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2.xml" ContentType="application/vnd.openxmlformats-officedocument.spreadsheetml.comments+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showInkAnnotation="0" codeName="ThisWorkbook" hidePivotFieldList="1" defaultThemeVersion="124226"/>
  <mc:AlternateContent xmlns:mc="http://schemas.openxmlformats.org/markup-compatibility/2006">
    <mc:Choice Requires="x15">
      <x15ac:absPath xmlns:x15ac="http://schemas.microsoft.com/office/spreadsheetml/2010/11/ac" url="https://people.ey.com/personal/marco_cianchelli_it_ey_com/Documents/Desktop/BNP/2022/Q2 22/ELF Villa/"/>
    </mc:Choice>
  </mc:AlternateContent>
  <xr:revisionPtr revIDLastSave="422" documentId="8_{B7AF35E8-E4F2-4365-8384-4B67F2DE5FED}" xr6:coauthVersionLast="46" xr6:coauthVersionMax="46" xr10:uidLastSave="{E4A600B9-1544-45A2-B585-EFEFB9CA9890}"/>
  <bookViews>
    <workbookView xWindow="-110" yWindow="-110" windowWidth="19420" windowHeight="10420" xr2:uid="{00000000-000D-0000-FFFF-FFFF00000000}"/>
  </bookViews>
  <sheets>
    <sheet name="Cover" sheetId="1" r:id="rId1"/>
    <sheet name="Details" sheetId="2" r:id="rId2"/>
    <sheet name="Review checklist" sheetId="3" r:id="rId3"/>
    <sheet name="Controls checklist" sheetId="4" r:id="rId4"/>
    <sheet name="IFRS TB" sheetId="5" r:id="rId5"/>
    <sheet name="IFRS adjustments" sheetId="50" r:id="rId6"/>
    <sheet name="SOFP" sheetId="6" r:id="rId7"/>
    <sheet name="SOCI" sheetId="7" r:id="rId8"/>
    <sheet name="SOCE" sheetId="9" state="hidden" r:id="rId9"/>
    <sheet name="SOCF" sheetId="8" state="hidden" r:id="rId10"/>
    <sheet name="IP under construction" sheetId="11" state="hidden" r:id="rId11"/>
    <sheet name="Cash" sheetId="49" r:id="rId12"/>
    <sheet name="ELF VILLA TB 30GIU22" sheetId="45" r:id="rId13"/>
    <sheet name="GLVILLA30Jun22" sheetId="46" r:id="rId14"/>
    <sheet name="Deferred tax" sheetId="48" r:id="rId15"/>
    <sheet name="IRR Villa" sheetId="47" r:id="rId16"/>
    <sheet name="Investment Properties (IP) " sheetId="10" r:id="rId17"/>
    <sheet name="Borrowings" sheetId="16" state="hidden" r:id="rId18"/>
    <sheet name="Derivative fin. instr." sheetId="12" state="hidden" r:id="rId19"/>
    <sheet name="Trade and other receivables" sheetId="13" r:id="rId20"/>
    <sheet name="Cash &amp; Cash equivalents" sheetId="15" state="hidden" r:id="rId21"/>
    <sheet name="Share capital" sheetId="14" state="hidden" r:id="rId22"/>
    <sheet name="Provisions" sheetId="17" state="hidden" r:id="rId23"/>
    <sheet name="Other non-current liabilities" sheetId="18" state="hidden" r:id="rId24"/>
    <sheet name="Trade and other payables" sheetId="19" state="hidden" r:id="rId25"/>
    <sheet name="Accrued expenses" sheetId="20" state="hidden" r:id="rId26"/>
    <sheet name="Revenue" sheetId="21" state="hidden" r:id="rId27"/>
    <sheet name="Property costs" sheetId="22" state="hidden" r:id="rId28"/>
    <sheet name="Other expenses" sheetId="23" state="hidden" r:id="rId29"/>
    <sheet name="Management fees" sheetId="24" state="hidden" r:id="rId30"/>
    <sheet name="Finance result" sheetId="25" state="hidden" r:id="rId31"/>
    <sheet name="Income Tax" sheetId="26" state="hidden" r:id="rId32"/>
    <sheet name="Financial risk" sheetId="27" state="hidden" r:id="rId33"/>
    <sheet name="Fair Value" sheetId="28" state="hidden" r:id="rId34"/>
    <sheet name="Contingencies" sheetId="29" state="hidden" r:id="rId35"/>
    <sheet name="Post BS events" sheetId="30" state="hidden" r:id="rId36"/>
    <sheet name="NEIF II_Intercompany matrix" sheetId="31" state="hidden" r:id="rId37"/>
    <sheet name="NEIF III_Intercompany matrix" sheetId="38" state="hidden" r:id="rId38"/>
    <sheet name="EIPF_Intercompany matrix" sheetId="43" state="hidden" r:id="rId39"/>
    <sheet name="ELF_Intercompany matrix" sheetId="36" state="hidden" r:id="rId40"/>
    <sheet name="HPF_Intercompany matrix" sheetId="44" state="hidden" r:id="rId41"/>
    <sheet name="ARCHO_Intercompany matrix" sheetId="39" state="hidden" r:id="rId42"/>
    <sheet name="Additional TAB 1" sheetId="40" r:id="rId43"/>
    <sheet name="Additional TAB 2" sheetId="41" r:id="rId44"/>
  </sheets>
  <externalReferences>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s>
  <definedNames>
    <definedName name="\p" localSheetId="25">#REF!</definedName>
    <definedName name="\p" localSheetId="41">#REF!</definedName>
    <definedName name="\p" localSheetId="14">#REF!</definedName>
    <definedName name="\p" localSheetId="39">#REF!</definedName>
    <definedName name="\p" localSheetId="40">#REF!</definedName>
    <definedName name="\p" localSheetId="5">#REF!</definedName>
    <definedName name="\p" localSheetId="29">#REF!</definedName>
    <definedName name="\p" localSheetId="37">#REF!</definedName>
    <definedName name="\p" localSheetId="23">#REF!</definedName>
    <definedName name="\p" localSheetId="22">#REF!</definedName>
    <definedName name="\p" localSheetId="21">#REF!</definedName>
    <definedName name="\p">#REF!</definedName>
    <definedName name="\z" localSheetId="25">#REF!</definedName>
    <definedName name="\z" localSheetId="41">#REF!</definedName>
    <definedName name="\z" localSheetId="14">#REF!</definedName>
    <definedName name="\z" localSheetId="39">#REF!</definedName>
    <definedName name="\z" localSheetId="40">#REF!</definedName>
    <definedName name="\z" localSheetId="5">#REF!</definedName>
    <definedName name="\z" localSheetId="29">#REF!</definedName>
    <definedName name="\z" localSheetId="37">#REF!</definedName>
    <definedName name="\z" localSheetId="23">#REF!</definedName>
    <definedName name="\z" localSheetId="22">#REF!</definedName>
    <definedName name="\z" localSheetId="21">#REF!</definedName>
    <definedName name="\z">#REF!</definedName>
    <definedName name="___________new1"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1"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1"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1"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1"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1"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3"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3"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3"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3"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3"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3"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new4"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___new4"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___new4"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___new4"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___new4"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___new4"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___new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___TB20070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TB20070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TB20070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TB20070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TB20070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TB20070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_TB20070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_bel1">#REF!</definedName>
    <definedName name="__________CEE1" localSheetId="5">#REF!</definedName>
    <definedName name="__________CEE1">#REF!</definedName>
    <definedName name="_________bel1" localSheetId="5">#REF!</definedName>
    <definedName name="_________bel1">#REF!</definedName>
    <definedName name="_________CEE1" localSheetId="5">#REF!</definedName>
    <definedName name="_________CEE1">#REF!</definedName>
    <definedName name="_________new1"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1"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1"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1"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1"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1"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3"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3"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3"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3"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3"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3"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new4"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_new4"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_new4"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_new4"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_new4"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_new4"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_new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_TB20070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TB20070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TB20070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TB20070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TB20070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TB20070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_TB20070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bel1">#REF!</definedName>
    <definedName name="________CEE1" localSheetId="5">#REF!</definedName>
    <definedName name="________CEE1">#REF!</definedName>
    <definedName name="________new1"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1"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1"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1"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1"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1"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3"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3"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3"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3"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3"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3"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new4"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new4"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new4"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new4"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new4"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new4"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new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_TB20070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TB20070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TB20070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TB20070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TB20070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TB20070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_TB20070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bel1">#REF!</definedName>
    <definedName name="_______CEE1" localSheetId="5">#REF!</definedName>
    <definedName name="_______CEE1">#REF!</definedName>
    <definedName name="_______new1"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1"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1"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1"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1"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1"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3"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3"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3"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3"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3"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3"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new4"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new4"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new4"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new4"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new4"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new4"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new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_TB20070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TB20070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TB20070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TB20070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TB20070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TB20070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_TB20070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bel1">#REF!</definedName>
    <definedName name="______CEE1" localSheetId="5">#REF!</definedName>
    <definedName name="______CEE1">#REF!</definedName>
    <definedName name="______new1"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1"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1"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1"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1"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1"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3"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3"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3"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3"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3"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3"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new4"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new4"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new4"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new4"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new4"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new4"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new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_TB20070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TB20070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TB20070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TB20070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TB20070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TB20070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_TB20070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bel1">#REF!</definedName>
    <definedName name="_____CEE1" localSheetId="5">#REF!</definedName>
    <definedName name="_____CEE1">#REF!</definedName>
    <definedName name="_____new1"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1"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1"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1"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1"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1"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3"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3"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3"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3"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3"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3"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new4"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new4"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new4"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new4"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new4"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new4"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new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_TB20070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TB20070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TB20070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TB20070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TB20070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TB20070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TB20070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_tst1">[1]allocations!$A$2:$A$122</definedName>
    <definedName name="____apr03" localSheetId="5">#REF!</definedName>
    <definedName name="____apr03">#REF!</definedName>
    <definedName name="____bel1" localSheetId="5">#REF!</definedName>
    <definedName name="____bel1">#REF!</definedName>
    <definedName name="____CEE1" localSheetId="5">#REF!</definedName>
    <definedName name="____CEE1">#REF!</definedName>
    <definedName name="____COL1">[2]Feuil1!$H$1</definedName>
    <definedName name="____COL2">[2]Feuil1!$I$1</definedName>
    <definedName name="____COL3">[2]Feuil1!$J$1</definedName>
    <definedName name="____COL4">[2]Feuil1!$K$1</definedName>
    <definedName name="____e4567" localSheetId="11" hidden="1">{"Status",#N/A,FALSE,"Consol";"StatusDetail",#N/A,FALSE,"Consol"}</definedName>
    <definedName name="____e4567" localSheetId="14" hidden="1">{"Status",#N/A,FALSE,"Consol";"StatusDetail",#N/A,FALSE,"Consol"}</definedName>
    <definedName name="____e4567" localSheetId="12" hidden="1">{"Status",#N/A,FALSE,"Consol";"StatusDetail",#N/A,FALSE,"Consol"}</definedName>
    <definedName name="____e4567" localSheetId="13" hidden="1">{"Status",#N/A,FALSE,"Consol";"StatusDetail",#N/A,FALSE,"Consol"}</definedName>
    <definedName name="____e4567" localSheetId="5" hidden="1">{"Status",#N/A,FALSE,"Consol";"StatusDetail",#N/A,FALSE,"Consol"}</definedName>
    <definedName name="____e4567" localSheetId="15" hidden="1">{"Status",#N/A,FALSE,"Consol";"StatusDetail",#N/A,FALSE,"Consol"}</definedName>
    <definedName name="____e4567" hidden="1">{"Status",#N/A,FALSE,"Consol";"StatusDetail",#N/A,FALSE,"Consol"}</definedName>
    <definedName name="____e4567_1" localSheetId="11" hidden="1">{"Status",#N/A,FALSE,"Consol";"StatusDetail",#N/A,FALSE,"Consol"}</definedName>
    <definedName name="____e4567_1" localSheetId="14" hidden="1">{"Status",#N/A,FALSE,"Consol";"StatusDetail",#N/A,FALSE,"Consol"}</definedName>
    <definedName name="____e4567_1" localSheetId="12" hidden="1">{"Status",#N/A,FALSE,"Consol";"StatusDetail",#N/A,FALSE,"Consol"}</definedName>
    <definedName name="____e4567_1" localSheetId="13" hidden="1">{"Status",#N/A,FALSE,"Consol";"StatusDetail",#N/A,FALSE,"Consol"}</definedName>
    <definedName name="____e4567_1" localSheetId="5" hidden="1">{"Status",#N/A,FALSE,"Consol";"StatusDetail",#N/A,FALSE,"Consol"}</definedName>
    <definedName name="____e4567_1" localSheetId="15" hidden="1">{"Status",#N/A,FALSE,"Consol";"StatusDetail",#N/A,FALSE,"Consol"}</definedName>
    <definedName name="____e4567_1" hidden="1">{"Status",#N/A,FALSE,"Consol";"StatusDetail",#N/A,FALSE,"Consol"}</definedName>
    <definedName name="____IVD310503" localSheetId="14">#REF!</definedName>
    <definedName name="____IVD310503" localSheetId="5">#REF!</definedName>
    <definedName name="____IVD310503">#REF!</definedName>
    <definedName name="____IVD311003" localSheetId="14">#REF!</definedName>
    <definedName name="____IVD311003" localSheetId="5">#REF!</definedName>
    <definedName name="____IVD311003">#REF!</definedName>
    <definedName name="____IVD311201" localSheetId="14">#REF!</definedName>
    <definedName name="____IVD311201" localSheetId="5">#REF!</definedName>
    <definedName name="____IVD311201">#REF!</definedName>
    <definedName name="____IVD311202" localSheetId="5">#REF!</definedName>
    <definedName name="____IVD311202">#REF!</definedName>
    <definedName name="____mag03" localSheetId="5">#REF!</definedName>
    <definedName name="____mag03">#REF!</definedName>
    <definedName name="____mol2" localSheetId="5">#REF!</definedName>
    <definedName name="____mol2">#REF!</definedName>
    <definedName name="____new1"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1"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1"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1"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1"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1"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3"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3"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3"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3"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3"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3"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new4"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new4"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new4"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new4"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new4"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new4"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new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_pd0106">'[3]Bilver link'!$BD$1:$BD$65536</definedName>
    <definedName name="____PD0107" localSheetId="5">#REF!</definedName>
    <definedName name="____PD0107">#REF!</definedName>
    <definedName name="____PD0206" localSheetId="5">#REF!</definedName>
    <definedName name="____PD0206">#REF!</definedName>
    <definedName name="____PD0207" localSheetId="5">#REF!</definedName>
    <definedName name="____PD0207">#REF!</definedName>
    <definedName name="____PD0306" localSheetId="5">#REF!</definedName>
    <definedName name="____PD0306">#REF!</definedName>
    <definedName name="____PD0307" localSheetId="5">#REF!</definedName>
    <definedName name="____PD0307">#REF!</definedName>
    <definedName name="____PD0406" localSheetId="5">#REF!</definedName>
    <definedName name="____PD0406">#REF!</definedName>
    <definedName name="____PD0506" localSheetId="5">#REF!</definedName>
    <definedName name="____PD0506">#REF!</definedName>
    <definedName name="____PD0606" localSheetId="5">#REF!</definedName>
    <definedName name="____PD0606">#REF!</definedName>
    <definedName name="____PD0706" localSheetId="5">#REF!</definedName>
    <definedName name="____PD0706">#REF!</definedName>
    <definedName name="____PD0806" localSheetId="5">#REF!</definedName>
    <definedName name="____PD0806">#REF!</definedName>
    <definedName name="____PD0906">'[3]Bilver link'!$BL$1:$BL$65536</definedName>
    <definedName name="____PD1004">'[3]Bilver link'!#REF!</definedName>
    <definedName name="____PD1005">'[3]Bilver link'!#REF!</definedName>
    <definedName name="____PD1006" localSheetId="5">#REF!</definedName>
    <definedName name="____PD1006">#REF!</definedName>
    <definedName name="____Pd104" localSheetId="5">'[3]Bilver link'!#REF!</definedName>
    <definedName name="____Pd104">'[3]Bilver link'!#REF!</definedName>
    <definedName name="____PD105" localSheetId="5">#REF!</definedName>
    <definedName name="____PD105">#REF!</definedName>
    <definedName name="____PD106" localSheetId="5">#REF!</definedName>
    <definedName name="____PD106">#REF!</definedName>
    <definedName name="____PD1104" localSheetId="5">'[3]Bilver link'!#REF!</definedName>
    <definedName name="____PD1104">'[3]Bilver link'!#REF!</definedName>
    <definedName name="____PD1105" localSheetId="5">'[3]Bilver link'!#REF!</definedName>
    <definedName name="____PD1105">'[3]Bilver link'!#REF!</definedName>
    <definedName name="____PD1106">'[3]Bilver link'!$BN$1:$BN$65536</definedName>
    <definedName name="____PD1204">'[3]Bilver link'!#REF!</definedName>
    <definedName name="____PD1205" localSheetId="5">#REF!</definedName>
    <definedName name="____PD1205">#REF!</definedName>
    <definedName name="____PD1206">'[3]Bilver link'!$BO$1:$BO$65536</definedName>
    <definedName name="____PD205">'[3]Bilver link'!#REF!</definedName>
    <definedName name="____PD305">'[3]Bilver link'!#REF!</definedName>
    <definedName name="____PD404">'[3]Bilver link'!#REF!</definedName>
    <definedName name="____PD405">'[3]Bilver link'!#REF!</definedName>
    <definedName name="____PD504">'[3]Bilver link'!#REF!</definedName>
    <definedName name="____PD505">'[3]Bilver link'!#REF!</definedName>
    <definedName name="____pd604">'[3]Bilver link'!#REF!</definedName>
    <definedName name="____PD605">'[3]Bilver link'!#REF!</definedName>
    <definedName name="____pd704">'[3]Bilver link'!#REF!</definedName>
    <definedName name="____PD705">'[3]Bilver link'!#REF!</definedName>
    <definedName name="____PD804">'[3]Bilver link'!#REF!</definedName>
    <definedName name="____PD805">'[3]Bilver link'!#REF!</definedName>
    <definedName name="____PD904">'[3]Bilver link'!#REF!</definedName>
    <definedName name="____PD905">'[3]Bilver link'!#REF!</definedName>
    <definedName name="____SG1" localSheetId="5">#REF!</definedName>
    <definedName name="____SG1">#REF!</definedName>
    <definedName name="____TB20070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TB20070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TB20070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TB20070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TB20070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TB20070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TB20070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_tst1">[1]allocations!$A$2:$A$122</definedName>
    <definedName name="____v2" localSheetId="11" hidden="1">{"Budget by Month",#N/A,FALSE,"VA Departments Roll-up";"Budget by Month",#N/A,FALSE,"220";"Budget by Month",#N/A,FALSE,"300";"Budget by Month",#N/A,FALSE,"302";"Budget by Month",#N/A,FALSE,"305";"Budget by Month",#N/A,FALSE,"310"}</definedName>
    <definedName name="____v2" localSheetId="14" hidden="1">{"Budget by Month",#N/A,FALSE,"VA Departments Roll-up";"Budget by Month",#N/A,FALSE,"220";"Budget by Month",#N/A,FALSE,"300";"Budget by Month",#N/A,FALSE,"302";"Budget by Month",#N/A,FALSE,"305";"Budget by Month",#N/A,FALSE,"310"}</definedName>
    <definedName name="____v2" localSheetId="12" hidden="1">{"Budget by Month",#N/A,FALSE,"VA Departments Roll-up";"Budget by Month",#N/A,FALSE,"220";"Budget by Month",#N/A,FALSE,"300";"Budget by Month",#N/A,FALSE,"302";"Budget by Month",#N/A,FALSE,"305";"Budget by Month",#N/A,FALSE,"310"}</definedName>
    <definedName name="____v2" localSheetId="13" hidden="1">{"Budget by Month",#N/A,FALSE,"VA Departments Roll-up";"Budget by Month",#N/A,FALSE,"220";"Budget by Month",#N/A,FALSE,"300";"Budget by Month",#N/A,FALSE,"302";"Budget by Month",#N/A,FALSE,"305";"Budget by Month",#N/A,FALSE,"310"}</definedName>
    <definedName name="____v2" localSheetId="5" hidden="1">{"Budget by Month",#N/A,FALSE,"VA Departments Roll-up";"Budget by Month",#N/A,FALSE,"220";"Budget by Month",#N/A,FALSE,"300";"Budget by Month",#N/A,FALSE,"302";"Budget by Month",#N/A,FALSE,"305";"Budget by Month",#N/A,FALSE,"310"}</definedName>
    <definedName name="____v2" localSheetId="15" hidden="1">{"Budget by Month",#N/A,FALSE,"VA Departments Roll-up";"Budget by Month",#N/A,FALSE,"220";"Budget by Month",#N/A,FALSE,"300";"Budget by Month",#N/A,FALSE,"302";"Budget by Month",#N/A,FALSE,"305";"Budget by Month",#N/A,FALSE,"310"}</definedName>
    <definedName name="____v2" hidden="1">{"Budget by Month",#N/A,FALSE,"VA Departments Roll-up";"Budget by Month",#N/A,FALSE,"220";"Budget by Month",#N/A,FALSE,"300";"Budget by Month",#N/A,FALSE,"302";"Budget by Month",#N/A,FALSE,"305";"Budget by Month",#N/A,FALSE,"310"}</definedName>
    <definedName name="____v2_1" localSheetId="11" hidden="1">{"Budget by Month",#N/A,FALSE,"VA Departments Roll-up";"Budget by Month",#N/A,FALSE,"220";"Budget by Month",#N/A,FALSE,"300";"Budget by Month",#N/A,FALSE,"302";"Budget by Month",#N/A,FALSE,"305";"Budget by Month",#N/A,FALSE,"310"}</definedName>
    <definedName name="____v2_1" localSheetId="14" hidden="1">{"Budget by Month",#N/A,FALSE,"VA Departments Roll-up";"Budget by Month",#N/A,FALSE,"220";"Budget by Month",#N/A,FALSE,"300";"Budget by Month",#N/A,FALSE,"302";"Budget by Month",#N/A,FALSE,"305";"Budget by Month",#N/A,FALSE,"310"}</definedName>
    <definedName name="____v2_1" localSheetId="12" hidden="1">{"Budget by Month",#N/A,FALSE,"VA Departments Roll-up";"Budget by Month",#N/A,FALSE,"220";"Budget by Month",#N/A,FALSE,"300";"Budget by Month",#N/A,FALSE,"302";"Budget by Month",#N/A,FALSE,"305";"Budget by Month",#N/A,FALSE,"310"}</definedName>
    <definedName name="____v2_1" localSheetId="13" hidden="1">{"Budget by Month",#N/A,FALSE,"VA Departments Roll-up";"Budget by Month",#N/A,FALSE,"220";"Budget by Month",#N/A,FALSE,"300";"Budget by Month",#N/A,FALSE,"302";"Budget by Month",#N/A,FALSE,"305";"Budget by Month",#N/A,FALSE,"310"}</definedName>
    <definedName name="____v2_1" localSheetId="5" hidden="1">{"Budget by Month",#N/A,FALSE,"VA Departments Roll-up";"Budget by Month",#N/A,FALSE,"220";"Budget by Month",#N/A,FALSE,"300";"Budget by Month",#N/A,FALSE,"302";"Budget by Month",#N/A,FALSE,"305";"Budget by Month",#N/A,FALSE,"310"}</definedName>
    <definedName name="____v2_1" localSheetId="15" hidden="1">{"Budget by Month",#N/A,FALSE,"VA Departments Roll-up";"Budget by Month",#N/A,FALSE,"220";"Budget by Month",#N/A,FALSE,"300";"Budget by Month",#N/A,FALSE,"302";"Budget by Month",#N/A,FALSE,"305";"Budget by Month",#N/A,FALSE,"310"}</definedName>
    <definedName name="____v2_1" hidden="1">{"Budget by Month",#N/A,FALSE,"VA Departments Roll-up";"Budget by Month",#N/A,FALSE,"220";"Budget by Month",#N/A,FALSE,"300";"Budget by Month",#N/A,FALSE,"302";"Budget by Month",#N/A,FALSE,"305";"Budget by Month",#N/A,FALSE,"310"}</definedName>
    <definedName name="___123Graph_A" localSheetId="14" hidden="1">'[4]Semi-An CF'!#REF!</definedName>
    <definedName name="___123Graph_A" hidden="1">'[4]Semi-An CF'!#REF!</definedName>
    <definedName name="___apr03" localSheetId="14">#REF!</definedName>
    <definedName name="___apr03" localSheetId="5">#REF!</definedName>
    <definedName name="___apr03">#REF!</definedName>
    <definedName name="___bel1" localSheetId="5">#REF!</definedName>
    <definedName name="___bel1">#REF!</definedName>
    <definedName name="___CEE1" localSheetId="5">#REF!</definedName>
    <definedName name="___CEE1">#REF!</definedName>
    <definedName name="___COL1">[2]Feuil1!$H$1</definedName>
    <definedName name="___COL2">[2]Feuil1!$I$1</definedName>
    <definedName name="___COL3">[2]Feuil1!$J$1</definedName>
    <definedName name="___COL4">[2]Feuil1!$K$1</definedName>
    <definedName name="___e4567" localSheetId="11" hidden="1">{"Status",#N/A,FALSE,"Consol";"StatusDetail",#N/A,FALSE,"Consol"}</definedName>
    <definedName name="___e4567" localSheetId="14" hidden="1">{"Status",#N/A,FALSE,"Consol";"StatusDetail",#N/A,FALSE,"Consol"}</definedName>
    <definedName name="___e4567" localSheetId="12" hidden="1">{"Status",#N/A,FALSE,"Consol";"StatusDetail",#N/A,FALSE,"Consol"}</definedName>
    <definedName name="___e4567" localSheetId="13" hidden="1">{"Status",#N/A,FALSE,"Consol";"StatusDetail",#N/A,FALSE,"Consol"}</definedName>
    <definedName name="___e4567" localSheetId="5" hidden="1">{"Status",#N/A,FALSE,"Consol";"StatusDetail",#N/A,FALSE,"Consol"}</definedName>
    <definedName name="___e4567" localSheetId="15" hidden="1">{"Status",#N/A,FALSE,"Consol";"StatusDetail",#N/A,FALSE,"Consol"}</definedName>
    <definedName name="___e4567" hidden="1">{"Status",#N/A,FALSE,"Consol";"StatusDetail",#N/A,FALSE,"Consol"}</definedName>
    <definedName name="___e4567_1" localSheetId="11" hidden="1">{"Status",#N/A,FALSE,"Consol";"StatusDetail",#N/A,FALSE,"Consol"}</definedName>
    <definedName name="___e4567_1" localSheetId="14" hidden="1">{"Status",#N/A,FALSE,"Consol";"StatusDetail",#N/A,FALSE,"Consol"}</definedName>
    <definedName name="___e4567_1" localSheetId="12" hidden="1">{"Status",#N/A,FALSE,"Consol";"StatusDetail",#N/A,FALSE,"Consol"}</definedName>
    <definedName name="___e4567_1" localSheetId="13" hidden="1">{"Status",#N/A,FALSE,"Consol";"StatusDetail",#N/A,FALSE,"Consol"}</definedName>
    <definedName name="___e4567_1" localSheetId="5" hidden="1">{"Status",#N/A,FALSE,"Consol";"StatusDetail",#N/A,FALSE,"Consol"}</definedName>
    <definedName name="___e4567_1" localSheetId="15" hidden="1">{"Status",#N/A,FALSE,"Consol";"StatusDetail",#N/A,FALSE,"Consol"}</definedName>
    <definedName name="___e4567_1" hidden="1">{"Status",#N/A,FALSE,"Consol";"StatusDetail",#N/A,FALSE,"Consol"}</definedName>
    <definedName name="___IVD310503" localSheetId="14">#REF!</definedName>
    <definedName name="___IVD310503" localSheetId="5">#REF!</definedName>
    <definedName name="___IVD310503">#REF!</definedName>
    <definedName name="___IVD311003" localSheetId="14">#REF!</definedName>
    <definedName name="___IVD311003" localSheetId="5">#REF!</definedName>
    <definedName name="___IVD311003">#REF!</definedName>
    <definedName name="___IVD311201" localSheetId="14">#REF!</definedName>
    <definedName name="___IVD311201" localSheetId="5">#REF!</definedName>
    <definedName name="___IVD311201">#REF!</definedName>
    <definedName name="___IVD311202" localSheetId="5">#REF!</definedName>
    <definedName name="___IVD311202">#REF!</definedName>
    <definedName name="___mag03" localSheetId="5">#REF!</definedName>
    <definedName name="___mag03">#REF!</definedName>
    <definedName name="___Mar05" localSheetId="11" hidden="1">{#N/A,#N/A,FALSE,"Aging Summary";#N/A,#N/A,FALSE,"Ratio Analysis";#N/A,#N/A,FALSE,"Test 120 Day Accts";#N/A,#N/A,FALSE,"Tickmarks"}</definedName>
    <definedName name="___Mar05" localSheetId="14" hidden="1">{#N/A,#N/A,FALSE,"Aging Summary";#N/A,#N/A,FALSE,"Ratio Analysis";#N/A,#N/A,FALSE,"Test 120 Day Accts";#N/A,#N/A,FALSE,"Tickmarks"}</definedName>
    <definedName name="___Mar05" localSheetId="12" hidden="1">{#N/A,#N/A,FALSE,"Aging Summary";#N/A,#N/A,FALSE,"Ratio Analysis";#N/A,#N/A,FALSE,"Test 120 Day Accts";#N/A,#N/A,FALSE,"Tickmarks"}</definedName>
    <definedName name="___Mar05" localSheetId="13" hidden="1">{#N/A,#N/A,FALSE,"Aging Summary";#N/A,#N/A,FALSE,"Ratio Analysis";#N/A,#N/A,FALSE,"Test 120 Day Accts";#N/A,#N/A,FALSE,"Tickmarks"}</definedName>
    <definedName name="___Mar05" localSheetId="5" hidden="1">{#N/A,#N/A,FALSE,"Aging Summary";#N/A,#N/A,FALSE,"Ratio Analysis";#N/A,#N/A,FALSE,"Test 120 Day Accts";#N/A,#N/A,FALSE,"Tickmarks"}</definedName>
    <definedName name="___Mar05" localSheetId="15" hidden="1">{#N/A,#N/A,FALSE,"Aging Summary";#N/A,#N/A,FALSE,"Ratio Analysis";#N/A,#N/A,FALSE,"Test 120 Day Accts";#N/A,#N/A,FALSE,"Tickmarks"}</definedName>
    <definedName name="___Mar05" hidden="1">{#N/A,#N/A,FALSE,"Aging Summary";#N/A,#N/A,FALSE,"Ratio Analysis";#N/A,#N/A,FALSE,"Test 120 Day Accts";#N/A,#N/A,FALSE,"Tickmarks"}</definedName>
    <definedName name="___MDA1">[5]Data!$B$1:$B$65536</definedName>
    <definedName name="___mol2" localSheetId="5">#REF!</definedName>
    <definedName name="___mol2">#REF!</definedName>
    <definedName name="___new1"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1"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1"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1"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1"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1"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3"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3"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3"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3"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3"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3"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new4"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new4"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new4"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new4"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new4"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new4"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new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_pd0106">'[3]Bilver link'!$BD$1:$BD$65536</definedName>
    <definedName name="___PD0107" localSheetId="5">#REF!</definedName>
    <definedName name="___PD0107">#REF!</definedName>
    <definedName name="___PD0206" localSheetId="5">#REF!</definedName>
    <definedName name="___PD0206">#REF!</definedName>
    <definedName name="___PD0207" localSheetId="5">#REF!</definedName>
    <definedName name="___PD0207">#REF!</definedName>
    <definedName name="___PD0306" localSheetId="5">#REF!</definedName>
    <definedName name="___PD0306">#REF!</definedName>
    <definedName name="___PD0307" localSheetId="5">#REF!</definedName>
    <definedName name="___PD0307">#REF!</definedName>
    <definedName name="___PD0406" localSheetId="5">#REF!</definedName>
    <definedName name="___PD0406">#REF!</definedName>
    <definedName name="___PD0506" localSheetId="5">#REF!</definedName>
    <definedName name="___PD0506">#REF!</definedName>
    <definedName name="___PD0606" localSheetId="5">#REF!</definedName>
    <definedName name="___PD0606">#REF!</definedName>
    <definedName name="___PD0706" localSheetId="5">#REF!</definedName>
    <definedName name="___PD0706">#REF!</definedName>
    <definedName name="___PD0806" localSheetId="5">#REF!</definedName>
    <definedName name="___PD0806">#REF!</definedName>
    <definedName name="___PD0906">'[3]Bilver link'!$BL$1:$BL$65536</definedName>
    <definedName name="___PD1004">'[3]Bilver link'!#REF!</definedName>
    <definedName name="___PD1005">'[3]Bilver link'!#REF!</definedName>
    <definedName name="___PD1006" localSheetId="5">#REF!</definedName>
    <definedName name="___PD1006">#REF!</definedName>
    <definedName name="___Pd104" localSheetId="5">'[3]Bilver link'!#REF!</definedName>
    <definedName name="___Pd104">'[3]Bilver link'!#REF!</definedName>
    <definedName name="___PD105" localSheetId="5">#REF!</definedName>
    <definedName name="___PD105">#REF!</definedName>
    <definedName name="___PD106" localSheetId="5">#REF!</definedName>
    <definedName name="___PD106">#REF!</definedName>
    <definedName name="___PD1104" localSheetId="5">'[3]Bilver link'!#REF!</definedName>
    <definedName name="___PD1104">'[3]Bilver link'!#REF!</definedName>
    <definedName name="___PD1105" localSheetId="5">'[3]Bilver link'!#REF!</definedName>
    <definedName name="___PD1105">'[3]Bilver link'!#REF!</definedName>
    <definedName name="___PD1106">'[3]Bilver link'!$BN$1:$BN$65536</definedName>
    <definedName name="___PD1204">'[3]Bilver link'!#REF!</definedName>
    <definedName name="___PD1205" localSheetId="5">#REF!</definedName>
    <definedName name="___PD1205">#REF!</definedName>
    <definedName name="___PD1206">'[3]Bilver link'!$BO$1:$BO$65536</definedName>
    <definedName name="___PD205">'[3]Bilver link'!#REF!</definedName>
    <definedName name="___PD305">'[3]Bilver link'!#REF!</definedName>
    <definedName name="___PD404">'[3]Bilver link'!#REF!</definedName>
    <definedName name="___PD405">'[3]Bilver link'!#REF!</definedName>
    <definedName name="___PD504">'[3]Bilver link'!#REF!</definedName>
    <definedName name="___PD505">'[3]Bilver link'!#REF!</definedName>
    <definedName name="___pd604">'[3]Bilver link'!#REF!</definedName>
    <definedName name="___PD605">'[3]Bilver link'!#REF!</definedName>
    <definedName name="___pd704">'[3]Bilver link'!#REF!</definedName>
    <definedName name="___PD705">'[3]Bilver link'!#REF!</definedName>
    <definedName name="___PD804">'[3]Bilver link'!#REF!</definedName>
    <definedName name="___PD805">'[3]Bilver link'!#REF!</definedName>
    <definedName name="___PD904">'[3]Bilver link'!#REF!</definedName>
    <definedName name="___PD905">'[3]Bilver link'!#REF!</definedName>
    <definedName name="___SG1" localSheetId="5">#REF!</definedName>
    <definedName name="___SG1">#REF!</definedName>
    <definedName name="___TB20070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TB20070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TB20070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TB20070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TB20070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TB20070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TB20070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_tst1">[1]allocations!$A$2:$A$122</definedName>
    <definedName name="___v2" localSheetId="11" hidden="1">{"Budget by Month",#N/A,FALSE,"VA Departments Roll-up";"Budget by Month",#N/A,FALSE,"220";"Budget by Month",#N/A,FALSE,"300";"Budget by Month",#N/A,FALSE,"302";"Budget by Month",#N/A,FALSE,"305";"Budget by Month",#N/A,FALSE,"310"}</definedName>
    <definedName name="___v2" localSheetId="14" hidden="1">{"Budget by Month",#N/A,FALSE,"VA Departments Roll-up";"Budget by Month",#N/A,FALSE,"220";"Budget by Month",#N/A,FALSE,"300";"Budget by Month",#N/A,FALSE,"302";"Budget by Month",#N/A,FALSE,"305";"Budget by Month",#N/A,FALSE,"310"}</definedName>
    <definedName name="___v2" localSheetId="12" hidden="1">{"Budget by Month",#N/A,FALSE,"VA Departments Roll-up";"Budget by Month",#N/A,FALSE,"220";"Budget by Month",#N/A,FALSE,"300";"Budget by Month",#N/A,FALSE,"302";"Budget by Month",#N/A,FALSE,"305";"Budget by Month",#N/A,FALSE,"310"}</definedName>
    <definedName name="___v2" localSheetId="13" hidden="1">{"Budget by Month",#N/A,FALSE,"VA Departments Roll-up";"Budget by Month",#N/A,FALSE,"220";"Budget by Month",#N/A,FALSE,"300";"Budget by Month",#N/A,FALSE,"302";"Budget by Month",#N/A,FALSE,"305";"Budget by Month",#N/A,FALSE,"310"}</definedName>
    <definedName name="___v2" localSheetId="5" hidden="1">{"Budget by Month",#N/A,FALSE,"VA Departments Roll-up";"Budget by Month",#N/A,FALSE,"220";"Budget by Month",#N/A,FALSE,"300";"Budget by Month",#N/A,FALSE,"302";"Budget by Month",#N/A,FALSE,"305";"Budget by Month",#N/A,FALSE,"310"}</definedName>
    <definedName name="___v2" localSheetId="15" hidden="1">{"Budget by Month",#N/A,FALSE,"VA Departments Roll-up";"Budget by Month",#N/A,FALSE,"220";"Budget by Month",#N/A,FALSE,"300";"Budget by Month",#N/A,FALSE,"302";"Budget by Month",#N/A,FALSE,"305";"Budget by Month",#N/A,FALSE,"310"}</definedName>
    <definedName name="___v2" hidden="1">{"Budget by Month",#N/A,FALSE,"VA Departments Roll-up";"Budget by Month",#N/A,FALSE,"220";"Budget by Month",#N/A,FALSE,"300";"Budget by Month",#N/A,FALSE,"302";"Budget by Month",#N/A,FALSE,"305";"Budget by Month",#N/A,FALSE,"310"}</definedName>
    <definedName name="___v2_1" localSheetId="11" hidden="1">{"Budget by Month",#N/A,FALSE,"VA Departments Roll-up";"Budget by Month",#N/A,FALSE,"220";"Budget by Month",#N/A,FALSE,"300";"Budget by Month",#N/A,FALSE,"302";"Budget by Month",#N/A,FALSE,"305";"Budget by Month",#N/A,FALSE,"310"}</definedName>
    <definedName name="___v2_1" localSheetId="14" hidden="1">{"Budget by Month",#N/A,FALSE,"VA Departments Roll-up";"Budget by Month",#N/A,FALSE,"220";"Budget by Month",#N/A,FALSE,"300";"Budget by Month",#N/A,FALSE,"302";"Budget by Month",#N/A,FALSE,"305";"Budget by Month",#N/A,FALSE,"310"}</definedName>
    <definedName name="___v2_1" localSheetId="12" hidden="1">{"Budget by Month",#N/A,FALSE,"VA Departments Roll-up";"Budget by Month",#N/A,FALSE,"220";"Budget by Month",#N/A,FALSE,"300";"Budget by Month",#N/A,FALSE,"302";"Budget by Month",#N/A,FALSE,"305";"Budget by Month",#N/A,FALSE,"310"}</definedName>
    <definedName name="___v2_1" localSheetId="13" hidden="1">{"Budget by Month",#N/A,FALSE,"VA Departments Roll-up";"Budget by Month",#N/A,FALSE,"220";"Budget by Month",#N/A,FALSE,"300";"Budget by Month",#N/A,FALSE,"302";"Budget by Month",#N/A,FALSE,"305";"Budget by Month",#N/A,FALSE,"310"}</definedName>
    <definedName name="___v2_1" localSheetId="5" hidden="1">{"Budget by Month",#N/A,FALSE,"VA Departments Roll-up";"Budget by Month",#N/A,FALSE,"220";"Budget by Month",#N/A,FALSE,"300";"Budget by Month",#N/A,FALSE,"302";"Budget by Month",#N/A,FALSE,"305";"Budget by Month",#N/A,FALSE,"310"}</definedName>
    <definedName name="___v2_1" localSheetId="15" hidden="1">{"Budget by Month",#N/A,FALSE,"VA Departments Roll-up";"Budget by Month",#N/A,FALSE,"220";"Budget by Month",#N/A,FALSE,"300";"Budget by Month",#N/A,FALSE,"302";"Budget by Month",#N/A,FALSE,"305";"Budget by Month",#N/A,FALSE,"310"}</definedName>
    <definedName name="___v2_1" hidden="1">{"Budget by Month",#N/A,FALSE,"VA Departments Roll-up";"Budget by Month",#N/A,FALSE,"220";"Budget by Month",#N/A,FALSE,"300";"Budget by Month",#N/A,FALSE,"302";"Budget by Month",#N/A,FALSE,"305";"Budget by Month",#N/A,FALSE,"310"}</definedName>
    <definedName name="__123Graph_A" localSheetId="14" hidden="1">'[6]Semi-An CF'!#REF!</definedName>
    <definedName name="__123Graph_A" hidden="1">'[6]Semi-An CF'!#REF!</definedName>
    <definedName name="__123Graph_B" localSheetId="14" hidden="1">'[6]Semi-An CF'!#REF!</definedName>
    <definedName name="__123Graph_B" hidden="1">'[6]Semi-An CF'!#REF!</definedName>
    <definedName name="__123Graph_C" localSheetId="14" hidden="1">'[6]Semi-An CF'!#REF!</definedName>
    <definedName name="__123Graph_C" hidden="1">'[6]Semi-An CF'!#REF!</definedName>
    <definedName name="__123Graph_X" localSheetId="14" hidden="1">'[6]Semi-An CF'!#REF!</definedName>
    <definedName name="__123Graph_X" hidden="1">'[6]Semi-An CF'!#REF!</definedName>
    <definedName name="__2006NOI">'[7]CASH FLOW'!$N$31:$N$31</definedName>
    <definedName name="__apr03" localSheetId="14">#REF!</definedName>
    <definedName name="__apr03" localSheetId="5">#REF!</definedName>
    <definedName name="__apr03">#REF!</definedName>
    <definedName name="__bel1" localSheetId="5">#REF!</definedName>
    <definedName name="__bel1">#REF!</definedName>
    <definedName name="__COL1">[2]Feuil1!$H$1</definedName>
    <definedName name="__COL2">[2]Feuil1!$I$1</definedName>
    <definedName name="__COL3">[2]Feuil1!$J$1</definedName>
    <definedName name="__COL4">[2]Feuil1!$K$1</definedName>
    <definedName name="__e4567" localSheetId="11" hidden="1">{"Status",#N/A,FALSE,"Consol";"StatusDetail",#N/A,FALSE,"Consol"}</definedName>
    <definedName name="__e4567" localSheetId="14" hidden="1">{"Status",#N/A,FALSE,"Consol";"StatusDetail",#N/A,FALSE,"Consol"}</definedName>
    <definedName name="__e4567" localSheetId="12" hidden="1">{"Status",#N/A,FALSE,"Consol";"StatusDetail",#N/A,FALSE,"Consol"}</definedName>
    <definedName name="__e4567" localSheetId="13" hidden="1">{"Status",#N/A,FALSE,"Consol";"StatusDetail",#N/A,FALSE,"Consol"}</definedName>
    <definedName name="__e4567" localSheetId="5" hidden="1">{"Status",#N/A,FALSE,"Consol";"StatusDetail",#N/A,FALSE,"Consol"}</definedName>
    <definedName name="__e4567" localSheetId="15" hidden="1">{"Status",#N/A,FALSE,"Consol";"StatusDetail",#N/A,FALSE,"Consol"}</definedName>
    <definedName name="__e4567" hidden="1">{"Status",#N/A,FALSE,"Consol";"StatusDetail",#N/A,FALSE,"Consol"}</definedName>
    <definedName name="__e4567_1" localSheetId="11" hidden="1">{"Status",#N/A,FALSE,"Consol";"StatusDetail",#N/A,FALSE,"Consol"}</definedName>
    <definedName name="__e4567_1" localSheetId="14" hidden="1">{"Status",#N/A,FALSE,"Consol";"StatusDetail",#N/A,FALSE,"Consol"}</definedName>
    <definedName name="__e4567_1" localSheetId="12" hidden="1">{"Status",#N/A,FALSE,"Consol";"StatusDetail",#N/A,FALSE,"Consol"}</definedName>
    <definedName name="__e4567_1" localSheetId="13" hidden="1">{"Status",#N/A,FALSE,"Consol";"StatusDetail",#N/A,FALSE,"Consol"}</definedName>
    <definedName name="__e4567_1" localSheetId="5" hidden="1">{"Status",#N/A,FALSE,"Consol";"StatusDetail",#N/A,FALSE,"Consol"}</definedName>
    <definedName name="__e4567_1" localSheetId="15" hidden="1">{"Status",#N/A,FALSE,"Consol";"StatusDetail",#N/A,FALSE,"Consol"}</definedName>
    <definedName name="__e4567_1" hidden="1">{"Status",#N/A,FALSE,"Consol";"StatusDetail",#N/A,FALSE,"Consol"}</definedName>
    <definedName name="__e4567_2" localSheetId="11" hidden="1">{"Status",#N/A,FALSE,"Consol";"StatusDetail",#N/A,FALSE,"Consol"}</definedName>
    <definedName name="__e4567_2" localSheetId="14" hidden="1">{"Status",#N/A,FALSE,"Consol";"StatusDetail",#N/A,FALSE,"Consol"}</definedName>
    <definedName name="__e4567_2" localSheetId="12" hidden="1">{"Status",#N/A,FALSE,"Consol";"StatusDetail",#N/A,FALSE,"Consol"}</definedName>
    <definedName name="__e4567_2" localSheetId="13" hidden="1">{"Status",#N/A,FALSE,"Consol";"StatusDetail",#N/A,FALSE,"Consol"}</definedName>
    <definedName name="__e4567_2" localSheetId="5" hidden="1">{"Status",#N/A,FALSE,"Consol";"StatusDetail",#N/A,FALSE,"Consol"}</definedName>
    <definedName name="__e4567_2" localSheetId="15" hidden="1">{"Status",#N/A,FALSE,"Consol";"StatusDetail",#N/A,FALSE,"Consol"}</definedName>
    <definedName name="__e4567_2" hidden="1">{"Status",#N/A,FALSE,"Consol";"StatusDetail",#N/A,FALSE,"Consol"}</definedName>
    <definedName name="__FDS_HYPERLINK_TOGGLE_STATE__" hidden="1">"ON"</definedName>
    <definedName name="__IntlFixup" hidden="1">TRUE</definedName>
    <definedName name="__IntlFixupTable" hidden="1">'[8]Intl Data Table'!$A$3:$AB$10</definedName>
    <definedName name="__IVD310503" localSheetId="14">#REF!</definedName>
    <definedName name="__IVD310503" localSheetId="5">#REF!</definedName>
    <definedName name="__IVD310503">#REF!</definedName>
    <definedName name="__IVD311003" localSheetId="14">#REF!</definedName>
    <definedName name="__IVD311003" localSheetId="5">#REF!</definedName>
    <definedName name="__IVD311003">#REF!</definedName>
    <definedName name="__IVD311201" localSheetId="14">#REF!</definedName>
    <definedName name="__IVD311201" localSheetId="5">#REF!</definedName>
    <definedName name="__IVD311201">#REF!</definedName>
    <definedName name="__IVD311202" localSheetId="5">#REF!</definedName>
    <definedName name="__IVD311202">#REF!</definedName>
    <definedName name="__mag03" localSheetId="5">#REF!</definedName>
    <definedName name="__mag03">#REF!</definedName>
    <definedName name="__MDA1">[5]Data!$B$1:$B$65536</definedName>
    <definedName name="__mol2" localSheetId="5">#REF!</definedName>
    <definedName name="__mol2">#REF!</definedName>
    <definedName name="__new1"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1"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1"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1"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1"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1"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1"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1"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1"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1"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1"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1"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3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new4"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new4"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new4"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new4"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new4"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new4"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new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_occ1">#REF!</definedName>
    <definedName name="__occ10" localSheetId="5">#REF!</definedName>
    <definedName name="__occ10">#REF!</definedName>
    <definedName name="__occ11" localSheetId="5">#REF!</definedName>
    <definedName name="__occ11">#REF!</definedName>
    <definedName name="__occ12" localSheetId="5">#REF!</definedName>
    <definedName name="__occ12">#REF!</definedName>
    <definedName name="__occ13" localSheetId="5">#REF!</definedName>
    <definedName name="__occ13">#REF!</definedName>
    <definedName name="__occ14" localSheetId="5">#REF!</definedName>
    <definedName name="__occ14">#REF!</definedName>
    <definedName name="__occ2" localSheetId="5">#REF!</definedName>
    <definedName name="__occ2">#REF!</definedName>
    <definedName name="__occ3" localSheetId="5">#REF!</definedName>
    <definedName name="__occ3">#REF!</definedName>
    <definedName name="__occ4" localSheetId="5">#REF!</definedName>
    <definedName name="__occ4">#REF!</definedName>
    <definedName name="__occ5" localSheetId="5">#REF!</definedName>
    <definedName name="__occ5">#REF!</definedName>
    <definedName name="__occ6" localSheetId="5">#REF!</definedName>
    <definedName name="__occ6">#REF!</definedName>
    <definedName name="__occ7" localSheetId="5">#REF!</definedName>
    <definedName name="__occ7">#REF!</definedName>
    <definedName name="__occ8" localSheetId="5">#REF!</definedName>
    <definedName name="__occ8">#REF!</definedName>
    <definedName name="__occ9" localSheetId="5">#REF!</definedName>
    <definedName name="__occ9">#REF!</definedName>
    <definedName name="__pd0106">'[3]Bilver link'!$BD$1:$BD$65536</definedName>
    <definedName name="__PD0107" localSheetId="5">#REF!</definedName>
    <definedName name="__PD0107">#REF!</definedName>
    <definedName name="__PD0206" localSheetId="5">#REF!</definedName>
    <definedName name="__PD0206">#REF!</definedName>
    <definedName name="__PD0207" localSheetId="5">#REF!</definedName>
    <definedName name="__PD0207">#REF!</definedName>
    <definedName name="__PD0306" localSheetId="5">#REF!</definedName>
    <definedName name="__PD0306">#REF!</definedName>
    <definedName name="__PD0307" localSheetId="5">#REF!</definedName>
    <definedName name="__PD0307">#REF!</definedName>
    <definedName name="__PD0406" localSheetId="5">#REF!</definedName>
    <definedName name="__PD0406">#REF!</definedName>
    <definedName name="__PD0506" localSheetId="5">#REF!</definedName>
    <definedName name="__PD0506">#REF!</definedName>
    <definedName name="__PD0606" localSheetId="5">#REF!</definedName>
    <definedName name="__PD0606">#REF!</definedName>
    <definedName name="__PD0706" localSheetId="5">#REF!</definedName>
    <definedName name="__PD0706">#REF!</definedName>
    <definedName name="__PD0806" localSheetId="5">#REF!</definedName>
    <definedName name="__PD0806">#REF!</definedName>
    <definedName name="__PD0906">'[3]Bilver link'!$BL$1:$BL$65536</definedName>
    <definedName name="__PD1004">'[3]Bilver link'!#REF!</definedName>
    <definedName name="__PD1005">'[3]Bilver link'!#REF!</definedName>
    <definedName name="__PD1006" localSheetId="5">#REF!</definedName>
    <definedName name="__PD1006">#REF!</definedName>
    <definedName name="__Pd104" localSheetId="5">'[3]Bilver link'!#REF!</definedName>
    <definedName name="__Pd104">'[3]Bilver link'!#REF!</definedName>
    <definedName name="__PD105" localSheetId="5">#REF!</definedName>
    <definedName name="__PD105">#REF!</definedName>
    <definedName name="__PD106" localSheetId="5">#REF!</definedName>
    <definedName name="__PD106">#REF!</definedName>
    <definedName name="__PD1104" localSheetId="5">'[3]Bilver link'!#REF!</definedName>
    <definedName name="__PD1104">'[3]Bilver link'!#REF!</definedName>
    <definedName name="__PD1105" localSheetId="5">'[3]Bilver link'!#REF!</definedName>
    <definedName name="__PD1105">'[3]Bilver link'!#REF!</definedName>
    <definedName name="__PD1106">'[3]Bilver link'!$BN$1:$BN$65536</definedName>
    <definedName name="__PD1204">'[3]Bilver link'!#REF!</definedName>
    <definedName name="__PD1205" localSheetId="5">#REF!</definedName>
    <definedName name="__PD1205">#REF!</definedName>
    <definedName name="__PD1206">'[3]Bilver link'!$BO$1:$BO$65536</definedName>
    <definedName name="__PD205">'[3]Bilver link'!#REF!</definedName>
    <definedName name="__PD305">'[3]Bilver link'!#REF!</definedName>
    <definedName name="__PD404">'[3]Bilver link'!#REF!</definedName>
    <definedName name="__PD405">'[3]Bilver link'!#REF!</definedName>
    <definedName name="__PD504">'[3]Bilver link'!#REF!</definedName>
    <definedName name="__PD505">'[3]Bilver link'!#REF!</definedName>
    <definedName name="__pd604">'[3]Bilver link'!#REF!</definedName>
    <definedName name="__PD605">'[3]Bilver link'!#REF!</definedName>
    <definedName name="__pd704">'[3]Bilver link'!#REF!</definedName>
    <definedName name="__PD705">'[3]Bilver link'!#REF!</definedName>
    <definedName name="__PD804">'[3]Bilver link'!#REF!</definedName>
    <definedName name="__PD805">'[3]Bilver link'!#REF!</definedName>
    <definedName name="__PD904">'[3]Bilver link'!#REF!</definedName>
    <definedName name="__PD905">'[3]Bilver link'!#REF!</definedName>
    <definedName name="__SG1" localSheetId="5">#REF!</definedName>
    <definedName name="__SG1">#REF!</definedName>
    <definedName name="__sum2">'[9]Best and Final'!$B$1:$S$14</definedName>
    <definedName name="__TB20070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TB20070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TB20070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TB20070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TB20070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TB20070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TB20070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_tst1">[1]allocations!$A$2:$A$122</definedName>
    <definedName name="__v2" localSheetId="11" hidden="1">{"Budget by Month",#N/A,FALSE,"VA Departments Roll-up";"Budget by Month",#N/A,FALSE,"220";"Budget by Month",#N/A,FALSE,"300";"Budget by Month",#N/A,FALSE,"302";"Budget by Month",#N/A,FALSE,"305";"Budget by Month",#N/A,FALSE,"310"}</definedName>
    <definedName name="__v2" localSheetId="14" hidden="1">{"Budget by Month",#N/A,FALSE,"VA Departments Roll-up";"Budget by Month",#N/A,FALSE,"220";"Budget by Month",#N/A,FALSE,"300";"Budget by Month",#N/A,FALSE,"302";"Budget by Month",#N/A,FALSE,"305";"Budget by Month",#N/A,FALSE,"310"}</definedName>
    <definedName name="__v2" localSheetId="12" hidden="1">{"Budget by Month",#N/A,FALSE,"VA Departments Roll-up";"Budget by Month",#N/A,FALSE,"220";"Budget by Month",#N/A,FALSE,"300";"Budget by Month",#N/A,FALSE,"302";"Budget by Month",#N/A,FALSE,"305";"Budget by Month",#N/A,FALSE,"310"}</definedName>
    <definedName name="__v2" localSheetId="13" hidden="1">{"Budget by Month",#N/A,FALSE,"VA Departments Roll-up";"Budget by Month",#N/A,FALSE,"220";"Budget by Month",#N/A,FALSE,"300";"Budget by Month",#N/A,FALSE,"302";"Budget by Month",#N/A,FALSE,"305";"Budget by Month",#N/A,FALSE,"310"}</definedName>
    <definedName name="__v2" localSheetId="5" hidden="1">{"Budget by Month",#N/A,FALSE,"VA Departments Roll-up";"Budget by Month",#N/A,FALSE,"220";"Budget by Month",#N/A,FALSE,"300";"Budget by Month",#N/A,FALSE,"302";"Budget by Month",#N/A,FALSE,"305";"Budget by Month",#N/A,FALSE,"310"}</definedName>
    <definedName name="__v2" localSheetId="15" hidden="1">{"Budget by Month",#N/A,FALSE,"VA Departments Roll-up";"Budget by Month",#N/A,FALSE,"220";"Budget by Month",#N/A,FALSE,"300";"Budget by Month",#N/A,FALSE,"302";"Budget by Month",#N/A,FALSE,"305";"Budget by Month",#N/A,FALSE,"310"}</definedName>
    <definedName name="__v2" hidden="1">{"Budget by Month",#N/A,FALSE,"VA Departments Roll-up";"Budget by Month",#N/A,FALSE,"220";"Budget by Month",#N/A,FALSE,"300";"Budget by Month",#N/A,FALSE,"302";"Budget by Month",#N/A,FALSE,"305";"Budget by Month",#N/A,FALSE,"310"}</definedName>
    <definedName name="__v2_1" localSheetId="11" hidden="1">{"Budget by Month",#N/A,FALSE,"VA Departments Roll-up";"Budget by Month",#N/A,FALSE,"220";"Budget by Month",#N/A,FALSE,"300";"Budget by Month",#N/A,FALSE,"302";"Budget by Month",#N/A,FALSE,"305";"Budget by Month",#N/A,FALSE,"310"}</definedName>
    <definedName name="__v2_1" localSheetId="14" hidden="1">{"Budget by Month",#N/A,FALSE,"VA Departments Roll-up";"Budget by Month",#N/A,FALSE,"220";"Budget by Month",#N/A,FALSE,"300";"Budget by Month",#N/A,FALSE,"302";"Budget by Month",#N/A,FALSE,"305";"Budget by Month",#N/A,FALSE,"310"}</definedName>
    <definedName name="__v2_1" localSheetId="12" hidden="1">{"Budget by Month",#N/A,FALSE,"VA Departments Roll-up";"Budget by Month",#N/A,FALSE,"220";"Budget by Month",#N/A,FALSE,"300";"Budget by Month",#N/A,FALSE,"302";"Budget by Month",#N/A,FALSE,"305";"Budget by Month",#N/A,FALSE,"310"}</definedName>
    <definedName name="__v2_1" localSheetId="13" hidden="1">{"Budget by Month",#N/A,FALSE,"VA Departments Roll-up";"Budget by Month",#N/A,FALSE,"220";"Budget by Month",#N/A,FALSE,"300";"Budget by Month",#N/A,FALSE,"302";"Budget by Month",#N/A,FALSE,"305";"Budget by Month",#N/A,FALSE,"310"}</definedName>
    <definedName name="__v2_1" localSheetId="5" hidden="1">{"Budget by Month",#N/A,FALSE,"VA Departments Roll-up";"Budget by Month",#N/A,FALSE,"220";"Budget by Month",#N/A,FALSE,"300";"Budget by Month",#N/A,FALSE,"302";"Budget by Month",#N/A,FALSE,"305";"Budget by Month",#N/A,FALSE,"310"}</definedName>
    <definedName name="__v2_1" localSheetId="15" hidden="1">{"Budget by Month",#N/A,FALSE,"VA Departments Roll-up";"Budget by Month",#N/A,FALSE,"220";"Budget by Month",#N/A,FALSE,"300";"Budget by Month",#N/A,FALSE,"302";"Budget by Month",#N/A,FALSE,"305";"Budget by Month",#N/A,FALSE,"310"}</definedName>
    <definedName name="__v2_1" hidden="1">{"Budget by Month",#N/A,FALSE,"VA Departments Roll-up";"Budget by Month",#N/A,FALSE,"220";"Budget by Month",#N/A,FALSE,"300";"Budget by Month",#N/A,FALSE,"302";"Budget by Month",#N/A,FALSE,"305";"Budget by Month",#N/A,FALSE,"310"}</definedName>
    <definedName name="_0css">#REF!</definedName>
    <definedName name="_1__123Graph_ACHART_1" hidden="1">'[10]Annual CF'!$G$64:$U$64</definedName>
    <definedName name="_10__123Graph_BCHART_7" hidden="1">'[11]Deal CF'!$H$230:$AE$230</definedName>
    <definedName name="_10__123Graph_XCHART_1" localSheetId="5" hidden="1">#REF!</definedName>
    <definedName name="_10__123Graph_XCHART_1" hidden="1">#REF!</definedName>
    <definedName name="_11__123Graph_BCHART_8" hidden="1">'[11]Deal CF'!$H$160:$AE$160</definedName>
    <definedName name="_12__123Graph_CCHART_4" hidden="1">'[10]Lease Flows'!$G$34:$AH$34</definedName>
    <definedName name="_13__123Graph_CCHART_6" hidden="1">'[10]Lease Flows'!$F$70:$AH$70</definedName>
    <definedName name="_14__123Graph_CCHART_7" hidden="1">'[11]Deal CF'!$H$231:$AE$231</definedName>
    <definedName name="_148_AVE" localSheetId="5">#REF!</definedName>
    <definedName name="_148_AVE">#REF!</definedName>
    <definedName name="_15__123Graph_DCHART_7" hidden="1">'[11]Deal CF'!$H$232:$AE$232</definedName>
    <definedName name="_16__123Graph_ECHART_7" hidden="1">'[11]Deal CF'!$H$233:$AE$233</definedName>
    <definedName name="_17__123Graph_XCHART_6" hidden="1">'[10]Lease Flows'!$F$66:$AH$66</definedName>
    <definedName name="_18__123Graph_XCHART_8" hidden="1">'[11]Deal CF'!$H$8:$AE$8</definedName>
    <definedName name="_1996NOI">'[7]CASH FLOW'!$D$31:$D$31</definedName>
    <definedName name="_1andGdiv12toN" localSheetId="5">#REF!</definedName>
    <definedName name="_1andGdiv12toN">#REF!</definedName>
    <definedName name="_2__123Graph_ACHART_4" hidden="1">'[10]Lease Flows'!$G$32:$AH$32</definedName>
    <definedName name="_2__123Graph_ACHART_7" hidden="1">'[12]Deal CF'!$H$228:$AE$228</definedName>
    <definedName name="_2006NOI">'[7]CASH FLOW'!$N$31:$N$31</definedName>
    <definedName name="_3__123Graph_ACHART_6" hidden="1">'[10]Lease Flows'!$F$68:$AH$68</definedName>
    <definedName name="_3__123Graph_ACHART_8" hidden="1">'[13]Deal CF'!#REF!</definedName>
    <definedName name="_4__123Graph_ACHART_7" hidden="1">'[11]Deal CF'!$H$229:$AE$229</definedName>
    <definedName name="_4__123Graph_BCHART_7" hidden="1">'[12]Deal CF'!$H$229:$AE$229</definedName>
    <definedName name="_41__123Graph_XCHART_1" localSheetId="5" hidden="1">#REF!</definedName>
    <definedName name="_41__123Graph_XCHART_1" hidden="1">#REF!</definedName>
    <definedName name="_45__123Graph_XCHART_1" localSheetId="5" hidden="1">#REF!</definedName>
    <definedName name="_45__123Graph_XCHART_1" hidden="1">#REF!</definedName>
    <definedName name="_5__123Graph_ACHART_8" localSheetId="14" hidden="1">'[14]Deal CF'!#REF!</definedName>
    <definedName name="_5__123Graph_ACHART_8" localSheetId="5" hidden="1">'[14]Deal CF'!#REF!</definedName>
    <definedName name="_5__123Graph_ACHART_8" hidden="1">'[14]Deal CF'!#REF!</definedName>
    <definedName name="_5__123Graph_BCHART_8" hidden="1">'[12]Deal CF'!$H$159:$AE$159</definedName>
    <definedName name="_6__123Graph_BCHART_1" hidden="1">'[10]Annual CF'!$G$39:$U$39</definedName>
    <definedName name="_6__123Graph_CCHART_7" hidden="1">'[12]Deal CF'!$H$230:$AE$230</definedName>
    <definedName name="_7__123Graph_BCHART_3" hidden="1">'[10]Annual CF'!$H$23:$U$23</definedName>
    <definedName name="_7__123Graph_DCHART_7" hidden="1">'[12]Deal CF'!$H$231:$AE$231</definedName>
    <definedName name="_8__123Graph_BCHART_4" hidden="1">'[10]Lease Flows'!$G$33:$AH$33</definedName>
    <definedName name="_8__123Graph_ECHART_7" hidden="1">'[12]Deal CF'!$H$232:$AE$232</definedName>
    <definedName name="_9">'[15]11AMORT1'!#REF!</definedName>
    <definedName name="_9__123Graph_BCHART_6" hidden="1">'[10]Lease Flows'!$F$69:$AH$69</definedName>
    <definedName name="_9__123Graph_XCHART_8" hidden="1">'[12]Deal CF'!$H$8:$AE$8</definedName>
    <definedName name="_96BUD" localSheetId="25">#REF!</definedName>
    <definedName name="_96BUD" localSheetId="41">#REF!</definedName>
    <definedName name="_96BUD" localSheetId="14">#REF!</definedName>
    <definedName name="_96BUD" localSheetId="39">#REF!</definedName>
    <definedName name="_96BUD" localSheetId="40">#REF!</definedName>
    <definedName name="_96BUD" localSheetId="5">#REF!</definedName>
    <definedName name="_96BUD" localSheetId="29">#REF!</definedName>
    <definedName name="_96BUD" localSheetId="37">#REF!</definedName>
    <definedName name="_96BUD" localSheetId="23">#REF!</definedName>
    <definedName name="_96BUD" localSheetId="22">#REF!</definedName>
    <definedName name="_96BUD" localSheetId="21">#REF!</definedName>
    <definedName name="_96BUD">#REF!</definedName>
    <definedName name="_apr03" localSheetId="14">#REF!</definedName>
    <definedName name="_apr03" localSheetId="5">#REF!</definedName>
    <definedName name="_apr03">#REF!</definedName>
    <definedName name="_BAL2" localSheetId="5">[16]Sheet1!#REF!</definedName>
    <definedName name="_BAL2">[16]Sheet1!#REF!</definedName>
    <definedName name="_bdm.1D0C2820985E4D8D9A53450F5BC66FA7.edm" localSheetId="5" hidden="1">#REF!</definedName>
    <definedName name="_bdm.1D0C2820985E4D8D9A53450F5BC66FA7.edm" hidden="1">#REF!</definedName>
    <definedName name="_bdm.3381B92ED69C44B1AAD1265465682DA0.edm" localSheetId="5" hidden="1">#REF!</definedName>
    <definedName name="_bdm.3381B92ED69C44B1AAD1265465682DA0.edm" hidden="1">#REF!</definedName>
    <definedName name="_bdm.44C8A3A18C954DC28DF11D65F8CD9D16.edm" localSheetId="5" hidden="1">#REF!</definedName>
    <definedName name="_bdm.44C8A3A18C954DC28DF11D65F8CD9D16.edm" hidden="1">#REF!</definedName>
    <definedName name="_bdm.61ED02BFE0B348829184BE36B07771C8.edm" localSheetId="5" hidden="1">#REF!</definedName>
    <definedName name="_bdm.61ED02BFE0B348829184BE36B07771C8.edm" hidden="1">#REF!</definedName>
    <definedName name="_bdm.710C7DA6F4DF4B42B668C074065CAC09.edm" localSheetId="5" hidden="1">#REF!</definedName>
    <definedName name="_bdm.710C7DA6F4DF4B42B668C074065CAC09.edm" hidden="1">#REF!</definedName>
    <definedName name="_bdm.8B35F89D16034126B13D53ADFD7752D5.edm" localSheetId="5" hidden="1">#REF!</definedName>
    <definedName name="_bdm.8B35F89D16034126B13D53ADFD7752D5.edm" hidden="1">#REF!</definedName>
    <definedName name="_bdm.95936FC30BE54F4F8BD88B9FADB3B06B.edm" localSheetId="5" hidden="1">#REF!</definedName>
    <definedName name="_bdm.95936FC30BE54F4F8BD88B9FADB3B06B.edm" hidden="1">#REF!</definedName>
    <definedName name="_bdm.CC971240B06D4B72974932A5991C4C48.edm" localSheetId="5" hidden="1">#REF!</definedName>
    <definedName name="_bdm.CC971240B06D4B72974932A5991C4C48.edm" hidden="1">#REF!</definedName>
    <definedName name="_bel1" localSheetId="5">#REF!</definedName>
    <definedName name="_bel1">#REF!</definedName>
    <definedName name="_CEE1" localSheetId="5">#REF!</definedName>
    <definedName name="_CEE1">#REF!</definedName>
    <definedName name="_COL1">[2]Feuil1!$H$1</definedName>
    <definedName name="_COL2">[2]Feuil1!$I$1</definedName>
    <definedName name="_COL3">[2]Feuil1!$J$1</definedName>
    <definedName name="_COL4">[2]Feuil1!$K$1</definedName>
    <definedName name="_DAT5" localSheetId="25">'[17]AR Summary'!#REF!</definedName>
    <definedName name="_DAT5" localSheetId="41">'[17]AR Summary'!#REF!</definedName>
    <definedName name="_DAT5" localSheetId="14">'[17]AR Summary'!#REF!</definedName>
    <definedName name="_DAT5" localSheetId="39">'[17]AR Summary'!#REF!</definedName>
    <definedName name="_DAT5" localSheetId="40">'[17]AR Summary'!#REF!</definedName>
    <definedName name="_DAT5" localSheetId="29">'[17]AR Summary'!#REF!</definedName>
    <definedName name="_DAT5" localSheetId="37">'[17]AR Summary'!#REF!</definedName>
    <definedName name="_DAT5" localSheetId="23">'[17]AR Summary'!#REF!</definedName>
    <definedName name="_DAT5" localSheetId="22">'[17]AR Summary'!#REF!</definedName>
    <definedName name="_DAT5" localSheetId="21">'[17]AR Summary'!#REF!</definedName>
    <definedName name="_DAT5">'[17]AR Summary'!#REF!</definedName>
    <definedName name="_DAT6" localSheetId="25">'[17]AR Summary'!#REF!</definedName>
    <definedName name="_DAT6" localSheetId="41">'[17]AR Summary'!#REF!</definedName>
    <definedName name="_DAT6" localSheetId="14">'[17]AR Summary'!#REF!</definedName>
    <definedName name="_DAT6" localSheetId="39">'[17]AR Summary'!#REF!</definedName>
    <definedName name="_DAT6" localSheetId="40">'[17]AR Summary'!#REF!</definedName>
    <definedName name="_DAT6" localSheetId="29">'[17]AR Summary'!#REF!</definedName>
    <definedName name="_DAT6" localSheetId="37">'[17]AR Summary'!#REF!</definedName>
    <definedName name="_DAT6" localSheetId="23">'[17]AR Summary'!#REF!</definedName>
    <definedName name="_DAT6" localSheetId="22">'[17]AR Summary'!#REF!</definedName>
    <definedName name="_DAT6" localSheetId="21">'[17]AR Summary'!#REF!</definedName>
    <definedName name="_DAT6">'[17]AR Summary'!#REF!</definedName>
    <definedName name="_e4567" localSheetId="11" hidden="1">{"Status",#N/A,FALSE,"Consol";"StatusDetail",#N/A,FALSE,"Consol"}</definedName>
    <definedName name="_e4567" localSheetId="14" hidden="1">{"Status",#N/A,FALSE,"Consol";"StatusDetail",#N/A,FALSE,"Consol"}</definedName>
    <definedName name="_e4567" localSheetId="12" hidden="1">{"Status",#N/A,FALSE,"Consol";"StatusDetail",#N/A,FALSE,"Consol"}</definedName>
    <definedName name="_e4567" localSheetId="13" hidden="1">{"Status",#N/A,FALSE,"Consol";"StatusDetail",#N/A,FALSE,"Consol"}</definedName>
    <definedName name="_e4567" localSheetId="5" hidden="1">{"Status",#N/A,FALSE,"Consol";"StatusDetail",#N/A,FALSE,"Consol"}</definedName>
    <definedName name="_e4567" localSheetId="15" hidden="1">{"Status",#N/A,FALSE,"Consol";"StatusDetail",#N/A,FALSE,"Consol"}</definedName>
    <definedName name="_e4567" hidden="1">{"Status",#N/A,FALSE,"Consol";"StatusDetail",#N/A,FALSE,"Consol"}</definedName>
    <definedName name="_e4567_1" localSheetId="11" hidden="1">{"Status",#N/A,FALSE,"Consol";"StatusDetail",#N/A,FALSE,"Consol"}</definedName>
    <definedName name="_e4567_1" localSheetId="14" hidden="1">{"Status",#N/A,FALSE,"Consol";"StatusDetail",#N/A,FALSE,"Consol"}</definedName>
    <definedName name="_e4567_1" localSheetId="12" hidden="1">{"Status",#N/A,FALSE,"Consol";"StatusDetail",#N/A,FALSE,"Consol"}</definedName>
    <definedName name="_e4567_1" localSheetId="13" hidden="1">{"Status",#N/A,FALSE,"Consol";"StatusDetail",#N/A,FALSE,"Consol"}</definedName>
    <definedName name="_e4567_1" localSheetId="5" hidden="1">{"Status",#N/A,FALSE,"Consol";"StatusDetail",#N/A,FALSE,"Consol"}</definedName>
    <definedName name="_e4567_1" localSheetId="15" hidden="1">{"Status",#N/A,FALSE,"Consol";"StatusDetail",#N/A,FALSE,"Consol"}</definedName>
    <definedName name="_e4567_1" hidden="1">{"Status",#N/A,FALSE,"Consol";"StatusDetail",#N/A,FALSE,"Consol"}</definedName>
    <definedName name="_e4567_2" localSheetId="11" hidden="1">{"Status",#N/A,FALSE,"Consol";"StatusDetail",#N/A,FALSE,"Consol"}</definedName>
    <definedName name="_e4567_2" localSheetId="14" hidden="1">{"Status",#N/A,FALSE,"Consol";"StatusDetail",#N/A,FALSE,"Consol"}</definedName>
    <definedName name="_e4567_2" localSheetId="12" hidden="1">{"Status",#N/A,FALSE,"Consol";"StatusDetail",#N/A,FALSE,"Consol"}</definedName>
    <definedName name="_e4567_2" localSheetId="13" hidden="1">{"Status",#N/A,FALSE,"Consol";"StatusDetail",#N/A,FALSE,"Consol"}</definedName>
    <definedName name="_e4567_2" localSheetId="5" hidden="1">{"Status",#N/A,FALSE,"Consol";"StatusDetail",#N/A,FALSE,"Consol"}</definedName>
    <definedName name="_e4567_2" localSheetId="15" hidden="1">{"Status",#N/A,FALSE,"Consol";"StatusDetail",#N/A,FALSE,"Consol"}</definedName>
    <definedName name="_e4567_2" hidden="1">{"Status",#N/A,FALSE,"Consol";"StatusDetail",#N/A,FALSE,"Consol"}</definedName>
    <definedName name="_Fill" localSheetId="14" hidden="1">#REF!</definedName>
    <definedName name="_Fill" localSheetId="5" hidden="1">#REF!</definedName>
    <definedName name="_Fill" hidden="1">#REF!</definedName>
    <definedName name="_xlnm._FilterDatabase" localSheetId="25" hidden="1">'Accrued expenses'!$B$6:$D$35</definedName>
    <definedName name="_xlnm._FilterDatabase" localSheetId="12" hidden="1">'ELF VILLA TB 30GIU22'!$A$1:$X$87</definedName>
    <definedName name="_xlnm._FilterDatabase" localSheetId="30" hidden="1">'Finance result'!$B$10:$D$35</definedName>
    <definedName name="_xlnm._FilterDatabase" localSheetId="13" hidden="1">GLVILLA30Jun22!$A$1:$Q$226</definedName>
    <definedName name="_xlnm._FilterDatabase" localSheetId="4" hidden="1">'IFRS TB'!$B$14:$M$309</definedName>
    <definedName name="_xlnm._FilterDatabase" localSheetId="29" hidden="1">'Management fees'!$B$10:$C$10</definedName>
    <definedName name="_xlnm._FilterDatabase" localSheetId="28" hidden="1">'Other expenses'!$B$8:$D$42</definedName>
    <definedName name="_xlnm._FilterDatabase" localSheetId="27" hidden="1">'Property costs'!$B$35:$D$50</definedName>
    <definedName name="_xlnm._FilterDatabase" localSheetId="7" hidden="1">SOCI!$B$12:$K$195</definedName>
    <definedName name="_xlnm._FilterDatabase" localSheetId="6" hidden="1">SOFP!$B$10:$E$207</definedName>
    <definedName name="_xlnm._FilterDatabase" localSheetId="24" hidden="1">'Trade and other payables'!$B$6:$D$44</definedName>
    <definedName name="_xlnm._FilterDatabase" localSheetId="19" hidden="1">'Trade and other receivables'!$B$6:$D$25</definedName>
    <definedName name="_IVD310503" localSheetId="14">#REF!</definedName>
    <definedName name="_IVD310503" localSheetId="5">#REF!</definedName>
    <definedName name="_IVD310503">#REF!</definedName>
    <definedName name="_IVD311003" localSheetId="14">#REF!</definedName>
    <definedName name="_IVD311003" localSheetId="5">#REF!</definedName>
    <definedName name="_IVD311003">#REF!</definedName>
    <definedName name="_IVD311201" localSheetId="14">#REF!</definedName>
    <definedName name="_IVD311201" localSheetId="5">#REF!</definedName>
    <definedName name="_IVD311201">#REF!</definedName>
    <definedName name="_IVD311202" localSheetId="5">#REF!</definedName>
    <definedName name="_IVD311202">#REF!</definedName>
    <definedName name="_Key1" localSheetId="25" hidden="1">#REF!</definedName>
    <definedName name="_Key1" localSheetId="41" hidden="1">#REF!</definedName>
    <definedName name="_Key1" localSheetId="39" hidden="1">#REF!</definedName>
    <definedName name="_Key1" localSheetId="33" hidden="1">#REF!</definedName>
    <definedName name="_Key1" localSheetId="32" hidden="1">#REF!</definedName>
    <definedName name="_Key1" localSheetId="40" hidden="1">#REF!</definedName>
    <definedName name="_Key1" localSheetId="5" hidden="1">#REF!</definedName>
    <definedName name="_Key1" localSheetId="4" hidden="1">#REF!</definedName>
    <definedName name="_Key1" localSheetId="10" hidden="1">#REF!</definedName>
    <definedName name="_Key1" localSheetId="29" hidden="1">#REF!</definedName>
    <definedName name="_Key1" localSheetId="36" hidden="1">#REF!</definedName>
    <definedName name="_Key1" localSheetId="37" hidden="1">#REF!</definedName>
    <definedName name="_Key1" localSheetId="28" hidden="1">#REF!</definedName>
    <definedName name="_Key1" localSheetId="23" hidden="1">#REF!</definedName>
    <definedName name="_Key1" localSheetId="27" hidden="1">#REF!</definedName>
    <definedName name="_Key1" localSheetId="21" hidden="1">#REF!</definedName>
    <definedName name="_Key1" localSheetId="8" hidden="1">#REF!</definedName>
    <definedName name="_Key1" localSheetId="7" hidden="1">#REF!</definedName>
    <definedName name="_Key1" localSheetId="24" hidden="1">#REF!</definedName>
    <definedName name="_Key1" localSheetId="19" hidden="1">#REF!</definedName>
    <definedName name="_Key1" hidden="1">#REF!</definedName>
    <definedName name="_Key2" localSheetId="5" hidden="1">#REF!</definedName>
    <definedName name="_Key2" hidden="1">#REF!</definedName>
    <definedName name="_mag03" localSheetId="5">#REF!</definedName>
    <definedName name="_mag03">#REF!</definedName>
    <definedName name="_Mar05" localSheetId="11" hidden="1">{#N/A,#N/A,FALSE,"Aging Summary";#N/A,#N/A,FALSE,"Ratio Analysis";#N/A,#N/A,FALSE,"Test 120 Day Accts";#N/A,#N/A,FALSE,"Tickmarks"}</definedName>
    <definedName name="_Mar05" localSheetId="14" hidden="1">{#N/A,#N/A,FALSE,"Aging Summary";#N/A,#N/A,FALSE,"Ratio Analysis";#N/A,#N/A,FALSE,"Test 120 Day Accts";#N/A,#N/A,FALSE,"Tickmarks"}</definedName>
    <definedName name="_Mar05" localSheetId="12" hidden="1">{#N/A,#N/A,FALSE,"Aging Summary";#N/A,#N/A,FALSE,"Ratio Analysis";#N/A,#N/A,FALSE,"Test 120 Day Accts";#N/A,#N/A,FALSE,"Tickmarks"}</definedName>
    <definedName name="_Mar05" localSheetId="13" hidden="1">{#N/A,#N/A,FALSE,"Aging Summary";#N/A,#N/A,FALSE,"Ratio Analysis";#N/A,#N/A,FALSE,"Test 120 Day Accts";#N/A,#N/A,FALSE,"Tickmarks"}</definedName>
    <definedName name="_Mar05" localSheetId="5" hidden="1">{#N/A,#N/A,FALSE,"Aging Summary";#N/A,#N/A,FALSE,"Ratio Analysis";#N/A,#N/A,FALSE,"Test 120 Day Accts";#N/A,#N/A,FALSE,"Tickmarks"}</definedName>
    <definedName name="_Mar05" localSheetId="15" hidden="1">{#N/A,#N/A,FALSE,"Aging Summary";#N/A,#N/A,FALSE,"Ratio Analysis";#N/A,#N/A,FALSE,"Test 120 Day Accts";#N/A,#N/A,FALSE,"Tickmarks"}</definedName>
    <definedName name="_Mar05" hidden="1">{#N/A,#N/A,FALSE,"Aging Summary";#N/A,#N/A,FALSE,"Ratio Analysis";#N/A,#N/A,FALSE,"Test 120 Day Accts";#N/A,#N/A,FALSE,"Tickmarks"}</definedName>
    <definedName name="_MDA1">[5]Data!$B$1:$B$65536</definedName>
    <definedName name="_mol2" localSheetId="5">#REF!</definedName>
    <definedName name="_mol2">#REF!</definedName>
    <definedName name="_MT1" localSheetId="25">#REF!</definedName>
    <definedName name="_MT1" localSheetId="41">#REF!</definedName>
    <definedName name="_MT1" localSheetId="14">#REF!</definedName>
    <definedName name="_MT1" localSheetId="39">#REF!</definedName>
    <definedName name="_MT1" localSheetId="40">#REF!</definedName>
    <definedName name="_MT1" localSheetId="5">#REF!</definedName>
    <definedName name="_MT1" localSheetId="29">#REF!</definedName>
    <definedName name="_MT1" localSheetId="37">#REF!</definedName>
    <definedName name="_MT1" localSheetId="23">#REF!</definedName>
    <definedName name="_MT1" localSheetId="21">#REF!</definedName>
    <definedName name="_MT1">#REF!</definedName>
    <definedName name="_MT2" localSheetId="25">#REF!</definedName>
    <definedName name="_MT2" localSheetId="41">#REF!</definedName>
    <definedName name="_MT2" localSheetId="14">#REF!</definedName>
    <definedName name="_MT2" localSheetId="39">#REF!</definedName>
    <definedName name="_MT2" localSheetId="40">#REF!</definedName>
    <definedName name="_MT2" localSheetId="5">#REF!</definedName>
    <definedName name="_MT2" localSheetId="29">#REF!</definedName>
    <definedName name="_MT2" localSheetId="37">#REF!</definedName>
    <definedName name="_MT2" localSheetId="23">#REF!</definedName>
    <definedName name="_MT2" localSheetId="21">#REF!</definedName>
    <definedName name="_MT2">#REF!</definedName>
    <definedName name="_MT3" localSheetId="25">#REF!</definedName>
    <definedName name="_MT3" localSheetId="41">#REF!</definedName>
    <definedName name="_MT3" localSheetId="39">#REF!</definedName>
    <definedName name="_MT3" localSheetId="40">#REF!</definedName>
    <definedName name="_MT3" localSheetId="5">#REF!</definedName>
    <definedName name="_MT3" localSheetId="29">#REF!</definedName>
    <definedName name="_MT3" localSheetId="37">#REF!</definedName>
    <definedName name="_MT3" localSheetId="23">#REF!</definedName>
    <definedName name="_MT3" localSheetId="21">#REF!</definedName>
    <definedName name="_MT3">#REF!</definedName>
    <definedName name="_new1" localSheetId="11" hidden="1">{"Data Input",#N/A,TRUE,"Data Input";"15-Yr Cash Flow",#N/A,TRUE,"Cash Flow";"15-Yr Value",#N/A,TRUE,"Value "}</definedName>
    <definedName name="_new1" localSheetId="14" hidden="1">{"Data Input",#N/A,TRUE,"Data Input";"15-Yr Cash Flow",#N/A,TRUE,"Cash Flow";"15-Yr Value",#N/A,TRUE,"Value "}</definedName>
    <definedName name="_new1" localSheetId="12" hidden="1">{"Data Input",#N/A,TRUE,"Data Input";"15-Yr Cash Flow",#N/A,TRUE,"Cash Flow";"15-Yr Value",#N/A,TRUE,"Value "}</definedName>
    <definedName name="_new1" localSheetId="13" hidden="1">{"Data Input",#N/A,TRUE,"Data Input";"15-Yr Cash Flow",#N/A,TRUE,"Cash Flow";"15-Yr Value",#N/A,TRUE,"Value "}</definedName>
    <definedName name="_new1" localSheetId="5" hidden="1">{"Data Input",#N/A,TRUE,"Data Input";"15-Yr Cash Flow",#N/A,TRUE,"Cash Flow";"15-Yr Value",#N/A,TRUE,"Value "}</definedName>
    <definedName name="_new1" localSheetId="15" hidden="1">{"Data Input",#N/A,TRUE,"Data Input";"15-Yr Cash Flow",#N/A,TRUE,"Cash Flow";"15-Yr Value",#N/A,TRUE,"Value "}</definedName>
    <definedName name="_new1" hidden="1">{"Data Input",#N/A,TRUE,"Data Input";"15-Yr Cash Flow",#N/A,TRUE,"Cash Flow";"15-Yr Value",#N/A,TRUE,"Value "}</definedName>
    <definedName name="_new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25"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25"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25"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25"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25"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25"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2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 localSheetId="11" hidden="1">{"ODB",#N/A,FALSE,"Hold Scenario"}</definedName>
    <definedName name="_new3" localSheetId="14" hidden="1">{"ODB",#N/A,FALSE,"Hold Scenario"}</definedName>
    <definedName name="_new3" localSheetId="12" hidden="1">{"ODB",#N/A,FALSE,"Hold Scenario"}</definedName>
    <definedName name="_new3" localSheetId="13" hidden="1">{"ODB",#N/A,FALSE,"Hold Scenario"}</definedName>
    <definedName name="_new3" localSheetId="5" hidden="1">{"ODB",#N/A,FALSE,"Hold Scenario"}</definedName>
    <definedName name="_new3" localSheetId="15" hidden="1">{"ODB",#N/A,FALSE,"Hold Scenario"}</definedName>
    <definedName name="_new3" hidden="1">{"ODB",#N/A,FALSE,"Hold Scenario"}</definedName>
    <definedName name="_new30"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0"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0"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0"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0"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0"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0"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1"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1"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1"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1"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1"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1"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3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4" localSheetId="11" hidden="1">{#N/A,#N/A,FALSE,"OpEx (PP)";#N/A,#N/A,FALSE,"Lease Comps (O)-BT";#N/A,#N/A,FALSE,"OpEx (CC)";#N/A,#N/A,FALSE,"Value (PP-Base)";#N/A,#N/A,FALSE,"Value (CC-Base)";#N/A,#N/A,FALSE,"Sales Comps (R)";#N/A,#N/A,FALSE,"Sales Comps (O)"}</definedName>
    <definedName name="_new4" localSheetId="14" hidden="1">{#N/A,#N/A,FALSE,"OpEx (PP)";#N/A,#N/A,FALSE,"Lease Comps (O)-BT";#N/A,#N/A,FALSE,"OpEx (CC)";#N/A,#N/A,FALSE,"Value (PP-Base)";#N/A,#N/A,FALSE,"Value (CC-Base)";#N/A,#N/A,FALSE,"Sales Comps (R)";#N/A,#N/A,FALSE,"Sales Comps (O)"}</definedName>
    <definedName name="_new4" localSheetId="12" hidden="1">{#N/A,#N/A,FALSE,"OpEx (PP)";#N/A,#N/A,FALSE,"Lease Comps (O)-BT";#N/A,#N/A,FALSE,"OpEx (CC)";#N/A,#N/A,FALSE,"Value (PP-Base)";#N/A,#N/A,FALSE,"Value (CC-Base)";#N/A,#N/A,FALSE,"Sales Comps (R)";#N/A,#N/A,FALSE,"Sales Comps (O)"}</definedName>
    <definedName name="_new4" localSheetId="13" hidden="1">{#N/A,#N/A,FALSE,"OpEx (PP)";#N/A,#N/A,FALSE,"Lease Comps (O)-BT";#N/A,#N/A,FALSE,"OpEx (CC)";#N/A,#N/A,FALSE,"Value (PP-Base)";#N/A,#N/A,FALSE,"Value (CC-Base)";#N/A,#N/A,FALSE,"Sales Comps (R)";#N/A,#N/A,FALSE,"Sales Comps (O)"}</definedName>
    <definedName name="_new4" localSheetId="5" hidden="1">{#N/A,#N/A,FALSE,"OpEx (PP)";#N/A,#N/A,FALSE,"Lease Comps (O)-BT";#N/A,#N/A,FALSE,"OpEx (CC)";#N/A,#N/A,FALSE,"Value (PP-Base)";#N/A,#N/A,FALSE,"Value (CC-Base)";#N/A,#N/A,FALSE,"Sales Comps (R)";#N/A,#N/A,FALSE,"Sales Comps (O)"}</definedName>
    <definedName name="_new4" localSheetId="15" hidden="1">{#N/A,#N/A,FALSE,"OpEx (PP)";#N/A,#N/A,FALSE,"Lease Comps (O)-BT";#N/A,#N/A,FALSE,"OpEx (CC)";#N/A,#N/A,FALSE,"Value (PP-Base)";#N/A,#N/A,FALSE,"Value (CC-Base)";#N/A,#N/A,FALSE,"Sales Comps (R)";#N/A,#N/A,FALSE,"Sales Comps (O)"}</definedName>
    <definedName name="_new4" hidden="1">{#N/A,#N/A,FALSE,"OpEx (PP)";#N/A,#N/A,FALSE,"Lease Comps (O)-BT";#N/A,#N/A,FALSE,"OpEx (CC)";#N/A,#N/A,FALSE,"Value (PP-Base)";#N/A,#N/A,FALSE,"Value (CC-Base)";#N/A,#N/A,FALSE,"Sales Comps (R)";#N/A,#N/A,FALSE,"Sales Comps (O)"}</definedName>
    <definedName name="_new45"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new45"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new45"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new45"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new45"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new45"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new4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new5"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5"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5"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5"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5"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5"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new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occ1">#REF!</definedName>
    <definedName name="_occ10" localSheetId="5">#REF!</definedName>
    <definedName name="_occ10">#REF!</definedName>
    <definedName name="_occ11" localSheetId="5">#REF!</definedName>
    <definedName name="_occ11">#REF!</definedName>
    <definedName name="_occ12" localSheetId="5">#REF!</definedName>
    <definedName name="_occ12">#REF!</definedName>
    <definedName name="_occ13" localSheetId="5">#REF!</definedName>
    <definedName name="_occ13">#REF!</definedName>
    <definedName name="_occ14" localSheetId="5">#REF!</definedName>
    <definedName name="_occ14">#REF!</definedName>
    <definedName name="_occ2" localSheetId="5">#REF!</definedName>
    <definedName name="_occ2">#REF!</definedName>
    <definedName name="_occ3" localSheetId="5">#REF!</definedName>
    <definedName name="_occ3">#REF!</definedName>
    <definedName name="_occ4" localSheetId="5">#REF!</definedName>
    <definedName name="_occ4">#REF!</definedName>
    <definedName name="_occ5" localSheetId="5">#REF!</definedName>
    <definedName name="_occ5">#REF!</definedName>
    <definedName name="_occ6" localSheetId="5">#REF!</definedName>
    <definedName name="_occ6">#REF!</definedName>
    <definedName name="_occ7" localSheetId="5">#REF!</definedName>
    <definedName name="_occ7">#REF!</definedName>
    <definedName name="_occ8" localSheetId="5">#REF!</definedName>
    <definedName name="_occ8">#REF!</definedName>
    <definedName name="_occ9" localSheetId="5">#REF!</definedName>
    <definedName name="_occ9">#REF!</definedName>
    <definedName name="_op2"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op2"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op2"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op2"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op2"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op2"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op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op8"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op8"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op8"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op8"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op8"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op8"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op8"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_Order1" hidden="1">0</definedName>
    <definedName name="_Order2" hidden="1">255</definedName>
    <definedName name="_pd0106">'[3]Bilver link'!$BD$1:$BD$65536</definedName>
    <definedName name="_PD0107" localSheetId="5">#REF!</definedName>
    <definedName name="_PD0107">#REF!</definedName>
    <definedName name="_PD0206" localSheetId="5">#REF!</definedName>
    <definedName name="_PD0206">#REF!</definedName>
    <definedName name="_PD0207" localSheetId="5">#REF!</definedName>
    <definedName name="_PD0207">#REF!</definedName>
    <definedName name="_PD0306" localSheetId="5">#REF!</definedName>
    <definedName name="_PD0306">#REF!</definedName>
    <definedName name="_PD0307" localSheetId="5">#REF!</definedName>
    <definedName name="_PD0307">#REF!</definedName>
    <definedName name="_PD0406" localSheetId="5">#REF!</definedName>
    <definedName name="_PD0406">#REF!</definedName>
    <definedName name="_PD0506" localSheetId="5">#REF!</definedName>
    <definedName name="_PD0506">#REF!</definedName>
    <definedName name="_PD0606" localSheetId="5">#REF!</definedName>
    <definedName name="_PD0606">#REF!</definedName>
    <definedName name="_PD0706" localSheetId="5">#REF!</definedName>
    <definedName name="_PD0706">#REF!</definedName>
    <definedName name="_PD0806" localSheetId="5">#REF!</definedName>
    <definedName name="_PD0806">#REF!</definedName>
    <definedName name="_PD0906">'[3]Bilver link'!$BL$1:$BL$65536</definedName>
    <definedName name="_PD1004">'[3]Bilver link'!#REF!</definedName>
    <definedName name="_PD1005">'[3]Bilver link'!#REF!</definedName>
    <definedName name="_PD1006" localSheetId="5">#REF!</definedName>
    <definedName name="_PD1006">#REF!</definedName>
    <definedName name="_Pd104" localSheetId="5">'[3]Bilver link'!#REF!</definedName>
    <definedName name="_Pd104">'[3]Bilver link'!#REF!</definedName>
    <definedName name="_PD105" localSheetId="5">#REF!</definedName>
    <definedName name="_PD105">#REF!</definedName>
    <definedName name="_PD106" localSheetId="5">#REF!</definedName>
    <definedName name="_PD106">#REF!</definedName>
    <definedName name="_PD1104" localSheetId="5">'[3]Bilver link'!#REF!</definedName>
    <definedName name="_PD1104">'[3]Bilver link'!#REF!</definedName>
    <definedName name="_PD1105" localSheetId="5">'[3]Bilver link'!#REF!</definedName>
    <definedName name="_PD1105">'[3]Bilver link'!#REF!</definedName>
    <definedName name="_PD1106">'[3]Bilver link'!$BN$1:$BN$65536</definedName>
    <definedName name="_PD1204">'[3]Bilver link'!#REF!</definedName>
    <definedName name="_PD1205" localSheetId="5">#REF!</definedName>
    <definedName name="_PD1205">#REF!</definedName>
    <definedName name="_PD1206">'[3]Bilver link'!$BO$1:$BO$65536</definedName>
    <definedName name="_PD205">'[3]Bilver link'!#REF!</definedName>
    <definedName name="_PD305">'[3]Bilver link'!#REF!</definedName>
    <definedName name="_PD404">'[3]Bilver link'!#REF!</definedName>
    <definedName name="_PD405">'[3]Bilver link'!#REF!</definedName>
    <definedName name="_PD504">'[3]Bilver link'!#REF!</definedName>
    <definedName name="_PD505">'[3]Bilver link'!#REF!</definedName>
    <definedName name="_pd604">'[3]Bilver link'!#REF!</definedName>
    <definedName name="_PD605">'[3]Bilver link'!#REF!</definedName>
    <definedName name="_pd704">'[3]Bilver link'!#REF!</definedName>
    <definedName name="_PD705">'[3]Bilver link'!#REF!</definedName>
    <definedName name="_PD804">'[3]Bilver link'!#REF!</definedName>
    <definedName name="_PD805">'[3]Bilver link'!#REF!</definedName>
    <definedName name="_PD904">'[3]Bilver link'!#REF!</definedName>
    <definedName name="_PD905">'[3]Bilver link'!#REF!</definedName>
    <definedName name="_res2" localSheetId="11" hidden="1">{#N/A,#N/A,FALSE,"property";#N/A,#N/A,FALSE,"tenants";#N/A,#N/A,FALSE,"capital";#N/A,#N/A,FALSE,"summary"}</definedName>
    <definedName name="_res2" localSheetId="14" hidden="1">{#N/A,#N/A,FALSE,"property";#N/A,#N/A,FALSE,"tenants";#N/A,#N/A,FALSE,"capital";#N/A,#N/A,FALSE,"summary"}</definedName>
    <definedName name="_res2" localSheetId="12" hidden="1">{#N/A,#N/A,FALSE,"property";#N/A,#N/A,FALSE,"tenants";#N/A,#N/A,FALSE,"capital";#N/A,#N/A,FALSE,"summary"}</definedName>
    <definedName name="_res2" localSheetId="13" hidden="1">{#N/A,#N/A,FALSE,"property";#N/A,#N/A,FALSE,"tenants";#N/A,#N/A,FALSE,"capital";#N/A,#N/A,FALSE,"summary"}</definedName>
    <definedName name="_res2" localSheetId="5" hidden="1">{#N/A,#N/A,FALSE,"property";#N/A,#N/A,FALSE,"tenants";#N/A,#N/A,FALSE,"capital";#N/A,#N/A,FALSE,"summary"}</definedName>
    <definedName name="_res2" localSheetId="15" hidden="1">{#N/A,#N/A,FALSE,"property";#N/A,#N/A,FALSE,"tenants";#N/A,#N/A,FALSE,"capital";#N/A,#N/A,FALSE,"summary"}</definedName>
    <definedName name="_res2" hidden="1">{#N/A,#N/A,FALSE,"property";#N/A,#N/A,FALSE,"tenants";#N/A,#N/A,FALSE,"capital";#N/A,#N/A,FALSE,"summary"}</definedName>
    <definedName name="_res2_1" localSheetId="11" hidden="1">{#N/A,#N/A,FALSE,"property";#N/A,#N/A,FALSE,"tenants";#N/A,#N/A,FALSE,"capital";#N/A,#N/A,FALSE,"summary"}</definedName>
    <definedName name="_res2_1" localSheetId="14" hidden="1">{#N/A,#N/A,FALSE,"property";#N/A,#N/A,FALSE,"tenants";#N/A,#N/A,FALSE,"capital";#N/A,#N/A,FALSE,"summary"}</definedName>
    <definedName name="_res2_1" localSheetId="12" hidden="1">{#N/A,#N/A,FALSE,"property";#N/A,#N/A,FALSE,"tenants";#N/A,#N/A,FALSE,"capital";#N/A,#N/A,FALSE,"summary"}</definedName>
    <definedName name="_res2_1" localSheetId="13" hidden="1">{#N/A,#N/A,FALSE,"property";#N/A,#N/A,FALSE,"tenants";#N/A,#N/A,FALSE,"capital";#N/A,#N/A,FALSE,"summary"}</definedName>
    <definedName name="_res2_1" localSheetId="5" hidden="1">{#N/A,#N/A,FALSE,"property";#N/A,#N/A,FALSE,"tenants";#N/A,#N/A,FALSE,"capital";#N/A,#N/A,FALSE,"summary"}</definedName>
    <definedName name="_res2_1" localSheetId="15" hidden="1">{#N/A,#N/A,FALSE,"property";#N/A,#N/A,FALSE,"tenants";#N/A,#N/A,FALSE,"capital";#N/A,#N/A,FALSE,"summary"}</definedName>
    <definedName name="_res2_1" hidden="1">{#N/A,#N/A,FALSE,"property";#N/A,#N/A,FALSE,"tenants";#N/A,#N/A,FALSE,"capital";#N/A,#N/A,FALSE,"summary"}</definedName>
    <definedName name="_res2_2" localSheetId="11" hidden="1">{#N/A,#N/A,FALSE,"property";#N/A,#N/A,FALSE,"tenants";#N/A,#N/A,FALSE,"capital";#N/A,#N/A,FALSE,"summary"}</definedName>
    <definedName name="_res2_2" localSheetId="14" hidden="1">{#N/A,#N/A,FALSE,"property";#N/A,#N/A,FALSE,"tenants";#N/A,#N/A,FALSE,"capital";#N/A,#N/A,FALSE,"summary"}</definedName>
    <definedName name="_res2_2" localSheetId="12" hidden="1">{#N/A,#N/A,FALSE,"property";#N/A,#N/A,FALSE,"tenants";#N/A,#N/A,FALSE,"capital";#N/A,#N/A,FALSE,"summary"}</definedName>
    <definedName name="_res2_2" localSheetId="13" hidden="1">{#N/A,#N/A,FALSE,"property";#N/A,#N/A,FALSE,"tenants";#N/A,#N/A,FALSE,"capital";#N/A,#N/A,FALSE,"summary"}</definedName>
    <definedName name="_res2_2" localSheetId="5" hidden="1">{#N/A,#N/A,FALSE,"property";#N/A,#N/A,FALSE,"tenants";#N/A,#N/A,FALSE,"capital";#N/A,#N/A,FALSE,"summary"}</definedName>
    <definedName name="_res2_2" localSheetId="15" hidden="1">{#N/A,#N/A,FALSE,"property";#N/A,#N/A,FALSE,"tenants";#N/A,#N/A,FALSE,"capital";#N/A,#N/A,FALSE,"summary"}</definedName>
    <definedName name="_res2_2" hidden="1">{#N/A,#N/A,FALSE,"property";#N/A,#N/A,FALSE,"tenants";#N/A,#N/A,FALSE,"capital";#N/A,#N/A,FALSE,"summary"}</definedName>
    <definedName name="_SG1" localSheetId="14">#REF!</definedName>
    <definedName name="_SG1" localSheetId="5">#REF!</definedName>
    <definedName name="_SG1">#REF!</definedName>
    <definedName name="_Sort" localSheetId="25" hidden="1">#REF!</definedName>
    <definedName name="_Sort" localSheetId="41" hidden="1">#REF!</definedName>
    <definedName name="_Sort" localSheetId="14" hidden="1">#REF!</definedName>
    <definedName name="_Sort" localSheetId="39" hidden="1">#REF!</definedName>
    <definedName name="_Sort" localSheetId="33" hidden="1">#REF!</definedName>
    <definedName name="_Sort" localSheetId="32" hidden="1">#REF!</definedName>
    <definedName name="_Sort" localSheetId="40" hidden="1">#REF!</definedName>
    <definedName name="_Sort" localSheetId="5" hidden="1">#REF!</definedName>
    <definedName name="_Sort" localSheetId="4" hidden="1">#REF!</definedName>
    <definedName name="_Sort" localSheetId="10" hidden="1">#REF!</definedName>
    <definedName name="_Sort" localSheetId="29" hidden="1">#REF!</definedName>
    <definedName name="_Sort" localSheetId="36" hidden="1">#REF!</definedName>
    <definedName name="_Sort" localSheetId="37" hidden="1">#REF!</definedName>
    <definedName name="_Sort" localSheetId="28" hidden="1">#REF!</definedName>
    <definedName name="_Sort" localSheetId="23" hidden="1">#REF!</definedName>
    <definedName name="_Sort" localSheetId="27" hidden="1">#REF!</definedName>
    <definedName name="_Sort" localSheetId="21" hidden="1">#REF!</definedName>
    <definedName name="_Sort" localSheetId="8" hidden="1">#REF!</definedName>
    <definedName name="_Sort" localSheetId="7" hidden="1">#REF!</definedName>
    <definedName name="_Sort" localSheetId="24" hidden="1">#REF!</definedName>
    <definedName name="_Sort" localSheetId="19" hidden="1">#REF!</definedName>
    <definedName name="_Sort" hidden="1">#REF!</definedName>
    <definedName name="_sum2">'[9]Best and Final'!$B$1:$S$14</definedName>
    <definedName name="_Table2_In2" localSheetId="14" hidden="1">[18]Assumptions!#REF!</definedName>
    <definedName name="_Table2_In2" hidden="1">[18]Assumptions!#REF!</definedName>
    <definedName name="_TB20070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TB20070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TB20070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TB20070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TB20070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TB20070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TB20070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trgd">#REF!</definedName>
    <definedName name="_TSN090"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TSN090"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TSN090"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TSN090"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TSN090"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TSN090"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TSN090"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_tst1">[1]allocations!$A$2:$A$122</definedName>
    <definedName name="_v2" localSheetId="11" hidden="1">{"Budget by Month",#N/A,FALSE,"VA Departments Roll-up";"Budget by Month",#N/A,FALSE,"220";"Budget by Month",#N/A,FALSE,"300";"Budget by Month",#N/A,FALSE,"302";"Budget by Month",#N/A,FALSE,"305";"Budget by Month",#N/A,FALSE,"310"}</definedName>
    <definedName name="_v2" localSheetId="14" hidden="1">{"Budget by Month",#N/A,FALSE,"VA Departments Roll-up";"Budget by Month",#N/A,FALSE,"220";"Budget by Month",#N/A,FALSE,"300";"Budget by Month",#N/A,FALSE,"302";"Budget by Month",#N/A,FALSE,"305";"Budget by Month",#N/A,FALSE,"310"}</definedName>
    <definedName name="_v2" localSheetId="12" hidden="1">{"Budget by Month",#N/A,FALSE,"VA Departments Roll-up";"Budget by Month",#N/A,FALSE,"220";"Budget by Month",#N/A,FALSE,"300";"Budget by Month",#N/A,FALSE,"302";"Budget by Month",#N/A,FALSE,"305";"Budget by Month",#N/A,FALSE,"310"}</definedName>
    <definedName name="_v2" localSheetId="13" hidden="1">{"Budget by Month",#N/A,FALSE,"VA Departments Roll-up";"Budget by Month",#N/A,FALSE,"220";"Budget by Month",#N/A,FALSE,"300";"Budget by Month",#N/A,FALSE,"302";"Budget by Month",#N/A,FALSE,"305";"Budget by Month",#N/A,FALSE,"310"}</definedName>
    <definedName name="_v2" localSheetId="5" hidden="1">{"Budget by Month",#N/A,FALSE,"VA Departments Roll-up";"Budget by Month",#N/A,FALSE,"220";"Budget by Month",#N/A,FALSE,"300";"Budget by Month",#N/A,FALSE,"302";"Budget by Month",#N/A,FALSE,"305";"Budget by Month",#N/A,FALSE,"310"}</definedName>
    <definedName name="_v2" localSheetId="15" hidden="1">{"Budget by Month",#N/A,FALSE,"VA Departments Roll-up";"Budget by Month",#N/A,FALSE,"220";"Budget by Month",#N/A,FALSE,"300";"Budget by Month",#N/A,FALSE,"302";"Budget by Month",#N/A,FALSE,"305";"Budget by Month",#N/A,FALSE,"310"}</definedName>
    <definedName name="_v2" hidden="1">{"Budget by Month",#N/A,FALSE,"VA Departments Roll-up";"Budget by Month",#N/A,FALSE,"220";"Budget by Month",#N/A,FALSE,"300";"Budget by Month",#N/A,FALSE,"302";"Budget by Month",#N/A,FALSE,"305";"Budget by Month",#N/A,FALSE,"310"}</definedName>
    <definedName name="_v2_1" localSheetId="11" hidden="1">{"Budget by Month",#N/A,FALSE,"VA Departments Roll-up";"Budget by Month",#N/A,FALSE,"220";"Budget by Month",#N/A,FALSE,"300";"Budget by Month",#N/A,FALSE,"302";"Budget by Month",#N/A,FALSE,"305";"Budget by Month",#N/A,FALSE,"310"}</definedName>
    <definedName name="_v2_1" localSheetId="14" hidden="1">{"Budget by Month",#N/A,FALSE,"VA Departments Roll-up";"Budget by Month",#N/A,FALSE,"220";"Budget by Month",#N/A,FALSE,"300";"Budget by Month",#N/A,FALSE,"302";"Budget by Month",#N/A,FALSE,"305";"Budget by Month",#N/A,FALSE,"310"}</definedName>
    <definedName name="_v2_1" localSheetId="12" hidden="1">{"Budget by Month",#N/A,FALSE,"VA Departments Roll-up";"Budget by Month",#N/A,FALSE,"220";"Budget by Month",#N/A,FALSE,"300";"Budget by Month",#N/A,FALSE,"302";"Budget by Month",#N/A,FALSE,"305";"Budget by Month",#N/A,FALSE,"310"}</definedName>
    <definedName name="_v2_1" localSheetId="13" hidden="1">{"Budget by Month",#N/A,FALSE,"VA Departments Roll-up";"Budget by Month",#N/A,FALSE,"220";"Budget by Month",#N/A,FALSE,"300";"Budget by Month",#N/A,FALSE,"302";"Budget by Month",#N/A,FALSE,"305";"Budget by Month",#N/A,FALSE,"310"}</definedName>
    <definedName name="_v2_1" localSheetId="5" hidden="1">{"Budget by Month",#N/A,FALSE,"VA Departments Roll-up";"Budget by Month",#N/A,FALSE,"220";"Budget by Month",#N/A,FALSE,"300";"Budget by Month",#N/A,FALSE,"302";"Budget by Month",#N/A,FALSE,"305";"Budget by Month",#N/A,FALSE,"310"}</definedName>
    <definedName name="_v2_1" localSheetId="15" hidden="1">{"Budget by Month",#N/A,FALSE,"VA Departments Roll-up";"Budget by Month",#N/A,FALSE,"220";"Budget by Month",#N/A,FALSE,"300";"Budget by Month",#N/A,FALSE,"302";"Budget by Month",#N/A,FALSE,"305";"Budget by Month",#N/A,FALSE,"310"}</definedName>
    <definedName name="_v2_1" hidden="1">{"Budget by Month",#N/A,FALSE,"VA Departments Roll-up";"Budget by Month",#N/A,FALSE,"220";"Budget by Month",#N/A,FALSE,"300";"Budget by Month",#N/A,FALSE,"302";"Budget by Month",#N/A,FALSE,"305";"Budget by Month",#N/A,FALSE,"310"}</definedName>
    <definedName name="_v2_2" localSheetId="11" hidden="1">{"Budget by Month",#N/A,FALSE,"VA Departments Roll-up";"Budget by Month",#N/A,FALSE,"220";"Budget by Month",#N/A,FALSE,"300";"Budget by Month",#N/A,FALSE,"302";"Budget by Month",#N/A,FALSE,"305";"Budget by Month",#N/A,FALSE,"310"}</definedName>
    <definedName name="_v2_2" localSheetId="14" hidden="1">{"Budget by Month",#N/A,FALSE,"VA Departments Roll-up";"Budget by Month",#N/A,FALSE,"220";"Budget by Month",#N/A,FALSE,"300";"Budget by Month",#N/A,FALSE,"302";"Budget by Month",#N/A,FALSE,"305";"Budget by Month",#N/A,FALSE,"310"}</definedName>
    <definedName name="_v2_2" localSheetId="12" hidden="1">{"Budget by Month",#N/A,FALSE,"VA Departments Roll-up";"Budget by Month",#N/A,FALSE,"220";"Budget by Month",#N/A,FALSE,"300";"Budget by Month",#N/A,FALSE,"302";"Budget by Month",#N/A,FALSE,"305";"Budget by Month",#N/A,FALSE,"310"}</definedName>
    <definedName name="_v2_2" localSheetId="13" hidden="1">{"Budget by Month",#N/A,FALSE,"VA Departments Roll-up";"Budget by Month",#N/A,FALSE,"220";"Budget by Month",#N/A,FALSE,"300";"Budget by Month",#N/A,FALSE,"302";"Budget by Month",#N/A,FALSE,"305";"Budget by Month",#N/A,FALSE,"310"}</definedName>
    <definedName name="_v2_2" localSheetId="5" hidden="1">{"Budget by Month",#N/A,FALSE,"VA Departments Roll-up";"Budget by Month",#N/A,FALSE,"220";"Budget by Month",#N/A,FALSE,"300";"Budget by Month",#N/A,FALSE,"302";"Budget by Month",#N/A,FALSE,"305";"Budget by Month",#N/A,FALSE,"310"}</definedName>
    <definedName name="_v2_2" localSheetId="15" hidden="1">{"Budget by Month",#N/A,FALSE,"VA Departments Roll-up";"Budget by Month",#N/A,FALSE,"220";"Budget by Month",#N/A,FALSE,"300";"Budget by Month",#N/A,FALSE,"302";"Budget by Month",#N/A,FALSE,"305";"Budget by Month",#N/A,FALSE,"310"}</definedName>
    <definedName name="_v2_2" hidden="1">{"Budget by Month",#N/A,FALSE,"VA Departments Roll-up";"Budget by Month",#N/A,FALSE,"220";"Budget by Month",#N/A,FALSE,"300";"Budget by Month",#N/A,FALSE,"302";"Budget by Month",#N/A,FALSE,"305";"Budget by Month",#N/A,FALSE,"310"}</definedName>
    <definedName name="a" localSheetId="25">#REF!</definedName>
    <definedName name="a" localSheetId="41">#REF!</definedName>
    <definedName name="a" localSheetId="14">#REF!</definedName>
    <definedName name="a" localSheetId="39">#REF!</definedName>
    <definedName name="a" localSheetId="40">#REF!</definedName>
    <definedName name="a" localSheetId="5">#REF!</definedName>
    <definedName name="a" localSheetId="29">#REF!</definedName>
    <definedName name="a" localSheetId="37">#REF!</definedName>
    <definedName name="a" localSheetId="23">#REF!</definedName>
    <definedName name="a" localSheetId="21">#REF!</definedName>
    <definedName name="a">#REF!</definedName>
    <definedName name="AA.Report.Files" localSheetId="5" hidden="1">#REF!</definedName>
    <definedName name="AA.Report.Files" hidden="1">#REF!</definedName>
    <definedName name="AA.Reports.Available" localSheetId="5" hidden="1">#REF!</definedName>
    <definedName name="AA.Reports.Available" hidden="1">#REF!</definedName>
    <definedName name="AA_INVOICES" localSheetId="5">#REF!</definedName>
    <definedName name="AA_INVOICES">#REF!</definedName>
    <definedName name="aaa" localSheetId="11" hidden="1">{"Full Gross to Net",#N/A,TRUE,"GtoN";"R_I Accepted from Group Coys",#N/A,TRUE,"GtoN";"R_I Ceded to Group Coys",#N/A,TRUE,"GtoN";"Closing Loss Reserves and Gross Claims Incurred",#N/A,TRUE,"GtoN"}</definedName>
    <definedName name="aaa" localSheetId="14" hidden="1">{#N/A,#N/A,FALSE,"GW280NEW.XLS"}</definedName>
    <definedName name="aaa" localSheetId="12" hidden="1">{"Full Gross to Net",#N/A,TRUE,"GtoN";"R_I Accepted from Group Coys",#N/A,TRUE,"GtoN";"R_I Ceded to Group Coys",#N/A,TRUE,"GtoN";"Closing Loss Reserves and Gross Claims Incurred",#N/A,TRUE,"GtoN"}</definedName>
    <definedName name="aaa" localSheetId="13" hidden="1">{"Full Gross to Net",#N/A,TRUE,"GtoN";"R_I Accepted from Group Coys",#N/A,TRUE,"GtoN";"R_I Ceded to Group Coys",#N/A,TRUE,"GtoN";"Closing Loss Reserves and Gross Claims Incurred",#N/A,TRUE,"GtoN"}</definedName>
    <definedName name="aaa" localSheetId="5" hidden="1">{"Full Gross to Net",#N/A,TRUE,"GtoN";"R_I Accepted from Group Coys",#N/A,TRUE,"GtoN";"R_I Ceded to Group Coys",#N/A,TRUE,"GtoN";"Closing Loss Reserves and Gross Claims Incurred",#N/A,TRUE,"GtoN"}</definedName>
    <definedName name="aaa" localSheetId="15" hidden="1">{"Full Gross to Net",#N/A,TRUE,"GtoN";"R_I Accepted from Group Coys",#N/A,TRUE,"GtoN";"R_I Ceded to Group Coys",#N/A,TRUE,"GtoN";"Closing Loss Reserves and Gross Claims Incurred",#N/A,TRUE,"GtoN"}</definedName>
    <definedName name="aaa" hidden="1">{"Full Gross to Net",#N/A,TRUE,"GtoN";"R_I Accepted from Group Coys",#N/A,TRUE,"GtoN";"R_I Ceded to Group Coys",#N/A,TRUE,"GtoN";"Closing Loss Reserves and Gross Claims Incurred",#N/A,TRUE,"GtoN"}</definedName>
    <definedName name="aaa_1" localSheetId="11" hidden="1">{"Full Gross to Net",#N/A,TRUE,"GtoN";"R_I Accepted from Group Coys",#N/A,TRUE,"GtoN";"R_I Ceded to Group Coys",#N/A,TRUE,"GtoN";"Closing Loss Reserves and Gross Claims Incurred",#N/A,TRUE,"GtoN"}</definedName>
    <definedName name="aaa_1" localSheetId="14" hidden="1">{"Full Gross to Net",#N/A,TRUE,"GtoN";"R_I Accepted from Group Coys",#N/A,TRUE,"GtoN";"R_I Ceded to Group Coys",#N/A,TRUE,"GtoN";"Closing Loss Reserves and Gross Claims Incurred",#N/A,TRUE,"GtoN"}</definedName>
    <definedName name="aaa_1" localSheetId="12" hidden="1">{"Full Gross to Net",#N/A,TRUE,"GtoN";"R_I Accepted from Group Coys",#N/A,TRUE,"GtoN";"R_I Ceded to Group Coys",#N/A,TRUE,"GtoN";"Closing Loss Reserves and Gross Claims Incurred",#N/A,TRUE,"GtoN"}</definedName>
    <definedName name="aaa_1" localSheetId="13" hidden="1">{"Full Gross to Net",#N/A,TRUE,"GtoN";"R_I Accepted from Group Coys",#N/A,TRUE,"GtoN";"R_I Ceded to Group Coys",#N/A,TRUE,"GtoN";"Closing Loss Reserves and Gross Claims Incurred",#N/A,TRUE,"GtoN"}</definedName>
    <definedName name="aaa_1" localSheetId="5" hidden="1">{"Full Gross to Net",#N/A,TRUE,"GtoN";"R_I Accepted from Group Coys",#N/A,TRUE,"GtoN";"R_I Ceded to Group Coys",#N/A,TRUE,"GtoN";"Closing Loss Reserves and Gross Claims Incurred",#N/A,TRUE,"GtoN"}</definedName>
    <definedName name="aaa_1" localSheetId="15" hidden="1">{"Full Gross to Net",#N/A,TRUE,"GtoN";"R_I Accepted from Group Coys",#N/A,TRUE,"GtoN";"R_I Ceded to Group Coys",#N/A,TRUE,"GtoN";"Closing Loss Reserves and Gross Claims Incurred",#N/A,TRUE,"GtoN"}</definedName>
    <definedName name="aaa_1" hidden="1">{"Full Gross to Net",#N/A,TRUE,"GtoN";"R_I Accepted from Group Coys",#N/A,TRUE,"GtoN";"R_I Ceded to Group Coys",#N/A,TRUE,"GtoN";"Closing Loss Reserves and Gross Claims Incurred",#N/A,TRUE,"GtoN"}</definedName>
    <definedName name="aaa_2" localSheetId="11" hidden="1">{"Full Gross to Net",#N/A,TRUE,"GtoN";"R_I Accepted from Group Coys",#N/A,TRUE,"GtoN";"R_I Ceded to Group Coys",#N/A,TRUE,"GtoN";"Closing Loss Reserves and Gross Claims Incurred",#N/A,TRUE,"GtoN"}</definedName>
    <definedName name="aaa_2" localSheetId="14" hidden="1">{"Full Gross to Net",#N/A,TRUE,"GtoN";"R_I Accepted from Group Coys",#N/A,TRUE,"GtoN";"R_I Ceded to Group Coys",#N/A,TRUE,"GtoN";"Closing Loss Reserves and Gross Claims Incurred",#N/A,TRUE,"GtoN"}</definedName>
    <definedName name="aaa_2" localSheetId="12" hidden="1">{"Full Gross to Net",#N/A,TRUE,"GtoN";"R_I Accepted from Group Coys",#N/A,TRUE,"GtoN";"R_I Ceded to Group Coys",#N/A,TRUE,"GtoN";"Closing Loss Reserves and Gross Claims Incurred",#N/A,TRUE,"GtoN"}</definedName>
    <definedName name="aaa_2" localSheetId="13" hidden="1">{"Full Gross to Net",#N/A,TRUE,"GtoN";"R_I Accepted from Group Coys",#N/A,TRUE,"GtoN";"R_I Ceded to Group Coys",#N/A,TRUE,"GtoN";"Closing Loss Reserves and Gross Claims Incurred",#N/A,TRUE,"GtoN"}</definedName>
    <definedName name="aaa_2" localSheetId="5" hidden="1">{"Full Gross to Net",#N/A,TRUE,"GtoN";"R_I Accepted from Group Coys",#N/A,TRUE,"GtoN";"R_I Ceded to Group Coys",#N/A,TRUE,"GtoN";"Closing Loss Reserves and Gross Claims Incurred",#N/A,TRUE,"GtoN"}</definedName>
    <definedName name="aaa_2" localSheetId="15" hidden="1">{"Full Gross to Net",#N/A,TRUE,"GtoN";"R_I Accepted from Group Coys",#N/A,TRUE,"GtoN";"R_I Ceded to Group Coys",#N/A,TRUE,"GtoN";"Closing Loss Reserves and Gross Claims Incurred",#N/A,TRUE,"GtoN"}</definedName>
    <definedName name="aaa_2" hidden="1">{"Full Gross to Net",#N/A,TRUE,"GtoN";"R_I Accepted from Group Coys",#N/A,TRUE,"GtoN";"R_I Ceded to Group Coys",#N/A,TRUE,"GtoN";"Closing Loss Reserves and Gross Claims Incurred",#N/A,TRUE,"GtoN"}</definedName>
    <definedName name="aaaa" localSheetId="11" hidden="1">{"Analysis of Assets_Liabilities",#N/A,FALSE,"ccy_anal";"Analysis of Investments",#N/A,FALSE,"ccy_anal"}</definedName>
    <definedName name="aaaa" localSheetId="14" hidden="1">{"Analysis of Assets_Liabilities",#N/A,FALSE,"ccy_anal";"Analysis of Investments",#N/A,FALSE,"ccy_anal"}</definedName>
    <definedName name="aaaa" localSheetId="12" hidden="1">{"Analysis of Assets_Liabilities",#N/A,FALSE,"ccy_anal";"Analysis of Investments",#N/A,FALSE,"ccy_anal"}</definedName>
    <definedName name="aaaa" localSheetId="13" hidden="1">{"Analysis of Assets_Liabilities",#N/A,FALSE,"ccy_anal";"Analysis of Investments",#N/A,FALSE,"ccy_anal"}</definedName>
    <definedName name="aaaa" localSheetId="5" hidden="1">{"Analysis of Assets_Liabilities",#N/A,FALSE,"ccy_anal";"Analysis of Investments",#N/A,FALSE,"ccy_anal"}</definedName>
    <definedName name="aaaa" localSheetId="15" hidden="1">{"Analysis of Assets_Liabilities",#N/A,FALSE,"ccy_anal";"Analysis of Investments",#N/A,FALSE,"ccy_anal"}</definedName>
    <definedName name="aaaa" hidden="1">{"Analysis of Assets_Liabilities",#N/A,FALSE,"ccy_anal";"Analysis of Investments",#N/A,FALSE,"ccy_anal"}</definedName>
    <definedName name="aaaa_1" localSheetId="11" hidden="1">{"Analysis of Assets_Liabilities",#N/A,FALSE,"ccy_anal";"Analysis of Investments",#N/A,FALSE,"ccy_anal"}</definedName>
    <definedName name="aaaa_1" localSheetId="14" hidden="1">{"Analysis of Assets_Liabilities",#N/A,FALSE,"ccy_anal";"Analysis of Investments",#N/A,FALSE,"ccy_anal"}</definedName>
    <definedName name="aaaa_1" localSheetId="12" hidden="1">{"Analysis of Assets_Liabilities",#N/A,FALSE,"ccy_anal";"Analysis of Investments",#N/A,FALSE,"ccy_anal"}</definedName>
    <definedName name="aaaa_1" localSheetId="13" hidden="1">{"Analysis of Assets_Liabilities",#N/A,FALSE,"ccy_anal";"Analysis of Investments",#N/A,FALSE,"ccy_anal"}</definedName>
    <definedName name="aaaa_1" localSheetId="5" hidden="1">{"Analysis of Assets_Liabilities",#N/A,FALSE,"ccy_anal";"Analysis of Investments",#N/A,FALSE,"ccy_anal"}</definedName>
    <definedName name="aaaa_1" localSheetId="15" hidden="1">{"Analysis of Assets_Liabilities",#N/A,FALSE,"ccy_anal";"Analysis of Investments",#N/A,FALSE,"ccy_anal"}</definedName>
    <definedName name="aaaa_1" hidden="1">{"Analysis of Assets_Liabilities",#N/A,FALSE,"ccy_anal";"Analysis of Investments",#N/A,FALSE,"ccy_anal"}</definedName>
    <definedName name="aaaa_2" localSheetId="11" hidden="1">{"Analysis of Assets_Liabilities",#N/A,FALSE,"ccy_anal";"Analysis of Investments",#N/A,FALSE,"ccy_anal"}</definedName>
    <definedName name="aaaa_2" localSheetId="14" hidden="1">{"Analysis of Assets_Liabilities",#N/A,FALSE,"ccy_anal";"Analysis of Investments",#N/A,FALSE,"ccy_anal"}</definedName>
    <definedName name="aaaa_2" localSheetId="12" hidden="1">{"Analysis of Assets_Liabilities",#N/A,FALSE,"ccy_anal";"Analysis of Investments",#N/A,FALSE,"ccy_anal"}</definedName>
    <definedName name="aaaa_2" localSheetId="13" hidden="1">{"Analysis of Assets_Liabilities",#N/A,FALSE,"ccy_anal";"Analysis of Investments",#N/A,FALSE,"ccy_anal"}</definedName>
    <definedName name="aaaa_2" localSheetId="5" hidden="1">{"Analysis of Assets_Liabilities",#N/A,FALSE,"ccy_anal";"Analysis of Investments",#N/A,FALSE,"ccy_anal"}</definedName>
    <definedName name="aaaa_2" localSheetId="15" hidden="1">{"Analysis of Assets_Liabilities",#N/A,FALSE,"ccy_anal";"Analysis of Investments",#N/A,FALSE,"ccy_anal"}</definedName>
    <definedName name="aaaa_2" hidden="1">{"Analysis of Assets_Liabilities",#N/A,FALSE,"ccy_anal";"Analysis of Investments",#N/A,FALSE,"ccy_anal"}</definedName>
    <definedName name="aaaaa" localSheetId="11" hidden="1">{#N/A,#N/A,TRUE,"base case";#N/A,#N/A,TRUE,"valuation";#N/A,#N/A,TRUE,"sources and uses";#N/A,#N/A,TRUE,"recapitalization";#N/A,#N/A,TRUE,"flowchart";#N/A,#N/A,TRUE,"summary";#N/A,#N/A,TRUE,"sensitivities";#N/A,#N/A,TRUE,"pro forma";#N/A,#N/A,TRUE,"PAC shares"}</definedName>
    <definedName name="aaaaa" localSheetId="14" hidden="1">{#N/A,#N/A,TRUE,"base case";#N/A,#N/A,TRUE,"valuation";#N/A,#N/A,TRUE,"sources and uses";#N/A,#N/A,TRUE,"recapitalization";#N/A,#N/A,TRUE,"flowchart";#N/A,#N/A,TRUE,"summary";#N/A,#N/A,TRUE,"sensitivities";#N/A,#N/A,TRUE,"pro forma";#N/A,#N/A,TRUE,"PAC shares"}</definedName>
    <definedName name="aaaaa" localSheetId="12" hidden="1">{#N/A,#N/A,TRUE,"base case";#N/A,#N/A,TRUE,"valuation";#N/A,#N/A,TRUE,"sources and uses";#N/A,#N/A,TRUE,"recapitalization";#N/A,#N/A,TRUE,"flowchart";#N/A,#N/A,TRUE,"summary";#N/A,#N/A,TRUE,"sensitivities";#N/A,#N/A,TRUE,"pro forma";#N/A,#N/A,TRUE,"PAC shares"}</definedName>
    <definedName name="aaaaa" localSheetId="13" hidden="1">{#N/A,#N/A,TRUE,"base case";#N/A,#N/A,TRUE,"valuation";#N/A,#N/A,TRUE,"sources and uses";#N/A,#N/A,TRUE,"recapitalization";#N/A,#N/A,TRUE,"flowchart";#N/A,#N/A,TRUE,"summary";#N/A,#N/A,TRUE,"sensitivities";#N/A,#N/A,TRUE,"pro forma";#N/A,#N/A,TRUE,"PAC shares"}</definedName>
    <definedName name="aaaaa" localSheetId="5" hidden="1">{#N/A,#N/A,TRUE,"base case";#N/A,#N/A,TRUE,"valuation";#N/A,#N/A,TRUE,"sources and uses";#N/A,#N/A,TRUE,"recapitalization";#N/A,#N/A,TRUE,"flowchart";#N/A,#N/A,TRUE,"summary";#N/A,#N/A,TRUE,"sensitivities";#N/A,#N/A,TRUE,"pro forma";#N/A,#N/A,TRUE,"PAC shares"}</definedName>
    <definedName name="aaaaa" localSheetId="15" hidden="1">{#N/A,#N/A,TRUE,"base case";#N/A,#N/A,TRUE,"valuation";#N/A,#N/A,TRUE,"sources and uses";#N/A,#N/A,TRUE,"recapitalization";#N/A,#N/A,TRUE,"flowchart";#N/A,#N/A,TRUE,"summary";#N/A,#N/A,TRUE,"sensitivities";#N/A,#N/A,TRUE,"pro forma";#N/A,#N/A,TRUE,"PAC shares"}</definedName>
    <definedName name="aaaaa" hidden="1">{#N/A,#N/A,TRUE,"base case";#N/A,#N/A,TRUE,"valuation";#N/A,#N/A,TRUE,"sources and uses";#N/A,#N/A,TRUE,"recapitalization";#N/A,#N/A,TRUE,"flowchart";#N/A,#N/A,TRUE,"summary";#N/A,#N/A,TRUE,"sensitivities";#N/A,#N/A,TRUE,"pro forma";#N/A,#N/A,TRUE,"PAC shares"}</definedName>
    <definedName name="aaaaa_1" localSheetId="11" hidden="1">{#N/A,#N/A,TRUE,"base case";#N/A,#N/A,TRUE,"valuation";#N/A,#N/A,TRUE,"sources and uses";#N/A,#N/A,TRUE,"recapitalization";#N/A,#N/A,TRUE,"flowchart";#N/A,#N/A,TRUE,"summary";#N/A,#N/A,TRUE,"sensitivities";#N/A,#N/A,TRUE,"pro forma";#N/A,#N/A,TRUE,"PAC shares"}</definedName>
    <definedName name="aaaaa_1" localSheetId="14" hidden="1">{#N/A,#N/A,TRUE,"base case";#N/A,#N/A,TRUE,"valuation";#N/A,#N/A,TRUE,"sources and uses";#N/A,#N/A,TRUE,"recapitalization";#N/A,#N/A,TRUE,"flowchart";#N/A,#N/A,TRUE,"summary";#N/A,#N/A,TRUE,"sensitivities";#N/A,#N/A,TRUE,"pro forma";#N/A,#N/A,TRUE,"PAC shares"}</definedName>
    <definedName name="aaaaa_1" localSheetId="12" hidden="1">{#N/A,#N/A,TRUE,"base case";#N/A,#N/A,TRUE,"valuation";#N/A,#N/A,TRUE,"sources and uses";#N/A,#N/A,TRUE,"recapitalization";#N/A,#N/A,TRUE,"flowchart";#N/A,#N/A,TRUE,"summary";#N/A,#N/A,TRUE,"sensitivities";#N/A,#N/A,TRUE,"pro forma";#N/A,#N/A,TRUE,"PAC shares"}</definedName>
    <definedName name="aaaaa_1" localSheetId="13" hidden="1">{#N/A,#N/A,TRUE,"base case";#N/A,#N/A,TRUE,"valuation";#N/A,#N/A,TRUE,"sources and uses";#N/A,#N/A,TRUE,"recapitalization";#N/A,#N/A,TRUE,"flowchart";#N/A,#N/A,TRUE,"summary";#N/A,#N/A,TRUE,"sensitivities";#N/A,#N/A,TRUE,"pro forma";#N/A,#N/A,TRUE,"PAC shares"}</definedName>
    <definedName name="aaaaa_1" localSheetId="5" hidden="1">{#N/A,#N/A,TRUE,"base case";#N/A,#N/A,TRUE,"valuation";#N/A,#N/A,TRUE,"sources and uses";#N/A,#N/A,TRUE,"recapitalization";#N/A,#N/A,TRUE,"flowchart";#N/A,#N/A,TRUE,"summary";#N/A,#N/A,TRUE,"sensitivities";#N/A,#N/A,TRUE,"pro forma";#N/A,#N/A,TRUE,"PAC shares"}</definedName>
    <definedName name="aaaaa_1" localSheetId="15" hidden="1">{#N/A,#N/A,TRUE,"base case";#N/A,#N/A,TRUE,"valuation";#N/A,#N/A,TRUE,"sources and uses";#N/A,#N/A,TRUE,"recapitalization";#N/A,#N/A,TRUE,"flowchart";#N/A,#N/A,TRUE,"summary";#N/A,#N/A,TRUE,"sensitivities";#N/A,#N/A,TRUE,"pro forma";#N/A,#N/A,TRUE,"PAC shares"}</definedName>
    <definedName name="aaaaa_1" hidden="1">{#N/A,#N/A,TRUE,"base case";#N/A,#N/A,TRUE,"valuation";#N/A,#N/A,TRUE,"sources and uses";#N/A,#N/A,TRUE,"recapitalization";#N/A,#N/A,TRUE,"flowchart";#N/A,#N/A,TRUE,"summary";#N/A,#N/A,TRUE,"sensitivities";#N/A,#N/A,TRUE,"pro forma";#N/A,#N/A,TRUE,"PAC shares"}</definedName>
    <definedName name="aaaaa_2" localSheetId="11" hidden="1">{#N/A,#N/A,TRUE,"base case";#N/A,#N/A,TRUE,"valuation";#N/A,#N/A,TRUE,"sources and uses";#N/A,#N/A,TRUE,"recapitalization";#N/A,#N/A,TRUE,"flowchart";#N/A,#N/A,TRUE,"summary";#N/A,#N/A,TRUE,"sensitivities";#N/A,#N/A,TRUE,"pro forma";#N/A,#N/A,TRUE,"PAC shares"}</definedName>
    <definedName name="aaaaa_2" localSheetId="14" hidden="1">{#N/A,#N/A,TRUE,"base case";#N/A,#N/A,TRUE,"valuation";#N/A,#N/A,TRUE,"sources and uses";#N/A,#N/A,TRUE,"recapitalization";#N/A,#N/A,TRUE,"flowchart";#N/A,#N/A,TRUE,"summary";#N/A,#N/A,TRUE,"sensitivities";#N/A,#N/A,TRUE,"pro forma";#N/A,#N/A,TRUE,"PAC shares"}</definedName>
    <definedName name="aaaaa_2" localSheetId="12" hidden="1">{#N/A,#N/A,TRUE,"base case";#N/A,#N/A,TRUE,"valuation";#N/A,#N/A,TRUE,"sources and uses";#N/A,#N/A,TRUE,"recapitalization";#N/A,#N/A,TRUE,"flowchart";#N/A,#N/A,TRUE,"summary";#N/A,#N/A,TRUE,"sensitivities";#N/A,#N/A,TRUE,"pro forma";#N/A,#N/A,TRUE,"PAC shares"}</definedName>
    <definedName name="aaaaa_2" localSheetId="13" hidden="1">{#N/A,#N/A,TRUE,"base case";#N/A,#N/A,TRUE,"valuation";#N/A,#N/A,TRUE,"sources and uses";#N/A,#N/A,TRUE,"recapitalization";#N/A,#N/A,TRUE,"flowchart";#N/A,#N/A,TRUE,"summary";#N/A,#N/A,TRUE,"sensitivities";#N/A,#N/A,TRUE,"pro forma";#N/A,#N/A,TRUE,"PAC shares"}</definedName>
    <definedName name="aaaaa_2" localSheetId="5" hidden="1">{#N/A,#N/A,TRUE,"base case";#N/A,#N/A,TRUE,"valuation";#N/A,#N/A,TRUE,"sources and uses";#N/A,#N/A,TRUE,"recapitalization";#N/A,#N/A,TRUE,"flowchart";#N/A,#N/A,TRUE,"summary";#N/A,#N/A,TRUE,"sensitivities";#N/A,#N/A,TRUE,"pro forma";#N/A,#N/A,TRUE,"PAC shares"}</definedName>
    <definedName name="aaaaa_2" localSheetId="15" hidden="1">{#N/A,#N/A,TRUE,"base case";#N/A,#N/A,TRUE,"valuation";#N/A,#N/A,TRUE,"sources and uses";#N/A,#N/A,TRUE,"recapitalization";#N/A,#N/A,TRUE,"flowchart";#N/A,#N/A,TRUE,"summary";#N/A,#N/A,TRUE,"sensitivities";#N/A,#N/A,TRUE,"pro forma";#N/A,#N/A,TRUE,"PAC shares"}</definedName>
    <definedName name="aaaaa_2" hidden="1">{#N/A,#N/A,TRUE,"base case";#N/A,#N/A,TRUE,"valuation";#N/A,#N/A,TRUE,"sources and uses";#N/A,#N/A,TRUE,"recapitalization";#N/A,#N/A,TRUE,"flowchart";#N/A,#N/A,TRUE,"summary";#N/A,#N/A,TRUE,"sensitivities";#N/A,#N/A,TRUE,"pro forma";#N/A,#N/A,TRUE,"PAC shares"}</definedName>
    <definedName name="AAAAAAa2311" localSheetId="11"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AAAAAAa2311" localSheetId="14"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AAAAAAa2311" localSheetId="12"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AAAAAAa2311" localSheetId="13"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AAAAAAa2311" localSheetId="5"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AAAAAAa2311" localSheetId="15"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AAAAAAa2311"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aaaattt" localSheetId="11"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aaattt" localSheetId="14"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aaattt" localSheetId="12"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aaattt" localSheetId="13"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aaattt" localSheetId="5"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aaattt" localSheetId="15"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aaattt"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aaattt_1" localSheetId="11"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aaattt_1" localSheetId="14"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aaattt_1" localSheetId="12"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aaattt_1" localSheetId="13"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aaattt_1" localSheetId="5"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aaattt_1" localSheetId="15"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aaattt_1"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aaattt_2" localSheetId="11"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aaattt_2" localSheetId="14"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aaattt_2" localSheetId="12"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aaattt_2" localSheetId="13"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aaattt_2" localSheetId="5"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aaattt_2" localSheetId="15"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aaattt_2"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abc"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abc"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abc"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abc"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abc"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abc"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abc"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Access_Button" hidden="1">"Loan_Front_End_Input_List"</definedName>
    <definedName name="AccessDatabase" hidden="1">"C:\My Documents\DAVE\MODELS\Cash at Risk\Loan Front End.mdb"</definedName>
    <definedName name="AccessDatabase_1" hidden="1">"C:\My Documents\DAVE\MODELS\Cash at Risk\Loan Front End.mdb"</definedName>
    <definedName name="ACCOUNTS">#REF!</definedName>
    <definedName name="AcFee">[19]Control!$D$31</definedName>
    <definedName name="AcqFee">[20]Control!$E$33</definedName>
    <definedName name="AcqFeeAmt">'[20]CF.Own'!$E$132:$AN$132</definedName>
    <definedName name="Acres_Current" localSheetId="5">#REF!</definedName>
    <definedName name="Acres_Current">#REF!</definedName>
    <definedName name="Acres_Current1" localSheetId="5">#REF!</definedName>
    <definedName name="Acres_Current1">#REF!</definedName>
    <definedName name="Act_Expiry_Qtr">[21]Calculations!$M$105:$M$1039</definedName>
    <definedName name="actual" localSheetId="14">#REF!</definedName>
    <definedName name="actual" localSheetId="5">#REF!</definedName>
    <definedName name="actual">#REF!</definedName>
    <definedName name="ActualCap" localSheetId="5">#REF!</definedName>
    <definedName name="ActualCap">#REF!</definedName>
    <definedName name="ACwvu.Décomposition." localSheetId="14" hidden="1">#REF!</definedName>
    <definedName name="ACwvu.Décomposition." localSheetId="5" hidden="1">#REF!</definedName>
    <definedName name="ACwvu.Décomposition." hidden="1">#REF!</definedName>
    <definedName name="ACwvu.Estimation." localSheetId="5" hidden="1">#REF!</definedName>
    <definedName name="ACwvu.Estimation." hidden="1">#REF!</definedName>
    <definedName name="AFFITTI_1_TRIMESTRE" localSheetId="5">#REF!</definedName>
    <definedName name="AFFITTI_1_TRIMESTRE">#REF!</definedName>
    <definedName name="AFFITTI_2_TRIMESTRE_CON_STORNO_NA_" localSheetId="5">#REF!</definedName>
    <definedName name="AFFITTI_2_TRIMESTRE_CON_STORNO_NA_">#REF!</definedName>
    <definedName name="AFFITTI_3_TRIMESTRE" localSheetId="5">#REF!</definedName>
    <definedName name="AFFITTI_3_TRIMESTRE">#REF!</definedName>
    <definedName name="AFFITTI_4_TRIMESTRE" localSheetId="5">#REF!</definedName>
    <definedName name="AFFITTI_4_TRIMESTRE">#REF!</definedName>
    <definedName name="Ag1_Adj" localSheetId="5">#REF!</definedName>
    <definedName name="Ag1_Adj">#REF!</definedName>
    <definedName name="Ag1_Adj2" localSheetId="5">#REF!</definedName>
    <definedName name="Ag1_Adj2">#REF!</definedName>
    <definedName name="Ag1_Adj3" localSheetId="5">#REF!</definedName>
    <definedName name="Ag1_Adj3">#REF!</definedName>
    <definedName name="Ag1_CIP" localSheetId="5">#REF!</definedName>
    <definedName name="Ag1_CIP">#REF!</definedName>
    <definedName name="Ag1_GAccion" localSheetId="5">#REF!</definedName>
    <definedName name="Ag1_GAccion">#REF!</definedName>
    <definedName name="Ag1_Orange" localSheetId="5">#REF!</definedName>
    <definedName name="Ag1_Orange">#REF!</definedName>
    <definedName name="ajsgfhk"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ajsgfhk"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ajsgfhk"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ajsgfhk"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ajsgfhk"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ajsgfhk"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ajsgfhk"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Allocations">[22]allocations!$A$2:$A$105</definedName>
    <definedName name="Allocs">[1]allocations!$A$2:$A$122</definedName>
    <definedName name="ANALYS" localSheetId="5">#REF!</definedName>
    <definedName name="ANALYS">#REF!</definedName>
    <definedName name="AngebotBlatt0" localSheetId="14">#REF!</definedName>
    <definedName name="AngebotBlatt0" localSheetId="5">#REF!</definedName>
    <definedName name="AngebotBlatt0">#REF!</definedName>
    <definedName name="AnNeu01" localSheetId="14">#REF!</definedName>
    <definedName name="AnNeu01" localSheetId="5">#REF!</definedName>
    <definedName name="AnNeu01">#REF!</definedName>
    <definedName name="Anno_Aliquota_Meta" localSheetId="5">#REF!</definedName>
    <definedName name="Anno_Aliquota_Meta">#REF!</definedName>
    <definedName name="annoprec" localSheetId="14">#REF!</definedName>
    <definedName name="annoprec" localSheetId="5">#REF!</definedName>
    <definedName name="annoprec">#REF!</definedName>
    <definedName name="Annual_interest_rate" localSheetId="5">#REF!</definedName>
    <definedName name="Annual_interest_rate">#REF!</definedName>
    <definedName name="anscount" localSheetId="14" hidden="1">3</definedName>
    <definedName name="anscount" hidden="1">1</definedName>
    <definedName name="anythingelse" localSheetId="11" hidden="1">{#N/A,#N/A,FALSE,"Aging Summary";#N/A,#N/A,FALSE,"Ratio Analysis";#N/A,#N/A,FALSE,"Test 120 Day Accts";#N/A,#N/A,FALSE,"Tickmarks"}</definedName>
    <definedName name="anythingelse" localSheetId="14" hidden="1">{#N/A,#N/A,FALSE,"Aging Summary";#N/A,#N/A,FALSE,"Ratio Analysis";#N/A,#N/A,FALSE,"Test 120 Day Accts";#N/A,#N/A,FALSE,"Tickmarks"}</definedName>
    <definedName name="anythingelse" localSheetId="12" hidden="1">{#N/A,#N/A,FALSE,"Aging Summary";#N/A,#N/A,FALSE,"Ratio Analysis";#N/A,#N/A,FALSE,"Test 120 Day Accts";#N/A,#N/A,FALSE,"Tickmarks"}</definedName>
    <definedName name="anythingelse" localSheetId="13" hidden="1">{#N/A,#N/A,FALSE,"Aging Summary";#N/A,#N/A,FALSE,"Ratio Analysis";#N/A,#N/A,FALSE,"Test 120 Day Accts";#N/A,#N/A,FALSE,"Tickmarks"}</definedName>
    <definedName name="anythingelse" localSheetId="5" hidden="1">{#N/A,#N/A,FALSE,"Aging Summary";#N/A,#N/A,FALSE,"Ratio Analysis";#N/A,#N/A,FALSE,"Test 120 Day Accts";#N/A,#N/A,FALSE,"Tickmarks"}</definedName>
    <definedName name="anythingelse" localSheetId="15" hidden="1">{#N/A,#N/A,FALSE,"Aging Summary";#N/A,#N/A,FALSE,"Ratio Analysis";#N/A,#N/A,FALSE,"Test 120 Day Accts";#N/A,#N/A,FALSE,"Tickmarks"}</definedName>
    <definedName name="anythingelse" hidden="1">{#N/A,#N/A,FALSE,"Aging Summary";#N/A,#N/A,FALSE,"Ratio Analysis";#N/A,#N/A,FALSE,"Test 120 Day Accts";#N/A,#N/A,FALSE,"Tickmarks"}</definedName>
    <definedName name="APA">'[23]Trial Balance'!#REF!</definedName>
    <definedName name="APN" localSheetId="5">#REF!</definedName>
    <definedName name="APN">#REF!</definedName>
    <definedName name="appdate">'[24]Main Summary'!$S$7</definedName>
    <definedName name="Appraised_LTV" localSheetId="5">#REF!</definedName>
    <definedName name="Appraised_LTV">#REF!</definedName>
    <definedName name="APR" localSheetId="14">#REF!</definedName>
    <definedName name="APR" localSheetId="5">#REF!</definedName>
    <definedName name="APR">#REF!</definedName>
    <definedName name="Area">[21]Calculations!$C$105:$C$1039</definedName>
    <definedName name="AS2DocOpenMode" hidden="1">"AS2DocumentEdit"</definedName>
    <definedName name="asa">[25]cover!$B$6</definedName>
    <definedName name="ASD">[26]TB!$AM$2</definedName>
    <definedName name="asdf" localSheetId="14" hidden="1">{#N/A,#N/A,FALSE,"Aging Summary";#N/A,#N/A,FALSE,"Ratio Analysis";#N/A,#N/A,FALSE,"Test 120 Day Accts";#N/A,#N/A,FALSE,"Tickmarks"}</definedName>
    <definedName name="ASDF">#REF!</definedName>
    <definedName name="asdfasdf" localSheetId="11" hidden="1">{"Status",#N/A,FALSE,"Consol";"StatusDetail",#N/A,FALSE,"Consol"}</definedName>
    <definedName name="asdfasdf" localSheetId="14" hidden="1">{"Status",#N/A,FALSE,"Consol";"StatusDetail",#N/A,FALSE,"Consol"}</definedName>
    <definedName name="asdfasdf" localSheetId="12" hidden="1">{"Status",#N/A,FALSE,"Consol";"StatusDetail",#N/A,FALSE,"Consol"}</definedName>
    <definedName name="asdfasdf" localSheetId="13" hidden="1">{"Status",#N/A,FALSE,"Consol";"StatusDetail",#N/A,FALSE,"Consol"}</definedName>
    <definedName name="asdfasdf" localSheetId="5" hidden="1">{"Status",#N/A,FALSE,"Consol";"StatusDetail",#N/A,FALSE,"Consol"}</definedName>
    <definedName name="asdfasdf" localSheetId="15" hidden="1">{"Status",#N/A,FALSE,"Consol";"StatusDetail",#N/A,FALSE,"Consol"}</definedName>
    <definedName name="asdfasdf" hidden="1">{"Status",#N/A,FALSE,"Consol";"StatusDetail",#N/A,FALSE,"Consol"}</definedName>
    <definedName name="asdfasdf_1" localSheetId="11" hidden="1">{"Status",#N/A,FALSE,"Consol";"StatusDetail",#N/A,FALSE,"Consol"}</definedName>
    <definedName name="asdfasdf_1" localSheetId="14" hidden="1">{"Status",#N/A,FALSE,"Consol";"StatusDetail",#N/A,FALSE,"Consol"}</definedName>
    <definedName name="asdfasdf_1" localSheetId="12" hidden="1">{"Status",#N/A,FALSE,"Consol";"StatusDetail",#N/A,FALSE,"Consol"}</definedName>
    <definedName name="asdfasdf_1" localSheetId="13" hidden="1">{"Status",#N/A,FALSE,"Consol";"StatusDetail",#N/A,FALSE,"Consol"}</definedName>
    <definedName name="asdfasdf_1" localSheetId="5" hidden="1">{"Status",#N/A,FALSE,"Consol";"StatusDetail",#N/A,FALSE,"Consol"}</definedName>
    <definedName name="asdfasdf_1" localSheetId="15" hidden="1">{"Status",#N/A,FALSE,"Consol";"StatusDetail",#N/A,FALSE,"Consol"}</definedName>
    <definedName name="asdfasdf_1" hidden="1">{"Status",#N/A,FALSE,"Consol";"StatusDetail",#N/A,FALSE,"Consol"}</definedName>
    <definedName name="asdfasdf_2" localSheetId="11" hidden="1">{"Status",#N/A,FALSE,"Consol";"StatusDetail",#N/A,FALSE,"Consol"}</definedName>
    <definedName name="asdfasdf_2" localSheetId="14" hidden="1">{"Status",#N/A,FALSE,"Consol";"StatusDetail",#N/A,FALSE,"Consol"}</definedName>
    <definedName name="asdfasdf_2" localSheetId="12" hidden="1">{"Status",#N/A,FALSE,"Consol";"StatusDetail",#N/A,FALSE,"Consol"}</definedName>
    <definedName name="asdfasdf_2" localSheetId="13" hidden="1">{"Status",#N/A,FALSE,"Consol";"StatusDetail",#N/A,FALSE,"Consol"}</definedName>
    <definedName name="asdfasdf_2" localSheetId="5" hidden="1">{"Status",#N/A,FALSE,"Consol";"StatusDetail",#N/A,FALSE,"Consol"}</definedName>
    <definedName name="asdfasdf_2" localSheetId="15" hidden="1">{"Status",#N/A,FALSE,"Consol";"StatusDetail",#N/A,FALSE,"Consol"}</definedName>
    <definedName name="asdfasdf_2" hidden="1">{"Status",#N/A,FALSE,"Consol";"StatusDetail",#N/A,FALSE,"Consol"}</definedName>
    <definedName name="ass">#REF!</definedName>
    <definedName name="assumptions" localSheetId="5">#REF!</definedName>
    <definedName name="assumptions">#REF!</definedName>
    <definedName name="AUG" localSheetId="14">#REF!</definedName>
    <definedName name="AUG" localSheetId="5">#REF!</definedName>
    <definedName name="AUG">#REF!</definedName>
    <definedName name="AuthorizationDatabaseName">[27]Config!$C$13</definedName>
    <definedName name="AuthorizationServerName">[27]Config!$C$12</definedName>
    <definedName name="AVAf" localSheetId="14" hidden="1">#REF!</definedName>
    <definedName name="AVAf" localSheetId="5" hidden="1">#REF!</definedName>
    <definedName name="AVAf" hidden="1">#REF!</definedName>
    <definedName name="avg_rent" localSheetId="5">#REF!</definedName>
    <definedName name="avg_rent">#REF!</definedName>
    <definedName name="avl" localSheetId="11" hidden="1">{"Analysis of Assets_Liabilities",#N/A,FALSE,"ccy_anal";"Analysis of Investments",#N/A,FALSE,"ccy_anal"}</definedName>
    <definedName name="avl" localSheetId="14" hidden="1">{"Analysis of Assets_Liabilities",#N/A,FALSE,"ccy_anal";"Analysis of Investments",#N/A,FALSE,"ccy_anal"}</definedName>
    <definedName name="avl" localSheetId="12" hidden="1">{"Analysis of Assets_Liabilities",#N/A,FALSE,"ccy_anal";"Analysis of Investments",#N/A,FALSE,"ccy_anal"}</definedName>
    <definedName name="avl" localSheetId="13" hidden="1">{"Analysis of Assets_Liabilities",#N/A,FALSE,"ccy_anal";"Analysis of Investments",#N/A,FALSE,"ccy_anal"}</definedName>
    <definedName name="avl" localSheetId="5" hidden="1">{"Analysis of Assets_Liabilities",#N/A,FALSE,"ccy_anal";"Analysis of Investments",#N/A,FALSE,"ccy_anal"}</definedName>
    <definedName name="avl" localSheetId="15" hidden="1">{"Analysis of Assets_Liabilities",#N/A,FALSE,"ccy_anal";"Analysis of Investments",#N/A,FALSE,"ccy_anal"}</definedName>
    <definedName name="avl" hidden="1">{"Analysis of Assets_Liabilities",#N/A,FALSE,"ccy_anal";"Analysis of Investments",#N/A,FALSE,"ccy_anal"}</definedName>
    <definedName name="avl_1" localSheetId="11" hidden="1">{"Analysis of Assets_Liabilities",#N/A,FALSE,"ccy_anal";"Analysis of Investments",#N/A,FALSE,"ccy_anal"}</definedName>
    <definedName name="avl_1" localSheetId="14" hidden="1">{"Analysis of Assets_Liabilities",#N/A,FALSE,"ccy_anal";"Analysis of Investments",#N/A,FALSE,"ccy_anal"}</definedName>
    <definedName name="avl_1" localSheetId="12" hidden="1">{"Analysis of Assets_Liabilities",#N/A,FALSE,"ccy_anal";"Analysis of Investments",#N/A,FALSE,"ccy_anal"}</definedName>
    <definedName name="avl_1" localSheetId="13" hidden="1">{"Analysis of Assets_Liabilities",#N/A,FALSE,"ccy_anal";"Analysis of Investments",#N/A,FALSE,"ccy_anal"}</definedName>
    <definedName name="avl_1" localSheetId="5" hidden="1">{"Analysis of Assets_Liabilities",#N/A,FALSE,"ccy_anal";"Analysis of Investments",#N/A,FALSE,"ccy_anal"}</definedName>
    <definedName name="avl_1" localSheetId="15" hidden="1">{"Analysis of Assets_Liabilities",#N/A,FALSE,"ccy_anal";"Analysis of Investments",#N/A,FALSE,"ccy_anal"}</definedName>
    <definedName name="avl_1" hidden="1">{"Analysis of Assets_Liabilities",#N/A,FALSE,"ccy_anal";"Analysis of Investments",#N/A,FALSE,"ccy_anal"}</definedName>
    <definedName name="avl_2" localSheetId="11" hidden="1">{"Analysis of Assets_Liabilities",#N/A,FALSE,"ccy_anal";"Analysis of Investments",#N/A,FALSE,"ccy_anal"}</definedName>
    <definedName name="avl_2" localSheetId="14" hidden="1">{"Analysis of Assets_Liabilities",#N/A,FALSE,"ccy_anal";"Analysis of Investments",#N/A,FALSE,"ccy_anal"}</definedName>
    <definedName name="avl_2" localSheetId="12" hidden="1">{"Analysis of Assets_Liabilities",#N/A,FALSE,"ccy_anal";"Analysis of Investments",#N/A,FALSE,"ccy_anal"}</definedName>
    <definedName name="avl_2" localSheetId="13" hidden="1">{"Analysis of Assets_Liabilities",#N/A,FALSE,"ccy_anal";"Analysis of Investments",#N/A,FALSE,"ccy_anal"}</definedName>
    <definedName name="avl_2" localSheetId="5" hidden="1">{"Analysis of Assets_Liabilities",#N/A,FALSE,"ccy_anal";"Analysis of Investments",#N/A,FALSE,"ccy_anal"}</definedName>
    <definedName name="avl_2" localSheetId="15" hidden="1">{"Analysis of Assets_Liabilities",#N/A,FALSE,"ccy_anal";"Analysis of Investments",#N/A,FALSE,"ccy_anal"}</definedName>
    <definedName name="avl_2" hidden="1">{"Analysis of Assets_Liabilities",#N/A,FALSE,"ccy_anal";"Analysis of Investments",#N/A,FALSE,"ccy_anal"}</definedName>
    <definedName name="b" localSheetId="25">#REF!</definedName>
    <definedName name="b" localSheetId="41">#REF!</definedName>
    <definedName name="b" localSheetId="14">#REF!</definedName>
    <definedName name="b" localSheetId="39">#REF!</definedName>
    <definedName name="b" localSheetId="40">#REF!</definedName>
    <definedName name="b" localSheetId="5">#REF!</definedName>
    <definedName name="b" localSheetId="29">#REF!</definedName>
    <definedName name="b" localSheetId="37">#REF!</definedName>
    <definedName name="b" localSheetId="23">#REF!</definedName>
    <definedName name="b" localSheetId="22">#REF!</definedName>
    <definedName name="b" localSheetId="21">#REF!</definedName>
    <definedName name="b">#REF!</definedName>
    <definedName name="B1_" localSheetId="25">#REF!</definedName>
    <definedName name="B1_" localSheetId="41">#REF!</definedName>
    <definedName name="B1_" localSheetId="39">#REF!</definedName>
    <definedName name="B1_" localSheetId="40">#REF!</definedName>
    <definedName name="B1_" localSheetId="5">#REF!</definedName>
    <definedName name="B1_" localSheetId="29">#REF!</definedName>
    <definedName name="B1_" localSheetId="37">#REF!</definedName>
    <definedName name="B1_" localSheetId="23">#REF!</definedName>
    <definedName name="B1_" localSheetId="21">#REF!</definedName>
    <definedName name="B1_">#REF!</definedName>
    <definedName name="BAL" localSheetId="5">[16]Sheet1!#REF!</definedName>
    <definedName name="BAL">[16]Sheet1!#REF!</definedName>
    <definedName name="balanceACCOUNT" localSheetId="41">#REF!</definedName>
    <definedName name="balanceACCOUNT" localSheetId="11">#REF!</definedName>
    <definedName name="balanceACCOUNT" localSheetId="12">#REF!</definedName>
    <definedName name="balanceACCOUNT" localSheetId="40">#REF!</definedName>
    <definedName name="balanceACCOUNT" localSheetId="5">#REF!</definedName>
    <definedName name="balanceACCOUNT">#REF!</definedName>
    <definedName name="Bananasinparis"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Bananasinparis"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Bananasinparis"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Bananasinparis"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Bananasinparis"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Bananasinparis"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Bananasinparis"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BASE" localSheetId="25">#REF!</definedName>
    <definedName name="BASE" localSheetId="41">#REF!</definedName>
    <definedName name="BASE" localSheetId="14">#REF!</definedName>
    <definedName name="BASE" localSheetId="39">#REF!</definedName>
    <definedName name="BASE" localSheetId="40">#REF!</definedName>
    <definedName name="BASE" localSheetId="5">#REF!</definedName>
    <definedName name="BASE" localSheetId="29">#REF!</definedName>
    <definedName name="BASE" localSheetId="37">#REF!</definedName>
    <definedName name="BASE" localSheetId="23">#REF!</definedName>
    <definedName name="BASE" localSheetId="21">#REF!</definedName>
    <definedName name="BASE">#REF!</definedName>
    <definedName name="baserate" localSheetId="25">'[28]Closing Statement'!#REF!</definedName>
    <definedName name="baserate" localSheetId="41">'[28]Closing Statement'!#REF!</definedName>
    <definedName name="baserate" localSheetId="11">'[28]Closing Statement'!#REF!</definedName>
    <definedName name="baserate" localSheetId="14">'[28]Closing Statement'!#REF!</definedName>
    <definedName name="baserate" localSheetId="12">'[28]Closing Statement'!#REF!</definedName>
    <definedName name="baserate" localSheetId="39">'[28]Closing Statement'!#REF!</definedName>
    <definedName name="baserate" localSheetId="40">'[28]Closing Statement'!#REF!</definedName>
    <definedName name="baserate" localSheetId="15">'[28]Closing Statement'!#REF!</definedName>
    <definedName name="baserate" localSheetId="29">'[28]Closing Statement'!#REF!</definedName>
    <definedName name="baserate" localSheetId="37">'[28]Closing Statement'!#REF!</definedName>
    <definedName name="baserate" localSheetId="23">'[28]Closing Statement'!#REF!</definedName>
    <definedName name="baserate" localSheetId="22">'[28]Closing Statement'!#REF!</definedName>
    <definedName name="baserate" localSheetId="21">'[28]Closing Statement'!#REF!</definedName>
    <definedName name="baserate">'[28]Closing Statement'!#REF!</definedName>
    <definedName name="bb" localSheetId="11" hidden="1">{"Full Gross to Net",#N/A,TRUE,"GtoN";"R_I Accepted from Group Coys",#N/A,TRUE,"GtoN";"R_I Ceded to Group Coys",#N/A,TRUE,"GtoN";"Closing Loss Reserves and Gross Claims Incurred",#N/A,TRUE,"GtoN"}</definedName>
    <definedName name="bb" localSheetId="14" hidden="1">{"Full Gross to Net",#N/A,TRUE,"GtoN";"R_I Accepted from Group Coys",#N/A,TRUE,"GtoN";"R_I Ceded to Group Coys",#N/A,TRUE,"GtoN";"Closing Loss Reserves and Gross Claims Incurred",#N/A,TRUE,"GtoN"}</definedName>
    <definedName name="bb" localSheetId="12" hidden="1">{"Full Gross to Net",#N/A,TRUE,"GtoN";"R_I Accepted from Group Coys",#N/A,TRUE,"GtoN";"R_I Ceded to Group Coys",#N/A,TRUE,"GtoN";"Closing Loss Reserves and Gross Claims Incurred",#N/A,TRUE,"GtoN"}</definedName>
    <definedName name="bb" localSheetId="13" hidden="1">{"Full Gross to Net",#N/A,TRUE,"GtoN";"R_I Accepted from Group Coys",#N/A,TRUE,"GtoN";"R_I Ceded to Group Coys",#N/A,TRUE,"GtoN";"Closing Loss Reserves and Gross Claims Incurred",#N/A,TRUE,"GtoN"}</definedName>
    <definedName name="bb" localSheetId="5" hidden="1">{"Full Gross to Net",#N/A,TRUE,"GtoN";"R_I Accepted from Group Coys",#N/A,TRUE,"GtoN";"R_I Ceded to Group Coys",#N/A,TRUE,"GtoN";"Closing Loss Reserves and Gross Claims Incurred",#N/A,TRUE,"GtoN"}</definedName>
    <definedName name="bb" localSheetId="15" hidden="1">{"Full Gross to Net",#N/A,TRUE,"GtoN";"R_I Accepted from Group Coys",#N/A,TRUE,"GtoN";"R_I Ceded to Group Coys",#N/A,TRUE,"GtoN";"Closing Loss Reserves and Gross Claims Incurred",#N/A,TRUE,"GtoN"}</definedName>
    <definedName name="bb" hidden="1">{"Full Gross to Net",#N/A,TRUE,"GtoN";"R_I Accepted from Group Coys",#N/A,TRUE,"GtoN";"R_I Ceded to Group Coys",#N/A,TRUE,"GtoN";"Closing Loss Reserves and Gross Claims Incurred",#N/A,TRUE,"GtoN"}</definedName>
    <definedName name="bb_1" localSheetId="11" hidden="1">{"Full Gross to Net",#N/A,TRUE,"GtoN";"R_I Accepted from Group Coys",#N/A,TRUE,"GtoN";"R_I Ceded to Group Coys",#N/A,TRUE,"GtoN";"Closing Loss Reserves and Gross Claims Incurred",#N/A,TRUE,"GtoN"}</definedName>
    <definedName name="bb_1" localSheetId="14" hidden="1">{"Full Gross to Net",#N/A,TRUE,"GtoN";"R_I Accepted from Group Coys",#N/A,TRUE,"GtoN";"R_I Ceded to Group Coys",#N/A,TRUE,"GtoN";"Closing Loss Reserves and Gross Claims Incurred",#N/A,TRUE,"GtoN"}</definedName>
    <definedName name="bb_1" localSheetId="12" hidden="1">{"Full Gross to Net",#N/A,TRUE,"GtoN";"R_I Accepted from Group Coys",#N/A,TRUE,"GtoN";"R_I Ceded to Group Coys",#N/A,TRUE,"GtoN";"Closing Loss Reserves and Gross Claims Incurred",#N/A,TRUE,"GtoN"}</definedName>
    <definedName name="bb_1" localSheetId="13" hidden="1">{"Full Gross to Net",#N/A,TRUE,"GtoN";"R_I Accepted from Group Coys",#N/A,TRUE,"GtoN";"R_I Ceded to Group Coys",#N/A,TRUE,"GtoN";"Closing Loss Reserves and Gross Claims Incurred",#N/A,TRUE,"GtoN"}</definedName>
    <definedName name="bb_1" localSheetId="5" hidden="1">{"Full Gross to Net",#N/A,TRUE,"GtoN";"R_I Accepted from Group Coys",#N/A,TRUE,"GtoN";"R_I Ceded to Group Coys",#N/A,TRUE,"GtoN";"Closing Loss Reserves and Gross Claims Incurred",#N/A,TRUE,"GtoN"}</definedName>
    <definedName name="bb_1" localSheetId="15" hidden="1">{"Full Gross to Net",#N/A,TRUE,"GtoN";"R_I Accepted from Group Coys",#N/A,TRUE,"GtoN";"R_I Ceded to Group Coys",#N/A,TRUE,"GtoN";"Closing Loss Reserves and Gross Claims Incurred",#N/A,TRUE,"GtoN"}</definedName>
    <definedName name="bb_1" hidden="1">{"Full Gross to Net",#N/A,TRUE,"GtoN";"R_I Accepted from Group Coys",#N/A,TRUE,"GtoN";"R_I Ceded to Group Coys",#N/A,TRUE,"GtoN";"Closing Loss Reserves and Gross Claims Incurred",#N/A,TRUE,"GtoN"}</definedName>
    <definedName name="bb_2" localSheetId="11" hidden="1">{"Full Gross to Net",#N/A,TRUE,"GtoN";"R_I Accepted from Group Coys",#N/A,TRUE,"GtoN";"R_I Ceded to Group Coys",#N/A,TRUE,"GtoN";"Closing Loss Reserves and Gross Claims Incurred",#N/A,TRUE,"GtoN"}</definedName>
    <definedName name="bb_2" localSheetId="14" hidden="1">{"Full Gross to Net",#N/A,TRUE,"GtoN";"R_I Accepted from Group Coys",#N/A,TRUE,"GtoN";"R_I Ceded to Group Coys",#N/A,TRUE,"GtoN";"Closing Loss Reserves and Gross Claims Incurred",#N/A,TRUE,"GtoN"}</definedName>
    <definedName name="bb_2" localSheetId="12" hidden="1">{"Full Gross to Net",#N/A,TRUE,"GtoN";"R_I Accepted from Group Coys",#N/A,TRUE,"GtoN";"R_I Ceded to Group Coys",#N/A,TRUE,"GtoN";"Closing Loss Reserves and Gross Claims Incurred",#N/A,TRUE,"GtoN"}</definedName>
    <definedName name="bb_2" localSheetId="13" hidden="1">{"Full Gross to Net",#N/A,TRUE,"GtoN";"R_I Accepted from Group Coys",#N/A,TRUE,"GtoN";"R_I Ceded to Group Coys",#N/A,TRUE,"GtoN";"Closing Loss Reserves and Gross Claims Incurred",#N/A,TRUE,"GtoN"}</definedName>
    <definedName name="bb_2" localSheetId="5" hidden="1">{"Full Gross to Net",#N/A,TRUE,"GtoN";"R_I Accepted from Group Coys",#N/A,TRUE,"GtoN";"R_I Ceded to Group Coys",#N/A,TRUE,"GtoN";"Closing Loss Reserves and Gross Claims Incurred",#N/A,TRUE,"GtoN"}</definedName>
    <definedName name="bb_2" localSheetId="15" hidden="1">{"Full Gross to Net",#N/A,TRUE,"GtoN";"R_I Accepted from Group Coys",#N/A,TRUE,"GtoN";"R_I Ceded to Group Coys",#N/A,TRUE,"GtoN";"Closing Loss Reserves and Gross Claims Incurred",#N/A,TRUE,"GtoN"}</definedName>
    <definedName name="bb_2" hidden="1">{"Full Gross to Net",#N/A,TRUE,"GtoN";"R_I Accepted from Group Coys",#N/A,TRUE,"GtoN";"R_I Ceded to Group Coys",#N/A,TRUE,"GtoN";"Closing Loss Reserves and Gross Claims Incurred",#N/A,TRUE,"GtoN"}</definedName>
    <definedName name="bbbbb" localSheetId="11">Cash!bbbbb</definedName>
    <definedName name="bbbbb" localSheetId="14">'Deferred tax'!bbbbb</definedName>
    <definedName name="bbbbb" localSheetId="12">'ELF VILLA TB 30GIU22'!bbbbb</definedName>
    <definedName name="bbbbb" localSheetId="13">GLVILLA30Jun22!bbbbb</definedName>
    <definedName name="bbbbb" localSheetId="5">#N/A</definedName>
    <definedName name="bbbbb" localSheetId="15">'IRR Villa'!bbbbb</definedName>
    <definedName name="bbbbb">[0]!bbbbb</definedName>
    <definedName name="BBBBBBBBBB" localSheetId="14">#REF!</definedName>
    <definedName name="BBBBBBBBBB" localSheetId="5">#REF!</definedName>
    <definedName name="BBBBBBBBBB">#REF!</definedName>
    <definedName name="beg">'[29]Amort schedules'!$W$12:$W$169</definedName>
    <definedName name="BeginningOfNotes" localSheetId="5">#REF!</definedName>
    <definedName name="BeginningOfNotes">#REF!</definedName>
    <definedName name="Belgium" localSheetId="5">#REF!</definedName>
    <definedName name="Belgium">#REF!</definedName>
    <definedName name="ben" localSheetId="11" hidden="1">{"Analysis of Assets_Liabilities",#N/A,FALSE,"ccy_anal";"Analysis of Investments",#N/A,FALSE,"ccy_anal"}</definedName>
    <definedName name="ben" localSheetId="14" hidden="1">{"Analysis of Assets_Liabilities",#N/A,FALSE,"ccy_anal";"Analysis of Investments",#N/A,FALSE,"ccy_anal"}</definedName>
    <definedName name="ben" localSheetId="12" hidden="1">{"Analysis of Assets_Liabilities",#N/A,FALSE,"ccy_anal";"Analysis of Investments",#N/A,FALSE,"ccy_anal"}</definedName>
    <definedName name="ben" localSheetId="13" hidden="1">{"Analysis of Assets_Liabilities",#N/A,FALSE,"ccy_anal";"Analysis of Investments",#N/A,FALSE,"ccy_anal"}</definedName>
    <definedName name="ben" localSheetId="5" hidden="1">{"Analysis of Assets_Liabilities",#N/A,FALSE,"ccy_anal";"Analysis of Investments",#N/A,FALSE,"ccy_anal"}</definedName>
    <definedName name="ben" localSheetId="15" hidden="1">{"Analysis of Assets_Liabilities",#N/A,FALSE,"ccy_anal";"Analysis of Investments",#N/A,FALSE,"ccy_anal"}</definedName>
    <definedName name="ben" hidden="1">{"Analysis of Assets_Liabilities",#N/A,FALSE,"ccy_anal";"Analysis of Investments",#N/A,FALSE,"ccy_anal"}</definedName>
    <definedName name="ben_1" localSheetId="11" hidden="1">{"Analysis of Assets_Liabilities",#N/A,FALSE,"ccy_anal";"Analysis of Investments",#N/A,FALSE,"ccy_anal"}</definedName>
    <definedName name="ben_1" localSheetId="14" hidden="1">{"Analysis of Assets_Liabilities",#N/A,FALSE,"ccy_anal";"Analysis of Investments",#N/A,FALSE,"ccy_anal"}</definedName>
    <definedName name="ben_1" localSheetId="12" hidden="1">{"Analysis of Assets_Liabilities",#N/A,FALSE,"ccy_anal";"Analysis of Investments",#N/A,FALSE,"ccy_anal"}</definedName>
    <definedName name="ben_1" localSheetId="13" hidden="1">{"Analysis of Assets_Liabilities",#N/A,FALSE,"ccy_anal";"Analysis of Investments",#N/A,FALSE,"ccy_anal"}</definedName>
    <definedName name="ben_1" localSheetId="5" hidden="1">{"Analysis of Assets_Liabilities",#N/A,FALSE,"ccy_anal";"Analysis of Investments",#N/A,FALSE,"ccy_anal"}</definedName>
    <definedName name="ben_1" localSheetId="15" hidden="1">{"Analysis of Assets_Liabilities",#N/A,FALSE,"ccy_anal";"Analysis of Investments",#N/A,FALSE,"ccy_anal"}</definedName>
    <definedName name="ben_1" hidden="1">{"Analysis of Assets_Liabilities",#N/A,FALSE,"ccy_anal";"Analysis of Investments",#N/A,FALSE,"ccy_anal"}</definedName>
    <definedName name="ben_2" localSheetId="11" hidden="1">{"Analysis of Assets_Liabilities",#N/A,FALSE,"ccy_anal";"Analysis of Investments",#N/A,FALSE,"ccy_anal"}</definedName>
    <definedName name="ben_2" localSheetId="14" hidden="1">{"Analysis of Assets_Liabilities",#N/A,FALSE,"ccy_anal";"Analysis of Investments",#N/A,FALSE,"ccy_anal"}</definedName>
    <definedName name="ben_2" localSheetId="12" hidden="1">{"Analysis of Assets_Liabilities",#N/A,FALSE,"ccy_anal";"Analysis of Investments",#N/A,FALSE,"ccy_anal"}</definedName>
    <definedName name="ben_2" localSheetId="13" hidden="1">{"Analysis of Assets_Liabilities",#N/A,FALSE,"ccy_anal";"Analysis of Investments",#N/A,FALSE,"ccy_anal"}</definedName>
    <definedName name="ben_2" localSheetId="5" hidden="1">{"Analysis of Assets_Liabilities",#N/A,FALSE,"ccy_anal";"Analysis of Investments",#N/A,FALSE,"ccy_anal"}</definedName>
    <definedName name="ben_2" localSheetId="15" hidden="1">{"Analysis of Assets_Liabilities",#N/A,FALSE,"ccy_anal";"Analysis of Investments",#N/A,FALSE,"ccy_anal"}</definedName>
    <definedName name="ben_2" hidden="1">{"Analysis of Assets_Liabilities",#N/A,FALSE,"ccy_anal";"Analysis of Investments",#N/A,FALSE,"ccy_anal"}</definedName>
    <definedName name="Bid_Sum">#REF!</definedName>
    <definedName name="Bilancio_001" localSheetId="5">#REF!</definedName>
    <definedName name="Bilancio_001">#REF!</definedName>
    <definedName name="BilK" localSheetId="14">#REF!</definedName>
    <definedName name="BilK" localSheetId="5">#REF!</definedName>
    <definedName name="BilK">#REF!</definedName>
    <definedName name="Billing" localSheetId="14">#REF!</definedName>
    <definedName name="Billing" localSheetId="5">#REF!</definedName>
    <definedName name="Billing">#REF!</definedName>
    <definedName name="BILVER1201" localSheetId="5">#REF!</definedName>
    <definedName name="BILVER1201">#REF!</definedName>
    <definedName name="BILVER1202" localSheetId="5">#REF!</definedName>
    <definedName name="BILVER1202">#REF!</definedName>
    <definedName name="BLPH1" hidden="1">[30]Blacks!$A$3</definedName>
    <definedName name="BLPH2" hidden="1">[30]GRTS!$A$3</definedName>
    <definedName name="BLPH3" hidden="1">[30]Foglio4!$A$3</definedName>
    <definedName name="BLPH4" hidden="1">[30]JD!$A$3</definedName>
    <definedName name="BLPH5" localSheetId="14" hidden="1">#REF!</definedName>
    <definedName name="BLPH5" localSheetId="5" hidden="1">#REF!</definedName>
    <definedName name="BLPH5" hidden="1">#REF!</definedName>
    <definedName name="BLPH6" hidden="1">[30]SPCH!$A$3</definedName>
    <definedName name="BLPH7" hidden="1">[30]TSA!$A$3</definedName>
    <definedName name="bp" localSheetId="5">#REF!</definedName>
    <definedName name="bp">#REF!</definedName>
    <definedName name="break" localSheetId="5">#REF!</definedName>
    <definedName name="break">#REF!</definedName>
    <definedName name="BSF">[7]AMORT!$B$5:$B$5</definedName>
    <definedName name="BS負債" localSheetId="25">#REF!</definedName>
    <definedName name="BS負債" localSheetId="41">#REF!</definedName>
    <definedName name="BS負債" localSheetId="14">#REF!</definedName>
    <definedName name="BS負債" localSheetId="39">#REF!</definedName>
    <definedName name="BS負債" localSheetId="40">#REF!</definedName>
    <definedName name="BS負債" localSheetId="5">#REF!</definedName>
    <definedName name="BS負債" localSheetId="29">#REF!</definedName>
    <definedName name="BS負債" localSheetId="37">#REF!</definedName>
    <definedName name="BS負債" localSheetId="23">#REF!</definedName>
    <definedName name="BS負債" localSheetId="22">#REF!</definedName>
    <definedName name="BS負債" localSheetId="21">#REF!</definedName>
    <definedName name="BS負債">#REF!</definedName>
    <definedName name="BS資産" localSheetId="25">#REF!</definedName>
    <definedName name="BS資産" localSheetId="41">#REF!</definedName>
    <definedName name="BS資産" localSheetId="14">#REF!</definedName>
    <definedName name="BS資産" localSheetId="39">#REF!</definedName>
    <definedName name="BS資産" localSheetId="40">#REF!</definedName>
    <definedName name="BS資産" localSheetId="5">#REF!</definedName>
    <definedName name="BS資産" localSheetId="29">#REF!</definedName>
    <definedName name="BS資産" localSheetId="37">#REF!</definedName>
    <definedName name="BS資産" localSheetId="23">#REF!</definedName>
    <definedName name="BS資産" localSheetId="21">#REF!</definedName>
    <definedName name="BS資産">#REF!</definedName>
    <definedName name="BudExchangeRate">'[31]UK Bud - F''cast'!$J$3</definedName>
    <definedName name="Budget" localSheetId="11" hidden="1">{"2000",#N/A,FALSE,"2000"}</definedName>
    <definedName name="BUDGET" localSheetId="14">#REF!</definedName>
    <definedName name="Budget" localSheetId="12" hidden="1">{"2000",#N/A,FALSE,"2000"}</definedName>
    <definedName name="Budget" localSheetId="13" hidden="1">{"2000",#N/A,FALSE,"2000"}</definedName>
    <definedName name="Budget" localSheetId="5" hidden="1">{"2000",#N/A,FALSE,"2000"}</definedName>
    <definedName name="Budget" localSheetId="15" hidden="1">{"2000",#N/A,FALSE,"2000"}</definedName>
    <definedName name="Budget" hidden="1">{"2000",#N/A,FALSE,"2000"}</definedName>
    <definedName name="Budget_1" localSheetId="11" hidden="1">{"2000",#N/A,FALSE,"2000"}</definedName>
    <definedName name="Budget_1" localSheetId="14" hidden="1">{"2000",#N/A,FALSE,"2000"}</definedName>
    <definedName name="Budget_1" localSheetId="12" hidden="1">{"2000",#N/A,FALSE,"2000"}</definedName>
    <definedName name="Budget_1" localSheetId="13" hidden="1">{"2000",#N/A,FALSE,"2000"}</definedName>
    <definedName name="Budget_1" localSheetId="5" hidden="1">{"2000",#N/A,FALSE,"2000"}</definedName>
    <definedName name="Budget_1" localSheetId="15" hidden="1">{"2000",#N/A,FALSE,"2000"}</definedName>
    <definedName name="Budget_1" hidden="1">{"2000",#N/A,FALSE,"2000"}</definedName>
    <definedName name="Budget_2" localSheetId="11" hidden="1">{"2000",#N/A,FALSE,"2000"}</definedName>
    <definedName name="Budget_2" localSheetId="14" hidden="1">{"2000",#N/A,FALSE,"2000"}</definedName>
    <definedName name="Budget_2" localSheetId="12" hidden="1">{"2000",#N/A,FALSE,"2000"}</definedName>
    <definedName name="Budget_2" localSheetId="13" hidden="1">{"2000",#N/A,FALSE,"2000"}</definedName>
    <definedName name="Budget_2" localSheetId="5" hidden="1">{"2000",#N/A,FALSE,"2000"}</definedName>
    <definedName name="Budget_2" localSheetId="15" hidden="1">{"2000",#N/A,FALSE,"2000"}</definedName>
    <definedName name="Budget_2" hidden="1">{"2000",#N/A,FALSE,"2000"}</definedName>
    <definedName name="Budget1">#REF!</definedName>
    <definedName name="Budget2" localSheetId="5">#REF!</definedName>
    <definedName name="Budget2">#REF!</definedName>
    <definedName name="Budget3" localSheetId="5">#REF!</definedName>
    <definedName name="Budget3">#REF!</definedName>
    <definedName name="Budget4" localSheetId="5">#REF!</definedName>
    <definedName name="Budget4">#REF!</definedName>
    <definedName name="BudgetK" localSheetId="14">#REF!</definedName>
    <definedName name="BudgetK" localSheetId="5">#REF!</definedName>
    <definedName name="BudgetK">#REF!</definedName>
    <definedName name="BudgetSelection">'[32]Summary of Overheads'!$B$174</definedName>
    <definedName name="Building_app">[21]Data!$HP$21:$HP$123</definedName>
    <definedName name="BuildingA" localSheetId="5">#REF!</definedName>
    <definedName name="BuildingA">#REF!</definedName>
    <definedName name="BuildingB" localSheetId="5">#REF!</definedName>
    <definedName name="BuildingB">#REF!</definedName>
    <definedName name="BuildingC" localSheetId="5">#REF!</definedName>
    <definedName name="BuildingC">#REF!</definedName>
    <definedName name="BuildingD" localSheetId="5">#REF!</definedName>
    <definedName name="BuildingD">#REF!</definedName>
    <definedName name="BuildingE" localSheetId="5">#REF!</definedName>
    <definedName name="BuildingE">#REF!</definedName>
    <definedName name="BuildingF" localSheetId="5">#REF!</definedName>
    <definedName name="BuildingF">#REF!</definedName>
    <definedName name="BuildingG1" localSheetId="5">#REF!</definedName>
    <definedName name="BuildingG1">#REF!</definedName>
    <definedName name="BuildingG2" localSheetId="5">#REF!</definedName>
    <definedName name="BuildingG2">#REF!</definedName>
    <definedName name="BuildingI" localSheetId="5">#REF!</definedName>
    <definedName name="BuildingI">#REF!</definedName>
    <definedName name="BuildingK" localSheetId="5">#REF!</definedName>
    <definedName name="BuildingK">#REF!</definedName>
    <definedName name="BuildingL" localSheetId="5">#REF!</definedName>
    <definedName name="BuildingL">#REF!</definedName>
    <definedName name="BuildingM1" localSheetId="5">#REF!</definedName>
    <definedName name="BuildingM1">#REF!</definedName>
    <definedName name="BuildingM2" localSheetId="5">#REF!</definedName>
    <definedName name="BuildingM2">#REF!</definedName>
    <definedName name="BUN">[26]TB!$AM$4</definedName>
    <definedName name="but" localSheetId="11" hidden="1">{"2000",#N/A,FALSE,"2000"}</definedName>
    <definedName name="but" localSheetId="14" hidden="1">{"2000",#N/A,FALSE,"2000"}</definedName>
    <definedName name="but" localSheetId="12" hidden="1">{"2000",#N/A,FALSE,"2000"}</definedName>
    <definedName name="but" localSheetId="13" hidden="1">{"2000",#N/A,FALSE,"2000"}</definedName>
    <definedName name="but" localSheetId="5" hidden="1">{"2000",#N/A,FALSE,"2000"}</definedName>
    <definedName name="but" localSheetId="15" hidden="1">{"2000",#N/A,FALSE,"2000"}</definedName>
    <definedName name="but" hidden="1">{"2000",#N/A,FALSE,"2000"}</definedName>
    <definedName name="but_1" localSheetId="11" hidden="1">{"2000",#N/A,FALSE,"2000"}</definedName>
    <definedName name="but_1" localSheetId="14" hidden="1">{"2000",#N/A,FALSE,"2000"}</definedName>
    <definedName name="but_1" localSheetId="12" hidden="1">{"2000",#N/A,FALSE,"2000"}</definedName>
    <definedName name="but_1" localSheetId="13" hidden="1">{"2000",#N/A,FALSE,"2000"}</definedName>
    <definedName name="but_1" localSheetId="5" hidden="1">{"2000",#N/A,FALSE,"2000"}</definedName>
    <definedName name="but_1" localSheetId="15" hidden="1">{"2000",#N/A,FALSE,"2000"}</definedName>
    <definedName name="but_1" hidden="1">{"2000",#N/A,FALSE,"2000"}</definedName>
    <definedName name="but_2" localSheetId="11" hidden="1">{"2000",#N/A,FALSE,"2000"}</definedName>
    <definedName name="but_2" localSheetId="14" hidden="1">{"2000",#N/A,FALSE,"2000"}</definedName>
    <definedName name="but_2" localSheetId="12" hidden="1">{"2000",#N/A,FALSE,"2000"}</definedName>
    <definedName name="but_2" localSheetId="13" hidden="1">{"2000",#N/A,FALSE,"2000"}</definedName>
    <definedName name="but_2" localSheetId="5" hidden="1">{"2000",#N/A,FALSE,"2000"}</definedName>
    <definedName name="but_2" localSheetId="15" hidden="1">{"2000",#N/A,FALSE,"2000"}</definedName>
    <definedName name="but_2" hidden="1">{"2000",#N/A,FALSE,"2000"}</definedName>
    <definedName name="BUV">[26]TB!$AL$3</definedName>
    <definedName name="c_prev_label">[33]Configurazione!$I$10</definedName>
    <definedName name="c_this_label">[33]Configurazione!$I$9</definedName>
    <definedName name="Calc_Rent">[21]Calculations!$B$2:$B$12</definedName>
    <definedName name="CALENDAR">[34]SELECT!$A$7:$B$18</definedName>
    <definedName name="CAM" localSheetId="5">#REF!</definedName>
    <definedName name="CAM">#REF!</definedName>
    <definedName name="cap_rate" localSheetId="5">#REF!</definedName>
    <definedName name="cap_rate">#REF!</definedName>
    <definedName name="CapitalToNOI" localSheetId="5">#REF!</definedName>
    <definedName name="CapitalToNOI">#REF!</definedName>
    <definedName name="CapTableCalcuationsForQSection">[35]CapTableTemplate!$A$120:$IV$145</definedName>
    <definedName name="CapTableCompareColumn">[27]Formats!$K$1:$K$65536</definedName>
    <definedName name="CapTableConsolidated">[35]CapTableTemplate!$A$11:$IV$11</definedName>
    <definedName name="CapTableEntities">[35]CapTableTemplate!$A$8:$IV$8</definedName>
    <definedName name="CapTableFixed">[35]CapTableTemplate!$A$9:$IV$9</definedName>
    <definedName name="CapTableParams">[35]CapTableTemplate!$A$6:$IV$11</definedName>
    <definedName name="CapTablePeriod">[35]CapTableTemplate!$A$3</definedName>
    <definedName name="CapTableSectionConsolidated">[35]CapTableTemplate!$A$6:$IV$39</definedName>
    <definedName name="CapTableSectionConsolidatedPQFileTotals">[27]CapTableTemplate!$A$24:$IV$24</definedName>
    <definedName name="CapTableSectionConsolidatedPQRecalc">[27]CapTableTemplate!$A$15:$IV$15</definedName>
    <definedName name="CapTableSectionConsolidatedRollforward">[27]CapTableTemplate!$A$15:$IV$37</definedName>
    <definedName name="CapTableSectionConsolidatedStats">[27]CapTableTemplate!$A$52:$IV$61</definedName>
    <definedName name="CapTableSectionConsolidatedTotals">[27]CapTableTemplate!$A$50:$IV$50</definedName>
    <definedName name="CapTableSectionOther">[27]CapTableTemplate!$A$122:$IV$187</definedName>
    <definedName name="CapTableSectionUnconsolidated">[35]CapTableTemplate!$A$42:$IV$75</definedName>
    <definedName name="CapTableSectionUnconsolidatedPQFileTotals">[27]CapTableTemplate!$A$83:$IV$83</definedName>
    <definedName name="CapTableSectionUnconsolidatedPQRecalc">[27]CapTableTemplate!$A$74:$IV$74</definedName>
    <definedName name="CapTableSectionUnconsolidatedRollforward">[27]CapTableTemplate!$A$74:$IV$96</definedName>
    <definedName name="CapTableSectionUnconsolidatedStats">[27]CapTableTemplate!$A$111:$IV$120</definedName>
    <definedName name="CapTableSectionUnconsolidatedTotals">[27]CapTableTemplate!$A$109:$IV$109</definedName>
    <definedName name="CapTableSecured">[35]CapTableTemplate!$A$10:$IV$10</definedName>
    <definedName name="CapTableSheetNames">[35]CapTableTemplate!$A$7:$IV$7</definedName>
    <definedName name="CapTableTitle">[27]CapTableTemplate!$A$2</definedName>
    <definedName name="CapTableTreasuryInput">[35]CapTableTemplate!$A$81</definedName>
    <definedName name="CapTableUCConsolidated">[35]CapTableTemplate!$A$47:$IV$47</definedName>
    <definedName name="CapTableUCEntities">[35]CapTableTemplate!$A$44:$IV$44</definedName>
    <definedName name="CapTableUCFixed">[35]CapTableTemplate!$A$45:$IV$45</definedName>
    <definedName name="CapTableUCParams">[35]CapTableTemplate!$A$42:$IV$47</definedName>
    <definedName name="CapTableUCSecured">[35]CapTableTemplate!$A$46:$IV$46</definedName>
    <definedName name="CapTableUCSheetNames">[35]CapTableTemplate!$A$43:$IV$43</definedName>
    <definedName name="CapTableUnsecuredBonds">[35]CapTableTemplate!$C$99</definedName>
    <definedName name="CapTableUnsecuredBondsatMarket">[35]CapTableTemplate!$K$99</definedName>
    <definedName name="CapTableUnsecuredLines">[35]CapTableTemplate!$C$113</definedName>
    <definedName name="CarryingValue" localSheetId="5">#REF!</definedName>
    <definedName name="CarryingValue">#REF!</definedName>
    <definedName name="cash_reserve">'[36]Acquisition&amp;financ costs'!$G$11</definedName>
    <definedName name="Cashflow">[21]Cashflow!$A$5:$CG$958</definedName>
    <definedName name="CBWorkbookPriority" hidden="1">-1131501022</definedName>
    <definedName name="CC">[37]CC!$A$1:$B$65536</definedName>
    <definedName name="CE" localSheetId="14">#REF!</definedName>
    <definedName name="CE" localSheetId="5">#REF!</definedName>
    <definedName name="CE">#REF!</definedName>
    <definedName name="CEE" localSheetId="5">#REF!</definedName>
    <definedName name="CEE">#REF!</definedName>
    <definedName name="cem" localSheetId="14">#REF!</definedName>
    <definedName name="cem" localSheetId="5">#REF!</definedName>
    <definedName name="cem">#REF!</definedName>
    <definedName name="ces" localSheetId="14">#REF!</definedName>
    <definedName name="ces" localSheetId="5">#REF!</definedName>
    <definedName name="ces">#REF!</definedName>
    <definedName name="cf" localSheetId="5">#REF!</definedName>
    <definedName name="cf">#REF!</definedName>
    <definedName name="CHIOSCHI_1_TRIMESTRE" localSheetId="5">#REF!</definedName>
    <definedName name="CHIOSCHI_1_TRIMESTRE">#REF!</definedName>
    <definedName name="CHIOSCHI_2_TRIMESTRE" localSheetId="5">#REF!</definedName>
    <definedName name="CHIOSCHI_2_TRIMESTRE">#REF!</definedName>
    <definedName name="CHIOSCHI_3_TRIMESTRE" localSheetId="5">#REF!</definedName>
    <definedName name="CHIOSCHI_3_TRIMESTRE">#REF!</definedName>
    <definedName name="CHIOSCHI_4_TRIMESTRE" localSheetId="5">#REF!</definedName>
    <definedName name="CHIOSCHI_4_TRIMESTRE">#REF!</definedName>
    <definedName name="CIAO" localSheetId="5">#REF!</definedName>
    <definedName name="CIAO">#REF!</definedName>
    <definedName name="CITFilingDatePY">"date of the filing of the CIT return for the previous tax year"</definedName>
    <definedName name="closing">#REF!</definedName>
    <definedName name="ClosingCosts">[20]Control!$E$19</definedName>
    <definedName name="CNT_00032_001" localSheetId="5">#REF!</definedName>
    <definedName name="CNT_00032_001">#REF!</definedName>
    <definedName name="CNT_00036_001" localSheetId="5">#REF!</definedName>
    <definedName name="CNT_00036_001">#REF!</definedName>
    <definedName name="CNT_00039_001" localSheetId="5">#REF!</definedName>
    <definedName name="CNT_00039_001">#REF!</definedName>
    <definedName name="CNT_00057_001" localSheetId="5">#REF!</definedName>
    <definedName name="CNT_00057_001">#REF!</definedName>
    <definedName name="CNT_00060_001" localSheetId="5">#REF!</definedName>
    <definedName name="CNT_00060_001">#REF!</definedName>
    <definedName name="CNT_00080_001" localSheetId="5">#REF!</definedName>
    <definedName name="CNT_00080_001">#REF!</definedName>
    <definedName name="CNT_00090_001" localSheetId="5">#REF!</definedName>
    <definedName name="CNT_00090_001">#REF!</definedName>
    <definedName name="CNT_00092_001" localSheetId="5">#REF!</definedName>
    <definedName name="CNT_00092_001">#REF!</definedName>
    <definedName name="CNT_00095_001" localSheetId="5">#REF!</definedName>
    <definedName name="CNT_00095_001">#REF!</definedName>
    <definedName name="CNT_00097_001" localSheetId="5">#REF!</definedName>
    <definedName name="CNT_00097_001">#REF!</definedName>
    <definedName name="CNT_00100_001" localSheetId="5">#REF!</definedName>
    <definedName name="CNT_00100_001">#REF!</definedName>
    <definedName name="CNT_00107_001" localSheetId="5">#REF!</definedName>
    <definedName name="CNT_00107_001">#REF!</definedName>
    <definedName name="CNT_00109_001" localSheetId="5">#REF!</definedName>
    <definedName name="CNT_00109_001">#REF!</definedName>
    <definedName name="CNT_00112_001" localSheetId="5">#REF!</definedName>
    <definedName name="CNT_00112_001">#REF!</definedName>
    <definedName name="CNT_00114_001" localSheetId="5">#REF!</definedName>
    <definedName name="CNT_00114_001">#REF!</definedName>
    <definedName name="CNT_00118_001" localSheetId="5">#REF!</definedName>
    <definedName name="CNT_00118_001">#REF!</definedName>
    <definedName name="CNT_00123_001" localSheetId="5">#REF!</definedName>
    <definedName name="CNT_00123_001">#REF!</definedName>
    <definedName name="CNT_00128_001" localSheetId="5">#REF!</definedName>
    <definedName name="CNT_00128_001">#REF!</definedName>
    <definedName name="CNT_00130_001" localSheetId="5">#REF!</definedName>
    <definedName name="CNT_00130_001">#REF!</definedName>
    <definedName name="CNT_00134_001" localSheetId="5">#REF!</definedName>
    <definedName name="CNT_00134_001">#REF!</definedName>
    <definedName name="CNT_00136_001" localSheetId="5">#REF!</definedName>
    <definedName name="CNT_00136_001">#REF!</definedName>
    <definedName name="CNT_00138_001" localSheetId="5">#REF!</definedName>
    <definedName name="CNT_00138_001">#REF!</definedName>
    <definedName name="CNT_00140_001" localSheetId="5">#REF!</definedName>
    <definedName name="CNT_00140_001">#REF!</definedName>
    <definedName name="CNT_00142_001" localSheetId="5">#REF!</definedName>
    <definedName name="CNT_00142_001">#REF!</definedName>
    <definedName name="CNT_00144_001" localSheetId="5">#REF!</definedName>
    <definedName name="CNT_00144_001">#REF!</definedName>
    <definedName name="CNT_00148_001" localSheetId="5">#REF!</definedName>
    <definedName name="CNT_00148_001">#REF!</definedName>
    <definedName name="CNT_00152_001" localSheetId="5">#REF!</definedName>
    <definedName name="CNT_00152_001">#REF!</definedName>
    <definedName name="CNT_00154_001" localSheetId="5">#REF!</definedName>
    <definedName name="CNT_00154_001">#REF!</definedName>
    <definedName name="CNT_00157_001" localSheetId="5">#REF!</definedName>
    <definedName name="CNT_00157_001">#REF!</definedName>
    <definedName name="CNT_00161_001" localSheetId="5">#REF!</definedName>
    <definedName name="CNT_00161_001">#REF!</definedName>
    <definedName name="CNT_00173_001" localSheetId="5">#REF!</definedName>
    <definedName name="CNT_00173_001">#REF!</definedName>
    <definedName name="CNT_00175_001" localSheetId="5">#REF!</definedName>
    <definedName name="CNT_00175_001">#REF!</definedName>
    <definedName name="CNT_00177_001" localSheetId="5">#REF!</definedName>
    <definedName name="CNT_00177_001">#REF!</definedName>
    <definedName name="CNT_00179_001" localSheetId="5">#REF!</definedName>
    <definedName name="CNT_00179_001">#REF!</definedName>
    <definedName name="CNT_00184_001" localSheetId="5">#REF!</definedName>
    <definedName name="CNT_00184_001">#REF!</definedName>
    <definedName name="CNT_00186_001" localSheetId="5">#REF!</definedName>
    <definedName name="CNT_00186_001">#REF!</definedName>
    <definedName name="CNT_00190_001" localSheetId="5">#REF!</definedName>
    <definedName name="CNT_00190_001">#REF!</definedName>
    <definedName name="CNT_00192_001" localSheetId="5">#REF!</definedName>
    <definedName name="CNT_00192_001">#REF!</definedName>
    <definedName name="CNT_00195_001" localSheetId="5">#REF!</definedName>
    <definedName name="CNT_00195_001">#REF!</definedName>
    <definedName name="CNT_00204_001" localSheetId="5">#REF!</definedName>
    <definedName name="CNT_00204_001">#REF!</definedName>
    <definedName name="CNT_00210_001" localSheetId="5">#REF!</definedName>
    <definedName name="CNT_00210_001">#REF!</definedName>
    <definedName name="CNT_00215_001" localSheetId="5">#REF!</definedName>
    <definedName name="CNT_00215_001">#REF!</definedName>
    <definedName name="CNT_00218_001" localSheetId="5">#REF!</definedName>
    <definedName name="CNT_00218_001">#REF!</definedName>
    <definedName name="CNT_00220_001" localSheetId="5">#REF!</definedName>
    <definedName name="CNT_00220_001">#REF!</definedName>
    <definedName name="CNT_00222_001" localSheetId="5">#REF!</definedName>
    <definedName name="CNT_00222_001">#REF!</definedName>
    <definedName name="CNT_00224_001" localSheetId="5">#REF!</definedName>
    <definedName name="CNT_00224_001">#REF!</definedName>
    <definedName name="CNT_00230_001" localSheetId="5">#REF!</definedName>
    <definedName name="CNT_00230_001">#REF!</definedName>
    <definedName name="CODE" localSheetId="5">#REF!</definedName>
    <definedName name="CODE">#REF!</definedName>
    <definedName name="coef1" localSheetId="5">#REF!</definedName>
    <definedName name="coef1">#REF!</definedName>
    <definedName name="ColumnAttributes1" localSheetId="25">#REF!</definedName>
    <definedName name="ColumnAttributes1" localSheetId="41">#REF!</definedName>
    <definedName name="ColumnAttributes1" localSheetId="39">#REF!</definedName>
    <definedName name="ColumnAttributes1" localSheetId="40">#REF!</definedName>
    <definedName name="ColumnAttributes1" localSheetId="5">#REF!</definedName>
    <definedName name="ColumnAttributes1" localSheetId="29">#REF!</definedName>
    <definedName name="ColumnAttributes1" localSheetId="37">#REF!</definedName>
    <definedName name="ColumnAttributes1" localSheetId="23">#REF!</definedName>
    <definedName name="ColumnAttributes1" localSheetId="22">#REF!</definedName>
    <definedName name="ColumnAttributes1" localSheetId="21">#REF!</definedName>
    <definedName name="ColumnAttributes1">#REF!</definedName>
    <definedName name="ColumnHeadings1" localSheetId="25">#REF!</definedName>
    <definedName name="ColumnHeadings1" localSheetId="41">#REF!</definedName>
    <definedName name="ColumnHeadings1" localSheetId="39">#REF!</definedName>
    <definedName name="ColumnHeadings1" localSheetId="40">#REF!</definedName>
    <definedName name="ColumnHeadings1" localSheetId="5">#REF!</definedName>
    <definedName name="ColumnHeadings1" localSheetId="29">#REF!</definedName>
    <definedName name="ColumnHeadings1" localSheetId="37">#REF!</definedName>
    <definedName name="ColumnHeadings1" localSheetId="23">#REF!</definedName>
    <definedName name="ColumnHeadings1" localSheetId="21">#REF!</definedName>
    <definedName name="ColumnHeadings1">#REF!</definedName>
    <definedName name="CommandTimeout">[27]Config!$C$14</definedName>
    <definedName name="COMPANY" localSheetId="14">#REF!</definedName>
    <definedName name="COMPANY" localSheetId="5">#REF!</definedName>
    <definedName name="COMPANY">#REF!</definedName>
    <definedName name="Comparison">[38]Control!$C$10</definedName>
    <definedName name="Comparison1">[38]Control!$C$9</definedName>
    <definedName name="concessions" localSheetId="5">#REF!</definedName>
    <definedName name="concessions">#REF!</definedName>
    <definedName name="cons_cycle" localSheetId="5">#REF!</definedName>
    <definedName name="cons_cycle">#REF!</definedName>
    <definedName name="ConsolCodeColCount">[39]ConslidationCodes!$P$3</definedName>
    <definedName name="ConsolCodeRowCount">[39]ConslidationCodes!$P$2</definedName>
    <definedName name="ConsolCodesOrigin">[39]ConslidationCodes!$B$7</definedName>
    <definedName name="Consolidated" localSheetId="14">#REF!</definedName>
    <definedName name="Consolidated" localSheetId="5">#REF!</definedName>
    <definedName name="Consolidated">#REF!</definedName>
    <definedName name="contobvl" localSheetId="14">#REF!</definedName>
    <definedName name="contobvl" localSheetId="5">#REF!</definedName>
    <definedName name="contobvl">#REF!</definedName>
    <definedName name="CONTRACT" localSheetId="5">#REF!</definedName>
    <definedName name="CONTRACT">#REF!</definedName>
    <definedName name="contribution" localSheetId="5">#REF!</definedName>
    <definedName name="contribution">#REF!</definedName>
    <definedName name="ContributionsIn">[27]RollforwardTemplate!$F$30</definedName>
    <definedName name="ContributionsOut">[27]RollforwardTemplate!$F$45</definedName>
    <definedName name="cost_2">[24]Costs!$E$9</definedName>
    <definedName name="cost_3">[24]Costs!$E$10</definedName>
    <definedName name="cost_4">[24]Costs!$E$11</definedName>
    <definedName name="cost_5">[24]Costs!$E$12</definedName>
    <definedName name="costi_auto_2000" localSheetId="5">[40]auto!#REF!</definedName>
    <definedName name="costi_auto_2000">[40]auto!#REF!</definedName>
    <definedName name="costs" localSheetId="5">#REF!</definedName>
    <definedName name="costs">#REF!</definedName>
    <definedName name="Costthru" localSheetId="5">#REF!</definedName>
    <definedName name="Costthru">#REF!</definedName>
    <definedName name="Country" localSheetId="14">#REF!</definedName>
    <definedName name="Country">[21]Data!$H$21:$H$123</definedName>
    <definedName name="Country1">[21]Calculations!$B$105:$B$1039</definedName>
    <definedName name="CPI" localSheetId="5">#REF!</definedName>
    <definedName name="CPI">#REF!</definedName>
    <definedName name="cpi_exp" localSheetId="5">#REF!</definedName>
    <definedName name="cpi_exp">#REF!</definedName>
    <definedName name="cpi_rev" localSheetId="5">#REF!</definedName>
    <definedName name="cpi_rev">#REF!</definedName>
    <definedName name="CPIex" localSheetId="5">#REF!</definedName>
    <definedName name="CPIex">#REF!</definedName>
    <definedName name="CPR" localSheetId="25">#REF!</definedName>
    <definedName name="CPR" localSheetId="41">#REF!</definedName>
    <definedName name="CPR" localSheetId="39">#REF!</definedName>
    <definedName name="CPR" localSheetId="40">#REF!</definedName>
    <definedName name="CPR" localSheetId="5">#REF!</definedName>
    <definedName name="CPR" localSheetId="29">#REF!</definedName>
    <definedName name="CPR" localSheetId="37">#REF!</definedName>
    <definedName name="CPR" localSheetId="23">#REF!</definedName>
    <definedName name="CPR" localSheetId="21">#REF!</definedName>
    <definedName name="CPR">#REF!</definedName>
    <definedName name="creditACCOUNT" localSheetId="41">#REF!</definedName>
    <definedName name="creditACCOUNT" localSheetId="40">#REF!</definedName>
    <definedName name="creditACCOUNT" localSheetId="5">#REF!</definedName>
    <definedName name="creditACCOUNT">#REF!</definedName>
    <definedName name="CREDITHAMOUNTACCOUNTMVT" localSheetId="41">#REF!</definedName>
    <definedName name="CREDITHAMOUNTACCOUNTMVT" localSheetId="40">#REF!</definedName>
    <definedName name="CREDITHAMOUNTACCOUNTMVT" localSheetId="5">#REF!</definedName>
    <definedName name="CREDITHAMOUNTACCOUNTMVT">#REF!</definedName>
    <definedName name="curr_exch">[21]Calculations!$H$68</definedName>
    <definedName name="CurrenciesOrigin">[39]CurrencyRates!$B$7</definedName>
    <definedName name="currency" localSheetId="14">'[1]expense Types'!$C$12:$C$15</definedName>
    <definedName name="currency">'[24]Main Summary'!$S$13</definedName>
    <definedName name="currency2">'[41]expense Types'!$C$13:$C$18</definedName>
    <definedName name="CurrencyChoice">[31]Controls!$C$12</definedName>
    <definedName name="CurrencyColCount">[39]CurrencyRates!$M$3</definedName>
    <definedName name="CurrencyEffectDataEnd">[42]CurrencyEffectTemplate!$A$10:$IV$10</definedName>
    <definedName name="CurrencyEffectDescription">[42]CurrencyEffectTemplate!$A$4</definedName>
    <definedName name="CurrencyEffectFormat">[42]CurrencyEffectTemplate!$A$9:$IV$9</definedName>
    <definedName name="CurrencyEffectNotesStartHere">[42]CurrencyEffectTemplate!$A$9</definedName>
    <definedName name="CurrencyEffectPeriod">[42]CurrencyEffectTemplate!$A$3</definedName>
    <definedName name="CurrencyEffectTitle">[42]CurrencyEffectTemplate!$A$2</definedName>
    <definedName name="CurrencyEffectTotal">[42]CurrencyEffectTemplate!$L$4</definedName>
    <definedName name="CurrencyRowCount">[39]CurrencyRates!$M$2</definedName>
    <definedName name="Current_GMR">[21]Data!$HF$21:$HF$123</definedName>
    <definedName name="Current_GR">[21]Data!$HD$21:$HD$123</definedName>
    <definedName name="Current_Gross">[21]Data!$HJ$21:$HJ$123</definedName>
    <definedName name="Current_Lease">[21]Calculations!$J$105:$J$1039</definedName>
    <definedName name="CURRENT_MONTH">[34]SELECT!$A$1</definedName>
    <definedName name="Current_Net">[21]Data!$HL$21:$HL$123</definedName>
    <definedName name="Current_NR">[21]Data!$HE$21:$HE$123</definedName>
    <definedName name="Current_Rent">[21]Calculations!$D$105:$D$1039</definedName>
    <definedName name="Current_Val">[21]Current!$A$24:$IV$1013</definedName>
    <definedName name="CurrentM">'[3]Bilver link'!$L$1:$L$65536</definedName>
    <definedName name="CurrentMonth">[31]Controls!$C$8</definedName>
    <definedName name="CurrentTime">'[38]Allocations &amp; Cost Data'!$D$3</definedName>
    <definedName name="cvc">[41]allocations!$A$2:$A$400</definedName>
    <definedName name="Cwvu.Décomposition." localSheetId="14" hidden="1">#REF!,#REF!,#REF!</definedName>
    <definedName name="Cwvu.Décomposition." localSheetId="5" hidden="1">#REF!,#REF!,#REF!</definedName>
    <definedName name="Cwvu.Décomposition." hidden="1">#REF!,#REF!,#REF!</definedName>
    <definedName name="Cwvu.Estimation." localSheetId="14" hidden="1">#REF!,#REF!,#REF!</definedName>
    <definedName name="Cwvu.Estimation." localSheetId="5" hidden="1">#REF!,#REF!,#REF!</definedName>
    <definedName name="Cwvu.Estimation." hidden="1">#REF!,#REF!,#REF!</definedName>
    <definedName name="CYPD1" localSheetId="5">'[3]Bilver link'!#REF!</definedName>
    <definedName name="CYPD1">'[3]Bilver link'!#REF!</definedName>
    <definedName name="CYPD10" localSheetId="5">'[3]Bilver link'!#REF!</definedName>
    <definedName name="CYPD10">'[3]Bilver link'!#REF!</definedName>
    <definedName name="CYPD11" localSheetId="5">'[3]Bilver link'!#REF!</definedName>
    <definedName name="CYPD11">'[3]Bilver link'!#REF!</definedName>
    <definedName name="CYPD12" localSheetId="5">'[3]Bilver link'!#REF!</definedName>
    <definedName name="CYPD12">'[3]Bilver link'!#REF!</definedName>
    <definedName name="CYPD2" localSheetId="5">'[3]Bilver link'!#REF!</definedName>
    <definedName name="CYPD2">'[3]Bilver link'!#REF!</definedName>
    <definedName name="CYPD3" localSheetId="5">'[3]Bilver link'!#REF!</definedName>
    <definedName name="CYPD3">'[3]Bilver link'!#REF!</definedName>
    <definedName name="CYPD4" localSheetId="5">'[3]Bilver link'!#REF!</definedName>
    <definedName name="CYPD4">'[3]Bilver link'!#REF!</definedName>
    <definedName name="CYPD5" localSheetId="5">'[3]Bilver link'!#REF!</definedName>
    <definedName name="CYPD5">'[3]Bilver link'!#REF!</definedName>
    <definedName name="CYPD6" localSheetId="5">'[3]Bilver link'!#REF!</definedName>
    <definedName name="CYPD6">'[3]Bilver link'!#REF!</definedName>
    <definedName name="CYPD7" localSheetId="5">'[3]Bilver link'!#REF!</definedName>
    <definedName name="CYPD7">'[3]Bilver link'!#REF!</definedName>
    <definedName name="CYPD8" localSheetId="5">'[3]Bilver link'!#REF!</definedName>
    <definedName name="CYPD8">'[3]Bilver link'!#REF!</definedName>
    <definedName name="CYPD9" localSheetId="5">'[3]Bilver link'!#REF!</definedName>
    <definedName name="CYPD9">'[3]Bilver link'!#REF!</definedName>
    <definedName name="Czech" localSheetId="5">#REF!</definedName>
    <definedName name="Czech">#REF!</definedName>
    <definedName name="d">[43]cover!$B$1</definedName>
    <definedName name="D___J" localSheetId="5">#REF!</definedName>
    <definedName name="D___J">#REF!</definedName>
    <definedName name="dadawd" localSheetId="11" hidden="1">{#N/A,#N/A,FALSE,"GW280NEW.XLS"}</definedName>
    <definedName name="dadawd" localSheetId="14" hidden="1">{#N/A,#N/A,FALSE,"GW280NEW.XLS"}</definedName>
    <definedName name="dadawd" localSheetId="12" hidden="1">{#N/A,#N/A,FALSE,"GW280NEW.XLS"}</definedName>
    <definedName name="dadawd" localSheetId="13" hidden="1">{#N/A,#N/A,FALSE,"GW280NEW.XLS"}</definedName>
    <definedName name="dadawd" localSheetId="5" hidden="1">{#N/A,#N/A,FALSE,"GW280NEW.XLS"}</definedName>
    <definedName name="dadawd" localSheetId="15" hidden="1">{#N/A,#N/A,FALSE,"GW280NEW.XLS"}</definedName>
    <definedName name="dadawd" hidden="1">{#N/A,#N/A,FALSE,"GW280NEW.XLS"}</definedName>
    <definedName name="DATA" localSheetId="25">#REF!</definedName>
    <definedName name="DATA" localSheetId="41">#REF!</definedName>
    <definedName name="DATA" localSheetId="14">#REF!</definedName>
    <definedName name="DATA" localSheetId="39">#REF!</definedName>
    <definedName name="DATA" localSheetId="40">#REF!</definedName>
    <definedName name="DATA" localSheetId="5">#REF!</definedName>
    <definedName name="DATA" localSheetId="29">#REF!</definedName>
    <definedName name="DATA" localSheetId="37">#REF!</definedName>
    <definedName name="DATA" localSheetId="23">#REF!</definedName>
    <definedName name="DATA" localSheetId="21">#REF!</definedName>
    <definedName name="DATA">#REF!</definedName>
    <definedName name="Data.Dump" localSheetId="11" hidden="1">OFFSET([0]!Data.Top.Left,1,0)</definedName>
    <definedName name="Data.Dump" localSheetId="14" hidden="1">OFFSET([0]!Data.Top.Left,1,0)</definedName>
    <definedName name="Data.Dump" localSheetId="12" hidden="1">OFFSET([0]!Data.Top.Left,1,0)</definedName>
    <definedName name="Data.Dump" localSheetId="13" hidden="1">OFFSET([0]!Data.Top.Left,1,0)</definedName>
    <definedName name="Data.Dump" localSheetId="5" hidden="1">OFFSET([0]!Data.Top.Left,1,0)</definedName>
    <definedName name="Data.Dump" localSheetId="15" hidden="1">OFFSET([0]!Data.Top.Left,1,0)</definedName>
    <definedName name="Data.Dump" hidden="1">OFFSET([0]!Data.Top.Left,1,0)</definedName>
    <definedName name="DATA_ACCT" localSheetId="14">#REF!</definedName>
    <definedName name="DATA_ACCT" localSheetId="5">#REF!</definedName>
    <definedName name="DATA_ACCT">#REF!</definedName>
    <definedName name="DATA_ALL" localSheetId="14">#REF!</definedName>
    <definedName name="DATA_ALL" localSheetId="5">#REF!</definedName>
    <definedName name="DATA_ALL">#REF!</definedName>
    <definedName name="Data_Bonds_Issue">'Other non-current liabilities'!$D$10</definedName>
    <definedName name="Data_Bonds_OB">'Other non-current liabilities'!$D$9</definedName>
    <definedName name="Data_Bonds_Reimb">'Other non-current liabilities'!$D$11</definedName>
    <definedName name="Data_Borrow_InterestPayableIC" localSheetId="11">[36]Borrowings!$F$26</definedName>
    <definedName name="Data_Borrow_InterestPayableIC" localSheetId="14">[44]Borrowings!$F$26</definedName>
    <definedName name="Data_Borrow_InterestPayableIC" localSheetId="12">[36]Borrowings!$F$26</definedName>
    <definedName name="Data_Borrow_InterestPayableIC" localSheetId="13">[45]Borrowings!$F$26</definedName>
    <definedName name="Data_Borrow_InterestPayableIC" localSheetId="5">[45]Borrowings!$F$26</definedName>
    <definedName name="Data_Borrow_InterestPayableIC" localSheetId="15">[46]Borrowings!$F$26</definedName>
    <definedName name="Data_Borrow_InterestPayableIC">Borrowings!$F$26</definedName>
    <definedName name="Data_Borrow_InterestPayableNIC" localSheetId="11">[36]Borrowings!$F$27</definedName>
    <definedName name="Data_Borrow_InterestPayableNIC" localSheetId="14">[44]Borrowings!$F$27</definedName>
    <definedName name="Data_Borrow_InterestPayableNIC" localSheetId="12">[36]Borrowings!$F$27</definedName>
    <definedName name="Data_Borrow_InterestPayableNIC" localSheetId="13">[45]Borrowings!$F$27</definedName>
    <definedName name="Data_Borrow_InterestPayableNIC" localSheetId="5">[45]Borrowings!$F$27</definedName>
    <definedName name="Data_Borrow_InterestPayableNIC" localSheetId="15">[46]Borrowings!$F$27</definedName>
    <definedName name="Data_Borrow_InterestPayableNIC">Borrowings!$F$27</definedName>
    <definedName name="Data_Borrow_Maturity1to2YearsIC" localSheetId="11">[47]Borrowings!$D$39</definedName>
    <definedName name="Data_Borrow_Maturity1to2YearsIC" localSheetId="14">[45]Borrowings!$D$39</definedName>
    <definedName name="Data_Borrow_Maturity1to2YearsIC" localSheetId="12">[47]Borrowings!$D$39</definedName>
    <definedName name="Data_Borrow_Maturity1to2YearsIC" localSheetId="13">[45]Borrowings!$D$39</definedName>
    <definedName name="Data_Borrow_Maturity1to2YearsIC" localSheetId="5">[45]Borrowings!$D$39</definedName>
    <definedName name="Data_Borrow_Maturity1to2YearsIC" localSheetId="15">[47]Borrowings!$D$39</definedName>
    <definedName name="Data_Borrow_Maturity1to2YearsIC">Borrowings!$D$39</definedName>
    <definedName name="Data_Borrow_Maturity2to5YearsIC" localSheetId="11">[36]Borrowings!$D$40</definedName>
    <definedName name="Data_Borrow_Maturity2to5YearsIC" localSheetId="14">[44]Borrowings!$D$40</definedName>
    <definedName name="Data_Borrow_Maturity2to5YearsIC" localSheetId="12">[36]Borrowings!$D$40</definedName>
    <definedName name="Data_Borrow_Maturity2to5YearsIC" localSheetId="13">[45]Borrowings!$D$40</definedName>
    <definedName name="Data_Borrow_Maturity2to5YearsIC" localSheetId="5">[45]Borrowings!$D$40</definedName>
    <definedName name="Data_Borrow_Maturity2to5YearsIC" localSheetId="15">[46]Borrowings!$D$40</definedName>
    <definedName name="Data_Borrow_Maturity2to5YearsIC">Borrowings!$D$40</definedName>
    <definedName name="Data_Borrow_MaturityAfter5YearsIC">Borrowings!$D$41</definedName>
    <definedName name="Data_Borrow_MaturityLess1YearIC" localSheetId="11">[36]Borrowings!$D$38</definedName>
    <definedName name="Data_Borrow_MaturityLess1YearIC" localSheetId="14">[44]Borrowings!$D$38</definedName>
    <definedName name="Data_Borrow_MaturityLess1YearIC" localSheetId="12">[36]Borrowings!$D$38</definedName>
    <definedName name="Data_Borrow_MaturityLess1YearIC" localSheetId="13">[45]Borrowings!$D$38</definedName>
    <definedName name="Data_Borrow_MaturityLess1YearIC" localSheetId="5">[45]Borrowings!$D$38</definedName>
    <definedName name="Data_Borrow_MaturityLess1YearIC" localSheetId="15">[46]Borrowings!$D$38</definedName>
    <definedName name="Data_Borrow_MaturityLess1YearIC">Borrowings!$D$38</definedName>
    <definedName name="Data_BRD_NAVQ2Q_CapCall">SOFP!$E$217</definedName>
    <definedName name="Data_BRD_NAVQ2Q_CapRed">SOFP!$E$218</definedName>
    <definedName name="Data_BRD_NAVQ2Q_CB">SOFP!$E$230</definedName>
    <definedName name="Data_BRD_NAVQ2Q_DefTaxChrg">SOFP!$E$222</definedName>
    <definedName name="Data_BRD_NAVQ2Q_Distr">SOFP!$E$219</definedName>
    <definedName name="Data_BRD_NAVQ2Q_DTLAcq">SOFP!$E$226</definedName>
    <definedName name="Data_BRD_NAVQ2Q_DTLnotcons">SOFP!$E$227</definedName>
    <definedName name="Data_BRD_NAVQ2Q_FVDeriv">SOFP!$E$221</definedName>
    <definedName name="Data_BRD_NAVQ2Q_FVIP">SOFP!$E$220</definedName>
    <definedName name="Data_BRD_NAVQ2Q_HypoCarInt">SOFP!$E$223</definedName>
    <definedName name="Data_BRD_NAVQ2Q_IntecoInjDistr">SOFP!$E$225</definedName>
    <definedName name="Data_BRD_NAVQ2Q_NetResul">SOFP!$E$224</definedName>
    <definedName name="Data_BRD_NAVQ2Q_OB">SOFP!$E$216</definedName>
    <definedName name="Data_BRD_NAVQ2Q_ProfitondispIP">SOFP!$E$228</definedName>
    <definedName name="Data_BRD_NAVYOY_CapCall">SOFP!$J$217</definedName>
    <definedName name="Data_BRD_NAVYOY_CapRed">SOFP!$J$218</definedName>
    <definedName name="Data_BRD_NAVYOY_CB">SOFP!$J$230</definedName>
    <definedName name="Data_BRD_NAVYOY_DefTaxChrg">SOFP!$J$222</definedName>
    <definedName name="Data_BRD_NAVYOY_Distr">SOFP!$J$219</definedName>
    <definedName name="Data_BRD_NAVYOY_DTLAcq">SOFP!$J$226</definedName>
    <definedName name="Data_BRD_NAVYOY_DTLnotcons">SOFP!$J$227</definedName>
    <definedName name="Data_BRD_NAVYOY_FVDeriv">SOFP!$J$221</definedName>
    <definedName name="Data_BRD_NAVYOY_FVIP">SOFP!$J$220</definedName>
    <definedName name="Data_BRD_NAVYOY_HypoCarInt">SOFP!$J$223</definedName>
    <definedName name="Data_BRD_NAVYOY_IntecoInjDistr">SOFP!$J$225</definedName>
    <definedName name="Data_BRD_NAVYOY_NetResul">SOFP!$J$224</definedName>
    <definedName name="Data_BRD_NAVYOY_OB">SOFP!$J$216</definedName>
    <definedName name="Data_BRD_NAVYOY_ProfitondispIP">SOFP!$J$228</definedName>
    <definedName name="Data_Cash_Restricted">'Cash &amp; Cash equivalents'!$D$14</definedName>
    <definedName name="Data_CF_CashEq_FX">SOCF!$D$81</definedName>
    <definedName name="Data_CF_FinAct_CarrIntPaidGP" localSheetId="11">[36]SOCF!$D$76</definedName>
    <definedName name="Data_CF_FinAct_CarrIntPaidGP" localSheetId="14">[44]SOCF!$D$76</definedName>
    <definedName name="Data_CF_FinAct_CarrIntPaidGP" localSheetId="12">[36]SOCF!$D$76</definedName>
    <definedName name="Data_CF_FinAct_CarrIntPaidGP" localSheetId="13">[45]SOCF!$D$76</definedName>
    <definedName name="Data_CF_FinAct_CarrIntPaidGP" localSheetId="5">[45]SOCF!$D$76</definedName>
    <definedName name="Data_CF_FinAct_CarrIntPaidGP" localSheetId="15">[46]SOCF!$D$76</definedName>
    <definedName name="Data_CF_FinAct_CarrIntPaidGP">SOCF!$D$76</definedName>
    <definedName name="Data_CF_FinAct_InvDistr" localSheetId="11">[36]SOCF!$D$75</definedName>
    <definedName name="Data_CF_FinAct_InvDistr" localSheetId="14">[44]SOCF!$D$75</definedName>
    <definedName name="Data_CF_FinAct_InvDistr" localSheetId="12">[36]SOCF!$D$75</definedName>
    <definedName name="Data_CF_FinAct_InvDistr" localSheetId="13">[45]SOCF!$D$75</definedName>
    <definedName name="Data_CF_FinAct_InvDistr" localSheetId="5">[45]SOCF!$D$75</definedName>
    <definedName name="Data_CF_FinAct_InvDistr" localSheetId="15">[46]SOCF!$D$75</definedName>
    <definedName name="Data_CF_FinAct_InvDistr">SOCF!$D$75</definedName>
    <definedName name="Data_CF_FinAct_NetProcIntBearLoansIC">SOCF!$D$67</definedName>
    <definedName name="Data_CF_FinAct_NetProcIntBearLoansNonIC">SOCF!$D$68</definedName>
    <definedName name="Data_CF_FinAct_ProcCapContr">SOCF!$D$73</definedName>
    <definedName name="Data_CF_FinAct_RepaymBorrIC">SOCF!$D$70</definedName>
    <definedName name="Data_CF_FinAct_RepaymBorrNonIC">SOCF!$D$71</definedName>
    <definedName name="Data_CF_FinAct_RepaymCapit">SOCF!$D$74</definedName>
    <definedName name="Data_CF_InvAct_AcquisitSub">SOCF!$D$56</definedName>
    <definedName name="Data_CF_InvAct_CapexIP">SOCF!$D$58</definedName>
    <definedName name="Data_CF_InvAct_DisposIP">SOCF!$D$61</definedName>
    <definedName name="Data_CF_InvAct_DisposSub">SOCF!$D$62</definedName>
    <definedName name="Data_CF_InvAct_LettingFeespaid">SOCF!$D$59</definedName>
    <definedName name="Data_CF_InvAct_PurchIP">SOCF!$D$57</definedName>
    <definedName name="Data_CF_InvAct_PurchPPE">SOCF!$D$60</definedName>
    <definedName name="Data_CF_OperAct_AmortCapLetFees">SOCF!$D$24</definedName>
    <definedName name="Data_CF_OperAct_AmortFinFees">SOCF!$D$25</definedName>
    <definedName name="Data_CF_OperAct_ChangeAccrual">SOCF!$D$43</definedName>
    <definedName name="Data_CF_OperAct_ChangeFX">SOCF!$D$28</definedName>
    <definedName name="Data_CF_OperAct_ChangePayabInterco">SOCF!$D$41</definedName>
    <definedName name="Data_CF_OperAct_ChangePayabNonInterco">SOCF!$D$42</definedName>
    <definedName name="Data_CF_OperAct_ChangePrepaym">SOCF!$D$39</definedName>
    <definedName name="Data_CF_OperAct_ChangeProvis">SOCF!$D$30</definedName>
    <definedName name="Data_CF_OperAct_ChangeReceivInterco">SOCF!$D$37</definedName>
    <definedName name="Data_CF_OperAct_ChangeReceivNonInterco">SOCF!$D$38</definedName>
    <definedName name="Data_CF_OperAct_ChangeSaleIP">SOCF!$D$27</definedName>
    <definedName name="Data_CF_OperAct_DeprecPPE">SOCF!$D$23</definedName>
    <definedName name="Data_CF_OperAct_FinExpInterc">SOCF!$D$19</definedName>
    <definedName name="Data_CF_OperAct_FinExpNonInterc">SOCF!$D$20</definedName>
    <definedName name="Data_CF_OperAct_FinIncInterc" localSheetId="11">[36]SOCF!$D$16</definedName>
    <definedName name="Data_CF_OperAct_FinIncInterc" localSheetId="14">[44]SOCF!$D$16</definedName>
    <definedName name="Data_CF_OperAct_FinIncInterc" localSheetId="12">[36]SOCF!$D$16</definedName>
    <definedName name="Data_CF_OperAct_FinIncInterc" localSheetId="13">[45]SOCF!$D$16</definedName>
    <definedName name="Data_CF_OperAct_FinIncInterc" localSheetId="5">[45]SOCF!$D$16</definedName>
    <definedName name="Data_CF_OperAct_FinIncInterc" localSheetId="15">[46]SOCF!$D$16</definedName>
    <definedName name="Data_CF_OperAct_FinIncInterc">SOCF!$D$16</definedName>
    <definedName name="Data_CF_OperAct_FinIncNonInterc">SOCF!$D$17</definedName>
    <definedName name="Data_CF_OperAct_FVDerivative">SOCF!$D$22</definedName>
    <definedName name="Data_CF_OperAct_FVIP">SOCF!$D$21</definedName>
    <definedName name="Data_CF_OperAct_ImpairReceiv">SOCF!$D$29</definedName>
    <definedName name="Data_CF_OperAct_IncomeTaxPaid">SOCF!$D$52</definedName>
    <definedName name="Data_CF_OperAct_InterPaidIC">SOCF!$D$47</definedName>
    <definedName name="Data_CF_OperAct_InterPaidNonIC">SOCF!$D$48</definedName>
    <definedName name="Data_CF_OperAct_InterRecIC">SOCF!$D$50</definedName>
    <definedName name="Data_CF_OperAct_InterRecNonIC">SOCF!$D$51</definedName>
    <definedName name="Data_CF_OperAct_NonCurrentAsset">SOCF!$D$32</definedName>
    <definedName name="Data_CF_OperAct_NonCurrentLiab">SOCF!$D$33</definedName>
    <definedName name="Data_CF_OperAct_RentStrLine">SOCF!$D$31</definedName>
    <definedName name="Data_CF_OperAct_StrLineLeaseInc">SOCF!$D$26</definedName>
    <definedName name="Data_FinRisk_IR_AccruedExp01">'Financial risk'!$D$31</definedName>
    <definedName name="Data_FinRisk_IR_AccruedExp02">'Financial risk'!$E$31</definedName>
    <definedName name="Data_FinRisk_IR_AccruedExp03">'Financial risk'!$F$31</definedName>
    <definedName name="Data_FinRisk_IR_AccruedExp04">'Financial risk'!$G$31</definedName>
    <definedName name="Data_FinRisk_IR_Borrow01">'Financial risk'!$D$24</definedName>
    <definedName name="Data_FinRisk_IR_Borrow02" localSheetId="11">'[36]Financial risk'!$E$24</definedName>
    <definedName name="Data_FinRisk_IR_Borrow02" localSheetId="14">'[44]Financial risk'!$E$24</definedName>
    <definedName name="Data_FinRisk_IR_Borrow02" localSheetId="12">'[36]Financial risk'!$E$24</definedName>
    <definedName name="Data_FinRisk_IR_Borrow02" localSheetId="13">'[45]Financial risk'!$E$24</definedName>
    <definedName name="Data_FinRisk_IR_Borrow02" localSheetId="5">'[45]Financial risk'!$E$24</definedName>
    <definedName name="Data_FinRisk_IR_Borrow02" localSheetId="15">'[46]Financial risk'!$E$24</definedName>
    <definedName name="Data_FinRisk_IR_Borrow02">'Financial risk'!$E$24</definedName>
    <definedName name="Data_FinRisk_IR_Borrow03">'Financial risk'!$F$24</definedName>
    <definedName name="Data_FinRisk_IR_Borrow04" localSheetId="11">'[36]Financial risk'!$G$24</definedName>
    <definedName name="Data_FinRisk_IR_Borrow04" localSheetId="14">'[44]Financial risk'!$G$24</definedName>
    <definedName name="Data_FinRisk_IR_Borrow04" localSheetId="12">'[36]Financial risk'!$G$24</definedName>
    <definedName name="Data_FinRisk_IR_Borrow04" localSheetId="13">'[45]Financial risk'!$G$24</definedName>
    <definedName name="Data_FinRisk_IR_Borrow04" localSheetId="5">'[45]Financial risk'!$G$24</definedName>
    <definedName name="Data_FinRisk_IR_Borrow04" localSheetId="15">'[46]Financial risk'!$G$24</definedName>
    <definedName name="Data_FinRisk_IR_Borrow04">'Financial risk'!$G$24</definedName>
    <definedName name="Data_FinRisk_IR_Cash01">'Financial risk'!$D$17</definedName>
    <definedName name="Data_FinRisk_IR_Cash02">'Financial risk'!$E$17</definedName>
    <definedName name="Data_FinRisk_IR_Cash03">'Financial risk'!$F$17</definedName>
    <definedName name="Data_FinRisk_IR_Cash04">'Financial risk'!$G$17</definedName>
    <definedName name="Data_FinRisk_IR_CIT01">'Financial risk'!$D$30</definedName>
    <definedName name="Data_FinRisk_IR_CIT02">'Financial risk'!$E$30</definedName>
    <definedName name="Data_FinRisk_IR_CIT03">'Financial risk'!$F$30</definedName>
    <definedName name="Data_FinRisk_IR_CIT04">'Financial risk'!$G$30</definedName>
    <definedName name="Data_FinRisk_IR_DeferredInc01">'Financial risk'!$D$32</definedName>
    <definedName name="Data_FinRisk_IR_DeferredInc02">'Financial risk'!$E$32</definedName>
    <definedName name="Data_FinRisk_IR_DeferredInc03">'Financial risk'!$F$32</definedName>
    <definedName name="Data_FinRisk_IR_DeferredInc04">'Financial risk'!$G$32</definedName>
    <definedName name="Data_FinRisk_IR_DerAss01">'Financial risk'!$D$14</definedName>
    <definedName name="Data_FinRisk_IR_DerAss02">'Financial risk'!$E$14</definedName>
    <definedName name="Data_FinRisk_IR_DerAss03">'Financial risk'!$F$14</definedName>
    <definedName name="Data_FinRisk_IR_DerAss04">'Financial risk'!$G$14</definedName>
    <definedName name="Data_FinRisk_IR_DerivLiab01">'Financial risk'!$D$26</definedName>
    <definedName name="Data_FinRisk_IR_DerivLiab02" localSheetId="11">'[36]Financial risk'!$E$26</definedName>
    <definedName name="Data_FinRisk_IR_DerivLiab02" localSheetId="14">'[44]Financial risk'!$E$26</definedName>
    <definedName name="Data_FinRisk_IR_DerivLiab02" localSheetId="12">'[36]Financial risk'!$E$26</definedName>
    <definedName name="Data_FinRisk_IR_DerivLiab02" localSheetId="13">'[45]Financial risk'!$E$26</definedName>
    <definedName name="Data_FinRisk_IR_DerivLiab02" localSheetId="5">'[45]Financial risk'!$E$26</definedName>
    <definedName name="Data_FinRisk_IR_DerivLiab02" localSheetId="15">'[46]Financial risk'!$E$26</definedName>
    <definedName name="Data_FinRisk_IR_DerivLiab02">'Financial risk'!$E$26</definedName>
    <definedName name="Data_FinRisk_IR_DerivLiab03">'Financial risk'!$F$26</definedName>
    <definedName name="Data_FinRisk_IR_DerivLiab04" localSheetId="11">'[36]Financial risk'!$G$26</definedName>
    <definedName name="Data_FinRisk_IR_DerivLiab04" localSheetId="14">'[44]Financial risk'!$G$26</definedName>
    <definedName name="Data_FinRisk_IR_DerivLiab04" localSheetId="12">'[36]Financial risk'!$G$26</definedName>
    <definedName name="Data_FinRisk_IR_DerivLiab04" localSheetId="13">'[45]Financial risk'!$G$26</definedName>
    <definedName name="Data_FinRisk_IR_DerivLiab04" localSheetId="5">'[45]Financial risk'!$G$26</definedName>
    <definedName name="Data_FinRisk_IR_DerivLiab04" localSheetId="15">'[46]Financial risk'!$G$26</definedName>
    <definedName name="Data_FinRisk_IR_DerivLiab04">'Financial risk'!$G$26</definedName>
    <definedName name="Data_FinRisk_IR_DTA01">'Financial risk'!$D$15</definedName>
    <definedName name="Data_FinRisk_IR_DTA02">'Financial risk'!$E$15</definedName>
    <definedName name="Data_FinRisk_IR_DTA03">'Financial risk'!$F$15</definedName>
    <definedName name="Data_FinRisk_IR_DTA04">'Financial risk'!$G$15</definedName>
    <definedName name="Data_FinRisk_IR_DTL01">'Financial risk'!$D$25</definedName>
    <definedName name="Data_FinRisk_IR_DTL02">'Financial risk'!$E$25</definedName>
    <definedName name="Data_FinRisk_IR_DTL03">'Financial risk'!$F$25</definedName>
    <definedName name="Data_FinRisk_IR_DTL04">'Financial risk'!$G$25</definedName>
    <definedName name="Data_FinRisk_IR_Equity01">'Financial risk'!$D$22</definedName>
    <definedName name="Data_FinRisk_IR_Equity02">'Financial risk'!$E$22</definedName>
    <definedName name="Data_FinRisk_IR_Equity03">'Financial risk'!$F$22</definedName>
    <definedName name="Data_FinRisk_IR_Equity04">'Financial risk'!$G$22</definedName>
    <definedName name="Data_FinRisk_IR_IP01">'Financial risk'!$D$12</definedName>
    <definedName name="Data_FinRisk_IR_IP02">'Financial risk'!$E$12</definedName>
    <definedName name="Data_FinRisk_IR_IP03">'Financial risk'!$F$12</definedName>
    <definedName name="Data_FinRisk_IR_IP04">'Financial risk'!$G$12</definedName>
    <definedName name="Data_FinRisk_IR_OtherLiab01">'Financial risk'!$D$28</definedName>
    <definedName name="Data_FinRisk_IR_OtherLiab02">'Financial risk'!$E$28</definedName>
    <definedName name="Data_FinRisk_IR_OtherLiab03">'Financial risk'!$F$28</definedName>
    <definedName name="Data_FinRisk_IR_OtherLiab04">'Financial risk'!$G$28</definedName>
    <definedName name="Data_FinRisk_IR_Payables01">'Financial risk'!$D$29</definedName>
    <definedName name="Data_FinRisk_IR_Payables014">'Financial risk'!$G$29</definedName>
    <definedName name="Data_FinRisk_IR_Payables02">'Financial risk'!$E$29</definedName>
    <definedName name="Data_FinRisk_IR_Payables03">'Financial risk'!$F$29</definedName>
    <definedName name="Data_FinRisk_IR_Payables04">'Financial risk'!$G$29</definedName>
    <definedName name="Data_FinRisk_IR_PPE01">'Financial risk'!$D$13</definedName>
    <definedName name="Data_FinRisk_IR_PPE02">'Financial risk'!$E$13</definedName>
    <definedName name="Data_FinRisk_IR_PPE03">'Financial risk'!$F$13</definedName>
    <definedName name="Data_FinRisk_IR_PPE04">'Financial risk'!$G$13</definedName>
    <definedName name="Data_FinRisk_IR_Prepaym01">'Financial risk'!$D$18</definedName>
    <definedName name="Data_FinRisk_IR_Prepaym02">'Financial risk'!$E$18</definedName>
    <definedName name="Data_FinRisk_IR_Prepaym03">'Financial risk'!$F$18</definedName>
    <definedName name="Data_FinRisk_IR_Prepaym04">'Financial risk'!$G$18</definedName>
    <definedName name="Data_FinRisk_IR_Prov01">'Financial risk'!$D$27</definedName>
    <definedName name="Data_FinRisk_IR_Prov02">'Financial risk'!$E$27</definedName>
    <definedName name="Data_FinRisk_IR_Prov03">'Financial risk'!$F$27</definedName>
    <definedName name="Data_FinRisk_IR_Prov04">'Financial risk'!$G$27</definedName>
    <definedName name="Data_FinRisk_IR_REC01">'Financial risk'!$D$16</definedName>
    <definedName name="Data_FinRisk_IR_REC02">'Financial risk'!$E$16</definedName>
    <definedName name="Data_FinRisk_IR_REC03">'Financial risk'!$F$16</definedName>
    <definedName name="Data_FinRisk_IR_REC04">'Financial risk'!$G$16</definedName>
    <definedName name="Data_FinRisk_LR_AccrExp01">'Financial risk'!$D$59</definedName>
    <definedName name="Data_FinRisk_LR_AccrExp02">'Financial risk'!$E$59</definedName>
    <definedName name="Data_FinRisk_LR_AccrExp03">'Financial risk'!$F$59</definedName>
    <definedName name="Data_FinRisk_LR_AccrExp04">'Financial risk'!$G$59</definedName>
    <definedName name="Data_FinRisk_LR_Borrow01">'Financial risk'!$D$54</definedName>
    <definedName name="Data_FinRisk_LR_Borrow02">'Financial risk'!$E$54</definedName>
    <definedName name="Data_FinRisk_LR_Borrow03">'Financial risk'!$F$54</definedName>
    <definedName name="Data_FinRisk_LR_Borrow04">'Financial risk'!$G$54</definedName>
    <definedName name="Data_FinRisk_LR_Cash01">'Financial risk'!$D$47</definedName>
    <definedName name="Data_FinRisk_LR_Cash02">'Financial risk'!$E$47</definedName>
    <definedName name="Data_FinRisk_LR_Cash03">'Financial risk'!$F$47</definedName>
    <definedName name="Data_FinRisk_LR_Cash04">'Financial risk'!$G$47</definedName>
    <definedName name="Data_FinRisk_LR_CIT01">'Financial risk'!$D$58</definedName>
    <definedName name="Data_FinRisk_LR_CIT02">'Financial risk'!$E$58</definedName>
    <definedName name="Data_FinRisk_LR_CIT03">'Financial risk'!$F$58</definedName>
    <definedName name="Data_FinRisk_LR_CIT04">'Financial risk'!$G$58</definedName>
    <definedName name="Data_FinRisk_LR_DefInc01">'Financial risk'!$D$60</definedName>
    <definedName name="Data_FinRisk_LR_DefInc02">'Financial risk'!$E$60</definedName>
    <definedName name="Data_FinRisk_LR_DefInc03">'Financial risk'!$F$60</definedName>
    <definedName name="Data_FinRisk_LR_DefInc04">'Financial risk'!$G$60</definedName>
    <definedName name="Data_FinRisk_LR_DerivAsset01">'Financial risk'!$D$45</definedName>
    <definedName name="Data_FinRisk_LR_DerivAsset02">'Financial risk'!$E$45</definedName>
    <definedName name="Data_FinRisk_LR_DerivAsset03">'Financial risk'!$F$45</definedName>
    <definedName name="Data_FinRisk_LR_DerivAsset04">'Financial risk'!$G$45</definedName>
    <definedName name="Data_FinRisk_LR_DerivLiab01">'Financial risk'!$D$55</definedName>
    <definedName name="Data_FinRisk_LR_DerivLiab02">'Financial risk'!$E$55</definedName>
    <definedName name="Data_FinRisk_LR_DerivLiab03">'Financial risk'!$F$55</definedName>
    <definedName name="Data_FinRisk_LR_DerivLiab04">'Financial risk'!$G$55</definedName>
    <definedName name="Data_FinRisk_LR_Equity01">'Financial risk'!$D$52</definedName>
    <definedName name="Data_FinRisk_LR_Equity02">'Financial risk'!$E$52</definedName>
    <definedName name="Data_FinRisk_LR_Equity03">'Financial risk'!$F$52</definedName>
    <definedName name="Data_FinRisk_LR_Equity04">'Financial risk'!$G$52</definedName>
    <definedName name="Data_FinRisk_LR_OtherLiab01">'Financial risk'!$D$56</definedName>
    <definedName name="Data_FinRisk_LR_OtherLiab02">'Financial risk'!$E$56</definedName>
    <definedName name="Data_FinRisk_LR_OtherLiab03">'Financial risk'!$F$56</definedName>
    <definedName name="Data_FinRisk_LR_OtherLiab04">'Financial risk'!$G$56</definedName>
    <definedName name="Data_FinRisk_LR_Payables01">'Financial risk'!$D$57</definedName>
    <definedName name="Data_FinRisk_LR_Payables02">'Financial risk'!$E$57</definedName>
    <definedName name="Data_FinRisk_LR_Payables03">'Financial risk'!$F$57</definedName>
    <definedName name="Data_FinRisk_LR_Payables04">'Financial risk'!$G$57</definedName>
    <definedName name="Data_FinRisk_LR_Prepaym01">'Financial risk'!$D$48</definedName>
    <definedName name="Data_FinRisk_LR_Prepaym02">'Financial risk'!$E$48</definedName>
    <definedName name="Data_FinRisk_LR_Prepaym03">'Financial risk'!$F$48</definedName>
    <definedName name="Data_FinRisk_LR_Prepaym04">'Financial risk'!$G$48</definedName>
    <definedName name="Data_FinRisk_LR_Receiv01">'Financial risk'!$D$46</definedName>
    <definedName name="Data_FinRisk_LR_Receiv02">'Financial risk'!$E$46</definedName>
    <definedName name="Data_FinRisk_LR_Receiv03">'Financial risk'!$F$46</definedName>
    <definedName name="Data_FinRisk_LR_Receiv04">'Financial risk'!$G$46</definedName>
    <definedName name="Data_FV_AccruedExp01">'Fair Value'!$D$22</definedName>
    <definedName name="Data_FV_AccruedExp02">'Fair Value'!$E$22</definedName>
    <definedName name="Data_FV_AccruedExp03">'Fair Value'!$F$22</definedName>
    <definedName name="Data_FV_Borrowin01">'Fair Value'!$D$17</definedName>
    <definedName name="Data_FV_Borrowin02">'Fair Value'!$E$17</definedName>
    <definedName name="Data_FV_Borrowin03">'Fair Value'!$F$17</definedName>
    <definedName name="Data_FV_Cash01">'Fair Value'!$D$12</definedName>
    <definedName name="Data_FV_Cash02">'Fair Value'!$E$12</definedName>
    <definedName name="Data_FV_Cash03">'Fair Value'!$F$12</definedName>
    <definedName name="Data_FV_CurIncTax01">'Fair Value'!$D$21</definedName>
    <definedName name="Data_FV_CurIncTax02">'Fair Value'!$E$21</definedName>
    <definedName name="Data_FV_CurIncTax03">'Fair Value'!$F$21</definedName>
    <definedName name="Data_FV_DeferInc01">'Fair Value'!$D$23</definedName>
    <definedName name="Data_FV_DeferInc02">'Fair Value'!$E$23</definedName>
    <definedName name="Data_FV_DeferInc03">'Fair Value'!$F$23</definedName>
    <definedName name="Data_FV_DerivAsset01">'Fair Value'!$D$10</definedName>
    <definedName name="Data_FV_DerivAsset02">'Fair Value'!$E$10</definedName>
    <definedName name="Data_FV_DerivAsset03">'Fair Value'!$F$10</definedName>
    <definedName name="Data_FV_DerivLiab01">'Fair Value'!$D$18</definedName>
    <definedName name="Data_FV_DerivLiab02">'Fair Value'!$E$18</definedName>
    <definedName name="Data_FV_DerivLiab03">'Fair Value'!$F$18</definedName>
    <definedName name="Data_FV_OtherLiab01">'Fair Value'!$D$19</definedName>
    <definedName name="Data_FV_OtherLiab02">'Fair Value'!$E$19</definedName>
    <definedName name="Data_FV_OtherLiab03">'Fair Value'!$F$19</definedName>
    <definedName name="Data_FV_Payables01">'Fair Value'!$D$20</definedName>
    <definedName name="Data_FV_Payables02">'Fair Value'!$E$20</definedName>
    <definedName name="Data_FV_Payables03">'Fair Value'!$F$20</definedName>
    <definedName name="Data_FV_Prepaym01">'Fair Value'!$D$13</definedName>
    <definedName name="Data_FV_Prepaym02">'Fair Value'!$E$13</definedName>
    <definedName name="Data_FV_Prepaym03">'Fair Value'!$F$13</definedName>
    <definedName name="Data_FV_Receiv01">'Fair Value'!$D$11</definedName>
    <definedName name="Data_FV_Receiv02">'Fair Value'!$E$11</definedName>
    <definedName name="Data_FV_Receiv03">'Fair Value'!$F$11</definedName>
    <definedName name="Data_IP_Acq_T1">'Investment Properties (IP) '!$E$11</definedName>
    <definedName name="Data_IP_Acq_T2">'Investment Properties (IP) '!$G$11</definedName>
    <definedName name="Data_IP_Acq_T3">'Investment Properties (IP) '!$I$11</definedName>
    <definedName name="Data_IP_AmortisationCapLettingFees_T1">'Investment Properties (IP) '!$E$16</definedName>
    <definedName name="Data_IP_AmortisationCapLettingFees_T2">'Investment Properties (IP) '!$G$16</definedName>
    <definedName name="Data_IP_AmortisationCapLettingFees_T3">'Investment Properties (IP) '!$I$16</definedName>
    <definedName name="Data_IP_CapiLettingFees_T1">'Investment Properties (IP) '!$E$15</definedName>
    <definedName name="Data_IP_CapiLettingFees_T2">'Investment Properties (IP) '!$G$15</definedName>
    <definedName name="Data_IP_CapiLettingFees_T3">'Investment Properties (IP) '!$I$15</definedName>
    <definedName name="Data_IP_CostsSubseqCapit_T1">'Investment Properties (IP) '!$E$14</definedName>
    <definedName name="Data_IP_CostsSubseqCapit_T2">'Investment Properties (IP) '!$G$14</definedName>
    <definedName name="Data_IP_CostsSubseqCapit_T3">'Investment Properties (IP) '!$I$14</definedName>
    <definedName name="Data_IP_COUNTRY_T1">'Investment Properties (IP) '!$E$9</definedName>
    <definedName name="Data_IP_COUNTRY_T2">'Investment Properties (IP) '!$G$9</definedName>
    <definedName name="Data_IP_COUNTRY_T3">'Investment Properties (IP) '!$I$9</definedName>
    <definedName name="Data_IP_Disposals_T1">'Investment Properties (IP) '!$E$18</definedName>
    <definedName name="Data_IP_Disposals_T2">'Investment Properties (IP) '!$G$18</definedName>
    <definedName name="Data_IP_Disposals_T3">'Investment Properties (IP) '!$I$18</definedName>
    <definedName name="Data_IP_FXGainLoss_T1">'Investment Properties (IP) '!$E$13</definedName>
    <definedName name="Data_IP_FXGainLoss_T2">'Investment Properties (IP) '!$G$13</definedName>
    <definedName name="Data_IP_FXGainLoss_T3">'Investment Properties (IP) '!$I$13</definedName>
    <definedName name="Data_IP_LeaseIncentives_T1">'Investment Properties (IP) '!$E$12</definedName>
    <definedName name="Data_IP_LeaseIncentives_T2">'Investment Properties (IP) '!$G$12</definedName>
    <definedName name="Data_IP_LeaseIncentives_T3">'Investment Properties (IP) '!$I$12</definedName>
    <definedName name="Data_IP_LessClassifiedHFS_T1">'Investment Properties (IP) '!$E$23</definedName>
    <definedName name="Data_IP_LessClassifiedHFS_T2">'Investment Properties (IP) '!$G$23</definedName>
    <definedName name="Data_IP_LessClassifiedHFS_T3">'Investment Properties (IP) '!$I$23</definedName>
    <definedName name="Data_IP_NetRealizedLossGainDisposalIP_T1">'Investment Properties (IP) '!$E$19</definedName>
    <definedName name="Data_IP_NetRealizedLossGainDisposalIP_T2">'Investment Properties (IP) '!$G$19</definedName>
    <definedName name="Data_IP_NetRealizedLossGainDisposalIP_T3">'Investment Properties (IP) '!$I$19</definedName>
    <definedName name="Data_IP_NetUnrealizedLossGainIPFV_T1" localSheetId="14">'[44]Investment Properties (IP) '!$E$20</definedName>
    <definedName name="Data_IP_NetUnrealizedLossGainIPFV_T1">'Investment Properties (IP) '!$E$20</definedName>
    <definedName name="Data_IP_NetUnrealizedLossGainIPFV_T2">'Investment Properties (IP) '!$G$20</definedName>
    <definedName name="Data_IP_NetUnrealizedLossGainIPFV_T3">'Investment Properties (IP) '!$I$20</definedName>
    <definedName name="Data_IP_OB_T1">'Investment Properties (IP) '!$E$10</definedName>
    <definedName name="Data_IP_OB_T2">'Investment Properties (IP) '!$G$10</definedName>
    <definedName name="Data_IP_OB_T3">'Investment Properties (IP) '!$I$10</definedName>
    <definedName name="Data_IP_TransferFromIPUC_T1">'Investment Properties (IP) '!$E$17</definedName>
    <definedName name="Data_IP_TransferFromIPUC_T2">'Investment Properties (IP) '!$G$17</definedName>
    <definedName name="Data_IP_TransferFromIPUC_T3">'Investment Properties (IP) '!$I$17</definedName>
    <definedName name="Data_IPUC_Capex_T1">'IP under construction'!$E$11</definedName>
    <definedName name="Data_IPUC_Capex_T2">'IP under construction'!$G$11</definedName>
    <definedName name="Data_IPUC_Capex_T3">'IP under construction'!$I$11</definedName>
    <definedName name="Data_IPUC_CapInt_T1">'IP under construction'!$E$12</definedName>
    <definedName name="Data_IPUC_CapInt_T2">'IP under construction'!$G$12</definedName>
    <definedName name="Data_IPUC_CapInt_T3">'IP under construction'!$I$12</definedName>
    <definedName name="Data_IPUC_COUNTRY_T1">'IP under construction'!$E$9</definedName>
    <definedName name="Data_IPUC_COUNTRY_T2">'IP under construction'!$G$9</definedName>
    <definedName name="Data_IPUC_COUNTRY_T3">'IP under construction'!$I$9</definedName>
    <definedName name="Data_IPUC_FVGL_T1">'IP under construction'!$E$14</definedName>
    <definedName name="Data_IPUC_FVGL_T2">'IP under construction'!$G$14</definedName>
    <definedName name="Data_IPUC_FVGL_T3">'IP under construction'!$I$14</definedName>
    <definedName name="Data_IPUC_OB_T1">'IP under construction'!$E$10</definedName>
    <definedName name="Data_IPUC_OB_T2">'IP under construction'!$G$10</definedName>
    <definedName name="Data_IPUC_OB_T3">'IP under construction'!$I$10</definedName>
    <definedName name="Data_IPUC_TrfIP_T1">'IP under construction'!$E$13</definedName>
    <definedName name="Data_IPUC_TrfIP_T2">'IP under construction'!$G$13</definedName>
    <definedName name="Data_IPUC_TrfIP_T3">'IP under construction'!$I$13</definedName>
    <definedName name="DATA_NUM" localSheetId="14">#REF!</definedName>
    <definedName name="DATA_NUM" localSheetId="5">#REF!</definedName>
    <definedName name="DATA_NUM">#REF!</definedName>
    <definedName name="Data_Prov_ChrgCIT1">Provisions!$D$10</definedName>
    <definedName name="Data_Prov_ChrgCIT2">Provisions!$E$10</definedName>
    <definedName name="Data_Prov_CurrentT1">Provisions!$D$16</definedName>
    <definedName name="Data_Prov_CurrentT2">Provisions!$E$16</definedName>
    <definedName name="Data_Prov_OBT1">Provisions!$D$9</definedName>
    <definedName name="Data_Prov_OBT2">Provisions!$E$9</definedName>
    <definedName name="Data_Prov_UnusedT1">Provisions!$D$12</definedName>
    <definedName name="Data_Prov_UnusedT2">Provisions!$E$12</definedName>
    <definedName name="Data_Prov_UnwidingT1">Provisions!$D$13</definedName>
    <definedName name="Data_Prov_UnwidingT2">Provisions!$E$13</definedName>
    <definedName name="Data_Prov_UtilisedT1">Provisions!$D$11</definedName>
    <definedName name="Data_Prov_UtilisedT2">Provisions!$E$11</definedName>
    <definedName name="Data_Receiv_Aging01">'Trade and other receivables'!$G$58</definedName>
    <definedName name="Data_Receiv_Aging02">'Trade and other receivables'!$H$58</definedName>
    <definedName name="Data_Receiv_Aging03">'Trade and other receivables'!$I$58</definedName>
    <definedName name="Data_Receiv_Aging04">'Trade and other receivables'!$J$58</definedName>
    <definedName name="Data_Receiv_Aging05">'Trade and other receivables'!$K$58</definedName>
    <definedName name="Data_Receiv_Aging06">'Trade and other receivables'!$L$58</definedName>
    <definedName name="Data_Receiv_Impairm01">'Trade and other receivables'!$D$43</definedName>
    <definedName name="Data_Receiv_Impairm02">'Trade and other receivables'!$D$44</definedName>
    <definedName name="Data_Receiv_Impairm03">'Trade and other receivables'!$D$45</definedName>
    <definedName name="Data_Receiv_Impairm04">'Trade and other receivables'!$D$46</definedName>
    <definedName name="Data_Receiv_Tenant01">'Trade and other receivables'!$D$69</definedName>
    <definedName name="Data_Receiv_Tenant02">'Trade and other receivables'!$D$70</definedName>
    <definedName name="Data_Receiv_Tenant03">'Trade and other receivables'!$D$71</definedName>
    <definedName name="Data_Receiv_Tenant04">'Trade and other receivables'!$D$72</definedName>
    <definedName name="Data_Receiv_Tenant05">'Trade and other receivables'!$D$73</definedName>
    <definedName name="Data_Receiv_Tenant3">'Trade and other receivables'!$D$71</definedName>
    <definedName name="Data_Revenue_CumAmountPL">Revenue!$D$42</definedName>
    <definedName name="Data_Revenue_LeaseIncGrosNotAmort">Revenue!$D$41</definedName>
    <definedName name="Data_Revenue_OpLease_btw_1to5">Revenue!$D$59</definedName>
    <definedName name="Data_Revenue_OpLease_less_1">Revenue!$D$55</definedName>
    <definedName name="Data_Revenue_OpLease_more_5">Revenue!$D$60</definedName>
    <definedName name="Data_ShareCapital_CB">'Share capital'!$D$11</definedName>
    <definedName name="Data_ShareCapital_OB">'Share capital'!$D$7</definedName>
    <definedName name="Data_ShareCapital_Rdmpt">'Share capital'!$D$9</definedName>
    <definedName name="Data_ShareCapital_Subscr">'Share capital'!$D$8</definedName>
    <definedName name="Data_ShareCapital_Trf">'Share capital'!$D$10</definedName>
    <definedName name="Data_Tax_Movement01">'Income Tax'!$D$46</definedName>
    <definedName name="Data_Tax_Movement02">'Income Tax'!$F$46</definedName>
    <definedName name="Data_Tax_Movement03" localSheetId="11">'[47]Income Tax'!$D$47</definedName>
    <definedName name="Data_Tax_Movement03" localSheetId="12">'[47]Income Tax'!$D$47</definedName>
    <definedName name="Data_Tax_Movement03" localSheetId="15">'[47]Income Tax'!$D$47</definedName>
    <definedName name="Data_Tax_Movement03">'Income Tax'!$D$47</definedName>
    <definedName name="Data_Tax_Movement04">'Income Tax'!$F$47</definedName>
    <definedName name="Data_Tax_Movement05" localSheetId="11">'[47]Income Tax'!$D$48</definedName>
    <definedName name="Data_Tax_Movement05" localSheetId="12">'[47]Income Tax'!$D$48</definedName>
    <definedName name="Data_Tax_Movement05" localSheetId="15">'[47]Income Tax'!$D$48</definedName>
    <definedName name="Data_Tax_Movement05">'Income Tax'!$D$48</definedName>
    <definedName name="Data_Tax_Movement06">'Income Tax'!$F$48</definedName>
    <definedName name="Data_Tax_Movement07">'Income Tax'!$D$49</definedName>
    <definedName name="Data_Tax_Movement08">'Income Tax'!$F$49</definedName>
    <definedName name="Data_Tax_Movement09" localSheetId="11">'[47]Income Tax'!$D$53</definedName>
    <definedName name="Data_Tax_Movement09" localSheetId="12">'[47]Income Tax'!$D$53</definedName>
    <definedName name="Data_Tax_Movement09" localSheetId="15">'[47]Income Tax'!$D$53</definedName>
    <definedName name="Data_Tax_Movement09">'Income Tax'!$D$53</definedName>
    <definedName name="Data_Tax_Movement10">'Income Tax'!$F$53</definedName>
    <definedName name="Data_Tax_Movement11" localSheetId="11">'[47]Income Tax'!$D$54</definedName>
    <definedName name="Data_Tax_Movement11" localSheetId="12">'[47]Income Tax'!$D$54</definedName>
    <definedName name="Data_Tax_Movement11" localSheetId="15">'[47]Income Tax'!$D$54</definedName>
    <definedName name="Data_Tax_Movement11">'Income Tax'!$D$54</definedName>
    <definedName name="Data_Tax_Movement12">'Income Tax'!$F$54</definedName>
    <definedName name="Data_Tax_Movement13">'Income Tax'!$D$55</definedName>
    <definedName name="Data_Tax_Movement14">'Income Tax'!$F$55</definedName>
    <definedName name="Data_Tax_Movement15">'Income Tax'!$D$56</definedName>
    <definedName name="Data_Tax_Movement16">'Income Tax'!$F$56</definedName>
    <definedName name="Data_Tax_Movement17">'Income Tax'!$D$57</definedName>
    <definedName name="Data_Tax_Movement18">'Income Tax'!$F$57</definedName>
    <definedName name="Data_Tax_Reconc01">'Income Tax'!$D$23</definedName>
    <definedName name="Data_Tax_Reconc02">'Income Tax'!$D$24</definedName>
    <definedName name="Data_Tax_Reconc03">'Income Tax'!$D$25</definedName>
    <definedName name="Data_Tax_Reconc04">'Income Tax'!$D$26</definedName>
    <definedName name="Data_Tax_Reconc05">'Income Tax'!$D$27</definedName>
    <definedName name="Data_Tax_Reconc06">'Income Tax'!$D$28</definedName>
    <definedName name="Data_Tax_Reconc07">'Income Tax'!$D$29</definedName>
    <definedName name="Data_Tax_Reconc08">'Income Tax'!$D$17</definedName>
    <definedName name="Data_Tax_Reconc09">'Income Tax'!$J$23</definedName>
    <definedName name="Data_Tax_Reconc10">'Income Tax'!$J$24</definedName>
    <definedName name="Data_Tax_Reconc11">'Income Tax'!$J$25</definedName>
    <definedName name="Data_Tax_Reconc12">'Income Tax'!$J$26</definedName>
    <definedName name="Data_Tax_Reconc13">'Income Tax'!$J$27</definedName>
    <definedName name="Data_Tax_Reconc14">'Income Tax'!$J$28</definedName>
    <definedName name="Data_Tax_Reconc15">'Income Tax'!$J$29</definedName>
    <definedName name="Data_Tax_Reconc16">'Income Tax'!$J$17</definedName>
    <definedName name="Data_Tax_Reconc17">'Income Tax'!$H$23</definedName>
    <definedName name="Data_Tax_Reconc18">'Income Tax'!$H$24</definedName>
    <definedName name="Data_Tax_Reconc19">'Income Tax'!$H$25</definedName>
    <definedName name="Data_Tax_Reconc20">'Income Tax'!$H$26</definedName>
    <definedName name="Data_Tax_Reconc21">'Income Tax'!$H$27</definedName>
    <definedName name="Data_Tax_Reconc22">'Income Tax'!$H$28</definedName>
    <definedName name="Data_Tax_Reconc23">'Income Tax'!$H$29</definedName>
    <definedName name="Data_Tax_Reconc24">'Income Tax'!$H$17</definedName>
    <definedName name="Data_Tax_Reconc25">'Income Tax'!$D$16</definedName>
    <definedName name="Data_Tax_Reconc26">'Income Tax'!$D$32</definedName>
    <definedName name="Data_Tax_Tb3_Expirydate">'Income Tax'!$D$80</definedName>
    <definedName name="Data_Tax_Tb3_TBIPAcq" localSheetId="11">'[47]Income Tax'!$D$77</definedName>
    <definedName name="Data_Tax_Tb3_TBIPAcq" localSheetId="12">'[47]Income Tax'!$D$77</definedName>
    <definedName name="Data_Tax_Tb3_TBIPAcq" localSheetId="15">'[47]Income Tax'!$D$77</definedName>
    <definedName name="Data_Tax_Tb3_TBIPAcq">'Income Tax'!$D$77</definedName>
    <definedName name="Data_Tax_Tb3_TBIPReporting">'Income Tax'!$D$78</definedName>
    <definedName name="Data_Tax_Tb3_TXLossCF">'Income Tax'!$D$79</definedName>
    <definedName name="_xlnm.Database" localSheetId="5">'[48]spese loc.'!#REF!</definedName>
    <definedName name="_xlnm.Database">'[48]spese loc.'!#REF!</definedName>
    <definedName name="Database.File" localSheetId="5" hidden="1">#REF!</definedName>
    <definedName name="Database.File" hidden="1">#REF!</definedName>
    <definedName name="DatabaseName">[27]Config!$C$11</definedName>
    <definedName name="Date" localSheetId="14">[22]dates!$A$3:$A$15</definedName>
    <definedName name="DATE">[49]Calculations!$I$2</definedName>
    <definedName name="date2" localSheetId="5">#REF!</definedName>
    <definedName name="date2">#REF!</definedName>
    <definedName name="dawdaw" localSheetId="11" hidden="1">{#N/A,#N/A,TRUE,"Proposal";#N/A,#N/A,TRUE,"Assumptions";#N/A,#N/A,TRUE,"Net Income";#N/A,#N/A,TRUE,"Balsheet";#N/A,#N/A,TRUE,"Capex";#N/A,#N/A,TRUE,"Volumes";#N/A,#N/A,TRUE,"Revenues";#N/A,#N/A,TRUE,"Var.Costs";#N/A,#N/A,TRUE,"Personnel";#N/A,#N/A,TRUE,"Other costs";#N/A,#N/A,TRUE,"MKTG and G&amp;A"}</definedName>
    <definedName name="dawdaw" localSheetId="14" hidden="1">{#N/A,#N/A,TRUE,"Proposal";#N/A,#N/A,TRUE,"Assumptions";#N/A,#N/A,TRUE,"Net Income";#N/A,#N/A,TRUE,"Balsheet";#N/A,#N/A,TRUE,"Capex";#N/A,#N/A,TRUE,"Volumes";#N/A,#N/A,TRUE,"Revenues";#N/A,#N/A,TRUE,"Var.Costs";#N/A,#N/A,TRUE,"Personnel";#N/A,#N/A,TRUE,"Other costs";#N/A,#N/A,TRUE,"MKTG and G&amp;A"}</definedName>
    <definedName name="dawdaw" localSheetId="12" hidden="1">{#N/A,#N/A,TRUE,"Proposal";#N/A,#N/A,TRUE,"Assumptions";#N/A,#N/A,TRUE,"Net Income";#N/A,#N/A,TRUE,"Balsheet";#N/A,#N/A,TRUE,"Capex";#N/A,#N/A,TRUE,"Volumes";#N/A,#N/A,TRUE,"Revenues";#N/A,#N/A,TRUE,"Var.Costs";#N/A,#N/A,TRUE,"Personnel";#N/A,#N/A,TRUE,"Other costs";#N/A,#N/A,TRUE,"MKTG and G&amp;A"}</definedName>
    <definedName name="dawdaw" localSheetId="13" hidden="1">{#N/A,#N/A,TRUE,"Proposal";#N/A,#N/A,TRUE,"Assumptions";#N/A,#N/A,TRUE,"Net Income";#N/A,#N/A,TRUE,"Balsheet";#N/A,#N/A,TRUE,"Capex";#N/A,#N/A,TRUE,"Volumes";#N/A,#N/A,TRUE,"Revenues";#N/A,#N/A,TRUE,"Var.Costs";#N/A,#N/A,TRUE,"Personnel";#N/A,#N/A,TRUE,"Other costs";#N/A,#N/A,TRUE,"MKTG and G&amp;A"}</definedName>
    <definedName name="dawdaw" localSheetId="5" hidden="1">{#N/A,#N/A,TRUE,"Proposal";#N/A,#N/A,TRUE,"Assumptions";#N/A,#N/A,TRUE,"Net Income";#N/A,#N/A,TRUE,"Balsheet";#N/A,#N/A,TRUE,"Capex";#N/A,#N/A,TRUE,"Volumes";#N/A,#N/A,TRUE,"Revenues";#N/A,#N/A,TRUE,"Var.Costs";#N/A,#N/A,TRUE,"Personnel";#N/A,#N/A,TRUE,"Other costs";#N/A,#N/A,TRUE,"MKTG and G&amp;A"}</definedName>
    <definedName name="dawdaw" localSheetId="15" hidden="1">{#N/A,#N/A,TRUE,"Proposal";#N/A,#N/A,TRUE,"Assumptions";#N/A,#N/A,TRUE,"Net Income";#N/A,#N/A,TRUE,"Balsheet";#N/A,#N/A,TRUE,"Capex";#N/A,#N/A,TRUE,"Volumes";#N/A,#N/A,TRUE,"Revenues";#N/A,#N/A,TRUE,"Var.Costs";#N/A,#N/A,TRUE,"Personnel";#N/A,#N/A,TRUE,"Other costs";#N/A,#N/A,TRUE,"MKTG and G&amp;A"}</definedName>
    <definedName name="dawdaw" hidden="1">{#N/A,#N/A,TRUE,"Proposal";#N/A,#N/A,TRUE,"Assumptions";#N/A,#N/A,TRUE,"Net Income";#N/A,#N/A,TRUE,"Balsheet";#N/A,#N/A,TRUE,"Capex";#N/A,#N/A,TRUE,"Volumes";#N/A,#N/A,TRUE,"Revenues";#N/A,#N/A,TRUE,"Var.Costs";#N/A,#N/A,TRUE,"Personnel";#N/A,#N/A,TRUE,"Other costs";#N/A,#N/A,TRUE,"MKTG and G&amp;A"}</definedName>
    <definedName name="dc" localSheetId="11" hidden="1">{#N/A,#N/A,FALSE,"CAPREIT"}</definedName>
    <definedName name="dc" localSheetId="14" hidden="1">{#N/A,#N/A,FALSE,"CAPREIT"}</definedName>
    <definedName name="dc" localSheetId="12" hidden="1">{#N/A,#N/A,FALSE,"CAPREIT"}</definedName>
    <definedName name="dc" localSheetId="13" hidden="1">{#N/A,#N/A,FALSE,"CAPREIT"}</definedName>
    <definedName name="dc" localSheetId="5" hidden="1">{#N/A,#N/A,FALSE,"CAPREIT"}</definedName>
    <definedName name="dc" localSheetId="15" hidden="1">{#N/A,#N/A,FALSE,"CAPREIT"}</definedName>
    <definedName name="dc" hidden="1">{#N/A,#N/A,FALSE,"CAPREIT"}</definedName>
    <definedName name="dddddd" localSheetId="11" hidden="1">{#N/A,#N/A,FALSE,"CAPREIT"}</definedName>
    <definedName name="dddddd" localSheetId="14" hidden="1">{#N/A,#N/A,FALSE,"CAPREIT"}</definedName>
    <definedName name="dddddd" localSheetId="12" hidden="1">{#N/A,#N/A,FALSE,"CAPREIT"}</definedName>
    <definedName name="dddddd" localSheetId="13" hidden="1">{#N/A,#N/A,FALSE,"CAPREIT"}</definedName>
    <definedName name="dddddd" localSheetId="5" hidden="1">{#N/A,#N/A,FALSE,"CAPREIT"}</definedName>
    <definedName name="dddddd" localSheetId="15" hidden="1">{#N/A,#N/A,FALSE,"CAPREIT"}</definedName>
    <definedName name="dddddd" hidden="1">{#N/A,#N/A,FALSE,"CAPREIT"}</definedName>
    <definedName name="dddddd_1" localSheetId="11" hidden="1">{#N/A,#N/A,FALSE,"CAPREIT"}</definedName>
    <definedName name="dddddd_1" localSheetId="14" hidden="1">{#N/A,#N/A,FALSE,"CAPREIT"}</definedName>
    <definedName name="dddddd_1" localSheetId="12" hidden="1">{#N/A,#N/A,FALSE,"CAPREIT"}</definedName>
    <definedName name="dddddd_1" localSheetId="13" hidden="1">{#N/A,#N/A,FALSE,"CAPREIT"}</definedName>
    <definedName name="dddddd_1" localSheetId="5" hidden="1">{#N/A,#N/A,FALSE,"CAPREIT"}</definedName>
    <definedName name="dddddd_1" localSheetId="15" hidden="1">{#N/A,#N/A,FALSE,"CAPREIT"}</definedName>
    <definedName name="dddddd_1" hidden="1">{#N/A,#N/A,FALSE,"CAPREIT"}</definedName>
    <definedName name="dddddd_2" localSheetId="11" hidden="1">{#N/A,#N/A,FALSE,"CAPREIT"}</definedName>
    <definedName name="dddddd_2" localSheetId="14" hidden="1">{#N/A,#N/A,FALSE,"CAPREIT"}</definedName>
    <definedName name="dddddd_2" localSheetId="12" hidden="1">{#N/A,#N/A,FALSE,"CAPREIT"}</definedName>
    <definedName name="dddddd_2" localSheetId="13" hidden="1">{#N/A,#N/A,FALSE,"CAPREIT"}</definedName>
    <definedName name="dddddd_2" localSheetId="5" hidden="1">{#N/A,#N/A,FALSE,"CAPREIT"}</definedName>
    <definedName name="dddddd_2" localSheetId="15" hidden="1">{#N/A,#N/A,FALSE,"CAPREIT"}</definedName>
    <definedName name="dddddd_2" hidden="1">{#N/A,#N/A,FALSE,"CAPREIT"}</definedName>
    <definedName name="ddddddd" localSheetId="11" hidden="1">{#N/A,#N/A,FALSE,"CAPREIT"}</definedName>
    <definedName name="ddddddd" localSheetId="14" hidden="1">{#N/A,#N/A,FALSE,"CAPREIT"}</definedName>
    <definedName name="ddddddd" localSheetId="12" hidden="1">{#N/A,#N/A,FALSE,"CAPREIT"}</definedName>
    <definedName name="ddddddd" localSheetId="13" hidden="1">{#N/A,#N/A,FALSE,"CAPREIT"}</definedName>
    <definedName name="ddddddd" localSheetId="5" hidden="1">{#N/A,#N/A,FALSE,"CAPREIT"}</definedName>
    <definedName name="ddddddd" localSheetId="15" hidden="1">{#N/A,#N/A,FALSE,"CAPREIT"}</definedName>
    <definedName name="ddddddd" hidden="1">{#N/A,#N/A,FALSE,"CAPREIT"}</definedName>
    <definedName name="ddddddd_1" localSheetId="11" hidden="1">{#N/A,#N/A,FALSE,"CAPREIT"}</definedName>
    <definedName name="ddddddd_1" localSheetId="14" hidden="1">{#N/A,#N/A,FALSE,"CAPREIT"}</definedName>
    <definedName name="ddddddd_1" localSheetId="12" hidden="1">{#N/A,#N/A,FALSE,"CAPREIT"}</definedName>
    <definedName name="ddddddd_1" localSheetId="13" hidden="1">{#N/A,#N/A,FALSE,"CAPREIT"}</definedName>
    <definedName name="ddddddd_1" localSheetId="5" hidden="1">{#N/A,#N/A,FALSE,"CAPREIT"}</definedName>
    <definedName name="ddddddd_1" localSheetId="15" hidden="1">{#N/A,#N/A,FALSE,"CAPREIT"}</definedName>
    <definedName name="ddddddd_1" hidden="1">{#N/A,#N/A,FALSE,"CAPREIT"}</definedName>
    <definedName name="ddddddd_2" localSheetId="11" hidden="1">{#N/A,#N/A,FALSE,"CAPREIT"}</definedName>
    <definedName name="ddddddd_2" localSheetId="14" hidden="1">{#N/A,#N/A,FALSE,"CAPREIT"}</definedName>
    <definedName name="ddddddd_2" localSheetId="12" hidden="1">{#N/A,#N/A,FALSE,"CAPREIT"}</definedName>
    <definedName name="ddddddd_2" localSheetId="13" hidden="1">{#N/A,#N/A,FALSE,"CAPREIT"}</definedName>
    <definedName name="ddddddd_2" localSheetId="5" hidden="1">{#N/A,#N/A,FALSE,"CAPREIT"}</definedName>
    <definedName name="ddddddd_2" localSheetId="15" hidden="1">{#N/A,#N/A,FALSE,"CAPREIT"}</definedName>
    <definedName name="ddddddd_2" hidden="1">{#N/A,#N/A,FALSE,"CAPREIT"}</definedName>
    <definedName name="dddddddddddddddddd" localSheetId="11" hidden="1">{"Full Gross to Net",#N/A,TRUE,"GtoN";"R_I Accepted from Group Coys",#N/A,TRUE,"GtoN";"R_I Ceded to Group Coys",#N/A,TRUE,"GtoN";"Closing Loss Reserves and Gross Claims Incurred",#N/A,TRUE,"GtoN"}</definedName>
    <definedName name="dddddddddddddddddd" localSheetId="14" hidden="1">{"Full Gross to Net",#N/A,TRUE,"GtoN";"R_I Accepted from Group Coys",#N/A,TRUE,"GtoN";"R_I Ceded to Group Coys",#N/A,TRUE,"GtoN";"Closing Loss Reserves and Gross Claims Incurred",#N/A,TRUE,"GtoN"}</definedName>
    <definedName name="dddddddddddddddddd" localSheetId="12" hidden="1">{"Full Gross to Net",#N/A,TRUE,"GtoN";"R_I Accepted from Group Coys",#N/A,TRUE,"GtoN";"R_I Ceded to Group Coys",#N/A,TRUE,"GtoN";"Closing Loss Reserves and Gross Claims Incurred",#N/A,TRUE,"GtoN"}</definedName>
    <definedName name="dddddddddddddddddd" localSheetId="13" hidden="1">{"Full Gross to Net",#N/A,TRUE,"GtoN";"R_I Accepted from Group Coys",#N/A,TRUE,"GtoN";"R_I Ceded to Group Coys",#N/A,TRUE,"GtoN";"Closing Loss Reserves and Gross Claims Incurred",#N/A,TRUE,"GtoN"}</definedName>
    <definedName name="dddddddddddddddddd" localSheetId="5" hidden="1">{"Full Gross to Net",#N/A,TRUE,"GtoN";"R_I Accepted from Group Coys",#N/A,TRUE,"GtoN";"R_I Ceded to Group Coys",#N/A,TRUE,"GtoN";"Closing Loss Reserves and Gross Claims Incurred",#N/A,TRUE,"GtoN"}</definedName>
    <definedName name="dddddddddddddddddd" localSheetId="15" hidden="1">{"Full Gross to Net",#N/A,TRUE,"GtoN";"R_I Accepted from Group Coys",#N/A,TRUE,"GtoN";"R_I Ceded to Group Coys",#N/A,TRUE,"GtoN";"Closing Loss Reserves and Gross Claims Incurred",#N/A,TRUE,"GtoN"}</definedName>
    <definedName name="dddddddddddddddddd" hidden="1">{"Full Gross to Net",#N/A,TRUE,"GtoN";"R_I Accepted from Group Coys",#N/A,TRUE,"GtoN";"R_I Ceded to Group Coys",#N/A,TRUE,"GtoN";"Closing Loss Reserves and Gross Claims Incurred",#N/A,TRUE,"GtoN"}</definedName>
    <definedName name="dddddddddddddddddd_1" localSheetId="11" hidden="1">{"Full Gross to Net",#N/A,TRUE,"GtoN";"R_I Accepted from Group Coys",#N/A,TRUE,"GtoN";"R_I Ceded to Group Coys",#N/A,TRUE,"GtoN";"Closing Loss Reserves and Gross Claims Incurred",#N/A,TRUE,"GtoN"}</definedName>
    <definedName name="dddddddddddddddddd_1" localSheetId="14" hidden="1">{"Full Gross to Net",#N/A,TRUE,"GtoN";"R_I Accepted from Group Coys",#N/A,TRUE,"GtoN";"R_I Ceded to Group Coys",#N/A,TRUE,"GtoN";"Closing Loss Reserves and Gross Claims Incurred",#N/A,TRUE,"GtoN"}</definedName>
    <definedName name="dddddddddddddddddd_1" localSheetId="12" hidden="1">{"Full Gross to Net",#N/A,TRUE,"GtoN";"R_I Accepted from Group Coys",#N/A,TRUE,"GtoN";"R_I Ceded to Group Coys",#N/A,TRUE,"GtoN";"Closing Loss Reserves and Gross Claims Incurred",#N/A,TRUE,"GtoN"}</definedName>
    <definedName name="dddddddddddddddddd_1" localSheetId="13" hidden="1">{"Full Gross to Net",#N/A,TRUE,"GtoN";"R_I Accepted from Group Coys",#N/A,TRUE,"GtoN";"R_I Ceded to Group Coys",#N/A,TRUE,"GtoN";"Closing Loss Reserves and Gross Claims Incurred",#N/A,TRUE,"GtoN"}</definedName>
    <definedName name="dddddddddddddddddd_1" localSheetId="5" hidden="1">{"Full Gross to Net",#N/A,TRUE,"GtoN";"R_I Accepted from Group Coys",#N/A,TRUE,"GtoN";"R_I Ceded to Group Coys",#N/A,TRUE,"GtoN";"Closing Loss Reserves and Gross Claims Incurred",#N/A,TRUE,"GtoN"}</definedName>
    <definedName name="dddddddddddddddddd_1" localSheetId="15" hidden="1">{"Full Gross to Net",#N/A,TRUE,"GtoN";"R_I Accepted from Group Coys",#N/A,TRUE,"GtoN";"R_I Ceded to Group Coys",#N/A,TRUE,"GtoN";"Closing Loss Reserves and Gross Claims Incurred",#N/A,TRUE,"GtoN"}</definedName>
    <definedName name="dddddddddddddddddd_1" hidden="1">{"Full Gross to Net",#N/A,TRUE,"GtoN";"R_I Accepted from Group Coys",#N/A,TRUE,"GtoN";"R_I Ceded to Group Coys",#N/A,TRUE,"GtoN";"Closing Loss Reserves and Gross Claims Incurred",#N/A,TRUE,"GtoN"}</definedName>
    <definedName name="dddddddddddddddddd_2" localSheetId="11" hidden="1">{"Full Gross to Net",#N/A,TRUE,"GtoN";"R_I Accepted from Group Coys",#N/A,TRUE,"GtoN";"R_I Ceded to Group Coys",#N/A,TRUE,"GtoN";"Closing Loss Reserves and Gross Claims Incurred",#N/A,TRUE,"GtoN"}</definedName>
    <definedName name="dddddddddddddddddd_2" localSheetId="14" hidden="1">{"Full Gross to Net",#N/A,TRUE,"GtoN";"R_I Accepted from Group Coys",#N/A,TRUE,"GtoN";"R_I Ceded to Group Coys",#N/A,TRUE,"GtoN";"Closing Loss Reserves and Gross Claims Incurred",#N/A,TRUE,"GtoN"}</definedName>
    <definedName name="dddddddddddddddddd_2" localSheetId="12" hidden="1">{"Full Gross to Net",#N/A,TRUE,"GtoN";"R_I Accepted from Group Coys",#N/A,TRUE,"GtoN";"R_I Ceded to Group Coys",#N/A,TRUE,"GtoN";"Closing Loss Reserves and Gross Claims Incurred",#N/A,TRUE,"GtoN"}</definedName>
    <definedName name="dddddddddddddddddd_2" localSheetId="13" hidden="1">{"Full Gross to Net",#N/A,TRUE,"GtoN";"R_I Accepted from Group Coys",#N/A,TRUE,"GtoN";"R_I Ceded to Group Coys",#N/A,TRUE,"GtoN";"Closing Loss Reserves and Gross Claims Incurred",#N/A,TRUE,"GtoN"}</definedName>
    <definedName name="dddddddddddddddddd_2" localSheetId="5" hidden="1">{"Full Gross to Net",#N/A,TRUE,"GtoN";"R_I Accepted from Group Coys",#N/A,TRUE,"GtoN";"R_I Ceded to Group Coys",#N/A,TRUE,"GtoN";"Closing Loss Reserves and Gross Claims Incurred",#N/A,TRUE,"GtoN"}</definedName>
    <definedName name="dddddddddddddddddd_2" localSheetId="15" hidden="1">{"Full Gross to Net",#N/A,TRUE,"GtoN";"R_I Accepted from Group Coys",#N/A,TRUE,"GtoN";"R_I Ceded to Group Coys",#N/A,TRUE,"GtoN";"Closing Loss Reserves and Gross Claims Incurred",#N/A,TRUE,"GtoN"}</definedName>
    <definedName name="dddddddddddddddddd_2" hidden="1">{"Full Gross to Net",#N/A,TRUE,"GtoN";"R_I Accepted from Group Coys",#N/A,TRUE,"GtoN";"R_I Ceded to Group Coys",#N/A,TRUE,"GtoN";"Closing Loss Reserves and Gross Claims Incurred",#N/A,TRUE,"GtoN"}</definedName>
    <definedName name="ddfdd">[50]Monthly!$A$1:$C$65536,[50]Monthly!$A$5:$IV$5</definedName>
    <definedName name="de" localSheetId="14">#REF!</definedName>
    <definedName name="de" localSheetId="5">#REF!</definedName>
    <definedName name="de">#REF!</definedName>
    <definedName name="debitACCOUNT" localSheetId="41">#REF!</definedName>
    <definedName name="debitACCOUNT" localSheetId="11">#REF!</definedName>
    <definedName name="debitACCOUNT" localSheetId="14">#REF!</definedName>
    <definedName name="debitACCOUNT" localSheetId="12">#REF!</definedName>
    <definedName name="debitACCOUNT" localSheetId="40">#REF!</definedName>
    <definedName name="debitACCOUNT" localSheetId="5">#REF!</definedName>
    <definedName name="debitACCOUNT" localSheetId="15">#REF!</definedName>
    <definedName name="debitACCOUNT">#REF!</definedName>
    <definedName name="DEBITHAMOUNTACCOUNTMVT" localSheetId="41">#REF!</definedName>
    <definedName name="DEBITHAMOUNTACCOUNTMVT" localSheetId="14">#REF!</definedName>
    <definedName name="DEBITHAMOUNTACCOUNTMVT" localSheetId="40">#REF!</definedName>
    <definedName name="DEBITHAMOUNTACCOUNTMVT" localSheetId="5">#REF!</definedName>
    <definedName name="DEBITHAMOUNTACCOUNTMVT">#REF!</definedName>
    <definedName name="DEC" localSheetId="5">#REF!</definedName>
    <definedName name="DEC">#REF!</definedName>
    <definedName name="def"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def"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def"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def"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def"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def"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def"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DeleteThis">#REF!</definedName>
    <definedName name="Departments">[22]departments!$A$2:$A$31</definedName>
    <definedName name="DepositRate" localSheetId="25">#REF!</definedName>
    <definedName name="DepositRate" localSheetId="41">#REF!</definedName>
    <definedName name="DepositRate" localSheetId="14">#REF!</definedName>
    <definedName name="DepositRate" localSheetId="39">#REF!</definedName>
    <definedName name="DepositRate" localSheetId="40">#REF!</definedName>
    <definedName name="DepositRate" localSheetId="5">#REF!</definedName>
    <definedName name="DepositRate" localSheetId="29">#REF!</definedName>
    <definedName name="DepositRate" localSheetId="37">#REF!</definedName>
    <definedName name="DepositRate" localSheetId="23">#REF!</definedName>
    <definedName name="DepositRate" localSheetId="21">#REF!</definedName>
    <definedName name="DepositRate">#REF!</definedName>
    <definedName name="deprec" localSheetId="5">#REF!</definedName>
    <definedName name="deprec">#REF!</definedName>
    <definedName name="DEPT" localSheetId="14">#REF!</definedName>
    <definedName name="DEPT" localSheetId="5">#REF!</definedName>
    <definedName name="DEPT">#REF!</definedName>
    <definedName name="dera" localSheetId="14">#REF!</definedName>
    <definedName name="dera" localSheetId="5">#REF!</definedName>
    <definedName name="dera">#REF!</definedName>
    <definedName name="DERE" localSheetId="5">#REF!</definedName>
    <definedName name="DERE">#REF!</definedName>
    <definedName name="derf" localSheetId="5">#REF!</definedName>
    <definedName name="derf">#REF!</definedName>
    <definedName name="DETotal" localSheetId="5">#REF!</definedName>
    <definedName name="DETotal">#REF!</definedName>
    <definedName name="DevelopmentMode">[27]Config!$C$15</definedName>
    <definedName name="DevEntityStartHere" localSheetId="5">#REF!</definedName>
    <definedName name="DevEntityStartHere">#REF!</definedName>
    <definedName name="Dist99" localSheetId="5">#REF!</definedName>
    <definedName name="Dist99">#REF!</definedName>
    <definedName name="Distributions">[20]Distros!$D$25:$AM$25</definedName>
    <definedName name="Dollars" localSheetId="5">#REF!</definedName>
    <definedName name="Dollars">#REF!</definedName>
    <definedName name="Douglassingel" localSheetId="11">OFFSET(CurrenciesOrigin, 1, 3,CurrencyRowCount,CurrencyColCount-3)</definedName>
    <definedName name="Douglassingel" localSheetId="14">OFFSET(CurrenciesOrigin, 1, 3,CurrencyRowCount,CurrencyColCount-3)</definedName>
    <definedName name="Douglassingel" localSheetId="12">OFFSET(CurrenciesOrigin, 1, 3,CurrencyRowCount,CurrencyColCount-3)</definedName>
    <definedName name="Douglassingel" localSheetId="13">OFFSET(CurrenciesOrigin, 1, 3,CurrencyRowCount,CurrencyColCount-3)</definedName>
    <definedName name="Douglassingel" localSheetId="5">OFFSET(CurrenciesOrigin, 1, 3,CurrencyRowCount,CurrencyColCount-3)</definedName>
    <definedName name="Douglassingel" localSheetId="15">OFFSET(CurrenciesOrigin, 1, 3,CurrencyRowCount,CurrencyColCount-3)</definedName>
    <definedName name="Douglassingel">OFFSET(CurrenciesOrigin, 1, 3,CurrencyRowCount,CurrencyColCount-3)</definedName>
    <definedName name="Drawdate" localSheetId="5">#REF!</definedName>
    <definedName name="Drawdate">#REF!</definedName>
    <definedName name="Drawno" localSheetId="5">#REF!</definedName>
    <definedName name="Drawno">#REF!</definedName>
    <definedName name="Drop4MemberVal" localSheetId="5">#REF!</definedName>
    <definedName name="Drop4MemberVal">#REF!</definedName>
    <definedName name="dscr" localSheetId="5">#REF!</definedName>
    <definedName name="dscr">#REF!</definedName>
    <definedName name="dsjob" localSheetId="5">[51]sql!#REF!</definedName>
    <definedName name="dsjob">[51]sql!#REF!</definedName>
    <definedName name="dwadwadwa"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dwadwadwa"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dwadwadwa"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dwadwadwa"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dwadwadwa"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dwadwadwa"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dwadwadwa"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dynConsolCodeList" localSheetId="11">OFFSET(ConsolCodesOrigin,1, 0,ConsolCodeRowCount, ConsolCodeColCount)</definedName>
    <definedName name="dynConsolCodeList" localSheetId="14">OFFSET(ConsolCodesOrigin,1, 0,ConsolCodeRowCount, ConsolCodeColCount)</definedName>
    <definedName name="dynConsolCodeList" localSheetId="12">OFFSET(ConsolCodesOrigin,1, 0,ConsolCodeRowCount, ConsolCodeColCount)</definedName>
    <definedName name="dynConsolCodeList" localSheetId="13">OFFSET(ConsolCodesOrigin,1, 0,ConsolCodeRowCount, ConsolCodeColCount)</definedName>
    <definedName name="dynConsolCodeList" localSheetId="5">OFFSET(ConsolCodesOrigin,1, 0,ConsolCodeRowCount, ConsolCodeColCount)</definedName>
    <definedName name="dynConsolCodeList" localSheetId="15">OFFSET(ConsolCodesOrigin,1, 0,ConsolCodeRowCount, ConsolCodeColCount)</definedName>
    <definedName name="dynConsolCodeList">OFFSET(ConsolCodesOrigin,1, 0,ConsolCodeRowCount, ConsolCodeColCount)</definedName>
    <definedName name="dynCurrencyCurve" localSheetId="11">OFFSET(CurrenciesOrigin, 1, 3,CurrencyRowCount,CurrencyColCount-3)</definedName>
    <definedName name="dynCurrencyCurve" localSheetId="14">OFFSET(CurrenciesOrigin, 1, 3,CurrencyRowCount,CurrencyColCount-3)</definedName>
    <definedName name="dynCurrencyCurve" localSheetId="12">OFFSET(CurrenciesOrigin, 1, 3,CurrencyRowCount,CurrencyColCount-3)</definedName>
    <definedName name="dynCurrencyCurve" localSheetId="13">OFFSET(CurrenciesOrigin, 1, 3,CurrencyRowCount,CurrencyColCount-3)</definedName>
    <definedName name="dynCurrencyCurve" localSheetId="5">OFFSET(CurrenciesOrigin, 1, 3,CurrencyRowCount,CurrencyColCount-3)</definedName>
    <definedName name="dynCurrencyCurve" localSheetId="15">OFFSET(CurrenciesOrigin, 1, 3,CurrencyRowCount,CurrencyColCount-3)</definedName>
    <definedName name="dynCurrencyCurve">OFFSET(CurrenciesOrigin, 1, 3,CurrencyRowCount,CurrencyColCount-3)</definedName>
    <definedName name="dynCurrencyNoCurve" localSheetId="11">OFFSET(CurrenciesOrigin, 1, 3,CurrencyRowCount,1)</definedName>
    <definedName name="dynCurrencyNoCurve" localSheetId="14">OFFSET(CurrenciesOrigin, 1, 3,CurrencyRowCount,1)</definedName>
    <definedName name="dynCurrencyNoCurve" localSheetId="12">OFFSET(CurrenciesOrigin, 1, 3,CurrencyRowCount,1)</definedName>
    <definedName name="dynCurrencyNoCurve" localSheetId="13">OFFSET(CurrenciesOrigin, 1, 3,CurrencyRowCount,1)</definedName>
    <definedName name="dynCurrencyNoCurve" localSheetId="5">OFFSET(CurrenciesOrigin, 1, 3,CurrencyRowCount,1)</definedName>
    <definedName name="dynCurrencyNoCurve" localSheetId="15">OFFSET(CurrenciesOrigin, 1, 3,CurrencyRowCount,1)</definedName>
    <definedName name="dynCurrencyNoCurve">OFFSET(CurrenciesOrigin, 1, 3,CurrencyRowCount,1)</definedName>
    <definedName name="dynCurrencyPriorQuarter" localSheetId="11">OFFSET(CurrenciesOrigin, 1, 2,CurrencyRowCount,1)</definedName>
    <definedName name="dynCurrencyPriorQuarter" localSheetId="14">OFFSET(CurrenciesOrigin, 1, 2,CurrencyRowCount,1)</definedName>
    <definedName name="dynCurrencyPriorQuarter" localSheetId="12">OFFSET(CurrenciesOrigin, 1, 2,CurrencyRowCount,1)</definedName>
    <definedName name="dynCurrencyPriorQuarter" localSheetId="13">OFFSET(CurrenciesOrigin, 1, 2,CurrencyRowCount,1)</definedName>
    <definedName name="dynCurrencyPriorQuarter" localSheetId="5">OFFSET(CurrenciesOrigin, 1, 2,CurrencyRowCount,1)</definedName>
    <definedName name="dynCurrencyPriorQuarter" localSheetId="15">OFFSET(CurrenciesOrigin, 1, 2,CurrencyRowCount,1)</definedName>
    <definedName name="dynCurrencyPriorQuarter">OFFSET(CurrenciesOrigin, 1, 2,CurrencyRowCount,1)</definedName>
    <definedName name="dynCurrencySymbols" localSheetId="11">OFFSET(CurrenciesOrigin, 1, 0,CurrencyRowCount,1)</definedName>
    <definedName name="dynCurrencySymbols" localSheetId="14">OFFSET(CurrenciesOrigin, 1, 0,CurrencyRowCount,1)</definedName>
    <definedName name="dynCurrencySymbols" localSheetId="12">OFFSET(CurrenciesOrigin, 1, 0,CurrencyRowCount,1)</definedName>
    <definedName name="dynCurrencySymbols" localSheetId="13">OFFSET(CurrenciesOrigin, 1, 0,CurrencyRowCount,1)</definedName>
    <definedName name="dynCurrencySymbols" localSheetId="5">OFFSET(CurrenciesOrigin, 1, 0,CurrencyRowCount,1)</definedName>
    <definedName name="dynCurrencySymbols" localSheetId="15">OFFSET(CurrenciesOrigin, 1, 0,CurrencyRowCount,1)</definedName>
    <definedName name="dynCurrencySymbols">OFFSET(CurrenciesOrigin, 1, 0,CurrencyRowCount,1)</definedName>
    <definedName name="dynEntityList" localSheetId="11">OFFSET(EntitiesOrigin,1, 0, EntityRowCount,EntityColCount)</definedName>
    <definedName name="dynEntityList" localSheetId="14">OFFSET(EntitiesOrigin,1, 0, EntityRowCount,EntityColCount)</definedName>
    <definedName name="dynEntityList" localSheetId="12">OFFSET(EntitiesOrigin,1, 0, EntityRowCount,EntityColCount)</definedName>
    <definedName name="dynEntityList" localSheetId="13">OFFSET(EntitiesOrigin,1, 0, EntityRowCount,EntityColCount)</definedName>
    <definedName name="dynEntityList" localSheetId="5">OFFSET(EntitiesOrigin,1, 0, EntityRowCount,EntityColCount)</definedName>
    <definedName name="dynEntityList" localSheetId="15">OFFSET(EntitiesOrigin,1, 0, EntityRowCount,EntityColCount)</definedName>
    <definedName name="dynEntityList">OFFSET(EntitiesOrigin,1, 0, EntityRowCount,EntityColCount)</definedName>
    <definedName name="dynFacilityList" localSheetId="11">OFFSET(FacilitiesOrigin, 1, 0, FacilityRowCount, FacilityColCount)</definedName>
    <definedName name="dynFacilityList" localSheetId="14">OFFSET(FacilitiesOrigin, 1, 0, FacilityRowCount, FacilityColCount)</definedName>
    <definedName name="dynFacilityList" localSheetId="12">OFFSET(FacilitiesOrigin, 1, 0, FacilityRowCount, FacilityColCount)</definedName>
    <definedName name="dynFacilityList" localSheetId="13">OFFSET(FacilitiesOrigin, 1, 0, FacilityRowCount, FacilityColCount)</definedName>
    <definedName name="dynFacilityList" localSheetId="5">OFFSET(FacilitiesOrigin, 1, 0, FacilityRowCount, FacilityColCount)</definedName>
    <definedName name="dynFacilityList" localSheetId="15">OFFSET(FacilitiesOrigin, 1, 0, FacilityRowCount, FacilityColCount)</definedName>
    <definedName name="dynFacilityList">OFFSET(FacilitiesOrigin, 1, 0, FacilityRowCount, FacilityColCount)</definedName>
    <definedName name="dynFixedRateNames" localSheetId="11">OFFSET(FixedRatesOrigin, 1,0, FixedRateRowCount,1)</definedName>
    <definedName name="dynFixedRateNames" localSheetId="14">OFFSET(FixedRatesOrigin, 1,0, FixedRateRowCount,1)</definedName>
    <definedName name="dynFixedRateNames" localSheetId="12">OFFSET(FixedRatesOrigin, 1,0, FixedRateRowCount,1)</definedName>
    <definedName name="dynFixedRateNames" localSheetId="13">OFFSET(FixedRatesOrigin, 1,0, FixedRateRowCount,1)</definedName>
    <definedName name="dynFixedRateNames" localSheetId="5">OFFSET(FixedRatesOrigin, 1,0, FixedRateRowCount,1)</definedName>
    <definedName name="dynFixedRateNames" localSheetId="15">OFFSET(FixedRatesOrigin, 1,0, FixedRateRowCount,1)</definedName>
    <definedName name="dynFixedRateNames">OFFSET(FixedRatesOrigin, 1,0, FixedRateRowCount,1)</definedName>
    <definedName name="dynFixedRates" localSheetId="11">OFFSET(FixedRatesOrigin, 1, 1, FixedRateRowCount,FixedRateColCount-1)</definedName>
    <definedName name="dynFixedRates" localSheetId="14">OFFSET(FixedRatesOrigin, 1, 1, FixedRateRowCount,FixedRateColCount-1)</definedName>
    <definedName name="dynFixedRates" localSheetId="12">OFFSET(FixedRatesOrigin, 1, 1, FixedRateRowCount,FixedRateColCount-1)</definedName>
    <definedName name="dynFixedRates" localSheetId="13">OFFSET(FixedRatesOrigin, 1, 1, FixedRateRowCount,FixedRateColCount-1)</definedName>
    <definedName name="dynFixedRates" localSheetId="5">OFFSET(FixedRatesOrigin, 1, 1, FixedRateRowCount,FixedRateColCount-1)</definedName>
    <definedName name="dynFixedRates" localSheetId="15">OFFSET(FixedRatesOrigin, 1, 1, FixedRateRowCount,FixedRateColCount-1)</definedName>
    <definedName name="dynFixedRates">OFFSET(FixedRatesOrigin, 1, 1, FixedRateRowCount,FixedRateColCount-1)</definedName>
    <definedName name="dynFloatingRateCurve" localSheetId="11">OFFSET(FloatingRatesOrigin, 1, 4, FloatingRateRowCount,FloatingRateColCount-4)</definedName>
    <definedName name="dynFloatingRateCurve" localSheetId="14">OFFSET(FloatingRatesOrigin, 1, 4, FloatingRateRowCount,FloatingRateColCount-4)</definedName>
    <definedName name="dynFloatingRateCurve" localSheetId="12">OFFSET(FloatingRatesOrigin, 1, 4, FloatingRateRowCount,FloatingRateColCount-4)</definedName>
    <definedName name="dynFloatingRateCurve" localSheetId="13">OFFSET(FloatingRatesOrigin, 1, 4, FloatingRateRowCount,FloatingRateColCount-4)</definedName>
    <definedName name="dynFloatingRateCurve" localSheetId="5">OFFSET(FloatingRatesOrigin, 1, 4, FloatingRateRowCount,FloatingRateColCount-4)</definedName>
    <definedName name="dynFloatingRateCurve" localSheetId="15">OFFSET(FloatingRatesOrigin, 1, 4, FloatingRateRowCount,FloatingRateColCount-4)</definedName>
    <definedName name="dynFloatingRateCurve">OFFSET(FloatingRatesOrigin, 1, 4, FloatingRateRowCount,FloatingRateColCount-4)</definedName>
    <definedName name="dynFloatingRateNames" localSheetId="11">OFFSET(FloatingRatesOrigin, 1,0, FloatingRateRowCount,1)</definedName>
    <definedName name="dynFloatingRateNames" localSheetId="14">OFFSET(FloatingRatesOrigin, 1,0, FloatingRateRowCount,1)</definedName>
    <definedName name="dynFloatingRateNames" localSheetId="12">OFFSET(FloatingRatesOrigin, 1,0, FloatingRateRowCount,1)</definedName>
    <definedName name="dynFloatingRateNames" localSheetId="13">OFFSET(FloatingRatesOrigin, 1,0, FloatingRateRowCount,1)</definedName>
    <definedName name="dynFloatingRateNames" localSheetId="5">OFFSET(FloatingRatesOrigin, 1,0, FloatingRateRowCount,1)</definedName>
    <definedName name="dynFloatingRateNames" localSheetId="15">OFFSET(FloatingRatesOrigin, 1,0, FloatingRateRowCount,1)</definedName>
    <definedName name="dynFloatingRateNames">OFFSET(FloatingRatesOrigin, 1,0, FloatingRateRowCount,1)</definedName>
    <definedName name="dynFloatingRates" localSheetId="11">OFFSET(FloatingRatesOrigin, 1, 1, FloatingRateRowCount,3)</definedName>
    <definedName name="dynFloatingRates" localSheetId="14">OFFSET(FloatingRatesOrigin, 1, 1, FloatingRateRowCount,3)</definedName>
    <definedName name="dynFloatingRates" localSheetId="12">OFFSET(FloatingRatesOrigin, 1, 1, FloatingRateRowCount,3)</definedName>
    <definedName name="dynFloatingRates" localSheetId="13">OFFSET(FloatingRatesOrigin, 1, 1, FloatingRateRowCount,3)</definedName>
    <definedName name="dynFloatingRates" localSheetId="5">OFFSET(FloatingRatesOrigin, 1, 1, FloatingRateRowCount,3)</definedName>
    <definedName name="dynFloatingRates" localSheetId="15">OFFSET(FloatingRatesOrigin, 1, 1, FloatingRateRowCount,3)</definedName>
    <definedName name="dynFloatingRates">OFFSET(FloatingRatesOrigin, 1, 1, FloatingRateRowCount,3)</definedName>
    <definedName name="dynLenderList" localSheetId="11">OFFSET(LendersOrigin, 1, 0, LenderRowCount, LenderColCount)</definedName>
    <definedName name="dynLenderList" localSheetId="14">OFFSET(LendersOrigin, 1, 0, LenderRowCount, LenderColCount)</definedName>
    <definedName name="dynLenderList" localSheetId="12">OFFSET(LendersOrigin, 1, 0, LenderRowCount, LenderColCount)</definedName>
    <definedName name="dynLenderList" localSheetId="13">OFFSET(LendersOrigin, 1, 0, LenderRowCount, LenderColCount)</definedName>
    <definedName name="dynLenderList" localSheetId="5">OFFSET(LendersOrigin, 1, 0, LenderRowCount, LenderColCount)</definedName>
    <definedName name="dynLenderList" localSheetId="15">OFFSET(LendersOrigin, 1, 0, LenderRowCount, LenderColCount)</definedName>
    <definedName name="dynLenderList">OFFSET(LendersOrigin, 1, 0, LenderRowCount, LenderColCount)</definedName>
    <definedName name="e" localSheetId="11" hidden="1">{"P_L Account",#N/A,FALSE,"Prime";"Assets",#N/A,FALSE,"Prime";"Liabilities",#N/A,FALSE,"Prime";"Capital and Reserves",#N/A,FALSE,"Prime";"Rec. of S_Holders Funds",#N/A,FALSE,"Prime";"Rec. of Pre and Post Tax Result",#N/A,FALSE,"Prime"}</definedName>
    <definedName name="e" localSheetId="14">[43]cover!$B$6</definedName>
    <definedName name="e" localSheetId="12" hidden="1">{"P_L Account",#N/A,FALSE,"Prime";"Assets",#N/A,FALSE,"Prime";"Liabilities",#N/A,FALSE,"Prime";"Capital and Reserves",#N/A,FALSE,"Prime";"Rec. of S_Holders Funds",#N/A,FALSE,"Prime";"Rec. of Pre and Post Tax Result",#N/A,FALSE,"Prime"}</definedName>
    <definedName name="e" localSheetId="13" hidden="1">{"P_L Account",#N/A,FALSE,"Prime";"Assets",#N/A,FALSE,"Prime";"Liabilities",#N/A,FALSE,"Prime";"Capital and Reserves",#N/A,FALSE,"Prime";"Rec. of S_Holders Funds",#N/A,FALSE,"Prime";"Rec. of Pre and Post Tax Result",#N/A,FALSE,"Prime"}</definedName>
    <definedName name="e" localSheetId="5" hidden="1">{"P_L Account",#N/A,FALSE,"Prime";"Assets",#N/A,FALSE,"Prime";"Liabilities",#N/A,FALSE,"Prime";"Capital and Reserves",#N/A,FALSE,"Prime";"Rec. of S_Holders Funds",#N/A,FALSE,"Prime";"Rec. of Pre and Post Tax Result",#N/A,FALSE,"Prime"}</definedName>
    <definedName name="e" localSheetId="15" hidden="1">{"P_L Account",#N/A,FALSE,"Prime";"Assets",#N/A,FALSE,"Prime";"Liabilities",#N/A,FALSE,"Prime";"Capital and Reserves",#N/A,FALSE,"Prime";"Rec. of S_Holders Funds",#N/A,FALSE,"Prime";"Rec. of Pre and Post Tax Result",#N/A,FALSE,"Prime"}</definedName>
    <definedName name="e" hidden="1">{"P_L Account",#N/A,FALSE,"Prime";"Assets",#N/A,FALSE,"Prime";"Liabilities",#N/A,FALSE,"Prime";"Capital and Reserves",#N/A,FALSE,"Prime";"Rec. of S_Holders Funds",#N/A,FALSE,"Prime";"Rec. of Pre and Post Tax Result",#N/A,FALSE,"Prime"}</definedName>
    <definedName name="e_1" localSheetId="11" hidden="1">{"P_L Account",#N/A,FALSE,"Prime";"Assets",#N/A,FALSE,"Prime";"Liabilities",#N/A,FALSE,"Prime";"Capital and Reserves",#N/A,FALSE,"Prime";"Rec. of S_Holders Funds",#N/A,FALSE,"Prime";"Rec. of Pre and Post Tax Result",#N/A,FALSE,"Prime"}</definedName>
    <definedName name="e_1" localSheetId="14" hidden="1">{"P_L Account",#N/A,FALSE,"Prime";"Assets",#N/A,FALSE,"Prime";"Liabilities",#N/A,FALSE,"Prime";"Capital and Reserves",#N/A,FALSE,"Prime";"Rec. of S_Holders Funds",#N/A,FALSE,"Prime";"Rec. of Pre and Post Tax Result",#N/A,FALSE,"Prime"}</definedName>
    <definedName name="e_1" localSheetId="12" hidden="1">{"P_L Account",#N/A,FALSE,"Prime";"Assets",#N/A,FALSE,"Prime";"Liabilities",#N/A,FALSE,"Prime";"Capital and Reserves",#N/A,FALSE,"Prime";"Rec. of S_Holders Funds",#N/A,FALSE,"Prime";"Rec. of Pre and Post Tax Result",#N/A,FALSE,"Prime"}</definedName>
    <definedName name="e_1" localSheetId="13" hidden="1">{"P_L Account",#N/A,FALSE,"Prime";"Assets",#N/A,FALSE,"Prime";"Liabilities",#N/A,FALSE,"Prime";"Capital and Reserves",#N/A,FALSE,"Prime";"Rec. of S_Holders Funds",#N/A,FALSE,"Prime";"Rec. of Pre and Post Tax Result",#N/A,FALSE,"Prime"}</definedName>
    <definedName name="e_1" localSheetId="5" hidden="1">{"P_L Account",#N/A,FALSE,"Prime";"Assets",#N/A,FALSE,"Prime";"Liabilities",#N/A,FALSE,"Prime";"Capital and Reserves",#N/A,FALSE,"Prime";"Rec. of S_Holders Funds",#N/A,FALSE,"Prime";"Rec. of Pre and Post Tax Result",#N/A,FALSE,"Prime"}</definedName>
    <definedName name="e_1" localSheetId="15" hidden="1">{"P_L Account",#N/A,FALSE,"Prime";"Assets",#N/A,FALSE,"Prime";"Liabilities",#N/A,FALSE,"Prime";"Capital and Reserves",#N/A,FALSE,"Prime";"Rec. of S_Holders Funds",#N/A,FALSE,"Prime";"Rec. of Pre and Post Tax Result",#N/A,FALSE,"Prime"}</definedName>
    <definedName name="e_1" hidden="1">{"P_L Account",#N/A,FALSE,"Prime";"Assets",#N/A,FALSE,"Prime";"Liabilities",#N/A,FALSE,"Prime";"Capital and Reserves",#N/A,FALSE,"Prime";"Rec. of S_Holders Funds",#N/A,FALSE,"Prime";"Rec. of Pre and Post Tax Result",#N/A,FALSE,"Prime"}</definedName>
    <definedName name="Early_Termination">[21]Calculations!$G$105:$G$1039</definedName>
    <definedName name="EBIT_Margin_Adjusted_Data" localSheetId="5" hidden="1">OFFSET(#REF!,0,0,COUNTA(#REF!),1)</definedName>
    <definedName name="EBIT_Margin_Adjusted_Data" hidden="1">OFFSET(#REF!,0,0,COUNTA(#REF!),1)</definedName>
    <definedName name="EBIT_Margin_Data" localSheetId="5" hidden="1">OFFSET(#REF!,0,0,COUNTA(#REF!)-1,1)</definedName>
    <definedName name="EBIT_Margin_Data" hidden="1">OFFSET(#REF!,0,0,COUNTA(#REF!)-1,1)</definedName>
    <definedName name="EBIT_Margin_Dummy_Data" localSheetId="5" hidden="1">OFFSET(#REF!,0,0,COUNTA(#REF!)-1,1)</definedName>
    <definedName name="EBIT_Margin_Dummy_Data" hidden="1">OFFSET(#REF!,0,0,COUNTA(#REF!)-1,1)</definedName>
    <definedName name="EBIT_Margin_X_Values" localSheetId="5" hidden="1">OFFSET(#REF!,0,0,COUNTA(#REF!)-1,1)</definedName>
    <definedName name="EBIT_Margin_X_Values" hidden="1">OFFSET(#REF!,0,0,COUNTA(#REF!)-1,1)</definedName>
    <definedName name="eeee" localSheetId="11" hidden="1">{"Data Input",#N/A,TRUE,"Data Input";"10-Yr Cash Flow",#N/A,TRUE,"Cash Flow";"10-Yr Value",#N/A,TRUE,"Value "}</definedName>
    <definedName name="eeee" localSheetId="14" hidden="1">{"Data Input",#N/A,TRUE,"Data Input";"10-Yr Cash Flow",#N/A,TRUE,"Cash Flow";"10-Yr Value",#N/A,TRUE,"Value "}</definedName>
    <definedName name="eeee" localSheetId="12" hidden="1">{"Data Input",#N/A,TRUE,"Data Input";"10-Yr Cash Flow",#N/A,TRUE,"Cash Flow";"10-Yr Value",#N/A,TRUE,"Value "}</definedName>
    <definedName name="eeee" localSheetId="13" hidden="1">{"Data Input",#N/A,TRUE,"Data Input";"10-Yr Cash Flow",#N/A,TRUE,"Cash Flow";"10-Yr Value",#N/A,TRUE,"Value "}</definedName>
    <definedName name="eeee" localSheetId="5" hidden="1">{"Data Input",#N/A,TRUE,"Data Input";"10-Yr Cash Flow",#N/A,TRUE,"Cash Flow";"10-Yr Value",#N/A,TRUE,"Value "}</definedName>
    <definedName name="eeee" localSheetId="15" hidden="1">{"Data Input",#N/A,TRUE,"Data Input";"10-Yr Cash Flow",#N/A,TRUE,"Cash Flow";"10-Yr Value",#N/A,TRUE,"Value "}</definedName>
    <definedName name="eeee" hidden="1">{"Data Input",#N/A,TRUE,"Data Input";"10-Yr Cash Flow",#N/A,TRUE,"Cash Flow";"10-Yr Value",#N/A,TRUE,"Value "}</definedName>
    <definedName name="End" localSheetId="41">#REF!</definedName>
    <definedName name="End" localSheetId="11">#REF!</definedName>
    <definedName name="End" localSheetId="14">#REF!</definedName>
    <definedName name="End" localSheetId="12">#REF!</definedName>
    <definedName name="End" localSheetId="40">#REF!</definedName>
    <definedName name="End" localSheetId="5">#REF!</definedName>
    <definedName name="End">#REF!</definedName>
    <definedName name="End_date" localSheetId="5">'[52]bogus links'!#REF!</definedName>
    <definedName name="End_date">'[52]bogus links'!#REF!</definedName>
    <definedName name="EndBlattAng" localSheetId="14">#REF!</definedName>
    <definedName name="EndBlattAng" localSheetId="5">#REF!</definedName>
    <definedName name="EndBlattAng">#REF!</definedName>
    <definedName name="EndBlattRg" localSheetId="14">#REF!</definedName>
    <definedName name="EndBlattRg" localSheetId="5">#REF!</definedName>
    <definedName name="EndBlattRg">#REF!</definedName>
    <definedName name="EntitiesOrigin">[39]Entities!$B$7</definedName>
    <definedName name="entity" localSheetId="5">#REF!</definedName>
    <definedName name="entity">#REF!</definedName>
    <definedName name="EntityColCount">[39]Entities!$P$3</definedName>
    <definedName name="EntityRowCount">[39]Entities!$P$2</definedName>
    <definedName name="Entries">'[53]Allocation - Bud &amp; Act'!$AH$6</definedName>
    <definedName name="Equipment">'[41]expense Types'!$A$47:$A$48</definedName>
    <definedName name="equity" localSheetId="5">#REF!</definedName>
    <definedName name="equity">#REF!</definedName>
    <definedName name="equiv_lease_length">'[24]Main Summary'!$AA$40</definedName>
    <definedName name="erbrachte_Leistg" localSheetId="14">#REF!</definedName>
    <definedName name="erbrachte_Leistg" localSheetId="5">#REF!</definedName>
    <definedName name="erbrachte_Leistg">#REF!</definedName>
    <definedName name="erv" localSheetId="5">#REF!</definedName>
    <definedName name="erv">#REF!</definedName>
    <definedName name="erv_mult">'[54]Main Summary'!$F$23</definedName>
    <definedName name="ESRE" localSheetId="14">#REF!</definedName>
    <definedName name="ESRE" localSheetId="5">#REF!</definedName>
    <definedName name="ESRE">#REF!</definedName>
    <definedName name="EssLatest">"period12"</definedName>
    <definedName name="EssOptions">"A1100000100130000000001100100_03---00"</definedName>
    <definedName name="ESTotal" localSheetId="14">#REF!</definedName>
    <definedName name="ESTotal" localSheetId="5">#REF!</definedName>
    <definedName name="ESTotal">#REF!</definedName>
    <definedName name="EU" localSheetId="5">#REF!</definedName>
    <definedName name="EU">#REF!</definedName>
    <definedName name="eur" localSheetId="5">#REF!</definedName>
    <definedName name="eur">#REF!</definedName>
    <definedName name="EURE" localSheetId="5">#REF!</definedName>
    <definedName name="EURE">#REF!</definedName>
    <definedName name="euro" localSheetId="5">#REF!</definedName>
    <definedName name="euro">#REF!</definedName>
    <definedName name="EUROS">[55]Rates!$M$46</definedName>
    <definedName name="EUTotal" localSheetId="14">#REF!</definedName>
    <definedName name="EUTotal" localSheetId="5">#REF!</definedName>
    <definedName name="EUTotal">#REF!</definedName>
    <definedName name="EV__DECIMALSYMBOL__" hidden="1">","</definedName>
    <definedName name="EV__EVCOM_OPTIONS__" hidden="1">8</definedName>
    <definedName name="EV__EXPOPTIONS__" hidden="1">0</definedName>
    <definedName name="EV__LASTREFTIME__" localSheetId="14" hidden="1">40624.8068518518</definedName>
    <definedName name="EV__LASTREFTIME__" hidden="1">40028.5568981481</definedName>
    <definedName name="EV__LOCKEDCVW__LEGALAPP" hidden="1">"12100000,A_TOTAL,C100,LC,INPUT,999,IC_TOTAL_THIRD,G001,RG_TOTAL,2012.DEC,YTD,"</definedName>
    <definedName name="EV__LOCKEDCVW__RATE" hidden="1">"C000,USD,AVG,Global,2006.TOTAL,Periodic,"</definedName>
    <definedName name="EV__LOCKSTATUS__" hidden="1">4</definedName>
    <definedName name="EV__MAXEXPCOLS__" hidden="1">100</definedName>
    <definedName name="EV__MAXEXPROWS__" hidden="1">1000</definedName>
    <definedName name="EV__MEMORYCVW__" hidden="1">0</definedName>
    <definedName name="EV__WBEVMODE__" hidden="1">1</definedName>
    <definedName name="EV__WBREFOPTIONS__" hidden="1">134217732</definedName>
    <definedName name="EV__WBVERSION__" hidden="1">0</definedName>
    <definedName name="EV__WSINFO__" hidden="1">1234</definedName>
    <definedName name="exbreak">'[24]Main Summary'!$N$19</definedName>
    <definedName name="Exch_Dec08" localSheetId="5">#REF!</definedName>
    <definedName name="Exch_Dec08">#REF!</definedName>
    <definedName name="Exch_Dec09" localSheetId="5">#REF!</definedName>
    <definedName name="Exch_Dec09">#REF!</definedName>
    <definedName name="Exch_Jun09" localSheetId="5">#REF!</definedName>
    <definedName name="Exch_Jun09">#REF!</definedName>
    <definedName name="Exch_Sep09" localSheetId="5">#REF!</definedName>
    <definedName name="Exch_Sep09">#REF!</definedName>
    <definedName name="ExchangeRate" localSheetId="14">[31]Controls!$C$30</definedName>
    <definedName name="ExchangeRate" localSheetId="5">#REF!</definedName>
    <definedName name="ExchangeRate">#REF!</definedName>
    <definedName name="exist" localSheetId="5">#REF!</definedName>
    <definedName name="exist">#REF!</definedName>
    <definedName name="ExitCap">[20]Control!$E$13</definedName>
    <definedName name="expense_1">'[22]expense Types'!$A$2:$A$4</definedName>
    <definedName name="Expense_2">'[1]expense Types'!$A$8:$A$9</definedName>
    <definedName name="expense_3">'[1]expense Types'!$A$11:$A$21</definedName>
    <definedName name="expense_4">'[22]expense Types'!$A$16:$A$21</definedName>
    <definedName name="expense_5">'[1]expense Types'!$A$30:$A$32</definedName>
    <definedName name="Expense_6">'[22]expense Types'!$A$27:$A$30</definedName>
    <definedName name="expense_7">'[22]expense Types'!$A$32:$A$34</definedName>
    <definedName name="expiry" localSheetId="5">#REF!</definedName>
    <definedName name="expiry">#REF!</definedName>
    <definedName name="Expiry_Qtr">[21]Calculations!$L$105:$L$1039</definedName>
    <definedName name="Expiry_Table">[21]Calculations!$I$1:$J$7</definedName>
    <definedName name="ExRat">'[56]Rent Input'!$B$7</definedName>
    <definedName name="ExRate">'[57]Rent Input'!$B$7</definedName>
    <definedName name="external_loan">'[58]Investment information'!$G$10</definedName>
    <definedName name="FacilitiesOrigin">[39]Facilities!$B$33</definedName>
    <definedName name="FacilityColCount">[39]Facilities!$N$3</definedName>
    <definedName name="FacilityRowCount">[39]Facilities!$N$2</definedName>
    <definedName name="FAFA" localSheetId="11">Cash!FAFA</definedName>
    <definedName name="FAFA" localSheetId="14">'Deferred tax'!FAFA</definedName>
    <definedName name="FAFA" localSheetId="12">'ELF VILLA TB 30GIU22'!FAFA</definedName>
    <definedName name="FAFA" localSheetId="13">GLVILLA30Jun22!FAFA</definedName>
    <definedName name="FAFA" localSheetId="5">#N/A</definedName>
    <definedName name="FAFA" localSheetId="15">'IRR Villa'!FAFA</definedName>
    <definedName name="FAFA">[0]!FAFA</definedName>
    <definedName name="fafd" localSheetId="14">#REF!</definedName>
    <definedName name="fafd" localSheetId="5">#REF!</definedName>
    <definedName name="fafd">#REF!</definedName>
    <definedName name="FAS157DataAnchor" localSheetId="14">#REF!</definedName>
    <definedName name="FAS157DataAnchor" localSheetId="5">#REF!</definedName>
    <definedName name="FAS157DataAnchor">#REF!</definedName>
    <definedName name="FAS157RunDate" localSheetId="14">#REF!</definedName>
    <definedName name="FAS157RunDate" localSheetId="5">#REF!</definedName>
    <definedName name="FAS157RunDate">#REF!</definedName>
    <definedName name="FAS157SponsorName" localSheetId="5">#REF!</definedName>
    <definedName name="FAS157SponsorName">#REF!</definedName>
    <definedName name="FAS157SummaryAnchor" localSheetId="5">#REF!</definedName>
    <definedName name="FAS157SummaryAnchor">#REF!</definedName>
    <definedName name="fdfdfd" localSheetId="11" hidden="1">{#N/A,#N/A,FALSE,"CAPREIT"}</definedName>
    <definedName name="fdfdfd" localSheetId="14" hidden="1">{#N/A,#N/A,FALSE,"CAPREIT"}</definedName>
    <definedName name="fdfdfd" localSheetId="12" hidden="1">{#N/A,#N/A,FALSE,"CAPREIT"}</definedName>
    <definedName name="fdfdfd" localSheetId="13" hidden="1">{#N/A,#N/A,FALSE,"CAPREIT"}</definedName>
    <definedName name="fdfdfd" localSheetId="5" hidden="1">{#N/A,#N/A,FALSE,"CAPREIT"}</definedName>
    <definedName name="fdfdfd" localSheetId="15" hidden="1">{#N/A,#N/A,FALSE,"CAPREIT"}</definedName>
    <definedName name="fdfdfd" hidden="1">{#N/A,#N/A,FALSE,"CAPREIT"}</definedName>
    <definedName name="fdfdfd_1" localSheetId="11" hidden="1">{#N/A,#N/A,FALSE,"CAPREIT"}</definedName>
    <definedName name="fdfdfd_1" localSheetId="14" hidden="1">{#N/A,#N/A,FALSE,"CAPREIT"}</definedName>
    <definedName name="fdfdfd_1" localSheetId="12" hidden="1">{#N/A,#N/A,FALSE,"CAPREIT"}</definedName>
    <definedName name="fdfdfd_1" localSheetId="13" hidden="1">{#N/A,#N/A,FALSE,"CAPREIT"}</definedName>
    <definedName name="fdfdfd_1" localSheetId="5" hidden="1">{#N/A,#N/A,FALSE,"CAPREIT"}</definedName>
    <definedName name="fdfdfd_1" localSheetId="15" hidden="1">{#N/A,#N/A,FALSE,"CAPREIT"}</definedName>
    <definedName name="fdfdfd_1" hidden="1">{#N/A,#N/A,FALSE,"CAPREIT"}</definedName>
    <definedName name="fdfdfd_2" localSheetId="11" hidden="1">{#N/A,#N/A,FALSE,"CAPREIT"}</definedName>
    <definedName name="fdfdfd_2" localSheetId="14" hidden="1">{#N/A,#N/A,FALSE,"CAPREIT"}</definedName>
    <definedName name="fdfdfd_2" localSheetId="12" hidden="1">{#N/A,#N/A,FALSE,"CAPREIT"}</definedName>
    <definedName name="fdfdfd_2" localSheetId="13" hidden="1">{#N/A,#N/A,FALSE,"CAPREIT"}</definedName>
    <definedName name="fdfdfd_2" localSheetId="5" hidden="1">{#N/A,#N/A,FALSE,"CAPREIT"}</definedName>
    <definedName name="fdfdfd_2" localSheetId="15" hidden="1">{#N/A,#N/A,FALSE,"CAPREIT"}</definedName>
    <definedName name="fdfdfd_2" hidden="1">{#N/A,#N/A,FALSE,"CAPREIT"}</definedName>
    <definedName name="fdfdfdf" localSheetId="11" hidden="1">{#N/A,#N/A,FALSE,"CAPREIT"}</definedName>
    <definedName name="fdfdfdf" localSheetId="14" hidden="1">{#N/A,#N/A,FALSE,"CAPREIT"}</definedName>
    <definedName name="fdfdfdf" localSheetId="12" hidden="1">{#N/A,#N/A,FALSE,"CAPREIT"}</definedName>
    <definedName name="fdfdfdf" localSheetId="13" hidden="1">{#N/A,#N/A,FALSE,"CAPREIT"}</definedName>
    <definedName name="fdfdfdf" localSheetId="5" hidden="1">{#N/A,#N/A,FALSE,"CAPREIT"}</definedName>
    <definedName name="fdfdfdf" localSheetId="15" hidden="1">{#N/A,#N/A,FALSE,"CAPREIT"}</definedName>
    <definedName name="fdfdfdf" hidden="1">{#N/A,#N/A,FALSE,"CAPREIT"}</definedName>
    <definedName name="fdfdfdf_1" localSheetId="11" hidden="1">{#N/A,#N/A,FALSE,"CAPREIT"}</definedName>
    <definedName name="fdfdfdf_1" localSheetId="14" hidden="1">{#N/A,#N/A,FALSE,"CAPREIT"}</definedName>
    <definedName name="fdfdfdf_1" localSheetId="12" hidden="1">{#N/A,#N/A,FALSE,"CAPREIT"}</definedName>
    <definedName name="fdfdfdf_1" localSheetId="13" hidden="1">{#N/A,#N/A,FALSE,"CAPREIT"}</definedName>
    <definedName name="fdfdfdf_1" localSheetId="5" hidden="1">{#N/A,#N/A,FALSE,"CAPREIT"}</definedName>
    <definedName name="fdfdfdf_1" localSheetId="15" hidden="1">{#N/A,#N/A,FALSE,"CAPREIT"}</definedName>
    <definedName name="fdfdfdf_1" hidden="1">{#N/A,#N/A,FALSE,"CAPREIT"}</definedName>
    <definedName name="fdfdfdf_2" localSheetId="11" hidden="1">{#N/A,#N/A,FALSE,"CAPREIT"}</definedName>
    <definedName name="fdfdfdf_2" localSheetId="14" hidden="1">{#N/A,#N/A,FALSE,"CAPREIT"}</definedName>
    <definedName name="fdfdfdf_2" localSheetId="12" hidden="1">{#N/A,#N/A,FALSE,"CAPREIT"}</definedName>
    <definedName name="fdfdfdf_2" localSheetId="13" hidden="1">{#N/A,#N/A,FALSE,"CAPREIT"}</definedName>
    <definedName name="fdfdfdf_2" localSheetId="5" hidden="1">{#N/A,#N/A,FALSE,"CAPREIT"}</definedName>
    <definedName name="fdfdfdf_2" localSheetId="15" hidden="1">{#N/A,#N/A,FALSE,"CAPREIT"}</definedName>
    <definedName name="fdfdfdf_2" hidden="1">{#N/A,#N/A,FALSE,"CAPREIT"}</definedName>
    <definedName name="fdfj">[59]projects!$A$1:$A$90</definedName>
    <definedName name="fe">'[22]expense Types'!$A$16:$A$21</definedName>
    <definedName name="FEB" localSheetId="14">#REF!</definedName>
    <definedName name="FEB" localSheetId="5">#REF!</definedName>
    <definedName name="FEB">#REF!</definedName>
    <definedName name="Fee_Type" localSheetId="14">#REF!</definedName>
    <definedName name="Fee_Type" localSheetId="5">#REF!</definedName>
    <definedName name="Fee_Type">#REF!</definedName>
    <definedName name="fees" localSheetId="5">#REF!</definedName>
    <definedName name="fees">#REF!</definedName>
    <definedName name="fefe" localSheetId="14">#REF!</definedName>
    <definedName name="fefe" localSheetId="5">#REF!</definedName>
    <definedName name="fefe">#REF!</definedName>
    <definedName name="ff">"%,FBUSINESS_UNIT,TNEW_FUND_TREE,NAOC UNITED KINGDOM"</definedName>
    <definedName name="FFF" localSheetId="11" hidden="1">{"Data Input",#N/A,TRUE,"Data Input";"15-Yr Cash Flow",#N/A,TRUE,"Cash Flow";"15-Yr Value",#N/A,TRUE,"Value "}</definedName>
    <definedName name="FFF" localSheetId="14" hidden="1">{"Data Input",#N/A,TRUE,"Data Input";"15-Yr Cash Flow",#N/A,TRUE,"Cash Flow";"15-Yr Value",#N/A,TRUE,"Value "}</definedName>
    <definedName name="FFF" localSheetId="12" hidden="1">{"Data Input",#N/A,TRUE,"Data Input";"15-Yr Cash Flow",#N/A,TRUE,"Cash Flow";"15-Yr Value",#N/A,TRUE,"Value "}</definedName>
    <definedName name="FFF" localSheetId="13" hidden="1">{"Data Input",#N/A,TRUE,"Data Input";"15-Yr Cash Flow",#N/A,TRUE,"Cash Flow";"15-Yr Value",#N/A,TRUE,"Value "}</definedName>
    <definedName name="FFF" localSheetId="5" hidden="1">{"Data Input",#N/A,TRUE,"Data Input";"15-Yr Cash Flow",#N/A,TRUE,"Cash Flow";"15-Yr Value",#N/A,TRUE,"Value "}</definedName>
    <definedName name="FFF" localSheetId="15" hidden="1">{"Data Input",#N/A,TRUE,"Data Input";"15-Yr Cash Flow",#N/A,TRUE,"Cash Flow";"15-Yr Value",#N/A,TRUE,"Value "}</definedName>
    <definedName name="FFF" hidden="1">{"Data Input",#N/A,TRUE,"Data Input";"15-Yr Cash Flow",#N/A,TRUE,"Cash Flow";"15-Yr Value",#N/A,TRUE,"Value "}</definedName>
    <definedName name="ffff" localSheetId="11" hidden="1">{"Data Input",#N/A,TRUE,"Data Input";"15-Yr Cash Flow",#N/A,TRUE,"Cash Flow";"15-Yr Value",#N/A,TRUE,"Value "}</definedName>
    <definedName name="ffff" localSheetId="14" hidden="1">{"Data Input",#N/A,TRUE,"Data Input";"15-Yr Cash Flow",#N/A,TRUE,"Cash Flow";"15-Yr Value",#N/A,TRUE,"Value "}</definedName>
    <definedName name="ffff" localSheetId="12" hidden="1">{"Data Input",#N/A,TRUE,"Data Input";"15-Yr Cash Flow",#N/A,TRUE,"Cash Flow";"15-Yr Value",#N/A,TRUE,"Value "}</definedName>
    <definedName name="ffff" localSheetId="13" hidden="1">{"Data Input",#N/A,TRUE,"Data Input";"15-Yr Cash Flow",#N/A,TRUE,"Cash Flow";"15-Yr Value",#N/A,TRUE,"Value "}</definedName>
    <definedName name="ffff" localSheetId="5" hidden="1">{"Data Input",#N/A,TRUE,"Data Input";"15-Yr Cash Flow",#N/A,TRUE,"Cash Flow";"15-Yr Value",#N/A,TRUE,"Value "}</definedName>
    <definedName name="ffff" localSheetId="15" hidden="1">{"Data Input",#N/A,TRUE,"Data Input";"15-Yr Cash Flow",#N/A,TRUE,"Cash Flow";"15-Yr Value",#N/A,TRUE,"Value "}</definedName>
    <definedName name="ffff" hidden="1">{"Data Input",#N/A,TRUE,"Data Input";"15-Yr Cash Flow",#N/A,TRUE,"Cash Flow";"15-Yr Value",#N/A,TRUE,"Value "}</definedName>
    <definedName name="File.Type" hidden="1">#REF!</definedName>
    <definedName name="FilterCriteria" localSheetId="14">'[38]Allocations &amp; Cost Data'!#REF!</definedName>
    <definedName name="FilterCriteria">'[38]Allocations &amp; Cost Data'!#REF!</definedName>
    <definedName name="Final" localSheetId="25">#REF!</definedName>
    <definedName name="Final" localSheetId="41">#REF!</definedName>
    <definedName name="Final" localSheetId="14">#REF!</definedName>
    <definedName name="Final" localSheetId="39">#REF!</definedName>
    <definedName name="Final" localSheetId="40">#REF!</definedName>
    <definedName name="Final" localSheetId="5">#REF!</definedName>
    <definedName name="Final" localSheetId="29">#REF!</definedName>
    <definedName name="Final" localSheetId="37">#REF!</definedName>
    <definedName name="Final" localSheetId="23">#REF!</definedName>
    <definedName name="Final" localSheetId="21">#REF!</definedName>
    <definedName name="Final">#REF!</definedName>
    <definedName name="FinFees"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FinFees"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FinFees"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FinFees"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FinFees"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FinFees"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FinFees"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FinFees1"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FinFees1"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FinFees1"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FinFees1"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FinFees1"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FinFees1"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FinFees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Firma">[60]Stammdaten!$B$3</definedName>
    <definedName name="First_payment_due" localSheetId="5">#REF!</definedName>
    <definedName name="First_payment_due">#REF!</definedName>
    <definedName name="fiscale" localSheetId="11">Cash!fiscale</definedName>
    <definedName name="fiscale" localSheetId="14">'Deferred tax'!fiscale</definedName>
    <definedName name="fiscale" localSheetId="12">'ELF VILLA TB 30GIU22'!fiscale</definedName>
    <definedName name="fiscale" localSheetId="13">GLVILLA30Jun22!fiscale</definedName>
    <definedName name="fiscale" localSheetId="5">#N/A</definedName>
    <definedName name="fiscale" localSheetId="15">'IRR Villa'!fiscale</definedName>
    <definedName name="fiscale">[0]!fiscale</definedName>
    <definedName name="fixed_exp" localSheetId="5">#REF!</definedName>
    <definedName name="fixed_exp">#REF!</definedName>
    <definedName name="FixedRateColCount">[61]FixedRates!$Q$3</definedName>
    <definedName name="FixedRateRowCount">[61]FixedRates!$Q$2</definedName>
    <definedName name="FixedRatesOrigin">[61]FixedRates!$B$8</definedName>
    <definedName name="FloatingRateColCount">[39]FloatingRates!$N$3</definedName>
    <definedName name="FloatingRateRowCount">[39]FloatingRates!$N$2</definedName>
    <definedName name="FloatingRatesOrigin">[39]FloatingRates!$B$8</definedName>
    <definedName name="Floor_Area">[21]Data!$EO$21:$EO$123</definedName>
    <definedName name="ForDevTracker" localSheetId="5">#REF!</definedName>
    <definedName name="ForDevTracker">#REF!</definedName>
    <definedName name="Forecast">[31]Controls!$C$11</definedName>
    <definedName name="ForEX">'[62]●Base Sheet'!$C$32</definedName>
    <definedName name="formatAmortization">[42]Formats!$B$2:$B$15</definedName>
    <definedName name="formatDateHeader">[42]Formats!$F$2:$F$3</definedName>
    <definedName name="France" localSheetId="5">#REF!</definedName>
    <definedName name="France">#REF!</definedName>
    <definedName name="FROPCIRE" localSheetId="14">#REF!</definedName>
    <definedName name="FROPCIRE" localSheetId="5">#REF!</definedName>
    <definedName name="FROPCIRE">#REF!</definedName>
    <definedName name="FROPCITotal" localSheetId="14">#REF!</definedName>
    <definedName name="FROPCITotal" localSheetId="5">#REF!</definedName>
    <definedName name="FROPCITotal">#REF!</definedName>
    <definedName name="FRPMRE" localSheetId="14">#REF!</definedName>
    <definedName name="FRPMRE" localSheetId="5">#REF!</definedName>
    <definedName name="FRPMRE">#REF!</definedName>
    <definedName name="FRPMTotal" localSheetId="5">#REF!</definedName>
    <definedName name="FRPMTotal">#REF!</definedName>
    <definedName name="FRRE" localSheetId="5">#REF!</definedName>
    <definedName name="FRRE">#REF!</definedName>
    <definedName name="FRTotal" localSheetId="5">#REF!</definedName>
    <definedName name="FRTotal">#REF!</definedName>
    <definedName name="fuk" localSheetId="11" hidden="1">{"1999",#N/A,FALSE,"1999"}</definedName>
    <definedName name="fuk" localSheetId="14" hidden="1">{"1999",#N/A,FALSE,"1999"}</definedName>
    <definedName name="fuk" localSheetId="12" hidden="1">{"1999",#N/A,FALSE,"1999"}</definedName>
    <definedName name="fuk" localSheetId="13" hidden="1">{"1999",#N/A,FALSE,"1999"}</definedName>
    <definedName name="fuk" localSheetId="5" hidden="1">{"1999",#N/A,FALSE,"1999"}</definedName>
    <definedName name="fuk" localSheetId="15" hidden="1">{"1999",#N/A,FALSE,"1999"}</definedName>
    <definedName name="fuk" hidden="1">{"1999",#N/A,FALSE,"1999"}</definedName>
    <definedName name="fuk_1" localSheetId="11" hidden="1">{"1999",#N/A,FALSE,"1999"}</definedName>
    <definedName name="fuk_1" localSheetId="14" hidden="1">{"1999",#N/A,FALSE,"1999"}</definedName>
    <definedName name="fuk_1" localSheetId="12" hidden="1">{"1999",#N/A,FALSE,"1999"}</definedName>
    <definedName name="fuk_1" localSheetId="13" hidden="1">{"1999",#N/A,FALSE,"1999"}</definedName>
    <definedName name="fuk_1" localSheetId="5" hidden="1">{"1999",#N/A,FALSE,"1999"}</definedName>
    <definedName name="fuk_1" localSheetId="15" hidden="1">{"1999",#N/A,FALSE,"1999"}</definedName>
    <definedName name="fuk_1" hidden="1">{"1999",#N/A,FALSE,"1999"}</definedName>
    <definedName name="fuk_2" localSheetId="11" hidden="1">{"1999",#N/A,FALSE,"1999"}</definedName>
    <definedName name="fuk_2" localSheetId="14" hidden="1">{"1999",#N/A,FALSE,"1999"}</definedName>
    <definedName name="fuk_2" localSheetId="12" hidden="1">{"1999",#N/A,FALSE,"1999"}</definedName>
    <definedName name="fuk_2" localSheetId="13" hidden="1">{"1999",#N/A,FALSE,"1999"}</definedName>
    <definedName name="fuk_2" localSheetId="5" hidden="1">{"1999",#N/A,FALSE,"1999"}</definedName>
    <definedName name="fuk_2" localSheetId="15" hidden="1">{"1999",#N/A,FALSE,"1999"}</definedName>
    <definedName name="fuk_2" hidden="1">{"1999",#N/A,FALSE,"1999"}</definedName>
    <definedName name="Fund_Name" localSheetId="14">#REF!</definedName>
    <definedName name="Fund_Name" localSheetId="5">#REF!</definedName>
    <definedName name="Fund_Name">#REF!</definedName>
    <definedName name="FundedPrior" localSheetId="5">#REF!</definedName>
    <definedName name="FundedPrior">#REF!</definedName>
    <definedName name="FundM2MCurrency">[42]FundM2MTemplate!$A$4</definedName>
    <definedName name="FundM2MDataEnd">[42]FundM2MTemplate!$A$10:$IV$10</definedName>
    <definedName name="FundM2MDescription">[42]FundM2MTemplate!$A$5</definedName>
    <definedName name="FundM2MFormat">[42]FundM2MTemplate!$A$9:$IV$9</definedName>
    <definedName name="FundM2MNotesStartHere">[42]FundM2MTemplate!$A$9</definedName>
    <definedName name="FundM2MPeriod">[42]FundM2MTemplate!$A$3</definedName>
    <definedName name="FundM2MTitle">[42]FundM2MTemplate!$A$2</definedName>
    <definedName name="funds_out" localSheetId="5">#REF!</definedName>
    <definedName name="funds_out">#REF!</definedName>
    <definedName name="FuturePrepayment" localSheetId="14">'[43]TrueUp Summary Report'!#REF!</definedName>
    <definedName name="FuturePrepayment">'[43]TrueUp Summary Report'!#REF!</definedName>
    <definedName name="FY">"the current tax year"</definedName>
    <definedName name="g" localSheetId="11"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g" localSheetId="14"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g" localSheetId="12"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g" localSheetId="13"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g" localSheetId="5"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g" localSheetId="15"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g"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g_12">#REF!</definedName>
    <definedName name="Gdiv12" localSheetId="5">#REF!</definedName>
    <definedName name="Gdiv12">#REF!</definedName>
    <definedName name="geleist_Zahlung" localSheetId="14">#REF!</definedName>
    <definedName name="geleist_Zahlung" localSheetId="5">#REF!</definedName>
    <definedName name="geleist_Zahlung">#REF!</definedName>
    <definedName name="Geograph_Pie_X_Labels" localSheetId="5" hidden="1">OFFSET(#REF!,0,0,COUNTA(#REF!)-1,1)</definedName>
    <definedName name="Geograph_Pie_X_Labels" hidden="1">OFFSET(#REF!,0,0,COUNTA(#REF!)-1,1)</definedName>
    <definedName name="Geography_Pie_Data" localSheetId="5" hidden="1">OFFSET(#REF!,0,0,COUNTA(#REF!)-1,1)</definedName>
    <definedName name="Geography_Pie_Data" hidden="1">OFFSET(#REF!,0,0,COUNTA(#REF!)-1,1)</definedName>
    <definedName name="Germany" localSheetId="5">#REF!</definedName>
    <definedName name="Germany">#REF!</definedName>
    <definedName name="Gesamt_brutto" localSheetId="14">#REF!</definedName>
    <definedName name="Gesamt_brutto" localSheetId="5">#REF!</definedName>
    <definedName name="Gesamt_brutto">#REF!</definedName>
    <definedName name="GFA">'[63]Operating Summary'!$F$4</definedName>
    <definedName name="GGG" localSheetId="11" hidden="1">{"ODB",#N/A,FALSE,"Hold Scenario"}</definedName>
    <definedName name="GGG" localSheetId="14" hidden="1">{"ODB",#N/A,FALSE,"Hold Scenario"}</definedName>
    <definedName name="GGG" localSheetId="12" hidden="1">{"ODB",#N/A,FALSE,"Hold Scenario"}</definedName>
    <definedName name="GGG" localSheetId="13" hidden="1">{"ODB",#N/A,FALSE,"Hold Scenario"}</definedName>
    <definedName name="GGG" localSheetId="5" hidden="1">{"ODB",#N/A,FALSE,"Hold Scenario"}</definedName>
    <definedName name="GGG" localSheetId="15" hidden="1">{"ODB",#N/A,FALSE,"Hold Scenario"}</definedName>
    <definedName name="GGG" hidden="1">{"ODB",#N/A,FALSE,"Hold Scenario"}</definedName>
    <definedName name="gggg" localSheetId="11" hidden="1">{"1999",#N/A,FALSE,"1999"}</definedName>
    <definedName name="gggg" localSheetId="14" hidden="1">{"ODB",#N/A,FALSE,"Hold Scenario"}</definedName>
    <definedName name="gggg" localSheetId="12" hidden="1">{"1999",#N/A,FALSE,"1999"}</definedName>
    <definedName name="gggg" localSheetId="13" hidden="1">{"1999",#N/A,FALSE,"1999"}</definedName>
    <definedName name="gggg" localSheetId="5" hidden="1">{"1999",#N/A,FALSE,"1999"}</definedName>
    <definedName name="gggg" localSheetId="15" hidden="1">{"1999",#N/A,FALSE,"1999"}</definedName>
    <definedName name="gggg" hidden="1">{"1999",#N/A,FALSE,"1999"}</definedName>
    <definedName name="gggg_1" localSheetId="11" hidden="1">{"1999",#N/A,FALSE,"1999"}</definedName>
    <definedName name="gggg_1" localSheetId="14" hidden="1">{"1999",#N/A,FALSE,"1999"}</definedName>
    <definedName name="gggg_1" localSheetId="12" hidden="1">{"1999",#N/A,FALSE,"1999"}</definedName>
    <definedName name="gggg_1" localSheetId="13" hidden="1">{"1999",#N/A,FALSE,"1999"}</definedName>
    <definedName name="gggg_1" localSheetId="5" hidden="1">{"1999",#N/A,FALSE,"1999"}</definedName>
    <definedName name="gggg_1" localSheetId="15" hidden="1">{"1999",#N/A,FALSE,"1999"}</definedName>
    <definedName name="gggg_1" hidden="1">{"1999",#N/A,FALSE,"1999"}</definedName>
    <definedName name="gggg_2" localSheetId="11" hidden="1">{"1999",#N/A,FALSE,"1999"}</definedName>
    <definedName name="gggg_2" localSheetId="14" hidden="1">{"1999",#N/A,FALSE,"1999"}</definedName>
    <definedName name="gggg_2" localSheetId="12" hidden="1">{"1999",#N/A,FALSE,"1999"}</definedName>
    <definedName name="gggg_2" localSheetId="13" hidden="1">{"1999",#N/A,FALSE,"1999"}</definedName>
    <definedName name="gggg_2" localSheetId="5" hidden="1">{"1999",#N/A,FALSE,"1999"}</definedName>
    <definedName name="gggg_2" localSheetId="15" hidden="1">{"1999",#N/A,FALSE,"1999"}</definedName>
    <definedName name="gggg_2" hidden="1">{"1999",#N/A,FALSE,"1999"}</definedName>
    <definedName name="ghdfhgdfgh" localSheetId="11" hidden="1">{#N/A,#N/A,FALSE,"Aging Summary";#N/A,#N/A,FALSE,"Ratio Analysis";#N/A,#N/A,FALSE,"Test 120 Day Accts";#N/A,#N/A,FALSE,"Tickmarks"}</definedName>
    <definedName name="ghdfhgdfgh" localSheetId="14" hidden="1">{#N/A,#N/A,FALSE,"Aging Summary";#N/A,#N/A,FALSE,"Ratio Analysis";#N/A,#N/A,FALSE,"Test 120 Day Accts";#N/A,#N/A,FALSE,"Tickmarks"}</definedName>
    <definedName name="ghdfhgdfgh" localSheetId="12" hidden="1">{#N/A,#N/A,FALSE,"Aging Summary";#N/A,#N/A,FALSE,"Ratio Analysis";#N/A,#N/A,FALSE,"Test 120 Day Accts";#N/A,#N/A,FALSE,"Tickmarks"}</definedName>
    <definedName name="ghdfhgdfgh" localSheetId="13" hidden="1">{#N/A,#N/A,FALSE,"Aging Summary";#N/A,#N/A,FALSE,"Ratio Analysis";#N/A,#N/A,FALSE,"Test 120 Day Accts";#N/A,#N/A,FALSE,"Tickmarks"}</definedName>
    <definedName name="ghdfhgdfgh" localSheetId="5" hidden="1">{#N/A,#N/A,FALSE,"Aging Summary";#N/A,#N/A,FALSE,"Ratio Analysis";#N/A,#N/A,FALSE,"Test 120 Day Accts";#N/A,#N/A,FALSE,"Tickmarks"}</definedName>
    <definedName name="ghdfhgdfgh" localSheetId="15" hidden="1">{#N/A,#N/A,FALSE,"Aging Summary";#N/A,#N/A,FALSE,"Ratio Analysis";#N/A,#N/A,FALSE,"Test 120 Day Accts";#N/A,#N/A,FALSE,"Tickmarks"}</definedName>
    <definedName name="ghdfhgdfgh" hidden="1">{#N/A,#N/A,FALSE,"Aging Summary";#N/A,#N/A,FALSE,"Ratio Analysis";#N/A,#N/A,FALSE,"Test 120 Day Accts";#N/A,#N/A,FALSE,"Tickmarks"}</definedName>
    <definedName name="GoingInCap">[20]Control!$E$12</definedName>
    <definedName name="GPDist" localSheetId="5">#REF!</definedName>
    <definedName name="GPDist">#REF!</definedName>
    <definedName name="Gross_Rent">[21]Data!$EP$21:$EP$123</definedName>
    <definedName name="Gross_Rent_Check">[21]Data!$EQ$21:$EQ$123</definedName>
    <definedName name="GrossBookValue" localSheetId="5">#REF!</definedName>
    <definedName name="GrossBookValue">#REF!</definedName>
    <definedName name="Growth" localSheetId="5">#REF!</definedName>
    <definedName name="Growth">#REF!</definedName>
    <definedName name="h" localSheetId="5">#REF!</definedName>
    <definedName name="h">#REF!</definedName>
    <definedName name="hard_ft" localSheetId="5">#REF!</definedName>
    <definedName name="hard_ft">#REF!</definedName>
    <definedName name="HBASEACCOUNTMVT" localSheetId="41">#REF!</definedName>
    <definedName name="HBASEACCOUNTMVT" localSheetId="14">#REF!</definedName>
    <definedName name="HBASEACCOUNTMVT" localSheetId="40">#REF!</definedName>
    <definedName name="HBASEACCOUNTMVT" localSheetId="5">#REF!</definedName>
    <definedName name="HBASEACCOUNTMVT">#REF!</definedName>
    <definedName name="HCURAMNACCOUNTMVT" localSheetId="41">#REF!</definedName>
    <definedName name="HCURAMNACCOUNTMVT" localSheetId="14">#REF!</definedName>
    <definedName name="HCURAMNACCOUNTMVT" localSheetId="40">#REF!</definedName>
    <definedName name="HCURAMNACCOUNTMVT" localSheetId="5">#REF!</definedName>
    <definedName name="HCURAMNACCOUNTMVT">#REF!</definedName>
    <definedName name="HCURRENCYACCOUNTMVT" localSheetId="41">#REF!</definedName>
    <definedName name="HCURRENCYACCOUNTMVT" localSheetId="14">#REF!</definedName>
    <definedName name="HCURRENCYACCOUNTMVT" localSheetId="40">#REF!</definedName>
    <definedName name="HCURRENCYACCOUNTMVT" localSheetId="5">#REF!</definedName>
    <definedName name="HCURRENCYACCOUNTMVT">#REF!</definedName>
    <definedName name="HDBKACCOUNTMVT" localSheetId="41">#REF!</definedName>
    <definedName name="HDBKACCOUNTMVT" localSheetId="40">#REF!</definedName>
    <definedName name="HDBKACCOUNTMVT" localSheetId="5">#REF!</definedName>
    <definedName name="HDBKACCOUNTMVT">#REF!</definedName>
    <definedName name="HDOCDATEACCOUNTMVT" localSheetId="41">#REF!</definedName>
    <definedName name="HDOCDATEACCOUNTMVT" localSheetId="40">#REF!</definedName>
    <definedName name="HDOCDATEACCOUNTMVT" localSheetId="5">#REF!</definedName>
    <definedName name="HDOCDATEACCOUNTMVT">#REF!</definedName>
    <definedName name="HDOCNOACCOUNTMVT" localSheetId="41">#REF!</definedName>
    <definedName name="HDOCNOACCOUNTMVT" localSheetId="40">#REF!</definedName>
    <definedName name="HDOCNOACCOUNTMVT" localSheetId="5">#REF!</definedName>
    <definedName name="HDOCNOACCOUNTMVT">#REF!</definedName>
    <definedName name="HDUEDATEACCOUNTMVT" localSheetId="41">#REF!</definedName>
    <definedName name="HDUEDATEACCOUNTMVT" localSheetId="40">#REF!</definedName>
    <definedName name="HDUEDATEACCOUNTMVT" localSheetId="5">#REF!</definedName>
    <definedName name="HDUEDATEACCOUNTMVT">#REF!</definedName>
    <definedName name="HEADCOUNT" localSheetId="5">#REF!</definedName>
    <definedName name="HEADCOUNT">#REF!</definedName>
    <definedName name="Hello" localSheetId="11">{"Quicksilver"}</definedName>
    <definedName name="Hello" localSheetId="14">{"Quicksilver"}</definedName>
    <definedName name="Hello" localSheetId="12">{"Quicksilver"}</definedName>
    <definedName name="Hello" localSheetId="13">{"Quicksilver"}</definedName>
    <definedName name="Hello" localSheetId="5">{"Quicksilver"}</definedName>
    <definedName name="Hello" localSheetId="15">{"Quicksilver"}</definedName>
    <definedName name="Hello">{"Quicksilver"}</definedName>
    <definedName name="HFYEARACCOUNTMVT" localSheetId="41">#REF!</definedName>
    <definedName name="HFYEARACCOUNTMVT" localSheetId="40">#REF!</definedName>
    <definedName name="HFYEARACCOUNTMVT" localSheetId="5">#REF!</definedName>
    <definedName name="HFYEARACCOUNTMVT">#REF!</definedName>
    <definedName name="HG" localSheetId="5">#REF!</definedName>
    <definedName name="HG">#REF!</definedName>
    <definedName name="hghgf"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hghgf"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hghgf"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hghgf"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hghgf"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hghgf"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hghgf"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hhh" localSheetId="11" hidden="1">{"Assumptions",#N/A,FALSE,"input page";"1998",#N/A,FALSE,"1998";"1999",#N/A,FALSE,"1999";"2000",#N/A,FALSE,"2000";"2001",#N/A,FALSE,"2001"}</definedName>
    <definedName name="HHH" localSheetId="14" hidden="1">{#N/A,#N/A,FALSE,"OpEx (PP)";#N/A,#N/A,FALSE,"Lease Comps (O)-BT";#N/A,#N/A,FALSE,"OpEx (CC)";#N/A,#N/A,FALSE,"Value (PP-Base)";#N/A,#N/A,FALSE,"Value (CC-Base)";#N/A,#N/A,FALSE,"Sales Comps (R)";#N/A,#N/A,FALSE,"Sales Comps (O)"}</definedName>
    <definedName name="hhh" localSheetId="12" hidden="1">{"Assumptions",#N/A,FALSE,"input page";"1998",#N/A,FALSE,"1998";"1999",#N/A,FALSE,"1999";"2000",#N/A,FALSE,"2000";"2001",#N/A,FALSE,"2001"}</definedName>
    <definedName name="hhh" localSheetId="13" hidden="1">{"Assumptions",#N/A,FALSE,"input page";"1998",#N/A,FALSE,"1998";"1999",#N/A,FALSE,"1999";"2000",#N/A,FALSE,"2000";"2001",#N/A,FALSE,"2001"}</definedName>
    <definedName name="hhh" localSheetId="5" hidden="1">{"Assumptions",#N/A,FALSE,"input page";"1998",#N/A,FALSE,"1998";"1999",#N/A,FALSE,"1999";"2000",#N/A,FALSE,"2000";"2001",#N/A,FALSE,"2001"}</definedName>
    <definedName name="hhh" localSheetId="15" hidden="1">{"Assumptions",#N/A,FALSE,"input page";"1998",#N/A,FALSE,"1998";"1999",#N/A,FALSE,"1999";"2000",#N/A,FALSE,"2000";"2001",#N/A,FALSE,"2001"}</definedName>
    <definedName name="hhh" hidden="1">{"Assumptions",#N/A,FALSE,"input page";"1998",#N/A,FALSE,"1998";"1999",#N/A,FALSE,"1999";"2000",#N/A,FALSE,"2000";"2001",#N/A,FALSE,"2001"}</definedName>
    <definedName name="hhh_1" localSheetId="11" hidden="1">{"Assumptions",#N/A,FALSE,"input page";"1998",#N/A,FALSE,"1998";"1999",#N/A,FALSE,"1999";"2000",#N/A,FALSE,"2000";"2001",#N/A,FALSE,"2001"}</definedName>
    <definedName name="hhh_1" localSheetId="14" hidden="1">{"Assumptions",#N/A,FALSE,"input page";"1998",#N/A,FALSE,"1998";"1999",#N/A,FALSE,"1999";"2000",#N/A,FALSE,"2000";"2001",#N/A,FALSE,"2001"}</definedName>
    <definedName name="hhh_1" localSheetId="12" hidden="1">{"Assumptions",#N/A,FALSE,"input page";"1998",#N/A,FALSE,"1998";"1999",#N/A,FALSE,"1999";"2000",#N/A,FALSE,"2000";"2001",#N/A,FALSE,"2001"}</definedName>
    <definedName name="hhh_1" localSheetId="13" hidden="1">{"Assumptions",#N/A,FALSE,"input page";"1998",#N/A,FALSE,"1998";"1999",#N/A,FALSE,"1999";"2000",#N/A,FALSE,"2000";"2001",#N/A,FALSE,"2001"}</definedName>
    <definedName name="hhh_1" localSheetId="5" hidden="1">{"Assumptions",#N/A,FALSE,"input page";"1998",#N/A,FALSE,"1998";"1999",#N/A,FALSE,"1999";"2000",#N/A,FALSE,"2000";"2001",#N/A,FALSE,"2001"}</definedName>
    <definedName name="hhh_1" localSheetId="15" hidden="1">{"Assumptions",#N/A,FALSE,"input page";"1998",#N/A,FALSE,"1998";"1999",#N/A,FALSE,"1999";"2000",#N/A,FALSE,"2000";"2001",#N/A,FALSE,"2001"}</definedName>
    <definedName name="hhh_1" hidden="1">{"Assumptions",#N/A,FALSE,"input page";"1998",#N/A,FALSE,"1998";"1999",#N/A,FALSE,"1999";"2000",#N/A,FALSE,"2000";"2001",#N/A,FALSE,"2001"}</definedName>
    <definedName name="hhh_2" localSheetId="11" hidden="1">{"Assumptions",#N/A,FALSE,"input page";"1998",#N/A,FALSE,"1998";"1999",#N/A,FALSE,"1999";"2000",#N/A,FALSE,"2000";"2001",#N/A,FALSE,"2001"}</definedName>
    <definedName name="hhh_2" localSheetId="14" hidden="1">{"Assumptions",#N/A,FALSE,"input page";"1998",#N/A,FALSE,"1998";"1999",#N/A,FALSE,"1999";"2000",#N/A,FALSE,"2000";"2001",#N/A,FALSE,"2001"}</definedName>
    <definedName name="hhh_2" localSheetId="12" hidden="1">{"Assumptions",#N/A,FALSE,"input page";"1998",#N/A,FALSE,"1998";"1999",#N/A,FALSE,"1999";"2000",#N/A,FALSE,"2000";"2001",#N/A,FALSE,"2001"}</definedName>
    <definedName name="hhh_2" localSheetId="13" hidden="1">{"Assumptions",#N/A,FALSE,"input page";"1998",#N/A,FALSE,"1998";"1999",#N/A,FALSE,"1999";"2000",#N/A,FALSE,"2000";"2001",#N/A,FALSE,"2001"}</definedName>
    <definedName name="hhh_2" localSheetId="5" hidden="1">{"Assumptions",#N/A,FALSE,"input page";"1998",#N/A,FALSE,"1998";"1999",#N/A,FALSE,"1999";"2000",#N/A,FALSE,"2000";"2001",#N/A,FALSE,"2001"}</definedName>
    <definedName name="hhh_2" localSheetId="15" hidden="1">{"Assumptions",#N/A,FALSE,"input page";"1998",#N/A,FALSE,"1998";"1999",#N/A,FALSE,"1999";"2000",#N/A,FALSE,"2000";"2001",#N/A,FALSE,"2001"}</definedName>
    <definedName name="hhh_2" hidden="1">{"Assumptions",#N/A,FALSE,"input page";"1998",#N/A,FALSE,"1998";"1999",#N/A,FALSE,"1999";"2000",#N/A,FALSE,"2000";"2001",#N/A,FALSE,"2001"}</definedName>
    <definedName name="hhhh" localSheetId="11" hidden="1">{#N/A,#N/A,FALSE,"OpEx (PP)";#N/A,#N/A,FALSE,"Lease Comps (O)-BT";#N/A,#N/A,FALSE,"OpEx (CC)";#N/A,#N/A,FALSE,"Value (PP-Base)";#N/A,#N/A,FALSE,"Value (CC-Base)";#N/A,#N/A,FALSE,"Sales Comps (R)";#N/A,#N/A,FALSE,"Sales Comps (O)"}</definedName>
    <definedName name="hhhh" localSheetId="14" hidden="1">{#N/A,#N/A,FALSE,"OpEx (PP)";#N/A,#N/A,FALSE,"Lease Comps (O)-BT";#N/A,#N/A,FALSE,"OpEx (CC)";#N/A,#N/A,FALSE,"Value (PP-Base)";#N/A,#N/A,FALSE,"Value (CC-Base)";#N/A,#N/A,FALSE,"Sales Comps (R)";#N/A,#N/A,FALSE,"Sales Comps (O)"}</definedName>
    <definedName name="hhhh" localSheetId="12" hidden="1">{#N/A,#N/A,FALSE,"OpEx (PP)";#N/A,#N/A,FALSE,"Lease Comps (O)-BT";#N/A,#N/A,FALSE,"OpEx (CC)";#N/A,#N/A,FALSE,"Value (PP-Base)";#N/A,#N/A,FALSE,"Value (CC-Base)";#N/A,#N/A,FALSE,"Sales Comps (R)";#N/A,#N/A,FALSE,"Sales Comps (O)"}</definedName>
    <definedName name="hhhh" localSheetId="13" hidden="1">{#N/A,#N/A,FALSE,"OpEx (PP)";#N/A,#N/A,FALSE,"Lease Comps (O)-BT";#N/A,#N/A,FALSE,"OpEx (CC)";#N/A,#N/A,FALSE,"Value (PP-Base)";#N/A,#N/A,FALSE,"Value (CC-Base)";#N/A,#N/A,FALSE,"Sales Comps (R)";#N/A,#N/A,FALSE,"Sales Comps (O)"}</definedName>
    <definedName name="hhhh" localSheetId="5" hidden="1">{#N/A,#N/A,FALSE,"OpEx (PP)";#N/A,#N/A,FALSE,"Lease Comps (O)-BT";#N/A,#N/A,FALSE,"OpEx (CC)";#N/A,#N/A,FALSE,"Value (PP-Base)";#N/A,#N/A,FALSE,"Value (CC-Base)";#N/A,#N/A,FALSE,"Sales Comps (R)";#N/A,#N/A,FALSE,"Sales Comps (O)"}</definedName>
    <definedName name="hhhh" localSheetId="15" hidden="1">{#N/A,#N/A,FALSE,"OpEx (PP)";#N/A,#N/A,FALSE,"Lease Comps (O)-BT";#N/A,#N/A,FALSE,"OpEx (CC)";#N/A,#N/A,FALSE,"Value (PP-Base)";#N/A,#N/A,FALSE,"Value (CC-Base)";#N/A,#N/A,FALSE,"Sales Comps (R)";#N/A,#N/A,FALSE,"Sales Comps (O)"}</definedName>
    <definedName name="hhhh" hidden="1">{#N/A,#N/A,FALSE,"OpEx (PP)";#N/A,#N/A,FALSE,"Lease Comps (O)-BT";#N/A,#N/A,FALSE,"OpEx (CC)";#N/A,#N/A,FALSE,"Value (PP-Base)";#N/A,#N/A,FALSE,"Value (CC-Base)";#N/A,#N/A,FALSE,"Sales Comps (R)";#N/A,#N/A,FALSE,"Sales Comps (O)"}</definedName>
    <definedName name="HIDACCOUNTMVT" localSheetId="41">#REF!</definedName>
    <definedName name="HIDACCOUNTMVT" localSheetId="11">#REF!</definedName>
    <definedName name="HIDACCOUNTMVT" localSheetId="14">#REF!</definedName>
    <definedName name="HIDACCOUNTMVT" localSheetId="12">#REF!</definedName>
    <definedName name="HIDACCOUNTMVT" localSheetId="40">#REF!</definedName>
    <definedName name="HIDACCOUNTMVT" localSheetId="5">#REF!</definedName>
    <definedName name="HIDACCOUNTMVT">#REF!</definedName>
    <definedName name="HMATCHNOACCOUNTMVT" localSheetId="41">#REF!</definedName>
    <definedName name="HMATCHNOACCOUNTMVT" localSheetId="14">#REF!</definedName>
    <definedName name="HMATCHNOACCOUNTMVT" localSheetId="40">#REF!</definedName>
    <definedName name="HMATCHNOACCOUNTMVT" localSheetId="5">#REF!</definedName>
    <definedName name="HMATCHNOACCOUNTMVT">#REF!</definedName>
    <definedName name="HMONTHACCOUNTMVT" localSheetId="41">#REF!</definedName>
    <definedName name="HMONTHACCOUNTMVT" localSheetId="14">#REF!</definedName>
    <definedName name="HMONTHACCOUNTMVT" localSheetId="40">#REF!</definedName>
    <definedName name="HMONTHACCOUNTMVT" localSheetId="5">#REF!</definedName>
    <definedName name="HMONTHACCOUNTMVT">#REF!</definedName>
    <definedName name="Hoai_cdDegrFakt" localSheetId="5">#REF!</definedName>
    <definedName name="Hoai_cdDegrFakt">#REF!</definedName>
    <definedName name="hoai_cdSp" localSheetId="5">#REF!</definedName>
    <definedName name="hoai_cdSp">#REF!</definedName>
    <definedName name="hoai_Gr1" localSheetId="5">#REF!</definedName>
    <definedName name="hoai_Gr1">#REF!</definedName>
    <definedName name="hoai_Gr1Zn" localSheetId="5">#REF!</definedName>
    <definedName name="hoai_Gr1Zn">#REF!</definedName>
    <definedName name="hoai_Gr1ZnGes" localSheetId="5">#REF!</definedName>
    <definedName name="hoai_Gr1ZnGes">#REF!</definedName>
    <definedName name="hoai_Gr2" localSheetId="5">#REF!</definedName>
    <definedName name="hoai_Gr2">#REF!</definedName>
    <definedName name="hoai_Gr2Zn" localSheetId="5">#REF!</definedName>
    <definedName name="hoai_Gr2Zn">#REF!</definedName>
    <definedName name="hoai_Gr2ZnGes" localSheetId="5">#REF!</definedName>
    <definedName name="hoai_Gr2ZnGes">#REF!</definedName>
    <definedName name="hoai_Gr3" localSheetId="5">#REF!</definedName>
    <definedName name="hoai_Gr3">#REF!</definedName>
    <definedName name="hoai_Gr3Zn" localSheetId="5">#REF!</definedName>
    <definedName name="hoai_Gr3Zn">#REF!</definedName>
    <definedName name="hoai_Gr3ZnGes" localSheetId="5">#REF!</definedName>
    <definedName name="hoai_Gr3ZnGes">#REF!</definedName>
    <definedName name="hoai_Gr4" localSheetId="5">#REF!</definedName>
    <definedName name="hoai_Gr4">#REF!</definedName>
    <definedName name="hoai_Gr4Zn" localSheetId="5">#REF!</definedName>
    <definedName name="hoai_Gr4Zn">#REF!</definedName>
    <definedName name="HOAImax">[64]HZ!$L$2</definedName>
    <definedName name="HOAImin">[64]HZ!$K$2</definedName>
    <definedName name="HOLID">[65]A!$G$147</definedName>
    <definedName name="hon" localSheetId="11" hidden="1">{"Full Gross to Net",#N/A,TRUE,"GtoN";"R_I Accepted from Group Coys",#N/A,TRUE,"GtoN";"R_I Ceded to Group Coys",#N/A,TRUE,"GtoN";"Closing Loss Reserves and Gross Claims Incurred",#N/A,TRUE,"GtoN"}</definedName>
    <definedName name="hon" localSheetId="14" hidden="1">{"Full Gross to Net",#N/A,TRUE,"GtoN";"R_I Accepted from Group Coys",#N/A,TRUE,"GtoN";"R_I Ceded to Group Coys",#N/A,TRUE,"GtoN";"Closing Loss Reserves and Gross Claims Incurred",#N/A,TRUE,"GtoN"}</definedName>
    <definedName name="hon" localSheetId="12" hidden="1">{"Full Gross to Net",#N/A,TRUE,"GtoN";"R_I Accepted from Group Coys",#N/A,TRUE,"GtoN";"R_I Ceded to Group Coys",#N/A,TRUE,"GtoN";"Closing Loss Reserves and Gross Claims Incurred",#N/A,TRUE,"GtoN"}</definedName>
    <definedName name="hon" localSheetId="13" hidden="1">{"Full Gross to Net",#N/A,TRUE,"GtoN";"R_I Accepted from Group Coys",#N/A,TRUE,"GtoN";"R_I Ceded to Group Coys",#N/A,TRUE,"GtoN";"Closing Loss Reserves and Gross Claims Incurred",#N/A,TRUE,"GtoN"}</definedName>
    <definedName name="hon" localSheetId="5" hidden="1">{"Full Gross to Net",#N/A,TRUE,"GtoN";"R_I Accepted from Group Coys",#N/A,TRUE,"GtoN";"R_I Ceded to Group Coys",#N/A,TRUE,"GtoN";"Closing Loss Reserves and Gross Claims Incurred",#N/A,TRUE,"GtoN"}</definedName>
    <definedName name="hon" localSheetId="15" hidden="1">{"Full Gross to Net",#N/A,TRUE,"GtoN";"R_I Accepted from Group Coys",#N/A,TRUE,"GtoN";"R_I Ceded to Group Coys",#N/A,TRUE,"GtoN";"Closing Loss Reserves and Gross Claims Incurred",#N/A,TRUE,"GtoN"}</definedName>
    <definedName name="hon" hidden="1">{"Full Gross to Net",#N/A,TRUE,"GtoN";"R_I Accepted from Group Coys",#N/A,TRUE,"GtoN";"R_I Ceded to Group Coys",#N/A,TRUE,"GtoN";"Closing Loss Reserves and Gross Claims Incurred",#N/A,TRUE,"GtoN"}</definedName>
    <definedName name="hon_1" localSheetId="11" hidden="1">{"Full Gross to Net",#N/A,TRUE,"GtoN";"R_I Accepted from Group Coys",#N/A,TRUE,"GtoN";"R_I Ceded to Group Coys",#N/A,TRUE,"GtoN";"Closing Loss Reserves and Gross Claims Incurred",#N/A,TRUE,"GtoN"}</definedName>
    <definedName name="hon_1" localSheetId="14" hidden="1">{"Full Gross to Net",#N/A,TRUE,"GtoN";"R_I Accepted from Group Coys",#N/A,TRUE,"GtoN";"R_I Ceded to Group Coys",#N/A,TRUE,"GtoN";"Closing Loss Reserves and Gross Claims Incurred",#N/A,TRUE,"GtoN"}</definedName>
    <definedName name="hon_1" localSheetId="12" hidden="1">{"Full Gross to Net",#N/A,TRUE,"GtoN";"R_I Accepted from Group Coys",#N/A,TRUE,"GtoN";"R_I Ceded to Group Coys",#N/A,TRUE,"GtoN";"Closing Loss Reserves and Gross Claims Incurred",#N/A,TRUE,"GtoN"}</definedName>
    <definedName name="hon_1" localSheetId="13" hidden="1">{"Full Gross to Net",#N/A,TRUE,"GtoN";"R_I Accepted from Group Coys",#N/A,TRUE,"GtoN";"R_I Ceded to Group Coys",#N/A,TRUE,"GtoN";"Closing Loss Reserves and Gross Claims Incurred",#N/A,TRUE,"GtoN"}</definedName>
    <definedName name="hon_1" localSheetId="5" hidden="1">{"Full Gross to Net",#N/A,TRUE,"GtoN";"R_I Accepted from Group Coys",#N/A,TRUE,"GtoN";"R_I Ceded to Group Coys",#N/A,TRUE,"GtoN";"Closing Loss Reserves and Gross Claims Incurred",#N/A,TRUE,"GtoN"}</definedName>
    <definedName name="hon_1" localSheetId="15" hidden="1">{"Full Gross to Net",#N/A,TRUE,"GtoN";"R_I Accepted from Group Coys",#N/A,TRUE,"GtoN";"R_I Ceded to Group Coys",#N/A,TRUE,"GtoN";"Closing Loss Reserves and Gross Claims Incurred",#N/A,TRUE,"GtoN"}</definedName>
    <definedName name="hon_1" hidden="1">{"Full Gross to Net",#N/A,TRUE,"GtoN";"R_I Accepted from Group Coys",#N/A,TRUE,"GtoN";"R_I Ceded to Group Coys",#N/A,TRUE,"GtoN";"Closing Loss Reserves and Gross Claims Incurred",#N/A,TRUE,"GtoN"}</definedName>
    <definedName name="hon_2" localSheetId="11" hidden="1">{"Full Gross to Net",#N/A,TRUE,"GtoN";"R_I Accepted from Group Coys",#N/A,TRUE,"GtoN";"R_I Ceded to Group Coys",#N/A,TRUE,"GtoN";"Closing Loss Reserves and Gross Claims Incurred",#N/A,TRUE,"GtoN"}</definedName>
    <definedName name="hon_2" localSheetId="14" hidden="1">{"Full Gross to Net",#N/A,TRUE,"GtoN";"R_I Accepted from Group Coys",#N/A,TRUE,"GtoN";"R_I Ceded to Group Coys",#N/A,TRUE,"GtoN";"Closing Loss Reserves and Gross Claims Incurred",#N/A,TRUE,"GtoN"}</definedName>
    <definedName name="hon_2" localSheetId="12" hidden="1">{"Full Gross to Net",#N/A,TRUE,"GtoN";"R_I Accepted from Group Coys",#N/A,TRUE,"GtoN";"R_I Ceded to Group Coys",#N/A,TRUE,"GtoN";"Closing Loss Reserves and Gross Claims Incurred",#N/A,TRUE,"GtoN"}</definedName>
    <definedName name="hon_2" localSheetId="13" hidden="1">{"Full Gross to Net",#N/A,TRUE,"GtoN";"R_I Accepted from Group Coys",#N/A,TRUE,"GtoN";"R_I Ceded to Group Coys",#N/A,TRUE,"GtoN";"Closing Loss Reserves and Gross Claims Incurred",#N/A,TRUE,"GtoN"}</definedName>
    <definedName name="hon_2" localSheetId="5" hidden="1">{"Full Gross to Net",#N/A,TRUE,"GtoN";"R_I Accepted from Group Coys",#N/A,TRUE,"GtoN";"R_I Ceded to Group Coys",#N/A,TRUE,"GtoN";"Closing Loss Reserves and Gross Claims Incurred",#N/A,TRUE,"GtoN"}</definedName>
    <definedName name="hon_2" localSheetId="15" hidden="1">{"Full Gross to Net",#N/A,TRUE,"GtoN";"R_I Accepted from Group Coys",#N/A,TRUE,"GtoN";"R_I Ceded to Group Coys",#N/A,TRUE,"GtoN";"Closing Loss Reserves and Gross Claims Incurred",#N/A,TRUE,"GtoN"}</definedName>
    <definedName name="hon_2" hidden="1">{"Full Gross to Net",#N/A,TRUE,"GtoN";"R_I Accepted from Group Coys",#N/A,TRUE,"GtoN";"R_I Ceded to Group Coys",#N/A,TRUE,"GtoN";"Closing Loss Reserves and Gross Claims Incurred",#N/A,TRUE,"GtoN"}</definedName>
    <definedName name="Honorar_anteilig" localSheetId="14">#REF!</definedName>
    <definedName name="Honorar_anteilig" localSheetId="5">#REF!</definedName>
    <definedName name="Honorar_anteilig">#REF!</definedName>
    <definedName name="Honorar_aus_Tafel" localSheetId="14">#REF!</definedName>
    <definedName name="Honorar_aus_Tafel" localSheetId="5">#REF!</definedName>
    <definedName name="Honorar_aus_Tafel">#REF!</definedName>
    <definedName name="Honorar_gesamt_netto" localSheetId="14">#REF!</definedName>
    <definedName name="Honorar_gesamt_netto" localSheetId="5">#REF!</definedName>
    <definedName name="Honorar_gesamt_netto">#REF!</definedName>
    <definedName name="Honorar_netto" localSheetId="5">#REF!</definedName>
    <definedName name="Honorar_netto">#REF!</definedName>
    <definedName name="Honorarzone" localSheetId="5">#REF!</definedName>
    <definedName name="Honorarzone">#REF!</definedName>
    <definedName name="HREMACCOUNTMVT" localSheetId="41">#REF!</definedName>
    <definedName name="HREMACCOUNTMVT" localSheetId="11">#REF!</definedName>
    <definedName name="HREMACCOUNTMVT" localSheetId="14">#REF!</definedName>
    <definedName name="HREMACCOUNTMVT" localSheetId="12">#REF!</definedName>
    <definedName name="HREMACCOUNTMVT" localSheetId="40">#REF!</definedName>
    <definedName name="HREMACCOUNTMVT" localSheetId="5">#REF!</definedName>
    <definedName name="HREMACCOUNTMVT" localSheetId="15">#REF!</definedName>
    <definedName name="HREMACCOUNTMVT">#REF!</definedName>
    <definedName name="HSTATUSACCOUNTMVT" localSheetId="41">#REF!</definedName>
    <definedName name="HSTATUSACCOUNTMVT" localSheetId="40">#REF!</definedName>
    <definedName name="HSTATUSACCOUNTMVT" localSheetId="5">#REF!</definedName>
    <definedName name="HSTATUSACCOUNTMVT">#REF!</definedName>
    <definedName name="HTAXACCOUNTMVT" localSheetId="41">#REF!</definedName>
    <definedName name="HTAXACCOUNTMVT" localSheetId="40">#REF!</definedName>
    <definedName name="HTAXACCOUNTMVT" localSheetId="5">#REF!</definedName>
    <definedName name="HTAXACCOUNTMVT">#REF!</definedName>
    <definedName name="HTML_CodePage" hidden="1">1252</definedName>
    <definedName name="HTML_Control" localSheetId="11" hidden="1">{"'40 Column'!$C$3:$AZ$57"}</definedName>
    <definedName name="HTML_Control" localSheetId="14" hidden="1">{"'40 Column'!$C$3:$AZ$57"}</definedName>
    <definedName name="HTML_Control" localSheetId="12" hidden="1">{"'40 Column'!$C$3:$AZ$57"}</definedName>
    <definedName name="HTML_Control" localSheetId="13" hidden="1">{"'40 Column'!$C$3:$AZ$57"}</definedName>
    <definedName name="HTML_Control" localSheetId="5" hidden="1">{"'40 Column'!$C$3:$AZ$57"}</definedName>
    <definedName name="HTML_Control" localSheetId="15" hidden="1">{"'40 Column'!$C$3:$AZ$57"}</definedName>
    <definedName name="HTML_Control" hidden="1">{"'40 Column'!$C$3:$AZ$57"}</definedName>
    <definedName name="HTML_Description" hidden="1">"40 Month Forecast Analysis"</definedName>
    <definedName name="HTML_Email" hidden="1">"sales@jaxworks.com"</definedName>
    <definedName name="HTML_Header" hidden="1">"Jaxworks: 40 Month Financial Projection"</definedName>
    <definedName name="HTML_LastUpdate" hidden="1">"4/17/99"</definedName>
    <definedName name="HTML_LineAfter" hidden="1">FALSE</definedName>
    <definedName name="HTML_LineBefore" hidden="1">FALSE</definedName>
    <definedName name="HTML_Name" hidden="1">"Frank Vickers"</definedName>
    <definedName name="HTML_OBDlg2" hidden="1">TRUE</definedName>
    <definedName name="HTML_OBDlg4" hidden="1">TRUE</definedName>
    <definedName name="HTML_OS" hidden="1">0</definedName>
    <definedName name="HTML_PathFile" hidden="1">"D:\analysis\40col.htm"</definedName>
    <definedName name="HTML_Title" hidden="1">"Jaxworks: 40 Month Financial Projection"</definedName>
    <definedName name="Hungary">#REF!</definedName>
    <definedName name="HungDATA">[66]Hungary!$A:$IV</definedName>
    <definedName name="HYEARACCOUNTMVT" localSheetId="41">#REF!</definedName>
    <definedName name="HYEARACCOUNTMVT" localSheetId="11">#REF!</definedName>
    <definedName name="HYEARACCOUNTMVT" localSheetId="12">#REF!</definedName>
    <definedName name="HYEARACCOUNTMVT" localSheetId="40">#REF!</definedName>
    <definedName name="HYEARACCOUNTMVT" localSheetId="5">#REF!</definedName>
    <definedName name="HYEARACCOUNTMVT">#REF!</definedName>
    <definedName name="i" localSheetId="14">'[22]expense Types'!$A$16:$A$21</definedName>
    <definedName name="i" localSheetId="5">#REF!</definedName>
    <definedName name="i">#REF!</definedName>
    <definedName name="i_rate" localSheetId="5">#REF!</definedName>
    <definedName name="i_rate">#REF!</definedName>
    <definedName name="ICI" localSheetId="11">Cash!ICI</definedName>
    <definedName name="ICI" localSheetId="14">'Deferred tax'!ICI</definedName>
    <definedName name="ICI" localSheetId="12">'ELF VILLA TB 30GIU22'!ICI</definedName>
    <definedName name="ICI" localSheetId="13">GLVILLA30Jun22!ICI</definedName>
    <definedName name="ICI" localSheetId="5">#N/A</definedName>
    <definedName name="ICI" localSheetId="15">'IRR Villa'!ICI</definedName>
    <definedName name="ICI">[0]!ICI</definedName>
    <definedName name="idACCOUNT" localSheetId="41">#REF!</definedName>
    <definedName name="idACCOUNT" localSheetId="11">#REF!</definedName>
    <definedName name="idACCOUNT" localSheetId="14">#REF!</definedName>
    <definedName name="idACCOUNT" localSheetId="12">#REF!</definedName>
    <definedName name="idACCOUNT" localSheetId="40">#REF!</definedName>
    <definedName name="idACCOUNT" localSheetId="5">#REF!</definedName>
    <definedName name="idACCOUNT">#REF!</definedName>
    <definedName name="IDLEWILD" localSheetId="5">#REF!</definedName>
    <definedName name="IDLEWILD">#REF!</definedName>
    <definedName name="IDN">[26]TB!$AM$6</definedName>
    <definedName name="ien" localSheetId="11" hidden="1">{"P_L Account",#N/A,FALSE,"Prime";"Assets",#N/A,FALSE,"Prime";"Liabilities",#N/A,FALSE,"Prime";"Capital and Reserves",#N/A,FALSE,"Prime";"Rec. of S_Holders Funds",#N/A,FALSE,"Prime";"Rec. of Pre and Post Tax Result",#N/A,FALSE,"Prime"}</definedName>
    <definedName name="ien" localSheetId="14" hidden="1">{"P_L Account",#N/A,FALSE,"Prime";"Assets",#N/A,FALSE,"Prime";"Liabilities",#N/A,FALSE,"Prime";"Capital and Reserves",#N/A,FALSE,"Prime";"Rec. of S_Holders Funds",#N/A,FALSE,"Prime";"Rec. of Pre and Post Tax Result",#N/A,FALSE,"Prime"}</definedName>
    <definedName name="ien" localSheetId="12" hidden="1">{"P_L Account",#N/A,FALSE,"Prime";"Assets",#N/A,FALSE,"Prime";"Liabilities",#N/A,FALSE,"Prime";"Capital and Reserves",#N/A,FALSE,"Prime";"Rec. of S_Holders Funds",#N/A,FALSE,"Prime";"Rec. of Pre and Post Tax Result",#N/A,FALSE,"Prime"}</definedName>
    <definedName name="ien" localSheetId="13" hidden="1">{"P_L Account",#N/A,FALSE,"Prime";"Assets",#N/A,FALSE,"Prime";"Liabilities",#N/A,FALSE,"Prime";"Capital and Reserves",#N/A,FALSE,"Prime";"Rec. of S_Holders Funds",#N/A,FALSE,"Prime";"Rec. of Pre and Post Tax Result",#N/A,FALSE,"Prime"}</definedName>
    <definedName name="ien" localSheetId="5" hidden="1">{"P_L Account",#N/A,FALSE,"Prime";"Assets",#N/A,FALSE,"Prime";"Liabilities",#N/A,FALSE,"Prime";"Capital and Reserves",#N/A,FALSE,"Prime";"Rec. of S_Holders Funds",#N/A,FALSE,"Prime";"Rec. of Pre and Post Tax Result",#N/A,FALSE,"Prime"}</definedName>
    <definedName name="ien" localSheetId="15" hidden="1">{"P_L Account",#N/A,FALSE,"Prime";"Assets",#N/A,FALSE,"Prime";"Liabilities",#N/A,FALSE,"Prime";"Capital and Reserves",#N/A,FALSE,"Prime";"Rec. of S_Holders Funds",#N/A,FALSE,"Prime";"Rec. of Pre and Post Tax Result",#N/A,FALSE,"Prime"}</definedName>
    <definedName name="ien" hidden="1">{"P_L Account",#N/A,FALSE,"Prime";"Assets",#N/A,FALSE,"Prime";"Liabilities",#N/A,FALSE,"Prime";"Capital and Reserves",#N/A,FALSE,"Prime";"Rec. of S_Holders Funds",#N/A,FALSE,"Prime";"Rec. of Pre and Post Tax Result",#N/A,FALSE,"Prime"}</definedName>
    <definedName name="ien_1" localSheetId="11" hidden="1">{"P_L Account",#N/A,FALSE,"Prime";"Assets",#N/A,FALSE,"Prime";"Liabilities",#N/A,FALSE,"Prime";"Capital and Reserves",#N/A,FALSE,"Prime";"Rec. of S_Holders Funds",#N/A,FALSE,"Prime";"Rec. of Pre and Post Tax Result",#N/A,FALSE,"Prime"}</definedName>
    <definedName name="ien_1" localSheetId="14" hidden="1">{"P_L Account",#N/A,FALSE,"Prime";"Assets",#N/A,FALSE,"Prime";"Liabilities",#N/A,FALSE,"Prime";"Capital and Reserves",#N/A,FALSE,"Prime";"Rec. of S_Holders Funds",#N/A,FALSE,"Prime";"Rec. of Pre and Post Tax Result",#N/A,FALSE,"Prime"}</definedName>
    <definedName name="ien_1" localSheetId="12" hidden="1">{"P_L Account",#N/A,FALSE,"Prime";"Assets",#N/A,FALSE,"Prime";"Liabilities",#N/A,FALSE,"Prime";"Capital and Reserves",#N/A,FALSE,"Prime";"Rec. of S_Holders Funds",#N/A,FALSE,"Prime";"Rec. of Pre and Post Tax Result",#N/A,FALSE,"Prime"}</definedName>
    <definedName name="ien_1" localSheetId="13" hidden="1">{"P_L Account",#N/A,FALSE,"Prime";"Assets",#N/A,FALSE,"Prime";"Liabilities",#N/A,FALSE,"Prime";"Capital and Reserves",#N/A,FALSE,"Prime";"Rec. of S_Holders Funds",#N/A,FALSE,"Prime";"Rec. of Pre and Post Tax Result",#N/A,FALSE,"Prime"}</definedName>
    <definedName name="ien_1" localSheetId="5" hidden="1">{"P_L Account",#N/A,FALSE,"Prime";"Assets",#N/A,FALSE,"Prime";"Liabilities",#N/A,FALSE,"Prime";"Capital and Reserves",#N/A,FALSE,"Prime";"Rec. of S_Holders Funds",#N/A,FALSE,"Prime";"Rec. of Pre and Post Tax Result",#N/A,FALSE,"Prime"}</definedName>
    <definedName name="ien_1" localSheetId="15" hidden="1">{"P_L Account",#N/A,FALSE,"Prime";"Assets",#N/A,FALSE,"Prime";"Liabilities",#N/A,FALSE,"Prime";"Capital and Reserves",#N/A,FALSE,"Prime";"Rec. of S_Holders Funds",#N/A,FALSE,"Prime";"Rec. of Pre and Post Tax Result",#N/A,FALSE,"Prime"}</definedName>
    <definedName name="ien_1" hidden="1">{"P_L Account",#N/A,FALSE,"Prime";"Assets",#N/A,FALSE,"Prime";"Liabilities",#N/A,FALSE,"Prime";"Capital and Reserves",#N/A,FALSE,"Prime";"Rec. of S_Holders Funds",#N/A,FALSE,"Prime";"Rec. of Pre and Post Tax Result",#N/A,FALSE,"Prime"}</definedName>
    <definedName name="ien_2" localSheetId="11" hidden="1">{"P_L Account",#N/A,FALSE,"Prime";"Assets",#N/A,FALSE,"Prime";"Liabilities",#N/A,FALSE,"Prime";"Capital and Reserves",#N/A,FALSE,"Prime";"Rec. of S_Holders Funds",#N/A,FALSE,"Prime";"Rec. of Pre and Post Tax Result",#N/A,FALSE,"Prime"}</definedName>
    <definedName name="ien_2" localSheetId="14" hidden="1">{"P_L Account",#N/A,FALSE,"Prime";"Assets",#N/A,FALSE,"Prime";"Liabilities",#N/A,FALSE,"Prime";"Capital and Reserves",#N/A,FALSE,"Prime";"Rec. of S_Holders Funds",#N/A,FALSE,"Prime";"Rec. of Pre and Post Tax Result",#N/A,FALSE,"Prime"}</definedName>
    <definedName name="ien_2" localSheetId="12" hidden="1">{"P_L Account",#N/A,FALSE,"Prime";"Assets",#N/A,FALSE,"Prime";"Liabilities",#N/A,FALSE,"Prime";"Capital and Reserves",#N/A,FALSE,"Prime";"Rec. of S_Holders Funds",#N/A,FALSE,"Prime";"Rec. of Pre and Post Tax Result",#N/A,FALSE,"Prime"}</definedName>
    <definedName name="ien_2" localSheetId="13" hidden="1">{"P_L Account",#N/A,FALSE,"Prime";"Assets",#N/A,FALSE,"Prime";"Liabilities",#N/A,FALSE,"Prime";"Capital and Reserves",#N/A,FALSE,"Prime";"Rec. of S_Holders Funds",#N/A,FALSE,"Prime";"Rec. of Pre and Post Tax Result",#N/A,FALSE,"Prime"}</definedName>
    <definedName name="ien_2" localSheetId="5" hidden="1">{"P_L Account",#N/A,FALSE,"Prime";"Assets",#N/A,FALSE,"Prime";"Liabilities",#N/A,FALSE,"Prime";"Capital and Reserves",#N/A,FALSE,"Prime";"Rec. of S_Holders Funds",#N/A,FALSE,"Prime";"Rec. of Pre and Post Tax Result",#N/A,FALSE,"Prime"}</definedName>
    <definedName name="ien_2" localSheetId="15" hidden="1">{"P_L Account",#N/A,FALSE,"Prime";"Assets",#N/A,FALSE,"Prime";"Liabilities",#N/A,FALSE,"Prime";"Capital and Reserves",#N/A,FALSE,"Prime";"Rec. of S_Holders Funds",#N/A,FALSE,"Prime";"Rec. of Pre and Post Tax Result",#N/A,FALSE,"Prime"}</definedName>
    <definedName name="ien_2" hidden="1">{"P_L Account",#N/A,FALSE,"Prime";"Assets",#N/A,FALSE,"Prime";"Liabilities",#N/A,FALSE,"Prime";"Capital and Reserves",#N/A,FALSE,"Prime";"Rec. of S_Holders Funds",#N/A,FALSE,"Prime";"Rec. of Pre and Post Tax Result",#N/A,FALSE,"Prime"}</definedName>
    <definedName name="IFN">[26]TB!$AM$7</definedName>
    <definedName name="ignore_bks">'[24]Main Summary'!$N$17</definedName>
    <definedName name="ignore_voids">'[24]Main Summary'!$H$52</definedName>
    <definedName name="III" localSheetId="11"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III" localSheetId="14"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III" localSheetId="12"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III" localSheetId="13"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III" localSheetId="5"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III" localSheetId="15"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III"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iiii" localSheetId="11"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iiii" localSheetId="14"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iiii" localSheetId="12"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iiii" localSheetId="13"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iiii" localSheetId="5"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iiii" localSheetId="15"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iiii"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INCASSI__LOCAZIONI_PRECA_NETTO_IVA" localSheetId="5">#REF!</definedName>
    <definedName name="INCASSI__LOCAZIONI_PRECA_NETTO_IVA">#REF!</definedName>
    <definedName name="INCASSI_AFFITTI_AL_NETTO_IVA" localSheetId="5">#REF!</definedName>
    <definedName name="INCASSI_AFFITTI_AL_NETTO_IVA">#REF!</definedName>
    <definedName name="INCASSI_SPESE_COMUNI_AL_NETTO_IVA" localSheetId="5">#REF!</definedName>
    <definedName name="INCASSI_SPESE_COMUNI_AL_NETTO_IVA">#REF!</definedName>
    <definedName name="income" localSheetId="5">#REF!</definedName>
    <definedName name="income">#REF!</definedName>
    <definedName name="income_2" localSheetId="5">#REF!</definedName>
    <definedName name="income_2">#REF!</definedName>
    <definedName name="income1" localSheetId="5">#REF!</definedName>
    <definedName name="income1">#REF!</definedName>
    <definedName name="income2" localSheetId="5">#REF!</definedName>
    <definedName name="income2">#REF!</definedName>
    <definedName name="income3" localSheetId="5">#REF!</definedName>
    <definedName name="income3">#REF!</definedName>
    <definedName name="INDEX" localSheetId="5">#REF!</definedName>
    <definedName name="INDEX">#REF!</definedName>
    <definedName name="Info">[21]Data!$A$21:$IV$138</definedName>
    <definedName name="InfoLocation" localSheetId="14">#REF!</definedName>
    <definedName name="InfoLocation" localSheetId="5">#REF!</definedName>
    <definedName name="InfoLocation">#REF!</definedName>
    <definedName name="InPlaceRents" localSheetId="5">#REF!</definedName>
    <definedName name="InPlaceRents">#REF!</definedName>
    <definedName name="Input" localSheetId="5">#REF!</definedName>
    <definedName name="Input">#REF!</definedName>
    <definedName name="InsertionPoint" localSheetId="5">#REF!</definedName>
    <definedName name="InsertionPoint">#REF!</definedName>
    <definedName name="Insurance" localSheetId="5">#REF!</definedName>
    <definedName name="Insurance">#REF!</definedName>
    <definedName name="IntegrityDataEnd">[42]IntegrityTemplate!$A$10:$IV$10</definedName>
    <definedName name="IntegrityFormat">[42]IntegrityTemplate!$A$9:$IV$9</definedName>
    <definedName name="IntegrityNotesStartHere">[42]IntegrityTemplate!$A$9</definedName>
    <definedName name="IntegrityPeriod">[42]IntegrityTemplate!$A$3</definedName>
    <definedName name="IntegrityTitle">[42]IntegrityTemplate!$A$2</definedName>
    <definedName name="interessi" localSheetId="5">#REF!</definedName>
    <definedName name="interessi">#REF!</definedName>
    <definedName name="interest">[67]cover!$B$1</definedName>
    <definedName name="interest1" localSheetId="5">#REF!</definedName>
    <definedName name="interest1">#REF!</definedName>
    <definedName name="interest2" localSheetId="5">#REF!</definedName>
    <definedName name="interest2">#REF!</definedName>
    <definedName name="InterestCurrency">[42]InterestTemplate!$A$4</definedName>
    <definedName name="InterestDescription">[42]InterestTemplate!$A$5</definedName>
    <definedName name="InterestNewDebtFormat">[42]InterestTemplate!$A$9:$IV$9</definedName>
    <definedName name="InterestNewDebtStart">[42]InterestTemplate!$A$9</definedName>
    <definedName name="InterestOnlyIndex">[68]Assumptions!$C$17</definedName>
    <definedName name="InterestPayoffsFormat">[42]InterestTemplate!$A$17:$IV$17</definedName>
    <definedName name="InterestPayoffsStart">[42]InterestTemplate!$A$17</definedName>
    <definedName name="InterestPeriod">[42]InterestTemplate!$A$3</definedName>
    <definedName name="InterestTitle">[42]InterestTemplate!$A$2</definedName>
    <definedName name="iportfolio" localSheetId="5">#REF!</definedName>
    <definedName name="iportfolio">#REF!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DIN" hidden="1">"AUTO"</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BV_SHARE_ACT_OR_EST" hidden="1">"c3587"</definedName>
    <definedName name="IQ_BV_SHARE_EST" hidden="1">"c3541"</definedName>
    <definedName name="IQ_BV_SHARE_HIGH_EST" hidden="1">"c3542"</definedName>
    <definedName name="IQ_BV_SHARE_LOW_EST" hidden="1">"c3543"</definedName>
    <definedName name="IQ_BV_SHARE_MEDIAN_EST" hidden="1">"c3544"</definedName>
    <definedName name="IQ_BV_SHARE_NUM_EST" hidden="1">"c3539"</definedName>
    <definedName name="IQ_BV_SHARE_STDDEV_EST" hidden="1">"c3540"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ACT_OR_EST" hidden="1">"c3584"</definedName>
    <definedName name="IQ_CAPEX_BNK" hidden="1">"c110"</definedName>
    <definedName name="IQ_CAPEX_BR" hidden="1">"c111"</definedName>
    <definedName name="IQ_CAPEX_EST" hidden="1">"c3523"</definedName>
    <definedName name="IQ_CAPEX_FIN" hidden="1">"c112"</definedName>
    <definedName name="IQ_CAPEX_HIGH_EST" hidden="1">"c3524"</definedName>
    <definedName name="IQ_CAPEX_INS" hidden="1">"c113"</definedName>
    <definedName name="IQ_CAPEX_LOW_EST" hidden="1">"c3525"</definedName>
    <definedName name="IQ_CAPEX_MEDIAN_EST" hidden="1">"c3526"</definedName>
    <definedName name="IQ_CAPEX_NUM_EST" hidden="1">"c3521"</definedName>
    <definedName name="IQ_CAPEX_STDDEV_EST" hidden="1">"c3522"</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"c2076"</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ACT_OR_EST" hidden="1">"c2217"</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PAYOUT" hidden="1">"c3005"</definedName>
    <definedName name="IQ_DISTRIBUTABLE_CASH_SHARE" hidden="1">"c3003"</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ACT_OR_EST" hidden="1">"c2218"</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ACT_OR_EST" hidden="1">"c2219"</definedName>
    <definedName name="IQ_EBIT_EQ_INC" hidden="1">"c3498"</definedName>
    <definedName name="IQ_EBIT_EQ_INC_EXCL_SBC" hidden="1">"c3502"</definedName>
    <definedName name="IQ_EBIT_EST" hidden="1">"c1681"</definedName>
    <definedName name="IQ_EBIT_EXCL_SBC" hidden="1">"c3082"</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TDDEV_EST" hidden="1">"c1686"</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ACT_OR_EST" hidden="1">"c2215"</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XCL_SBC" hidden="1">"c3081"</definedName>
    <definedName name="IQ_EBITDA_HIGH_EST" hidden="1">"c370"</definedName>
    <definedName name="IQ_EBITDA_INT" hidden="1">"c373"</definedName>
    <definedName name="IQ_EBITDA_LOW_EST" hidden="1">"c371"</definedName>
    <definedName name="IQ_EBITDA_MARGIN" hidden="1">"c372"</definedName>
    <definedName name="IQ_EBITDA_MEDIAN_EST" hidden="1">"c1663"</definedName>
    <definedName name="IQ_EBITDA_NUM_EST" hidden="1">"c374"</definedName>
    <definedName name="IQ_EBITDA_OVER_TOTAL_IE" hidden="1">"c1371"</definedName>
    <definedName name="IQ_EBITDA_STDDEV_EST" hidden="1">"c375"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GW_ACT_OR_EST" hidden="1">"c2223"</definedName>
    <definedName name="IQ_EPS_GW_EST" hidden="1">"c1737"</definedName>
    <definedName name="IQ_EPS_GW_HIGH_EST" hidden="1">"c1739"</definedName>
    <definedName name="IQ_EPS_GW_LOW_EST" hidden="1">"c1740"</definedName>
    <definedName name="IQ_EPS_GW_MEDIAN_EST" hidden="1">"c1738"</definedName>
    <definedName name="IQ_EPS_GW_NUM_EST" hidden="1">"c1741"</definedName>
    <definedName name="IQ_EPS_GW_STDDEV_EST" hidden="1">"c1742"</definedName>
    <definedName name="IQ_EPS_HIGH_EST" hidden="1">"c400"</definedName>
    <definedName name="IQ_EPS_LOW_EST" hidden="1">"c401"</definedName>
    <definedName name="IQ_EPS_MEDIAN_EST" hidden="1">"c1661"</definedName>
    <definedName name="IQ_EPS_NORM" hidden="1">"c1902"</definedName>
    <definedName name="IQ_EPS_NORM_EST" hidden="1">"c2226"</definedName>
    <definedName name="IQ_EPS_NORM_HIGH_EST" hidden="1">"c2228"</definedName>
    <definedName name="IQ_EPS_NORM_LOW_EST" hidden="1">"c2229"</definedName>
    <definedName name="IQ_EPS_NORM_MEDIAN_EST" hidden="1">"c2227"</definedName>
    <definedName name="IQ_EPS_NORM_NUM_EST" hidden="1">"c2230"</definedName>
    <definedName name="IQ_EPS_NORM_STDDEV_EST" hidden="1">"c2231"</definedName>
    <definedName name="IQ_EPS_NUM_EST" hidden="1">"c402"</definedName>
    <definedName name="IQ_EPS_REPORT_ACT_OR_EST" hidden="1">"c2224"</definedName>
    <definedName name="IQ_EPS_REPORTED_EST" hidden="1">"c1744"</definedName>
    <definedName name="IQ_EPS_REPORTED_HIGH_EST" hidden="1">"c1746"</definedName>
    <definedName name="IQ_EPS_REPORTED_LOW_EST" hidden="1">"c1747"</definedName>
    <definedName name="IQ_EPS_REPORTED_MEDIAN_EST" hidden="1">"c1745"</definedName>
    <definedName name="IQ_EPS_REPORTED_NUM_EST" hidden="1">"c1748"</definedName>
    <definedName name="IQ_EPS_REPORTED_STDDEV_EST" hidden="1">"c1749"</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BV_SHARE" hidden="1">"c3549"</definedName>
    <definedName name="IQ_EST_ACT_CAPEX" hidden="1">"c3546"</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NORM" hidden="1">"c2232"</definedName>
    <definedName name="IQ_EST_ACT_EPS_REPORTED" hidden="1">"c1750"</definedName>
    <definedName name="IQ_EST_ACT_FFO" hidden="1">"c1666"</definedName>
    <definedName name="IQ_EST_ACT_NAV" hidden="1">"c1757"</definedName>
    <definedName name="IQ_EST_ACT_NET_DEBT" hidden="1">"c3545"</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TURN_ASSETS" hidden="1">"c3547"</definedName>
    <definedName name="IQ_EST_ACT_RETURN_EQUITY" hidden="1">"c3548"</definedName>
    <definedName name="IQ_EST_ACT_REV" hidden="1">"c2113"</definedName>
    <definedName name="IQ_EST_CAPEX_GROWTH_1YR" hidden="1">"c3588"</definedName>
    <definedName name="IQ_EST_CAPEX_GROWTH_2YR" hidden="1">"c3589"</definedName>
    <definedName name="IQ_EST_CAPEX_GROWTH_Q_1YR" hidden="1">"c3590"</definedName>
    <definedName name="IQ_EST_CAPEX_SEQ_GROWTH_Q" hidden="1">"c3591"</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DATE" hidden="1">"c1634"</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STDDEV" hidden="1">"c1660"</definedName>
    <definedName name="IQ_EST_EPS_GROWTH_Q_1YR" hidden="1">"c1641"</definedName>
    <definedName name="IQ_EST_EPS_GW_DIFF" hidden="1">"c1891"</definedName>
    <definedName name="IQ_EST_EPS_GW_SURPRISE_PERCENT" hidden="1">"c1892"</definedName>
    <definedName name="IQ_EST_EPS_NORM_DIFF" hidden="1">"c2247"</definedName>
    <definedName name="IQ_EST_EPS_NORM_SURPRISE_PERCENT" hidden="1">"c2248"</definedName>
    <definedName name="IQ_EST_EPS_REPORT_DIFF" hidden="1">"c1893"</definedName>
    <definedName name="IQ_EST_EPS_REPORT_SURPRISE_PERCENT" hidden="1">"c1894"</definedName>
    <definedName name="IQ_EST_EPS_SEQ_GROWTH_Q" hidden="1">"c1764"</definedName>
    <definedName name="IQ_EST_EPS_SURPRISE" hidden="1">"c1635"</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HOLD" hidden="1">"c1761"</definedName>
    <definedName name="IQ_EST_NUM_NO_OPINION" hidden="1">"c1758"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FO_ACT_OR_EST" hidden="1">"c2216"</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PAYOUT_RATIO" hidden="1">"c3492"</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PRICE" hidden="1">"c545"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_TARGET_PRICE" hidden="1">"c1652"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CAPEX" hidden="1">"c2947"</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C_RATIO" hidden="1">"c2783"</definedName>
    <definedName name="IQ_MC_STATUTORY_SURPLUS" hidden="1">"c2772"</definedName>
    <definedName name="IQ_MEDIAN_TARGET_PRICE" hidden="1">"c1650"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EBITDA" hidden="1">"c750"</definedName>
    <definedName name="IQ_NET_DEBT_EBITDA_CAPEX" hidden="1">"c2949"</definedName>
    <definedName name="IQ_NET_DEBT_EST" hidden="1">"c3517"</definedName>
    <definedName name="IQ_NET_DEBT_HIGH_EST" hidden="1">"c3518"</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DEBT_LOW_EST" hidden="1">"c3519"</definedName>
    <definedName name="IQ_NET_DEBT_MEDIAN_EST" hidden="1">"c3520"</definedName>
    <definedName name="IQ_NET_DEBT_NUM_EST" hidden="1">"c3515"</definedName>
    <definedName name="IQ_NET_DEBT_STDDEV_EST" hidden="1">"c3516"</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CT_OR_EST" hidden="1">"c2222"</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FAS" hidden="1">"c795"</definedName>
    <definedName name="IQ_NI_STDDEV_EST" hidden="1">"c1721"</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UNRECOG_PRIOR" hidden="1">"c3320"</definedName>
    <definedName name="IQ_OPEB_UNRECOG_PRIOR_DOM" hidden="1">"c3318"</definedName>
    <definedName name="IQ_OPEB_UNRECOG_PRIOR_FOREIGN" hidden="1">"c3319"</definedName>
    <definedName name="IQ_OPENPRICE" hidden="1">"c848"</definedName>
    <definedName name="IQ_OPER_INC" hidden="1">"c849"</definedName>
    <definedName name="IQ_OPER_INC_ACT_OR_EST" hidden="1">"c2220"</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G_FWD" hidden="1">"c1863"</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WEEK" hidden="1">"c1823"</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_TAX_ACT_OR_EST" hidden="1">"c2221"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ICE_CFPS_FWD" hidden="1">"c2237"</definedName>
    <definedName name="IQ_PRICE_OVER_BVPS" hidden="1">"c1412"</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T_DATE_SCHEDULE" hidden="1">"c2483"</definedName>
    <definedName name="IQ_PUT_NOTIFICATION" hidden="1">"c2485"</definedName>
    <definedName name="IQ_PUT_PRICE_SCHEDULE" hidden="1">"c2484"</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ACT_OR_EST" hidden="1">"c3585"</definedName>
    <definedName name="IQ_RETURN_ASSETS_BANK" hidden="1">"c1114"</definedName>
    <definedName name="IQ_RETURN_ASSETS_BROK" hidden="1">"c1115"</definedName>
    <definedName name="IQ_RETURN_ASSETS_EST" hidden="1">"c3529"</definedName>
    <definedName name="IQ_RETURN_ASSETS_FS" hidden="1">"c1116"</definedName>
    <definedName name="IQ_RETURN_ASSETS_HIGH_EST" hidden="1">"c3530"</definedName>
    <definedName name="IQ_RETURN_ASSETS_LOW_EST" hidden="1">"c3531"</definedName>
    <definedName name="IQ_RETURN_ASSETS_MEDIAN_EST" hidden="1">"c3532"</definedName>
    <definedName name="IQ_RETURN_ASSETS_NUM_EST" hidden="1">"c3527"</definedName>
    <definedName name="IQ_RETURN_ASSETS_STDDEV_EST" hidden="1">"c3528"</definedName>
    <definedName name="IQ_RETURN_CAPITAL" hidden="1">"c1117"</definedName>
    <definedName name="IQ_RETURN_EQUITY" hidden="1">"c1118"</definedName>
    <definedName name="IQ_RETURN_EQUITY_ACT_OR_EST" hidden="1">"c3586"</definedName>
    <definedName name="IQ_RETURN_EQUITY_BANK" hidden="1">"c1119"</definedName>
    <definedName name="IQ_RETURN_EQUITY_BROK" hidden="1">"c1120"</definedName>
    <definedName name="IQ_RETURN_EQUITY_EST" hidden="1">"c3535"</definedName>
    <definedName name="IQ_RETURN_EQUITY_FS" hidden="1">"c1121"</definedName>
    <definedName name="IQ_RETURN_EQUITY_HIGH_EST" hidden="1">"c3536"</definedName>
    <definedName name="IQ_RETURN_EQUITY_LOW_EST" hidden="1">"c3537"</definedName>
    <definedName name="IQ_RETURN_EQUITY_MEDIAN_EST" hidden="1">"c3538"</definedName>
    <definedName name="IQ_RETURN_EQUITY_NUM_EST" hidden="1">"c3533"</definedName>
    <definedName name="IQ_RETURN_EQUITY_STDDEV_EST" hidden="1">"c3534"</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ACT_OR_EST" hidden="1">"c2214"</definedName>
    <definedName name="IQ_REVENUE_EST" hidden="1">"c1126"</definedName>
    <definedName name="IQ_REVENUE_HIGH_EST" hidden="1">"c1127"</definedName>
    <definedName name="IQ_REVENUE_LOW_EST" hidden="1">"c1128"</definedName>
    <definedName name="IQ_REVENUE_MEDIAN_EST" hidden="1">"c1662"</definedName>
    <definedName name="IQ_REVENUE_NUM_EST" hidden="1">"c1129"</definedName>
    <definedName name="IQ_REVISION_DATE_" localSheetId="14" hidden="1">38784.4473263889</definedName>
    <definedName name="IQ_REVISION_DATE_" hidden="1">38905.6975578704</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UR_RECEIV" hidden="1">"c1151"</definedName>
    <definedName name="IQ_SECURED_DEBT" hidden="1">"c2546"</definedName>
    <definedName name="IQ_SECURED_DEBT_PCT" hidden="1">"c2547"</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STDDEV" hidden="1">"c1654"</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DA" hidden="1">"c2381"</definedName>
    <definedName name="IQ_TR_ACQ_FILING_CURRENCY" hidden="1">"c3033"</definedName>
    <definedName name="IQ_TR_ACQ_MCAP_1DAY" hidden="1">"c2345"</definedName>
    <definedName name="IQ_TR_ACQ_MIN_INT" hidden="1">"c2374"</definedName>
    <definedName name="IQ_TR_ACQ_NET_DEBT" hidden="1">"c2373"</definedName>
    <definedName name="IQ_TR_ACQ_NI" hidden="1">"c2378"</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DA" hidden="1">"c2334"</definedName>
    <definedName name="IQ_TR_TARGET_FILING_CURRENCY" hidden="1">"c3034"</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IGHTED_AVG_PRICE" hidden="1">"c1334"</definedName>
    <definedName name="IQ_WIP_INV" hidden="1">"c1335"</definedName>
    <definedName name="IQ_WORKING_CAP" hidden="1">"c3494"</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egion">'[69]List Box'!$N$6</definedName>
    <definedName name="IRR" localSheetId="5">#REF!</definedName>
    <definedName name="IRR">#REF!</definedName>
    <definedName name="IsAMBDebtModel">TRUE</definedName>
    <definedName name="istatus">'[69]List Box'!$E$6</definedName>
    <definedName name="Italy" localSheetId="5">#REF!</definedName>
    <definedName name="Italy">#REF!</definedName>
    <definedName name="itime" localSheetId="5">#REF!</definedName>
    <definedName name="itime">#REF!</definedName>
    <definedName name="ITRE" localSheetId="14">#REF!</definedName>
    <definedName name="ITRE" localSheetId="5">#REF!</definedName>
    <definedName name="ITRE">#REF!</definedName>
    <definedName name="ITSGRRE" localSheetId="14">#REF!</definedName>
    <definedName name="ITSGRRE" localSheetId="5">#REF!</definedName>
    <definedName name="ITSGRRE">#REF!</definedName>
    <definedName name="ITSGRTotal" localSheetId="14">#REF!</definedName>
    <definedName name="ITSGRTotal" localSheetId="5">#REF!</definedName>
    <definedName name="ITSGRTotal">#REF!</definedName>
    <definedName name="ITTotal" localSheetId="5">#REF!</definedName>
    <definedName name="ITTotal">#REF!</definedName>
    <definedName name="IVdir" localSheetId="5">#REF!</definedName>
    <definedName name="IVdir">#REF!</definedName>
    <definedName name="IVDLINK" localSheetId="5">#REF!</definedName>
    <definedName name="IVDLINK">#REF!</definedName>
    <definedName name="iyear">'[69]List Box'!$T$6</definedName>
    <definedName name="JA_Datum">[60]Stammdaten!$B$1</definedName>
    <definedName name="JAN" localSheetId="14">#REF!</definedName>
    <definedName name="JAN" localSheetId="5">#REF!</definedName>
    <definedName name="JAN">#REF!</definedName>
    <definedName name="JASS" localSheetId="5">#REF!</definedName>
    <definedName name="JASS">#REF!</definedName>
    <definedName name="jj">0.000219907407881692</definedName>
    <definedName name="jr">[70]Controls!$C$30</definedName>
    <definedName name="JUL" localSheetId="14">#REF!</definedName>
    <definedName name="JUL" localSheetId="5">#REF!</definedName>
    <definedName name="JUL">#REF!</definedName>
    <definedName name="JUN" localSheetId="14">#REF!</definedName>
    <definedName name="JUN" localSheetId="5">#REF!</definedName>
    <definedName name="JUN">#REF!</definedName>
    <definedName name="k" localSheetId="5">#REF!</definedName>
    <definedName name="k">#REF!</definedName>
    <definedName name="KA" localSheetId="14">#REF!</definedName>
    <definedName name="KA" localSheetId="5">#REF!</definedName>
    <definedName name="KA">#REF!</definedName>
    <definedName name="Keep_Promotes_Check" localSheetId="5">[71]Encino_Backup1!#REF!</definedName>
    <definedName name="Keep_Promotes_Check">[71]Encino_Backup1!#REF!</definedName>
    <definedName name="Keep_Promotes_FFODate" localSheetId="5">[71]Encino_Backup1!#REF!</definedName>
    <definedName name="Keep_Promotes_FFODate">[71]Encino_Backup1!#REF!</definedName>
    <definedName name="Keep_Promotes_IRR" localSheetId="5">[71]Encino_Backup1!#REF!</definedName>
    <definedName name="Keep_Promotes_IRR">[71]Encino_Backup1!#REF!</definedName>
    <definedName name="Keep_Promotes_StartHere" localSheetId="5">[71]Encino_Backup1!#REF!</definedName>
    <definedName name="Keep_Promotes_StartHere">[71]Encino_Backup1!#REF!</definedName>
    <definedName name="Keep_ValueInTermsOf" localSheetId="5">#REF!</definedName>
    <definedName name="Keep_ValueInTermsOf">#REF!</definedName>
    <definedName name="Keep_VarianceExplanation" localSheetId="5">#REF!</definedName>
    <definedName name="Keep_VarianceExplanation">#REF!</definedName>
    <definedName name="key_BerMet" localSheetId="5">#REF!</definedName>
    <definedName name="key_BerMet">#REF!</definedName>
    <definedName name="key_cdBerMet" localSheetId="5">#REF!</definedName>
    <definedName name="key_cdBerMet">#REF!</definedName>
    <definedName name="key_cdPausKo" localSheetId="5">#REF!</definedName>
    <definedName name="key_cdPausKo">#REF!</definedName>
    <definedName name="key_cdSprache" localSheetId="5">#REF!</definedName>
    <definedName name="key_cdSprache">#REF!</definedName>
    <definedName name="key_cdWährung" localSheetId="5">#REF!</definedName>
    <definedName name="key_cdWährung">#REF!</definedName>
    <definedName name="key_Honorar1" localSheetId="5">#REF!</definedName>
    <definedName name="key_Honorar1">#REF!</definedName>
    <definedName name="key_Honorar2" localSheetId="5">#REF!</definedName>
    <definedName name="key_Honorar2">#REF!</definedName>
    <definedName name="key_Honorar3" localSheetId="5">#REF!</definedName>
    <definedName name="key_Honorar3">#REF!</definedName>
    <definedName name="key_Honorar4" localSheetId="5">#REF!</definedName>
    <definedName name="key_Honorar4">#REF!</definedName>
    <definedName name="key_Zonen" localSheetId="5">#REF!</definedName>
    <definedName name="key_Zonen">#REF!</definedName>
    <definedName name="kkk" localSheetId="11" hidden="1">{"Ops_S.Holders Assets and Income",#N/A,FALSE,"ops_shf"}</definedName>
    <definedName name="kkk" localSheetId="14" hidden="1">{"Ops_S.Holders Assets and Income",#N/A,FALSE,"ops_shf"}</definedName>
    <definedName name="kkk" localSheetId="12" hidden="1">{"Ops_S.Holders Assets and Income",#N/A,FALSE,"ops_shf"}</definedName>
    <definedName name="kkk" localSheetId="13" hidden="1">{"Ops_S.Holders Assets and Income",#N/A,FALSE,"ops_shf"}</definedName>
    <definedName name="kkk" localSheetId="5" hidden="1">{"Ops_S.Holders Assets and Income",#N/A,FALSE,"ops_shf"}</definedName>
    <definedName name="kkk" localSheetId="15" hidden="1">{"Ops_S.Holders Assets and Income",#N/A,FALSE,"ops_shf"}</definedName>
    <definedName name="kkk" hidden="1">{"Ops_S.Holders Assets and Income",#N/A,FALSE,"ops_shf"}</definedName>
    <definedName name="kkk_1" localSheetId="11" hidden="1">{"Ops_S.Holders Assets and Income",#N/A,FALSE,"ops_shf"}</definedName>
    <definedName name="kkk_1" localSheetId="14" hidden="1">{"Ops_S.Holders Assets and Income",#N/A,FALSE,"ops_shf"}</definedName>
    <definedName name="kkk_1" localSheetId="12" hidden="1">{"Ops_S.Holders Assets and Income",#N/A,FALSE,"ops_shf"}</definedName>
    <definedName name="kkk_1" localSheetId="13" hidden="1">{"Ops_S.Holders Assets and Income",#N/A,FALSE,"ops_shf"}</definedName>
    <definedName name="kkk_1" localSheetId="5" hidden="1">{"Ops_S.Holders Assets and Income",#N/A,FALSE,"ops_shf"}</definedName>
    <definedName name="kkk_1" localSheetId="15" hidden="1">{"Ops_S.Holders Assets and Income",#N/A,FALSE,"ops_shf"}</definedName>
    <definedName name="kkk_1" hidden="1">{"Ops_S.Holders Assets and Income",#N/A,FALSE,"ops_shf"}</definedName>
    <definedName name="kkk_2" localSheetId="11" hidden="1">{"Ops_S.Holders Assets and Income",#N/A,FALSE,"ops_shf"}</definedName>
    <definedName name="kkk_2" localSheetId="14" hidden="1">{"Ops_S.Holders Assets and Income",#N/A,FALSE,"ops_shf"}</definedName>
    <definedName name="kkk_2" localSheetId="12" hidden="1">{"Ops_S.Holders Assets and Income",#N/A,FALSE,"ops_shf"}</definedName>
    <definedName name="kkk_2" localSheetId="13" hidden="1">{"Ops_S.Holders Assets and Income",#N/A,FALSE,"ops_shf"}</definedName>
    <definedName name="kkk_2" localSheetId="5" hidden="1">{"Ops_S.Holders Assets and Income",#N/A,FALSE,"ops_shf"}</definedName>
    <definedName name="kkk_2" localSheetId="15" hidden="1">{"Ops_S.Holders Assets and Income",#N/A,FALSE,"ops_shf"}</definedName>
    <definedName name="kkk_2" hidden="1">{"Ops_S.Holders Assets and Income",#N/A,FALSE,"ops_shf"}</definedName>
    <definedName name="kklk">#REF!</definedName>
    <definedName name="l" localSheetId="5">#REF!</definedName>
    <definedName name="l">#REF!</definedName>
    <definedName name="l.kmjlkm" localSheetId="5">#REF!</definedName>
    <definedName name="l.kmjlkm">#REF!</definedName>
    <definedName name="LAGTABLE" localSheetId="25">[65]B!#REF!</definedName>
    <definedName name="LAGTABLE" localSheetId="41">[65]B!#REF!</definedName>
    <definedName name="LAGTABLE" localSheetId="39">[65]B!#REF!</definedName>
    <definedName name="LAGTABLE" localSheetId="40">[65]B!#REF!</definedName>
    <definedName name="LAGTABLE" localSheetId="29">[65]B!#REF!</definedName>
    <definedName name="LAGTABLE" localSheetId="37">[65]B!#REF!</definedName>
    <definedName name="LAGTABLE" localSheetId="23">[65]B!#REF!</definedName>
    <definedName name="LAGTABLE" localSheetId="22">[65]B!#REF!</definedName>
    <definedName name="LAGTABLE" localSheetId="21">[65]B!#REF!</definedName>
    <definedName name="LAGTABLE">[65]B!#REF!</definedName>
    <definedName name="laksjehglahgn"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laksjehglahgn"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laksjehglahgn"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laksjehglahgn"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laksjehglahgn"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laksjehglahgn"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laksjehglahgn"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lam" localSheetId="11" hidden="1">{"2001",#N/A,FALSE,"2001"}</definedName>
    <definedName name="lam" localSheetId="14" hidden="1">{"2001",#N/A,FALSE,"2001"}</definedName>
    <definedName name="lam" localSheetId="12" hidden="1">{"2001",#N/A,FALSE,"2001"}</definedName>
    <definedName name="lam" localSheetId="13" hidden="1">{"2001",#N/A,FALSE,"2001"}</definedName>
    <definedName name="lam" localSheetId="5" hidden="1">{"2001",#N/A,FALSE,"2001"}</definedName>
    <definedName name="lam" localSheetId="15" hidden="1">{"2001",#N/A,FALSE,"2001"}</definedName>
    <definedName name="lam" hidden="1">{"2001",#N/A,FALSE,"2001"}</definedName>
    <definedName name="lam_1" localSheetId="11" hidden="1">{"2001",#N/A,FALSE,"2001"}</definedName>
    <definedName name="lam_1" localSheetId="14" hidden="1">{"2001",#N/A,FALSE,"2001"}</definedName>
    <definedName name="lam_1" localSheetId="12" hidden="1">{"2001",#N/A,FALSE,"2001"}</definedName>
    <definedName name="lam_1" localSheetId="13" hidden="1">{"2001",#N/A,FALSE,"2001"}</definedName>
    <definedName name="lam_1" localSheetId="5" hidden="1">{"2001",#N/A,FALSE,"2001"}</definedName>
    <definedName name="lam_1" localSheetId="15" hidden="1">{"2001",#N/A,FALSE,"2001"}</definedName>
    <definedName name="lam_1" hidden="1">{"2001",#N/A,FALSE,"2001"}</definedName>
    <definedName name="lam_2" localSheetId="11" hidden="1">{"2001",#N/A,FALSE,"2001"}</definedName>
    <definedName name="lam_2" localSheetId="14" hidden="1">{"2001",#N/A,FALSE,"2001"}</definedName>
    <definedName name="lam_2" localSheetId="12" hidden="1">{"2001",#N/A,FALSE,"2001"}</definedName>
    <definedName name="lam_2" localSheetId="13" hidden="1">{"2001",#N/A,FALSE,"2001"}</definedName>
    <definedName name="lam_2" localSheetId="5" hidden="1">{"2001",#N/A,FALSE,"2001"}</definedName>
    <definedName name="lam_2" localSheetId="15" hidden="1">{"2001",#N/A,FALSE,"2001"}</definedName>
    <definedName name="lam_2" hidden="1">{"2001",#N/A,FALSE,"2001"}</definedName>
    <definedName name="LANCODE">#REF!</definedName>
    <definedName name="LAND" localSheetId="5">#REF!</definedName>
    <definedName name="LAND">#REF!</definedName>
    <definedName name="Land___Acquisition" localSheetId="5">#REF!</definedName>
    <definedName name="Land___Acquisition">#REF!</definedName>
    <definedName name="Land_app">[21]Data!$HN$21:$HN$123</definedName>
    <definedName name="LastYearReportingMonth">'[72]Last Years Actuals Summary'!$F$3</definedName>
    <definedName name="laundry_inc" localSheetId="5">#REF!</definedName>
    <definedName name="laundry_inc">#REF!</definedName>
    <definedName name="Lease_Expiry">[21]Calculations!$F$105:$F$1039</definedName>
    <definedName name="lease_mos" localSheetId="5">#REF!</definedName>
    <definedName name="lease_mos">#REF!</definedName>
    <definedName name="Lease_Start">[21]Calculations!$E$105:$E$1039</definedName>
    <definedName name="leasing" localSheetId="5">#REF!</definedName>
    <definedName name="leasing">#REF!</definedName>
    <definedName name="leasing_2" localSheetId="5">#REF!</definedName>
    <definedName name="leasing_2">#REF!</definedName>
    <definedName name="leasing_table">'[24]Main Summary'!$C$32:$J$35</definedName>
    <definedName name="leasing2" localSheetId="5">#REF!</definedName>
    <definedName name="leasing2">#REF!</definedName>
    <definedName name="LeasingCommissions" localSheetId="5">#REF!</definedName>
    <definedName name="LeasingCommissions">#REF!</definedName>
    <definedName name="leecost" localSheetId="5">#REF!</definedName>
    <definedName name="leecost">#REF!</definedName>
    <definedName name="len" localSheetId="11" hidden="1">{"Full Gross to Net",#N/A,TRUE,"GtoN";"R_I Accepted from Group Coys",#N/A,TRUE,"GtoN";"R_I Ceded to Group Coys",#N/A,TRUE,"GtoN";"Closing Loss Reserves and Gross Claims Incurred",#N/A,TRUE,"GtoN"}</definedName>
    <definedName name="len" localSheetId="14" hidden="1">{"Full Gross to Net",#N/A,TRUE,"GtoN";"R_I Accepted from Group Coys",#N/A,TRUE,"GtoN";"R_I Ceded to Group Coys",#N/A,TRUE,"GtoN";"Closing Loss Reserves and Gross Claims Incurred",#N/A,TRUE,"GtoN"}</definedName>
    <definedName name="len" localSheetId="12" hidden="1">{"Full Gross to Net",#N/A,TRUE,"GtoN";"R_I Accepted from Group Coys",#N/A,TRUE,"GtoN";"R_I Ceded to Group Coys",#N/A,TRUE,"GtoN";"Closing Loss Reserves and Gross Claims Incurred",#N/A,TRUE,"GtoN"}</definedName>
    <definedName name="len" localSheetId="13" hidden="1">{"Full Gross to Net",#N/A,TRUE,"GtoN";"R_I Accepted from Group Coys",#N/A,TRUE,"GtoN";"R_I Ceded to Group Coys",#N/A,TRUE,"GtoN";"Closing Loss Reserves and Gross Claims Incurred",#N/A,TRUE,"GtoN"}</definedName>
    <definedName name="len" localSheetId="5" hidden="1">{"Full Gross to Net",#N/A,TRUE,"GtoN";"R_I Accepted from Group Coys",#N/A,TRUE,"GtoN";"R_I Ceded to Group Coys",#N/A,TRUE,"GtoN";"Closing Loss Reserves and Gross Claims Incurred",#N/A,TRUE,"GtoN"}</definedName>
    <definedName name="len" localSheetId="15" hidden="1">{"Full Gross to Net",#N/A,TRUE,"GtoN";"R_I Accepted from Group Coys",#N/A,TRUE,"GtoN";"R_I Ceded to Group Coys",#N/A,TRUE,"GtoN";"Closing Loss Reserves and Gross Claims Incurred",#N/A,TRUE,"GtoN"}</definedName>
    <definedName name="len" hidden="1">{"Full Gross to Net",#N/A,TRUE,"GtoN";"R_I Accepted from Group Coys",#N/A,TRUE,"GtoN";"R_I Ceded to Group Coys",#N/A,TRUE,"GtoN";"Closing Loss Reserves and Gross Claims Incurred",#N/A,TRUE,"GtoN"}</definedName>
    <definedName name="len_1" localSheetId="11" hidden="1">{"Full Gross to Net",#N/A,TRUE,"GtoN";"R_I Accepted from Group Coys",#N/A,TRUE,"GtoN";"R_I Ceded to Group Coys",#N/A,TRUE,"GtoN";"Closing Loss Reserves and Gross Claims Incurred",#N/A,TRUE,"GtoN"}</definedName>
    <definedName name="len_1" localSheetId="14" hidden="1">{"Full Gross to Net",#N/A,TRUE,"GtoN";"R_I Accepted from Group Coys",#N/A,TRUE,"GtoN";"R_I Ceded to Group Coys",#N/A,TRUE,"GtoN";"Closing Loss Reserves and Gross Claims Incurred",#N/A,TRUE,"GtoN"}</definedName>
    <definedName name="len_1" localSheetId="12" hidden="1">{"Full Gross to Net",#N/A,TRUE,"GtoN";"R_I Accepted from Group Coys",#N/A,TRUE,"GtoN";"R_I Ceded to Group Coys",#N/A,TRUE,"GtoN";"Closing Loss Reserves and Gross Claims Incurred",#N/A,TRUE,"GtoN"}</definedName>
    <definedName name="len_1" localSheetId="13" hidden="1">{"Full Gross to Net",#N/A,TRUE,"GtoN";"R_I Accepted from Group Coys",#N/A,TRUE,"GtoN";"R_I Ceded to Group Coys",#N/A,TRUE,"GtoN";"Closing Loss Reserves and Gross Claims Incurred",#N/A,TRUE,"GtoN"}</definedName>
    <definedName name="len_1" localSheetId="5" hidden="1">{"Full Gross to Net",#N/A,TRUE,"GtoN";"R_I Accepted from Group Coys",#N/A,TRUE,"GtoN";"R_I Ceded to Group Coys",#N/A,TRUE,"GtoN";"Closing Loss Reserves and Gross Claims Incurred",#N/A,TRUE,"GtoN"}</definedName>
    <definedName name="len_1" localSheetId="15" hidden="1">{"Full Gross to Net",#N/A,TRUE,"GtoN";"R_I Accepted from Group Coys",#N/A,TRUE,"GtoN";"R_I Ceded to Group Coys",#N/A,TRUE,"GtoN";"Closing Loss Reserves and Gross Claims Incurred",#N/A,TRUE,"GtoN"}</definedName>
    <definedName name="len_1" hidden="1">{"Full Gross to Net",#N/A,TRUE,"GtoN";"R_I Accepted from Group Coys",#N/A,TRUE,"GtoN";"R_I Ceded to Group Coys",#N/A,TRUE,"GtoN";"Closing Loss Reserves and Gross Claims Incurred",#N/A,TRUE,"GtoN"}</definedName>
    <definedName name="len_2" localSheetId="11" hidden="1">{"Full Gross to Net",#N/A,TRUE,"GtoN";"R_I Accepted from Group Coys",#N/A,TRUE,"GtoN";"R_I Ceded to Group Coys",#N/A,TRUE,"GtoN";"Closing Loss Reserves and Gross Claims Incurred",#N/A,TRUE,"GtoN"}</definedName>
    <definedName name="len_2" localSheetId="14" hidden="1">{"Full Gross to Net",#N/A,TRUE,"GtoN";"R_I Accepted from Group Coys",#N/A,TRUE,"GtoN";"R_I Ceded to Group Coys",#N/A,TRUE,"GtoN";"Closing Loss Reserves and Gross Claims Incurred",#N/A,TRUE,"GtoN"}</definedName>
    <definedName name="len_2" localSheetId="12" hidden="1">{"Full Gross to Net",#N/A,TRUE,"GtoN";"R_I Accepted from Group Coys",#N/A,TRUE,"GtoN";"R_I Ceded to Group Coys",#N/A,TRUE,"GtoN";"Closing Loss Reserves and Gross Claims Incurred",#N/A,TRUE,"GtoN"}</definedName>
    <definedName name="len_2" localSheetId="13" hidden="1">{"Full Gross to Net",#N/A,TRUE,"GtoN";"R_I Accepted from Group Coys",#N/A,TRUE,"GtoN";"R_I Ceded to Group Coys",#N/A,TRUE,"GtoN";"Closing Loss Reserves and Gross Claims Incurred",#N/A,TRUE,"GtoN"}</definedName>
    <definedName name="len_2" localSheetId="5" hidden="1">{"Full Gross to Net",#N/A,TRUE,"GtoN";"R_I Accepted from Group Coys",#N/A,TRUE,"GtoN";"R_I Ceded to Group Coys",#N/A,TRUE,"GtoN";"Closing Loss Reserves and Gross Claims Incurred",#N/A,TRUE,"GtoN"}</definedName>
    <definedName name="len_2" localSheetId="15" hidden="1">{"Full Gross to Net",#N/A,TRUE,"GtoN";"R_I Accepted from Group Coys",#N/A,TRUE,"GtoN";"R_I Ceded to Group Coys",#N/A,TRUE,"GtoN";"Closing Loss Reserves and Gross Claims Incurred",#N/A,TRUE,"GtoN"}</definedName>
    <definedName name="len_2" hidden="1">{"Full Gross to Net",#N/A,TRUE,"GtoN";"R_I Accepted from Group Coys",#N/A,TRUE,"GtoN";"R_I Ceded to Group Coys",#N/A,TRUE,"GtoN";"Closing Loss Reserves and Gross Claims Incurred",#N/A,TRUE,"GtoN"}</definedName>
    <definedName name="LenderColCount">[39]Lenders!$N$3</definedName>
    <definedName name="LenderRowCount">[39]Lenders!$N$2</definedName>
    <definedName name="LendersOrigin">[39]Lenders!$B$5</definedName>
    <definedName name="Liebknecht" localSheetId="11" hidden="1">{#N/A,#N/A,FALSE,"Aging Summary";#N/A,#N/A,FALSE,"Ratio Analysis";#N/A,#N/A,FALSE,"Test 120 Day Accts";#N/A,#N/A,FALSE,"Tickmarks"}</definedName>
    <definedName name="Liebknecht" localSheetId="14" hidden="1">{#N/A,#N/A,FALSE,"Aging Summary";#N/A,#N/A,FALSE,"Ratio Analysis";#N/A,#N/A,FALSE,"Test 120 Day Accts";#N/A,#N/A,FALSE,"Tickmarks"}</definedName>
    <definedName name="Liebknecht" localSheetId="12" hidden="1">{#N/A,#N/A,FALSE,"Aging Summary";#N/A,#N/A,FALSE,"Ratio Analysis";#N/A,#N/A,FALSE,"Test 120 Day Accts";#N/A,#N/A,FALSE,"Tickmarks"}</definedName>
    <definedName name="Liebknecht" localSheetId="13" hidden="1">{#N/A,#N/A,FALSE,"Aging Summary";#N/A,#N/A,FALSE,"Ratio Analysis";#N/A,#N/A,FALSE,"Test 120 Day Accts";#N/A,#N/A,FALSE,"Tickmarks"}</definedName>
    <definedName name="Liebknecht" localSheetId="5" hidden="1">{#N/A,#N/A,FALSE,"Aging Summary";#N/A,#N/A,FALSE,"Ratio Analysis";#N/A,#N/A,FALSE,"Test 120 Day Accts";#N/A,#N/A,FALSE,"Tickmarks"}</definedName>
    <definedName name="Liebknecht" localSheetId="15" hidden="1">{#N/A,#N/A,FALSE,"Aging Summary";#N/A,#N/A,FALSE,"Ratio Analysis";#N/A,#N/A,FALSE,"Test 120 Day Accts";#N/A,#N/A,FALSE,"Tickmarks"}</definedName>
    <definedName name="Liebknecht" hidden="1">{#N/A,#N/A,FALSE,"Aging Summary";#N/A,#N/A,FALSE,"Ratio Analysis";#N/A,#N/A,FALSE,"Test 120 Day Accts";#N/A,#N/A,FALSE,"Tickmarks"}</definedName>
    <definedName name="limcount" hidden="1">1</definedName>
    <definedName name="link">'[3]Bilver link'!$O$1:$O$65536</definedName>
    <definedName name="linkdet" localSheetId="5">#REF!</definedName>
    <definedName name="linkdet">#REF!</definedName>
    <definedName name="lmo" localSheetId="11" hidden="1">{"P_L Account",#N/A,FALSE,"Prime";"Assets",#N/A,FALSE,"Prime";"Liabilities",#N/A,FALSE,"Prime";"Capital and Reserves",#N/A,FALSE,"Prime";"Rec. of S_Holders Funds",#N/A,FALSE,"Prime";"Rec. of Pre and Post Tax Result",#N/A,FALSE,"Prime"}</definedName>
    <definedName name="lmo" localSheetId="14" hidden="1">{"P_L Account",#N/A,FALSE,"Prime";"Assets",#N/A,FALSE,"Prime";"Liabilities",#N/A,FALSE,"Prime";"Capital and Reserves",#N/A,FALSE,"Prime";"Rec. of S_Holders Funds",#N/A,FALSE,"Prime";"Rec. of Pre and Post Tax Result",#N/A,FALSE,"Prime"}</definedName>
    <definedName name="lmo" localSheetId="12" hidden="1">{"P_L Account",#N/A,FALSE,"Prime";"Assets",#N/A,FALSE,"Prime";"Liabilities",#N/A,FALSE,"Prime";"Capital and Reserves",#N/A,FALSE,"Prime";"Rec. of S_Holders Funds",#N/A,FALSE,"Prime";"Rec. of Pre and Post Tax Result",#N/A,FALSE,"Prime"}</definedName>
    <definedName name="lmo" localSheetId="13" hidden="1">{"P_L Account",#N/A,FALSE,"Prime";"Assets",#N/A,FALSE,"Prime";"Liabilities",#N/A,FALSE,"Prime";"Capital and Reserves",#N/A,FALSE,"Prime";"Rec. of S_Holders Funds",#N/A,FALSE,"Prime";"Rec. of Pre and Post Tax Result",#N/A,FALSE,"Prime"}</definedName>
    <definedName name="lmo" localSheetId="5" hidden="1">{"P_L Account",#N/A,FALSE,"Prime";"Assets",#N/A,FALSE,"Prime";"Liabilities",#N/A,FALSE,"Prime";"Capital and Reserves",#N/A,FALSE,"Prime";"Rec. of S_Holders Funds",#N/A,FALSE,"Prime";"Rec. of Pre and Post Tax Result",#N/A,FALSE,"Prime"}</definedName>
    <definedName name="lmo" localSheetId="15" hidden="1">{"P_L Account",#N/A,FALSE,"Prime";"Assets",#N/A,FALSE,"Prime";"Liabilities",#N/A,FALSE,"Prime";"Capital and Reserves",#N/A,FALSE,"Prime";"Rec. of S_Holders Funds",#N/A,FALSE,"Prime";"Rec. of Pre and Post Tax Result",#N/A,FALSE,"Prime"}</definedName>
    <definedName name="lmo" hidden="1">{"P_L Account",#N/A,FALSE,"Prime";"Assets",#N/A,FALSE,"Prime";"Liabilities",#N/A,FALSE,"Prime";"Capital and Reserves",#N/A,FALSE,"Prime";"Rec. of S_Holders Funds",#N/A,FALSE,"Prime";"Rec. of Pre and Post Tax Result",#N/A,FALSE,"Prime"}</definedName>
    <definedName name="lmo_1" localSheetId="11" hidden="1">{"P_L Account",#N/A,FALSE,"Prime";"Assets",#N/A,FALSE,"Prime";"Liabilities",#N/A,FALSE,"Prime";"Capital and Reserves",#N/A,FALSE,"Prime";"Rec. of S_Holders Funds",#N/A,FALSE,"Prime";"Rec. of Pre and Post Tax Result",#N/A,FALSE,"Prime"}</definedName>
    <definedName name="lmo_1" localSheetId="14" hidden="1">{"P_L Account",#N/A,FALSE,"Prime";"Assets",#N/A,FALSE,"Prime";"Liabilities",#N/A,FALSE,"Prime";"Capital and Reserves",#N/A,FALSE,"Prime";"Rec. of S_Holders Funds",#N/A,FALSE,"Prime";"Rec. of Pre and Post Tax Result",#N/A,FALSE,"Prime"}</definedName>
    <definedName name="lmo_1" localSheetId="12" hidden="1">{"P_L Account",#N/A,FALSE,"Prime";"Assets",#N/A,FALSE,"Prime";"Liabilities",#N/A,FALSE,"Prime";"Capital and Reserves",#N/A,FALSE,"Prime";"Rec. of S_Holders Funds",#N/A,FALSE,"Prime";"Rec. of Pre and Post Tax Result",#N/A,FALSE,"Prime"}</definedName>
    <definedName name="lmo_1" localSheetId="13" hidden="1">{"P_L Account",#N/A,FALSE,"Prime";"Assets",#N/A,FALSE,"Prime";"Liabilities",#N/A,FALSE,"Prime";"Capital and Reserves",#N/A,FALSE,"Prime";"Rec. of S_Holders Funds",#N/A,FALSE,"Prime";"Rec. of Pre and Post Tax Result",#N/A,FALSE,"Prime"}</definedName>
    <definedName name="lmo_1" localSheetId="5" hidden="1">{"P_L Account",#N/A,FALSE,"Prime";"Assets",#N/A,FALSE,"Prime";"Liabilities",#N/A,FALSE,"Prime";"Capital and Reserves",#N/A,FALSE,"Prime";"Rec. of S_Holders Funds",#N/A,FALSE,"Prime";"Rec. of Pre and Post Tax Result",#N/A,FALSE,"Prime"}</definedName>
    <definedName name="lmo_1" localSheetId="15" hidden="1">{"P_L Account",#N/A,FALSE,"Prime";"Assets",#N/A,FALSE,"Prime";"Liabilities",#N/A,FALSE,"Prime";"Capital and Reserves",#N/A,FALSE,"Prime";"Rec. of S_Holders Funds",#N/A,FALSE,"Prime";"Rec. of Pre and Post Tax Result",#N/A,FALSE,"Prime"}</definedName>
    <definedName name="lmo_1" hidden="1">{"P_L Account",#N/A,FALSE,"Prime";"Assets",#N/A,FALSE,"Prime";"Liabilities",#N/A,FALSE,"Prime";"Capital and Reserves",#N/A,FALSE,"Prime";"Rec. of S_Holders Funds",#N/A,FALSE,"Prime";"Rec. of Pre and Post Tax Result",#N/A,FALSE,"Prime"}</definedName>
    <definedName name="lmo_2" localSheetId="11" hidden="1">{"P_L Account",#N/A,FALSE,"Prime";"Assets",#N/A,FALSE,"Prime";"Liabilities",#N/A,FALSE,"Prime";"Capital and Reserves",#N/A,FALSE,"Prime";"Rec. of S_Holders Funds",#N/A,FALSE,"Prime";"Rec. of Pre and Post Tax Result",#N/A,FALSE,"Prime"}</definedName>
    <definedName name="lmo_2" localSheetId="14" hidden="1">{"P_L Account",#N/A,FALSE,"Prime";"Assets",#N/A,FALSE,"Prime";"Liabilities",#N/A,FALSE,"Prime";"Capital and Reserves",#N/A,FALSE,"Prime";"Rec. of S_Holders Funds",#N/A,FALSE,"Prime";"Rec. of Pre and Post Tax Result",#N/A,FALSE,"Prime"}</definedName>
    <definedName name="lmo_2" localSheetId="12" hidden="1">{"P_L Account",#N/A,FALSE,"Prime";"Assets",#N/A,FALSE,"Prime";"Liabilities",#N/A,FALSE,"Prime";"Capital and Reserves",#N/A,FALSE,"Prime";"Rec. of S_Holders Funds",#N/A,FALSE,"Prime";"Rec. of Pre and Post Tax Result",#N/A,FALSE,"Prime"}</definedName>
    <definedName name="lmo_2" localSheetId="13" hidden="1">{"P_L Account",#N/A,FALSE,"Prime";"Assets",#N/A,FALSE,"Prime";"Liabilities",#N/A,FALSE,"Prime";"Capital and Reserves",#N/A,FALSE,"Prime";"Rec. of S_Holders Funds",#N/A,FALSE,"Prime";"Rec. of Pre and Post Tax Result",#N/A,FALSE,"Prime"}</definedName>
    <definedName name="lmo_2" localSheetId="5" hidden="1">{"P_L Account",#N/A,FALSE,"Prime";"Assets",#N/A,FALSE,"Prime";"Liabilities",#N/A,FALSE,"Prime";"Capital and Reserves",#N/A,FALSE,"Prime";"Rec. of S_Holders Funds",#N/A,FALSE,"Prime";"Rec. of Pre and Post Tax Result",#N/A,FALSE,"Prime"}</definedName>
    <definedName name="lmo_2" localSheetId="15" hidden="1">{"P_L Account",#N/A,FALSE,"Prime";"Assets",#N/A,FALSE,"Prime";"Liabilities",#N/A,FALSE,"Prime";"Capital and Reserves",#N/A,FALSE,"Prime";"Rec. of S_Holders Funds",#N/A,FALSE,"Prime";"Rec. of Pre and Post Tax Result",#N/A,FALSE,"Prime"}</definedName>
    <definedName name="lmo_2" hidden="1">{"P_L Account",#N/A,FALSE,"Prime";"Assets",#N/A,FALSE,"Prime";"Liabilities",#N/A,FALSE,"Prime";"Capital and Reserves",#N/A,FALSE,"Prime";"Rec. of S_Holders Funds",#N/A,FALSE,"Prime";"Rec. of Pre and Post Tax Result",#N/A,FALSE,"Prime"}</definedName>
    <definedName name="loan_fees">#REF!</definedName>
    <definedName name="Location" localSheetId="5">#REF!</definedName>
    <definedName name="Location">#REF!</definedName>
    <definedName name="Logo_place" localSheetId="5">#REF!</definedName>
    <definedName name="Logo_place">#REF!</definedName>
    <definedName name="Logo_place1" localSheetId="5">#REF!</definedName>
    <definedName name="Logo_place1">#REF!</definedName>
    <definedName name="LURE" localSheetId="14">#REF!</definedName>
    <definedName name="LURE" localSheetId="5">#REF!</definedName>
    <definedName name="LURE">#REF!</definedName>
    <definedName name="LUTotal" localSheetId="14">#REF!</definedName>
    <definedName name="LUTotal" localSheetId="5">#REF!</definedName>
    <definedName name="LUTotal">#REF!</definedName>
    <definedName name="m" localSheetId="11" hidden="1">{"Cover",#N/A,FALSE,"Cover";"Summary",#N/A,FALSE,"Summarpage"}</definedName>
    <definedName name="m" localSheetId="14" hidden="1">{"Cover",#N/A,FALSE,"Cover";"Summary",#N/A,FALSE,"Summarpage"}</definedName>
    <definedName name="m" localSheetId="12" hidden="1">{"Cover",#N/A,FALSE,"Cover";"Summary",#N/A,FALSE,"Summarpage"}</definedName>
    <definedName name="m" localSheetId="13" hidden="1">{"Cover",#N/A,FALSE,"Cover";"Summary",#N/A,FALSE,"Summarpage"}</definedName>
    <definedName name="m" localSheetId="5" hidden="1">{"Cover",#N/A,FALSE,"Cover";"Summary",#N/A,FALSE,"Summarpage"}</definedName>
    <definedName name="m" localSheetId="15" hidden="1">{"Cover",#N/A,FALSE,"Cover";"Summary",#N/A,FALSE,"Summarpage"}</definedName>
    <definedName name="m" hidden="1">{"Cover",#N/A,FALSE,"Cover";"Summary",#N/A,FALSE,"Summarpage"}</definedName>
    <definedName name="M2MDetailBalanceTotal">[42]M2MDetailTemplate!$J$5</definedName>
    <definedName name="M2MDetailCurrency">[42]M2MDetailTemplate!$A$4</definedName>
    <definedName name="M2MDetailDataEnd">[42]M2MDetailTemplate!$A$10:$IV$10</definedName>
    <definedName name="M2MDetailDescription">[42]M2MDetailTemplate!$A$5</definedName>
    <definedName name="M2MDetailFormat">[42]M2MDetailTemplate!$A$9:$IV$9</definedName>
    <definedName name="M2MDetailNotesStartHere">[42]M2MDetailTemplate!$A$9</definedName>
    <definedName name="M2MDetailPeriod">[42]M2MDetailTemplate!$A$3</definedName>
    <definedName name="M2MDetailTitle">[42]M2MDetailTemplate!$A$2</definedName>
    <definedName name="M2MDetailValueTotal">[42]M2MDetailTemplate!$K$5</definedName>
    <definedName name="M2MSummaryCurrency">[42]M2MSummaryTemplate!$A$4</definedName>
    <definedName name="M2MSummaryDescription">[42]M2MSummaryTemplate!$A$5</definedName>
    <definedName name="M2MSummaryParams">[42]M2MSummaryTemplate!$B$8:$B$26</definedName>
    <definedName name="M2MSummaryPeriod">[42]M2MSummaryTemplate!$A$3</definedName>
    <definedName name="M2MSummaryTitle">[42]M2MSummaryTemplate!$A$2</definedName>
    <definedName name="ManFee">'[73]Rent Input'!$B$56</definedName>
    <definedName name="MAR" localSheetId="14">#REF!</definedName>
    <definedName name="MAR" localSheetId="5">#REF!</definedName>
    <definedName name="MAR">#REF!</definedName>
    <definedName name="Market_Rent">[21]Data!$FX$21:$FX$123</definedName>
    <definedName name="MarketCap" localSheetId="5">#REF!</definedName>
    <definedName name="MarketCap">#REF!</definedName>
    <definedName name="MarketCapRates" localSheetId="5">#REF!</definedName>
    <definedName name="MarketCapRates">#REF!</definedName>
    <definedName name="MarketIndicators" localSheetId="5">#REF!</definedName>
    <definedName name="MarketIndicators">#REF!</definedName>
    <definedName name="MarketRentsGrowth" localSheetId="5">#REF!</definedName>
    <definedName name="MarketRentsGrowth">#REF!</definedName>
    <definedName name="Markets">[74]MDA!$A$2:$A$16</definedName>
    <definedName name="matrix" localSheetId="5">#REF!</definedName>
    <definedName name="matrix">#REF!</definedName>
    <definedName name="MATURITY" localSheetId="25">#REF!</definedName>
    <definedName name="MATURITY" localSheetId="41">#REF!</definedName>
    <definedName name="MATURITY" localSheetId="14">#REF!</definedName>
    <definedName name="MATURITY" localSheetId="39">#REF!</definedName>
    <definedName name="MATURITY" localSheetId="40">#REF!</definedName>
    <definedName name="MATURITY" localSheetId="5">#REF!</definedName>
    <definedName name="MATURITY" localSheetId="29">#REF!</definedName>
    <definedName name="MATURITY" localSheetId="37">#REF!</definedName>
    <definedName name="MATURITY" localSheetId="23">#REF!</definedName>
    <definedName name="MATURITY" localSheetId="22">#REF!</definedName>
    <definedName name="MATURITY" localSheetId="21">#REF!</definedName>
    <definedName name="MATURITY">#REF!</definedName>
    <definedName name="MAY" localSheetId="14">#REF!</definedName>
    <definedName name="MAY" localSheetId="5">#REF!</definedName>
    <definedName name="MAY">#REF!</definedName>
    <definedName name="MDA">[75]MDA!$A$26:$A$70</definedName>
    <definedName name="MDA_Codes">[76]MDA!$A$2:$A$85</definedName>
    <definedName name="men" localSheetId="11" hidden="1">{"Error Report",#N/A,FALSE,"Report"}</definedName>
    <definedName name="men" localSheetId="14" hidden="1">{"Error Report",#N/A,FALSE,"Report"}</definedName>
    <definedName name="men" localSheetId="12" hidden="1">{"Error Report",#N/A,FALSE,"Report"}</definedName>
    <definedName name="men" localSheetId="13" hidden="1">{"Error Report",#N/A,FALSE,"Report"}</definedName>
    <definedName name="men" localSheetId="5" hidden="1">{"Error Report",#N/A,FALSE,"Report"}</definedName>
    <definedName name="men" localSheetId="15" hidden="1">{"Error Report",#N/A,FALSE,"Report"}</definedName>
    <definedName name="men" hidden="1">{"Error Report",#N/A,FALSE,"Report"}</definedName>
    <definedName name="men_1" localSheetId="11" hidden="1">{"Error Report",#N/A,FALSE,"Report"}</definedName>
    <definedName name="men_1" localSheetId="14" hidden="1">{"Error Report",#N/A,FALSE,"Report"}</definedName>
    <definedName name="men_1" localSheetId="12" hidden="1">{"Error Report",#N/A,FALSE,"Report"}</definedName>
    <definedName name="men_1" localSheetId="13" hidden="1">{"Error Report",#N/A,FALSE,"Report"}</definedName>
    <definedName name="men_1" localSheetId="5" hidden="1">{"Error Report",#N/A,FALSE,"Report"}</definedName>
    <definedName name="men_1" localSheetId="15" hidden="1">{"Error Report",#N/A,FALSE,"Report"}</definedName>
    <definedName name="men_1" hidden="1">{"Error Report",#N/A,FALSE,"Report"}</definedName>
    <definedName name="men_2" localSheetId="11" hidden="1">{"Error Report",#N/A,FALSE,"Report"}</definedName>
    <definedName name="men_2" localSheetId="14" hidden="1">{"Error Report",#N/A,FALSE,"Report"}</definedName>
    <definedName name="men_2" localSheetId="12" hidden="1">{"Error Report",#N/A,FALSE,"Report"}</definedName>
    <definedName name="men_2" localSheetId="13" hidden="1">{"Error Report",#N/A,FALSE,"Report"}</definedName>
    <definedName name="men_2" localSheetId="5" hidden="1">{"Error Report",#N/A,FALSE,"Report"}</definedName>
    <definedName name="men_2" localSheetId="15" hidden="1">{"Error Report",#N/A,FALSE,"Report"}</definedName>
    <definedName name="men_2" hidden="1">{"Error Report",#N/A,FALSE,"Report"}</definedName>
    <definedName name="MerrillLynch" localSheetId="11" hidden="1">{#N/A,#N/A,FALSE,"Aging Summary";#N/A,#N/A,FALSE,"Ratio Analysis";#N/A,#N/A,FALSE,"Test 120 Day Accts";#N/A,#N/A,FALSE,"Tickmarks"}</definedName>
    <definedName name="MerrillLynch" localSheetId="14" hidden="1">{#N/A,#N/A,FALSE,"Aging Summary";#N/A,#N/A,FALSE,"Ratio Analysis";#N/A,#N/A,FALSE,"Test 120 Day Accts";#N/A,#N/A,FALSE,"Tickmarks"}</definedName>
    <definedName name="MerrillLynch" localSheetId="12" hidden="1">{#N/A,#N/A,FALSE,"Aging Summary";#N/A,#N/A,FALSE,"Ratio Analysis";#N/A,#N/A,FALSE,"Test 120 Day Accts";#N/A,#N/A,FALSE,"Tickmarks"}</definedName>
    <definedName name="MerrillLynch" localSheetId="13" hidden="1">{#N/A,#N/A,FALSE,"Aging Summary";#N/A,#N/A,FALSE,"Ratio Analysis";#N/A,#N/A,FALSE,"Test 120 Day Accts";#N/A,#N/A,FALSE,"Tickmarks"}</definedName>
    <definedName name="MerrillLynch" localSheetId="5" hidden="1">{#N/A,#N/A,FALSE,"Aging Summary";#N/A,#N/A,FALSE,"Ratio Analysis";#N/A,#N/A,FALSE,"Test 120 Day Accts";#N/A,#N/A,FALSE,"Tickmarks"}</definedName>
    <definedName name="MerrillLynch" localSheetId="15" hidden="1">{#N/A,#N/A,FALSE,"Aging Summary";#N/A,#N/A,FALSE,"Ratio Analysis";#N/A,#N/A,FALSE,"Test 120 Day Accts";#N/A,#N/A,FALSE,"Tickmarks"}</definedName>
    <definedName name="MerrillLynch" hidden="1">{#N/A,#N/A,FALSE,"Aging Summary";#N/A,#N/A,FALSE,"Ratio Analysis";#N/A,#N/A,FALSE,"Test 120 Day Accts";#N/A,#N/A,FALSE,"Tickmarks"}</definedName>
    <definedName name="MEWarning" hidden="1">1</definedName>
    <definedName name="mnthly">#REF!</definedName>
    <definedName name="mol" localSheetId="14">#REF!</definedName>
    <definedName name="mol" localSheetId="5">#REF!</definedName>
    <definedName name="mol">#REF!</definedName>
    <definedName name="moltiplicatore" localSheetId="14">#REF!</definedName>
    <definedName name="moltiplicatore" localSheetId="5">#REF!</definedName>
    <definedName name="moltiplicatore">#REF!</definedName>
    <definedName name="month" localSheetId="25">#REF!</definedName>
    <definedName name="month" localSheetId="41">#REF!</definedName>
    <definedName name="month" localSheetId="14">#REF!</definedName>
    <definedName name="month" localSheetId="39">#REF!</definedName>
    <definedName name="month" localSheetId="40">#REF!</definedName>
    <definedName name="month" localSheetId="5">#REF!</definedName>
    <definedName name="month" localSheetId="29">#REF!</definedName>
    <definedName name="month" localSheetId="37">#REF!</definedName>
    <definedName name="month" localSheetId="23">#REF!</definedName>
    <definedName name="month" localSheetId="21">#REF!</definedName>
    <definedName name="month">#REF!</definedName>
    <definedName name="MonthNumber" localSheetId="5">#REF!</definedName>
    <definedName name="MonthNumber">#REF!</definedName>
    <definedName name="MRIDataAdded">'[38]Allocations &amp; Cost Data'!$G$3</definedName>
    <definedName name="MWST" localSheetId="14">#REF!</definedName>
    <definedName name="MWST" localSheetId="5">#REF!</definedName>
    <definedName name="MWST">#REF!</definedName>
    <definedName name="MWTerm">[21]Calculations!$K$105:$K$1039</definedName>
    <definedName name="myCategories" localSheetId="5">#REF!</definedName>
    <definedName name="myCategories">#REF!</definedName>
    <definedName name="myFormat" localSheetId="5">#REF!</definedName>
    <definedName name="myFormat">#REF!</definedName>
    <definedName name="myFormat1" localSheetId="5">#REF!</definedName>
    <definedName name="myFormat1">#REF!</definedName>
    <definedName name="myRowHeight" localSheetId="5">#REF!</definedName>
    <definedName name="myRowHeight">#REF!</definedName>
    <definedName name="mySortRange" localSheetId="5">#REF!</definedName>
    <definedName name="mySortRange">#REF!</definedName>
    <definedName name="n" localSheetId="25">#REF!</definedName>
    <definedName name="n" localSheetId="41">#REF!</definedName>
    <definedName name="n" localSheetId="14">#REF!</definedName>
    <definedName name="n" localSheetId="39">#REF!</definedName>
    <definedName name="n" localSheetId="40">#REF!</definedName>
    <definedName name="n" localSheetId="5">#REF!</definedName>
    <definedName name="n" localSheetId="29">#REF!</definedName>
    <definedName name="n" localSheetId="37">#REF!</definedName>
    <definedName name="n" localSheetId="23">#REF!</definedName>
    <definedName name="n" localSheetId="21">#REF!</definedName>
    <definedName name="n">#REF!</definedName>
    <definedName name="nameACCOUNT" localSheetId="41">#REF!</definedName>
    <definedName name="nameACCOUNT" localSheetId="14">#REF!</definedName>
    <definedName name="nameACCOUNT" localSheetId="40">#REF!</definedName>
    <definedName name="nameACCOUNT" localSheetId="5">#REF!</definedName>
    <definedName name="nameACCOUNT">#REF!</definedName>
    <definedName name="Nature_Contract" localSheetId="5">#REF!</definedName>
    <definedName name="Nature_Contract">#REF!</definedName>
    <definedName name="Nature_Ownership" localSheetId="5">#REF!</definedName>
    <definedName name="Nature_Ownership">#REF!</definedName>
    <definedName name="Nebenkosten" localSheetId="5">#REF!</definedName>
    <definedName name="Nebenkosten">#REF!</definedName>
    <definedName name="Netherlands" localSheetId="5">#REF!</definedName>
    <definedName name="Netherlands">#REF!</definedName>
    <definedName name="Neu" localSheetId="5">#REF!</definedName>
    <definedName name="Neu">#REF!</definedName>
    <definedName name="new"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new">#REF!</definedName>
    <definedName name="NewRows">'[32]Allocation - Bud &amp; Act'!$AI$6</definedName>
    <definedName name="NLRE" localSheetId="14">#REF!</definedName>
    <definedName name="NLRE" localSheetId="5">#REF!</definedName>
    <definedName name="NLRE">#REF!</definedName>
    <definedName name="NLTOtal" localSheetId="14">#REF!</definedName>
    <definedName name="NLTOtal" localSheetId="5">#REF!</definedName>
    <definedName name="NLTOtal">#REF!</definedName>
    <definedName name="NO">[77]assetsno!$A$1:$B$65536</definedName>
    <definedName name="No." localSheetId="5">#REF!</definedName>
    <definedName name="No.">#REF!</definedName>
    <definedName name="NOI">[20]NOI!$B$53:$IV$62</definedName>
    <definedName name="NOIOwn">'[20]CF.Own'!$B$25:$AR$33</definedName>
    <definedName name="nomicampi">[78]Foglio3!$A$1:$A$65536</definedName>
    <definedName name="Non_Recs">[21]Data!$GN$21:$GN$123</definedName>
    <definedName name="NoRows" localSheetId="14">'[38]Allocations &amp; Cost Data'!#REF!</definedName>
    <definedName name="NoRows">'[38]Allocations &amp; Cost Data'!#REF!</definedName>
    <definedName name="NOT_POSTED" localSheetId="5">[16]Sheet1!#REF!</definedName>
    <definedName name="NOT_POSTED">[16]Sheet1!#REF!</definedName>
    <definedName name="NoteListingAMB">[42]NoteListingTemplate!$A$1</definedName>
    <definedName name="NoteListingDescription">[42]NoteListingTemplate!$A$3</definedName>
    <definedName name="NoteListingNotesStartHere">[42]NoteListingTemplate!$A$8</definedName>
    <definedName name="NoteListingTitle">[42]NoteListingTemplate!$A$2</definedName>
    <definedName name="NOV" localSheetId="14">#REF!</definedName>
    <definedName name="NOV" localSheetId="5">#REF!</definedName>
    <definedName name="NOV">#REF!</definedName>
    <definedName name="NRA" localSheetId="5">#REF!</definedName>
    <definedName name="NRA">#REF!</definedName>
    <definedName name="number_units" localSheetId="5">#REF!</definedName>
    <definedName name="number_units">#REF!</definedName>
    <definedName name="NvsAnswerCol">"[Drill23]JRNLLAYOUT!$A$4:$A$9164"</definedName>
    <definedName name="NvsAnswerCol_1">"[Drill23]JRNLLAYOUT!$A$4:$A$9164"</definedName>
    <definedName name="NvsAnswerCol_1_1">"[Drill2.xlsx]JRNLLAYOUT!$A$4:$A$12"</definedName>
    <definedName name="NvsAnswerCol_2">"[Drill328.xlsx]JRNLLAYOUT!$A$4:$A$153"</definedName>
    <definedName name="NvsAnswerCol_3">"[Drill16.xlsx]JRNLLAYOUT!$A$4:$A$339"</definedName>
    <definedName name="NvsASD" localSheetId="14">"V2002-06-30"</definedName>
    <definedName name="NvsASD">"V2020-11-30"</definedName>
    <definedName name="NvsASD_1">"V2012-12-31"</definedName>
    <definedName name="NvsASD_1_1">"V2020-08-19"</definedName>
    <definedName name="NvsASD_2">"V2020-12-31"</definedName>
    <definedName name="NvsAutoDrillOk">"VN"</definedName>
    <definedName name="NvsDateToNumber">"Y"</definedName>
    <definedName name="NvsElapsedTime" localSheetId="14">0.0000543981441296637</definedName>
    <definedName name="NvsElapsedTime">0.00296296296437504</definedName>
    <definedName name="NvsElapsedTime_1">0.0000578703693463467</definedName>
    <definedName name="NvsEndTime" localSheetId="14">37468.447621875</definedName>
    <definedName name="NvsEndTime">44147.6721180556</definedName>
    <definedName name="NvsEndTime_1">43052.5671875</definedName>
    <definedName name="NvsEndTime_1_1">44062.7230208333</definedName>
    <definedName name="NvsEndTime_2">44176.502662037</definedName>
    <definedName name="NvsEndTime_3">44178.9723032407</definedName>
    <definedName name="NvsInstLang">"VENG"</definedName>
    <definedName name="NvsInstSpec">"%"</definedName>
    <definedName name="NvsInstSpec_1">"%,LACT_USD,SADJBAL,FBOOK_CODE,VUSG,VLOC,VNUS,FACCOUNT,V151890"</definedName>
    <definedName name="NvsInstSpec_2">"%,LACT_INT,Y2020011,FBOOK_CODE,VLOC,FACCOUNT,V105105"</definedName>
    <definedName name="NvsInstSpec_3">"%,LACT_INT,Y2020007,FBOOK_CODE,VLOC"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"%,X,RNF..Nplosion,CPF..Nplosion"</definedName>
    <definedName name="NvsNplSpec_1">"%,X,RNF..Nplosion,CPF..Nplosion"</definedName>
    <definedName name="NvsPanelBusUnit">"V"</definedName>
    <definedName name="NvsPanelEffdt" localSheetId="14">"V1997-12-31"</definedName>
    <definedName name="NvsPanelEffdt">"V1901-01-01"</definedName>
    <definedName name="NvsPanelEffdt_1">"V2100-12-31"</definedName>
    <definedName name="NvsPanelSetid" localSheetId="14">"VMODEL"</definedName>
    <definedName name="NvsPanelSetid">"VSHARE"</definedName>
    <definedName name="NvsPanelSetid_1">"VSHARE"</definedName>
    <definedName name="NvsParentRef">"'[GE089 Trial Balance INT 2020-08-19.xlsm]TB - INT'!$CL$34"</definedName>
    <definedName name="NvsParentRef_1">"'[IT063 Trial Balance LC 2020-12-31.xlsm]TB - INT'!$P$13"</definedName>
    <definedName name="NvsParentRef_2">"'[IT063 Trial Balance INT 2020-12-31.xlsm]TB - INT'!$L$157"</definedName>
    <definedName name="NvsReqBU" localSheetId="14">"V4401"</definedName>
    <definedName name="NvsReqBU">"VIT063"</definedName>
    <definedName name="NvsReqBU_1">"VPLD16"</definedName>
    <definedName name="NvsReqBU_1_1">"VGE089"</definedName>
    <definedName name="NvsReqBU_2">"VIT063"</definedName>
    <definedName name="NvsReqBUOnly" localSheetId="14">"VN"</definedName>
    <definedName name="NvsReqBUOnly">"VY"</definedName>
    <definedName name="NvsReqBUOnly_1">"VN"</definedName>
    <definedName name="NvsStyleNme">"ClassicalV1.xls"</definedName>
    <definedName name="NvsTransLed">"VN"</definedName>
    <definedName name="NvsTreeASD" localSheetId="14">"V2002-06-30"</definedName>
    <definedName name="NvsTreeASD">"V2020-11-30"</definedName>
    <definedName name="NvsTreeASD_1">"V2012-12-31"</definedName>
    <definedName name="NvsTreeASD_1_1">"V2020-08-19"</definedName>
    <definedName name="NvsTreeASD_2">"V2020-12-31"</definedName>
    <definedName name="NvsValTbl.ACCOUNT">"GL_ACCOUNT_TBL"</definedName>
    <definedName name="NvsValTbl.AFFILIATE">"GL_ACCOUNT_TBL"</definedName>
    <definedName name="NvsValTbl.AFFILIATE_1">"GL_ACCOUNT_TBL"</definedName>
    <definedName name="NvsValTbl.BOOK_CODE">"BOOK_CODE_TBL"</definedName>
    <definedName name="NvsValTbl.BUSINESS_UNIT">"BUS_UNIT_TBL_GL"</definedName>
    <definedName name="NvsValTbl.CLASS_FLD">"CLASS_CF_TBL"</definedName>
    <definedName name="NvsValTbl.CURRENCY_CD">"CURRENCY_CD_TBL"</definedName>
    <definedName name="NvsValTbl.DEPTID">"DEPT_TBL"</definedName>
    <definedName name="NvsValTbl.LEDGER">"BU_LED_TBL"</definedName>
    <definedName name="NvsValTbl.PRODUCT">"PRODUCT_TBL"</definedName>
    <definedName name="NvsValTbl.PROJECT_ID">"PLD_PROJECT_VW"</definedName>
    <definedName name="NvsValTbl.SCENARIO">"SCENARIO_ALL_VW"</definedName>
    <definedName name="Occup">[79]RRL!$A$441</definedName>
    <definedName name="Occupancy" localSheetId="5">#REF!</definedName>
    <definedName name="Occupancy">#REF!</definedName>
    <definedName name="OCT" localSheetId="14">#REF!</definedName>
    <definedName name="OCT" localSheetId="5">#REF!</definedName>
    <definedName name="OCT">#REF!</definedName>
    <definedName name="od"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od"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od"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od"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od"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od"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od"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oen" localSheetId="11" hidden="1">{"Ops_S.Holders Assets and Income",#N/A,FALSE,"ops_shf"}</definedName>
    <definedName name="oen" localSheetId="14" hidden="1">{"Ops_S.Holders Assets and Income",#N/A,FALSE,"ops_shf"}</definedName>
    <definedName name="oen" localSheetId="12" hidden="1">{"Ops_S.Holders Assets and Income",#N/A,FALSE,"ops_shf"}</definedName>
    <definedName name="oen" localSheetId="13" hidden="1">{"Ops_S.Holders Assets and Income",#N/A,FALSE,"ops_shf"}</definedName>
    <definedName name="oen" localSheetId="5" hidden="1">{"Ops_S.Holders Assets and Income",#N/A,FALSE,"ops_shf"}</definedName>
    <definedName name="oen" localSheetId="15" hidden="1">{"Ops_S.Holders Assets and Income",#N/A,FALSE,"ops_shf"}</definedName>
    <definedName name="oen" hidden="1">{"Ops_S.Holders Assets and Income",#N/A,FALSE,"ops_shf"}</definedName>
    <definedName name="oen_1" localSheetId="11" hidden="1">{"Ops_S.Holders Assets and Income",#N/A,FALSE,"ops_shf"}</definedName>
    <definedName name="oen_1" localSheetId="14" hidden="1">{"Ops_S.Holders Assets and Income",#N/A,FALSE,"ops_shf"}</definedName>
    <definedName name="oen_1" localSheetId="12" hidden="1">{"Ops_S.Holders Assets and Income",#N/A,FALSE,"ops_shf"}</definedName>
    <definedName name="oen_1" localSheetId="13" hidden="1">{"Ops_S.Holders Assets and Income",#N/A,FALSE,"ops_shf"}</definedName>
    <definedName name="oen_1" localSheetId="5" hidden="1">{"Ops_S.Holders Assets and Income",#N/A,FALSE,"ops_shf"}</definedName>
    <definedName name="oen_1" localSheetId="15" hidden="1">{"Ops_S.Holders Assets and Income",#N/A,FALSE,"ops_shf"}</definedName>
    <definedName name="oen_1" hidden="1">{"Ops_S.Holders Assets and Income",#N/A,FALSE,"ops_shf"}</definedName>
    <definedName name="oen_2" localSheetId="11" hidden="1">{"Ops_S.Holders Assets and Income",#N/A,FALSE,"ops_shf"}</definedName>
    <definedName name="oen_2" localSheetId="14" hidden="1">{"Ops_S.Holders Assets and Income",#N/A,FALSE,"ops_shf"}</definedName>
    <definedName name="oen_2" localSheetId="12" hidden="1">{"Ops_S.Holders Assets and Income",#N/A,FALSE,"ops_shf"}</definedName>
    <definedName name="oen_2" localSheetId="13" hidden="1">{"Ops_S.Holders Assets and Income",#N/A,FALSE,"ops_shf"}</definedName>
    <definedName name="oen_2" localSheetId="5" hidden="1">{"Ops_S.Holders Assets and Income",#N/A,FALSE,"ops_shf"}</definedName>
    <definedName name="oen_2" localSheetId="15" hidden="1">{"Ops_S.Holders Assets and Income",#N/A,FALSE,"ops_shf"}</definedName>
    <definedName name="oen_2" hidden="1">{"Ops_S.Holders Assets and Income",#N/A,FALSE,"ops_shf"}</definedName>
    <definedName name="oeqjfod" localSheetId="5">#REF!</definedName>
    <definedName name="oeqjfod">#REF!</definedName>
    <definedName name="office_tax">[24]Costs!$E$8</definedName>
    <definedName name="oo">39086.4416666667</definedName>
    <definedName name="OOOO" localSheetId="14">#REF!</definedName>
    <definedName name="OOOO" localSheetId="5">#REF!</definedName>
    <definedName name="OOOO">#REF!</definedName>
    <definedName name="op"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op"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op"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op"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op"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op"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op"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operdev">#REF!</definedName>
    <definedName name="opex1"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opex1"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opex1"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opex1"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opex1"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opex1"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opex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opex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opex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opex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opex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opex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opex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opex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OPR" localSheetId="5" hidden="1">#REF!</definedName>
    <definedName name="OPR" hidden="1">#REF!</definedName>
    <definedName name="OTBMacro_Sheet1_List" localSheetId="5">#REF!</definedName>
    <definedName name="OTBMacro_Sheet1_List">#REF!</definedName>
    <definedName name="OTHER" localSheetId="5">#REF!</definedName>
    <definedName name="OTHER">#REF!</definedName>
    <definedName name="OutstandingBalance" localSheetId="25">#REF!</definedName>
    <definedName name="OutstandingBalance" localSheetId="41">#REF!</definedName>
    <definedName name="OutstandingBalance" localSheetId="14">#REF!</definedName>
    <definedName name="OutstandingBalance" localSheetId="39">#REF!</definedName>
    <definedName name="OutstandingBalance" localSheetId="40">#REF!</definedName>
    <definedName name="OutstandingBalance" localSheetId="5">#REF!</definedName>
    <definedName name="OutstandingBalance" localSheetId="29">#REF!</definedName>
    <definedName name="OutstandingBalance" localSheetId="37">#REF!</definedName>
    <definedName name="OutstandingBalance" localSheetId="23">#REF!</definedName>
    <definedName name="OutstandingBalance" localSheetId="22">#REF!</definedName>
    <definedName name="OutstandingBalance" localSheetId="21">#REF!</definedName>
    <definedName name="OutstandingBalance">#REF!</definedName>
    <definedName name="Overall" localSheetId="5">#REF!</definedName>
    <definedName name="Overall">#REF!</definedName>
    <definedName name="OverheadForecast">'[32]Summary of Overheads'!$B$153</definedName>
    <definedName name="Owner" localSheetId="5">#REF!</definedName>
    <definedName name="Owner">#REF!</definedName>
    <definedName name="ownership">'[58]Investment information'!$G$9</definedName>
    <definedName name="p"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p"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p"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p"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p"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p"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p"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P_beauftr_Teileistg">#REF!</definedName>
    <definedName name="P_erbrachte_Leistg" localSheetId="5">#REF!</definedName>
    <definedName name="P_erbrachte_Leistg">#REF!</definedName>
    <definedName name="p_loan" localSheetId="5">#REF!</definedName>
    <definedName name="p_loan">#REF!</definedName>
    <definedName name="p_marg" localSheetId="5">#REF!</definedName>
    <definedName name="p_marg">#REF!</definedName>
    <definedName name="P_MWST" localSheetId="14">#REF!</definedName>
    <definedName name="P_MWST" localSheetId="5">#REF!</definedName>
    <definedName name="P_MWST">#REF!</definedName>
    <definedName name="P_Nebenkosten" localSheetId="5">#REF!</definedName>
    <definedName name="P_Nebenkosten">#REF!</definedName>
    <definedName name="p_rate" localSheetId="5">#REF!</definedName>
    <definedName name="p_rate">#REF!</definedName>
    <definedName name="p_term" localSheetId="5">#REF!</definedName>
    <definedName name="p_term">#REF!</definedName>
    <definedName name="P_Umbauzusch" localSheetId="5">#REF!</definedName>
    <definedName name="P_Umbauzusch">#REF!</definedName>
    <definedName name="PAGE_1" localSheetId="25">#REF!</definedName>
    <definedName name="PAGE_1" localSheetId="41">#REF!</definedName>
    <definedName name="PAGE_1" localSheetId="39">#REF!</definedName>
    <definedName name="PAGE_1" localSheetId="40">#REF!</definedName>
    <definedName name="PAGE_1" localSheetId="5">#REF!</definedName>
    <definedName name="PAGE_1" localSheetId="29">#REF!</definedName>
    <definedName name="PAGE_1" localSheetId="37">#REF!</definedName>
    <definedName name="PAGE_1" localSheetId="23">#REF!</definedName>
    <definedName name="PAGE_1" localSheetId="21">#REF!</definedName>
    <definedName name="PAGE_1">#REF!</definedName>
    <definedName name="PAGE_10" localSheetId="25">#REF!</definedName>
    <definedName name="PAGE_10" localSheetId="41">#REF!</definedName>
    <definedName name="PAGE_10" localSheetId="39">#REF!</definedName>
    <definedName name="PAGE_10" localSheetId="40">#REF!</definedName>
    <definedName name="PAGE_10" localSheetId="5">#REF!</definedName>
    <definedName name="PAGE_10" localSheetId="29">#REF!</definedName>
    <definedName name="PAGE_10" localSheetId="37">#REF!</definedName>
    <definedName name="PAGE_10" localSheetId="23">#REF!</definedName>
    <definedName name="PAGE_10" localSheetId="21">#REF!</definedName>
    <definedName name="PAGE_10">#REF!</definedName>
    <definedName name="PAGE_11" localSheetId="25">#REF!</definedName>
    <definedName name="PAGE_11" localSheetId="41">#REF!</definedName>
    <definedName name="PAGE_11" localSheetId="39">#REF!</definedName>
    <definedName name="PAGE_11" localSheetId="40">#REF!</definedName>
    <definedName name="PAGE_11" localSheetId="5">#REF!</definedName>
    <definedName name="PAGE_11" localSheetId="29">#REF!</definedName>
    <definedName name="PAGE_11" localSheetId="37">#REF!</definedName>
    <definedName name="PAGE_11" localSheetId="23">#REF!</definedName>
    <definedName name="PAGE_11" localSheetId="21">#REF!</definedName>
    <definedName name="PAGE_11">#REF!</definedName>
    <definedName name="PAGE_2" localSheetId="25">#REF!</definedName>
    <definedName name="PAGE_2" localSheetId="41">#REF!</definedName>
    <definedName name="PAGE_2" localSheetId="39">#REF!</definedName>
    <definedName name="PAGE_2" localSheetId="40">#REF!</definedName>
    <definedName name="PAGE_2" localSheetId="5">#REF!</definedName>
    <definedName name="PAGE_2" localSheetId="29">#REF!</definedName>
    <definedName name="PAGE_2" localSheetId="37">#REF!</definedName>
    <definedName name="PAGE_2" localSheetId="23">#REF!</definedName>
    <definedName name="PAGE_2" localSheetId="21">#REF!</definedName>
    <definedName name="PAGE_2">#REF!</definedName>
    <definedName name="PAGE_3" localSheetId="25">#REF!</definedName>
    <definedName name="PAGE_3" localSheetId="41">#REF!</definedName>
    <definedName name="PAGE_3" localSheetId="39">#REF!</definedName>
    <definedName name="PAGE_3" localSheetId="40">#REF!</definedName>
    <definedName name="PAGE_3" localSheetId="5">#REF!</definedName>
    <definedName name="PAGE_3" localSheetId="29">#REF!</definedName>
    <definedName name="PAGE_3" localSheetId="37">#REF!</definedName>
    <definedName name="PAGE_3" localSheetId="23">#REF!</definedName>
    <definedName name="PAGE_3" localSheetId="21">#REF!</definedName>
    <definedName name="PAGE_3">#REF!</definedName>
    <definedName name="PAGE_4" localSheetId="25">#REF!</definedName>
    <definedName name="PAGE_4" localSheetId="41">#REF!</definedName>
    <definedName name="PAGE_4" localSheetId="39">#REF!</definedName>
    <definedName name="PAGE_4" localSheetId="40">#REF!</definedName>
    <definedName name="PAGE_4" localSheetId="5">#REF!</definedName>
    <definedName name="PAGE_4" localSheetId="29">#REF!</definedName>
    <definedName name="PAGE_4" localSheetId="37">#REF!</definedName>
    <definedName name="PAGE_4" localSheetId="23">#REF!</definedName>
    <definedName name="PAGE_4" localSheetId="21">#REF!</definedName>
    <definedName name="PAGE_4">#REF!</definedName>
    <definedName name="PAGE_5" localSheetId="25">#REF!</definedName>
    <definedName name="PAGE_5" localSheetId="41">#REF!</definedName>
    <definedName name="PAGE_5" localSheetId="39">#REF!</definedName>
    <definedName name="PAGE_5" localSheetId="40">#REF!</definedName>
    <definedName name="PAGE_5" localSheetId="5">#REF!</definedName>
    <definedName name="PAGE_5" localSheetId="29">#REF!</definedName>
    <definedName name="PAGE_5" localSheetId="37">#REF!</definedName>
    <definedName name="PAGE_5" localSheetId="23">#REF!</definedName>
    <definedName name="PAGE_5" localSheetId="21">#REF!</definedName>
    <definedName name="PAGE_5">#REF!</definedName>
    <definedName name="PAGE_6" localSheetId="25">#REF!</definedName>
    <definedName name="PAGE_6" localSheetId="41">#REF!</definedName>
    <definedName name="PAGE_6" localSheetId="39">#REF!</definedName>
    <definedName name="PAGE_6" localSheetId="40">#REF!</definedName>
    <definedName name="PAGE_6" localSheetId="5">#REF!</definedName>
    <definedName name="PAGE_6" localSheetId="29">#REF!</definedName>
    <definedName name="PAGE_6" localSheetId="37">#REF!</definedName>
    <definedName name="PAGE_6" localSheetId="23">#REF!</definedName>
    <definedName name="PAGE_6" localSheetId="21">#REF!</definedName>
    <definedName name="PAGE_6">#REF!</definedName>
    <definedName name="PAGE_7" localSheetId="25">#REF!</definedName>
    <definedName name="PAGE_7" localSheetId="41">#REF!</definedName>
    <definedName name="PAGE_7" localSheetId="39">#REF!</definedName>
    <definedName name="PAGE_7" localSheetId="40">#REF!</definedName>
    <definedName name="PAGE_7" localSheetId="5">#REF!</definedName>
    <definedName name="PAGE_7" localSheetId="29">#REF!</definedName>
    <definedName name="PAGE_7" localSheetId="37">#REF!</definedName>
    <definedName name="PAGE_7" localSheetId="23">#REF!</definedName>
    <definedName name="PAGE_7" localSheetId="21">#REF!</definedName>
    <definedName name="PAGE_7">#REF!</definedName>
    <definedName name="PAGE_8" localSheetId="25">#REF!</definedName>
    <definedName name="PAGE_8" localSheetId="41">#REF!</definedName>
    <definedName name="PAGE_8" localSheetId="39">#REF!</definedName>
    <definedName name="PAGE_8" localSheetId="40">#REF!</definedName>
    <definedName name="PAGE_8" localSheetId="5">#REF!</definedName>
    <definedName name="PAGE_8" localSheetId="29">#REF!</definedName>
    <definedName name="PAGE_8" localSheetId="37">#REF!</definedName>
    <definedName name="PAGE_8" localSheetId="23">#REF!</definedName>
    <definedName name="PAGE_8" localSheetId="21">#REF!</definedName>
    <definedName name="PAGE_8">#REF!</definedName>
    <definedName name="PAGE_9" localSheetId="25">#REF!</definedName>
    <definedName name="PAGE_9" localSheetId="41">#REF!</definedName>
    <definedName name="PAGE_9" localSheetId="39">#REF!</definedName>
    <definedName name="PAGE_9" localSheetId="40">#REF!</definedName>
    <definedName name="PAGE_9" localSheetId="5">#REF!</definedName>
    <definedName name="PAGE_9" localSheetId="29">#REF!</definedName>
    <definedName name="PAGE_9" localSheetId="37">#REF!</definedName>
    <definedName name="PAGE_9" localSheetId="23">#REF!</definedName>
    <definedName name="PAGE_9" localSheetId="21">#REF!</definedName>
    <definedName name="PAGE_9">#REF!</definedName>
    <definedName name="palatino" localSheetId="5">#REF!</definedName>
    <definedName name="palatino">#REF!</definedName>
    <definedName name="ParamsStartHere">[42]ParameterTemplate!$B$5</definedName>
    <definedName name="park_income" localSheetId="5">#REF!</definedName>
    <definedName name="park_income">#REF!</definedName>
    <definedName name="park_space" localSheetId="5">#REF!</definedName>
    <definedName name="park_space">#REF!</definedName>
    <definedName name="parking" localSheetId="5">#REF!</definedName>
    <definedName name="parking">#REF!</definedName>
    <definedName name="parking_ext_pa" localSheetId="5">#REF!</definedName>
    <definedName name="parking_ext_pa">#REF!</definedName>
    <definedName name="parkingpa" localSheetId="5">#REF!</definedName>
    <definedName name="parkingpa">#REF!</definedName>
    <definedName name="parkingperannum" localSheetId="5">#REF!</definedName>
    <definedName name="parkingperannum">#REF!</definedName>
    <definedName name="Payments_per_year" localSheetId="5">#REF!</definedName>
    <definedName name="Payments_per_year">#REF!</definedName>
    <definedName name="pc" localSheetId="25">#REF!</definedName>
    <definedName name="pc" localSheetId="41">#REF!</definedName>
    <definedName name="pc" localSheetId="39">#REF!</definedName>
    <definedName name="pc" localSheetId="40">#REF!</definedName>
    <definedName name="pc" localSheetId="5">#REF!</definedName>
    <definedName name="pc" localSheetId="29">#REF!</definedName>
    <definedName name="pc" localSheetId="37">#REF!</definedName>
    <definedName name="pc" localSheetId="23">#REF!</definedName>
    <definedName name="pc" localSheetId="21">#REF!</definedName>
    <definedName name="pc">#REF!</definedName>
    <definedName name="pcosts" localSheetId="5">#REF!</definedName>
    <definedName name="pcosts">#REF!</definedName>
    <definedName name="PD0105M" localSheetId="5">#REF!</definedName>
    <definedName name="PD0105M">#REF!</definedName>
    <definedName name="PD0106M" localSheetId="5">#REF!</definedName>
    <definedName name="PD0106M">#REF!</definedName>
    <definedName name="PD0107M" localSheetId="5">#REF!</definedName>
    <definedName name="PD0107M">#REF!</definedName>
    <definedName name="PD0206M" localSheetId="5">#REF!</definedName>
    <definedName name="PD0206M">#REF!</definedName>
    <definedName name="PD0306M" localSheetId="5">#REF!</definedName>
    <definedName name="PD0306M">#REF!</definedName>
    <definedName name="PD0406M" localSheetId="5">#REF!</definedName>
    <definedName name="PD0406M">#REF!</definedName>
    <definedName name="PD0506M" localSheetId="5">#REF!</definedName>
    <definedName name="PD0506M">#REF!</definedName>
    <definedName name="PD0606M" localSheetId="5">#REF!</definedName>
    <definedName name="PD0606M">#REF!</definedName>
    <definedName name="PD0706M" localSheetId="5">#REF!</definedName>
    <definedName name="PD0706M">#REF!</definedName>
    <definedName name="PD0806M" localSheetId="5">#REF!</definedName>
    <definedName name="PD0806M">#REF!</definedName>
    <definedName name="PD0806MO" localSheetId="5">#REF!</definedName>
    <definedName name="PD0806MO">#REF!</definedName>
    <definedName name="PD0906M" localSheetId="5">#REF!</definedName>
    <definedName name="PD0906M">#REF!</definedName>
    <definedName name="PD1006M" localSheetId="5">#REF!</definedName>
    <definedName name="PD1006M">#REF!</definedName>
    <definedName name="PD1106M" localSheetId="5">#REF!</definedName>
    <definedName name="PD1106M">#REF!</definedName>
    <definedName name="PD1206M">'[3]Bilver link'!$CB$1:$CB$65536</definedName>
    <definedName name="PED" localSheetId="5" hidden="1">#REF!</definedName>
    <definedName name="PED" hidden="1">#REF!</definedName>
    <definedName name="pen" localSheetId="11" hidden="1">{"Logo",#N/A,FALSE,"Logo";"Exchange",#N/A,FALSE,"Logo";#N/A,#N/A,FALSE,"overview"}</definedName>
    <definedName name="pen" localSheetId="14" hidden="1">{"Logo",#N/A,FALSE,"Logo";"Exchange",#N/A,FALSE,"Logo";#N/A,#N/A,FALSE,"overview"}</definedName>
    <definedName name="pen" localSheetId="12" hidden="1">{"Logo",#N/A,FALSE,"Logo";"Exchange",#N/A,FALSE,"Logo";#N/A,#N/A,FALSE,"overview"}</definedName>
    <definedName name="pen" localSheetId="13" hidden="1">{"Logo",#N/A,FALSE,"Logo";"Exchange",#N/A,FALSE,"Logo";#N/A,#N/A,FALSE,"overview"}</definedName>
    <definedName name="pen" localSheetId="5" hidden="1">{"Logo",#N/A,FALSE,"Logo";"Exchange",#N/A,FALSE,"Logo";#N/A,#N/A,FALSE,"overview"}</definedName>
    <definedName name="pen" localSheetId="15" hidden="1">{"Logo",#N/A,FALSE,"Logo";"Exchange",#N/A,FALSE,"Logo";#N/A,#N/A,FALSE,"overview"}</definedName>
    <definedName name="pen" hidden="1">{"Logo",#N/A,FALSE,"Logo";"Exchange",#N/A,FALSE,"Logo";#N/A,#N/A,FALSE,"overview"}</definedName>
    <definedName name="pen_1" localSheetId="11" hidden="1">{"Logo",#N/A,FALSE,"Logo";"Exchange",#N/A,FALSE,"Logo";#N/A,#N/A,FALSE,"overview"}</definedName>
    <definedName name="pen_1" localSheetId="14" hidden="1">{"Logo",#N/A,FALSE,"Logo";"Exchange",#N/A,FALSE,"Logo";#N/A,#N/A,FALSE,"overview"}</definedName>
    <definedName name="pen_1" localSheetId="12" hidden="1">{"Logo",#N/A,FALSE,"Logo";"Exchange",#N/A,FALSE,"Logo";#N/A,#N/A,FALSE,"overview"}</definedName>
    <definedName name="pen_1" localSheetId="13" hidden="1">{"Logo",#N/A,FALSE,"Logo";"Exchange",#N/A,FALSE,"Logo";#N/A,#N/A,FALSE,"overview"}</definedName>
    <definedName name="pen_1" localSheetId="5" hidden="1">{"Logo",#N/A,FALSE,"Logo";"Exchange",#N/A,FALSE,"Logo";#N/A,#N/A,FALSE,"overview"}</definedName>
    <definedName name="pen_1" localSheetId="15" hidden="1">{"Logo",#N/A,FALSE,"Logo";"Exchange",#N/A,FALSE,"Logo";#N/A,#N/A,FALSE,"overview"}</definedName>
    <definedName name="pen_1" hidden="1">{"Logo",#N/A,FALSE,"Logo";"Exchange",#N/A,FALSE,"Logo";#N/A,#N/A,FALSE,"overview"}</definedName>
    <definedName name="pen_2" localSheetId="11" hidden="1">{"Logo",#N/A,FALSE,"Logo";"Exchange",#N/A,FALSE,"Logo";#N/A,#N/A,FALSE,"overview"}</definedName>
    <definedName name="pen_2" localSheetId="14" hidden="1">{"Logo",#N/A,FALSE,"Logo";"Exchange",#N/A,FALSE,"Logo";#N/A,#N/A,FALSE,"overview"}</definedName>
    <definedName name="pen_2" localSheetId="12" hidden="1">{"Logo",#N/A,FALSE,"Logo";"Exchange",#N/A,FALSE,"Logo";#N/A,#N/A,FALSE,"overview"}</definedName>
    <definedName name="pen_2" localSheetId="13" hidden="1">{"Logo",#N/A,FALSE,"Logo";"Exchange",#N/A,FALSE,"Logo";#N/A,#N/A,FALSE,"overview"}</definedName>
    <definedName name="pen_2" localSheetId="5" hidden="1">{"Logo",#N/A,FALSE,"Logo";"Exchange",#N/A,FALSE,"Logo";#N/A,#N/A,FALSE,"overview"}</definedName>
    <definedName name="pen_2" localSheetId="15" hidden="1">{"Logo",#N/A,FALSE,"Logo";"Exchange",#N/A,FALSE,"Logo";#N/A,#N/A,FALSE,"overview"}</definedName>
    <definedName name="pen_2" hidden="1">{"Logo",#N/A,FALSE,"Logo";"Exchange",#N/A,FALSE,"Logo";#N/A,#N/A,FALSE,"overview"}</definedName>
    <definedName name="PER">'[23]Trial Balance'!#REF!</definedName>
    <definedName name="perbolag" localSheetId="11" hidden="1">{#N/A,#N/A,FALSE,"intag";#N/A,#N/A,FALSE,"budg";#N/A,#N/A,FALSE,"samtl"}</definedName>
    <definedName name="perbolag" localSheetId="14" hidden="1">{#N/A,#N/A,FALSE,"intag";#N/A,#N/A,FALSE,"budg";#N/A,#N/A,FALSE,"samtl"}</definedName>
    <definedName name="perbolag" localSheetId="12" hidden="1">{#N/A,#N/A,FALSE,"intag";#N/A,#N/A,FALSE,"budg";#N/A,#N/A,FALSE,"samtl"}</definedName>
    <definedName name="perbolag" localSheetId="13" hidden="1">{#N/A,#N/A,FALSE,"intag";#N/A,#N/A,FALSE,"budg";#N/A,#N/A,FALSE,"samtl"}</definedName>
    <definedName name="perbolag" localSheetId="5" hidden="1">{#N/A,#N/A,FALSE,"intag";#N/A,#N/A,FALSE,"budg";#N/A,#N/A,FALSE,"samtl"}</definedName>
    <definedName name="perbolag" localSheetId="15" hidden="1">{#N/A,#N/A,FALSE,"intag";#N/A,#N/A,FALSE,"budg";#N/A,#N/A,FALSE,"samtl"}</definedName>
    <definedName name="perbolag" hidden="1">{#N/A,#N/A,FALSE,"intag";#N/A,#N/A,FALSE,"budg";#N/A,#N/A,FALSE,"samtl"}</definedName>
    <definedName name="perbolag_1" localSheetId="11" hidden="1">{#N/A,#N/A,FALSE,"intag";#N/A,#N/A,FALSE,"budg";#N/A,#N/A,FALSE,"samtl"}</definedName>
    <definedName name="perbolag_1" localSheetId="14" hidden="1">{#N/A,#N/A,FALSE,"intag";#N/A,#N/A,FALSE,"budg";#N/A,#N/A,FALSE,"samtl"}</definedName>
    <definedName name="perbolag_1" localSheetId="12" hidden="1">{#N/A,#N/A,FALSE,"intag";#N/A,#N/A,FALSE,"budg";#N/A,#N/A,FALSE,"samtl"}</definedName>
    <definedName name="perbolag_1" localSheetId="13" hidden="1">{#N/A,#N/A,FALSE,"intag";#N/A,#N/A,FALSE,"budg";#N/A,#N/A,FALSE,"samtl"}</definedName>
    <definedName name="perbolag_1" localSheetId="5" hidden="1">{#N/A,#N/A,FALSE,"intag";#N/A,#N/A,FALSE,"budg";#N/A,#N/A,FALSE,"samtl"}</definedName>
    <definedName name="perbolag_1" localSheetId="15" hidden="1">{#N/A,#N/A,FALSE,"intag";#N/A,#N/A,FALSE,"budg";#N/A,#N/A,FALSE,"samtl"}</definedName>
    <definedName name="perbolag_1" hidden="1">{#N/A,#N/A,FALSE,"intag";#N/A,#N/A,FALSE,"budg";#N/A,#N/A,FALSE,"samtl"}</definedName>
    <definedName name="perbolag_2" localSheetId="11" hidden="1">{#N/A,#N/A,FALSE,"intag";#N/A,#N/A,FALSE,"budg";#N/A,#N/A,FALSE,"samtl"}</definedName>
    <definedName name="perbolag_2" localSheetId="14" hidden="1">{#N/A,#N/A,FALSE,"intag";#N/A,#N/A,FALSE,"budg";#N/A,#N/A,FALSE,"samtl"}</definedName>
    <definedName name="perbolag_2" localSheetId="12" hidden="1">{#N/A,#N/A,FALSE,"intag";#N/A,#N/A,FALSE,"budg";#N/A,#N/A,FALSE,"samtl"}</definedName>
    <definedName name="perbolag_2" localSheetId="13" hidden="1">{#N/A,#N/A,FALSE,"intag";#N/A,#N/A,FALSE,"budg";#N/A,#N/A,FALSE,"samtl"}</definedName>
    <definedName name="perbolag_2" localSheetId="5" hidden="1">{#N/A,#N/A,FALSE,"intag";#N/A,#N/A,FALSE,"budg";#N/A,#N/A,FALSE,"samtl"}</definedName>
    <definedName name="perbolag_2" localSheetId="15" hidden="1">{#N/A,#N/A,FALSE,"intag";#N/A,#N/A,FALSE,"budg";#N/A,#N/A,FALSE,"samtl"}</definedName>
    <definedName name="perbolag_2" hidden="1">{#N/A,#N/A,FALSE,"intag";#N/A,#N/A,FALSE,"budg";#N/A,#N/A,FALSE,"samtl"}</definedName>
    <definedName name="perbolagneu" localSheetId="11" hidden="1">{#N/A,#N/A,FALSE,"intag";#N/A,#N/A,FALSE,"budg";#N/A,#N/A,FALSE,"samtl"}</definedName>
    <definedName name="perbolagneu" localSheetId="14" hidden="1">{#N/A,#N/A,FALSE,"intag";#N/A,#N/A,FALSE,"budg";#N/A,#N/A,FALSE,"samtl"}</definedName>
    <definedName name="perbolagneu" localSheetId="12" hidden="1">{#N/A,#N/A,FALSE,"intag";#N/A,#N/A,FALSE,"budg";#N/A,#N/A,FALSE,"samtl"}</definedName>
    <definedName name="perbolagneu" localSheetId="13" hidden="1">{#N/A,#N/A,FALSE,"intag";#N/A,#N/A,FALSE,"budg";#N/A,#N/A,FALSE,"samtl"}</definedName>
    <definedName name="perbolagneu" localSheetId="5" hidden="1">{#N/A,#N/A,FALSE,"intag";#N/A,#N/A,FALSE,"budg";#N/A,#N/A,FALSE,"samtl"}</definedName>
    <definedName name="perbolagneu" localSheetId="15" hidden="1">{#N/A,#N/A,FALSE,"intag";#N/A,#N/A,FALSE,"budg";#N/A,#N/A,FALSE,"samtl"}</definedName>
    <definedName name="perbolagneu" hidden="1">{#N/A,#N/A,FALSE,"intag";#N/A,#N/A,FALSE,"budg";#N/A,#N/A,FALSE,"samtl"}</definedName>
    <definedName name="perbolagneu_1" localSheetId="11" hidden="1">{#N/A,#N/A,FALSE,"intag";#N/A,#N/A,FALSE,"budg";#N/A,#N/A,FALSE,"samtl"}</definedName>
    <definedName name="perbolagneu_1" localSheetId="14" hidden="1">{#N/A,#N/A,FALSE,"intag";#N/A,#N/A,FALSE,"budg";#N/A,#N/A,FALSE,"samtl"}</definedName>
    <definedName name="perbolagneu_1" localSheetId="12" hidden="1">{#N/A,#N/A,FALSE,"intag";#N/A,#N/A,FALSE,"budg";#N/A,#N/A,FALSE,"samtl"}</definedName>
    <definedName name="perbolagneu_1" localSheetId="13" hidden="1">{#N/A,#N/A,FALSE,"intag";#N/A,#N/A,FALSE,"budg";#N/A,#N/A,FALSE,"samtl"}</definedName>
    <definedName name="perbolagneu_1" localSheetId="5" hidden="1">{#N/A,#N/A,FALSE,"intag";#N/A,#N/A,FALSE,"budg";#N/A,#N/A,FALSE,"samtl"}</definedName>
    <definedName name="perbolagneu_1" localSheetId="15" hidden="1">{#N/A,#N/A,FALSE,"intag";#N/A,#N/A,FALSE,"budg";#N/A,#N/A,FALSE,"samtl"}</definedName>
    <definedName name="perbolagneu_1" hidden="1">{#N/A,#N/A,FALSE,"intag";#N/A,#N/A,FALSE,"budg";#N/A,#N/A,FALSE,"samtl"}</definedName>
    <definedName name="perbolagneu_2" localSheetId="11" hidden="1">{#N/A,#N/A,FALSE,"intag";#N/A,#N/A,FALSE,"budg";#N/A,#N/A,FALSE,"samtl"}</definedName>
    <definedName name="perbolagneu_2" localSheetId="14" hidden="1">{#N/A,#N/A,FALSE,"intag";#N/A,#N/A,FALSE,"budg";#N/A,#N/A,FALSE,"samtl"}</definedName>
    <definedName name="perbolagneu_2" localSheetId="12" hidden="1">{#N/A,#N/A,FALSE,"intag";#N/A,#N/A,FALSE,"budg";#N/A,#N/A,FALSE,"samtl"}</definedName>
    <definedName name="perbolagneu_2" localSheetId="13" hidden="1">{#N/A,#N/A,FALSE,"intag";#N/A,#N/A,FALSE,"budg";#N/A,#N/A,FALSE,"samtl"}</definedName>
    <definedName name="perbolagneu_2" localSheetId="5" hidden="1">{#N/A,#N/A,FALSE,"intag";#N/A,#N/A,FALSE,"budg";#N/A,#N/A,FALSE,"samtl"}</definedName>
    <definedName name="perbolagneu_2" localSheetId="15" hidden="1">{#N/A,#N/A,FALSE,"intag";#N/A,#N/A,FALSE,"budg";#N/A,#N/A,FALSE,"samtl"}</definedName>
    <definedName name="perbolagneu_2" hidden="1">{#N/A,#N/A,FALSE,"intag";#N/A,#N/A,FALSE,"budg";#N/A,#N/A,FALSE,"samtl"}</definedName>
    <definedName name="PeriodStart">[39]Notes!$O$5</definedName>
    <definedName name="pesos">'[80]Dev Summary'!#REF!</definedName>
    <definedName name="PesosRent">'[81]Dev Summary'!#REF!</definedName>
    <definedName name="pesossrent">'[80]Dev Summary'!#REF!</definedName>
    <definedName name="pfees" localSheetId="5">#REF!</definedName>
    <definedName name="pfees">#REF!</definedName>
    <definedName name="PFY">"the previous tax year"</definedName>
    <definedName name="Phase">#REF!</definedName>
    <definedName name="Photo" localSheetId="5">#REF!</definedName>
    <definedName name="Photo">#REF!</definedName>
    <definedName name="photo_check" localSheetId="5">#REF!</definedName>
    <definedName name="photo_check">#REF!</definedName>
    <definedName name="Physical" localSheetId="5">#REF!</definedName>
    <definedName name="Physical">#REF!</definedName>
    <definedName name="Plan" localSheetId="5">#REF!</definedName>
    <definedName name="Plan">#REF!</definedName>
    <definedName name="Pmt_to_use" localSheetId="5">#REF!</definedName>
    <definedName name="Pmt_to_use">#REF!</definedName>
    <definedName name="PO"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PO"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PO"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PO"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PO"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PO"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PO"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Podium" localSheetId="11" hidden="1">{#N/A,#N/A,FALSE,"GW280NEW.XLS"}</definedName>
    <definedName name="Podium" localSheetId="14" hidden="1">{#N/A,#N/A,FALSE,"GW280NEW.XLS"}</definedName>
    <definedName name="Podium" localSheetId="12" hidden="1">{#N/A,#N/A,FALSE,"GW280NEW.XLS"}</definedName>
    <definedName name="Podium" localSheetId="13" hidden="1">{#N/A,#N/A,FALSE,"GW280NEW.XLS"}</definedName>
    <definedName name="Podium" localSheetId="5" hidden="1">{#N/A,#N/A,FALSE,"GW280NEW.XLS"}</definedName>
    <definedName name="Podium" localSheetId="15" hidden="1">{#N/A,#N/A,FALSE,"GW280NEW.XLS"}</definedName>
    <definedName name="Podium" hidden="1">{#N/A,#N/A,FALSE,"GW280NEW.XLS"}</definedName>
    <definedName name="pojgupiuüoö" localSheetId="11" hidden="1">{#N/A,#N/A,FALSE,"CAPREIT"}</definedName>
    <definedName name="pojgupiuüoö" localSheetId="14" hidden="1">{#N/A,#N/A,FALSE,"CAPREIT"}</definedName>
    <definedName name="pojgupiuüoö" localSheetId="12" hidden="1">{#N/A,#N/A,FALSE,"CAPREIT"}</definedName>
    <definedName name="pojgupiuüoö" localSheetId="13" hidden="1">{#N/A,#N/A,FALSE,"CAPREIT"}</definedName>
    <definedName name="pojgupiuüoö" localSheetId="5" hidden="1">{#N/A,#N/A,FALSE,"CAPREIT"}</definedName>
    <definedName name="pojgupiuüoö" localSheetId="15" hidden="1">{#N/A,#N/A,FALSE,"CAPREIT"}</definedName>
    <definedName name="pojgupiuüoö" hidden="1">{#N/A,#N/A,FALSE,"CAPREIT"}</definedName>
    <definedName name="Poland">#REF!</definedName>
    <definedName name="port" localSheetId="11" hidden="1">{#N/A,#N/A,FALSE,"property";#N/A,#N/A,FALSE,"tenants";#N/A,#N/A,FALSE,"capital";#N/A,#N/A,FALSE,"summary"}</definedName>
    <definedName name="port" localSheetId="14" hidden="1">{#N/A,#N/A,FALSE,"property";#N/A,#N/A,FALSE,"tenants";#N/A,#N/A,FALSE,"capital";#N/A,#N/A,FALSE,"summary"}</definedName>
    <definedName name="port" localSheetId="12" hidden="1">{#N/A,#N/A,FALSE,"property";#N/A,#N/A,FALSE,"tenants";#N/A,#N/A,FALSE,"capital";#N/A,#N/A,FALSE,"summary"}</definedName>
    <definedName name="port" localSheetId="13" hidden="1">{#N/A,#N/A,FALSE,"property";#N/A,#N/A,FALSE,"tenants";#N/A,#N/A,FALSE,"capital";#N/A,#N/A,FALSE,"summary"}</definedName>
    <definedName name="port" localSheetId="5" hidden="1">{#N/A,#N/A,FALSE,"property";#N/A,#N/A,FALSE,"tenants";#N/A,#N/A,FALSE,"capital";#N/A,#N/A,FALSE,"summary"}</definedName>
    <definedName name="port" localSheetId="15" hidden="1">{#N/A,#N/A,FALSE,"property";#N/A,#N/A,FALSE,"tenants";#N/A,#N/A,FALSE,"capital";#N/A,#N/A,FALSE,"summary"}</definedName>
    <definedName name="port" hidden="1">{#N/A,#N/A,FALSE,"property";#N/A,#N/A,FALSE,"tenants";#N/A,#N/A,FALSE,"capital";#N/A,#N/A,FALSE,"summary"}</definedName>
    <definedName name="port_1" localSheetId="11" hidden="1">{#N/A,#N/A,FALSE,"property";#N/A,#N/A,FALSE,"tenants";#N/A,#N/A,FALSE,"capital";#N/A,#N/A,FALSE,"summary"}</definedName>
    <definedName name="port_1" localSheetId="14" hidden="1">{#N/A,#N/A,FALSE,"property";#N/A,#N/A,FALSE,"tenants";#N/A,#N/A,FALSE,"capital";#N/A,#N/A,FALSE,"summary"}</definedName>
    <definedName name="port_1" localSheetId="12" hidden="1">{#N/A,#N/A,FALSE,"property";#N/A,#N/A,FALSE,"tenants";#N/A,#N/A,FALSE,"capital";#N/A,#N/A,FALSE,"summary"}</definedName>
    <definedName name="port_1" localSheetId="13" hidden="1">{#N/A,#N/A,FALSE,"property";#N/A,#N/A,FALSE,"tenants";#N/A,#N/A,FALSE,"capital";#N/A,#N/A,FALSE,"summary"}</definedName>
    <definedName name="port_1" localSheetId="5" hidden="1">{#N/A,#N/A,FALSE,"property";#N/A,#N/A,FALSE,"tenants";#N/A,#N/A,FALSE,"capital";#N/A,#N/A,FALSE,"summary"}</definedName>
    <definedName name="port_1" localSheetId="15" hidden="1">{#N/A,#N/A,FALSE,"property";#N/A,#N/A,FALSE,"tenants";#N/A,#N/A,FALSE,"capital";#N/A,#N/A,FALSE,"summary"}</definedName>
    <definedName name="port_1" hidden="1">{#N/A,#N/A,FALSE,"property";#N/A,#N/A,FALSE,"tenants";#N/A,#N/A,FALSE,"capital";#N/A,#N/A,FALSE,"summary"}</definedName>
    <definedName name="port_2" localSheetId="11" hidden="1">{#N/A,#N/A,FALSE,"property";#N/A,#N/A,FALSE,"tenants";#N/A,#N/A,FALSE,"capital";#N/A,#N/A,FALSE,"summary"}</definedName>
    <definedName name="port_2" localSheetId="14" hidden="1">{#N/A,#N/A,FALSE,"property";#N/A,#N/A,FALSE,"tenants";#N/A,#N/A,FALSE,"capital";#N/A,#N/A,FALSE,"summary"}</definedName>
    <definedName name="port_2" localSheetId="12" hidden="1">{#N/A,#N/A,FALSE,"property";#N/A,#N/A,FALSE,"tenants";#N/A,#N/A,FALSE,"capital";#N/A,#N/A,FALSE,"summary"}</definedName>
    <definedName name="port_2" localSheetId="13" hidden="1">{#N/A,#N/A,FALSE,"property";#N/A,#N/A,FALSE,"tenants";#N/A,#N/A,FALSE,"capital";#N/A,#N/A,FALSE,"summary"}</definedName>
    <definedName name="port_2" localSheetId="5" hidden="1">{#N/A,#N/A,FALSE,"property";#N/A,#N/A,FALSE,"tenants";#N/A,#N/A,FALSE,"capital";#N/A,#N/A,FALSE,"summary"}</definedName>
    <definedName name="port_2" localSheetId="15" hidden="1">{#N/A,#N/A,FALSE,"property";#N/A,#N/A,FALSE,"tenants";#N/A,#N/A,FALSE,"capital";#N/A,#N/A,FALSE,"summary"}</definedName>
    <definedName name="port_2" hidden="1">{#N/A,#N/A,FALSE,"property";#N/A,#N/A,FALSE,"tenants";#N/A,#N/A,FALSE,"capital";#N/A,#N/A,FALSE,"summary"}</definedName>
    <definedName name="PortfolioAmort" localSheetId="25">#REF!</definedName>
    <definedName name="PortfolioAmort" localSheetId="41">#REF!</definedName>
    <definedName name="PortfolioAmort" localSheetId="14">#REF!</definedName>
    <definedName name="PortfolioAmort" localSheetId="39">#REF!</definedName>
    <definedName name="PortfolioAmort" localSheetId="40">#REF!</definedName>
    <definedName name="PortfolioAmort" localSheetId="5">#REF!</definedName>
    <definedName name="PortfolioAmort" localSheetId="29">#REF!</definedName>
    <definedName name="PortfolioAmort" localSheetId="37">#REF!</definedName>
    <definedName name="PortfolioAmort" localSheetId="23">#REF!</definedName>
    <definedName name="PortfolioAmort" localSheetId="21">#REF!</definedName>
    <definedName name="PortfolioAmort">#REF!</definedName>
    <definedName name="PortfolioAvgLife" localSheetId="25">#REF!</definedName>
    <definedName name="PortfolioAvgLife" localSheetId="41">#REF!</definedName>
    <definedName name="PortfolioAvgLife" localSheetId="14">#REF!</definedName>
    <definedName name="PortfolioAvgLife" localSheetId="39">#REF!</definedName>
    <definedName name="PortfolioAvgLife" localSheetId="40">#REF!</definedName>
    <definedName name="PortfolioAvgLife" localSheetId="5">#REF!</definedName>
    <definedName name="PortfolioAvgLife" localSheetId="29">#REF!</definedName>
    <definedName name="PortfolioAvgLife" localSheetId="37">#REF!</definedName>
    <definedName name="PortfolioAvgLife" localSheetId="23">#REF!</definedName>
    <definedName name="PortfolioAvgLife" localSheetId="21">#REF!</definedName>
    <definedName name="PortfolioAvgLife">#REF!</definedName>
    <definedName name="PortfolioAvgRate" localSheetId="25">#REF!</definedName>
    <definedName name="PortfolioAvgRate" localSheetId="41">#REF!</definedName>
    <definedName name="PortfolioAvgRate" localSheetId="14">#REF!</definedName>
    <definedName name="PortfolioAvgRate" localSheetId="39">#REF!</definedName>
    <definedName name="PortfolioAvgRate" localSheetId="40">#REF!</definedName>
    <definedName name="PortfolioAvgRate" localSheetId="5">#REF!</definedName>
    <definedName name="PortfolioAvgRate" localSheetId="29">#REF!</definedName>
    <definedName name="PortfolioAvgRate" localSheetId="37">#REF!</definedName>
    <definedName name="PortfolioAvgRate" localSheetId="23">#REF!</definedName>
    <definedName name="PortfolioAvgRate" localSheetId="21">#REF!</definedName>
    <definedName name="PortfolioAvgRate">#REF!</definedName>
    <definedName name="PortfolioDefaultRate" localSheetId="25">#REF!</definedName>
    <definedName name="PortfolioDefaultRate" localSheetId="41">#REF!</definedName>
    <definedName name="PortfolioDefaultRate" localSheetId="39">#REF!</definedName>
    <definedName name="PortfolioDefaultRate" localSheetId="40">#REF!</definedName>
    <definedName name="PortfolioDefaultRate" localSheetId="5">#REF!</definedName>
    <definedName name="PortfolioDefaultRate" localSheetId="29">#REF!</definedName>
    <definedName name="PortfolioDefaultRate" localSheetId="37">#REF!</definedName>
    <definedName name="PortfolioDefaultRate" localSheetId="23">#REF!</definedName>
    <definedName name="PortfolioDefaultRate" localSheetId="21">#REF!</definedName>
    <definedName name="PortfolioDefaultRate">#REF!</definedName>
    <definedName name="pr_cf" localSheetId="5">#REF!</definedName>
    <definedName name="pr_cf">#REF!</definedName>
    <definedName name="pre_lease" localSheetId="5">#REF!</definedName>
    <definedName name="pre_lease">#REF!</definedName>
    <definedName name="PRent" localSheetId="5">'[81]Dev Summary'!#REF!</definedName>
    <definedName name="PRent">'[81]Dev Summary'!#REF!</definedName>
    <definedName name="Previous_GMR">[21]Data!$GU$21:$GU$123</definedName>
    <definedName name="Previous_GR">[21]Data!$GS$21:$GS$123</definedName>
    <definedName name="Previous_Gross">[21]Data!$GY$21:$GY$123</definedName>
    <definedName name="Previous_net">[21]Data!$HA$21:$HA$123</definedName>
    <definedName name="Previous_NR">[21]Data!$GT$21:$GT$123</definedName>
    <definedName name="Previous_Val">[21]Previous!$A$23:$IV$1011</definedName>
    <definedName name="Price">[80]Assumptions!$I$23</definedName>
    <definedName name="PRICE1" localSheetId="5">#REF!</definedName>
    <definedName name="PRICE1">#REF!</definedName>
    <definedName name="PRICE2" localSheetId="5">#REF!</definedName>
    <definedName name="PRICE2">#REF!</definedName>
    <definedName name="PRICE3" localSheetId="5">#REF!</definedName>
    <definedName name="PRICE3">#REF!</definedName>
    <definedName name="PRICE4" localSheetId="5">#REF!</definedName>
    <definedName name="PRICE4">#REF!</definedName>
    <definedName name="PRICE5" localSheetId="5">#REF!</definedName>
    <definedName name="PRICE5">#REF!</definedName>
    <definedName name="PRICE6" localSheetId="5">#REF!</definedName>
    <definedName name="PRICE6">#REF!</definedName>
    <definedName name="PRICE7" localSheetId="5">#REF!</definedName>
    <definedName name="PRICE7">#REF!</definedName>
    <definedName name="PRIME" localSheetId="25">#REF!</definedName>
    <definedName name="PRIME" localSheetId="41">#REF!</definedName>
    <definedName name="PRIME" localSheetId="39">#REF!</definedName>
    <definedName name="PRIME" localSheetId="40">#REF!</definedName>
    <definedName name="PRIME" localSheetId="5">#REF!</definedName>
    <definedName name="PRIME" localSheetId="29">#REF!</definedName>
    <definedName name="PRIME" localSheetId="37">#REF!</definedName>
    <definedName name="PRIME" localSheetId="23">#REF!</definedName>
    <definedName name="PRIME" localSheetId="21">#REF!</definedName>
    <definedName name="PRIME">#REF!</definedName>
    <definedName name="PrincipalAmortCurrency">[42]PrincipalAmortTemplate!$A$4</definedName>
    <definedName name="PrincipalAmortDataEnd">[42]PrincipalAmortTemplate!$A$10:$IV$10</definedName>
    <definedName name="PrincipalAmortDescription">[42]PrincipalAmortTemplate!$A$5</definedName>
    <definedName name="PrincipalAmortFormat">[42]PrincipalAmortTemplate!$A$9:$IV$9</definedName>
    <definedName name="PrincipalAmortNotesStartHere">[42]PrincipalAmortTemplate!$A$9</definedName>
    <definedName name="PrincipalAmortPeriod">[42]PrincipalAmortTemplate!$A$3</definedName>
    <definedName name="PrincipalAmortTitle">[42]PrincipalAmortTemplate!$A$2</definedName>
    <definedName name="PrincipalAmortTotal">[42]PrincipalAmortTemplate!$B$5</definedName>
    <definedName name="PRINT" localSheetId="14">#REF!</definedName>
    <definedName name="PRINT" localSheetId="5">#REF!</definedName>
    <definedName name="PRINT">#REF!</definedName>
    <definedName name="_xlnm.Print_Area" localSheetId="11">#REF!</definedName>
    <definedName name="_xlnm.Print_Area" localSheetId="14">#REF!</definedName>
    <definedName name="_xlnm.Print_Area" localSheetId="12">'ELF VILLA TB 30GIU22'!$B$1:$T$87</definedName>
    <definedName name="_xlnm.Print_Area" localSheetId="40">#REF!</definedName>
    <definedName name="_xlnm.Print_Area" localSheetId="5">#REF!</definedName>
    <definedName name="_xlnm.Print_Area" localSheetId="15">#REF!</definedName>
    <definedName name="_xlnm.Print_Area" localSheetId="9">SOCF!$B$1:$F$84</definedName>
    <definedName name="_xlnm.Print_Area" localSheetId="7">SOCI!$A$1:$N$219</definedName>
    <definedName name="_xlnm.Print_Area">#REF!</definedName>
    <definedName name="Print_Area_MI" localSheetId="25">#REF!</definedName>
    <definedName name="Print_Area_MI" localSheetId="41">#REF!</definedName>
    <definedName name="Print_Area_MI" localSheetId="39">#REF!</definedName>
    <definedName name="Print_Area_MI" localSheetId="40">#REF!</definedName>
    <definedName name="Print_Area_MI" localSheetId="5">#REF!</definedName>
    <definedName name="Print_Area_MI" localSheetId="29">#REF!</definedName>
    <definedName name="Print_Area_MI" localSheetId="37">#REF!</definedName>
    <definedName name="Print_Area_MI" localSheetId="23">#REF!</definedName>
    <definedName name="Print_Area_MI" localSheetId="21">#REF!</definedName>
    <definedName name="Print_Area_MI">#REF!</definedName>
    <definedName name="Print_Assumption" localSheetId="5">#REF!</definedName>
    <definedName name="Print_Assumption">#REF!</definedName>
    <definedName name="Print_Belgium" localSheetId="5">#REF!</definedName>
    <definedName name="Print_Belgium">#REF!</definedName>
    <definedName name="Print_CashFlow" localSheetId="5">#REF!</definedName>
    <definedName name="Print_CashFlow">#REF!</definedName>
    <definedName name="Print_Czech" localSheetId="5">#REF!</definedName>
    <definedName name="Print_Czech">#REF!</definedName>
    <definedName name="Print_France" localSheetId="5">#REF!</definedName>
    <definedName name="Print_France">#REF!</definedName>
    <definedName name="Print_Germany" localSheetId="5">#REF!</definedName>
    <definedName name="Print_Germany">#REF!</definedName>
    <definedName name="Print_Grid" localSheetId="5">#REF!</definedName>
    <definedName name="Print_Grid">#REF!</definedName>
    <definedName name="Print_Hungary" localSheetId="5">#REF!</definedName>
    <definedName name="Print_Hungary">#REF!</definedName>
    <definedName name="Print_Intl" localSheetId="5">#REF!</definedName>
    <definedName name="Print_Intl">#REF!</definedName>
    <definedName name="Print_IntlAs" localSheetId="5">#REF!</definedName>
    <definedName name="Print_IntlAs">#REF!</definedName>
    <definedName name="Print_Italy" localSheetId="5">#REF!</definedName>
    <definedName name="Print_Italy">#REF!</definedName>
    <definedName name="Print_Netherlands" localSheetId="5">#REF!</definedName>
    <definedName name="Print_Netherlands">#REF!</definedName>
    <definedName name="Print_Page2" localSheetId="5">#REF!</definedName>
    <definedName name="Print_Page2">#REF!</definedName>
    <definedName name="Print_Poland" localSheetId="5">#REF!</definedName>
    <definedName name="Print_Poland">#REF!</definedName>
    <definedName name="Print_Spain" localSheetId="5">#REF!</definedName>
    <definedName name="Print_Spain">#REF!</definedName>
    <definedName name="_xlnm.Print_Titles">[50]Monthly!$A$1:$C$65536,[50]Monthly!$A$5:$IV$5</definedName>
    <definedName name="Print_UK" localSheetId="5">#REF!</definedName>
    <definedName name="Print_UK">#REF!</definedName>
    <definedName name="Print_Yields" localSheetId="5">#REF!</definedName>
    <definedName name="Print_Yields">#REF!</definedName>
    <definedName name="Print_Yieldseuro" localSheetId="5">#REF!</definedName>
    <definedName name="Print_Yieldseuro">#REF!</definedName>
    <definedName name="PRINT1" localSheetId="5">#REF!</definedName>
    <definedName name="PRINT1">#REF!</definedName>
    <definedName name="PriorityDist">[20]Control!$E$34</definedName>
    <definedName name="PriorityDistAmt">'[20]CF.Own'!$E$146:$AN$146</definedName>
    <definedName name="ProformaSet">"$B$10:$DF$87"</definedName>
    <definedName name="Project">#REF!</definedName>
    <definedName name="project_name" localSheetId="11">{"Quicksilver"}</definedName>
    <definedName name="project_name" localSheetId="14">{"Quicksilver"}</definedName>
    <definedName name="project_name" localSheetId="12">{"Quicksilver"}</definedName>
    <definedName name="project_name" localSheetId="13">{"Quicksilver"}</definedName>
    <definedName name="project_name" localSheetId="5">{"Quicksilver"}</definedName>
    <definedName name="project_name" localSheetId="15">{"Quicksilver"}</definedName>
    <definedName name="project_name">{"Quicksilver"}</definedName>
    <definedName name="ProjectID">#REF!</definedName>
    <definedName name="ProjectID1" localSheetId="5">#REF!</definedName>
    <definedName name="ProjectID1">#REF!</definedName>
    <definedName name="ProjectName" localSheetId="5">#REF!</definedName>
    <definedName name="ProjectName">#REF!</definedName>
    <definedName name="projects" localSheetId="14">[82]projects!$A$1:$A$32</definedName>
    <definedName name="Projects">[83]Database!$E$9:$E$61</definedName>
    <definedName name="propertystring">'[24]Main Summary'!$R$3</definedName>
    <definedName name="PropName" localSheetId="5">#REF!</definedName>
    <definedName name="PropName">#REF!</definedName>
    <definedName name="Provisions" localSheetId="25">#REF!</definedName>
    <definedName name="Provisions" localSheetId="41">#REF!</definedName>
    <definedName name="Provisions" localSheetId="14">#REF!</definedName>
    <definedName name="Provisions" localSheetId="39">#REF!</definedName>
    <definedName name="Provisions" localSheetId="40">#REF!</definedName>
    <definedName name="Provisions" localSheetId="5">#REF!</definedName>
    <definedName name="Provisions" localSheetId="29">#REF!</definedName>
    <definedName name="Provisions" localSheetId="37">#REF!</definedName>
    <definedName name="Provisions" localSheetId="23">#REF!</definedName>
    <definedName name="Provisions" localSheetId="21">#REF!</definedName>
    <definedName name="Provisions">#REF!</definedName>
    <definedName name="Pship_EIN" hidden="1">[84]shtLookup!$B$35</definedName>
    <definedName name="Pship_NA2" hidden="1">[84]shtLookup!$B$31</definedName>
    <definedName name="purchase" localSheetId="5">#REF!</definedName>
    <definedName name="purchase">#REF!</definedName>
    <definedName name="pwoefù" localSheetId="11" hidden="1">{#N/A,#N/A,TRUE,"Proposal";#N/A,#N/A,TRUE,"Assumptions";#N/A,#N/A,TRUE,"Net Income";#N/A,#N/A,TRUE,"Balsheet";#N/A,#N/A,TRUE,"Capex";#N/A,#N/A,TRUE,"Volumes";#N/A,#N/A,TRUE,"Revenues";#N/A,#N/A,TRUE,"Var.Costs";#N/A,#N/A,TRUE,"Personnel";#N/A,#N/A,TRUE,"Other costs";#N/A,#N/A,TRUE,"MKTG and G&amp;A"}</definedName>
    <definedName name="pwoefù" localSheetId="14" hidden="1">{#N/A,#N/A,TRUE,"Proposal";#N/A,#N/A,TRUE,"Assumptions";#N/A,#N/A,TRUE,"Net Income";#N/A,#N/A,TRUE,"Balsheet";#N/A,#N/A,TRUE,"Capex";#N/A,#N/A,TRUE,"Volumes";#N/A,#N/A,TRUE,"Revenues";#N/A,#N/A,TRUE,"Var.Costs";#N/A,#N/A,TRUE,"Personnel";#N/A,#N/A,TRUE,"Other costs";#N/A,#N/A,TRUE,"MKTG and G&amp;A"}</definedName>
    <definedName name="pwoefù" localSheetId="12" hidden="1">{#N/A,#N/A,TRUE,"Proposal";#N/A,#N/A,TRUE,"Assumptions";#N/A,#N/A,TRUE,"Net Income";#N/A,#N/A,TRUE,"Balsheet";#N/A,#N/A,TRUE,"Capex";#N/A,#N/A,TRUE,"Volumes";#N/A,#N/A,TRUE,"Revenues";#N/A,#N/A,TRUE,"Var.Costs";#N/A,#N/A,TRUE,"Personnel";#N/A,#N/A,TRUE,"Other costs";#N/A,#N/A,TRUE,"MKTG and G&amp;A"}</definedName>
    <definedName name="pwoefù" localSheetId="13" hidden="1">{#N/A,#N/A,TRUE,"Proposal";#N/A,#N/A,TRUE,"Assumptions";#N/A,#N/A,TRUE,"Net Income";#N/A,#N/A,TRUE,"Balsheet";#N/A,#N/A,TRUE,"Capex";#N/A,#N/A,TRUE,"Volumes";#N/A,#N/A,TRUE,"Revenues";#N/A,#N/A,TRUE,"Var.Costs";#N/A,#N/A,TRUE,"Personnel";#N/A,#N/A,TRUE,"Other costs";#N/A,#N/A,TRUE,"MKTG and G&amp;A"}</definedName>
    <definedName name="pwoefù" localSheetId="5" hidden="1">{#N/A,#N/A,TRUE,"Proposal";#N/A,#N/A,TRUE,"Assumptions";#N/A,#N/A,TRUE,"Net Income";#N/A,#N/A,TRUE,"Balsheet";#N/A,#N/A,TRUE,"Capex";#N/A,#N/A,TRUE,"Volumes";#N/A,#N/A,TRUE,"Revenues";#N/A,#N/A,TRUE,"Var.Costs";#N/A,#N/A,TRUE,"Personnel";#N/A,#N/A,TRUE,"Other costs";#N/A,#N/A,TRUE,"MKTG and G&amp;A"}</definedName>
    <definedName name="pwoefù" localSheetId="15" hidden="1">{#N/A,#N/A,TRUE,"Proposal";#N/A,#N/A,TRUE,"Assumptions";#N/A,#N/A,TRUE,"Net Income";#N/A,#N/A,TRUE,"Balsheet";#N/A,#N/A,TRUE,"Capex";#N/A,#N/A,TRUE,"Volumes";#N/A,#N/A,TRUE,"Revenues";#N/A,#N/A,TRUE,"Var.Costs";#N/A,#N/A,TRUE,"Personnel";#N/A,#N/A,TRUE,"Other costs";#N/A,#N/A,TRUE,"MKTG and G&amp;A"}</definedName>
    <definedName name="pwoefù" hidden="1">{#N/A,#N/A,TRUE,"Proposal";#N/A,#N/A,TRUE,"Assumptions";#N/A,#N/A,TRUE,"Net Income";#N/A,#N/A,TRUE,"Balsheet";#N/A,#N/A,TRUE,"Capex";#N/A,#N/A,TRUE,"Volumes";#N/A,#N/A,TRUE,"Revenues";#N/A,#N/A,TRUE,"Var.Costs";#N/A,#N/A,TRUE,"Personnel";#N/A,#N/A,TRUE,"Other costs";#N/A,#N/A,TRUE,"MKTG and G&amp;A"}</definedName>
    <definedName name="Q1Start">[85]Controls!$G$30</definedName>
    <definedName name="Q2Start">[85]Controls!$G$31</definedName>
    <definedName name="Q3Start">[85]Controls!$G$32</definedName>
    <definedName name="R.SMBC" localSheetId="11"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SMBC" localSheetId="14"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SMBC" localSheetId="12"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SMBC" localSheetId="13"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SMBC" localSheetId="5"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SMBC" localSheetId="15"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SMBC"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SMBC_1" localSheetId="11"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SMBC_1" localSheetId="14"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SMBC_1" localSheetId="12"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SMBC_1" localSheetId="13"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SMBC_1" localSheetId="5"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SMBC_1" localSheetId="15"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SMBC_1"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SMBC_2" localSheetId="11"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SMBC_2" localSheetId="14"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SMBC_2" localSheetId="12"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SMBC_2" localSheetId="13"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SMBC_2" localSheetId="5"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SMBC_2" localSheetId="15"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SMBC_2"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Rating" localSheetId="11" hidden="1">{"Assumptions",#N/A,FALSE,"input page";"1998",#N/A,FALSE,"1998";"1999",#N/A,FALSE,"1999";"2000",#N/A,FALSE,"2000";"2001",#N/A,FALSE,"2001"}</definedName>
    <definedName name="Rating" localSheetId="14" hidden="1">{"Assumptions",#N/A,FALSE,"input page";"1998",#N/A,FALSE,"1998";"1999",#N/A,FALSE,"1999";"2000",#N/A,FALSE,"2000";"2001",#N/A,FALSE,"2001"}</definedName>
    <definedName name="Rating" localSheetId="12" hidden="1">{"Assumptions",#N/A,FALSE,"input page";"1998",#N/A,FALSE,"1998";"1999",#N/A,FALSE,"1999";"2000",#N/A,FALSE,"2000";"2001",#N/A,FALSE,"2001"}</definedName>
    <definedName name="Rating" localSheetId="13" hidden="1">{"Assumptions",#N/A,FALSE,"input page";"1998",#N/A,FALSE,"1998";"1999",#N/A,FALSE,"1999";"2000",#N/A,FALSE,"2000";"2001",#N/A,FALSE,"2001"}</definedName>
    <definedName name="Rating" localSheetId="5" hidden="1">{"Assumptions",#N/A,FALSE,"input page";"1998",#N/A,FALSE,"1998";"1999",#N/A,FALSE,"1999";"2000",#N/A,FALSE,"2000";"2001",#N/A,FALSE,"2001"}</definedName>
    <definedName name="Rating" localSheetId="15" hidden="1">{"Assumptions",#N/A,FALSE,"input page";"1998",#N/A,FALSE,"1998";"1999",#N/A,FALSE,"1999";"2000",#N/A,FALSE,"2000";"2001",#N/A,FALSE,"2001"}</definedName>
    <definedName name="Rating" hidden="1">{"Assumptions",#N/A,FALSE,"input page";"1998",#N/A,FALSE,"1998";"1999",#N/A,FALSE,"1999";"2000",#N/A,FALSE,"2000";"2001",#N/A,FALSE,"2001"}</definedName>
    <definedName name="Rating_1" localSheetId="11" hidden="1">{"Assumptions",#N/A,FALSE,"input page";"1998",#N/A,FALSE,"1998";"1999",#N/A,FALSE,"1999";"2000",#N/A,FALSE,"2000";"2001",#N/A,FALSE,"2001"}</definedName>
    <definedName name="Rating_1" localSheetId="14" hidden="1">{"Assumptions",#N/A,FALSE,"input page";"1998",#N/A,FALSE,"1998";"1999",#N/A,FALSE,"1999";"2000",#N/A,FALSE,"2000";"2001",#N/A,FALSE,"2001"}</definedName>
    <definedName name="Rating_1" localSheetId="12" hidden="1">{"Assumptions",#N/A,FALSE,"input page";"1998",#N/A,FALSE,"1998";"1999",#N/A,FALSE,"1999";"2000",#N/A,FALSE,"2000";"2001",#N/A,FALSE,"2001"}</definedName>
    <definedName name="Rating_1" localSheetId="13" hidden="1">{"Assumptions",#N/A,FALSE,"input page";"1998",#N/A,FALSE,"1998";"1999",#N/A,FALSE,"1999";"2000",#N/A,FALSE,"2000";"2001",#N/A,FALSE,"2001"}</definedName>
    <definedName name="Rating_1" localSheetId="5" hidden="1">{"Assumptions",#N/A,FALSE,"input page";"1998",#N/A,FALSE,"1998";"1999",#N/A,FALSE,"1999";"2000",#N/A,FALSE,"2000";"2001",#N/A,FALSE,"2001"}</definedName>
    <definedName name="Rating_1" localSheetId="15" hidden="1">{"Assumptions",#N/A,FALSE,"input page";"1998",#N/A,FALSE,"1998";"1999",#N/A,FALSE,"1999";"2000",#N/A,FALSE,"2000";"2001",#N/A,FALSE,"2001"}</definedName>
    <definedName name="Rating_1" hidden="1">{"Assumptions",#N/A,FALSE,"input page";"1998",#N/A,FALSE,"1998";"1999",#N/A,FALSE,"1999";"2000",#N/A,FALSE,"2000";"2001",#N/A,FALSE,"2001"}</definedName>
    <definedName name="Rating_2" localSheetId="11" hidden="1">{"Assumptions",#N/A,FALSE,"input page";"1998",#N/A,FALSE,"1998";"1999",#N/A,FALSE,"1999";"2000",#N/A,FALSE,"2000";"2001",#N/A,FALSE,"2001"}</definedName>
    <definedName name="Rating_2" localSheetId="14" hidden="1">{"Assumptions",#N/A,FALSE,"input page";"1998",#N/A,FALSE,"1998";"1999",#N/A,FALSE,"1999";"2000",#N/A,FALSE,"2000";"2001",#N/A,FALSE,"2001"}</definedName>
    <definedName name="Rating_2" localSheetId="12" hidden="1">{"Assumptions",#N/A,FALSE,"input page";"1998",#N/A,FALSE,"1998";"1999",#N/A,FALSE,"1999";"2000",#N/A,FALSE,"2000";"2001",#N/A,FALSE,"2001"}</definedName>
    <definedName name="Rating_2" localSheetId="13" hidden="1">{"Assumptions",#N/A,FALSE,"input page";"1998",#N/A,FALSE,"1998";"1999",#N/A,FALSE,"1999";"2000",#N/A,FALSE,"2000";"2001",#N/A,FALSE,"2001"}</definedName>
    <definedName name="Rating_2" localSheetId="5" hidden="1">{"Assumptions",#N/A,FALSE,"input page";"1998",#N/A,FALSE,"1998";"1999",#N/A,FALSE,"1999";"2000",#N/A,FALSE,"2000";"2001",#N/A,FALSE,"2001"}</definedName>
    <definedName name="Rating_2" localSheetId="15" hidden="1">{"Assumptions",#N/A,FALSE,"input page";"1998",#N/A,FALSE,"1998";"1999",#N/A,FALSE,"1999";"2000",#N/A,FALSE,"2000";"2001",#N/A,FALSE,"2001"}</definedName>
    <definedName name="Rating_2" hidden="1">{"Assumptions",#N/A,FALSE,"input page";"1998",#N/A,FALSE,"1998";"1999",#N/A,FALSE,"1999";"2000",#N/A,FALSE,"2000";"2001",#N/A,FALSE,"2001"}</definedName>
    <definedName name="RatiosK" localSheetId="14">#REF!</definedName>
    <definedName name="RatiosK" localSheetId="5">#REF!</definedName>
    <definedName name="RatiosK">#REF!</definedName>
    <definedName name="rCdTpDoc" localSheetId="5">'[51]Tabella dati'!#REF!</definedName>
    <definedName name="rCdTpDoc">'[51]Tabella dati'!#REF!</definedName>
    <definedName name="RCF" localSheetId="14">#REF!</definedName>
    <definedName name="RCF" localSheetId="5">#REF!</definedName>
    <definedName name="RCF">#REF!</definedName>
    <definedName name="Rechentabelle" localSheetId="14">#REF!</definedName>
    <definedName name="Rechentabelle" localSheetId="5">#REF!</definedName>
    <definedName name="Rechentabelle">#REF!</definedName>
    <definedName name="RechnungBlatt0" localSheetId="14">#REF!</definedName>
    <definedName name="RechnungBlatt0" localSheetId="5">#REF!</definedName>
    <definedName name="RechnungBlatt0">#REF!</definedName>
    <definedName name="ReconciliationCopyFormulas">[42]ReconciliationTemplate!$T$28:$Y$28</definedName>
    <definedName name="ReconciliationCurrency">[42]ReconciliationTemplate!$A$4</definedName>
    <definedName name="ReconciliationDataEnd">[42]ReconciliationTemplate!$A$29:$IV$29</definedName>
    <definedName name="ReconciliationDescription">[42]ReconciliationTemplate!$A$5</definedName>
    <definedName name="ReconciliationFormat">[42]ReconciliationTemplate!$A$28:$IV$28</definedName>
    <definedName name="ReconciliationNotesStartHere">[42]ReconciliationTemplate!$A$28</definedName>
    <definedName name="ReconciliationPeriod">[42]ReconciliationTemplate!$A$3</definedName>
    <definedName name="ReconciliationTitle">[42]ReconciliationTemplate!$A$2</definedName>
    <definedName name="Ref">[21]Report!$M$1</definedName>
    <definedName name="Region">[86]Lookup!$A$19:$A$34</definedName>
    <definedName name="rem" localSheetId="11" hidden="1">{"Assumptions",#N/A,FALSE,"input page";"1998",#N/A,FALSE,"1998";"1999",#N/A,FALSE,"1999";"2000",#N/A,FALSE,"2000";"2001",#N/A,FALSE,"2001"}</definedName>
    <definedName name="rem" localSheetId="14" hidden="1">{"Assumptions",#N/A,FALSE,"input page";"1998",#N/A,FALSE,"1998";"1999",#N/A,FALSE,"1999";"2000",#N/A,FALSE,"2000";"2001",#N/A,FALSE,"2001"}</definedName>
    <definedName name="rem" localSheetId="12" hidden="1">{"Assumptions",#N/A,FALSE,"input page";"1998",#N/A,FALSE,"1998";"1999",#N/A,FALSE,"1999";"2000",#N/A,FALSE,"2000";"2001",#N/A,FALSE,"2001"}</definedName>
    <definedName name="rem" localSheetId="13" hidden="1">{"Assumptions",#N/A,FALSE,"input page";"1998",#N/A,FALSE,"1998";"1999",#N/A,FALSE,"1999";"2000",#N/A,FALSE,"2000";"2001",#N/A,FALSE,"2001"}</definedName>
    <definedName name="rem" localSheetId="5" hidden="1">{"Assumptions",#N/A,FALSE,"input page";"1998",#N/A,FALSE,"1998";"1999",#N/A,FALSE,"1999";"2000",#N/A,FALSE,"2000";"2001",#N/A,FALSE,"2001"}</definedName>
    <definedName name="rem" localSheetId="15" hidden="1">{"Assumptions",#N/A,FALSE,"input page";"1998",#N/A,FALSE,"1998";"1999",#N/A,FALSE,"1999";"2000",#N/A,FALSE,"2000";"2001",#N/A,FALSE,"2001"}</definedName>
    <definedName name="rem" hidden="1">{"Assumptions",#N/A,FALSE,"input page";"1998",#N/A,FALSE,"1998";"1999",#N/A,FALSE,"1999";"2000",#N/A,FALSE,"2000";"2001",#N/A,FALSE,"2001"}</definedName>
    <definedName name="rem_1" localSheetId="11" hidden="1">{"Assumptions",#N/A,FALSE,"input page";"1998",#N/A,FALSE,"1998";"1999",#N/A,FALSE,"1999";"2000",#N/A,FALSE,"2000";"2001",#N/A,FALSE,"2001"}</definedName>
    <definedName name="rem_1" localSheetId="14" hidden="1">{"Assumptions",#N/A,FALSE,"input page";"1998",#N/A,FALSE,"1998";"1999",#N/A,FALSE,"1999";"2000",#N/A,FALSE,"2000";"2001",#N/A,FALSE,"2001"}</definedName>
    <definedName name="rem_1" localSheetId="12" hidden="1">{"Assumptions",#N/A,FALSE,"input page";"1998",#N/A,FALSE,"1998";"1999",#N/A,FALSE,"1999";"2000",#N/A,FALSE,"2000";"2001",#N/A,FALSE,"2001"}</definedName>
    <definedName name="rem_1" localSheetId="13" hidden="1">{"Assumptions",#N/A,FALSE,"input page";"1998",#N/A,FALSE,"1998";"1999",#N/A,FALSE,"1999";"2000",#N/A,FALSE,"2000";"2001",#N/A,FALSE,"2001"}</definedName>
    <definedName name="rem_1" localSheetId="5" hidden="1">{"Assumptions",#N/A,FALSE,"input page";"1998",#N/A,FALSE,"1998";"1999",#N/A,FALSE,"1999";"2000",#N/A,FALSE,"2000";"2001",#N/A,FALSE,"2001"}</definedName>
    <definedName name="rem_1" localSheetId="15" hidden="1">{"Assumptions",#N/A,FALSE,"input page";"1998",#N/A,FALSE,"1998";"1999",#N/A,FALSE,"1999";"2000",#N/A,FALSE,"2000";"2001",#N/A,FALSE,"2001"}</definedName>
    <definedName name="rem_1" hidden="1">{"Assumptions",#N/A,FALSE,"input page";"1998",#N/A,FALSE,"1998";"1999",#N/A,FALSE,"1999";"2000",#N/A,FALSE,"2000";"2001",#N/A,FALSE,"2001"}</definedName>
    <definedName name="rem_2" localSheetId="11" hidden="1">{"Assumptions",#N/A,FALSE,"input page";"1998",#N/A,FALSE,"1998";"1999",#N/A,FALSE,"1999";"2000",#N/A,FALSE,"2000";"2001",#N/A,FALSE,"2001"}</definedName>
    <definedName name="rem_2" localSheetId="14" hidden="1">{"Assumptions",#N/A,FALSE,"input page";"1998",#N/A,FALSE,"1998";"1999",#N/A,FALSE,"1999";"2000",#N/A,FALSE,"2000";"2001",#N/A,FALSE,"2001"}</definedName>
    <definedName name="rem_2" localSheetId="12" hidden="1">{"Assumptions",#N/A,FALSE,"input page";"1998",#N/A,FALSE,"1998";"1999",#N/A,FALSE,"1999";"2000",#N/A,FALSE,"2000";"2001",#N/A,FALSE,"2001"}</definedName>
    <definedName name="rem_2" localSheetId="13" hidden="1">{"Assumptions",#N/A,FALSE,"input page";"1998",#N/A,FALSE,"1998";"1999",#N/A,FALSE,"1999";"2000",#N/A,FALSE,"2000";"2001",#N/A,FALSE,"2001"}</definedName>
    <definedName name="rem_2" localSheetId="5" hidden="1">{"Assumptions",#N/A,FALSE,"input page";"1998",#N/A,FALSE,"1998";"1999",#N/A,FALSE,"1999";"2000",#N/A,FALSE,"2000";"2001",#N/A,FALSE,"2001"}</definedName>
    <definedName name="rem_2" localSheetId="15" hidden="1">{"Assumptions",#N/A,FALSE,"input page";"1998",#N/A,FALSE,"1998";"1999",#N/A,FALSE,"1999";"2000",#N/A,FALSE,"2000";"2001",#N/A,FALSE,"2001"}</definedName>
    <definedName name="rem_2" hidden="1">{"Assumptions",#N/A,FALSE,"input page";"1998",#N/A,FALSE,"1998";"1999",#N/A,FALSE,"1999";"2000",#N/A,FALSE,"2000";"2001",#N/A,FALSE,"2001"}</definedName>
    <definedName name="ren" localSheetId="11" hidden="1">{"rec. of 310",#N/A,FALSE,"Resanal"}</definedName>
    <definedName name="ren" localSheetId="14" hidden="1">{"rec. of 310",#N/A,FALSE,"Resanal"}</definedName>
    <definedName name="ren" localSheetId="12" hidden="1">{"rec. of 310",#N/A,FALSE,"Resanal"}</definedName>
    <definedName name="ren" localSheetId="13" hidden="1">{"rec. of 310",#N/A,FALSE,"Resanal"}</definedName>
    <definedName name="ren" localSheetId="5" hidden="1">{"rec. of 310",#N/A,FALSE,"Resanal"}</definedName>
    <definedName name="ren" localSheetId="15" hidden="1">{"rec. of 310",#N/A,FALSE,"Resanal"}</definedName>
    <definedName name="ren" hidden="1">{"rec. of 310",#N/A,FALSE,"Resanal"}</definedName>
    <definedName name="ren_1" localSheetId="11" hidden="1">{"rec. of 310",#N/A,FALSE,"Resanal"}</definedName>
    <definedName name="ren_1" localSheetId="14" hidden="1">{"rec. of 310",#N/A,FALSE,"Resanal"}</definedName>
    <definedName name="ren_1" localSheetId="12" hidden="1">{"rec. of 310",#N/A,FALSE,"Resanal"}</definedName>
    <definedName name="ren_1" localSheetId="13" hidden="1">{"rec. of 310",#N/A,FALSE,"Resanal"}</definedName>
    <definedName name="ren_1" localSheetId="5" hidden="1">{"rec. of 310",#N/A,FALSE,"Resanal"}</definedName>
    <definedName name="ren_1" localSheetId="15" hidden="1">{"rec. of 310",#N/A,FALSE,"Resanal"}</definedName>
    <definedName name="ren_1" hidden="1">{"rec. of 310",#N/A,FALSE,"Resanal"}</definedName>
    <definedName name="ren_2" localSheetId="11" hidden="1">{"rec. of 310",#N/A,FALSE,"Resanal"}</definedName>
    <definedName name="ren_2" localSheetId="14" hidden="1">{"rec. of 310",#N/A,FALSE,"Resanal"}</definedName>
    <definedName name="ren_2" localSheetId="12" hidden="1">{"rec. of 310",#N/A,FALSE,"Resanal"}</definedName>
    <definedName name="ren_2" localSheetId="13" hidden="1">{"rec. of 310",#N/A,FALSE,"Resanal"}</definedName>
    <definedName name="ren_2" localSheetId="5" hidden="1">{"rec. of 310",#N/A,FALSE,"Resanal"}</definedName>
    <definedName name="ren_2" localSheetId="15" hidden="1">{"rec. of 310",#N/A,FALSE,"Resanal"}</definedName>
    <definedName name="ren_2" hidden="1">{"rec. of 310",#N/A,FALSE,"Resanal"}</definedName>
    <definedName name="rent">#REF!</definedName>
    <definedName name="rent2">'[87]Control Sheet 2006'!$D$47:$H$55</definedName>
    <definedName name="Rentp">'[81]Dev Summary'!#REF!</definedName>
    <definedName name="RentsGrowth" localSheetId="5">#REF!</definedName>
    <definedName name="RentsGrowth">#REF!</definedName>
    <definedName name="ReplicateThis" localSheetId="5">#REF!</definedName>
    <definedName name="ReplicateThis">#REF!</definedName>
    <definedName name="ReportDate" localSheetId="14">'[38]Allocations &amp; Cost Data'!#REF!</definedName>
    <definedName name="ReportDate" localSheetId="5">'[38]Allocations &amp; Cost Data'!#REF!</definedName>
    <definedName name="ReportDate">'[38]Allocations &amp; Cost Data'!#REF!</definedName>
    <definedName name="ReportingMonth">[31]Controls!$C$7</definedName>
    <definedName name="ReportingPeriod">[38]Control!$C$15</definedName>
    <definedName name="ReportTitle1" localSheetId="25">#REF!</definedName>
    <definedName name="ReportTitle1" localSheetId="41">#REF!</definedName>
    <definedName name="ReportTitle1" localSheetId="14">#REF!</definedName>
    <definedName name="ReportTitle1" localSheetId="39">#REF!</definedName>
    <definedName name="ReportTitle1" localSheetId="40">#REF!</definedName>
    <definedName name="ReportTitle1" localSheetId="5">#REF!</definedName>
    <definedName name="ReportTitle1" localSheetId="29">#REF!</definedName>
    <definedName name="ReportTitle1" localSheetId="37">#REF!</definedName>
    <definedName name="ReportTitle1" localSheetId="23">#REF!</definedName>
    <definedName name="ReportTitle1" localSheetId="21">#REF!</definedName>
    <definedName name="ReportTitle1">#REF!</definedName>
    <definedName name="ResidualCap" localSheetId="5">#REF!</definedName>
    <definedName name="ResidualCap">#REF!</definedName>
    <definedName name="RETAXES" localSheetId="5">#REF!</definedName>
    <definedName name="RETAXES">#REF!</definedName>
    <definedName name="Revaluation" localSheetId="5">#REF!</definedName>
    <definedName name="Revaluation">#REF!</definedName>
    <definedName name="Revenue" localSheetId="5">#REF!</definedName>
    <definedName name="Revenue">#REF!</definedName>
    <definedName name="Revenue_Dummy_Data" localSheetId="5" hidden="1">OFFSET(#REF!,0,0,COUNTA(#REF!)-1,1)</definedName>
    <definedName name="Revenue_Dummy_Data" hidden="1">OFFSET(#REF!,0,0,COUNTA(#REF!)-1,1)</definedName>
    <definedName name="review" localSheetId="5">#REF!</definedName>
    <definedName name="review">#REF!</definedName>
    <definedName name="review2" localSheetId="5">#REF!</definedName>
    <definedName name="review2">#REF!</definedName>
    <definedName name="rfree" localSheetId="5">#REF!</definedName>
    <definedName name="rfree">#REF!</definedName>
    <definedName name="rngDataOraAgg" localSheetId="5">#REF!</definedName>
    <definedName name="rngDataOraAgg">#REF!</definedName>
    <definedName name="rngDatiElab" localSheetId="5">'[51]Tabella dati'!#REF!</definedName>
    <definedName name="rngDatiElab">'[51]Tabella dati'!#REF!</definedName>
    <definedName name="rngDatiElab1" localSheetId="5">#REF!</definedName>
    <definedName name="rngDatiElab1">#REF!</definedName>
    <definedName name="rngDatiElab2" localSheetId="5">#REF!</definedName>
    <definedName name="rngDatiElab2">#REF!</definedName>
    <definedName name="rngEntityTypes" hidden="1">[88]shtLookup!$B$71:$B$80</definedName>
    <definedName name="rngNmFld" localSheetId="5">#REF!</definedName>
    <definedName name="rngNmFld">#REF!</definedName>
    <definedName name="rngNrRec" localSheetId="5">'[51]Tabella dati'!#REF!</definedName>
    <definedName name="rngNrRec">'[51]Tabella dati'!#REF!</definedName>
    <definedName name="rngStates" hidden="1">[89]shtLookup!$I$158:$I$208</definedName>
    <definedName name="ro_leases">'[24]Main Summary'!$N$20</definedName>
    <definedName name="ROC" localSheetId="5">#REF!</definedName>
    <definedName name="ROC">#REF!</definedName>
    <definedName name="ROCKAWAY_BLVD" localSheetId="5">#REF!</definedName>
    <definedName name="ROCKAWAY_BLVD">#REF!</definedName>
    <definedName name="RollforwardCurrency">[42]RollforwardTemplate!$A$4</definedName>
    <definedName name="RollforwardDescription">[42]RollforwardTemplate!$A$5</definedName>
    <definedName name="RollforwardManualDraws">[42]RollforwardTemplate!$E$23</definedName>
    <definedName name="RollForwardManualNew">[42]RollforwardTemplate!$E$18</definedName>
    <definedName name="RollforwardManualPaydowns">[42]RollforwardTemplate!$E$33</definedName>
    <definedName name="RollForwardNewDebtFormat">[42]RollforwardTemplate!$A$17:$IV$17</definedName>
    <definedName name="RollForwardNewDebtStart">[42]RollforwardTemplate!$B$17</definedName>
    <definedName name="RollForwardPayoffsFormat">[42]RollforwardTemplate!$A$32:$IV$32</definedName>
    <definedName name="RollForwardPayoffsStart">[42]RollforwardTemplate!$B$32</definedName>
    <definedName name="RollforwardPeriod">[42]RollforwardTemplate!$A$3</definedName>
    <definedName name="RollforwardTitle">[42]RollforwardTemplate!$A$2</definedName>
    <definedName name="RowDetails1" localSheetId="25">#REF!</definedName>
    <definedName name="RowDetails1" localSheetId="41">#REF!</definedName>
    <definedName name="RowDetails1" localSheetId="14">#REF!</definedName>
    <definedName name="RowDetails1" localSheetId="39">#REF!</definedName>
    <definedName name="RowDetails1" localSheetId="40">#REF!</definedName>
    <definedName name="RowDetails1" localSheetId="5">#REF!</definedName>
    <definedName name="RowDetails1" localSheetId="29">#REF!</definedName>
    <definedName name="RowDetails1" localSheetId="37">#REF!</definedName>
    <definedName name="RowDetails1" localSheetId="23">#REF!</definedName>
    <definedName name="RowDetails1" localSheetId="21">#REF!</definedName>
    <definedName name="RowDetails1">#REF!</definedName>
    <definedName name="Rows">'[53]Allocation - Bud &amp; Act'!$AF$6</definedName>
    <definedName name="rportfolio">'[69]List Box'!$G$6:$G$19</definedName>
    <definedName name="RR" localSheetId="5">#REF!</definedName>
    <definedName name="RR">#REF!</definedName>
    <definedName name="rregion">'[69]List Box'!$M$6:$M$30</definedName>
    <definedName name="rstatus">'[69]List Box'!$D$6:$D$15</definedName>
    <definedName name="rtime">'[69]List Box'!$V$6:$V$24</definedName>
    <definedName name="rTracciato" localSheetId="5">[78]Foglio3!#REF!</definedName>
    <definedName name="rTracciato">[78]Foglio3!#REF!</definedName>
    <definedName name="running">[21]Calculations!$U$56:$X$84</definedName>
    <definedName name="ryear">'[69]List Box'!$S$6:$S$13</definedName>
    <definedName name="s" localSheetId="11" hidden="1">{"Error Report",#N/A,FALSE,"Report"}</definedName>
    <definedName name="s" localSheetId="14">[41]allocations!$A$2:$A$400</definedName>
    <definedName name="s" localSheetId="12" hidden="1">{"Error Report",#N/A,FALSE,"Report"}</definedName>
    <definedName name="s" localSheetId="13" hidden="1">{"Error Report",#N/A,FALSE,"Report"}</definedName>
    <definedName name="s" localSheetId="5" hidden="1">{"Error Report",#N/A,FALSE,"Report"}</definedName>
    <definedName name="s" localSheetId="15" hidden="1">{"Error Report",#N/A,FALSE,"Report"}</definedName>
    <definedName name="s" hidden="1">{"Error Report",#N/A,FALSE,"Report"}</definedName>
    <definedName name="s_1" localSheetId="11" hidden="1">{"Error Report",#N/A,FALSE,"Report"}</definedName>
    <definedName name="s_1" localSheetId="14" hidden="1">{"Error Report",#N/A,FALSE,"Report"}</definedName>
    <definedName name="s_1" localSheetId="12" hidden="1">{"Error Report",#N/A,FALSE,"Report"}</definedName>
    <definedName name="s_1" localSheetId="13" hidden="1">{"Error Report",#N/A,FALSE,"Report"}</definedName>
    <definedName name="s_1" localSheetId="5" hidden="1">{"Error Report",#N/A,FALSE,"Report"}</definedName>
    <definedName name="s_1" localSheetId="15" hidden="1">{"Error Report",#N/A,FALSE,"Report"}</definedName>
    <definedName name="s_1" hidden="1">{"Error Report",#N/A,FALSE,"Report"}</definedName>
    <definedName name="sa" localSheetId="11" hidden="1">{#N/A,#N/A,FALSE,"Aging Summary";#N/A,#N/A,FALSE,"Ratio Analysis";#N/A,#N/A,FALSE,"Test 120 Day Accts";#N/A,#N/A,FALSE,"Tickmarks"}</definedName>
    <definedName name="sa" localSheetId="14" hidden="1">{#N/A,#N/A,FALSE,"Aging Summary";#N/A,#N/A,FALSE,"Ratio Analysis";#N/A,#N/A,FALSE,"Test 120 Day Accts";#N/A,#N/A,FALSE,"Tickmarks"}</definedName>
    <definedName name="sa" localSheetId="12" hidden="1">{#N/A,#N/A,FALSE,"Aging Summary";#N/A,#N/A,FALSE,"Ratio Analysis";#N/A,#N/A,FALSE,"Test 120 Day Accts";#N/A,#N/A,FALSE,"Tickmarks"}</definedName>
    <definedName name="sa" localSheetId="13" hidden="1">{#N/A,#N/A,FALSE,"Aging Summary";#N/A,#N/A,FALSE,"Ratio Analysis";#N/A,#N/A,FALSE,"Test 120 Day Accts";#N/A,#N/A,FALSE,"Tickmarks"}</definedName>
    <definedName name="sa" localSheetId="5" hidden="1">{#N/A,#N/A,FALSE,"Aging Summary";#N/A,#N/A,FALSE,"Ratio Analysis";#N/A,#N/A,FALSE,"Test 120 Day Accts";#N/A,#N/A,FALSE,"Tickmarks"}</definedName>
    <definedName name="sa" localSheetId="15" hidden="1">{#N/A,#N/A,FALSE,"Aging Summary";#N/A,#N/A,FALSE,"Ratio Analysis";#N/A,#N/A,FALSE,"Test 120 Day Accts";#N/A,#N/A,FALSE,"Tickmarks"}</definedName>
    <definedName name="sa" hidden="1">{#N/A,#N/A,FALSE,"Aging Summary";#N/A,#N/A,FALSE,"Ratio Analysis";#N/A,#N/A,FALSE,"Test 120 Day Accts";#N/A,#N/A,FALSE,"Tickmarks"}</definedName>
    <definedName name="SALDO">#REF!</definedName>
    <definedName name="saldoBV">'[3]Bilver link'!$F$1:$F$65536</definedName>
    <definedName name="saldoF" localSheetId="5">#REF!</definedName>
    <definedName name="saldoF">#REF!</definedName>
    <definedName name="Sale" localSheetId="5">#REF!</definedName>
    <definedName name="Sale">#REF!</definedName>
    <definedName name="sale_cost" localSheetId="5">#REF!</definedName>
    <definedName name="sale_cost">#REF!</definedName>
    <definedName name="sale_yr" localSheetId="5">#REF!</definedName>
    <definedName name="sale_yr">#REF!</definedName>
    <definedName name="SALE1" localSheetId="5">#REF!</definedName>
    <definedName name="SALE1">#REF!</definedName>
    <definedName name="SALE2" localSheetId="5">#REF!</definedName>
    <definedName name="SALE2">#REF!</definedName>
    <definedName name="SALE3" localSheetId="5">#REF!</definedName>
    <definedName name="SALE3">#REF!</definedName>
    <definedName name="SALE4" localSheetId="5">#REF!</definedName>
    <definedName name="SALE4">#REF!</definedName>
    <definedName name="SALE5" localSheetId="5">#REF!</definedName>
    <definedName name="SALE5">#REF!</definedName>
    <definedName name="SALE6" localSheetId="5">#REF!</definedName>
    <definedName name="SALE6">#REF!</definedName>
    <definedName name="sam" localSheetId="11" hidden="1">{"Full Gross to Net",#N/A,TRUE,"GtoN";"R_I Accepted from Group Coys",#N/A,TRUE,"GtoN";"R_I Ceded to Group Coys",#N/A,TRUE,"GtoN";"Closing Loss Reserves and Gross Claims Incurred",#N/A,TRUE,"GtoN"}</definedName>
    <definedName name="sam" localSheetId="14" hidden="1">{"Full Gross to Net",#N/A,TRUE,"GtoN";"R_I Accepted from Group Coys",#N/A,TRUE,"GtoN";"R_I Ceded to Group Coys",#N/A,TRUE,"GtoN";"Closing Loss Reserves and Gross Claims Incurred",#N/A,TRUE,"GtoN"}</definedName>
    <definedName name="sam" localSheetId="12" hidden="1">{"Full Gross to Net",#N/A,TRUE,"GtoN";"R_I Accepted from Group Coys",#N/A,TRUE,"GtoN";"R_I Ceded to Group Coys",#N/A,TRUE,"GtoN";"Closing Loss Reserves and Gross Claims Incurred",#N/A,TRUE,"GtoN"}</definedName>
    <definedName name="sam" localSheetId="13" hidden="1">{"Full Gross to Net",#N/A,TRUE,"GtoN";"R_I Accepted from Group Coys",#N/A,TRUE,"GtoN";"R_I Ceded to Group Coys",#N/A,TRUE,"GtoN";"Closing Loss Reserves and Gross Claims Incurred",#N/A,TRUE,"GtoN"}</definedName>
    <definedName name="sam" localSheetId="5" hidden="1">{"Full Gross to Net",#N/A,TRUE,"GtoN";"R_I Accepted from Group Coys",#N/A,TRUE,"GtoN";"R_I Ceded to Group Coys",#N/A,TRUE,"GtoN";"Closing Loss Reserves and Gross Claims Incurred",#N/A,TRUE,"GtoN"}</definedName>
    <definedName name="sam" localSheetId="15" hidden="1">{"Full Gross to Net",#N/A,TRUE,"GtoN";"R_I Accepted from Group Coys",#N/A,TRUE,"GtoN";"R_I Ceded to Group Coys",#N/A,TRUE,"GtoN";"Closing Loss Reserves and Gross Claims Incurred",#N/A,TRUE,"GtoN"}</definedName>
    <definedName name="sam" hidden="1">{"Full Gross to Net",#N/A,TRUE,"GtoN";"R_I Accepted from Group Coys",#N/A,TRUE,"GtoN";"R_I Ceded to Group Coys",#N/A,TRUE,"GtoN";"Closing Loss Reserves and Gross Claims Incurred",#N/A,TRUE,"GtoN"}</definedName>
    <definedName name="sam_1" localSheetId="11" hidden="1">{"Full Gross to Net",#N/A,TRUE,"GtoN";"R_I Accepted from Group Coys",#N/A,TRUE,"GtoN";"R_I Ceded to Group Coys",#N/A,TRUE,"GtoN";"Closing Loss Reserves and Gross Claims Incurred",#N/A,TRUE,"GtoN"}</definedName>
    <definedName name="sam_1" localSheetId="14" hidden="1">{"Full Gross to Net",#N/A,TRUE,"GtoN";"R_I Accepted from Group Coys",#N/A,TRUE,"GtoN";"R_I Ceded to Group Coys",#N/A,TRUE,"GtoN";"Closing Loss Reserves and Gross Claims Incurred",#N/A,TRUE,"GtoN"}</definedName>
    <definedName name="sam_1" localSheetId="12" hidden="1">{"Full Gross to Net",#N/A,TRUE,"GtoN";"R_I Accepted from Group Coys",#N/A,TRUE,"GtoN";"R_I Ceded to Group Coys",#N/A,TRUE,"GtoN";"Closing Loss Reserves and Gross Claims Incurred",#N/A,TRUE,"GtoN"}</definedName>
    <definedName name="sam_1" localSheetId="13" hidden="1">{"Full Gross to Net",#N/A,TRUE,"GtoN";"R_I Accepted from Group Coys",#N/A,TRUE,"GtoN";"R_I Ceded to Group Coys",#N/A,TRUE,"GtoN";"Closing Loss Reserves and Gross Claims Incurred",#N/A,TRUE,"GtoN"}</definedName>
    <definedName name="sam_1" localSheetId="5" hidden="1">{"Full Gross to Net",#N/A,TRUE,"GtoN";"R_I Accepted from Group Coys",#N/A,TRUE,"GtoN";"R_I Ceded to Group Coys",#N/A,TRUE,"GtoN";"Closing Loss Reserves and Gross Claims Incurred",#N/A,TRUE,"GtoN"}</definedName>
    <definedName name="sam_1" localSheetId="15" hidden="1">{"Full Gross to Net",#N/A,TRUE,"GtoN";"R_I Accepted from Group Coys",#N/A,TRUE,"GtoN";"R_I Ceded to Group Coys",#N/A,TRUE,"GtoN";"Closing Loss Reserves and Gross Claims Incurred",#N/A,TRUE,"GtoN"}</definedName>
    <definedName name="sam_1" hidden="1">{"Full Gross to Net",#N/A,TRUE,"GtoN";"R_I Accepted from Group Coys",#N/A,TRUE,"GtoN";"R_I Ceded to Group Coys",#N/A,TRUE,"GtoN";"Closing Loss Reserves and Gross Claims Incurred",#N/A,TRUE,"GtoN"}</definedName>
    <definedName name="sam_2" localSheetId="11" hidden="1">{"Full Gross to Net",#N/A,TRUE,"GtoN";"R_I Accepted from Group Coys",#N/A,TRUE,"GtoN";"R_I Ceded to Group Coys",#N/A,TRUE,"GtoN";"Closing Loss Reserves and Gross Claims Incurred",#N/A,TRUE,"GtoN"}</definedName>
    <definedName name="sam_2" localSheetId="14" hidden="1">{"Full Gross to Net",#N/A,TRUE,"GtoN";"R_I Accepted from Group Coys",#N/A,TRUE,"GtoN";"R_I Ceded to Group Coys",#N/A,TRUE,"GtoN";"Closing Loss Reserves and Gross Claims Incurred",#N/A,TRUE,"GtoN"}</definedName>
    <definedName name="sam_2" localSheetId="12" hidden="1">{"Full Gross to Net",#N/A,TRUE,"GtoN";"R_I Accepted from Group Coys",#N/A,TRUE,"GtoN";"R_I Ceded to Group Coys",#N/A,TRUE,"GtoN";"Closing Loss Reserves and Gross Claims Incurred",#N/A,TRUE,"GtoN"}</definedName>
    <definedName name="sam_2" localSheetId="13" hidden="1">{"Full Gross to Net",#N/A,TRUE,"GtoN";"R_I Accepted from Group Coys",#N/A,TRUE,"GtoN";"R_I Ceded to Group Coys",#N/A,TRUE,"GtoN";"Closing Loss Reserves and Gross Claims Incurred",#N/A,TRUE,"GtoN"}</definedName>
    <definedName name="sam_2" localSheetId="5" hidden="1">{"Full Gross to Net",#N/A,TRUE,"GtoN";"R_I Accepted from Group Coys",#N/A,TRUE,"GtoN";"R_I Ceded to Group Coys",#N/A,TRUE,"GtoN";"Closing Loss Reserves and Gross Claims Incurred",#N/A,TRUE,"GtoN"}</definedName>
    <definedName name="sam_2" localSheetId="15" hidden="1">{"Full Gross to Net",#N/A,TRUE,"GtoN";"R_I Accepted from Group Coys",#N/A,TRUE,"GtoN";"R_I Ceded to Group Coys",#N/A,TRUE,"GtoN";"Closing Loss Reserves and Gross Claims Incurred",#N/A,TRUE,"GtoN"}</definedName>
    <definedName name="sam_2" hidden="1">{"Full Gross to Net",#N/A,TRUE,"GtoN";"R_I Accepted from Group Coys",#N/A,TRUE,"GtoN";"R_I Ceded to Group Coys",#N/A,TRUE,"GtoN";"Closing Loss Reserves and Gross Claims Incurred",#N/A,TRUE,"GtoN"}</definedName>
    <definedName name="Sample1" localSheetId="25">[90]Template!#REF!</definedName>
    <definedName name="Sample1" localSheetId="41">[90]Template!#REF!</definedName>
    <definedName name="Sample1" localSheetId="39">[90]Template!#REF!</definedName>
    <definedName name="Sample1" localSheetId="40">[90]Template!#REF!</definedName>
    <definedName name="Sample1" localSheetId="29">[90]Template!#REF!</definedName>
    <definedName name="Sample1" localSheetId="37">[90]Template!#REF!</definedName>
    <definedName name="Sample1" localSheetId="23">[90]Template!#REF!</definedName>
    <definedName name="Sample1" localSheetId="21">[90]Template!#REF!</definedName>
    <definedName name="Sample1">[90]Template!#REF!</definedName>
    <definedName name="SanPaolo_flussi">'[91]luglio (2)'!$A$18:$CL$26</definedName>
    <definedName name="SanPaolo_stock">'[91]luglio (2)'!$A$3:$EK$11</definedName>
    <definedName name="SAPBEXdnldView" hidden="1">"D5EWZ4TBVRD7ET1HGGKXPT3VP"</definedName>
    <definedName name="SAPBEXrevision" hidden="1">1</definedName>
    <definedName name="SAPBEXsysID" hidden="1">"BWP"</definedName>
    <definedName name="SAPBEXwbID" hidden="1">"3F86IRC2U7ZRMSHKI0UHFK7WT"</definedName>
    <definedName name="SCHEDA34B" localSheetId="5">#REF!</definedName>
    <definedName name="SCHEDA34B">#REF!</definedName>
    <definedName name="sdgg" localSheetId="11" hidden="1">{"P_L Account",#N/A,FALSE,"Prime";"Assets",#N/A,FALSE,"Prime";"Liabilities",#N/A,FALSE,"Prime";"Capital and Reserves",#N/A,FALSE,"Prime";"Rec. of S_Holders Funds",#N/A,FALSE,"Prime";"Rec. of Pre and Post Tax Result",#N/A,FALSE,"Prime"}</definedName>
    <definedName name="sdgg" localSheetId="14" hidden="1">{"P_L Account",#N/A,FALSE,"Prime";"Assets",#N/A,FALSE,"Prime";"Liabilities",#N/A,FALSE,"Prime";"Capital and Reserves",#N/A,FALSE,"Prime";"Rec. of S_Holders Funds",#N/A,FALSE,"Prime";"Rec. of Pre and Post Tax Result",#N/A,FALSE,"Prime"}</definedName>
    <definedName name="sdgg" localSheetId="12" hidden="1">{"P_L Account",#N/A,FALSE,"Prime";"Assets",#N/A,FALSE,"Prime";"Liabilities",#N/A,FALSE,"Prime";"Capital and Reserves",#N/A,FALSE,"Prime";"Rec. of S_Holders Funds",#N/A,FALSE,"Prime";"Rec. of Pre and Post Tax Result",#N/A,FALSE,"Prime"}</definedName>
    <definedName name="sdgg" localSheetId="13" hidden="1">{"P_L Account",#N/A,FALSE,"Prime";"Assets",#N/A,FALSE,"Prime";"Liabilities",#N/A,FALSE,"Prime";"Capital and Reserves",#N/A,FALSE,"Prime";"Rec. of S_Holders Funds",#N/A,FALSE,"Prime";"Rec. of Pre and Post Tax Result",#N/A,FALSE,"Prime"}</definedName>
    <definedName name="sdgg" localSheetId="5" hidden="1">{"P_L Account",#N/A,FALSE,"Prime";"Assets",#N/A,FALSE,"Prime";"Liabilities",#N/A,FALSE,"Prime";"Capital and Reserves",#N/A,FALSE,"Prime";"Rec. of S_Holders Funds",#N/A,FALSE,"Prime";"Rec. of Pre and Post Tax Result",#N/A,FALSE,"Prime"}</definedName>
    <definedName name="sdgg" localSheetId="15" hidden="1">{"P_L Account",#N/A,FALSE,"Prime";"Assets",#N/A,FALSE,"Prime";"Liabilities",#N/A,FALSE,"Prime";"Capital and Reserves",#N/A,FALSE,"Prime";"Rec. of S_Holders Funds",#N/A,FALSE,"Prime";"Rec. of Pre and Post Tax Result",#N/A,FALSE,"Prime"}</definedName>
    <definedName name="sdgg" hidden="1">{"P_L Account",#N/A,FALSE,"Prime";"Assets",#N/A,FALSE,"Prime";"Liabilities",#N/A,FALSE,"Prime";"Capital and Reserves",#N/A,FALSE,"Prime";"Rec. of S_Holders Funds",#N/A,FALSE,"Prime";"Rec. of Pre and Post Tax Result",#N/A,FALSE,"Prime"}</definedName>
    <definedName name="sdgg_1" localSheetId="11" hidden="1">{"P_L Account",#N/A,FALSE,"Prime";"Assets",#N/A,FALSE,"Prime";"Liabilities",#N/A,FALSE,"Prime";"Capital and Reserves",#N/A,FALSE,"Prime";"Rec. of S_Holders Funds",#N/A,FALSE,"Prime";"Rec. of Pre and Post Tax Result",#N/A,FALSE,"Prime"}</definedName>
    <definedName name="sdgg_1" localSheetId="14" hidden="1">{"P_L Account",#N/A,FALSE,"Prime";"Assets",#N/A,FALSE,"Prime";"Liabilities",#N/A,FALSE,"Prime";"Capital and Reserves",#N/A,FALSE,"Prime";"Rec. of S_Holders Funds",#N/A,FALSE,"Prime";"Rec. of Pre and Post Tax Result",#N/A,FALSE,"Prime"}</definedName>
    <definedName name="sdgg_1" localSheetId="12" hidden="1">{"P_L Account",#N/A,FALSE,"Prime";"Assets",#N/A,FALSE,"Prime";"Liabilities",#N/A,FALSE,"Prime";"Capital and Reserves",#N/A,FALSE,"Prime";"Rec. of S_Holders Funds",#N/A,FALSE,"Prime";"Rec. of Pre and Post Tax Result",#N/A,FALSE,"Prime"}</definedName>
    <definedName name="sdgg_1" localSheetId="13" hidden="1">{"P_L Account",#N/A,FALSE,"Prime";"Assets",#N/A,FALSE,"Prime";"Liabilities",#N/A,FALSE,"Prime";"Capital and Reserves",#N/A,FALSE,"Prime";"Rec. of S_Holders Funds",#N/A,FALSE,"Prime";"Rec. of Pre and Post Tax Result",#N/A,FALSE,"Prime"}</definedName>
    <definedName name="sdgg_1" localSheetId="5" hidden="1">{"P_L Account",#N/A,FALSE,"Prime";"Assets",#N/A,FALSE,"Prime";"Liabilities",#N/A,FALSE,"Prime";"Capital and Reserves",#N/A,FALSE,"Prime";"Rec. of S_Holders Funds",#N/A,FALSE,"Prime";"Rec. of Pre and Post Tax Result",#N/A,FALSE,"Prime"}</definedName>
    <definedName name="sdgg_1" localSheetId="15" hidden="1">{"P_L Account",#N/A,FALSE,"Prime";"Assets",#N/A,FALSE,"Prime";"Liabilities",#N/A,FALSE,"Prime";"Capital and Reserves",#N/A,FALSE,"Prime";"Rec. of S_Holders Funds",#N/A,FALSE,"Prime";"Rec. of Pre and Post Tax Result",#N/A,FALSE,"Prime"}</definedName>
    <definedName name="sdgg_1" hidden="1">{"P_L Account",#N/A,FALSE,"Prime";"Assets",#N/A,FALSE,"Prime";"Liabilities",#N/A,FALSE,"Prime";"Capital and Reserves",#N/A,FALSE,"Prime";"Rec. of S_Holders Funds",#N/A,FALSE,"Prime";"Rec. of Pre and Post Tax Result",#N/A,FALSE,"Prime"}</definedName>
    <definedName name="sdgg_2" localSheetId="11" hidden="1">{"P_L Account",#N/A,FALSE,"Prime";"Assets",#N/A,FALSE,"Prime";"Liabilities",#N/A,FALSE,"Prime";"Capital and Reserves",#N/A,FALSE,"Prime";"Rec. of S_Holders Funds",#N/A,FALSE,"Prime";"Rec. of Pre and Post Tax Result",#N/A,FALSE,"Prime"}</definedName>
    <definedName name="sdgg_2" localSheetId="14" hidden="1">{"P_L Account",#N/A,FALSE,"Prime";"Assets",#N/A,FALSE,"Prime";"Liabilities",#N/A,FALSE,"Prime";"Capital and Reserves",#N/A,FALSE,"Prime";"Rec. of S_Holders Funds",#N/A,FALSE,"Prime";"Rec. of Pre and Post Tax Result",#N/A,FALSE,"Prime"}</definedName>
    <definedName name="sdgg_2" localSheetId="12" hidden="1">{"P_L Account",#N/A,FALSE,"Prime";"Assets",#N/A,FALSE,"Prime";"Liabilities",#N/A,FALSE,"Prime";"Capital and Reserves",#N/A,FALSE,"Prime";"Rec. of S_Holders Funds",#N/A,FALSE,"Prime";"Rec. of Pre and Post Tax Result",#N/A,FALSE,"Prime"}</definedName>
    <definedName name="sdgg_2" localSheetId="13" hidden="1">{"P_L Account",#N/A,FALSE,"Prime";"Assets",#N/A,FALSE,"Prime";"Liabilities",#N/A,FALSE,"Prime";"Capital and Reserves",#N/A,FALSE,"Prime";"Rec. of S_Holders Funds",#N/A,FALSE,"Prime";"Rec. of Pre and Post Tax Result",#N/A,FALSE,"Prime"}</definedName>
    <definedName name="sdgg_2" localSheetId="5" hidden="1">{"P_L Account",#N/A,FALSE,"Prime";"Assets",#N/A,FALSE,"Prime";"Liabilities",#N/A,FALSE,"Prime";"Capital and Reserves",#N/A,FALSE,"Prime";"Rec. of S_Holders Funds",#N/A,FALSE,"Prime";"Rec. of Pre and Post Tax Result",#N/A,FALSE,"Prime"}</definedName>
    <definedName name="sdgg_2" localSheetId="15" hidden="1">{"P_L Account",#N/A,FALSE,"Prime";"Assets",#N/A,FALSE,"Prime";"Liabilities",#N/A,FALSE,"Prime";"Capital and Reserves",#N/A,FALSE,"Prime";"Rec. of S_Holders Funds",#N/A,FALSE,"Prime";"Rec. of Pre and Post Tax Result",#N/A,FALSE,"Prime"}</definedName>
    <definedName name="sdgg_2" hidden="1">{"P_L Account",#N/A,FALSE,"Prime";"Assets",#N/A,FALSE,"Prime";"Liabilities",#N/A,FALSE,"Prime";"Capital and Reserves",#N/A,FALSE,"Prime";"Rec. of S_Holders Funds",#N/A,FALSE,"Prime";"Rec. of Pre and Post Tax Result",#N/A,FALSE,"Prime"}</definedName>
    <definedName name="Segment_Pie_Data" hidden="1">OFFSET(#REF!,0,0,COUNTA(#REF!)-1,1)</definedName>
    <definedName name="Segment_Pie_X_Data" localSheetId="5" hidden="1">OFFSET(#REF!,0,0,COUNTA(#REF!)-1,1)</definedName>
    <definedName name="Segment_Pie_X_Data" hidden="1">OFFSET(#REF!,0,0,COUNTA(#REF!)-1,1)</definedName>
    <definedName name="sencount" hidden="1">1</definedName>
    <definedName name="SEP" localSheetId="14">#REF!</definedName>
    <definedName name="SEP" localSheetId="5">#REF!</definedName>
    <definedName name="SEP">#REF!</definedName>
    <definedName name="Sequencer" localSheetId="5">#REF!</definedName>
    <definedName name="Sequencer">#REF!</definedName>
    <definedName name="ServerName">[27]Config!$C$10</definedName>
    <definedName name="sf" localSheetId="5">#REF!</definedName>
    <definedName name="sf">#REF!</definedName>
    <definedName name="SFD" localSheetId="5">'[23]Trial Balance'!#REF!</definedName>
    <definedName name="SFD">'[23]Trial Balance'!#REF!</definedName>
    <definedName name="SFDsum" localSheetId="11" hidden="1">{#N/A,#N/A,FALSE,"Static Proforma";#N/A,#N/A,FALSE,"Bldg Dev DCF";#N/A,#N/A,FALSE,"Land Sales DCF"}</definedName>
    <definedName name="SFDsum" localSheetId="14" hidden="1">{#N/A,#N/A,FALSE,"Static Proforma";#N/A,#N/A,FALSE,"Bldg Dev DCF";#N/A,#N/A,FALSE,"Land Sales DCF"}</definedName>
    <definedName name="SFDsum" localSheetId="12" hidden="1">{#N/A,#N/A,FALSE,"Static Proforma";#N/A,#N/A,FALSE,"Bldg Dev DCF";#N/A,#N/A,FALSE,"Land Sales DCF"}</definedName>
    <definedName name="SFDsum" localSheetId="13" hidden="1">{#N/A,#N/A,FALSE,"Static Proforma";#N/A,#N/A,FALSE,"Bldg Dev DCF";#N/A,#N/A,FALSE,"Land Sales DCF"}</definedName>
    <definedName name="SFDsum" localSheetId="5" hidden="1">{#N/A,#N/A,FALSE,"Static Proforma";#N/A,#N/A,FALSE,"Bldg Dev DCF";#N/A,#N/A,FALSE,"Land Sales DCF"}</definedName>
    <definedName name="SFDsum" localSheetId="15" hidden="1">{#N/A,#N/A,FALSE,"Static Proforma";#N/A,#N/A,FALSE,"Bldg Dev DCF";#N/A,#N/A,FALSE,"Land Sales DCF"}</definedName>
    <definedName name="SFDsum" hidden="1">{#N/A,#N/A,FALSE,"Static Proforma";#N/A,#N/A,FALSE,"Bldg Dev DCF";#N/A,#N/A,FALSE,"Land Sales DCF"}</definedName>
    <definedName name="SFDsum_1" localSheetId="11" hidden="1">{#N/A,#N/A,FALSE,"Static Proforma";#N/A,#N/A,FALSE,"Bldg Dev DCF";#N/A,#N/A,FALSE,"Land Sales DCF"}</definedName>
    <definedName name="SFDsum_1" localSheetId="14" hidden="1">{#N/A,#N/A,FALSE,"Static Proforma";#N/A,#N/A,FALSE,"Bldg Dev DCF";#N/A,#N/A,FALSE,"Land Sales DCF"}</definedName>
    <definedName name="SFDsum_1" localSheetId="12" hidden="1">{#N/A,#N/A,FALSE,"Static Proforma";#N/A,#N/A,FALSE,"Bldg Dev DCF";#N/A,#N/A,FALSE,"Land Sales DCF"}</definedName>
    <definedName name="SFDsum_1" localSheetId="13" hidden="1">{#N/A,#N/A,FALSE,"Static Proforma";#N/A,#N/A,FALSE,"Bldg Dev DCF";#N/A,#N/A,FALSE,"Land Sales DCF"}</definedName>
    <definedName name="SFDsum_1" localSheetId="5" hidden="1">{#N/A,#N/A,FALSE,"Static Proforma";#N/A,#N/A,FALSE,"Bldg Dev DCF";#N/A,#N/A,FALSE,"Land Sales DCF"}</definedName>
    <definedName name="SFDsum_1" localSheetId="15" hidden="1">{#N/A,#N/A,FALSE,"Static Proforma";#N/A,#N/A,FALSE,"Bldg Dev DCF";#N/A,#N/A,FALSE,"Land Sales DCF"}</definedName>
    <definedName name="SFDsum_1" hidden="1">{#N/A,#N/A,FALSE,"Static Proforma";#N/A,#N/A,FALSE,"Bldg Dev DCF";#N/A,#N/A,FALSE,"Land Sales DCF"}</definedName>
    <definedName name="SFDsum_2" localSheetId="11" hidden="1">{#N/A,#N/A,FALSE,"Static Proforma";#N/A,#N/A,FALSE,"Bldg Dev DCF";#N/A,#N/A,FALSE,"Land Sales DCF"}</definedName>
    <definedName name="SFDsum_2" localSheetId="14" hidden="1">{#N/A,#N/A,FALSE,"Static Proforma";#N/A,#N/A,FALSE,"Bldg Dev DCF";#N/A,#N/A,FALSE,"Land Sales DCF"}</definedName>
    <definedName name="SFDsum_2" localSheetId="12" hidden="1">{#N/A,#N/A,FALSE,"Static Proforma";#N/A,#N/A,FALSE,"Bldg Dev DCF";#N/A,#N/A,FALSE,"Land Sales DCF"}</definedName>
    <definedName name="SFDsum_2" localSheetId="13" hidden="1">{#N/A,#N/A,FALSE,"Static Proforma";#N/A,#N/A,FALSE,"Bldg Dev DCF";#N/A,#N/A,FALSE,"Land Sales DCF"}</definedName>
    <definedName name="SFDsum_2" localSheetId="5" hidden="1">{#N/A,#N/A,FALSE,"Static Proforma";#N/A,#N/A,FALSE,"Bldg Dev DCF";#N/A,#N/A,FALSE,"Land Sales DCF"}</definedName>
    <definedName name="SFDsum_2" localSheetId="15" hidden="1">{#N/A,#N/A,FALSE,"Static Proforma";#N/A,#N/A,FALSE,"Bldg Dev DCF";#N/A,#N/A,FALSE,"Land Sales DCF"}</definedName>
    <definedName name="SFDsum_2" hidden="1">{#N/A,#N/A,FALSE,"Static Proforma";#N/A,#N/A,FALSE,"Bldg Dev DCF";#N/A,#N/A,FALSE,"Land Sales DCF"}</definedName>
    <definedName name="SFV">'[23]Trial Balance'!#REF!</definedName>
    <definedName name="SG" localSheetId="14">#REF!</definedName>
    <definedName name="SG" localSheetId="5">#REF!</definedName>
    <definedName name="SG">#REF!</definedName>
    <definedName name="SHELL" localSheetId="5">#REF!</definedName>
    <definedName name="SHELL">#REF!</definedName>
    <definedName name="Show.Acct.Update.Warning" localSheetId="5" hidden="1">#REF!</definedName>
    <definedName name="Show.Acct.Update.Warning" hidden="1">#REF!</definedName>
    <definedName name="Show.MDB.Update.Warning" localSheetId="5" hidden="1">#REF!</definedName>
    <definedName name="Show.MDB.Update.Warning" hidden="1">#REF!</definedName>
    <definedName name="Sicherheit" localSheetId="14">#REF!</definedName>
    <definedName name="Sicherheit" localSheetId="5">#REF!</definedName>
    <definedName name="Sicherheit">#REF!</definedName>
    <definedName name="Sitz">[60]Stammdaten!$B$4</definedName>
    <definedName name="SM">'[57]Rent Input'!$B$37</definedName>
    <definedName name="SMBC" localSheetId="11" hidden="1">{"Ops_S.Holders Assets and Income",#N/A,FALSE,"ops_shf"}</definedName>
    <definedName name="SMBC" localSheetId="14" hidden="1">{"Ops_S.Holders Assets and Income",#N/A,FALSE,"ops_shf"}</definedName>
    <definedName name="SMBC" localSheetId="12" hidden="1">{"Ops_S.Holders Assets and Income",#N/A,FALSE,"ops_shf"}</definedName>
    <definedName name="SMBC" localSheetId="13" hidden="1">{"Ops_S.Holders Assets and Income",#N/A,FALSE,"ops_shf"}</definedName>
    <definedName name="SMBC" localSheetId="5" hidden="1">{"Ops_S.Holders Assets and Income",#N/A,FALSE,"ops_shf"}</definedName>
    <definedName name="SMBC" localSheetId="15" hidden="1">{"Ops_S.Holders Assets and Income",#N/A,FALSE,"ops_shf"}</definedName>
    <definedName name="SMBC" hidden="1">{"Ops_S.Holders Assets and Income",#N/A,FALSE,"ops_shf"}</definedName>
    <definedName name="SMBC_1" localSheetId="11" hidden="1">{"Ops_S.Holders Assets and Income",#N/A,FALSE,"ops_shf"}</definedName>
    <definedName name="SMBC_1" localSheetId="14" hidden="1">{"Ops_S.Holders Assets and Income",#N/A,FALSE,"ops_shf"}</definedName>
    <definedName name="SMBC_1" localSheetId="12" hidden="1">{"Ops_S.Holders Assets and Income",#N/A,FALSE,"ops_shf"}</definedName>
    <definedName name="SMBC_1" localSheetId="13" hidden="1">{"Ops_S.Holders Assets and Income",#N/A,FALSE,"ops_shf"}</definedName>
    <definedName name="SMBC_1" localSheetId="5" hidden="1">{"Ops_S.Holders Assets and Income",#N/A,FALSE,"ops_shf"}</definedName>
    <definedName name="SMBC_1" localSheetId="15" hidden="1">{"Ops_S.Holders Assets and Income",#N/A,FALSE,"ops_shf"}</definedName>
    <definedName name="SMBC_1" hidden="1">{"Ops_S.Holders Assets and Income",#N/A,FALSE,"ops_shf"}</definedName>
    <definedName name="SMBC_2" localSheetId="11" hidden="1">{"Ops_S.Holders Assets and Income",#N/A,FALSE,"ops_shf"}</definedName>
    <definedName name="SMBC_2" localSheetId="14" hidden="1">{"Ops_S.Holders Assets and Income",#N/A,FALSE,"ops_shf"}</definedName>
    <definedName name="SMBC_2" localSheetId="12" hidden="1">{"Ops_S.Holders Assets and Income",#N/A,FALSE,"ops_shf"}</definedName>
    <definedName name="SMBC_2" localSheetId="13" hidden="1">{"Ops_S.Holders Assets and Income",#N/A,FALSE,"ops_shf"}</definedName>
    <definedName name="SMBC_2" localSheetId="5" hidden="1">{"Ops_S.Holders Assets and Income",#N/A,FALSE,"ops_shf"}</definedName>
    <definedName name="SMBC_2" localSheetId="15" hidden="1">{"Ops_S.Holders Assets and Income",#N/A,FALSE,"ops_shf"}</definedName>
    <definedName name="SMBC_2" hidden="1">{"Ops_S.Holders Assets and Income",#N/A,FALSE,"ops_shf"}</definedName>
    <definedName name="SMBCR" localSheetId="11" hidden="1">{"P_L Account",#N/A,FALSE,"Prime";"Assets",#N/A,FALSE,"Prime";"Liabilities",#N/A,FALSE,"Prime";"Capital and Reserves",#N/A,FALSE,"Prime";"Rec. of S_Holders Funds",#N/A,FALSE,"Prime";"Rec. of Pre and Post Tax Result",#N/A,FALSE,"Prime"}</definedName>
    <definedName name="SMBCR" localSheetId="14" hidden="1">{"P_L Account",#N/A,FALSE,"Prime";"Assets",#N/A,FALSE,"Prime";"Liabilities",#N/A,FALSE,"Prime";"Capital and Reserves",#N/A,FALSE,"Prime";"Rec. of S_Holders Funds",#N/A,FALSE,"Prime";"Rec. of Pre and Post Tax Result",#N/A,FALSE,"Prime"}</definedName>
    <definedName name="SMBCR" localSheetId="12" hidden="1">{"P_L Account",#N/A,FALSE,"Prime";"Assets",#N/A,FALSE,"Prime";"Liabilities",#N/A,FALSE,"Prime";"Capital and Reserves",#N/A,FALSE,"Prime";"Rec. of S_Holders Funds",#N/A,FALSE,"Prime";"Rec. of Pre and Post Tax Result",#N/A,FALSE,"Prime"}</definedName>
    <definedName name="SMBCR" localSheetId="13" hidden="1">{"P_L Account",#N/A,FALSE,"Prime";"Assets",#N/A,FALSE,"Prime";"Liabilities",#N/A,FALSE,"Prime";"Capital and Reserves",#N/A,FALSE,"Prime";"Rec. of S_Holders Funds",#N/A,FALSE,"Prime";"Rec. of Pre and Post Tax Result",#N/A,FALSE,"Prime"}</definedName>
    <definedName name="SMBCR" localSheetId="5" hidden="1">{"P_L Account",#N/A,FALSE,"Prime";"Assets",#N/A,FALSE,"Prime";"Liabilities",#N/A,FALSE,"Prime";"Capital and Reserves",#N/A,FALSE,"Prime";"Rec. of S_Holders Funds",#N/A,FALSE,"Prime";"Rec. of Pre and Post Tax Result",#N/A,FALSE,"Prime"}</definedName>
    <definedName name="SMBCR" localSheetId="15" hidden="1">{"P_L Account",#N/A,FALSE,"Prime";"Assets",#N/A,FALSE,"Prime";"Liabilities",#N/A,FALSE,"Prime";"Capital and Reserves",#N/A,FALSE,"Prime";"Rec. of S_Holders Funds",#N/A,FALSE,"Prime";"Rec. of Pre and Post Tax Result",#N/A,FALSE,"Prime"}</definedName>
    <definedName name="SMBCR" hidden="1">{"P_L Account",#N/A,FALSE,"Prime";"Assets",#N/A,FALSE,"Prime";"Liabilities",#N/A,FALSE,"Prime";"Capital and Reserves",#N/A,FALSE,"Prime";"Rec. of S_Holders Funds",#N/A,FALSE,"Prime";"Rec. of Pre and Post Tax Result",#N/A,FALSE,"Prime"}</definedName>
    <definedName name="SMBCR_1" localSheetId="11" hidden="1">{"P_L Account",#N/A,FALSE,"Prime";"Assets",#N/A,FALSE,"Prime";"Liabilities",#N/A,FALSE,"Prime";"Capital and Reserves",#N/A,FALSE,"Prime";"Rec. of S_Holders Funds",#N/A,FALSE,"Prime";"Rec. of Pre and Post Tax Result",#N/A,FALSE,"Prime"}</definedName>
    <definedName name="SMBCR_1" localSheetId="14" hidden="1">{"P_L Account",#N/A,FALSE,"Prime";"Assets",#N/A,FALSE,"Prime";"Liabilities",#N/A,FALSE,"Prime";"Capital and Reserves",#N/A,FALSE,"Prime";"Rec. of S_Holders Funds",#N/A,FALSE,"Prime";"Rec. of Pre and Post Tax Result",#N/A,FALSE,"Prime"}</definedName>
    <definedName name="SMBCR_1" localSheetId="12" hidden="1">{"P_L Account",#N/A,FALSE,"Prime";"Assets",#N/A,FALSE,"Prime";"Liabilities",#N/A,FALSE,"Prime";"Capital and Reserves",#N/A,FALSE,"Prime";"Rec. of S_Holders Funds",#N/A,FALSE,"Prime";"Rec. of Pre and Post Tax Result",#N/A,FALSE,"Prime"}</definedName>
    <definedName name="SMBCR_1" localSheetId="13" hidden="1">{"P_L Account",#N/A,FALSE,"Prime";"Assets",#N/A,FALSE,"Prime";"Liabilities",#N/A,FALSE,"Prime";"Capital and Reserves",#N/A,FALSE,"Prime";"Rec. of S_Holders Funds",#N/A,FALSE,"Prime";"Rec. of Pre and Post Tax Result",#N/A,FALSE,"Prime"}</definedName>
    <definedName name="SMBCR_1" localSheetId="5" hidden="1">{"P_L Account",#N/A,FALSE,"Prime";"Assets",#N/A,FALSE,"Prime";"Liabilities",#N/A,FALSE,"Prime";"Capital and Reserves",#N/A,FALSE,"Prime";"Rec. of S_Holders Funds",#N/A,FALSE,"Prime";"Rec. of Pre and Post Tax Result",#N/A,FALSE,"Prime"}</definedName>
    <definedName name="SMBCR_1" localSheetId="15" hidden="1">{"P_L Account",#N/A,FALSE,"Prime";"Assets",#N/A,FALSE,"Prime";"Liabilities",#N/A,FALSE,"Prime";"Capital and Reserves",#N/A,FALSE,"Prime";"Rec. of S_Holders Funds",#N/A,FALSE,"Prime";"Rec. of Pre and Post Tax Result",#N/A,FALSE,"Prime"}</definedName>
    <definedName name="SMBCR_1" hidden="1">{"P_L Account",#N/A,FALSE,"Prime";"Assets",#N/A,FALSE,"Prime";"Liabilities",#N/A,FALSE,"Prime";"Capital and Reserves",#N/A,FALSE,"Prime";"Rec. of S_Holders Funds",#N/A,FALSE,"Prime";"Rec. of Pre and Post Tax Result",#N/A,FALSE,"Prime"}</definedName>
    <definedName name="SMBCR_2" localSheetId="11" hidden="1">{"P_L Account",#N/A,FALSE,"Prime";"Assets",#N/A,FALSE,"Prime";"Liabilities",#N/A,FALSE,"Prime";"Capital and Reserves",#N/A,FALSE,"Prime";"Rec. of S_Holders Funds",#N/A,FALSE,"Prime";"Rec. of Pre and Post Tax Result",#N/A,FALSE,"Prime"}</definedName>
    <definedName name="SMBCR_2" localSheetId="14" hidden="1">{"P_L Account",#N/A,FALSE,"Prime";"Assets",#N/A,FALSE,"Prime";"Liabilities",#N/A,FALSE,"Prime";"Capital and Reserves",#N/A,FALSE,"Prime";"Rec. of S_Holders Funds",#N/A,FALSE,"Prime";"Rec. of Pre and Post Tax Result",#N/A,FALSE,"Prime"}</definedName>
    <definedName name="SMBCR_2" localSheetId="12" hidden="1">{"P_L Account",#N/A,FALSE,"Prime";"Assets",#N/A,FALSE,"Prime";"Liabilities",#N/A,FALSE,"Prime";"Capital and Reserves",#N/A,FALSE,"Prime";"Rec. of S_Holders Funds",#N/A,FALSE,"Prime";"Rec. of Pre and Post Tax Result",#N/A,FALSE,"Prime"}</definedName>
    <definedName name="SMBCR_2" localSheetId="13" hidden="1">{"P_L Account",#N/A,FALSE,"Prime";"Assets",#N/A,FALSE,"Prime";"Liabilities",#N/A,FALSE,"Prime";"Capital and Reserves",#N/A,FALSE,"Prime";"Rec. of S_Holders Funds",#N/A,FALSE,"Prime";"Rec. of Pre and Post Tax Result",#N/A,FALSE,"Prime"}</definedName>
    <definedName name="SMBCR_2" localSheetId="5" hidden="1">{"P_L Account",#N/A,FALSE,"Prime";"Assets",#N/A,FALSE,"Prime";"Liabilities",#N/A,FALSE,"Prime";"Capital and Reserves",#N/A,FALSE,"Prime";"Rec. of S_Holders Funds",#N/A,FALSE,"Prime";"Rec. of Pre and Post Tax Result",#N/A,FALSE,"Prime"}</definedName>
    <definedName name="SMBCR_2" localSheetId="15" hidden="1">{"P_L Account",#N/A,FALSE,"Prime";"Assets",#N/A,FALSE,"Prime";"Liabilities",#N/A,FALSE,"Prime";"Capital and Reserves",#N/A,FALSE,"Prime";"Rec. of S_Holders Funds",#N/A,FALSE,"Prime";"Rec. of Pre and Post Tax Result",#N/A,FALSE,"Prime"}</definedName>
    <definedName name="SMBCR_2" hidden="1">{"P_L Account",#N/A,FALSE,"Prime";"Assets",#N/A,FALSE,"Prime";"Liabilities",#N/A,FALSE,"Prime";"Capital and Reserves",#N/A,FALSE,"Prime";"Rec. of S_Holders Funds",#N/A,FALSE,"Prime";"Rec. of Pre and Post Tax Result",#N/A,FALSE,"Prime"}</definedName>
    <definedName name="soft_ft">#REF!</definedName>
    <definedName name="sort" localSheetId="25" hidden="1">#REF!</definedName>
    <definedName name="sort" localSheetId="41" hidden="1">#REF!</definedName>
    <definedName name="sort" localSheetId="14" hidden="1">#REF!</definedName>
    <definedName name="sort" localSheetId="39" hidden="1">#REF!</definedName>
    <definedName name="sort" localSheetId="33" hidden="1">#REF!</definedName>
    <definedName name="sort" localSheetId="32" hidden="1">#REF!</definedName>
    <definedName name="sort" localSheetId="40" hidden="1">#REF!</definedName>
    <definedName name="sort" localSheetId="5" hidden="1">#REF!</definedName>
    <definedName name="sort" localSheetId="4" hidden="1">#REF!</definedName>
    <definedName name="sort" localSheetId="10" hidden="1">#REF!</definedName>
    <definedName name="sort" localSheetId="29" hidden="1">#REF!</definedName>
    <definedName name="sort" localSheetId="36" hidden="1">#REF!</definedName>
    <definedName name="sort" localSheetId="37" hidden="1">#REF!</definedName>
    <definedName name="sort" localSheetId="28" hidden="1">#REF!</definedName>
    <definedName name="sort" localSheetId="23" hidden="1">#REF!</definedName>
    <definedName name="sort" localSheetId="27" hidden="1">#REF!</definedName>
    <definedName name="sort" localSheetId="21" hidden="1">#REF!</definedName>
    <definedName name="sort" localSheetId="8" hidden="1">#REF!</definedName>
    <definedName name="sort" localSheetId="7" hidden="1">#REF!</definedName>
    <definedName name="sort" localSheetId="24" hidden="1">#REF!</definedName>
    <definedName name="sort" hidden="1">#REF!</definedName>
    <definedName name="Sort_Range" localSheetId="5">#REF!</definedName>
    <definedName name="Sort_Range">#REF!</definedName>
    <definedName name="Spain" localSheetId="5">#REF!</definedName>
    <definedName name="Spain">#REF!</definedName>
    <definedName name="SPESE_1_QUADRIMESTRE" localSheetId="5">#REF!</definedName>
    <definedName name="SPESE_1_QUADRIMESTRE">#REF!</definedName>
    <definedName name="SPESE_2_QUADRIMESTRE" localSheetId="5">#REF!</definedName>
    <definedName name="SPESE_2_QUADRIMESTRE">#REF!</definedName>
    <definedName name="SPESE_3_QUADRIMESTRE" localSheetId="5">#REF!</definedName>
    <definedName name="SPESE_3_QUADRIMESTRE">#REF!</definedName>
    <definedName name="spread" localSheetId="25">'[28]Closing Statement'!#REF!</definedName>
    <definedName name="spread" localSheetId="41">'[28]Closing Statement'!#REF!</definedName>
    <definedName name="spread" localSheetId="11">'[28]Closing Statement'!#REF!</definedName>
    <definedName name="spread" localSheetId="14">'[28]Closing Statement'!#REF!</definedName>
    <definedName name="spread" localSheetId="12">'[28]Closing Statement'!#REF!</definedName>
    <definedName name="spread" localSheetId="39">'[28]Closing Statement'!#REF!</definedName>
    <definedName name="spread" localSheetId="40">'[28]Closing Statement'!#REF!</definedName>
    <definedName name="spread" localSheetId="15">'[28]Closing Statement'!#REF!</definedName>
    <definedName name="spread" localSheetId="29">'[28]Closing Statement'!#REF!</definedName>
    <definedName name="spread" localSheetId="37">'[28]Closing Statement'!#REF!</definedName>
    <definedName name="spread" localSheetId="23">'[28]Closing Statement'!#REF!</definedName>
    <definedName name="spread" localSheetId="22">'[28]Closing Statement'!#REF!</definedName>
    <definedName name="spread" localSheetId="21">'[28]Closing Statement'!#REF!</definedName>
    <definedName name="spread">'[28]Closing Statement'!#REF!</definedName>
    <definedName name="sqf" localSheetId="5">#REF!</definedName>
    <definedName name="sqf">#REF!</definedName>
    <definedName name="sqft" localSheetId="5">#REF!</definedName>
    <definedName name="sqft">#REF!</definedName>
    <definedName name="sqm">10.76391</definedName>
    <definedName name="sss" localSheetId="11" hidden="1">{"Full Gross to Net",#N/A,TRUE,"GtoN";"R_I Accepted from Group Coys",#N/A,TRUE,"GtoN";"R_I Ceded to Group Coys",#N/A,TRUE,"GtoN";"Closing Loss Reserves and Gross Claims Incurred",#N/A,TRUE,"GtoN"}</definedName>
    <definedName name="sss" localSheetId="14">#REF!</definedName>
    <definedName name="sss" localSheetId="12" hidden="1">{"Full Gross to Net",#N/A,TRUE,"GtoN";"R_I Accepted from Group Coys",#N/A,TRUE,"GtoN";"R_I Ceded to Group Coys",#N/A,TRUE,"GtoN";"Closing Loss Reserves and Gross Claims Incurred",#N/A,TRUE,"GtoN"}</definedName>
    <definedName name="sss" localSheetId="13" hidden="1">{"Full Gross to Net",#N/A,TRUE,"GtoN";"R_I Accepted from Group Coys",#N/A,TRUE,"GtoN";"R_I Ceded to Group Coys",#N/A,TRUE,"GtoN";"Closing Loss Reserves and Gross Claims Incurred",#N/A,TRUE,"GtoN"}</definedName>
    <definedName name="sss" localSheetId="5" hidden="1">{"Full Gross to Net",#N/A,TRUE,"GtoN";"R_I Accepted from Group Coys",#N/A,TRUE,"GtoN";"R_I Ceded to Group Coys",#N/A,TRUE,"GtoN";"Closing Loss Reserves and Gross Claims Incurred",#N/A,TRUE,"GtoN"}</definedName>
    <definedName name="sss" localSheetId="15" hidden="1">{"Full Gross to Net",#N/A,TRUE,"GtoN";"R_I Accepted from Group Coys",#N/A,TRUE,"GtoN";"R_I Ceded to Group Coys",#N/A,TRUE,"GtoN";"Closing Loss Reserves and Gross Claims Incurred",#N/A,TRUE,"GtoN"}</definedName>
    <definedName name="sss" hidden="1">{"Full Gross to Net",#N/A,TRUE,"GtoN";"R_I Accepted from Group Coys",#N/A,TRUE,"GtoN";"R_I Ceded to Group Coys",#N/A,TRUE,"GtoN";"Closing Loss Reserves and Gross Claims Incurred",#N/A,TRUE,"GtoN"}</definedName>
    <definedName name="sss_1" localSheetId="11" hidden="1">{"Full Gross to Net",#N/A,TRUE,"GtoN";"R_I Accepted from Group Coys",#N/A,TRUE,"GtoN";"R_I Ceded to Group Coys",#N/A,TRUE,"GtoN";"Closing Loss Reserves and Gross Claims Incurred",#N/A,TRUE,"GtoN"}</definedName>
    <definedName name="sss_1" localSheetId="14" hidden="1">{"Full Gross to Net",#N/A,TRUE,"GtoN";"R_I Accepted from Group Coys",#N/A,TRUE,"GtoN";"R_I Ceded to Group Coys",#N/A,TRUE,"GtoN";"Closing Loss Reserves and Gross Claims Incurred",#N/A,TRUE,"GtoN"}</definedName>
    <definedName name="sss_1" localSheetId="12" hidden="1">{"Full Gross to Net",#N/A,TRUE,"GtoN";"R_I Accepted from Group Coys",#N/A,TRUE,"GtoN";"R_I Ceded to Group Coys",#N/A,TRUE,"GtoN";"Closing Loss Reserves and Gross Claims Incurred",#N/A,TRUE,"GtoN"}</definedName>
    <definedName name="sss_1" localSheetId="13" hidden="1">{"Full Gross to Net",#N/A,TRUE,"GtoN";"R_I Accepted from Group Coys",#N/A,TRUE,"GtoN";"R_I Ceded to Group Coys",#N/A,TRUE,"GtoN";"Closing Loss Reserves and Gross Claims Incurred",#N/A,TRUE,"GtoN"}</definedName>
    <definedName name="sss_1" localSheetId="5" hidden="1">{"Full Gross to Net",#N/A,TRUE,"GtoN";"R_I Accepted from Group Coys",#N/A,TRUE,"GtoN";"R_I Ceded to Group Coys",#N/A,TRUE,"GtoN";"Closing Loss Reserves and Gross Claims Incurred",#N/A,TRUE,"GtoN"}</definedName>
    <definedName name="sss_1" localSheetId="15" hidden="1">{"Full Gross to Net",#N/A,TRUE,"GtoN";"R_I Accepted from Group Coys",#N/A,TRUE,"GtoN";"R_I Ceded to Group Coys",#N/A,TRUE,"GtoN";"Closing Loss Reserves and Gross Claims Incurred",#N/A,TRUE,"GtoN"}</definedName>
    <definedName name="sss_1" hidden="1">{"Full Gross to Net",#N/A,TRUE,"GtoN";"R_I Accepted from Group Coys",#N/A,TRUE,"GtoN";"R_I Ceded to Group Coys",#N/A,TRUE,"GtoN";"Closing Loss Reserves and Gross Claims Incurred",#N/A,TRUE,"GtoN"}</definedName>
    <definedName name="sss_2" localSheetId="11" hidden="1">{"Full Gross to Net",#N/A,TRUE,"GtoN";"R_I Accepted from Group Coys",#N/A,TRUE,"GtoN";"R_I Ceded to Group Coys",#N/A,TRUE,"GtoN";"Closing Loss Reserves and Gross Claims Incurred",#N/A,TRUE,"GtoN"}</definedName>
    <definedName name="sss_2" localSheetId="14" hidden="1">{"Full Gross to Net",#N/A,TRUE,"GtoN";"R_I Accepted from Group Coys",#N/A,TRUE,"GtoN";"R_I Ceded to Group Coys",#N/A,TRUE,"GtoN";"Closing Loss Reserves and Gross Claims Incurred",#N/A,TRUE,"GtoN"}</definedName>
    <definedName name="sss_2" localSheetId="12" hidden="1">{"Full Gross to Net",#N/A,TRUE,"GtoN";"R_I Accepted from Group Coys",#N/A,TRUE,"GtoN";"R_I Ceded to Group Coys",#N/A,TRUE,"GtoN";"Closing Loss Reserves and Gross Claims Incurred",#N/A,TRUE,"GtoN"}</definedName>
    <definedName name="sss_2" localSheetId="13" hidden="1">{"Full Gross to Net",#N/A,TRUE,"GtoN";"R_I Accepted from Group Coys",#N/A,TRUE,"GtoN";"R_I Ceded to Group Coys",#N/A,TRUE,"GtoN";"Closing Loss Reserves and Gross Claims Incurred",#N/A,TRUE,"GtoN"}</definedName>
    <definedName name="sss_2" localSheetId="5" hidden="1">{"Full Gross to Net",#N/A,TRUE,"GtoN";"R_I Accepted from Group Coys",#N/A,TRUE,"GtoN";"R_I Ceded to Group Coys",#N/A,TRUE,"GtoN";"Closing Loss Reserves and Gross Claims Incurred",#N/A,TRUE,"GtoN"}</definedName>
    <definedName name="sss_2" localSheetId="15" hidden="1">{"Full Gross to Net",#N/A,TRUE,"GtoN";"R_I Accepted from Group Coys",#N/A,TRUE,"GtoN";"R_I Ceded to Group Coys",#N/A,TRUE,"GtoN";"Closing Loss Reserves and Gross Claims Incurred",#N/A,TRUE,"GtoN"}</definedName>
    <definedName name="sss_2" hidden="1">{"Full Gross to Net",#N/A,TRUE,"GtoN";"R_I Accepted from Group Coys",#N/A,TRUE,"GtoN";"R_I Ceded to Group Coys",#N/A,TRUE,"GtoN";"Closing Loss Reserves and Gross Claims Incurred",#N/A,TRUE,"GtoN"}</definedName>
    <definedName name="Stab_cap_rate">'[92]Cash Flow'!$E$84</definedName>
    <definedName name="Stabilized_cap_rate" localSheetId="5">#REF!</definedName>
    <definedName name="Stabilized_cap_rate">#REF!</definedName>
    <definedName name="StabilizedCap" localSheetId="5">#REF!</definedName>
    <definedName name="StabilizedCap">#REF!</definedName>
    <definedName name="StandardExchangeRate">[38]Control!$D$13</definedName>
    <definedName name="StandardRateYesNo">[38]Control!$C$12</definedName>
    <definedName name="Start" localSheetId="41">#REF!</definedName>
    <definedName name="Start" localSheetId="11">#REF!</definedName>
    <definedName name="Start" localSheetId="14">#REF!</definedName>
    <definedName name="Start" localSheetId="12">#REF!</definedName>
    <definedName name="Start" localSheetId="40">#REF!</definedName>
    <definedName name="Start" localSheetId="5">#REF!</definedName>
    <definedName name="Start" localSheetId="15">#REF!</definedName>
    <definedName name="Start">#REF!</definedName>
    <definedName name="start_yr" localSheetId="5">#REF!</definedName>
    <definedName name="start_yr">#REF!</definedName>
    <definedName name="StartDate">'[93]Dvlp Summary'!$D$8</definedName>
    <definedName name="STATS" localSheetId="14">#REF!</definedName>
    <definedName name="STATS" localSheetId="5">#REF!</definedName>
    <definedName name="STATS">#REF!</definedName>
    <definedName name="Statuses" localSheetId="5">#REF!</definedName>
    <definedName name="Statuses">#REF!</definedName>
    <definedName name="storagepa" localSheetId="5">#REF!</definedName>
    <definedName name="storagepa">#REF!</definedName>
    <definedName name="sum" localSheetId="5">#REF!</definedName>
    <definedName name="sum">#REF!</definedName>
    <definedName name="Summary" localSheetId="5">#REF!</definedName>
    <definedName name="Summary">#REF!</definedName>
    <definedName name="Summary2">'[87]Control Sheet 2006'!$A$5:$K$13</definedName>
    <definedName name="SummaryColumns" localSheetId="5">#REF!</definedName>
    <definedName name="SummaryColumns">#REF!</definedName>
    <definedName name="SummaryCurrency" localSheetId="5">#REF!</definedName>
    <definedName name="SummaryCurrency">#REF!</definedName>
    <definedName name="SummaryData" localSheetId="5">#REF!</definedName>
    <definedName name="SummaryData">#REF!</definedName>
    <definedName name="SummaryDataEnd" localSheetId="5">#REF!</definedName>
    <definedName name="SummaryDataEnd">#REF!</definedName>
    <definedName name="SummaryDatesStartHere" localSheetId="5">#REF!</definedName>
    <definedName name="SummaryDatesStartHere">#REF!</definedName>
    <definedName name="SummaryDescription" localSheetId="5">#REF!</definedName>
    <definedName name="SummaryDescription">#REF!</definedName>
    <definedName name="SummaryNotesStartHere" localSheetId="5">#REF!</definedName>
    <definedName name="SummaryNotesStartHere">#REF!</definedName>
    <definedName name="SummaryPeriod" localSheetId="5">#REF!</definedName>
    <definedName name="SummaryPeriod">#REF!</definedName>
    <definedName name="SummaryRows" localSheetId="5">#REF!</definedName>
    <definedName name="SummaryRows">#REF!</definedName>
    <definedName name="SummaryTitle" localSheetId="5">#REF!</definedName>
    <definedName name="SummaryTitle">#REF!</definedName>
    <definedName name="SummaryTotals" localSheetId="5">#REF!</definedName>
    <definedName name="SummaryTotals">#REF!</definedName>
    <definedName name="SummaryTotalsStartHere" localSheetId="5">#REF!</definedName>
    <definedName name="SummaryTotalsStartHere">#REF!</definedName>
    <definedName name="Summe" localSheetId="14">#REF!</definedName>
    <definedName name="Summe" localSheetId="5">#REF!</definedName>
    <definedName name="Summe">#REF!</definedName>
    <definedName name="SummeA1" localSheetId="5">#REF!</definedName>
    <definedName name="SummeA1">#REF!</definedName>
    <definedName name="SundryAccruedExpensespay06.2009"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SundryAccruedExpensespay06.2009"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SundryAccruedExpensespay06.2009"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SundryAccruedExpensespay06.2009"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SundryAccruedExpensespay06.2009"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SundryAccruedExpensespay06.2009"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SundryAccruedExpensespay06.2009"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sw">[94]cover!$B$6</definedName>
    <definedName name="Sweden" localSheetId="5">#REF!</definedName>
    <definedName name="Sweden">#REF!</definedName>
    <definedName name="Swvu.Décomposition." localSheetId="14" hidden="1">#REF!</definedName>
    <definedName name="Swvu.Décomposition." localSheetId="5" hidden="1">#REF!</definedName>
    <definedName name="Swvu.Décomposition." hidden="1">#REF!</definedName>
    <definedName name="Swvu.Estimation." localSheetId="14" hidden="1">#REF!</definedName>
    <definedName name="Swvu.Estimation." localSheetId="5" hidden="1">#REF!</definedName>
    <definedName name="Swvu.Estimation." hidden="1">#REF!</definedName>
    <definedName name="TABLE" localSheetId="14">#REF!</definedName>
    <definedName name="TABLE" localSheetId="5">#REF!</definedName>
    <definedName name="TABLE">#REF!</definedName>
    <definedName name="table1" localSheetId="5">#REF!</definedName>
    <definedName name="table1">#REF!</definedName>
    <definedName name="tasso" localSheetId="5">#REF!</definedName>
    <definedName name="tasso">#REF!</definedName>
    <definedName name="tax">[95]Sheet1!$A$1:$D$65536</definedName>
    <definedName name="Taxes" localSheetId="5">#REF!</definedName>
    <definedName name="Taxes">#REF!</definedName>
    <definedName name="TB"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TB"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TB"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TB"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TB"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TB"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TB"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tENANCY">#REF!</definedName>
    <definedName name="TenyrNOIGrowth" localSheetId="5">#REF!</definedName>
    <definedName name="TenyrNOIGrowth">#REF!</definedName>
    <definedName name="TenyrRentGrowth" localSheetId="5">#REF!</definedName>
    <definedName name="TenyrRentGrowth">#REF!</definedName>
    <definedName name="Term_in_years" localSheetId="5">#REF!</definedName>
    <definedName name="Term_in_years">#REF!</definedName>
    <definedName name="test" localSheetId="14" hidden="1">{#N/A,#N/A,FALSE,"Aging Summary";#N/A,#N/A,FALSE,"Ratio Analysis";#N/A,#N/A,FALSE,"Test 120 Day Accts";#N/A,#N/A,FALSE,"Tickmarks"}</definedName>
    <definedName name="test">#REF!</definedName>
    <definedName name="test1">[22]allocations!$A$2:$A$105</definedName>
    <definedName name="test2">[1]allocations!$A$2:$A$122</definedName>
    <definedName name="Text3" localSheetId="5">#REF!</definedName>
    <definedName name="Text3">#REF!</definedName>
    <definedName name="TheMonths" localSheetId="5">#REF!</definedName>
    <definedName name="TheMonths">#REF!</definedName>
    <definedName name="ThreeyrNOIGrowth" localSheetId="5">#REF!</definedName>
    <definedName name="ThreeyrNOIGrowth">#REF!</definedName>
    <definedName name="Time" localSheetId="5">#REF!</definedName>
    <definedName name="Time">#REF!</definedName>
    <definedName name="TimeHorizon">'[20]CF.Own'!$E$7:$AN$7</definedName>
    <definedName name="TimeTaken">'[38]Allocations &amp; Cost Data'!$D$6</definedName>
    <definedName name="tit_Gewerke" localSheetId="14">#REF!</definedName>
    <definedName name="tit_Gewerke" localSheetId="5">#REF!</definedName>
    <definedName name="tit_Gewerke">#REF!</definedName>
    <definedName name="todoroki" localSheetId="25" hidden="1">[96]Budget!#REF!</definedName>
    <definedName name="todoroki" localSheetId="41" hidden="1">[96]Budget!#REF!</definedName>
    <definedName name="todoroki" localSheetId="11" hidden="1">[96]Budget!#REF!</definedName>
    <definedName name="todoroki" localSheetId="14" hidden="1">[96]Budget!#REF!</definedName>
    <definedName name="todoroki" localSheetId="12" hidden="1">[96]Budget!#REF!</definedName>
    <definedName name="todoroki" localSheetId="39" hidden="1">[96]Budget!#REF!</definedName>
    <definedName name="todoroki" localSheetId="33" hidden="1">[96]Budget!#REF!</definedName>
    <definedName name="todoroki" localSheetId="32" hidden="1">[96]Budget!#REF!</definedName>
    <definedName name="todoroki" localSheetId="13" hidden="1">[96]Budget!#REF!</definedName>
    <definedName name="todoroki" localSheetId="40" hidden="1">[96]Budget!#REF!</definedName>
    <definedName name="todoroki" localSheetId="4" hidden="1">[96]Budget!#REF!</definedName>
    <definedName name="todoroki" localSheetId="10" hidden="1">[96]Budget!#REF!</definedName>
    <definedName name="todoroki" localSheetId="15" hidden="1">[96]Budget!#REF!</definedName>
    <definedName name="todoroki" localSheetId="29" hidden="1">[96]Budget!#REF!</definedName>
    <definedName name="todoroki" localSheetId="36" hidden="1">[96]Budget!#REF!</definedName>
    <definedName name="todoroki" localSheetId="37" hidden="1">[96]Budget!#REF!</definedName>
    <definedName name="todoroki" localSheetId="28" hidden="1">[96]Budget!#REF!</definedName>
    <definedName name="todoroki" localSheetId="23" hidden="1">[96]Budget!#REF!</definedName>
    <definedName name="todoroki" localSheetId="27" hidden="1">[96]Budget!#REF!</definedName>
    <definedName name="todoroki" localSheetId="21" hidden="1">[96]Budget!#REF!</definedName>
    <definedName name="todoroki" localSheetId="8" hidden="1">[96]Budget!#REF!</definedName>
    <definedName name="todoroki" localSheetId="7" hidden="1">[96]Budget!#REF!</definedName>
    <definedName name="todoroki" localSheetId="24" hidden="1">[96]Budget!#REF!</definedName>
    <definedName name="todoroki" hidden="1">[96]Budget!#REF!</definedName>
    <definedName name="Top" localSheetId="5">#REF!</definedName>
    <definedName name="Top">#REF!</definedName>
    <definedName name="TotalCurrency" localSheetId="14">'[38]Allocations &amp; Cost Data'!#REF!</definedName>
    <definedName name="TotalCurrency">'[38]Allocations &amp; Cost Data'!#REF!</definedName>
    <definedName name="totalpayment">'[29]Amort schedules'!$R$12:$R$158</definedName>
    <definedName name="tpCampo">[78]Foglio3!$B$1:$B$2</definedName>
    <definedName name="transfer">'[97]GISO &amp; LRE'!$A$1:$B$65536</definedName>
    <definedName name="TRUST" localSheetId="5">#REF!</definedName>
    <definedName name="TRUST">#REF!</definedName>
    <definedName name="TSN"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TSN"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TSN"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TSN"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TSN"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TSN"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TSN"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TsuboMeter">'[68]Rent Roll'!$K$1</definedName>
    <definedName name="twn" localSheetId="11"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twn" localSheetId="14"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twn" localSheetId="12"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twn" localSheetId="13"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twn" localSheetId="5"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twn" localSheetId="15"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twn"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twn_1" localSheetId="11"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twn_1" localSheetId="14"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twn_1" localSheetId="12"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twn_1" localSheetId="13"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twn_1" localSheetId="5"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twn_1" localSheetId="15"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twn_1"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twn_2" localSheetId="11"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twn_2" localSheetId="14"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twn_2" localSheetId="12"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twn_2" localSheetId="13"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twn_2" localSheetId="5"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twn_2" localSheetId="15"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twn_2"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u">'[22]expense Types'!$A$27:$A$30</definedName>
    <definedName name="uen" localSheetId="11" hidden="1">{#N/A,#N/A,TRUE,"base case";#N/A,#N/A,TRUE,"valuation";#N/A,#N/A,TRUE,"sources and uses";#N/A,#N/A,TRUE,"recapitalization";#N/A,#N/A,TRUE,"flowchart";#N/A,#N/A,TRUE,"summary";#N/A,#N/A,TRUE,"sensitivities";#N/A,#N/A,TRUE,"pro forma";#N/A,#N/A,TRUE,"PAC shares"}</definedName>
    <definedName name="uen" localSheetId="14" hidden="1">{#N/A,#N/A,TRUE,"base case";#N/A,#N/A,TRUE,"valuation";#N/A,#N/A,TRUE,"sources and uses";#N/A,#N/A,TRUE,"recapitalization";#N/A,#N/A,TRUE,"flowchart";#N/A,#N/A,TRUE,"summary";#N/A,#N/A,TRUE,"sensitivities";#N/A,#N/A,TRUE,"pro forma";#N/A,#N/A,TRUE,"PAC shares"}</definedName>
    <definedName name="uen" localSheetId="12" hidden="1">{#N/A,#N/A,TRUE,"base case";#N/A,#N/A,TRUE,"valuation";#N/A,#N/A,TRUE,"sources and uses";#N/A,#N/A,TRUE,"recapitalization";#N/A,#N/A,TRUE,"flowchart";#N/A,#N/A,TRUE,"summary";#N/A,#N/A,TRUE,"sensitivities";#N/A,#N/A,TRUE,"pro forma";#N/A,#N/A,TRUE,"PAC shares"}</definedName>
    <definedName name="uen" localSheetId="13" hidden="1">{#N/A,#N/A,TRUE,"base case";#N/A,#N/A,TRUE,"valuation";#N/A,#N/A,TRUE,"sources and uses";#N/A,#N/A,TRUE,"recapitalization";#N/A,#N/A,TRUE,"flowchart";#N/A,#N/A,TRUE,"summary";#N/A,#N/A,TRUE,"sensitivities";#N/A,#N/A,TRUE,"pro forma";#N/A,#N/A,TRUE,"PAC shares"}</definedName>
    <definedName name="uen" localSheetId="5" hidden="1">{#N/A,#N/A,TRUE,"base case";#N/A,#N/A,TRUE,"valuation";#N/A,#N/A,TRUE,"sources and uses";#N/A,#N/A,TRUE,"recapitalization";#N/A,#N/A,TRUE,"flowchart";#N/A,#N/A,TRUE,"summary";#N/A,#N/A,TRUE,"sensitivities";#N/A,#N/A,TRUE,"pro forma";#N/A,#N/A,TRUE,"PAC shares"}</definedName>
    <definedName name="uen" localSheetId="15" hidden="1">{#N/A,#N/A,TRUE,"base case";#N/A,#N/A,TRUE,"valuation";#N/A,#N/A,TRUE,"sources and uses";#N/A,#N/A,TRUE,"recapitalization";#N/A,#N/A,TRUE,"flowchart";#N/A,#N/A,TRUE,"summary";#N/A,#N/A,TRUE,"sensitivities";#N/A,#N/A,TRUE,"pro forma";#N/A,#N/A,TRUE,"PAC shares"}</definedName>
    <definedName name="uen" hidden="1">{#N/A,#N/A,TRUE,"base case";#N/A,#N/A,TRUE,"valuation";#N/A,#N/A,TRUE,"sources and uses";#N/A,#N/A,TRUE,"recapitalization";#N/A,#N/A,TRUE,"flowchart";#N/A,#N/A,TRUE,"summary";#N/A,#N/A,TRUE,"sensitivities";#N/A,#N/A,TRUE,"pro forma";#N/A,#N/A,TRUE,"PAC shares"}</definedName>
    <definedName name="uen_1" localSheetId="11" hidden="1">{#N/A,#N/A,TRUE,"base case";#N/A,#N/A,TRUE,"valuation";#N/A,#N/A,TRUE,"sources and uses";#N/A,#N/A,TRUE,"recapitalization";#N/A,#N/A,TRUE,"flowchart";#N/A,#N/A,TRUE,"summary";#N/A,#N/A,TRUE,"sensitivities";#N/A,#N/A,TRUE,"pro forma";#N/A,#N/A,TRUE,"PAC shares"}</definedName>
    <definedName name="uen_1" localSheetId="14" hidden="1">{#N/A,#N/A,TRUE,"base case";#N/A,#N/A,TRUE,"valuation";#N/A,#N/A,TRUE,"sources and uses";#N/A,#N/A,TRUE,"recapitalization";#N/A,#N/A,TRUE,"flowchart";#N/A,#N/A,TRUE,"summary";#N/A,#N/A,TRUE,"sensitivities";#N/A,#N/A,TRUE,"pro forma";#N/A,#N/A,TRUE,"PAC shares"}</definedName>
    <definedName name="uen_1" localSheetId="12" hidden="1">{#N/A,#N/A,TRUE,"base case";#N/A,#N/A,TRUE,"valuation";#N/A,#N/A,TRUE,"sources and uses";#N/A,#N/A,TRUE,"recapitalization";#N/A,#N/A,TRUE,"flowchart";#N/A,#N/A,TRUE,"summary";#N/A,#N/A,TRUE,"sensitivities";#N/A,#N/A,TRUE,"pro forma";#N/A,#N/A,TRUE,"PAC shares"}</definedName>
    <definedName name="uen_1" localSheetId="13" hidden="1">{#N/A,#N/A,TRUE,"base case";#N/A,#N/A,TRUE,"valuation";#N/A,#N/A,TRUE,"sources and uses";#N/A,#N/A,TRUE,"recapitalization";#N/A,#N/A,TRUE,"flowchart";#N/A,#N/A,TRUE,"summary";#N/A,#N/A,TRUE,"sensitivities";#N/A,#N/A,TRUE,"pro forma";#N/A,#N/A,TRUE,"PAC shares"}</definedName>
    <definedName name="uen_1" localSheetId="5" hidden="1">{#N/A,#N/A,TRUE,"base case";#N/A,#N/A,TRUE,"valuation";#N/A,#N/A,TRUE,"sources and uses";#N/A,#N/A,TRUE,"recapitalization";#N/A,#N/A,TRUE,"flowchart";#N/A,#N/A,TRUE,"summary";#N/A,#N/A,TRUE,"sensitivities";#N/A,#N/A,TRUE,"pro forma";#N/A,#N/A,TRUE,"PAC shares"}</definedName>
    <definedName name="uen_1" localSheetId="15" hidden="1">{#N/A,#N/A,TRUE,"base case";#N/A,#N/A,TRUE,"valuation";#N/A,#N/A,TRUE,"sources and uses";#N/A,#N/A,TRUE,"recapitalization";#N/A,#N/A,TRUE,"flowchart";#N/A,#N/A,TRUE,"summary";#N/A,#N/A,TRUE,"sensitivities";#N/A,#N/A,TRUE,"pro forma";#N/A,#N/A,TRUE,"PAC shares"}</definedName>
    <definedName name="uen_1" hidden="1">{#N/A,#N/A,TRUE,"base case";#N/A,#N/A,TRUE,"valuation";#N/A,#N/A,TRUE,"sources and uses";#N/A,#N/A,TRUE,"recapitalization";#N/A,#N/A,TRUE,"flowchart";#N/A,#N/A,TRUE,"summary";#N/A,#N/A,TRUE,"sensitivities";#N/A,#N/A,TRUE,"pro forma";#N/A,#N/A,TRUE,"PAC shares"}</definedName>
    <definedName name="uen_2" localSheetId="11" hidden="1">{#N/A,#N/A,TRUE,"base case";#N/A,#N/A,TRUE,"valuation";#N/A,#N/A,TRUE,"sources and uses";#N/A,#N/A,TRUE,"recapitalization";#N/A,#N/A,TRUE,"flowchart";#N/A,#N/A,TRUE,"summary";#N/A,#N/A,TRUE,"sensitivities";#N/A,#N/A,TRUE,"pro forma";#N/A,#N/A,TRUE,"PAC shares"}</definedName>
    <definedName name="uen_2" localSheetId="14" hidden="1">{#N/A,#N/A,TRUE,"base case";#N/A,#N/A,TRUE,"valuation";#N/A,#N/A,TRUE,"sources and uses";#N/A,#N/A,TRUE,"recapitalization";#N/A,#N/A,TRUE,"flowchart";#N/A,#N/A,TRUE,"summary";#N/A,#N/A,TRUE,"sensitivities";#N/A,#N/A,TRUE,"pro forma";#N/A,#N/A,TRUE,"PAC shares"}</definedName>
    <definedName name="uen_2" localSheetId="12" hidden="1">{#N/A,#N/A,TRUE,"base case";#N/A,#N/A,TRUE,"valuation";#N/A,#N/A,TRUE,"sources and uses";#N/A,#N/A,TRUE,"recapitalization";#N/A,#N/A,TRUE,"flowchart";#N/A,#N/A,TRUE,"summary";#N/A,#N/A,TRUE,"sensitivities";#N/A,#N/A,TRUE,"pro forma";#N/A,#N/A,TRUE,"PAC shares"}</definedName>
    <definedName name="uen_2" localSheetId="13" hidden="1">{#N/A,#N/A,TRUE,"base case";#N/A,#N/A,TRUE,"valuation";#N/A,#N/A,TRUE,"sources and uses";#N/A,#N/A,TRUE,"recapitalization";#N/A,#N/A,TRUE,"flowchart";#N/A,#N/A,TRUE,"summary";#N/A,#N/A,TRUE,"sensitivities";#N/A,#N/A,TRUE,"pro forma";#N/A,#N/A,TRUE,"PAC shares"}</definedName>
    <definedName name="uen_2" localSheetId="5" hidden="1">{#N/A,#N/A,TRUE,"base case";#N/A,#N/A,TRUE,"valuation";#N/A,#N/A,TRUE,"sources and uses";#N/A,#N/A,TRUE,"recapitalization";#N/A,#N/A,TRUE,"flowchart";#N/A,#N/A,TRUE,"summary";#N/A,#N/A,TRUE,"sensitivities";#N/A,#N/A,TRUE,"pro forma";#N/A,#N/A,TRUE,"PAC shares"}</definedName>
    <definedName name="uen_2" localSheetId="15" hidden="1">{#N/A,#N/A,TRUE,"base case";#N/A,#N/A,TRUE,"valuation";#N/A,#N/A,TRUE,"sources and uses";#N/A,#N/A,TRUE,"recapitalization";#N/A,#N/A,TRUE,"flowchart";#N/A,#N/A,TRUE,"summary";#N/A,#N/A,TRUE,"sensitivities";#N/A,#N/A,TRUE,"pro forma";#N/A,#N/A,TRUE,"PAC shares"}</definedName>
    <definedName name="uen_2" hidden="1">{#N/A,#N/A,TRUE,"base case";#N/A,#N/A,TRUE,"valuation";#N/A,#N/A,TRUE,"sources and uses";#N/A,#N/A,TRUE,"recapitalization";#N/A,#N/A,TRUE,"flowchart";#N/A,#N/A,TRUE,"summary";#N/A,#N/A,TRUE,"sensitivities";#N/A,#N/A,TRUE,"pro forma";#N/A,#N/A,TRUE,"PAC shares"}</definedName>
    <definedName name="UK">#REF!</definedName>
    <definedName name="UKRE" localSheetId="14">#REF!</definedName>
    <definedName name="UKRE" localSheetId="5">#REF!</definedName>
    <definedName name="UKRE">#REF!</definedName>
    <definedName name="UKTotal" localSheetId="14">#REF!</definedName>
    <definedName name="UKTotal" localSheetId="5">#REF!</definedName>
    <definedName name="UKTotal">#REF!</definedName>
    <definedName name="Umbauzusch" localSheetId="14">#REF!</definedName>
    <definedName name="Umbauzusch" localSheetId="5">#REF!</definedName>
    <definedName name="Umbauzusch">#REF!</definedName>
    <definedName name="USBudExchangeRate">'[31]UK Bud - F''cast'!$J$2</definedName>
    <definedName name="USDVol1">[98]USD!$N$9</definedName>
    <definedName name="USDVol2">[98]USD!$N$26</definedName>
    <definedName name="USExchangeRate">[31]Controls!$D$30</definedName>
    <definedName name="USExchangeRateEuro">'[31]DE Bud - F''cast'!$K$2</definedName>
    <definedName name="vacancy" localSheetId="5">#REF!</definedName>
    <definedName name="vacancy">#REF!</definedName>
    <definedName name="Val_Date" localSheetId="5">#REF!</definedName>
    <definedName name="Val_Date">#REF!</definedName>
    <definedName name="Valuation" localSheetId="14" hidden="1">{#N/A,#N/A,FALSE,"CAPREIT"}</definedName>
    <definedName name="Valuation">'[99]Valuation Summaries'!$A$7:$O$43</definedName>
    <definedName name="Valuation_Total">'[99]Valuation Summaries'!$D$7:$M$23</definedName>
    <definedName name="Valuations" localSheetId="14">'[100]Chatham valuation'!#REF!</definedName>
    <definedName name="Valuations">'[100]Chatham valuation'!#REF!</definedName>
    <definedName name="Value" localSheetId="5">#REF!</definedName>
    <definedName name="Value">#REF!</definedName>
    <definedName name="variable_exp" localSheetId="5">#REF!</definedName>
    <definedName name="variable_exp">#REF!</definedName>
    <definedName name="VAT"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VAT"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VAT"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VAT"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VAT"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VAT"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VAT"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VAT_Lux">'[58]Investment information'!$G$7</definedName>
    <definedName name="VAT_target">'[58]Investment information'!$G$6</definedName>
    <definedName name="VENDOR" localSheetId="5">#REF!</definedName>
    <definedName name="VENDOR">#REF!</definedName>
    <definedName name="void" localSheetId="5">#REF!</definedName>
    <definedName name="void">#REF!</definedName>
    <definedName name="vvv" localSheetId="11" hidden="1">{"1998",#N/A,FALSE,"1998"}</definedName>
    <definedName name="vvv" localSheetId="14" hidden="1">{"1998",#N/A,FALSE,"1998"}</definedName>
    <definedName name="vvv" localSheetId="12" hidden="1">{"1998",#N/A,FALSE,"1998"}</definedName>
    <definedName name="vvv" localSheetId="13" hidden="1">{"1998",#N/A,FALSE,"1998"}</definedName>
    <definedName name="vvv" localSheetId="5" hidden="1">{"1998",#N/A,FALSE,"1998"}</definedName>
    <definedName name="vvv" localSheetId="15" hidden="1">{"1998",#N/A,FALSE,"1998"}</definedName>
    <definedName name="vvv" hidden="1">{"1998",#N/A,FALSE,"1998"}</definedName>
    <definedName name="vvv_1" localSheetId="11" hidden="1">{"1998",#N/A,FALSE,"1998"}</definedName>
    <definedName name="vvv_1" localSheetId="14" hidden="1">{"1998",#N/A,FALSE,"1998"}</definedName>
    <definedName name="vvv_1" localSheetId="12" hidden="1">{"1998",#N/A,FALSE,"1998"}</definedName>
    <definedName name="vvv_1" localSheetId="13" hidden="1">{"1998",#N/A,FALSE,"1998"}</definedName>
    <definedName name="vvv_1" localSheetId="5" hidden="1">{"1998",#N/A,FALSE,"1998"}</definedName>
    <definedName name="vvv_1" localSheetId="15" hidden="1">{"1998",#N/A,FALSE,"1998"}</definedName>
    <definedName name="vvv_1" hidden="1">{"1998",#N/A,FALSE,"1998"}</definedName>
    <definedName name="vvv_2" localSheetId="11" hidden="1">{"1998",#N/A,FALSE,"1998"}</definedName>
    <definedName name="vvv_2" localSheetId="14" hidden="1">{"1998",#N/A,FALSE,"1998"}</definedName>
    <definedName name="vvv_2" localSheetId="12" hidden="1">{"1998",#N/A,FALSE,"1998"}</definedName>
    <definedName name="vvv_2" localSheetId="13" hidden="1">{"1998",#N/A,FALSE,"1998"}</definedName>
    <definedName name="vvv_2" localSheetId="5" hidden="1">{"1998",#N/A,FALSE,"1998"}</definedName>
    <definedName name="vvv_2" localSheetId="15" hidden="1">{"1998",#N/A,FALSE,"1998"}</definedName>
    <definedName name="vvv_2" hidden="1">{"1998",#N/A,FALSE,"1998"}</definedName>
    <definedName name="w">'[22]expense Types'!$A$32:$A$34</definedName>
    <definedName name="WAC" localSheetId="25">#REF!</definedName>
    <definedName name="WAC" localSheetId="41">#REF!</definedName>
    <definedName name="WAC" localSheetId="14">#REF!</definedName>
    <definedName name="WAC" localSheetId="39">#REF!</definedName>
    <definedName name="WAC" localSheetId="40">#REF!</definedName>
    <definedName name="WAC" localSheetId="5">#REF!</definedName>
    <definedName name="WAC" localSheetId="29">#REF!</definedName>
    <definedName name="WAC" localSheetId="37">#REF!</definedName>
    <definedName name="WAC" localSheetId="23">#REF!</definedName>
    <definedName name="WAC" localSheetId="22">#REF!</definedName>
    <definedName name="WAC" localSheetId="21">#REF!</definedName>
    <definedName name="WAC">#REF!</definedName>
    <definedName name="Währung" localSheetId="14">#REF!</definedName>
    <definedName name="Währung" localSheetId="5">#REF!</definedName>
    <definedName name="Währung">#REF!</definedName>
    <definedName name="Warehouse_building_of_17_711_sq_m_with_10.8_m_clear_height_and_16_loading_bays._Located_in_the_well_established_logistics_zone_of__Garolor_Eurotransit__in_the_Municipality_of_Ennery__57___15_km_to_the_North_of_the_city_of_Metz.">'[101]PEPFII - JLL June'!$H$13:$P$13</definedName>
    <definedName name="WATTR">[102]WATTR!$A$1:$I$65536</definedName>
    <definedName name="WATTR_1Feb">[103]Sheet3!$A$8:$IV$117</definedName>
    <definedName name="WATTR_1March">[104]Sheet2!$A$8:$IV$63</definedName>
    <definedName name="WATTR_31March" localSheetId="5">#REF!</definedName>
    <definedName name="WATTR_31March">#REF!</definedName>
    <definedName name="WATTR_Break" localSheetId="5">#REF!</definedName>
    <definedName name="WATTR_Break">#REF!</definedName>
    <definedName name="WATTR_Lease" localSheetId="5">#REF!</definedName>
    <definedName name="WATTR_Lease">#REF!</definedName>
    <definedName name="wb_accounts_adjusted" localSheetId="5">#REF!</definedName>
    <definedName name="wb_accounts_adjusted">#REF!</definedName>
    <definedName name="wb_accounts_adjusted_review" localSheetId="5">#REF!</definedName>
    <definedName name="wb_accounts_adjusted_review">#REF!</definedName>
    <definedName name="wb_adj_col">#N/A</definedName>
    <definedName name="wb_adjustments" localSheetId="5">#REF!</definedName>
    <definedName name="wb_adjustments">#REF!</definedName>
    <definedName name="wb_Adjustments_Adjustments" localSheetId="5">#REF!</definedName>
    <definedName name="wb_Adjustments_Adjustments">#REF!</definedName>
    <definedName name="wb_Adjustments_Affiliate" localSheetId="5">#REF!</definedName>
    <definedName name="wb_Adjustments_Affiliate">#REF!</definedName>
    <definedName name="wb_Adjustments_Comments" localSheetId="5">#REF!</definedName>
    <definedName name="wb_Adjustments_Comments">#REF!</definedName>
    <definedName name="wb_Adjustments_Cr" localSheetId="5">#REF!</definedName>
    <definedName name="wb_Adjustments_Cr">#REF!</definedName>
    <definedName name="wb_Adjustments_Dr" localSheetId="5">#REF!</definedName>
    <definedName name="wb_Adjustments_Dr">#REF!</definedName>
    <definedName name="wb_Adjustments_FromTo" localSheetId="5">#REF!</definedName>
    <definedName name="wb_Adjustments_FromTo">#REF!</definedName>
    <definedName name="wb_Adjustments_PeopleSoft" localSheetId="5">#REF!</definedName>
    <definedName name="wb_Adjustments_PeopleSoft">#REF!</definedName>
    <definedName name="wb_Adjustments_PosttoPeopleSoft" localSheetId="5">#REF!</definedName>
    <definedName name="wb_Adjustments_PosttoPeopleSoft">#REF!</definedName>
    <definedName name="wb_Adjustments_PrologisReview" localSheetId="5">#REF!</definedName>
    <definedName name="wb_Adjustments_PrologisReview">#REF!</definedName>
    <definedName name="wb_Adjustments_Relatesto" localSheetId="5">#REF!</definedName>
    <definedName name="wb_Adjustments_Relatesto">#REF!</definedName>
    <definedName name="wb_admin_code" localSheetId="5">#REF!</definedName>
    <definedName name="wb_admin_code">#REF!</definedName>
    <definedName name="wb_application_fix_level">0</definedName>
    <definedName name="wb_average_rec">0</definedName>
    <definedName name="wb_avg_paid">0</definedName>
    <definedName name="wb_avg_received">0</definedName>
    <definedName name="wb_closing_boolean">FALSE</definedName>
    <definedName name="wb_Company_ID" localSheetId="5">#REF!</definedName>
    <definedName name="wb_Company_ID">#REF!</definedName>
    <definedName name="wb_Company_name" localSheetId="5">#REF!</definedName>
    <definedName name="wb_Company_name">#REF!</definedName>
    <definedName name="wb_correct_date_format" localSheetId="5">#REF!</definedName>
    <definedName name="wb_correct_date_format">#REF!</definedName>
    <definedName name="wb_country_code">"IT"</definedName>
    <definedName name="wb_currency">#REF!</definedName>
    <definedName name="wb_Current_year_end" localSheetId="5">#REF!</definedName>
    <definedName name="wb_Current_year_end">#REF!</definedName>
    <definedName name="wb_current_year_end_raw" localSheetId="5">#REF!</definedName>
    <definedName name="wb_current_year_end_raw">#REF!</definedName>
    <definedName name="wb_data_col_hide_text" localSheetId="5">#REF!</definedName>
    <definedName name="wb_data_col_hide_text">#REF!</definedName>
    <definedName name="wb_date_order" localSheetId="5">#REF!</definedName>
    <definedName name="wb_date_order">#REF!</definedName>
    <definedName name="wb_Filename" localSheetId="5">#REF!</definedName>
    <definedName name="wb_Filename">#REF!</definedName>
    <definedName name="wb_fs_mappings" localSheetId="5">#REF!</definedName>
    <definedName name="wb_fs_mappings">#REF!</definedName>
    <definedName name="wb_gl01_date_match" localSheetId="5">#REF!</definedName>
    <definedName name="wb_gl01_date_match">#REF!</definedName>
    <definedName name="wb_gl01_gl85_match" localSheetId="5">#REF!</definedName>
    <definedName name="wb_gl01_gl85_match">#REF!</definedName>
    <definedName name="wb_gl85_date_match" localSheetId="5">#REF!</definedName>
    <definedName name="wb_gl85_date_match">#REF!</definedName>
    <definedName name="wb_GL85_warnings" localSheetId="5">#REF!</definedName>
    <definedName name="wb_GL85_warnings">#REF!</definedName>
    <definedName name="wb_Info_req_date" localSheetId="5">#REF!</definedName>
    <definedName name="wb_Info_req_date">#REF!</definedName>
    <definedName name="wb_netamount_check_2" localSheetId="5">#REF!</definedName>
    <definedName name="wb_netamount_check_2">#REF!</definedName>
    <definedName name="wb_netamount_check1" localSheetId="5">#REF!</definedName>
    <definedName name="wb_netamount_check1">#REF!</definedName>
    <definedName name="wb_no_accts_adj" localSheetId="5">#REF!</definedName>
    <definedName name="wb_no_accts_adj">#REF!</definedName>
    <definedName name="wb_number_of_logins" localSheetId="5">#REF!</definedName>
    <definedName name="wb_number_of_logins">#REF!</definedName>
    <definedName name="wb_number_of_py_adjustments_not_explained">"$K$480"</definedName>
    <definedName name="wb_number_of_variances">"$J$480"</definedName>
    <definedName name="wb_PCTCT">#REF!</definedName>
    <definedName name="wb_PCTCT_2" localSheetId="5">#REF!</definedName>
    <definedName name="wb_PCTCT_2">#REF!</definedName>
    <definedName name="wb_presentaion_adjustments" localSheetId="5">#REF!</definedName>
    <definedName name="wb_presentaion_adjustments">#REF!</definedName>
    <definedName name="wb_presentaion_adjustments_Review" localSheetId="5">#REF!</definedName>
    <definedName name="wb_presentaion_adjustments_Review">#REF!</definedName>
    <definedName name="wb_presentation_adj" localSheetId="5">#REF!</definedName>
    <definedName name="wb_presentation_adj">#REF!</definedName>
    <definedName name="wb_Prior_year_end" localSheetId="5">#REF!</definedName>
    <definedName name="wb_Prior_year_end">#REF!</definedName>
    <definedName name="wb_prior_year_end_raw" localSheetId="5">#REF!</definedName>
    <definedName name="wb_prior_year_end_raw">#REF!</definedName>
    <definedName name="wb_PS_acc_code" localSheetId="5">#REF!</definedName>
    <definedName name="wb_PS_acc_code">#REF!</definedName>
    <definedName name="wb_PS_adj_balance" localSheetId="5">#REF!</definedName>
    <definedName name="wb_PS_adj_balance">#REF!</definedName>
    <definedName name="wb_PS_import_date" localSheetId="5">#REF!</definedName>
    <definedName name="wb_PS_import_date">#REF!</definedName>
    <definedName name="wb_Reclasses_Comments" localSheetId="5">#REF!</definedName>
    <definedName name="wb_Reclasses_Comments">#REF!</definedName>
    <definedName name="wb_Reclasses_Cr" localSheetId="5">#REF!</definedName>
    <definedName name="wb_Reclasses_Cr">#REF!</definedName>
    <definedName name="wb_Reclasses_Description" localSheetId="5">#REF!</definedName>
    <definedName name="wb_Reclasses_Description">#REF!</definedName>
    <definedName name="wb_Reclasses_Dr" localSheetId="5">#REF!</definedName>
    <definedName name="wb_Reclasses_Dr">#REF!</definedName>
    <definedName name="wb_Reclasses_FrenchAccAcc" localSheetId="5">#REF!</definedName>
    <definedName name="wb_Reclasses_FrenchAccAcc">#REF!</definedName>
    <definedName name="wb_Reclasses_FromTo" localSheetId="5">#REF!</definedName>
    <definedName name="wb_Reclasses_FromTo">#REF!</definedName>
    <definedName name="wb_Reclasses_PrologisReview" localSheetId="5">#REF!</definedName>
    <definedName name="wb_Reclasses_PrologisReview">#REF!</definedName>
    <definedName name="wb_REIT_Period" localSheetId="5">#REF!</definedName>
    <definedName name="wb_REIT_Period">#REF!</definedName>
    <definedName name="wb_review_cycles_counted" localSheetId="5">#REF!</definedName>
    <definedName name="wb_review_cycles_counted">#REF!</definedName>
    <definedName name="wb_tax_charge" localSheetId="5">#REF!</definedName>
    <definedName name="wb_tax_charge">#REF!</definedName>
    <definedName name="wb_template_fix_level" localSheetId="5">#REF!</definedName>
    <definedName name="wb_template_fix_level">#REF!</definedName>
    <definedName name="wb_total_variances_to_py">"$J$48"</definedName>
    <definedName name="wb_xl_day_code">#REF!</definedName>
    <definedName name="wb_xl_month_code" localSheetId="5">#REF!</definedName>
    <definedName name="wb_xl_month_code">#REF!</definedName>
    <definedName name="wb_xl_thousand_sep" localSheetId="5">#REF!</definedName>
    <definedName name="wb_xl_thousand_sep">#REF!</definedName>
    <definedName name="wb_xl_year_code" localSheetId="5">#REF!</definedName>
    <definedName name="wb_xl_year_code">#REF!</definedName>
    <definedName name="we" localSheetId="14">#REF!</definedName>
    <definedName name="we" localSheetId="5">#REF!</definedName>
    <definedName name="we">#REF!</definedName>
    <definedName name="wen" localSheetId="11" hidden="1">{"Assumptions",#N/A,FALSE,"input page"}</definedName>
    <definedName name="wen" localSheetId="14" hidden="1">{"Assumptions",#N/A,FALSE,"input page"}</definedName>
    <definedName name="wen" localSheetId="12" hidden="1">{"Assumptions",#N/A,FALSE,"input page"}</definedName>
    <definedName name="wen" localSheetId="13" hidden="1">{"Assumptions",#N/A,FALSE,"input page"}</definedName>
    <definedName name="wen" localSheetId="5" hidden="1">{"Assumptions",#N/A,FALSE,"input page"}</definedName>
    <definedName name="wen" localSheetId="15" hidden="1">{"Assumptions",#N/A,FALSE,"input page"}</definedName>
    <definedName name="wen" hidden="1">{"Assumptions",#N/A,FALSE,"input page"}</definedName>
    <definedName name="wen_1" localSheetId="11" hidden="1">{"Assumptions",#N/A,FALSE,"input page"}</definedName>
    <definedName name="wen_1" localSheetId="14" hidden="1">{"Assumptions",#N/A,FALSE,"input page"}</definedName>
    <definedName name="wen_1" localSheetId="12" hidden="1">{"Assumptions",#N/A,FALSE,"input page"}</definedName>
    <definedName name="wen_1" localSheetId="13" hidden="1">{"Assumptions",#N/A,FALSE,"input page"}</definedName>
    <definedName name="wen_1" localSheetId="5" hidden="1">{"Assumptions",#N/A,FALSE,"input page"}</definedName>
    <definedName name="wen_1" localSheetId="15" hidden="1">{"Assumptions",#N/A,FALSE,"input page"}</definedName>
    <definedName name="wen_1" hidden="1">{"Assumptions",#N/A,FALSE,"input page"}</definedName>
    <definedName name="wen_2" localSheetId="11" hidden="1">{"Assumptions",#N/A,FALSE,"input page"}</definedName>
    <definedName name="wen_2" localSheetId="14" hidden="1">{"Assumptions",#N/A,FALSE,"input page"}</definedName>
    <definedName name="wen_2" localSheetId="12" hidden="1">{"Assumptions",#N/A,FALSE,"input page"}</definedName>
    <definedName name="wen_2" localSheetId="13" hidden="1">{"Assumptions",#N/A,FALSE,"input page"}</definedName>
    <definedName name="wen_2" localSheetId="5" hidden="1">{"Assumptions",#N/A,FALSE,"input page"}</definedName>
    <definedName name="wen_2" localSheetId="15" hidden="1">{"Assumptions",#N/A,FALSE,"input page"}</definedName>
    <definedName name="wen_2" hidden="1">{"Assumptions",#N/A,FALSE,"input page"}</definedName>
    <definedName name="wewe">'[22]expense Types'!$A$2:$A$4</definedName>
    <definedName name="wfew" localSheetId="14">#REF!</definedName>
    <definedName name="wfew" localSheetId="5">#REF!</definedName>
    <definedName name="wfew">#REF!</definedName>
    <definedName name="WHAT" localSheetId="5">#REF!</definedName>
    <definedName name="WHAT">#REF!</definedName>
    <definedName name="WJ_beginn">[60]Stammdaten!$B$2</definedName>
    <definedName name="worksheetpage1" localSheetId="5">#REF!</definedName>
    <definedName name="worksheetpage1">#REF!</definedName>
    <definedName name="worksheetpage2" localSheetId="5">#REF!</definedName>
    <definedName name="worksheetpage2">#REF!</definedName>
    <definedName name="wrn.10._.Year._.Analysis." localSheetId="11" hidden="1">{"Data Input",#N/A,TRUE,"Data Input";"10-Yr Cash Flow",#N/A,TRUE,"Cash Flow";"10-Yr Value",#N/A,TRUE,"Value "}</definedName>
    <definedName name="wrn.10._.Year._.Analysis." localSheetId="14" hidden="1">{"Data Input",#N/A,TRUE,"Data Input";"10-Yr Cash Flow",#N/A,TRUE,"Cash Flow";"10-Yr Value",#N/A,TRUE,"Value "}</definedName>
    <definedName name="wrn.10._.Year._.Analysis." localSheetId="12" hidden="1">{"Data Input",#N/A,TRUE,"Data Input";"10-Yr Cash Flow",#N/A,TRUE,"Cash Flow";"10-Yr Value",#N/A,TRUE,"Value "}</definedName>
    <definedName name="wrn.10._.Year._.Analysis." localSheetId="13" hidden="1">{"Data Input",#N/A,TRUE,"Data Input";"10-Yr Cash Flow",#N/A,TRUE,"Cash Flow";"10-Yr Value",#N/A,TRUE,"Value "}</definedName>
    <definedName name="wrn.10._.Year._.Analysis." localSheetId="5" hidden="1">{"Data Input",#N/A,TRUE,"Data Input";"10-Yr Cash Flow",#N/A,TRUE,"Cash Flow";"10-Yr Value",#N/A,TRUE,"Value "}</definedName>
    <definedName name="wrn.10._.Year._.Analysis." localSheetId="15" hidden="1">{"Data Input",#N/A,TRUE,"Data Input";"10-Yr Cash Flow",#N/A,TRUE,"Cash Flow";"10-Yr Value",#N/A,TRUE,"Value "}</definedName>
    <definedName name="wrn.10._.Year._.Analysis." hidden="1">{"Data Input",#N/A,TRUE,"Data Input";"10-Yr Cash Flow",#N/A,TRUE,"Cash Flow";"10-Yr Value",#N/A,TRUE,"Value "}</definedName>
    <definedName name="wrn.15._.Year._.Analysis." localSheetId="11" hidden="1">{"Data Input",#N/A,TRUE,"Data Input";"15-Yr Cash Flow",#N/A,TRUE,"Cash Flow";"15-Yr Value",#N/A,TRUE,"Value "}</definedName>
    <definedName name="wrn.15._.Year._.Analysis." localSheetId="14" hidden="1">{"Data Input",#N/A,TRUE,"Data Input";"15-Yr Cash Flow",#N/A,TRUE,"Cash Flow";"15-Yr Value",#N/A,TRUE,"Value "}</definedName>
    <definedName name="wrn.15._.Year._.Analysis." localSheetId="12" hidden="1">{"Data Input",#N/A,TRUE,"Data Input";"15-Yr Cash Flow",#N/A,TRUE,"Cash Flow";"15-Yr Value",#N/A,TRUE,"Value "}</definedName>
    <definedName name="wrn.15._.Year._.Analysis." localSheetId="13" hidden="1">{"Data Input",#N/A,TRUE,"Data Input";"15-Yr Cash Flow",#N/A,TRUE,"Cash Flow";"15-Yr Value",#N/A,TRUE,"Value "}</definedName>
    <definedName name="wrn.15._.Year._.Analysis." localSheetId="5" hidden="1">{"Data Input",#N/A,TRUE,"Data Input";"15-Yr Cash Flow",#N/A,TRUE,"Cash Flow";"15-Yr Value",#N/A,TRUE,"Value "}</definedName>
    <definedName name="wrn.15._.Year._.Analysis." localSheetId="15" hidden="1">{"Data Input",#N/A,TRUE,"Data Input";"15-Yr Cash Flow",#N/A,TRUE,"Cash Flow";"15-Yr Value",#N/A,TRUE,"Value "}</definedName>
    <definedName name="wrn.15._.Year._.Analysis." hidden="1">{"Data Input",#N/A,TRUE,"Data Input";"15-Yr Cash Flow",#N/A,TRUE,"Cash Flow";"15-Yr Value",#N/A,TRUE,"Value "}</definedName>
    <definedName name="wrn.1998." localSheetId="11" hidden="1">{"1998",#N/A,FALSE,"1998"}</definedName>
    <definedName name="wrn.1998." localSheetId="14" hidden="1">{"1998",#N/A,FALSE,"1998"}</definedName>
    <definedName name="wrn.1998." localSheetId="12" hidden="1">{"1998",#N/A,FALSE,"1998"}</definedName>
    <definedName name="wrn.1998." localSheetId="13" hidden="1">{"1998",#N/A,FALSE,"1998"}</definedName>
    <definedName name="wrn.1998." localSheetId="5" hidden="1">{"1998",#N/A,FALSE,"1998"}</definedName>
    <definedName name="wrn.1998." localSheetId="15" hidden="1">{"1998",#N/A,FALSE,"1998"}</definedName>
    <definedName name="wrn.1998." hidden="1">{"1998",#N/A,FALSE,"1998"}</definedName>
    <definedName name="wrn.1998._1" localSheetId="11" hidden="1">{"1998",#N/A,FALSE,"1998"}</definedName>
    <definedName name="wrn.1998._1" localSheetId="14" hidden="1">{"1998",#N/A,FALSE,"1998"}</definedName>
    <definedName name="wrn.1998._1" localSheetId="12" hidden="1">{"1998",#N/A,FALSE,"1998"}</definedName>
    <definedName name="wrn.1998._1" localSheetId="13" hidden="1">{"1998",#N/A,FALSE,"1998"}</definedName>
    <definedName name="wrn.1998._1" localSheetId="5" hidden="1">{"1998",#N/A,FALSE,"1998"}</definedName>
    <definedName name="wrn.1998._1" localSheetId="15" hidden="1">{"1998",#N/A,FALSE,"1998"}</definedName>
    <definedName name="wrn.1998._1" hidden="1">{"1998",#N/A,FALSE,"1998"}</definedName>
    <definedName name="wrn.1998._2" localSheetId="11" hidden="1">{"1998",#N/A,FALSE,"1998"}</definedName>
    <definedName name="wrn.1998._2" localSheetId="14" hidden="1">{"1998",#N/A,FALSE,"1998"}</definedName>
    <definedName name="wrn.1998._2" localSheetId="12" hidden="1">{"1998",#N/A,FALSE,"1998"}</definedName>
    <definedName name="wrn.1998._2" localSheetId="13" hidden="1">{"1998",#N/A,FALSE,"1998"}</definedName>
    <definedName name="wrn.1998._2" localSheetId="5" hidden="1">{"1998",#N/A,FALSE,"1998"}</definedName>
    <definedName name="wrn.1998._2" localSheetId="15" hidden="1">{"1998",#N/A,FALSE,"1998"}</definedName>
    <definedName name="wrn.1998._2" hidden="1">{"1998",#N/A,FALSE,"1998"}</definedName>
    <definedName name="wrn.1999." localSheetId="11" hidden="1">{"1999",#N/A,FALSE,"1999"}</definedName>
    <definedName name="wrn.1999." localSheetId="14" hidden="1">{"1999",#N/A,FALSE,"1999"}</definedName>
    <definedName name="wrn.1999." localSheetId="12" hidden="1">{"1999",#N/A,FALSE,"1999"}</definedName>
    <definedName name="wrn.1999." localSheetId="13" hidden="1">{"1999",#N/A,FALSE,"1999"}</definedName>
    <definedName name="wrn.1999." localSheetId="5" hidden="1">{"1999",#N/A,FALSE,"1999"}</definedName>
    <definedName name="wrn.1999." localSheetId="15" hidden="1">{"1999",#N/A,FALSE,"1999"}</definedName>
    <definedName name="wrn.1999." hidden="1">{"1999",#N/A,FALSE,"1999"}</definedName>
    <definedName name="wrn.1999._1" localSheetId="11" hidden="1">{"1999",#N/A,FALSE,"1999"}</definedName>
    <definedName name="wrn.1999._1" localSheetId="14" hidden="1">{"1999",#N/A,FALSE,"1999"}</definedName>
    <definedName name="wrn.1999._1" localSheetId="12" hidden="1">{"1999",#N/A,FALSE,"1999"}</definedName>
    <definedName name="wrn.1999._1" localSheetId="13" hidden="1">{"1999",#N/A,FALSE,"1999"}</definedName>
    <definedName name="wrn.1999._1" localSheetId="5" hidden="1">{"1999",#N/A,FALSE,"1999"}</definedName>
    <definedName name="wrn.1999._1" localSheetId="15" hidden="1">{"1999",#N/A,FALSE,"1999"}</definedName>
    <definedName name="wrn.1999._1" hidden="1">{"1999",#N/A,FALSE,"1999"}</definedName>
    <definedName name="wrn.1999._2" localSheetId="11" hidden="1">{"1999",#N/A,FALSE,"1999"}</definedName>
    <definedName name="wrn.1999._2" localSheetId="14" hidden="1">{"1999",#N/A,FALSE,"1999"}</definedName>
    <definedName name="wrn.1999._2" localSheetId="12" hidden="1">{"1999",#N/A,FALSE,"1999"}</definedName>
    <definedName name="wrn.1999._2" localSheetId="13" hidden="1">{"1999",#N/A,FALSE,"1999"}</definedName>
    <definedName name="wrn.1999._2" localSheetId="5" hidden="1">{"1999",#N/A,FALSE,"1999"}</definedName>
    <definedName name="wrn.1999._2" localSheetId="15" hidden="1">{"1999",#N/A,FALSE,"1999"}</definedName>
    <definedName name="wrn.1999._2" hidden="1">{"1999",#N/A,FALSE,"1999"}</definedName>
    <definedName name="wrn.2._.pagers." localSheetId="11" hidden="1">{"Cover",#N/A,FALSE,"Cover";"Summary",#N/A,FALSE,"Summarpage"}</definedName>
    <definedName name="wrn.2._.pagers." localSheetId="14" hidden="1">{"Cover",#N/A,FALSE,"Cover";"Summary",#N/A,FALSE,"Summarpage"}</definedName>
    <definedName name="wrn.2._.pagers." localSheetId="12" hidden="1">{"Cover",#N/A,FALSE,"Cover";"Summary",#N/A,FALSE,"Summarpage"}</definedName>
    <definedName name="wrn.2._.pagers." localSheetId="13" hidden="1">{"Cover",#N/A,FALSE,"Cover";"Summary",#N/A,FALSE,"Summarpage"}</definedName>
    <definedName name="wrn.2._.pagers." localSheetId="5" hidden="1">{"Cover",#N/A,FALSE,"Cover";"Summary",#N/A,FALSE,"Summarpage"}</definedName>
    <definedName name="wrn.2._.pagers." localSheetId="15" hidden="1">{"Cover",#N/A,FALSE,"Cover";"Summary",#N/A,FALSE,"Summarpage"}</definedName>
    <definedName name="wrn.2._.pagers." hidden="1">{"Cover",#N/A,FALSE,"Cover";"Summary",#N/A,FALSE,"Summarpage"}</definedName>
    <definedName name="wrn.2000." localSheetId="11" hidden="1">{"2000",#N/A,FALSE,"2000"}</definedName>
    <definedName name="wrn.2000." localSheetId="14" hidden="1">{"2000",#N/A,FALSE,"2000"}</definedName>
    <definedName name="wrn.2000." localSheetId="12" hidden="1">{"2000",#N/A,FALSE,"2000"}</definedName>
    <definedName name="wrn.2000." localSheetId="13" hidden="1">{"2000",#N/A,FALSE,"2000"}</definedName>
    <definedName name="wrn.2000." localSheetId="5" hidden="1">{"2000",#N/A,FALSE,"2000"}</definedName>
    <definedName name="wrn.2000." localSheetId="15" hidden="1">{"2000",#N/A,FALSE,"2000"}</definedName>
    <definedName name="wrn.2000." hidden="1">{"2000",#N/A,FALSE,"2000"}</definedName>
    <definedName name="wrn.2000._1" localSheetId="11" hidden="1">{"2000",#N/A,FALSE,"2000"}</definedName>
    <definedName name="wrn.2000._1" localSheetId="14" hidden="1">{"2000",#N/A,FALSE,"2000"}</definedName>
    <definedName name="wrn.2000._1" localSheetId="12" hidden="1">{"2000",#N/A,FALSE,"2000"}</definedName>
    <definedName name="wrn.2000._1" localSheetId="13" hidden="1">{"2000",#N/A,FALSE,"2000"}</definedName>
    <definedName name="wrn.2000._1" localSheetId="5" hidden="1">{"2000",#N/A,FALSE,"2000"}</definedName>
    <definedName name="wrn.2000._1" localSheetId="15" hidden="1">{"2000",#N/A,FALSE,"2000"}</definedName>
    <definedName name="wrn.2000._1" hidden="1">{"2000",#N/A,FALSE,"2000"}</definedName>
    <definedName name="wrn.2000._2" localSheetId="11" hidden="1">{"2000",#N/A,FALSE,"2000"}</definedName>
    <definedName name="wrn.2000._2" localSheetId="14" hidden="1">{"2000",#N/A,FALSE,"2000"}</definedName>
    <definedName name="wrn.2000._2" localSheetId="12" hidden="1">{"2000",#N/A,FALSE,"2000"}</definedName>
    <definedName name="wrn.2000._2" localSheetId="13" hidden="1">{"2000",#N/A,FALSE,"2000"}</definedName>
    <definedName name="wrn.2000._2" localSheetId="5" hidden="1">{"2000",#N/A,FALSE,"2000"}</definedName>
    <definedName name="wrn.2000._2" localSheetId="15" hidden="1">{"2000",#N/A,FALSE,"2000"}</definedName>
    <definedName name="wrn.2000._2" hidden="1">{"2000",#N/A,FALSE,"2000"}</definedName>
    <definedName name="wrn.2001." localSheetId="11" hidden="1">{"2001",#N/A,FALSE,"2001"}</definedName>
    <definedName name="wrn.2001." localSheetId="14" hidden="1">{"2001",#N/A,FALSE,"2001"}</definedName>
    <definedName name="wrn.2001." localSheetId="12" hidden="1">{"2001",#N/A,FALSE,"2001"}</definedName>
    <definedName name="wrn.2001." localSheetId="13" hidden="1">{"2001",#N/A,FALSE,"2001"}</definedName>
    <definedName name="wrn.2001." localSheetId="5" hidden="1">{"2001",#N/A,FALSE,"2001"}</definedName>
    <definedName name="wrn.2001." localSheetId="15" hidden="1">{"2001",#N/A,FALSE,"2001"}</definedName>
    <definedName name="wrn.2001." hidden="1">{"2001",#N/A,FALSE,"2001"}</definedName>
    <definedName name="wrn.2001._1" localSheetId="11" hidden="1">{"2001",#N/A,FALSE,"2001"}</definedName>
    <definedName name="wrn.2001._1" localSheetId="14" hidden="1">{"2001",#N/A,FALSE,"2001"}</definedName>
    <definedName name="wrn.2001._1" localSheetId="12" hidden="1">{"2001",#N/A,FALSE,"2001"}</definedName>
    <definedName name="wrn.2001._1" localSheetId="13" hidden="1">{"2001",#N/A,FALSE,"2001"}</definedName>
    <definedName name="wrn.2001._1" localSheetId="5" hidden="1">{"2001",#N/A,FALSE,"2001"}</definedName>
    <definedName name="wrn.2001._1" localSheetId="15" hidden="1">{"2001",#N/A,FALSE,"2001"}</definedName>
    <definedName name="wrn.2001._1" hidden="1">{"2001",#N/A,FALSE,"2001"}</definedName>
    <definedName name="wrn.2001._2" localSheetId="11" hidden="1">{"2001",#N/A,FALSE,"2001"}</definedName>
    <definedName name="wrn.2001._2" localSheetId="14" hidden="1">{"2001",#N/A,FALSE,"2001"}</definedName>
    <definedName name="wrn.2001._2" localSheetId="12" hidden="1">{"2001",#N/A,FALSE,"2001"}</definedName>
    <definedName name="wrn.2001._2" localSheetId="13" hidden="1">{"2001",#N/A,FALSE,"2001"}</definedName>
    <definedName name="wrn.2001._2" localSheetId="5" hidden="1">{"2001",#N/A,FALSE,"2001"}</definedName>
    <definedName name="wrn.2001._2" localSheetId="15" hidden="1">{"2001",#N/A,FALSE,"2001"}</definedName>
    <definedName name="wrn.2001._2" hidden="1">{"2001",#N/A,FALSE,"2001"}</definedName>
    <definedName name="wrn.310._.rec.." localSheetId="11" hidden="1">{"rec. of 310",#N/A,FALSE,"Resanal"}</definedName>
    <definedName name="wrn.310._.rec.." localSheetId="14" hidden="1">{"rec. of 310",#N/A,FALSE,"Resanal"}</definedName>
    <definedName name="wrn.310._.rec.." localSheetId="12" hidden="1">{"rec. of 310",#N/A,FALSE,"Resanal"}</definedName>
    <definedName name="wrn.310._.rec.." localSheetId="13" hidden="1">{"rec. of 310",#N/A,FALSE,"Resanal"}</definedName>
    <definedName name="wrn.310._.rec.." localSheetId="5" hidden="1">{"rec. of 310",#N/A,FALSE,"Resanal"}</definedName>
    <definedName name="wrn.310._.rec.." localSheetId="15" hidden="1">{"rec. of 310",#N/A,FALSE,"Resanal"}</definedName>
    <definedName name="wrn.310._.rec.." hidden="1">{"rec. of 310",#N/A,FALSE,"Resanal"}</definedName>
    <definedName name="wrn.310._.rec.._1" localSheetId="11" hidden="1">{"rec. of 310",#N/A,FALSE,"Resanal"}</definedName>
    <definedName name="wrn.310._.rec.._1" localSheetId="14" hidden="1">{"rec. of 310",#N/A,FALSE,"Resanal"}</definedName>
    <definedName name="wrn.310._.rec.._1" localSheetId="12" hidden="1">{"rec. of 310",#N/A,FALSE,"Resanal"}</definedName>
    <definedName name="wrn.310._.rec.._1" localSheetId="13" hidden="1">{"rec. of 310",#N/A,FALSE,"Resanal"}</definedName>
    <definedName name="wrn.310._.rec.._1" localSheetId="5" hidden="1">{"rec. of 310",#N/A,FALSE,"Resanal"}</definedName>
    <definedName name="wrn.310._.rec.._1" localSheetId="15" hidden="1">{"rec. of 310",#N/A,FALSE,"Resanal"}</definedName>
    <definedName name="wrn.310._.rec.._1" hidden="1">{"rec. of 310",#N/A,FALSE,"Resanal"}</definedName>
    <definedName name="wrn.310._.rec.._2" localSheetId="11" hidden="1">{"rec. of 310",#N/A,FALSE,"Resanal"}</definedName>
    <definedName name="wrn.310._.rec.._2" localSheetId="14" hidden="1">{"rec. of 310",#N/A,FALSE,"Resanal"}</definedName>
    <definedName name="wrn.310._.rec.._2" localSheetId="12" hidden="1">{"rec. of 310",#N/A,FALSE,"Resanal"}</definedName>
    <definedName name="wrn.310._.rec.._2" localSheetId="13" hidden="1">{"rec. of 310",#N/A,FALSE,"Resanal"}</definedName>
    <definedName name="wrn.310._.rec.._2" localSheetId="5" hidden="1">{"rec. of 310",#N/A,FALSE,"Resanal"}</definedName>
    <definedName name="wrn.310._.rec.._2" localSheetId="15" hidden="1">{"rec. of 310",#N/A,FALSE,"Resanal"}</definedName>
    <definedName name="wrn.310._.rec.._2" hidden="1">{"rec. of 310",#N/A,FALSE,"Resanal"}</definedName>
    <definedName name="wrn.Aging._.and._.Trend._.Analysis." localSheetId="41" hidden="1">{#N/A,#N/A,FALSE,"Aging Summary";#N/A,#N/A,FALSE,"Ratio Analysis";#N/A,#N/A,FALSE,"Test 120 Day Accts";#N/A,#N/A,FALSE,"Tickmarks"}</definedName>
    <definedName name="wrn.Aging._.and._.Trend._.Analysis." localSheetId="11" hidden="1">{#N/A,#N/A,FALSE,"Aging Summary";#N/A,#N/A,FALSE,"Ratio Analysis";#N/A,#N/A,FALSE,"Test 120 Day Accts";#N/A,#N/A,FALSE,"Tickmarks"}</definedName>
    <definedName name="wrn.Aging._.and._.Trend._.Analysis." localSheetId="14" hidden="1">{#N/A,#N/A,FALSE,"Aging Summary";#N/A,#N/A,FALSE,"Ratio Analysis";#N/A,#N/A,FALSE,"Test 120 Day Accts";#N/A,#N/A,FALSE,"Tickmarks"}</definedName>
    <definedName name="wrn.Aging._.and._.Trend._.Analysis." localSheetId="12" hidden="1">{#N/A,#N/A,FALSE,"Aging Summary";#N/A,#N/A,FALSE,"Ratio Analysis";#N/A,#N/A,FALSE,"Test 120 Day Accts";#N/A,#N/A,FALSE,"Tickmarks"}</definedName>
    <definedName name="wrn.Aging._.and._.Trend._.Analysis." localSheetId="39" hidden="1">{#N/A,#N/A,FALSE,"Aging Summary";#N/A,#N/A,FALSE,"Ratio Analysis";#N/A,#N/A,FALSE,"Test 120 Day Accts";#N/A,#N/A,FALSE,"Tickmarks"}</definedName>
    <definedName name="wrn.Aging._.and._.Trend._.Analysis." localSheetId="13" hidden="1">{#N/A,#N/A,FALSE,"Aging Summary";#N/A,#N/A,FALSE,"Ratio Analysis";#N/A,#N/A,FALSE,"Test 120 Day Accts";#N/A,#N/A,FALSE,"Tickmarks"}</definedName>
    <definedName name="wrn.Aging._.and._.Trend._.Analysis." localSheetId="40" hidden="1">{#N/A,#N/A,FALSE,"Aging Summary";#N/A,#N/A,FALSE,"Ratio Analysis";#N/A,#N/A,FALSE,"Test 120 Day Accts";#N/A,#N/A,FALSE,"Tickmarks"}</definedName>
    <definedName name="wrn.Aging._.and._.Trend._.Analysis." localSheetId="5" hidden="1">{#N/A,#N/A,FALSE,"Aging Summary";#N/A,#N/A,FALSE,"Ratio Analysis";#N/A,#N/A,FALSE,"Test 120 Day Accts";#N/A,#N/A,FALSE,"Tickmarks"}</definedName>
    <definedName name="wrn.Aging._.and._.Trend._.Analysis." localSheetId="15" hidden="1">{#N/A,#N/A,FALSE,"Aging Summary";#N/A,#N/A,FALSE,"Ratio Analysis";#N/A,#N/A,FALSE,"Test 120 Day Accts";#N/A,#N/A,FALSE,"Tickmarks"}</definedName>
    <definedName name="wrn.Aging._.and._.Trend._.Analysis." localSheetId="36" hidden="1">{#N/A,#N/A,FALSE,"Aging Summary";#N/A,#N/A,FALSE,"Ratio Analysis";#N/A,#N/A,FALSE,"Test 120 Day Accts";#N/A,#N/A,FALSE,"Tickmarks"}</definedName>
    <definedName name="wrn.Aging._.and._.Trend._.Analysis." localSheetId="37" hidden="1">{#N/A,#N/A,FALSE,"Aging Summary";#N/A,#N/A,FALSE,"Ratio Analysis";#N/A,#N/A,FALSE,"Test 120 Day Accts";#N/A,#N/A,FALSE,"Tickmarks"}</definedName>
    <definedName name="wrn.Aging._.and._.Trend._.Analysis." localSheetId="23" hidden="1">{#N/A,#N/A,FALSE,"Aging Summary";#N/A,#N/A,FALSE,"Ratio Analysis";#N/A,#N/A,FALSE,"Test 120 Day Accts";#N/A,#N/A,FALSE,"Tickmarks"}</definedName>
    <definedName name="wrn.Aging._.and._.Trend._.Analysis." localSheetId="35" hidden="1">{#N/A,#N/A,FALSE,"Aging Summary";#N/A,#N/A,FALSE,"Ratio Analysis";#N/A,#N/A,FALSE,"Test 120 Day Accts";#N/A,#N/A,FALSE,"Tickmarks"}</definedName>
    <definedName name="wrn.Aging._.and._.Trend._.Analysis." localSheetId="22" hidden="1">{#N/A,#N/A,FALSE,"Aging Summary";#N/A,#N/A,FALSE,"Ratio Analysis";#N/A,#N/A,FALSE,"Test 120 Day Accts";#N/A,#N/A,FALSE,"Tickmarks"}</definedName>
    <definedName name="wrn.Aging._.and._.Trend._.Analysis." localSheetId="8" hidden="1">{#N/A,#N/A,FALSE,"Aging Summary";#N/A,#N/A,FALSE,"Ratio Analysis";#N/A,#N/A,FALSE,"Test 120 Day Accts";#N/A,#N/A,FALSE,"Tickmarks"}</definedName>
    <definedName name="wrn.Aging._.and._.Trend._.Analysis." localSheetId="9" hidden="1">{#N/A,#N/A,FALSE,"Aging Summary";#N/A,#N/A,FALSE,"Ratio Analysis";#N/A,#N/A,FALSE,"Test 120 Day Accts";#N/A,#N/A,FALSE,"Tickmarks"}</definedName>
    <definedName name="wrn.Aging._.and._.Trend._.Analysis." localSheetId="7" hidden="1">{#N/A,#N/A,FALSE,"Aging Summary";#N/A,#N/A,FALSE,"Ratio Analysis";#N/A,#N/A,FALSE,"Test 120 Day Accts";#N/A,#N/A,FALSE,"Tickmarks"}</definedName>
    <definedName name="wrn.Aging._.and._.Trend._.Analysis." localSheetId="19"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 localSheetId="11" hidden="1">{"Assumptions",#N/A,FALSE,"input page";"1998",#N/A,FALSE,"1998";"1999",#N/A,FALSE,"1999";"2000",#N/A,FALSE,"2000";"2001",#N/A,FALSE,"2001"}</definedName>
    <definedName name="wrn.ALL." localSheetId="14" hidden="1">{"Assumptions",#N/A,FALSE,"input page";"1998",#N/A,FALSE,"1998";"1999",#N/A,FALSE,"1999";"2000",#N/A,FALSE,"2000";"2001",#N/A,FALSE,"2001"}</definedName>
    <definedName name="wrn.ALL." localSheetId="12" hidden="1">{"Assumptions",#N/A,FALSE,"input page";"1998",#N/A,FALSE,"1998";"1999",#N/A,FALSE,"1999";"2000",#N/A,FALSE,"2000";"2001",#N/A,FALSE,"2001"}</definedName>
    <definedName name="wrn.ALL." localSheetId="13" hidden="1">{"Assumptions",#N/A,FALSE,"input page";"1998",#N/A,FALSE,"1998";"1999",#N/A,FALSE,"1999";"2000",#N/A,FALSE,"2000";"2001",#N/A,FALSE,"2001"}</definedName>
    <definedName name="wrn.ALL." localSheetId="5" hidden="1">{"Assumptions",#N/A,FALSE,"input page";"1998",#N/A,FALSE,"1998";"1999",#N/A,FALSE,"1999";"2000",#N/A,FALSE,"2000";"2001",#N/A,FALSE,"2001"}</definedName>
    <definedName name="wrn.ALL." localSheetId="15" hidden="1">{"Assumptions",#N/A,FALSE,"input page";"1998",#N/A,FALSE,"1998";"1999",#N/A,FALSE,"1999";"2000",#N/A,FALSE,"2000";"2001",#N/A,FALSE,"2001"}</definedName>
    <definedName name="wrn.ALL." hidden="1">{"Assumptions",#N/A,FALSE,"input page";"1998",#N/A,FALSE,"1998";"1999",#N/A,FALSE,"1999";"2000",#N/A,FALSE,"2000";"2001",#N/A,FALSE,"2001"}</definedName>
    <definedName name="wrn.All._.Reports." localSheetId="11" hidden="1">{#N/A,#N/A,TRUE,"Cover Page";#N/A,#N/A,TRUE,"Index";#N/A,#N/A,TRUE,"Terms, Notes &amp; Issues";#N/A,#N/A,TRUE,"Logistics Summary";#N/A,#N/A,TRUE,"CF Report";#N/A,#N/A,TRUE,"CF Report - Line View";#N/A,#N/A,TRUE,"Equities Report";#N/A,#N/A,TRUE,"Equities Report - Line View";#N/A,#N/A,TRUE,"FI Report";#N/A,#N/A,TRUE,"FI Report - Line View";#N/A,#N/A,TRUE,"TP Report";#N/A,#N/A,TRUE,"TP Report - Line View";#N/A,#N/A,TRUE,"Other Report";#N/A,#N/A,TRUE,"Other Report - Line View";#N/A,#N/A,TRUE,"Shared Report";#N/A,#N/A,TRUE,"Shared Report - Line View";#N/A,#N/A,TRUE,"Mgmt Overhead Report";#N/A,#N/A,TRUE,"Mgmt Overhead Rep. - Line View";#N/A,#N/A,TRUE,"CRO Report";#N/A,#N/A,TRUE,"Comms &amp; Marketing Report";#N/A,#N/A,TRUE,"Corporate Services Report";#N/A,#N/A,TRUE,"Credit Risk Management Report";#N/A,#N/A,TRUE,"E-Commerce Report";#N/A,#N/A,TRUE,"Financial Control Report";#N/A,#N/A,TRUE,"General Counsel Report";#N/A,#N/A,TRUE,"Human Resources Report";#N/A,#N/A,TRUE,"Human Resources Report";#N/A,#N/A,TRUE,"IT Dev Report";#N/A,#N/A,TRUE,"IT Production Report";#N/A,#N/A,TRUE,"Ops Report";#N/A,#N/A,TRUE,"Premises Report";#N/A,#N/A,TRUE,"Programme Management Report";#N/A,#N/A,TRUE,"UBSW management Report"}</definedName>
    <definedName name="wrn.All._.Reports." localSheetId="14" hidden="1">{#N/A,#N/A,TRUE,"Cover Page";#N/A,#N/A,TRUE,"Index";#N/A,#N/A,TRUE,"Terms, Notes &amp; Issues";#N/A,#N/A,TRUE,"Logistics Summary";#N/A,#N/A,TRUE,"CF Report";#N/A,#N/A,TRUE,"CF Report - Line View";#N/A,#N/A,TRUE,"Equities Report";#N/A,#N/A,TRUE,"Equities Report - Line View";#N/A,#N/A,TRUE,"FI Report";#N/A,#N/A,TRUE,"FI Report - Line View";#N/A,#N/A,TRUE,"TP Report";#N/A,#N/A,TRUE,"TP Report - Line View";#N/A,#N/A,TRUE,"Other Report";#N/A,#N/A,TRUE,"Other Report - Line View";#N/A,#N/A,TRUE,"Shared Report";#N/A,#N/A,TRUE,"Shared Report - Line View";#N/A,#N/A,TRUE,"Mgmt Overhead Report";#N/A,#N/A,TRUE,"Mgmt Overhead Rep. - Line View";#N/A,#N/A,TRUE,"CRO Report";#N/A,#N/A,TRUE,"Comms &amp; Marketing Report";#N/A,#N/A,TRUE,"Corporate Services Report";#N/A,#N/A,TRUE,"Credit Risk Management Report";#N/A,#N/A,TRUE,"E-Commerce Report";#N/A,#N/A,TRUE,"Financial Control Report";#N/A,#N/A,TRUE,"General Counsel Report";#N/A,#N/A,TRUE,"Human Resources Report";#N/A,#N/A,TRUE,"Human Resources Report";#N/A,#N/A,TRUE,"IT Dev Report";#N/A,#N/A,TRUE,"IT Production Report";#N/A,#N/A,TRUE,"Ops Report";#N/A,#N/A,TRUE,"Premises Report";#N/A,#N/A,TRUE,"Programme Management Report";#N/A,#N/A,TRUE,"UBSW management Report"}</definedName>
    <definedName name="wrn.All._.Reports." localSheetId="12" hidden="1">{#N/A,#N/A,TRUE,"Cover Page";#N/A,#N/A,TRUE,"Index";#N/A,#N/A,TRUE,"Terms, Notes &amp; Issues";#N/A,#N/A,TRUE,"Logistics Summary";#N/A,#N/A,TRUE,"CF Report";#N/A,#N/A,TRUE,"CF Report - Line View";#N/A,#N/A,TRUE,"Equities Report";#N/A,#N/A,TRUE,"Equities Report - Line View";#N/A,#N/A,TRUE,"FI Report";#N/A,#N/A,TRUE,"FI Report - Line View";#N/A,#N/A,TRUE,"TP Report";#N/A,#N/A,TRUE,"TP Report - Line View";#N/A,#N/A,TRUE,"Other Report";#N/A,#N/A,TRUE,"Other Report - Line View";#N/A,#N/A,TRUE,"Shared Report";#N/A,#N/A,TRUE,"Shared Report - Line View";#N/A,#N/A,TRUE,"Mgmt Overhead Report";#N/A,#N/A,TRUE,"Mgmt Overhead Rep. - Line View";#N/A,#N/A,TRUE,"CRO Report";#N/A,#N/A,TRUE,"Comms &amp; Marketing Report";#N/A,#N/A,TRUE,"Corporate Services Report";#N/A,#N/A,TRUE,"Credit Risk Management Report";#N/A,#N/A,TRUE,"E-Commerce Report";#N/A,#N/A,TRUE,"Financial Control Report";#N/A,#N/A,TRUE,"General Counsel Report";#N/A,#N/A,TRUE,"Human Resources Report";#N/A,#N/A,TRUE,"Human Resources Report";#N/A,#N/A,TRUE,"IT Dev Report";#N/A,#N/A,TRUE,"IT Production Report";#N/A,#N/A,TRUE,"Ops Report";#N/A,#N/A,TRUE,"Premises Report";#N/A,#N/A,TRUE,"Programme Management Report";#N/A,#N/A,TRUE,"UBSW management Report"}</definedName>
    <definedName name="wrn.All._.Reports." localSheetId="13" hidden="1">{#N/A,#N/A,TRUE,"Cover Page";#N/A,#N/A,TRUE,"Index";#N/A,#N/A,TRUE,"Terms, Notes &amp; Issues";#N/A,#N/A,TRUE,"Logistics Summary";#N/A,#N/A,TRUE,"CF Report";#N/A,#N/A,TRUE,"CF Report - Line View";#N/A,#N/A,TRUE,"Equities Report";#N/A,#N/A,TRUE,"Equities Report - Line View";#N/A,#N/A,TRUE,"FI Report";#N/A,#N/A,TRUE,"FI Report - Line View";#N/A,#N/A,TRUE,"TP Report";#N/A,#N/A,TRUE,"TP Report - Line View";#N/A,#N/A,TRUE,"Other Report";#N/A,#N/A,TRUE,"Other Report - Line View";#N/A,#N/A,TRUE,"Shared Report";#N/A,#N/A,TRUE,"Shared Report - Line View";#N/A,#N/A,TRUE,"Mgmt Overhead Report";#N/A,#N/A,TRUE,"Mgmt Overhead Rep. - Line View";#N/A,#N/A,TRUE,"CRO Report";#N/A,#N/A,TRUE,"Comms &amp; Marketing Report";#N/A,#N/A,TRUE,"Corporate Services Report";#N/A,#N/A,TRUE,"Credit Risk Management Report";#N/A,#N/A,TRUE,"E-Commerce Report";#N/A,#N/A,TRUE,"Financial Control Report";#N/A,#N/A,TRUE,"General Counsel Report";#N/A,#N/A,TRUE,"Human Resources Report";#N/A,#N/A,TRUE,"Human Resources Report";#N/A,#N/A,TRUE,"IT Dev Report";#N/A,#N/A,TRUE,"IT Production Report";#N/A,#N/A,TRUE,"Ops Report";#N/A,#N/A,TRUE,"Premises Report";#N/A,#N/A,TRUE,"Programme Management Report";#N/A,#N/A,TRUE,"UBSW management Report"}</definedName>
    <definedName name="wrn.All._.Reports." localSheetId="5" hidden="1">{#N/A,#N/A,TRUE,"Cover Page";#N/A,#N/A,TRUE,"Index";#N/A,#N/A,TRUE,"Terms, Notes &amp; Issues";#N/A,#N/A,TRUE,"Logistics Summary";#N/A,#N/A,TRUE,"CF Report";#N/A,#N/A,TRUE,"CF Report - Line View";#N/A,#N/A,TRUE,"Equities Report";#N/A,#N/A,TRUE,"Equities Report - Line View";#N/A,#N/A,TRUE,"FI Report";#N/A,#N/A,TRUE,"FI Report - Line View";#N/A,#N/A,TRUE,"TP Report";#N/A,#N/A,TRUE,"TP Report - Line View";#N/A,#N/A,TRUE,"Other Report";#N/A,#N/A,TRUE,"Other Report - Line View";#N/A,#N/A,TRUE,"Shared Report";#N/A,#N/A,TRUE,"Shared Report - Line View";#N/A,#N/A,TRUE,"Mgmt Overhead Report";#N/A,#N/A,TRUE,"Mgmt Overhead Rep. - Line View";#N/A,#N/A,TRUE,"CRO Report";#N/A,#N/A,TRUE,"Comms &amp; Marketing Report";#N/A,#N/A,TRUE,"Corporate Services Report";#N/A,#N/A,TRUE,"Credit Risk Management Report";#N/A,#N/A,TRUE,"E-Commerce Report";#N/A,#N/A,TRUE,"Financial Control Report";#N/A,#N/A,TRUE,"General Counsel Report";#N/A,#N/A,TRUE,"Human Resources Report";#N/A,#N/A,TRUE,"Human Resources Report";#N/A,#N/A,TRUE,"IT Dev Report";#N/A,#N/A,TRUE,"IT Production Report";#N/A,#N/A,TRUE,"Ops Report";#N/A,#N/A,TRUE,"Premises Report";#N/A,#N/A,TRUE,"Programme Management Report";#N/A,#N/A,TRUE,"UBSW management Report"}</definedName>
    <definedName name="wrn.All._.Reports." localSheetId="15" hidden="1">{#N/A,#N/A,TRUE,"Cover Page";#N/A,#N/A,TRUE,"Index";#N/A,#N/A,TRUE,"Terms, Notes &amp; Issues";#N/A,#N/A,TRUE,"Logistics Summary";#N/A,#N/A,TRUE,"CF Report";#N/A,#N/A,TRUE,"CF Report - Line View";#N/A,#N/A,TRUE,"Equities Report";#N/A,#N/A,TRUE,"Equities Report - Line View";#N/A,#N/A,TRUE,"FI Report";#N/A,#N/A,TRUE,"FI Report - Line View";#N/A,#N/A,TRUE,"TP Report";#N/A,#N/A,TRUE,"TP Report - Line View";#N/A,#N/A,TRUE,"Other Report";#N/A,#N/A,TRUE,"Other Report - Line View";#N/A,#N/A,TRUE,"Shared Report";#N/A,#N/A,TRUE,"Shared Report - Line View";#N/A,#N/A,TRUE,"Mgmt Overhead Report";#N/A,#N/A,TRUE,"Mgmt Overhead Rep. - Line View";#N/A,#N/A,TRUE,"CRO Report";#N/A,#N/A,TRUE,"Comms &amp; Marketing Report";#N/A,#N/A,TRUE,"Corporate Services Report";#N/A,#N/A,TRUE,"Credit Risk Management Report";#N/A,#N/A,TRUE,"E-Commerce Report";#N/A,#N/A,TRUE,"Financial Control Report";#N/A,#N/A,TRUE,"General Counsel Report";#N/A,#N/A,TRUE,"Human Resources Report";#N/A,#N/A,TRUE,"Human Resources Report";#N/A,#N/A,TRUE,"IT Dev Report";#N/A,#N/A,TRUE,"IT Production Report";#N/A,#N/A,TRUE,"Ops Report";#N/A,#N/A,TRUE,"Premises Report";#N/A,#N/A,TRUE,"Programme Management Report";#N/A,#N/A,TRUE,"UBSW management Report"}</definedName>
    <definedName name="wrn.All._.Reports." hidden="1">{#N/A,#N/A,TRUE,"Cover Page";#N/A,#N/A,TRUE,"Index";#N/A,#N/A,TRUE,"Terms, Notes &amp; Issues";#N/A,#N/A,TRUE,"Logistics Summary";#N/A,#N/A,TRUE,"CF Report";#N/A,#N/A,TRUE,"CF Report - Line View";#N/A,#N/A,TRUE,"Equities Report";#N/A,#N/A,TRUE,"Equities Report - Line View";#N/A,#N/A,TRUE,"FI Report";#N/A,#N/A,TRUE,"FI Report - Line View";#N/A,#N/A,TRUE,"TP Report";#N/A,#N/A,TRUE,"TP Report - Line View";#N/A,#N/A,TRUE,"Other Report";#N/A,#N/A,TRUE,"Other Report - Line View";#N/A,#N/A,TRUE,"Shared Report";#N/A,#N/A,TRUE,"Shared Report - Line View";#N/A,#N/A,TRUE,"Mgmt Overhead Report";#N/A,#N/A,TRUE,"Mgmt Overhead Rep. - Line View";#N/A,#N/A,TRUE,"CRO Report";#N/A,#N/A,TRUE,"Comms &amp; Marketing Report";#N/A,#N/A,TRUE,"Corporate Services Report";#N/A,#N/A,TRUE,"Credit Risk Management Report";#N/A,#N/A,TRUE,"E-Commerce Report";#N/A,#N/A,TRUE,"Financial Control Report";#N/A,#N/A,TRUE,"General Counsel Report";#N/A,#N/A,TRUE,"Human Resources Report";#N/A,#N/A,TRUE,"Human Resources Report";#N/A,#N/A,TRUE,"IT Dev Report";#N/A,#N/A,TRUE,"IT Production Report";#N/A,#N/A,TRUE,"Ops Report";#N/A,#N/A,TRUE,"Premises Report";#N/A,#N/A,TRUE,"Programme Management Report";#N/A,#N/A,TRUE,"UBSW management Report"}</definedName>
    <definedName name="wrn.All._.Reports_2" localSheetId="11" hidden="1">{#N/A,#N/A,TRUE,"Cover Page";#N/A,#N/A,TRUE,"Index";#N/A,#N/A,TRUE,"Terms, Notes &amp; Issues";#N/A,#N/A,TRUE,"Logistics Summary";#N/A,#N/A,TRUE,"CF Report";#N/A,#N/A,TRUE,"CF Report - Line View";#N/A,#N/A,TRUE,"Equities Report";#N/A,#N/A,TRUE,"Equities Report - Line View";#N/A,#N/A,TRUE,"FI Report";#N/A,#N/A,TRUE,"FI Report - Line View";#N/A,#N/A,TRUE,"TP Report";#N/A,#N/A,TRUE,"TP Report - Line View";#N/A,#N/A,TRUE,"Other Report";#N/A,#N/A,TRUE,"Other Report - Line View";#N/A,#N/A,TRUE,"Shared Report";#N/A,#N/A,TRUE,"Shared Report - Line View";#N/A,#N/A,TRUE,"Mgmt Overhead Report";#N/A,#N/A,TRUE,"Mgmt Overhead Rep. - Line View";#N/A,#N/A,TRUE,"CRO Report";#N/A,#N/A,TRUE,"Comms &amp; Marketing Report";#N/A,#N/A,TRUE,"Corporate Services Report";#N/A,#N/A,TRUE,"Credit Risk Management Report";#N/A,#N/A,TRUE,"E-Commerce Report";#N/A,#N/A,TRUE,"Financial Control Report";#N/A,#N/A,TRUE,"General Counsel Report";#N/A,#N/A,TRUE,"Human Resources Report";#N/A,#N/A,TRUE,"Human Resources Report";#N/A,#N/A,TRUE,"IT Dev Report";#N/A,#N/A,TRUE,"IT Production Report";#N/A,#N/A,TRUE,"Ops Report";#N/A,#N/A,TRUE,"Premises Report";#N/A,#N/A,TRUE,"Programme Management Report";#N/A,#N/A,TRUE,"UBSW management Report"}</definedName>
    <definedName name="wrn.All._.Reports_2" localSheetId="14" hidden="1">{#N/A,#N/A,TRUE,"Cover Page";#N/A,#N/A,TRUE,"Index";#N/A,#N/A,TRUE,"Terms, Notes &amp; Issues";#N/A,#N/A,TRUE,"Logistics Summary";#N/A,#N/A,TRUE,"CF Report";#N/A,#N/A,TRUE,"CF Report - Line View";#N/A,#N/A,TRUE,"Equities Report";#N/A,#N/A,TRUE,"Equities Report - Line View";#N/A,#N/A,TRUE,"FI Report";#N/A,#N/A,TRUE,"FI Report - Line View";#N/A,#N/A,TRUE,"TP Report";#N/A,#N/A,TRUE,"TP Report - Line View";#N/A,#N/A,TRUE,"Other Report";#N/A,#N/A,TRUE,"Other Report - Line View";#N/A,#N/A,TRUE,"Shared Report";#N/A,#N/A,TRUE,"Shared Report - Line View";#N/A,#N/A,TRUE,"Mgmt Overhead Report";#N/A,#N/A,TRUE,"Mgmt Overhead Rep. - Line View";#N/A,#N/A,TRUE,"CRO Report";#N/A,#N/A,TRUE,"Comms &amp; Marketing Report";#N/A,#N/A,TRUE,"Corporate Services Report";#N/A,#N/A,TRUE,"Credit Risk Management Report";#N/A,#N/A,TRUE,"E-Commerce Report";#N/A,#N/A,TRUE,"Financial Control Report";#N/A,#N/A,TRUE,"General Counsel Report";#N/A,#N/A,TRUE,"Human Resources Report";#N/A,#N/A,TRUE,"Human Resources Report";#N/A,#N/A,TRUE,"IT Dev Report";#N/A,#N/A,TRUE,"IT Production Report";#N/A,#N/A,TRUE,"Ops Report";#N/A,#N/A,TRUE,"Premises Report";#N/A,#N/A,TRUE,"Programme Management Report";#N/A,#N/A,TRUE,"UBSW management Report"}</definedName>
    <definedName name="wrn.All._.Reports_2" localSheetId="12" hidden="1">{#N/A,#N/A,TRUE,"Cover Page";#N/A,#N/A,TRUE,"Index";#N/A,#N/A,TRUE,"Terms, Notes &amp; Issues";#N/A,#N/A,TRUE,"Logistics Summary";#N/A,#N/A,TRUE,"CF Report";#N/A,#N/A,TRUE,"CF Report - Line View";#N/A,#N/A,TRUE,"Equities Report";#N/A,#N/A,TRUE,"Equities Report - Line View";#N/A,#N/A,TRUE,"FI Report";#N/A,#N/A,TRUE,"FI Report - Line View";#N/A,#N/A,TRUE,"TP Report";#N/A,#N/A,TRUE,"TP Report - Line View";#N/A,#N/A,TRUE,"Other Report";#N/A,#N/A,TRUE,"Other Report - Line View";#N/A,#N/A,TRUE,"Shared Report";#N/A,#N/A,TRUE,"Shared Report - Line View";#N/A,#N/A,TRUE,"Mgmt Overhead Report";#N/A,#N/A,TRUE,"Mgmt Overhead Rep. - Line View";#N/A,#N/A,TRUE,"CRO Report";#N/A,#N/A,TRUE,"Comms &amp; Marketing Report";#N/A,#N/A,TRUE,"Corporate Services Report";#N/A,#N/A,TRUE,"Credit Risk Management Report";#N/A,#N/A,TRUE,"E-Commerce Report";#N/A,#N/A,TRUE,"Financial Control Report";#N/A,#N/A,TRUE,"General Counsel Report";#N/A,#N/A,TRUE,"Human Resources Report";#N/A,#N/A,TRUE,"Human Resources Report";#N/A,#N/A,TRUE,"IT Dev Report";#N/A,#N/A,TRUE,"IT Production Report";#N/A,#N/A,TRUE,"Ops Report";#N/A,#N/A,TRUE,"Premises Report";#N/A,#N/A,TRUE,"Programme Management Report";#N/A,#N/A,TRUE,"UBSW management Report"}</definedName>
    <definedName name="wrn.All._.Reports_2" localSheetId="13" hidden="1">{#N/A,#N/A,TRUE,"Cover Page";#N/A,#N/A,TRUE,"Index";#N/A,#N/A,TRUE,"Terms, Notes &amp; Issues";#N/A,#N/A,TRUE,"Logistics Summary";#N/A,#N/A,TRUE,"CF Report";#N/A,#N/A,TRUE,"CF Report - Line View";#N/A,#N/A,TRUE,"Equities Report";#N/A,#N/A,TRUE,"Equities Report - Line View";#N/A,#N/A,TRUE,"FI Report";#N/A,#N/A,TRUE,"FI Report - Line View";#N/A,#N/A,TRUE,"TP Report";#N/A,#N/A,TRUE,"TP Report - Line View";#N/A,#N/A,TRUE,"Other Report";#N/A,#N/A,TRUE,"Other Report - Line View";#N/A,#N/A,TRUE,"Shared Report";#N/A,#N/A,TRUE,"Shared Report - Line View";#N/A,#N/A,TRUE,"Mgmt Overhead Report";#N/A,#N/A,TRUE,"Mgmt Overhead Rep. - Line View";#N/A,#N/A,TRUE,"CRO Report";#N/A,#N/A,TRUE,"Comms &amp; Marketing Report";#N/A,#N/A,TRUE,"Corporate Services Report";#N/A,#N/A,TRUE,"Credit Risk Management Report";#N/A,#N/A,TRUE,"E-Commerce Report";#N/A,#N/A,TRUE,"Financial Control Report";#N/A,#N/A,TRUE,"General Counsel Report";#N/A,#N/A,TRUE,"Human Resources Report";#N/A,#N/A,TRUE,"Human Resources Report";#N/A,#N/A,TRUE,"IT Dev Report";#N/A,#N/A,TRUE,"IT Production Report";#N/A,#N/A,TRUE,"Ops Report";#N/A,#N/A,TRUE,"Premises Report";#N/A,#N/A,TRUE,"Programme Management Report";#N/A,#N/A,TRUE,"UBSW management Report"}</definedName>
    <definedName name="wrn.All._.Reports_2" localSheetId="5" hidden="1">{#N/A,#N/A,TRUE,"Cover Page";#N/A,#N/A,TRUE,"Index";#N/A,#N/A,TRUE,"Terms, Notes &amp; Issues";#N/A,#N/A,TRUE,"Logistics Summary";#N/A,#N/A,TRUE,"CF Report";#N/A,#N/A,TRUE,"CF Report - Line View";#N/A,#N/A,TRUE,"Equities Report";#N/A,#N/A,TRUE,"Equities Report - Line View";#N/A,#N/A,TRUE,"FI Report";#N/A,#N/A,TRUE,"FI Report - Line View";#N/A,#N/A,TRUE,"TP Report";#N/A,#N/A,TRUE,"TP Report - Line View";#N/A,#N/A,TRUE,"Other Report";#N/A,#N/A,TRUE,"Other Report - Line View";#N/A,#N/A,TRUE,"Shared Report";#N/A,#N/A,TRUE,"Shared Report - Line View";#N/A,#N/A,TRUE,"Mgmt Overhead Report";#N/A,#N/A,TRUE,"Mgmt Overhead Rep. - Line View";#N/A,#N/A,TRUE,"CRO Report";#N/A,#N/A,TRUE,"Comms &amp; Marketing Report";#N/A,#N/A,TRUE,"Corporate Services Report";#N/A,#N/A,TRUE,"Credit Risk Management Report";#N/A,#N/A,TRUE,"E-Commerce Report";#N/A,#N/A,TRUE,"Financial Control Report";#N/A,#N/A,TRUE,"General Counsel Report";#N/A,#N/A,TRUE,"Human Resources Report";#N/A,#N/A,TRUE,"Human Resources Report";#N/A,#N/A,TRUE,"IT Dev Report";#N/A,#N/A,TRUE,"IT Production Report";#N/A,#N/A,TRUE,"Ops Report";#N/A,#N/A,TRUE,"Premises Report";#N/A,#N/A,TRUE,"Programme Management Report";#N/A,#N/A,TRUE,"UBSW management Report"}</definedName>
    <definedName name="wrn.All._.Reports_2" localSheetId="15" hidden="1">{#N/A,#N/A,TRUE,"Cover Page";#N/A,#N/A,TRUE,"Index";#N/A,#N/A,TRUE,"Terms, Notes &amp; Issues";#N/A,#N/A,TRUE,"Logistics Summary";#N/A,#N/A,TRUE,"CF Report";#N/A,#N/A,TRUE,"CF Report - Line View";#N/A,#N/A,TRUE,"Equities Report";#N/A,#N/A,TRUE,"Equities Report - Line View";#N/A,#N/A,TRUE,"FI Report";#N/A,#N/A,TRUE,"FI Report - Line View";#N/A,#N/A,TRUE,"TP Report";#N/A,#N/A,TRUE,"TP Report - Line View";#N/A,#N/A,TRUE,"Other Report";#N/A,#N/A,TRUE,"Other Report - Line View";#N/A,#N/A,TRUE,"Shared Report";#N/A,#N/A,TRUE,"Shared Report - Line View";#N/A,#N/A,TRUE,"Mgmt Overhead Report";#N/A,#N/A,TRUE,"Mgmt Overhead Rep. - Line View";#N/A,#N/A,TRUE,"CRO Report";#N/A,#N/A,TRUE,"Comms &amp; Marketing Report";#N/A,#N/A,TRUE,"Corporate Services Report";#N/A,#N/A,TRUE,"Credit Risk Management Report";#N/A,#N/A,TRUE,"E-Commerce Report";#N/A,#N/A,TRUE,"Financial Control Report";#N/A,#N/A,TRUE,"General Counsel Report";#N/A,#N/A,TRUE,"Human Resources Report";#N/A,#N/A,TRUE,"Human Resources Report";#N/A,#N/A,TRUE,"IT Dev Report";#N/A,#N/A,TRUE,"IT Production Report";#N/A,#N/A,TRUE,"Ops Report";#N/A,#N/A,TRUE,"Premises Report";#N/A,#N/A,TRUE,"Programme Management Report";#N/A,#N/A,TRUE,"UBSW management Report"}</definedName>
    <definedName name="wrn.All._.Reports_2" hidden="1">{#N/A,#N/A,TRUE,"Cover Page";#N/A,#N/A,TRUE,"Index";#N/A,#N/A,TRUE,"Terms, Notes &amp; Issues";#N/A,#N/A,TRUE,"Logistics Summary";#N/A,#N/A,TRUE,"CF Report";#N/A,#N/A,TRUE,"CF Report - Line View";#N/A,#N/A,TRUE,"Equities Report";#N/A,#N/A,TRUE,"Equities Report - Line View";#N/A,#N/A,TRUE,"FI Report";#N/A,#N/A,TRUE,"FI Report - Line View";#N/A,#N/A,TRUE,"TP Report";#N/A,#N/A,TRUE,"TP Report - Line View";#N/A,#N/A,TRUE,"Other Report";#N/A,#N/A,TRUE,"Other Report - Line View";#N/A,#N/A,TRUE,"Shared Report";#N/A,#N/A,TRUE,"Shared Report - Line View";#N/A,#N/A,TRUE,"Mgmt Overhead Report";#N/A,#N/A,TRUE,"Mgmt Overhead Rep. - Line View";#N/A,#N/A,TRUE,"CRO Report";#N/A,#N/A,TRUE,"Comms &amp; Marketing Report";#N/A,#N/A,TRUE,"Corporate Services Report";#N/A,#N/A,TRUE,"Credit Risk Management Report";#N/A,#N/A,TRUE,"E-Commerce Report";#N/A,#N/A,TRUE,"Financial Control Report";#N/A,#N/A,TRUE,"General Counsel Report";#N/A,#N/A,TRUE,"Human Resources Report";#N/A,#N/A,TRUE,"Human Resources Report";#N/A,#N/A,TRUE,"IT Dev Report";#N/A,#N/A,TRUE,"IT Production Report";#N/A,#N/A,TRUE,"Ops Report";#N/A,#N/A,TRUE,"Premises Report";#N/A,#N/A,TRUE,"Programme Management Report";#N/A,#N/A,TRUE,"UBSW management Report"}</definedName>
    <definedName name="wrn.All._.Schedules." localSheetId="11" hidden="1">{#N/A,#N/A,FALSE,"Static Proforma";#N/A,#N/A,FALSE,"Bldg Dev DCF";#N/A,#N/A,FALSE,"Land Sales DCF"}</definedName>
    <definedName name="wrn.All._.Schedules." localSheetId="14" hidden="1">{#N/A,#N/A,FALSE,"Static Proforma";#N/A,#N/A,FALSE,"Bldg Dev DCF";#N/A,#N/A,FALSE,"Land Sales DCF"}</definedName>
    <definedName name="wrn.All._.Schedules." localSheetId="12" hidden="1">{#N/A,#N/A,FALSE,"Static Proforma";#N/A,#N/A,FALSE,"Bldg Dev DCF";#N/A,#N/A,FALSE,"Land Sales DCF"}</definedName>
    <definedName name="wrn.All._.Schedules." localSheetId="13" hidden="1">{#N/A,#N/A,FALSE,"Static Proforma";#N/A,#N/A,FALSE,"Bldg Dev DCF";#N/A,#N/A,FALSE,"Land Sales DCF"}</definedName>
    <definedName name="wrn.All._.Schedules." localSheetId="5" hidden="1">{#N/A,#N/A,FALSE,"Static Proforma";#N/A,#N/A,FALSE,"Bldg Dev DCF";#N/A,#N/A,FALSE,"Land Sales DCF"}</definedName>
    <definedName name="wrn.All._.Schedules." localSheetId="15" hidden="1">{#N/A,#N/A,FALSE,"Static Proforma";#N/A,#N/A,FALSE,"Bldg Dev DCF";#N/A,#N/A,FALSE,"Land Sales DCF"}</definedName>
    <definedName name="wrn.All._.Schedules." hidden="1">{#N/A,#N/A,FALSE,"Static Proforma";#N/A,#N/A,FALSE,"Bldg Dev DCF";#N/A,#N/A,FALSE,"Land Sales DCF"}</definedName>
    <definedName name="wrn.All._.Schedules._1" localSheetId="11" hidden="1">{#N/A,#N/A,FALSE,"Static Proforma";#N/A,#N/A,FALSE,"Bldg Dev DCF";#N/A,#N/A,FALSE,"Land Sales DCF"}</definedName>
    <definedName name="wrn.All._.Schedules._1" localSheetId="14" hidden="1">{#N/A,#N/A,FALSE,"Static Proforma";#N/A,#N/A,FALSE,"Bldg Dev DCF";#N/A,#N/A,FALSE,"Land Sales DCF"}</definedName>
    <definedName name="wrn.All._.Schedules._1" localSheetId="12" hidden="1">{#N/A,#N/A,FALSE,"Static Proforma";#N/A,#N/A,FALSE,"Bldg Dev DCF";#N/A,#N/A,FALSE,"Land Sales DCF"}</definedName>
    <definedName name="wrn.All._.Schedules._1" localSheetId="13" hidden="1">{#N/A,#N/A,FALSE,"Static Proforma";#N/A,#N/A,FALSE,"Bldg Dev DCF";#N/A,#N/A,FALSE,"Land Sales DCF"}</definedName>
    <definedName name="wrn.All._.Schedules._1" localSheetId="5" hidden="1">{#N/A,#N/A,FALSE,"Static Proforma";#N/A,#N/A,FALSE,"Bldg Dev DCF";#N/A,#N/A,FALSE,"Land Sales DCF"}</definedName>
    <definedName name="wrn.All._.Schedules._1" localSheetId="15" hidden="1">{#N/A,#N/A,FALSE,"Static Proforma";#N/A,#N/A,FALSE,"Bldg Dev DCF";#N/A,#N/A,FALSE,"Land Sales DCF"}</definedName>
    <definedName name="wrn.All._.Schedules._1" hidden="1">{#N/A,#N/A,FALSE,"Static Proforma";#N/A,#N/A,FALSE,"Bldg Dev DCF";#N/A,#N/A,FALSE,"Land Sales DCF"}</definedName>
    <definedName name="wrn.All._.Schedules._2" localSheetId="11" hidden="1">{#N/A,#N/A,FALSE,"Static Proforma";#N/A,#N/A,FALSE,"Bldg Dev DCF";#N/A,#N/A,FALSE,"Land Sales DCF"}</definedName>
    <definedName name="wrn.All._.Schedules._2" localSheetId="14" hidden="1">{#N/A,#N/A,FALSE,"Static Proforma";#N/A,#N/A,FALSE,"Bldg Dev DCF";#N/A,#N/A,FALSE,"Land Sales DCF"}</definedName>
    <definedName name="wrn.All._.Schedules._2" localSheetId="12" hidden="1">{#N/A,#N/A,FALSE,"Static Proforma";#N/A,#N/A,FALSE,"Bldg Dev DCF";#N/A,#N/A,FALSE,"Land Sales DCF"}</definedName>
    <definedName name="wrn.All._.Schedules._2" localSheetId="13" hidden="1">{#N/A,#N/A,FALSE,"Static Proforma";#N/A,#N/A,FALSE,"Bldg Dev DCF";#N/A,#N/A,FALSE,"Land Sales DCF"}</definedName>
    <definedName name="wrn.All._.Schedules._2" localSheetId="5" hidden="1">{#N/A,#N/A,FALSE,"Static Proforma";#N/A,#N/A,FALSE,"Bldg Dev DCF";#N/A,#N/A,FALSE,"Land Sales DCF"}</definedName>
    <definedName name="wrn.All._.Schedules._2" localSheetId="15" hidden="1">{#N/A,#N/A,FALSE,"Static Proforma";#N/A,#N/A,FALSE,"Bldg Dev DCF";#N/A,#N/A,FALSE,"Land Sales DCF"}</definedName>
    <definedName name="wrn.All._.Schedules._2" hidden="1">{#N/A,#N/A,FALSE,"Static Proforma";#N/A,#N/A,FALSE,"Bldg Dev DCF";#N/A,#N/A,FALSE,"Land Sales DCF"}</definedName>
    <definedName name="wrn.ALL._1" localSheetId="11" hidden="1">{"Assumptions",#N/A,FALSE,"input page";"1998",#N/A,FALSE,"1998";"1999",#N/A,FALSE,"1999";"2000",#N/A,FALSE,"2000";"2001",#N/A,FALSE,"2001"}</definedName>
    <definedName name="wrn.ALL._1" localSheetId="14" hidden="1">{"Assumptions",#N/A,FALSE,"input page";"1998",#N/A,FALSE,"1998";"1999",#N/A,FALSE,"1999";"2000",#N/A,FALSE,"2000";"2001",#N/A,FALSE,"2001"}</definedName>
    <definedName name="wrn.ALL._1" localSheetId="12" hidden="1">{"Assumptions",#N/A,FALSE,"input page";"1998",#N/A,FALSE,"1998";"1999",#N/A,FALSE,"1999";"2000",#N/A,FALSE,"2000";"2001",#N/A,FALSE,"2001"}</definedName>
    <definedName name="wrn.ALL._1" localSheetId="13" hidden="1">{"Assumptions",#N/A,FALSE,"input page";"1998",#N/A,FALSE,"1998";"1999",#N/A,FALSE,"1999";"2000",#N/A,FALSE,"2000";"2001",#N/A,FALSE,"2001"}</definedName>
    <definedName name="wrn.ALL._1" localSheetId="5" hidden="1">{"Assumptions",#N/A,FALSE,"input page";"1998",#N/A,FALSE,"1998";"1999",#N/A,FALSE,"1999";"2000",#N/A,FALSE,"2000";"2001",#N/A,FALSE,"2001"}</definedName>
    <definedName name="wrn.ALL._1" localSheetId="15" hidden="1">{"Assumptions",#N/A,FALSE,"input page";"1998",#N/A,FALSE,"1998";"1999",#N/A,FALSE,"1999";"2000",#N/A,FALSE,"2000";"2001",#N/A,FALSE,"2001"}</definedName>
    <definedName name="wrn.ALL._1" hidden="1">{"Assumptions",#N/A,FALSE,"input page";"1998",#N/A,FALSE,"1998";"1999",#N/A,FALSE,"1999";"2000",#N/A,FALSE,"2000";"2001",#N/A,FALSE,"2001"}</definedName>
    <definedName name="wrn.ALL._2" localSheetId="11" hidden="1">{"Assumptions",#N/A,FALSE,"input page";"1998",#N/A,FALSE,"1998";"1999",#N/A,FALSE,"1999";"2000",#N/A,FALSE,"2000";"2001",#N/A,FALSE,"2001"}</definedName>
    <definedName name="wrn.ALL._2" localSheetId="14" hidden="1">{"Assumptions",#N/A,FALSE,"input page";"1998",#N/A,FALSE,"1998";"1999",#N/A,FALSE,"1999";"2000",#N/A,FALSE,"2000";"2001",#N/A,FALSE,"2001"}</definedName>
    <definedName name="wrn.ALL._2" localSheetId="12" hidden="1">{"Assumptions",#N/A,FALSE,"input page";"1998",#N/A,FALSE,"1998";"1999",#N/A,FALSE,"1999";"2000",#N/A,FALSE,"2000";"2001",#N/A,FALSE,"2001"}</definedName>
    <definedName name="wrn.ALL._2" localSheetId="13" hidden="1">{"Assumptions",#N/A,FALSE,"input page";"1998",#N/A,FALSE,"1998";"1999",#N/A,FALSE,"1999";"2000",#N/A,FALSE,"2000";"2001",#N/A,FALSE,"2001"}</definedName>
    <definedName name="wrn.ALL._2" localSheetId="5" hidden="1">{"Assumptions",#N/A,FALSE,"input page";"1998",#N/A,FALSE,"1998";"1999",#N/A,FALSE,"1999";"2000",#N/A,FALSE,"2000";"2001",#N/A,FALSE,"2001"}</definedName>
    <definedName name="wrn.ALL._2" localSheetId="15" hidden="1">{"Assumptions",#N/A,FALSE,"input page";"1998",#N/A,FALSE,"1998";"1999",#N/A,FALSE,"1999";"2000",#N/A,FALSE,"2000";"2001",#N/A,FALSE,"2001"}</definedName>
    <definedName name="wrn.ALL._2" hidden="1">{"Assumptions",#N/A,FALSE,"input page";"1998",#N/A,FALSE,"1998";"1999",#N/A,FALSE,"1999";"2000",#N/A,FALSE,"2000";"2001",#N/A,FALSE,"2001"}</definedName>
    <definedName name="wrn.Assumptions." localSheetId="11" hidden="1">{"Assumptions",#N/A,FALSE,"input page"}</definedName>
    <definedName name="wrn.Assumptions." localSheetId="14" hidden="1">{"Assumptions",#N/A,FALSE,"input page"}</definedName>
    <definedName name="wrn.Assumptions." localSheetId="12" hidden="1">{"Assumptions",#N/A,FALSE,"input page"}</definedName>
    <definedName name="wrn.Assumptions." localSheetId="13" hidden="1">{"Assumptions",#N/A,FALSE,"input page"}</definedName>
    <definedName name="wrn.Assumptions." localSheetId="5" hidden="1">{"Assumptions",#N/A,FALSE,"input page"}</definedName>
    <definedName name="wrn.Assumptions." localSheetId="15" hidden="1">{"Assumptions",#N/A,FALSE,"input page"}</definedName>
    <definedName name="wrn.Assumptions." hidden="1">{"Assumptions",#N/A,FALSE,"input page"}</definedName>
    <definedName name="wrn.Assumptions._1" localSheetId="11" hidden="1">{"Assumptions",#N/A,FALSE,"input page"}</definedName>
    <definedName name="wrn.Assumptions._1" localSheetId="14" hidden="1">{"Assumptions",#N/A,FALSE,"input page"}</definedName>
    <definedName name="wrn.Assumptions._1" localSheetId="12" hidden="1">{"Assumptions",#N/A,FALSE,"input page"}</definedName>
    <definedName name="wrn.Assumptions._1" localSheetId="13" hidden="1">{"Assumptions",#N/A,FALSE,"input page"}</definedName>
    <definedName name="wrn.Assumptions._1" localSheetId="5" hidden="1">{"Assumptions",#N/A,FALSE,"input page"}</definedName>
    <definedName name="wrn.Assumptions._1" localSheetId="15" hidden="1">{"Assumptions",#N/A,FALSE,"input page"}</definedName>
    <definedName name="wrn.Assumptions._1" hidden="1">{"Assumptions",#N/A,FALSE,"input page"}</definedName>
    <definedName name="wrn.Assumptions._2" localSheetId="11" hidden="1">{"Assumptions",#N/A,FALSE,"input page"}</definedName>
    <definedName name="wrn.Assumptions._2" localSheetId="14" hidden="1">{"Assumptions",#N/A,FALSE,"input page"}</definedName>
    <definedName name="wrn.Assumptions._2" localSheetId="12" hidden="1">{"Assumptions",#N/A,FALSE,"input page"}</definedName>
    <definedName name="wrn.Assumptions._2" localSheetId="13" hidden="1">{"Assumptions",#N/A,FALSE,"input page"}</definedName>
    <definedName name="wrn.Assumptions._2" localSheetId="5" hidden="1">{"Assumptions",#N/A,FALSE,"input page"}</definedName>
    <definedName name="wrn.Assumptions._2" localSheetId="15" hidden="1">{"Assumptions",#N/A,FALSE,"input page"}</definedName>
    <definedName name="wrn.Assumptions._2" hidden="1">{"Assumptions",#N/A,FALSE,"input page"}</definedName>
    <definedName name="wrn.CAPREIT." localSheetId="11" hidden="1">{#N/A,#N/A,FALSE,"CAPREIT"}</definedName>
    <definedName name="wrn.CAPREIT." localSheetId="14" hidden="1">{#N/A,#N/A,FALSE,"CAPREIT"}</definedName>
    <definedName name="wrn.CAPREIT." localSheetId="12" hidden="1">{#N/A,#N/A,FALSE,"CAPREIT"}</definedName>
    <definedName name="wrn.CAPREIT." localSheetId="13" hidden="1">{#N/A,#N/A,FALSE,"CAPREIT"}</definedName>
    <definedName name="wrn.CAPREIT." localSheetId="5" hidden="1">{#N/A,#N/A,FALSE,"CAPREIT"}</definedName>
    <definedName name="wrn.CAPREIT." localSheetId="15" hidden="1">{#N/A,#N/A,FALSE,"CAPREIT"}</definedName>
    <definedName name="wrn.CAPREIT." hidden="1">{#N/A,#N/A,FALSE,"CAPREIT"}</definedName>
    <definedName name="wrn.CAPREIT._1" localSheetId="11" hidden="1">{#N/A,#N/A,FALSE,"CAPREIT"}</definedName>
    <definedName name="wrn.CAPREIT._1" localSheetId="14" hidden="1">{#N/A,#N/A,FALSE,"CAPREIT"}</definedName>
    <definedName name="wrn.CAPREIT._1" localSheetId="12" hidden="1">{#N/A,#N/A,FALSE,"CAPREIT"}</definedName>
    <definedName name="wrn.CAPREIT._1" localSheetId="13" hidden="1">{#N/A,#N/A,FALSE,"CAPREIT"}</definedName>
    <definedName name="wrn.CAPREIT._1" localSheetId="5" hidden="1">{#N/A,#N/A,FALSE,"CAPREIT"}</definedName>
    <definedName name="wrn.CAPREIT._1" localSheetId="15" hidden="1">{#N/A,#N/A,FALSE,"CAPREIT"}</definedName>
    <definedName name="wrn.CAPREIT._1" hidden="1">{#N/A,#N/A,FALSE,"CAPREIT"}</definedName>
    <definedName name="wrn.CAPREIT._2" localSheetId="11" hidden="1">{#N/A,#N/A,FALSE,"CAPREIT"}</definedName>
    <definedName name="wrn.CAPREIT._2" localSheetId="14" hidden="1">{#N/A,#N/A,FALSE,"CAPREIT"}</definedName>
    <definedName name="wrn.CAPREIT._2" localSheetId="12" hidden="1">{#N/A,#N/A,FALSE,"CAPREIT"}</definedName>
    <definedName name="wrn.CAPREIT._2" localSheetId="13" hidden="1">{#N/A,#N/A,FALSE,"CAPREIT"}</definedName>
    <definedName name="wrn.CAPREIT._2" localSheetId="5" hidden="1">{#N/A,#N/A,FALSE,"CAPREIT"}</definedName>
    <definedName name="wrn.CAPREIT._2" localSheetId="15" hidden="1">{#N/A,#N/A,FALSE,"CAPREIT"}</definedName>
    <definedName name="wrn.CAPREIT._2" hidden="1">{#N/A,#N/A,FALSE,"CAPREIT"}</definedName>
    <definedName name="wrn.CAPREIT2" localSheetId="11" hidden="1">{#N/A,#N/A,FALSE,"CAPREIT"}</definedName>
    <definedName name="wrn.CAPREIT2" localSheetId="14" hidden="1">{#N/A,#N/A,FALSE,"CAPREIT"}</definedName>
    <definedName name="wrn.CAPREIT2" localSheetId="12" hidden="1">{#N/A,#N/A,FALSE,"CAPREIT"}</definedName>
    <definedName name="wrn.CAPREIT2" localSheetId="13" hidden="1">{#N/A,#N/A,FALSE,"CAPREIT"}</definedName>
    <definedName name="wrn.CAPREIT2" localSheetId="5" hidden="1">{#N/A,#N/A,FALSE,"CAPREIT"}</definedName>
    <definedName name="wrn.CAPREIT2" localSheetId="15" hidden="1">{#N/A,#N/A,FALSE,"CAPREIT"}</definedName>
    <definedName name="wrn.CAPREIT2" hidden="1">{#N/A,#N/A,FALSE,"CAPREIT"}</definedName>
    <definedName name="wrn.CAPREIT2_1" localSheetId="11" hidden="1">{#N/A,#N/A,FALSE,"CAPREIT"}</definedName>
    <definedName name="wrn.CAPREIT2_1" localSheetId="14" hidden="1">{#N/A,#N/A,FALSE,"CAPREIT"}</definedName>
    <definedName name="wrn.CAPREIT2_1" localSheetId="12" hidden="1">{#N/A,#N/A,FALSE,"CAPREIT"}</definedName>
    <definedName name="wrn.CAPREIT2_1" localSheetId="13" hidden="1">{#N/A,#N/A,FALSE,"CAPREIT"}</definedName>
    <definedName name="wrn.CAPREIT2_1" localSheetId="5" hidden="1">{#N/A,#N/A,FALSE,"CAPREIT"}</definedName>
    <definedName name="wrn.CAPREIT2_1" localSheetId="15" hidden="1">{#N/A,#N/A,FALSE,"CAPREIT"}</definedName>
    <definedName name="wrn.CAPREIT2_1" hidden="1">{#N/A,#N/A,FALSE,"CAPREIT"}</definedName>
    <definedName name="wrn.CAPREIT2_2" localSheetId="11" hidden="1">{#N/A,#N/A,FALSE,"CAPREIT"}</definedName>
    <definedName name="wrn.CAPREIT2_2" localSheetId="14" hidden="1">{#N/A,#N/A,FALSE,"CAPREIT"}</definedName>
    <definedName name="wrn.CAPREIT2_2" localSheetId="12" hidden="1">{#N/A,#N/A,FALSE,"CAPREIT"}</definedName>
    <definedName name="wrn.CAPREIT2_2" localSheetId="13" hidden="1">{#N/A,#N/A,FALSE,"CAPREIT"}</definedName>
    <definedName name="wrn.CAPREIT2_2" localSheetId="5" hidden="1">{#N/A,#N/A,FALSE,"CAPREIT"}</definedName>
    <definedName name="wrn.CAPREIT2_2" localSheetId="15" hidden="1">{#N/A,#N/A,FALSE,"CAPREIT"}</definedName>
    <definedName name="wrn.CAPREIT2_2" hidden="1">{#N/A,#N/A,FALSE,"CAPREIT"}</definedName>
    <definedName name="wrn.Complete." localSheetId="11"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localSheetId="14"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localSheetId="12"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localSheetId="13"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localSheetId="5"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localSheetId="15"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mplete." hidden="1">{"Cover",#N/A,FALSE,"Cover";"Summary",#N/A,FALSE,"Summarpage";"Assumptions",#N/A,FALSE,"Assumptions";"Earnings",#N/A,FALSE,"Earnings";"CF Oper.",#N/A,FALSE,"Earnings";"Balance Sheet",#N/A,FALSE,"balance";"Cash Flow",#N/A,FALSE,"cash flow";"Paper Production",#N/A,FALSE,"Paper";"Paper Earnings",#N/A,FALSE,"Paper";"Wood Production",#N/A,FALSE,"Wood Products";"Wood Earnings",#N/A,FALSE,"Wood Products";"Pulp Production",#N/A,FALSE,"Pulp";"Pulp Earnings",#N/A,FALSE,"Pulp"}</definedName>
    <definedName name="wrn.concordia." localSheetId="11" hidden="1">{#N/A,#N/A,FALSE,"GW280NEW.XLS"}</definedName>
    <definedName name="wrn.concordia." localSheetId="14" hidden="1">{#N/A,#N/A,FALSE,"GW280NEW.XLS"}</definedName>
    <definedName name="wrn.concordia." localSheetId="12" hidden="1">{#N/A,#N/A,FALSE,"GW280NEW.XLS"}</definedName>
    <definedName name="wrn.concordia." localSheetId="13" hidden="1">{#N/A,#N/A,FALSE,"GW280NEW.XLS"}</definedName>
    <definedName name="wrn.concordia." localSheetId="5" hidden="1">{#N/A,#N/A,FALSE,"GW280NEW.XLS"}</definedName>
    <definedName name="wrn.concordia." localSheetId="15" hidden="1">{#N/A,#N/A,FALSE,"GW280NEW.XLS"}</definedName>
    <definedName name="wrn.concordia." hidden="1">{#N/A,#N/A,FALSE,"GW280NEW.XLS"}</definedName>
    <definedName name="wrn.CSSF._.ex._.USGAAP." localSheetId="11"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SSF._.ex._.USGAAP." localSheetId="14"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SSF._.ex._.USGAAP." localSheetId="12"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SSF._.ex._.USGAAP." localSheetId="13"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SSF._.ex._.USGAAP." localSheetId="5"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SSF._.ex._.USGAAP." localSheetId="15"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SSF._.ex._.USGAAP."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SSF._.ex._.USGAAP._1" localSheetId="11"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SSF._.ex._.USGAAP._1" localSheetId="14"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SSF._.ex._.USGAAP._1" localSheetId="12"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SSF._.ex._.USGAAP._1" localSheetId="13"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SSF._.ex._.USGAAP._1" localSheetId="5"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SSF._.ex._.USGAAP._1" localSheetId="15"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SSF._.ex._.USGAAP._1"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SSF._.ex._.USGAAP._2" localSheetId="11"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SSF._.ex._.USGAAP._2" localSheetId="14"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SSF._.ex._.USGAAP._2" localSheetId="12"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SSF._.ex._.USGAAP._2" localSheetId="13"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SSF._.ex._.USGAAP._2" localSheetId="5"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SSF._.ex._.USGAAP._2" localSheetId="15"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SSF._.ex._.USGAAP._2" hidden="1">{#N/A,#N/A,FALSE,"Cover &amp; Contents ex USGAAP";#N/A,#N/A,FALSE,"Mgr";#N/A,#N/A,FALSE,"Audit ex USGAAP";#N/A,#N/A,FALSE,"Net Assets &amp; Ops &amp; #Units";#N/A,#N/A,FALSE,"NAV per unit";#N/A,#N/A,FALSE,"Cashflow &amp; RE";#N/A,#N/A,FALSE,"Notes 1-2";#N/A,#N/A,FALSE,"Notes 3-10";#N/A,#N/A,FALSE,"Notes 10-12";#N/A,#N/A,FALSE,"Notes 13-19";#N/A,#N/A,FALSE,"Notes 20-21";#N/A,#N/A,FALSE,"Note 22 Cos 1";#N/A,#N/A,FALSE,"Cos 2";#N/A,#N/A,FALSE,"App I";#N/A,#N/A,FALSE,"App II"}</definedName>
    <definedName name="wrn.Currency._.Analysis." localSheetId="11" hidden="1">{"Analysis of Assets_Liabilities",#N/A,FALSE,"ccy_anal";"Analysis of Investments",#N/A,FALSE,"ccy_anal"}</definedName>
    <definedName name="wrn.Currency._.Analysis." localSheetId="14" hidden="1">{"Analysis of Assets_Liabilities",#N/A,FALSE,"ccy_anal";"Analysis of Investments",#N/A,FALSE,"ccy_anal"}</definedName>
    <definedName name="wrn.Currency._.Analysis." localSheetId="12" hidden="1">{"Analysis of Assets_Liabilities",#N/A,FALSE,"ccy_anal";"Analysis of Investments",#N/A,FALSE,"ccy_anal"}</definedName>
    <definedName name="wrn.Currency._.Analysis." localSheetId="13" hidden="1">{"Analysis of Assets_Liabilities",#N/A,FALSE,"ccy_anal";"Analysis of Investments",#N/A,FALSE,"ccy_anal"}</definedName>
    <definedName name="wrn.Currency._.Analysis." localSheetId="5" hidden="1">{"Analysis of Assets_Liabilities",#N/A,FALSE,"ccy_anal";"Analysis of Investments",#N/A,FALSE,"ccy_anal"}</definedName>
    <definedName name="wrn.Currency._.Analysis." localSheetId="15" hidden="1">{"Analysis of Assets_Liabilities",#N/A,FALSE,"ccy_anal";"Analysis of Investments",#N/A,FALSE,"ccy_anal"}</definedName>
    <definedName name="wrn.Currency._.Analysis." hidden="1">{"Analysis of Assets_Liabilities",#N/A,FALSE,"ccy_anal";"Analysis of Investments",#N/A,FALSE,"ccy_anal"}</definedName>
    <definedName name="wrn.Currency._.Analysis._1" localSheetId="11" hidden="1">{"Analysis of Assets_Liabilities",#N/A,FALSE,"ccy_anal";"Analysis of Investments",#N/A,FALSE,"ccy_anal"}</definedName>
    <definedName name="wrn.Currency._.Analysis._1" localSheetId="14" hidden="1">{"Analysis of Assets_Liabilities",#N/A,FALSE,"ccy_anal";"Analysis of Investments",#N/A,FALSE,"ccy_anal"}</definedName>
    <definedName name="wrn.Currency._.Analysis._1" localSheetId="12" hidden="1">{"Analysis of Assets_Liabilities",#N/A,FALSE,"ccy_anal";"Analysis of Investments",#N/A,FALSE,"ccy_anal"}</definedName>
    <definedName name="wrn.Currency._.Analysis._1" localSheetId="13" hidden="1">{"Analysis of Assets_Liabilities",#N/A,FALSE,"ccy_anal";"Analysis of Investments",#N/A,FALSE,"ccy_anal"}</definedName>
    <definedName name="wrn.Currency._.Analysis._1" localSheetId="5" hidden="1">{"Analysis of Assets_Liabilities",#N/A,FALSE,"ccy_anal";"Analysis of Investments",#N/A,FALSE,"ccy_anal"}</definedName>
    <definedName name="wrn.Currency._.Analysis._1" localSheetId="15" hidden="1">{"Analysis of Assets_Liabilities",#N/A,FALSE,"ccy_anal";"Analysis of Investments",#N/A,FALSE,"ccy_anal"}</definedName>
    <definedName name="wrn.Currency._.Analysis._1" hidden="1">{"Analysis of Assets_Liabilities",#N/A,FALSE,"ccy_anal";"Analysis of Investments",#N/A,FALSE,"ccy_anal"}</definedName>
    <definedName name="wrn.Currency._.Analysis._2" localSheetId="11" hidden="1">{"Analysis of Assets_Liabilities",#N/A,FALSE,"ccy_anal";"Analysis of Investments",#N/A,FALSE,"ccy_anal"}</definedName>
    <definedName name="wrn.Currency._.Analysis._2" localSheetId="14" hidden="1">{"Analysis of Assets_Liabilities",#N/A,FALSE,"ccy_anal";"Analysis of Investments",#N/A,FALSE,"ccy_anal"}</definedName>
    <definedName name="wrn.Currency._.Analysis._2" localSheetId="12" hidden="1">{"Analysis of Assets_Liabilities",#N/A,FALSE,"ccy_anal";"Analysis of Investments",#N/A,FALSE,"ccy_anal"}</definedName>
    <definedName name="wrn.Currency._.Analysis._2" localSheetId="13" hidden="1">{"Analysis of Assets_Liabilities",#N/A,FALSE,"ccy_anal";"Analysis of Investments",#N/A,FALSE,"ccy_anal"}</definedName>
    <definedName name="wrn.Currency._.Analysis._2" localSheetId="5" hidden="1">{"Analysis of Assets_Liabilities",#N/A,FALSE,"ccy_anal";"Analysis of Investments",#N/A,FALSE,"ccy_anal"}</definedName>
    <definedName name="wrn.Currency._.Analysis._2" localSheetId="15" hidden="1">{"Analysis of Assets_Liabilities",#N/A,FALSE,"ccy_anal";"Analysis of Investments",#N/A,FALSE,"ccy_anal"}</definedName>
    <definedName name="wrn.Currency._.Analysis._2" hidden="1">{"Analysis of Assets_Liabilities",#N/A,FALSE,"ccy_anal";"Analysis of Investments",#N/A,FALSE,"ccy_anal"}</definedName>
    <definedName name="wrn.Danilo." localSheetId="11" hidden="1">{#N/A,#N/A,TRUE,"Main Issues";#N/A,#N/A,TRUE,"Income statement ($)"}</definedName>
    <definedName name="wrn.Danilo." localSheetId="14" hidden="1">{#N/A,#N/A,TRUE,"Main Issues";#N/A,#N/A,TRUE,"Income statement ($)"}</definedName>
    <definedName name="wrn.Danilo." localSheetId="12" hidden="1">{#N/A,#N/A,TRUE,"Main Issues";#N/A,#N/A,TRUE,"Income statement ($)"}</definedName>
    <definedName name="wrn.Danilo." localSheetId="13" hidden="1">{#N/A,#N/A,TRUE,"Main Issues";#N/A,#N/A,TRUE,"Income statement ($)"}</definedName>
    <definedName name="wrn.Danilo." localSheetId="5" hidden="1">{#N/A,#N/A,TRUE,"Main Issues";#N/A,#N/A,TRUE,"Income statement ($)"}</definedName>
    <definedName name="wrn.Danilo." localSheetId="15" hidden="1">{#N/A,#N/A,TRUE,"Main Issues";#N/A,#N/A,TRUE,"Income statement ($)"}</definedName>
    <definedName name="wrn.Danilo." hidden="1">{#N/A,#N/A,TRUE,"Main Issues";#N/A,#N/A,TRUE,"Income statement ($)"}</definedName>
    <definedName name="wrn.Eq._.monthly." localSheetId="11" hidden="1">{#N/A,#N/A,FALSE,"Eq_cover";#N/A,#N/A,FALSE,"Equities Region";#N/A,#N/A,FALSE,"Equities BS";#N/A,#N/A,FALSE,"Equities Func";#N/A,#N/A,FALSE,"Equities EQ EU"}</definedName>
    <definedName name="wrn.Eq._.monthly." localSheetId="14" hidden="1">{#N/A,#N/A,FALSE,"Eq_cover";#N/A,#N/A,FALSE,"Equities Region";#N/A,#N/A,FALSE,"Equities BS";#N/A,#N/A,FALSE,"Equities Func";#N/A,#N/A,FALSE,"Equities EQ EU"}</definedName>
    <definedName name="wrn.Eq._.monthly." localSheetId="12" hidden="1">{#N/A,#N/A,FALSE,"Eq_cover";#N/A,#N/A,FALSE,"Equities Region";#N/A,#N/A,FALSE,"Equities BS";#N/A,#N/A,FALSE,"Equities Func";#N/A,#N/A,FALSE,"Equities EQ EU"}</definedName>
    <definedName name="wrn.Eq._.monthly." localSheetId="13" hidden="1">{#N/A,#N/A,FALSE,"Eq_cover";#N/A,#N/A,FALSE,"Equities Region";#N/A,#N/A,FALSE,"Equities BS";#N/A,#N/A,FALSE,"Equities Func";#N/A,#N/A,FALSE,"Equities EQ EU"}</definedName>
    <definedName name="wrn.Eq._.monthly." localSheetId="5" hidden="1">{#N/A,#N/A,FALSE,"Eq_cover";#N/A,#N/A,FALSE,"Equities Region";#N/A,#N/A,FALSE,"Equities BS";#N/A,#N/A,FALSE,"Equities Func";#N/A,#N/A,FALSE,"Equities EQ EU"}</definedName>
    <definedName name="wrn.Eq._.monthly." localSheetId="15" hidden="1">{#N/A,#N/A,FALSE,"Eq_cover";#N/A,#N/A,FALSE,"Equities Region";#N/A,#N/A,FALSE,"Equities BS";#N/A,#N/A,FALSE,"Equities Func";#N/A,#N/A,FALSE,"Equities EQ EU"}</definedName>
    <definedName name="wrn.Eq._.monthly." hidden="1">{#N/A,#N/A,FALSE,"Eq_cover";#N/A,#N/A,FALSE,"Equities Region";#N/A,#N/A,FALSE,"Equities BS";#N/A,#N/A,FALSE,"Equities Func";#N/A,#N/A,FALSE,"Equities EQ EU"}</definedName>
    <definedName name="wrn.Error._.Report." localSheetId="11" hidden="1">{"Error Report",#N/A,FALSE,"Report"}</definedName>
    <definedName name="wrn.Error._.Report." localSheetId="14" hidden="1">{"Error Report",#N/A,FALSE,"Report"}</definedName>
    <definedName name="wrn.Error._.Report." localSheetId="12" hidden="1">{"Error Report",#N/A,FALSE,"Report"}</definedName>
    <definedName name="wrn.Error._.Report." localSheetId="13" hidden="1">{"Error Report",#N/A,FALSE,"Report"}</definedName>
    <definedName name="wrn.Error._.Report." localSheetId="5" hidden="1">{"Error Report",#N/A,FALSE,"Report"}</definedName>
    <definedName name="wrn.Error._.Report." localSheetId="15" hidden="1">{"Error Report",#N/A,FALSE,"Report"}</definedName>
    <definedName name="wrn.Error._.Report." hidden="1">{"Error Report",#N/A,FALSE,"Report"}</definedName>
    <definedName name="wrn.Error._.Report._1" localSheetId="11" hidden="1">{"Error Report",#N/A,FALSE,"Report"}</definedName>
    <definedName name="wrn.Error._.Report._1" localSheetId="14" hidden="1">{"Error Report",#N/A,FALSE,"Report"}</definedName>
    <definedName name="wrn.Error._.Report._1" localSheetId="12" hidden="1">{"Error Report",#N/A,FALSE,"Report"}</definedName>
    <definedName name="wrn.Error._.Report._1" localSheetId="13" hidden="1">{"Error Report",#N/A,FALSE,"Report"}</definedName>
    <definedName name="wrn.Error._.Report._1" localSheetId="5" hidden="1">{"Error Report",#N/A,FALSE,"Report"}</definedName>
    <definedName name="wrn.Error._.Report._1" localSheetId="15" hidden="1">{"Error Report",#N/A,FALSE,"Report"}</definedName>
    <definedName name="wrn.Error._.Report._1" hidden="1">{"Error Report",#N/A,FALSE,"Report"}</definedName>
    <definedName name="wrn.Error._.Report._2" localSheetId="11" hidden="1">{"Error Report",#N/A,FALSE,"Report"}</definedName>
    <definedName name="wrn.Error._.Report._2" localSheetId="14" hidden="1">{"Error Report",#N/A,FALSE,"Report"}</definedName>
    <definedName name="wrn.Error._.Report._2" localSheetId="12" hidden="1">{"Error Report",#N/A,FALSE,"Report"}</definedName>
    <definedName name="wrn.Error._.Report._2" localSheetId="13" hidden="1">{"Error Report",#N/A,FALSE,"Report"}</definedName>
    <definedName name="wrn.Error._.Report._2" localSheetId="5" hidden="1">{"Error Report",#N/A,FALSE,"Report"}</definedName>
    <definedName name="wrn.Error._.Report._2" localSheetId="15" hidden="1">{"Error Report",#N/A,FALSE,"Report"}</definedName>
    <definedName name="wrn.Error._.Report._2" hidden="1">{"Error Report",#N/A,FALSE,"Report"}</definedName>
    <definedName name="wrn.Everything." localSheetId="11" hidden="1">{"Hovedbudgettet",#N/A,TRUE,"BUDGET95";"Elektronik",#N/A,TRUE,"BUDGET95";"Mekanik",#N/A,TRUE,"BUDGET95";"FSS",#N/A,TRUE,"BUDGET95"}</definedName>
    <definedName name="wrn.Everything." localSheetId="14" hidden="1">{"Hovedbudgettet",#N/A,TRUE,"BUDGET95";"Elektronik",#N/A,TRUE,"BUDGET95";"Mekanik",#N/A,TRUE,"BUDGET95";"FSS",#N/A,TRUE,"BUDGET95"}</definedName>
    <definedName name="wrn.Everything." localSheetId="12" hidden="1">{"Hovedbudgettet",#N/A,TRUE,"BUDGET95";"Elektronik",#N/A,TRUE,"BUDGET95";"Mekanik",#N/A,TRUE,"BUDGET95";"FSS",#N/A,TRUE,"BUDGET95"}</definedName>
    <definedName name="wrn.Everything." localSheetId="13" hidden="1">{"Hovedbudgettet",#N/A,TRUE,"BUDGET95";"Elektronik",#N/A,TRUE,"BUDGET95";"Mekanik",#N/A,TRUE,"BUDGET95";"FSS",#N/A,TRUE,"BUDGET95"}</definedName>
    <definedName name="wrn.Everything." localSheetId="5" hidden="1">{"Hovedbudgettet",#N/A,TRUE,"BUDGET95";"Elektronik",#N/A,TRUE,"BUDGET95";"Mekanik",#N/A,TRUE,"BUDGET95";"FSS",#N/A,TRUE,"BUDGET95"}</definedName>
    <definedName name="wrn.Everything." localSheetId="15" hidden="1">{"Hovedbudgettet",#N/A,TRUE,"BUDGET95";"Elektronik",#N/A,TRUE,"BUDGET95";"Mekanik",#N/A,TRUE,"BUDGET95";"FSS",#N/A,TRUE,"BUDGET95"}</definedName>
    <definedName name="wrn.Everything." hidden="1">{"Hovedbudgettet",#N/A,TRUE,"BUDGET95";"Elektronik",#N/A,TRUE,"BUDGET95";"Mekanik",#N/A,TRUE,"BUDGET95";"FSS",#N/A,TRUE,"BUDGET95"}</definedName>
    <definedName name="wrn.FI._.monthly." localSheetId="11" hidden="1">{#N/A,#N/A,FALSE,"FI_cover";#N/A,#N/A,FALSE,"FIBP&amp;NonC";#N/A,#N/A,FALSE,"FI Banking Prod";#N/A,#N/A,FALSE,"Non Core BS";#N/A,#N/A,FALSE,"Non Core Inv";#N/A,#N/A,FALSE,"GSF_Fran"}</definedName>
    <definedName name="wrn.FI._.monthly." localSheetId="14" hidden="1">{#N/A,#N/A,FALSE,"FI_cover";#N/A,#N/A,FALSE,"FIBP&amp;NonC";#N/A,#N/A,FALSE,"FI Banking Prod";#N/A,#N/A,FALSE,"Non Core BS";#N/A,#N/A,FALSE,"Non Core Inv";#N/A,#N/A,FALSE,"GSF_Fran"}</definedName>
    <definedName name="wrn.FI._.monthly." localSheetId="12" hidden="1">{#N/A,#N/A,FALSE,"FI_cover";#N/A,#N/A,FALSE,"FIBP&amp;NonC";#N/A,#N/A,FALSE,"FI Banking Prod";#N/A,#N/A,FALSE,"Non Core BS";#N/A,#N/A,FALSE,"Non Core Inv";#N/A,#N/A,FALSE,"GSF_Fran"}</definedName>
    <definedName name="wrn.FI._.monthly." localSheetId="13" hidden="1">{#N/A,#N/A,FALSE,"FI_cover";#N/A,#N/A,FALSE,"FIBP&amp;NonC";#N/A,#N/A,FALSE,"FI Banking Prod";#N/A,#N/A,FALSE,"Non Core BS";#N/A,#N/A,FALSE,"Non Core Inv";#N/A,#N/A,FALSE,"GSF_Fran"}</definedName>
    <definedName name="wrn.FI._.monthly." localSheetId="5" hidden="1">{#N/A,#N/A,FALSE,"FI_cover";#N/A,#N/A,FALSE,"FIBP&amp;NonC";#N/A,#N/A,FALSE,"FI Banking Prod";#N/A,#N/A,FALSE,"Non Core BS";#N/A,#N/A,FALSE,"Non Core Inv";#N/A,#N/A,FALSE,"GSF_Fran"}</definedName>
    <definedName name="wrn.FI._.monthly." localSheetId="15" hidden="1">{#N/A,#N/A,FALSE,"FI_cover";#N/A,#N/A,FALSE,"FIBP&amp;NonC";#N/A,#N/A,FALSE,"FI Banking Prod";#N/A,#N/A,FALSE,"Non Core BS";#N/A,#N/A,FALSE,"Non Core Inv";#N/A,#N/A,FALSE,"GSF_Fran"}</definedName>
    <definedName name="wrn.FI._.monthly." hidden="1">{#N/A,#N/A,FALSE,"FI_cover";#N/A,#N/A,FALSE,"FIBP&amp;NonC";#N/A,#N/A,FALSE,"FI Banking Prod";#N/A,#N/A,FALSE,"Non Core BS";#N/A,#N/A,FALSE,"Non Core Inv";#N/A,#N/A,FALSE,"GSF_Fran"}</definedName>
    <definedName name="wrn.Full._.without._.data." localSheetId="11" hidden="1">{#N/A,#N/A,FALSE,"Title";#N/A,#N/A,FALSE,"Contents";#N/A,#N/A,FALSE,"Executive summary";#N/A,#N/A,FALSE,"Assumptions";#N/A,#N/A,FALSE,"Nybron";#N/A,#N/A,FALSE,"Trading Nybron";#N/A,#N/A,FALSE,"Transactions Nybron";#N/A,#N/A,FALSE,"DCF Nybron";#N/A,#N/A,FALSE,"Poggenpohl";#N/A,#N/A,FALSE,"Trading Poggenpohl";#N/A,#N/A,FALSE,"Transactions Poggenpohl";#N/A,#N/A,FALSE,"DCF Poggenpohl";#N/A,#N/A,FALSE,"Elit";#N/A,#N/A,FALSE,"DCF Elit";#N/A,#N/A,FALSE,"LBO"}</definedName>
    <definedName name="wrn.Full._.without._.data." localSheetId="14" hidden="1">{#N/A,#N/A,FALSE,"Title";#N/A,#N/A,FALSE,"Contents";#N/A,#N/A,FALSE,"Executive summary";#N/A,#N/A,FALSE,"Assumptions";#N/A,#N/A,FALSE,"Nybron";#N/A,#N/A,FALSE,"Trading Nybron";#N/A,#N/A,FALSE,"Transactions Nybron";#N/A,#N/A,FALSE,"DCF Nybron";#N/A,#N/A,FALSE,"Poggenpohl";#N/A,#N/A,FALSE,"Trading Poggenpohl";#N/A,#N/A,FALSE,"Transactions Poggenpohl";#N/A,#N/A,FALSE,"DCF Poggenpohl";#N/A,#N/A,FALSE,"Elit";#N/A,#N/A,FALSE,"DCF Elit";#N/A,#N/A,FALSE,"LBO"}</definedName>
    <definedName name="wrn.Full._.without._.data." localSheetId="12" hidden="1">{#N/A,#N/A,FALSE,"Title";#N/A,#N/A,FALSE,"Contents";#N/A,#N/A,FALSE,"Executive summary";#N/A,#N/A,FALSE,"Assumptions";#N/A,#N/A,FALSE,"Nybron";#N/A,#N/A,FALSE,"Trading Nybron";#N/A,#N/A,FALSE,"Transactions Nybron";#N/A,#N/A,FALSE,"DCF Nybron";#N/A,#N/A,FALSE,"Poggenpohl";#N/A,#N/A,FALSE,"Trading Poggenpohl";#N/A,#N/A,FALSE,"Transactions Poggenpohl";#N/A,#N/A,FALSE,"DCF Poggenpohl";#N/A,#N/A,FALSE,"Elit";#N/A,#N/A,FALSE,"DCF Elit";#N/A,#N/A,FALSE,"LBO"}</definedName>
    <definedName name="wrn.Full._.without._.data." localSheetId="13" hidden="1">{#N/A,#N/A,FALSE,"Title";#N/A,#N/A,FALSE,"Contents";#N/A,#N/A,FALSE,"Executive summary";#N/A,#N/A,FALSE,"Assumptions";#N/A,#N/A,FALSE,"Nybron";#N/A,#N/A,FALSE,"Trading Nybron";#N/A,#N/A,FALSE,"Transactions Nybron";#N/A,#N/A,FALSE,"DCF Nybron";#N/A,#N/A,FALSE,"Poggenpohl";#N/A,#N/A,FALSE,"Trading Poggenpohl";#N/A,#N/A,FALSE,"Transactions Poggenpohl";#N/A,#N/A,FALSE,"DCF Poggenpohl";#N/A,#N/A,FALSE,"Elit";#N/A,#N/A,FALSE,"DCF Elit";#N/A,#N/A,FALSE,"LBO"}</definedName>
    <definedName name="wrn.Full._.without._.data." localSheetId="5" hidden="1">{#N/A,#N/A,FALSE,"Title";#N/A,#N/A,FALSE,"Contents";#N/A,#N/A,FALSE,"Executive summary";#N/A,#N/A,FALSE,"Assumptions";#N/A,#N/A,FALSE,"Nybron";#N/A,#N/A,FALSE,"Trading Nybron";#N/A,#N/A,FALSE,"Transactions Nybron";#N/A,#N/A,FALSE,"DCF Nybron";#N/A,#N/A,FALSE,"Poggenpohl";#N/A,#N/A,FALSE,"Trading Poggenpohl";#N/A,#N/A,FALSE,"Transactions Poggenpohl";#N/A,#N/A,FALSE,"DCF Poggenpohl";#N/A,#N/A,FALSE,"Elit";#N/A,#N/A,FALSE,"DCF Elit";#N/A,#N/A,FALSE,"LBO"}</definedName>
    <definedName name="wrn.Full._.without._.data." localSheetId="15" hidden="1">{#N/A,#N/A,FALSE,"Title";#N/A,#N/A,FALSE,"Contents";#N/A,#N/A,FALSE,"Executive summary";#N/A,#N/A,FALSE,"Assumptions";#N/A,#N/A,FALSE,"Nybron";#N/A,#N/A,FALSE,"Trading Nybron";#N/A,#N/A,FALSE,"Transactions Nybron";#N/A,#N/A,FALSE,"DCF Nybron";#N/A,#N/A,FALSE,"Poggenpohl";#N/A,#N/A,FALSE,"Trading Poggenpohl";#N/A,#N/A,FALSE,"Transactions Poggenpohl";#N/A,#N/A,FALSE,"DCF Poggenpohl";#N/A,#N/A,FALSE,"Elit";#N/A,#N/A,FALSE,"DCF Elit";#N/A,#N/A,FALSE,"LBO"}</definedName>
    <definedName name="wrn.Full._.without._.data." hidden="1">{#N/A,#N/A,FALSE,"Title";#N/A,#N/A,FALSE,"Contents";#N/A,#N/A,FALSE,"Executive summary";#N/A,#N/A,FALSE,"Assumptions";#N/A,#N/A,FALSE,"Nybron";#N/A,#N/A,FALSE,"Trading Nybron";#N/A,#N/A,FALSE,"Transactions Nybron";#N/A,#N/A,FALSE,"DCF Nybron";#N/A,#N/A,FALSE,"Poggenpohl";#N/A,#N/A,FALSE,"Trading Poggenpohl";#N/A,#N/A,FALSE,"Transactions Poggenpohl";#N/A,#N/A,FALSE,"DCF Poggenpohl";#N/A,#N/A,FALSE,"Elit";#N/A,#N/A,FALSE,"DCF Elit";#N/A,#N/A,FALSE,"LBO"}</definedName>
    <definedName name="wrn.Gross._.to._.Net._.Reconciliations." localSheetId="11" hidden="1">{"Full Gross to Net",#N/A,TRUE,"GtoN";"R_I Accepted from Group Coys",#N/A,TRUE,"GtoN";"R_I Ceded to Group Coys",#N/A,TRUE,"GtoN";"Closing Loss Reserves and Gross Claims Incurred",#N/A,TRUE,"GtoN"}</definedName>
    <definedName name="wrn.Gross._.to._.Net._.Reconciliations." localSheetId="14" hidden="1">{"Full Gross to Net",#N/A,TRUE,"GtoN";"R_I Accepted from Group Coys",#N/A,TRUE,"GtoN";"R_I Ceded to Group Coys",#N/A,TRUE,"GtoN";"Closing Loss Reserves and Gross Claims Incurred",#N/A,TRUE,"GtoN"}</definedName>
    <definedName name="wrn.Gross._.to._.Net._.Reconciliations." localSheetId="12" hidden="1">{"Full Gross to Net",#N/A,TRUE,"GtoN";"R_I Accepted from Group Coys",#N/A,TRUE,"GtoN";"R_I Ceded to Group Coys",#N/A,TRUE,"GtoN";"Closing Loss Reserves and Gross Claims Incurred",#N/A,TRUE,"GtoN"}</definedName>
    <definedName name="wrn.Gross._.to._.Net._.Reconciliations." localSheetId="13" hidden="1">{"Full Gross to Net",#N/A,TRUE,"GtoN";"R_I Accepted from Group Coys",#N/A,TRUE,"GtoN";"R_I Ceded to Group Coys",#N/A,TRUE,"GtoN";"Closing Loss Reserves and Gross Claims Incurred",#N/A,TRUE,"GtoN"}</definedName>
    <definedName name="wrn.Gross._.to._.Net._.Reconciliations." localSheetId="5" hidden="1">{"Full Gross to Net",#N/A,TRUE,"GtoN";"R_I Accepted from Group Coys",#N/A,TRUE,"GtoN";"R_I Ceded to Group Coys",#N/A,TRUE,"GtoN";"Closing Loss Reserves and Gross Claims Incurred",#N/A,TRUE,"GtoN"}</definedName>
    <definedName name="wrn.Gross._.to._.Net._.Reconciliations." localSheetId="15" hidden="1">{"Full Gross to Net",#N/A,TRUE,"GtoN";"R_I Accepted from Group Coys",#N/A,TRUE,"GtoN";"R_I Ceded to Group Coys",#N/A,TRUE,"GtoN";"Closing Loss Reserves and Gross Claims Incurred",#N/A,TRUE,"GtoN"}</definedName>
    <definedName name="wrn.Gross._.to._.Net._.Reconciliations." hidden="1">{"Full Gross to Net",#N/A,TRUE,"GtoN";"R_I Accepted from Group Coys",#N/A,TRUE,"GtoN";"R_I Ceded to Group Coys",#N/A,TRUE,"GtoN";"Closing Loss Reserves and Gross Claims Incurred",#N/A,TRUE,"GtoN"}</definedName>
    <definedName name="wrn.Gross._.to._.Net._.Reconciliations._1" localSheetId="11" hidden="1">{"Full Gross to Net",#N/A,TRUE,"GtoN";"R_I Accepted from Group Coys",#N/A,TRUE,"GtoN";"R_I Ceded to Group Coys",#N/A,TRUE,"GtoN";"Closing Loss Reserves and Gross Claims Incurred",#N/A,TRUE,"GtoN"}</definedName>
    <definedName name="wrn.Gross._.to._.Net._.Reconciliations._1" localSheetId="14" hidden="1">{"Full Gross to Net",#N/A,TRUE,"GtoN";"R_I Accepted from Group Coys",#N/A,TRUE,"GtoN";"R_I Ceded to Group Coys",#N/A,TRUE,"GtoN";"Closing Loss Reserves and Gross Claims Incurred",#N/A,TRUE,"GtoN"}</definedName>
    <definedName name="wrn.Gross._.to._.Net._.Reconciliations._1" localSheetId="12" hidden="1">{"Full Gross to Net",#N/A,TRUE,"GtoN";"R_I Accepted from Group Coys",#N/A,TRUE,"GtoN";"R_I Ceded to Group Coys",#N/A,TRUE,"GtoN";"Closing Loss Reserves and Gross Claims Incurred",#N/A,TRUE,"GtoN"}</definedName>
    <definedName name="wrn.Gross._.to._.Net._.Reconciliations._1" localSheetId="13" hidden="1">{"Full Gross to Net",#N/A,TRUE,"GtoN";"R_I Accepted from Group Coys",#N/A,TRUE,"GtoN";"R_I Ceded to Group Coys",#N/A,TRUE,"GtoN";"Closing Loss Reserves and Gross Claims Incurred",#N/A,TRUE,"GtoN"}</definedName>
    <definedName name="wrn.Gross._.to._.Net._.Reconciliations._1" localSheetId="5" hidden="1">{"Full Gross to Net",#N/A,TRUE,"GtoN";"R_I Accepted from Group Coys",#N/A,TRUE,"GtoN";"R_I Ceded to Group Coys",#N/A,TRUE,"GtoN";"Closing Loss Reserves and Gross Claims Incurred",#N/A,TRUE,"GtoN"}</definedName>
    <definedName name="wrn.Gross._.to._.Net._.Reconciliations._1" localSheetId="15" hidden="1">{"Full Gross to Net",#N/A,TRUE,"GtoN";"R_I Accepted from Group Coys",#N/A,TRUE,"GtoN";"R_I Ceded to Group Coys",#N/A,TRUE,"GtoN";"Closing Loss Reserves and Gross Claims Incurred",#N/A,TRUE,"GtoN"}</definedName>
    <definedName name="wrn.Gross._.to._.Net._.Reconciliations._1" hidden="1">{"Full Gross to Net",#N/A,TRUE,"GtoN";"R_I Accepted from Group Coys",#N/A,TRUE,"GtoN";"R_I Ceded to Group Coys",#N/A,TRUE,"GtoN";"Closing Loss Reserves and Gross Claims Incurred",#N/A,TRUE,"GtoN"}</definedName>
    <definedName name="wrn.Gross._.to._.Net._.Reconciliations._2" localSheetId="11" hidden="1">{"Full Gross to Net",#N/A,TRUE,"GtoN";"R_I Accepted from Group Coys",#N/A,TRUE,"GtoN";"R_I Ceded to Group Coys",#N/A,TRUE,"GtoN";"Closing Loss Reserves and Gross Claims Incurred",#N/A,TRUE,"GtoN"}</definedName>
    <definedName name="wrn.Gross._.to._.Net._.Reconciliations._2" localSheetId="14" hidden="1">{"Full Gross to Net",#N/A,TRUE,"GtoN";"R_I Accepted from Group Coys",#N/A,TRUE,"GtoN";"R_I Ceded to Group Coys",#N/A,TRUE,"GtoN";"Closing Loss Reserves and Gross Claims Incurred",#N/A,TRUE,"GtoN"}</definedName>
    <definedName name="wrn.Gross._.to._.Net._.Reconciliations._2" localSheetId="12" hidden="1">{"Full Gross to Net",#N/A,TRUE,"GtoN";"R_I Accepted from Group Coys",#N/A,TRUE,"GtoN";"R_I Ceded to Group Coys",#N/A,TRUE,"GtoN";"Closing Loss Reserves and Gross Claims Incurred",#N/A,TRUE,"GtoN"}</definedName>
    <definedName name="wrn.Gross._.to._.Net._.Reconciliations._2" localSheetId="13" hidden="1">{"Full Gross to Net",#N/A,TRUE,"GtoN";"R_I Accepted from Group Coys",#N/A,TRUE,"GtoN";"R_I Ceded to Group Coys",#N/A,TRUE,"GtoN";"Closing Loss Reserves and Gross Claims Incurred",#N/A,TRUE,"GtoN"}</definedName>
    <definedName name="wrn.Gross._.to._.Net._.Reconciliations._2" localSheetId="5" hidden="1">{"Full Gross to Net",#N/A,TRUE,"GtoN";"R_I Accepted from Group Coys",#N/A,TRUE,"GtoN";"R_I Ceded to Group Coys",#N/A,TRUE,"GtoN";"Closing Loss Reserves and Gross Claims Incurred",#N/A,TRUE,"GtoN"}</definedName>
    <definedName name="wrn.Gross._.to._.Net._.Reconciliations._2" localSheetId="15" hidden="1">{"Full Gross to Net",#N/A,TRUE,"GtoN";"R_I Accepted from Group Coys",#N/A,TRUE,"GtoN";"R_I Ceded to Group Coys",#N/A,TRUE,"GtoN";"Closing Loss Reserves and Gross Claims Incurred",#N/A,TRUE,"GtoN"}</definedName>
    <definedName name="wrn.Gross._.to._.Net._.Reconciliations._2" hidden="1">{"Full Gross to Net",#N/A,TRUE,"GtoN";"R_I Accepted from Group Coys",#N/A,TRUE,"GtoN";"R_I Ceded to Group Coys",#N/A,TRUE,"GtoN";"Closing Loss Reserves and Gross Claims Incurred",#N/A,TRUE,"GtoN"}</definedName>
    <definedName name="wrn.gw280." localSheetId="11" hidden="1">{#N/A,#N/A,FALSE,"GW280NEW.XLS"}</definedName>
    <definedName name="wrn.gw280." localSheetId="14" hidden="1">{#N/A,#N/A,FALSE,"GW280NEW.XLS"}</definedName>
    <definedName name="wrn.gw280." localSheetId="12" hidden="1">{#N/A,#N/A,FALSE,"GW280NEW.XLS"}</definedName>
    <definedName name="wrn.gw280." localSheetId="13" hidden="1">{#N/A,#N/A,FALSE,"GW280NEW.XLS"}</definedName>
    <definedName name="wrn.gw280." localSheetId="5" hidden="1">{#N/A,#N/A,FALSE,"GW280NEW.XLS"}</definedName>
    <definedName name="wrn.gw280." localSheetId="15" hidden="1">{#N/A,#N/A,FALSE,"GW280NEW.XLS"}</definedName>
    <definedName name="wrn.gw280." hidden="1">{#N/A,#N/A,FALSE,"GW280NEW.XLS"}</definedName>
    <definedName name="wrn.Logo._.Exchange._.and._.Overview." localSheetId="11" hidden="1">{"Logo",#N/A,FALSE,"Logo";"Exchange",#N/A,FALSE,"Logo";#N/A,#N/A,FALSE,"overview"}</definedName>
    <definedName name="wrn.Logo._.Exchange._.and._.Overview." localSheetId="14" hidden="1">{"Logo",#N/A,FALSE,"Logo";"Exchange",#N/A,FALSE,"Logo";#N/A,#N/A,FALSE,"overview"}</definedName>
    <definedName name="wrn.Logo._.Exchange._.and._.Overview." localSheetId="12" hidden="1">{"Logo",#N/A,FALSE,"Logo";"Exchange",#N/A,FALSE,"Logo";#N/A,#N/A,FALSE,"overview"}</definedName>
    <definedName name="wrn.Logo._.Exchange._.and._.Overview." localSheetId="13" hidden="1">{"Logo",#N/A,FALSE,"Logo";"Exchange",#N/A,FALSE,"Logo";#N/A,#N/A,FALSE,"overview"}</definedName>
    <definedName name="wrn.Logo._.Exchange._.and._.Overview." localSheetId="5" hidden="1">{"Logo",#N/A,FALSE,"Logo";"Exchange",#N/A,FALSE,"Logo";#N/A,#N/A,FALSE,"overview"}</definedName>
    <definedName name="wrn.Logo._.Exchange._.and._.Overview." localSheetId="15" hidden="1">{"Logo",#N/A,FALSE,"Logo";"Exchange",#N/A,FALSE,"Logo";#N/A,#N/A,FALSE,"overview"}</definedName>
    <definedName name="wrn.Logo._.Exchange._.and._.Overview." hidden="1">{"Logo",#N/A,FALSE,"Logo";"Exchange",#N/A,FALSE,"Logo";#N/A,#N/A,FALSE,"overview"}</definedName>
    <definedName name="wrn.Logo._.Exchange._.and._.Overview._1" localSheetId="11" hidden="1">{"Logo",#N/A,FALSE,"Logo";"Exchange",#N/A,FALSE,"Logo";#N/A,#N/A,FALSE,"overview"}</definedName>
    <definedName name="wrn.Logo._.Exchange._.and._.Overview._1" localSheetId="14" hidden="1">{"Logo",#N/A,FALSE,"Logo";"Exchange",#N/A,FALSE,"Logo";#N/A,#N/A,FALSE,"overview"}</definedName>
    <definedName name="wrn.Logo._.Exchange._.and._.Overview._1" localSheetId="12" hidden="1">{"Logo",#N/A,FALSE,"Logo";"Exchange",#N/A,FALSE,"Logo";#N/A,#N/A,FALSE,"overview"}</definedName>
    <definedName name="wrn.Logo._.Exchange._.and._.Overview._1" localSheetId="13" hidden="1">{"Logo",#N/A,FALSE,"Logo";"Exchange",#N/A,FALSE,"Logo";#N/A,#N/A,FALSE,"overview"}</definedName>
    <definedName name="wrn.Logo._.Exchange._.and._.Overview._1" localSheetId="5" hidden="1">{"Logo",#N/A,FALSE,"Logo";"Exchange",#N/A,FALSE,"Logo";#N/A,#N/A,FALSE,"overview"}</definedName>
    <definedName name="wrn.Logo._.Exchange._.and._.Overview._1" localSheetId="15" hidden="1">{"Logo",#N/A,FALSE,"Logo";"Exchange",#N/A,FALSE,"Logo";#N/A,#N/A,FALSE,"overview"}</definedName>
    <definedName name="wrn.Logo._.Exchange._.and._.Overview._1" hidden="1">{"Logo",#N/A,FALSE,"Logo";"Exchange",#N/A,FALSE,"Logo";#N/A,#N/A,FALSE,"overview"}</definedName>
    <definedName name="wrn.Logo._.Exchange._.and._.Overview._2" localSheetId="11" hidden="1">{"Logo",#N/A,FALSE,"Logo";"Exchange",#N/A,FALSE,"Logo";#N/A,#N/A,FALSE,"overview"}</definedName>
    <definedName name="wrn.Logo._.Exchange._.and._.Overview._2" localSheetId="14" hidden="1">{"Logo",#N/A,FALSE,"Logo";"Exchange",#N/A,FALSE,"Logo";#N/A,#N/A,FALSE,"overview"}</definedName>
    <definedName name="wrn.Logo._.Exchange._.and._.Overview._2" localSheetId="12" hidden="1">{"Logo",#N/A,FALSE,"Logo";"Exchange",#N/A,FALSE,"Logo";#N/A,#N/A,FALSE,"overview"}</definedName>
    <definedName name="wrn.Logo._.Exchange._.and._.Overview._2" localSheetId="13" hidden="1">{"Logo",#N/A,FALSE,"Logo";"Exchange",#N/A,FALSE,"Logo";#N/A,#N/A,FALSE,"overview"}</definedName>
    <definedName name="wrn.Logo._.Exchange._.and._.Overview._2" localSheetId="5" hidden="1">{"Logo",#N/A,FALSE,"Logo";"Exchange",#N/A,FALSE,"Logo";#N/A,#N/A,FALSE,"overview"}</definedName>
    <definedName name="wrn.Logo._.Exchange._.and._.Overview._2" localSheetId="15" hidden="1">{"Logo",#N/A,FALSE,"Logo";"Exchange",#N/A,FALSE,"Logo";#N/A,#N/A,FALSE,"overview"}</definedName>
    <definedName name="wrn.Logo._.Exchange._.and._.Overview._2" hidden="1">{"Logo",#N/A,FALSE,"Logo";"Exchange",#N/A,FALSE,"Logo";#N/A,#N/A,FALSE,"overview"}</definedName>
    <definedName name="wrn.Modello." localSheetId="11" hidden="1">{#N/A,#N/A,TRUE,"Proposal";#N/A,#N/A,TRUE,"Assumptions";#N/A,#N/A,TRUE,"Net Income";#N/A,#N/A,TRUE,"Balsheet";#N/A,#N/A,TRUE,"Capex";#N/A,#N/A,TRUE,"Volumes";#N/A,#N/A,TRUE,"Revenues";#N/A,#N/A,TRUE,"Var.Costs";#N/A,#N/A,TRUE,"Personnel";#N/A,#N/A,TRUE,"Other costs";#N/A,#N/A,TRUE,"MKTG and G&amp;A"}</definedName>
    <definedName name="wrn.Modello." localSheetId="14" hidden="1">{#N/A,#N/A,TRUE,"Proposal";#N/A,#N/A,TRUE,"Assumptions";#N/A,#N/A,TRUE,"Net Income";#N/A,#N/A,TRUE,"Balsheet";#N/A,#N/A,TRUE,"Capex";#N/A,#N/A,TRUE,"Volumes";#N/A,#N/A,TRUE,"Revenues";#N/A,#N/A,TRUE,"Var.Costs";#N/A,#N/A,TRUE,"Personnel";#N/A,#N/A,TRUE,"Other costs";#N/A,#N/A,TRUE,"MKTG and G&amp;A"}</definedName>
    <definedName name="wrn.Modello." localSheetId="12" hidden="1">{#N/A,#N/A,TRUE,"Proposal";#N/A,#N/A,TRUE,"Assumptions";#N/A,#N/A,TRUE,"Net Income";#N/A,#N/A,TRUE,"Balsheet";#N/A,#N/A,TRUE,"Capex";#N/A,#N/A,TRUE,"Volumes";#N/A,#N/A,TRUE,"Revenues";#N/A,#N/A,TRUE,"Var.Costs";#N/A,#N/A,TRUE,"Personnel";#N/A,#N/A,TRUE,"Other costs";#N/A,#N/A,TRUE,"MKTG and G&amp;A"}</definedName>
    <definedName name="wrn.Modello." localSheetId="13" hidden="1">{#N/A,#N/A,TRUE,"Proposal";#N/A,#N/A,TRUE,"Assumptions";#N/A,#N/A,TRUE,"Net Income";#N/A,#N/A,TRUE,"Balsheet";#N/A,#N/A,TRUE,"Capex";#N/A,#N/A,TRUE,"Volumes";#N/A,#N/A,TRUE,"Revenues";#N/A,#N/A,TRUE,"Var.Costs";#N/A,#N/A,TRUE,"Personnel";#N/A,#N/A,TRUE,"Other costs";#N/A,#N/A,TRUE,"MKTG and G&amp;A"}</definedName>
    <definedName name="wrn.Modello." localSheetId="5" hidden="1">{#N/A,#N/A,TRUE,"Proposal";#N/A,#N/A,TRUE,"Assumptions";#N/A,#N/A,TRUE,"Net Income";#N/A,#N/A,TRUE,"Balsheet";#N/A,#N/A,TRUE,"Capex";#N/A,#N/A,TRUE,"Volumes";#N/A,#N/A,TRUE,"Revenues";#N/A,#N/A,TRUE,"Var.Costs";#N/A,#N/A,TRUE,"Personnel";#N/A,#N/A,TRUE,"Other costs";#N/A,#N/A,TRUE,"MKTG and G&amp;A"}</definedName>
    <definedName name="wrn.Modello." localSheetId="15" hidden="1">{#N/A,#N/A,TRUE,"Proposal";#N/A,#N/A,TRUE,"Assumptions";#N/A,#N/A,TRUE,"Net Income";#N/A,#N/A,TRUE,"Balsheet";#N/A,#N/A,TRUE,"Capex";#N/A,#N/A,TRUE,"Volumes";#N/A,#N/A,TRUE,"Revenues";#N/A,#N/A,TRUE,"Var.Costs";#N/A,#N/A,TRUE,"Personnel";#N/A,#N/A,TRUE,"Other costs";#N/A,#N/A,TRUE,"MKTG and G&amp;A"}</definedName>
    <definedName name="wrn.Modello." hidden="1">{#N/A,#N/A,TRUE,"Proposal";#N/A,#N/A,TRUE,"Assumptions";#N/A,#N/A,TRUE,"Net Income";#N/A,#N/A,TRUE,"Balsheet";#N/A,#N/A,TRUE,"Capex";#N/A,#N/A,TRUE,"Volumes";#N/A,#N/A,TRUE,"Revenues";#N/A,#N/A,TRUE,"Var.Costs";#N/A,#N/A,TRUE,"Personnel";#N/A,#N/A,TRUE,"Other costs";#N/A,#N/A,TRUE,"MKTG and G&amp;A"}</definedName>
    <definedName name="wrn.new._.report."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_.report."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_.report."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_.report."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_.report."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_.report."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_.report."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_.REPORT2"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_.REPORT2"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_.REPORT2"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_.REPORT2"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_.REPORT2"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_.REPORT2"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_.REPORT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1._.report."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1._.report."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1._.report."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1._.report."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1._.report."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1._.report."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1._.report."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1._.report.25"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1._.report.25"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1._.report.25"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1._.report.25"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1._.report.25"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1._.report.25"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1._.report.2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5._report." localSheetId="11"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5._report." localSheetId="14"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5._report." localSheetId="12"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5._report." localSheetId="13"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5._report." localSheetId="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5._report." localSheetId="15"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new5._report." hidden="1">{#N/A,#N/A,FALSE,"PROJECT BUDET";#N/A,#N/A,FALSE,"page 8";#N/A,#N/A,FALSE,"page 9";"page 1",#N/A,FALSE,"page 11,12,13,14";"page 2",#N/A,FALSE,"page 11,12,13,14";"page 3",#N/A,FALSE,"page 11,12,13,14";"page 4",#N/A,FALSE,"page 11,12,13,14";#N/A,#N/A,FALSE,"page 10";#N/A,#N/A,FALSE,"PAGE 18 &amp; 19";"PAGE15",#N/A,FALSE,"page 15,16,17";"PAGE16",#N/A,FALSE,"page 15,16,17";"PAGE17",#N/A,FALSE,"page 15,16,17";"PAGE18",#N/A,FALSE,"page 15,16,17";#N/A,#N/A,FALSE,"page 20";#N/A,#N/A,FALSE,"page 21";#N/A,#N/A,FALSE,"page 22";#N/A,#N/A,FALSE,"page 23";#N/A,#N/A,FALSE,"page 24";#N/A,#N/A,FALSE,"page 25";#N/A,#N/A,FALSE,"page 26";#N/A,#N/A,FALSE,"page 27";#N/A,#N/A,FALSE,"page 28";#N/A,#N/A,FALSE,"page 29";#N/A,#N/A,FALSE,"page 30";#N/A,#N/A,FALSE,"page 31"}</definedName>
    <definedName name="wrn.ODB." localSheetId="11" hidden="1">{"ODB",#N/A,FALSE,"Hold Scenario"}</definedName>
    <definedName name="wrn.ODB." localSheetId="14" hidden="1">{"ODB",#N/A,FALSE,"Hold Scenario"}</definedName>
    <definedName name="wrn.ODB." localSheetId="12" hidden="1">{"ODB",#N/A,FALSE,"Hold Scenario"}</definedName>
    <definedName name="wrn.ODB." localSheetId="13" hidden="1">{"ODB",#N/A,FALSE,"Hold Scenario"}</definedName>
    <definedName name="wrn.ODB." localSheetId="5" hidden="1">{"ODB",#N/A,FALSE,"Hold Scenario"}</definedName>
    <definedName name="wrn.ODB." localSheetId="15" hidden="1">{"ODB",#N/A,FALSE,"Hold Scenario"}</definedName>
    <definedName name="wrn.ODB." hidden="1">{"ODB",#N/A,FALSE,"Hold Scenario"}</definedName>
    <definedName name="wrn.Ops_S.Holders._.Assets_Income." localSheetId="11" hidden="1">{"Ops_S.Holders Assets and Income",#N/A,FALSE,"ops_shf"}</definedName>
    <definedName name="wrn.Ops_S.Holders._.Assets_Income." localSheetId="14" hidden="1">{"Ops_S.Holders Assets and Income",#N/A,FALSE,"ops_shf"}</definedName>
    <definedName name="wrn.Ops_S.Holders._.Assets_Income." localSheetId="12" hidden="1">{"Ops_S.Holders Assets and Income",#N/A,FALSE,"ops_shf"}</definedName>
    <definedName name="wrn.Ops_S.Holders._.Assets_Income." localSheetId="13" hidden="1">{"Ops_S.Holders Assets and Income",#N/A,FALSE,"ops_shf"}</definedName>
    <definedName name="wrn.Ops_S.Holders._.Assets_Income." localSheetId="5" hidden="1">{"Ops_S.Holders Assets and Income",#N/A,FALSE,"ops_shf"}</definedName>
    <definedName name="wrn.Ops_S.Holders._.Assets_Income." localSheetId="15" hidden="1">{"Ops_S.Holders Assets and Income",#N/A,FALSE,"ops_shf"}</definedName>
    <definedName name="wrn.Ops_S.Holders._.Assets_Income." hidden="1">{"Ops_S.Holders Assets and Income",#N/A,FALSE,"ops_shf"}</definedName>
    <definedName name="wrn.Ops_S.Holders._.Assets_Income._1" localSheetId="11" hidden="1">{"Ops_S.Holders Assets and Income",#N/A,FALSE,"ops_shf"}</definedName>
    <definedName name="wrn.Ops_S.Holders._.Assets_Income._1" localSheetId="14" hidden="1">{"Ops_S.Holders Assets and Income",#N/A,FALSE,"ops_shf"}</definedName>
    <definedName name="wrn.Ops_S.Holders._.Assets_Income._1" localSheetId="12" hidden="1">{"Ops_S.Holders Assets and Income",#N/A,FALSE,"ops_shf"}</definedName>
    <definedName name="wrn.Ops_S.Holders._.Assets_Income._1" localSheetId="13" hidden="1">{"Ops_S.Holders Assets and Income",#N/A,FALSE,"ops_shf"}</definedName>
    <definedName name="wrn.Ops_S.Holders._.Assets_Income._1" localSheetId="5" hidden="1">{"Ops_S.Holders Assets and Income",#N/A,FALSE,"ops_shf"}</definedName>
    <definedName name="wrn.Ops_S.Holders._.Assets_Income._1" localSheetId="15" hidden="1">{"Ops_S.Holders Assets and Income",#N/A,FALSE,"ops_shf"}</definedName>
    <definedName name="wrn.Ops_S.Holders._.Assets_Income._1" hidden="1">{"Ops_S.Holders Assets and Income",#N/A,FALSE,"ops_shf"}</definedName>
    <definedName name="wrn.Ops_S.Holders._.Assets_Income._2" localSheetId="11" hidden="1">{"Ops_S.Holders Assets and Income",#N/A,FALSE,"ops_shf"}</definedName>
    <definedName name="wrn.Ops_S.Holders._.Assets_Income._2" localSheetId="14" hidden="1">{"Ops_S.Holders Assets and Income",#N/A,FALSE,"ops_shf"}</definedName>
    <definedName name="wrn.Ops_S.Holders._.Assets_Income._2" localSheetId="12" hidden="1">{"Ops_S.Holders Assets and Income",#N/A,FALSE,"ops_shf"}</definedName>
    <definedName name="wrn.Ops_S.Holders._.Assets_Income._2" localSheetId="13" hidden="1">{"Ops_S.Holders Assets and Income",#N/A,FALSE,"ops_shf"}</definedName>
    <definedName name="wrn.Ops_S.Holders._.Assets_Income._2" localSheetId="5" hidden="1">{"Ops_S.Holders Assets and Income",#N/A,FALSE,"ops_shf"}</definedName>
    <definedName name="wrn.Ops_S.Holders._.Assets_Income._2" localSheetId="15" hidden="1">{"Ops_S.Holders Assets and Income",#N/A,FALSE,"ops_shf"}</definedName>
    <definedName name="wrn.Ops_S.Holders._.Assets_Income._2" hidden="1">{"Ops_S.Holders Assets and Income",#N/A,FALSE,"ops_shf"}</definedName>
    <definedName name="wrn.P_L._.and._.Bal.._.Sheet." localSheetId="11" hidden="1">{"P_L Account",#N/A,FALSE,"Prime";"Assets",#N/A,FALSE,"Prime";"Liabilities",#N/A,FALSE,"Prime";"Capital and Reserves",#N/A,FALSE,"Prime";"Rec. of S_Holders Funds",#N/A,FALSE,"Prime";"Rec. of Pre and Post Tax Result",#N/A,FALSE,"Prime"}</definedName>
    <definedName name="wrn.P_L._.and._.Bal.._.Sheet." localSheetId="14" hidden="1">{"P_L Account",#N/A,FALSE,"Prime";"Assets",#N/A,FALSE,"Prime";"Liabilities",#N/A,FALSE,"Prime";"Capital and Reserves",#N/A,FALSE,"Prime";"Rec. of S_Holders Funds",#N/A,FALSE,"Prime";"Rec. of Pre and Post Tax Result",#N/A,FALSE,"Prime"}</definedName>
    <definedName name="wrn.P_L._.and._.Bal.._.Sheet." localSheetId="12" hidden="1">{"P_L Account",#N/A,FALSE,"Prime";"Assets",#N/A,FALSE,"Prime";"Liabilities",#N/A,FALSE,"Prime";"Capital and Reserves",#N/A,FALSE,"Prime";"Rec. of S_Holders Funds",#N/A,FALSE,"Prime";"Rec. of Pre and Post Tax Result",#N/A,FALSE,"Prime"}</definedName>
    <definedName name="wrn.P_L._.and._.Bal.._.Sheet." localSheetId="13" hidden="1">{"P_L Account",#N/A,FALSE,"Prime";"Assets",#N/A,FALSE,"Prime";"Liabilities",#N/A,FALSE,"Prime";"Capital and Reserves",#N/A,FALSE,"Prime";"Rec. of S_Holders Funds",#N/A,FALSE,"Prime";"Rec. of Pre and Post Tax Result",#N/A,FALSE,"Prime"}</definedName>
    <definedName name="wrn.P_L._.and._.Bal.._.Sheet." localSheetId="5" hidden="1">{"P_L Account",#N/A,FALSE,"Prime";"Assets",#N/A,FALSE,"Prime";"Liabilities",#N/A,FALSE,"Prime";"Capital and Reserves",#N/A,FALSE,"Prime";"Rec. of S_Holders Funds",#N/A,FALSE,"Prime";"Rec. of Pre and Post Tax Result",#N/A,FALSE,"Prime"}</definedName>
    <definedName name="wrn.P_L._.and._.Bal.._.Sheet." localSheetId="15" hidden="1">{"P_L Account",#N/A,FALSE,"Prime";"Assets",#N/A,FALSE,"Prime";"Liabilities",#N/A,FALSE,"Prime";"Capital and Reserves",#N/A,FALSE,"Prime";"Rec. of S_Holders Funds",#N/A,FALSE,"Prime";"Rec. of Pre and Post Tax Result",#N/A,FALSE,"Prime"}</definedName>
    <definedName name="wrn.P_L._.and._.Bal.._.Sheet." hidden="1">{"P_L Account",#N/A,FALSE,"Prime";"Assets",#N/A,FALSE,"Prime";"Liabilities",#N/A,FALSE,"Prime";"Capital and Reserves",#N/A,FALSE,"Prime";"Rec. of S_Holders Funds",#N/A,FALSE,"Prime";"Rec. of Pre and Post Tax Result",#N/A,FALSE,"Prime"}</definedName>
    <definedName name="wrn.P_L._.and._.Bal.._.Sheet._1" localSheetId="11" hidden="1">{"P_L Account",#N/A,FALSE,"Prime";"Assets",#N/A,FALSE,"Prime";"Liabilities",#N/A,FALSE,"Prime";"Capital and Reserves",#N/A,FALSE,"Prime";"Rec. of S_Holders Funds",#N/A,FALSE,"Prime";"Rec. of Pre and Post Tax Result",#N/A,FALSE,"Prime"}</definedName>
    <definedName name="wrn.P_L._.and._.Bal.._.Sheet._1" localSheetId="14" hidden="1">{"P_L Account",#N/A,FALSE,"Prime";"Assets",#N/A,FALSE,"Prime";"Liabilities",#N/A,FALSE,"Prime";"Capital and Reserves",#N/A,FALSE,"Prime";"Rec. of S_Holders Funds",#N/A,FALSE,"Prime";"Rec. of Pre and Post Tax Result",#N/A,FALSE,"Prime"}</definedName>
    <definedName name="wrn.P_L._.and._.Bal.._.Sheet._1" localSheetId="12" hidden="1">{"P_L Account",#N/A,FALSE,"Prime";"Assets",#N/A,FALSE,"Prime";"Liabilities",#N/A,FALSE,"Prime";"Capital and Reserves",#N/A,FALSE,"Prime";"Rec. of S_Holders Funds",#N/A,FALSE,"Prime";"Rec. of Pre and Post Tax Result",#N/A,FALSE,"Prime"}</definedName>
    <definedName name="wrn.P_L._.and._.Bal.._.Sheet._1" localSheetId="13" hidden="1">{"P_L Account",#N/A,FALSE,"Prime";"Assets",#N/A,FALSE,"Prime";"Liabilities",#N/A,FALSE,"Prime";"Capital and Reserves",#N/A,FALSE,"Prime";"Rec. of S_Holders Funds",#N/A,FALSE,"Prime";"Rec. of Pre and Post Tax Result",#N/A,FALSE,"Prime"}</definedName>
    <definedName name="wrn.P_L._.and._.Bal.._.Sheet._1" localSheetId="5" hidden="1">{"P_L Account",#N/A,FALSE,"Prime";"Assets",#N/A,FALSE,"Prime";"Liabilities",#N/A,FALSE,"Prime";"Capital and Reserves",#N/A,FALSE,"Prime";"Rec. of S_Holders Funds",#N/A,FALSE,"Prime";"Rec. of Pre and Post Tax Result",#N/A,FALSE,"Prime"}</definedName>
    <definedName name="wrn.P_L._.and._.Bal.._.Sheet._1" localSheetId="15" hidden="1">{"P_L Account",#N/A,FALSE,"Prime";"Assets",#N/A,FALSE,"Prime";"Liabilities",#N/A,FALSE,"Prime";"Capital and Reserves",#N/A,FALSE,"Prime";"Rec. of S_Holders Funds",#N/A,FALSE,"Prime";"Rec. of Pre and Post Tax Result",#N/A,FALSE,"Prime"}</definedName>
    <definedName name="wrn.P_L._.and._.Bal.._.Sheet._1" hidden="1">{"P_L Account",#N/A,FALSE,"Prime";"Assets",#N/A,FALSE,"Prime";"Liabilities",#N/A,FALSE,"Prime";"Capital and Reserves",#N/A,FALSE,"Prime";"Rec. of S_Holders Funds",#N/A,FALSE,"Prime";"Rec. of Pre and Post Tax Result",#N/A,FALSE,"Prime"}</definedName>
    <definedName name="wrn.P_L._.and._.Bal.._.Sheet._2" localSheetId="11" hidden="1">{"P_L Account",#N/A,FALSE,"Prime";"Assets",#N/A,FALSE,"Prime";"Liabilities",#N/A,FALSE,"Prime";"Capital and Reserves",#N/A,FALSE,"Prime";"Rec. of S_Holders Funds",#N/A,FALSE,"Prime";"Rec. of Pre and Post Tax Result",#N/A,FALSE,"Prime"}</definedName>
    <definedName name="wrn.P_L._.and._.Bal.._.Sheet._2" localSheetId="14" hidden="1">{"P_L Account",#N/A,FALSE,"Prime";"Assets",#N/A,FALSE,"Prime";"Liabilities",#N/A,FALSE,"Prime";"Capital and Reserves",#N/A,FALSE,"Prime";"Rec. of S_Holders Funds",#N/A,FALSE,"Prime";"Rec. of Pre and Post Tax Result",#N/A,FALSE,"Prime"}</definedName>
    <definedName name="wrn.P_L._.and._.Bal.._.Sheet._2" localSheetId="12" hidden="1">{"P_L Account",#N/A,FALSE,"Prime";"Assets",#N/A,FALSE,"Prime";"Liabilities",#N/A,FALSE,"Prime";"Capital and Reserves",#N/A,FALSE,"Prime";"Rec. of S_Holders Funds",#N/A,FALSE,"Prime";"Rec. of Pre and Post Tax Result",#N/A,FALSE,"Prime"}</definedName>
    <definedName name="wrn.P_L._.and._.Bal.._.Sheet._2" localSheetId="13" hidden="1">{"P_L Account",#N/A,FALSE,"Prime";"Assets",#N/A,FALSE,"Prime";"Liabilities",#N/A,FALSE,"Prime";"Capital and Reserves",#N/A,FALSE,"Prime";"Rec. of S_Holders Funds",#N/A,FALSE,"Prime";"Rec. of Pre and Post Tax Result",#N/A,FALSE,"Prime"}</definedName>
    <definedName name="wrn.P_L._.and._.Bal.._.Sheet._2" localSheetId="5" hidden="1">{"P_L Account",#N/A,FALSE,"Prime";"Assets",#N/A,FALSE,"Prime";"Liabilities",#N/A,FALSE,"Prime";"Capital and Reserves",#N/A,FALSE,"Prime";"Rec. of S_Holders Funds",#N/A,FALSE,"Prime";"Rec. of Pre and Post Tax Result",#N/A,FALSE,"Prime"}</definedName>
    <definedName name="wrn.P_L._.and._.Bal.._.Sheet._2" localSheetId="15" hidden="1">{"P_L Account",#N/A,FALSE,"Prime";"Assets",#N/A,FALSE,"Prime";"Liabilities",#N/A,FALSE,"Prime";"Capital and Reserves",#N/A,FALSE,"Prime";"Rec. of S_Holders Funds",#N/A,FALSE,"Prime";"Rec. of Pre and Post Tax Result",#N/A,FALSE,"Prime"}</definedName>
    <definedName name="wrn.P_L._.and._.Bal.._.Sheet._2" hidden="1">{"P_L Account",#N/A,FALSE,"Prime";"Assets",#N/A,FALSE,"Prime";"Liabilities",#N/A,FALSE,"Prime";"Capital and Reserves",#N/A,FALSE,"Prime";"Rec. of S_Holders Funds",#N/A,FALSE,"Prime";"Rec. of Pre and Post Tax Result",#N/A,FALSE,"Prime"}</definedName>
    <definedName name="wrn.pr3sty." localSheetId="11" hidden="1">{#N/A,#N/A,FALSE,"intag";#N/A,#N/A,FALSE,"budg";#N/A,#N/A,FALSE,"samtl"}</definedName>
    <definedName name="wrn.pr3sty." localSheetId="14" hidden="1">{#N/A,#N/A,FALSE,"intag";#N/A,#N/A,FALSE,"budg";#N/A,#N/A,FALSE,"samtl"}</definedName>
    <definedName name="wrn.pr3sty." localSheetId="12" hidden="1">{#N/A,#N/A,FALSE,"intag";#N/A,#N/A,FALSE,"budg";#N/A,#N/A,FALSE,"samtl"}</definedName>
    <definedName name="wrn.pr3sty." localSheetId="13" hidden="1">{#N/A,#N/A,FALSE,"intag";#N/A,#N/A,FALSE,"budg";#N/A,#N/A,FALSE,"samtl"}</definedName>
    <definedName name="wrn.pr3sty." localSheetId="5" hidden="1">{#N/A,#N/A,FALSE,"intag";#N/A,#N/A,FALSE,"budg";#N/A,#N/A,FALSE,"samtl"}</definedName>
    <definedName name="wrn.pr3sty." localSheetId="15" hidden="1">{#N/A,#N/A,FALSE,"intag";#N/A,#N/A,FALSE,"budg";#N/A,#N/A,FALSE,"samtl"}</definedName>
    <definedName name="wrn.pr3sty." hidden="1">{#N/A,#N/A,FALSE,"intag";#N/A,#N/A,FALSE,"budg";#N/A,#N/A,FALSE,"samtl"}</definedName>
    <definedName name="wrn.pr3sty._1" localSheetId="11" hidden="1">{#N/A,#N/A,FALSE,"intag";#N/A,#N/A,FALSE,"budg";#N/A,#N/A,FALSE,"samtl"}</definedName>
    <definedName name="wrn.pr3sty._1" localSheetId="14" hidden="1">{#N/A,#N/A,FALSE,"intag";#N/A,#N/A,FALSE,"budg";#N/A,#N/A,FALSE,"samtl"}</definedName>
    <definedName name="wrn.pr3sty._1" localSheetId="12" hidden="1">{#N/A,#N/A,FALSE,"intag";#N/A,#N/A,FALSE,"budg";#N/A,#N/A,FALSE,"samtl"}</definedName>
    <definedName name="wrn.pr3sty._1" localSheetId="13" hidden="1">{#N/A,#N/A,FALSE,"intag";#N/A,#N/A,FALSE,"budg";#N/A,#N/A,FALSE,"samtl"}</definedName>
    <definedName name="wrn.pr3sty._1" localSheetId="5" hidden="1">{#N/A,#N/A,FALSE,"intag";#N/A,#N/A,FALSE,"budg";#N/A,#N/A,FALSE,"samtl"}</definedName>
    <definedName name="wrn.pr3sty._1" localSheetId="15" hidden="1">{#N/A,#N/A,FALSE,"intag";#N/A,#N/A,FALSE,"budg";#N/A,#N/A,FALSE,"samtl"}</definedName>
    <definedName name="wrn.pr3sty._1" hidden="1">{#N/A,#N/A,FALSE,"intag";#N/A,#N/A,FALSE,"budg";#N/A,#N/A,FALSE,"samtl"}</definedName>
    <definedName name="wrn.pr3sty._2" localSheetId="11" hidden="1">{#N/A,#N/A,FALSE,"intag";#N/A,#N/A,FALSE,"budg";#N/A,#N/A,FALSE,"samtl"}</definedName>
    <definedName name="wrn.pr3sty._2" localSheetId="14" hidden="1">{#N/A,#N/A,FALSE,"intag";#N/A,#N/A,FALSE,"budg";#N/A,#N/A,FALSE,"samtl"}</definedName>
    <definedName name="wrn.pr3sty._2" localSheetId="12" hidden="1">{#N/A,#N/A,FALSE,"intag";#N/A,#N/A,FALSE,"budg";#N/A,#N/A,FALSE,"samtl"}</definedName>
    <definedName name="wrn.pr3sty._2" localSheetId="13" hidden="1">{#N/A,#N/A,FALSE,"intag";#N/A,#N/A,FALSE,"budg";#N/A,#N/A,FALSE,"samtl"}</definedName>
    <definedName name="wrn.pr3sty._2" localSheetId="5" hidden="1">{#N/A,#N/A,FALSE,"intag";#N/A,#N/A,FALSE,"budg";#N/A,#N/A,FALSE,"samtl"}</definedName>
    <definedName name="wrn.pr3sty._2" localSheetId="15" hidden="1">{#N/A,#N/A,FALSE,"intag";#N/A,#N/A,FALSE,"budg";#N/A,#N/A,FALSE,"samtl"}</definedName>
    <definedName name="wrn.pr3sty._2" hidden="1">{#N/A,#N/A,FALSE,"intag";#N/A,#N/A,FALSE,"budg";#N/A,#N/A,FALSE,"samtl"}</definedName>
    <definedName name="wrn.pr3sty.neu" localSheetId="11" hidden="1">{#N/A,#N/A,FALSE,"intag";#N/A,#N/A,FALSE,"budg";#N/A,#N/A,FALSE,"samtl"}</definedName>
    <definedName name="wrn.pr3sty.neu" localSheetId="14" hidden="1">{#N/A,#N/A,FALSE,"intag";#N/A,#N/A,FALSE,"budg";#N/A,#N/A,FALSE,"samtl"}</definedName>
    <definedName name="wrn.pr3sty.neu" localSheetId="12" hidden="1">{#N/A,#N/A,FALSE,"intag";#N/A,#N/A,FALSE,"budg";#N/A,#N/A,FALSE,"samtl"}</definedName>
    <definedName name="wrn.pr3sty.neu" localSheetId="13" hidden="1">{#N/A,#N/A,FALSE,"intag";#N/A,#N/A,FALSE,"budg";#N/A,#N/A,FALSE,"samtl"}</definedName>
    <definedName name="wrn.pr3sty.neu" localSheetId="5" hidden="1">{#N/A,#N/A,FALSE,"intag";#N/A,#N/A,FALSE,"budg";#N/A,#N/A,FALSE,"samtl"}</definedName>
    <definedName name="wrn.pr3sty.neu" localSheetId="15" hidden="1">{#N/A,#N/A,FALSE,"intag";#N/A,#N/A,FALSE,"budg";#N/A,#N/A,FALSE,"samtl"}</definedName>
    <definedName name="wrn.pr3sty.neu" hidden="1">{#N/A,#N/A,FALSE,"intag";#N/A,#N/A,FALSE,"budg";#N/A,#N/A,FALSE,"samtl"}</definedName>
    <definedName name="wrn.pr3sty.neu_1" localSheetId="11" hidden="1">{#N/A,#N/A,FALSE,"intag";#N/A,#N/A,FALSE,"budg";#N/A,#N/A,FALSE,"samtl"}</definedName>
    <definedName name="wrn.pr3sty.neu_1" localSheetId="14" hidden="1">{#N/A,#N/A,FALSE,"intag";#N/A,#N/A,FALSE,"budg";#N/A,#N/A,FALSE,"samtl"}</definedName>
    <definedName name="wrn.pr3sty.neu_1" localSheetId="12" hidden="1">{#N/A,#N/A,FALSE,"intag";#N/A,#N/A,FALSE,"budg";#N/A,#N/A,FALSE,"samtl"}</definedName>
    <definedName name="wrn.pr3sty.neu_1" localSheetId="13" hidden="1">{#N/A,#N/A,FALSE,"intag";#N/A,#N/A,FALSE,"budg";#N/A,#N/A,FALSE,"samtl"}</definedName>
    <definedName name="wrn.pr3sty.neu_1" localSheetId="5" hidden="1">{#N/A,#N/A,FALSE,"intag";#N/A,#N/A,FALSE,"budg";#N/A,#N/A,FALSE,"samtl"}</definedName>
    <definedName name="wrn.pr3sty.neu_1" localSheetId="15" hidden="1">{#N/A,#N/A,FALSE,"intag";#N/A,#N/A,FALSE,"budg";#N/A,#N/A,FALSE,"samtl"}</definedName>
    <definedName name="wrn.pr3sty.neu_1" hidden="1">{#N/A,#N/A,FALSE,"intag";#N/A,#N/A,FALSE,"budg";#N/A,#N/A,FALSE,"samtl"}</definedName>
    <definedName name="wrn.pr3sty.neu_2" localSheetId="11" hidden="1">{#N/A,#N/A,FALSE,"intag";#N/A,#N/A,FALSE,"budg";#N/A,#N/A,FALSE,"samtl"}</definedName>
    <definedName name="wrn.pr3sty.neu_2" localSheetId="14" hidden="1">{#N/A,#N/A,FALSE,"intag";#N/A,#N/A,FALSE,"budg";#N/A,#N/A,FALSE,"samtl"}</definedName>
    <definedName name="wrn.pr3sty.neu_2" localSheetId="12" hidden="1">{#N/A,#N/A,FALSE,"intag";#N/A,#N/A,FALSE,"budg";#N/A,#N/A,FALSE,"samtl"}</definedName>
    <definedName name="wrn.pr3sty.neu_2" localSheetId="13" hidden="1">{#N/A,#N/A,FALSE,"intag";#N/A,#N/A,FALSE,"budg";#N/A,#N/A,FALSE,"samtl"}</definedName>
    <definedName name="wrn.pr3sty.neu_2" localSheetId="5" hidden="1">{#N/A,#N/A,FALSE,"intag";#N/A,#N/A,FALSE,"budg";#N/A,#N/A,FALSE,"samtl"}</definedName>
    <definedName name="wrn.pr3sty.neu_2" localSheetId="15" hidden="1">{#N/A,#N/A,FALSE,"intag";#N/A,#N/A,FALSE,"budg";#N/A,#N/A,FALSE,"samtl"}</definedName>
    <definedName name="wrn.pr3sty.neu_2" hidden="1">{#N/A,#N/A,FALSE,"intag";#N/A,#N/A,FALSE,"budg";#N/A,#N/A,FALSE,"samtl"}</definedName>
    <definedName name="wrn.Print." localSheetId="11" hidden="1">{#N/A,#N/A,FALSE,"Balance sheet";#N/A,#N/A,FALSE,"Income statement";#N/A,#N/A,FALSE,"FFO statement"}</definedName>
    <definedName name="wrn.Print." localSheetId="14" hidden="1">{#N/A,#N/A,FALSE,"Balance sheet";#N/A,#N/A,FALSE,"Income statement";#N/A,#N/A,FALSE,"FFO statement"}</definedName>
    <definedName name="wrn.Print." localSheetId="12" hidden="1">{#N/A,#N/A,FALSE,"Balance sheet";#N/A,#N/A,FALSE,"Income statement";#N/A,#N/A,FALSE,"FFO statement"}</definedName>
    <definedName name="wrn.Print." localSheetId="13" hidden="1">{#N/A,#N/A,FALSE,"Balance sheet";#N/A,#N/A,FALSE,"Income statement";#N/A,#N/A,FALSE,"FFO statement"}</definedName>
    <definedName name="wrn.Print." localSheetId="5" hidden="1">{#N/A,#N/A,FALSE,"Balance sheet";#N/A,#N/A,FALSE,"Income statement";#N/A,#N/A,FALSE,"FFO statement"}</definedName>
    <definedName name="wrn.Print." localSheetId="15" hidden="1">{#N/A,#N/A,FALSE,"Balance sheet";#N/A,#N/A,FALSE,"Income statement";#N/A,#N/A,FALSE,"FFO statement"}</definedName>
    <definedName name="wrn.Print." hidden="1">{#N/A,#N/A,FALSE,"Balance sheet";#N/A,#N/A,FALSE,"Income statement";#N/A,#N/A,FALSE,"FFO statement"}</definedName>
    <definedName name="wrn.Print._.Accounts." localSheetId="11" hidden="1">{#N/A,#N/A,FALSE,"Balance sheet";#N/A,#N/A,FALSE,"FAD";#N/A,#N/A,FALSE,"Cashflow";#N/A,#N/A,FALSE,"NAV";#N/A,#N/A,FALSE,"Notes 1-5";#N/A,#N/A,FALSE,"Notes 6-"}</definedName>
    <definedName name="wrn.Print._.Accounts." localSheetId="14" hidden="1">{#N/A,#N/A,FALSE,"Balance sheet";#N/A,#N/A,FALSE,"FAD";#N/A,#N/A,FALSE,"Cashflow";#N/A,#N/A,FALSE,"NAV";#N/A,#N/A,FALSE,"Notes 1-5";#N/A,#N/A,FALSE,"Notes 6-"}</definedName>
    <definedName name="wrn.Print._.Accounts." localSheetId="12" hidden="1">{#N/A,#N/A,FALSE,"Balance sheet";#N/A,#N/A,FALSE,"FAD";#N/A,#N/A,FALSE,"Cashflow";#N/A,#N/A,FALSE,"NAV";#N/A,#N/A,FALSE,"Notes 1-5";#N/A,#N/A,FALSE,"Notes 6-"}</definedName>
    <definedName name="wrn.Print._.Accounts." localSheetId="13" hidden="1">{#N/A,#N/A,FALSE,"Balance sheet";#N/A,#N/A,FALSE,"FAD";#N/A,#N/A,FALSE,"Cashflow";#N/A,#N/A,FALSE,"NAV";#N/A,#N/A,FALSE,"Notes 1-5";#N/A,#N/A,FALSE,"Notes 6-"}</definedName>
    <definedName name="wrn.Print._.Accounts." localSheetId="5" hidden="1">{#N/A,#N/A,FALSE,"Balance sheet";#N/A,#N/A,FALSE,"FAD";#N/A,#N/A,FALSE,"Cashflow";#N/A,#N/A,FALSE,"NAV";#N/A,#N/A,FALSE,"Notes 1-5";#N/A,#N/A,FALSE,"Notes 6-"}</definedName>
    <definedName name="wrn.Print._.Accounts." localSheetId="15" hidden="1">{#N/A,#N/A,FALSE,"Balance sheet";#N/A,#N/A,FALSE,"FAD";#N/A,#N/A,FALSE,"Cashflow";#N/A,#N/A,FALSE,"NAV";#N/A,#N/A,FALSE,"Notes 1-5";#N/A,#N/A,FALSE,"Notes 6-"}</definedName>
    <definedName name="wrn.Print._.Accounts." hidden="1">{#N/A,#N/A,FALSE,"Balance sheet";#N/A,#N/A,FALSE,"FAD";#N/A,#N/A,FALSE,"Cashflow";#N/A,#N/A,FALSE,"NAV";#N/A,#N/A,FALSE,"Notes 1-5";#N/A,#N/A,FALSE,"Notes 6-"}</definedName>
    <definedName name="wrn.Print._.Accounts._1" localSheetId="11" hidden="1">{#N/A,#N/A,FALSE,"Balance sheet";#N/A,#N/A,FALSE,"FAD";#N/A,#N/A,FALSE,"Cashflow";#N/A,#N/A,FALSE,"NAV";#N/A,#N/A,FALSE,"Notes 1-5";#N/A,#N/A,FALSE,"Notes 6-"}</definedName>
    <definedName name="wrn.Print._.Accounts._1" localSheetId="14" hidden="1">{#N/A,#N/A,FALSE,"Balance sheet";#N/A,#N/A,FALSE,"FAD";#N/A,#N/A,FALSE,"Cashflow";#N/A,#N/A,FALSE,"NAV";#N/A,#N/A,FALSE,"Notes 1-5";#N/A,#N/A,FALSE,"Notes 6-"}</definedName>
    <definedName name="wrn.Print._.Accounts._1" localSheetId="12" hidden="1">{#N/A,#N/A,FALSE,"Balance sheet";#N/A,#N/A,FALSE,"FAD";#N/A,#N/A,FALSE,"Cashflow";#N/A,#N/A,FALSE,"NAV";#N/A,#N/A,FALSE,"Notes 1-5";#N/A,#N/A,FALSE,"Notes 6-"}</definedName>
    <definedName name="wrn.Print._.Accounts._1" localSheetId="13" hidden="1">{#N/A,#N/A,FALSE,"Balance sheet";#N/A,#N/A,FALSE,"FAD";#N/A,#N/A,FALSE,"Cashflow";#N/A,#N/A,FALSE,"NAV";#N/A,#N/A,FALSE,"Notes 1-5";#N/A,#N/A,FALSE,"Notes 6-"}</definedName>
    <definedName name="wrn.Print._.Accounts._1" localSheetId="5" hidden="1">{#N/A,#N/A,FALSE,"Balance sheet";#N/A,#N/A,FALSE,"FAD";#N/A,#N/A,FALSE,"Cashflow";#N/A,#N/A,FALSE,"NAV";#N/A,#N/A,FALSE,"Notes 1-5";#N/A,#N/A,FALSE,"Notes 6-"}</definedName>
    <definedName name="wrn.Print._.Accounts._1" localSheetId="15" hidden="1">{#N/A,#N/A,FALSE,"Balance sheet";#N/A,#N/A,FALSE,"FAD";#N/A,#N/A,FALSE,"Cashflow";#N/A,#N/A,FALSE,"NAV";#N/A,#N/A,FALSE,"Notes 1-5";#N/A,#N/A,FALSE,"Notes 6-"}</definedName>
    <definedName name="wrn.Print._.Accounts._1" hidden="1">{#N/A,#N/A,FALSE,"Balance sheet";#N/A,#N/A,FALSE,"FAD";#N/A,#N/A,FALSE,"Cashflow";#N/A,#N/A,FALSE,"NAV";#N/A,#N/A,FALSE,"Notes 1-5";#N/A,#N/A,FALSE,"Notes 6-"}</definedName>
    <definedName name="wrn.Print._.Accounts._2" localSheetId="11" hidden="1">{#N/A,#N/A,FALSE,"Balance sheet";#N/A,#N/A,FALSE,"FAD";#N/A,#N/A,FALSE,"Cashflow";#N/A,#N/A,FALSE,"NAV";#N/A,#N/A,FALSE,"Notes 1-5";#N/A,#N/A,FALSE,"Notes 6-"}</definedName>
    <definedName name="wrn.Print._.Accounts._2" localSheetId="14" hidden="1">{#N/A,#N/A,FALSE,"Balance sheet";#N/A,#N/A,FALSE,"FAD";#N/A,#N/A,FALSE,"Cashflow";#N/A,#N/A,FALSE,"NAV";#N/A,#N/A,FALSE,"Notes 1-5";#N/A,#N/A,FALSE,"Notes 6-"}</definedName>
    <definedName name="wrn.Print._.Accounts._2" localSheetId="12" hidden="1">{#N/A,#N/A,FALSE,"Balance sheet";#N/A,#N/A,FALSE,"FAD";#N/A,#N/A,FALSE,"Cashflow";#N/A,#N/A,FALSE,"NAV";#N/A,#N/A,FALSE,"Notes 1-5";#N/A,#N/A,FALSE,"Notes 6-"}</definedName>
    <definedName name="wrn.Print._.Accounts._2" localSheetId="13" hidden="1">{#N/A,#N/A,FALSE,"Balance sheet";#N/A,#N/A,FALSE,"FAD";#N/A,#N/A,FALSE,"Cashflow";#N/A,#N/A,FALSE,"NAV";#N/A,#N/A,FALSE,"Notes 1-5";#N/A,#N/A,FALSE,"Notes 6-"}</definedName>
    <definedName name="wrn.Print._.Accounts._2" localSheetId="5" hidden="1">{#N/A,#N/A,FALSE,"Balance sheet";#N/A,#N/A,FALSE,"FAD";#N/A,#N/A,FALSE,"Cashflow";#N/A,#N/A,FALSE,"NAV";#N/A,#N/A,FALSE,"Notes 1-5";#N/A,#N/A,FALSE,"Notes 6-"}</definedName>
    <definedName name="wrn.Print._.Accounts._2" localSheetId="15" hidden="1">{#N/A,#N/A,FALSE,"Balance sheet";#N/A,#N/A,FALSE,"FAD";#N/A,#N/A,FALSE,"Cashflow";#N/A,#N/A,FALSE,"NAV";#N/A,#N/A,FALSE,"Notes 1-5";#N/A,#N/A,FALSE,"Notes 6-"}</definedName>
    <definedName name="wrn.Print._.Accounts._2" hidden="1">{#N/A,#N/A,FALSE,"Balance sheet";#N/A,#N/A,FALSE,"FAD";#N/A,#N/A,FALSE,"Cashflow";#N/A,#N/A,FALSE,"NAV";#N/A,#N/A,FALSE,"Notes 1-5";#N/A,#N/A,FALSE,"Notes 6-"}</definedName>
    <definedName name="wrn.Print._.It." localSheetId="11" hidden="1">{#N/A,#N/A,TRUE,"base case";#N/A,#N/A,TRUE,"valuation";#N/A,#N/A,TRUE,"sources and uses";#N/A,#N/A,TRUE,"recapitalization";#N/A,#N/A,TRUE,"flowchart";#N/A,#N/A,TRUE,"summary";#N/A,#N/A,TRUE,"sensitivities";#N/A,#N/A,TRUE,"pro forma";#N/A,#N/A,TRUE,"PAC shares"}</definedName>
    <definedName name="wrn.Print._.It." localSheetId="14" hidden="1">{#N/A,#N/A,TRUE,"base case";#N/A,#N/A,TRUE,"valuation";#N/A,#N/A,TRUE,"sources and uses";#N/A,#N/A,TRUE,"recapitalization";#N/A,#N/A,TRUE,"flowchart";#N/A,#N/A,TRUE,"summary";#N/A,#N/A,TRUE,"sensitivities";#N/A,#N/A,TRUE,"pro forma";#N/A,#N/A,TRUE,"PAC shares"}</definedName>
    <definedName name="wrn.Print._.It." localSheetId="12" hidden="1">{#N/A,#N/A,TRUE,"base case";#N/A,#N/A,TRUE,"valuation";#N/A,#N/A,TRUE,"sources and uses";#N/A,#N/A,TRUE,"recapitalization";#N/A,#N/A,TRUE,"flowchart";#N/A,#N/A,TRUE,"summary";#N/A,#N/A,TRUE,"sensitivities";#N/A,#N/A,TRUE,"pro forma";#N/A,#N/A,TRUE,"PAC shares"}</definedName>
    <definedName name="wrn.Print._.It." localSheetId="13" hidden="1">{#N/A,#N/A,TRUE,"base case";#N/A,#N/A,TRUE,"valuation";#N/A,#N/A,TRUE,"sources and uses";#N/A,#N/A,TRUE,"recapitalization";#N/A,#N/A,TRUE,"flowchart";#N/A,#N/A,TRUE,"summary";#N/A,#N/A,TRUE,"sensitivities";#N/A,#N/A,TRUE,"pro forma";#N/A,#N/A,TRUE,"PAC shares"}</definedName>
    <definedName name="wrn.Print._.It." localSheetId="5" hidden="1">{#N/A,#N/A,TRUE,"base case";#N/A,#N/A,TRUE,"valuation";#N/A,#N/A,TRUE,"sources and uses";#N/A,#N/A,TRUE,"recapitalization";#N/A,#N/A,TRUE,"flowchart";#N/A,#N/A,TRUE,"summary";#N/A,#N/A,TRUE,"sensitivities";#N/A,#N/A,TRUE,"pro forma";#N/A,#N/A,TRUE,"PAC shares"}</definedName>
    <definedName name="wrn.Print._.It." localSheetId="15" hidden="1">{#N/A,#N/A,TRUE,"base case";#N/A,#N/A,TRUE,"valuation";#N/A,#N/A,TRUE,"sources and uses";#N/A,#N/A,TRUE,"recapitalization";#N/A,#N/A,TRUE,"flowchart";#N/A,#N/A,TRUE,"summary";#N/A,#N/A,TRUE,"sensitivities";#N/A,#N/A,TRUE,"pro forma";#N/A,#N/A,TRUE,"PAC shares"}</definedName>
    <definedName name="wrn.Print._.It." hidden="1">{#N/A,#N/A,TRUE,"base case";#N/A,#N/A,TRUE,"valuation";#N/A,#N/A,TRUE,"sources and uses";#N/A,#N/A,TRUE,"recapitalization";#N/A,#N/A,TRUE,"flowchart";#N/A,#N/A,TRUE,"summary";#N/A,#N/A,TRUE,"sensitivities";#N/A,#N/A,TRUE,"pro forma";#N/A,#N/A,TRUE,"PAC shares"}</definedName>
    <definedName name="wrn.Print._.It._1" localSheetId="11" hidden="1">{#N/A,#N/A,TRUE,"base case";#N/A,#N/A,TRUE,"valuation";#N/A,#N/A,TRUE,"sources and uses";#N/A,#N/A,TRUE,"recapitalization";#N/A,#N/A,TRUE,"flowchart";#N/A,#N/A,TRUE,"summary";#N/A,#N/A,TRUE,"sensitivities";#N/A,#N/A,TRUE,"pro forma";#N/A,#N/A,TRUE,"PAC shares"}</definedName>
    <definedName name="wrn.Print._.It._1" localSheetId="14" hidden="1">{#N/A,#N/A,TRUE,"base case";#N/A,#N/A,TRUE,"valuation";#N/A,#N/A,TRUE,"sources and uses";#N/A,#N/A,TRUE,"recapitalization";#N/A,#N/A,TRUE,"flowchart";#N/A,#N/A,TRUE,"summary";#N/A,#N/A,TRUE,"sensitivities";#N/A,#N/A,TRUE,"pro forma";#N/A,#N/A,TRUE,"PAC shares"}</definedName>
    <definedName name="wrn.Print._.It._1" localSheetId="12" hidden="1">{#N/A,#N/A,TRUE,"base case";#N/A,#N/A,TRUE,"valuation";#N/A,#N/A,TRUE,"sources and uses";#N/A,#N/A,TRUE,"recapitalization";#N/A,#N/A,TRUE,"flowchart";#N/A,#N/A,TRUE,"summary";#N/A,#N/A,TRUE,"sensitivities";#N/A,#N/A,TRUE,"pro forma";#N/A,#N/A,TRUE,"PAC shares"}</definedName>
    <definedName name="wrn.Print._.It._1" localSheetId="13" hidden="1">{#N/A,#N/A,TRUE,"base case";#N/A,#N/A,TRUE,"valuation";#N/A,#N/A,TRUE,"sources and uses";#N/A,#N/A,TRUE,"recapitalization";#N/A,#N/A,TRUE,"flowchart";#N/A,#N/A,TRUE,"summary";#N/A,#N/A,TRUE,"sensitivities";#N/A,#N/A,TRUE,"pro forma";#N/A,#N/A,TRUE,"PAC shares"}</definedName>
    <definedName name="wrn.Print._.It._1" localSheetId="5" hidden="1">{#N/A,#N/A,TRUE,"base case";#N/A,#N/A,TRUE,"valuation";#N/A,#N/A,TRUE,"sources and uses";#N/A,#N/A,TRUE,"recapitalization";#N/A,#N/A,TRUE,"flowchart";#N/A,#N/A,TRUE,"summary";#N/A,#N/A,TRUE,"sensitivities";#N/A,#N/A,TRUE,"pro forma";#N/A,#N/A,TRUE,"PAC shares"}</definedName>
    <definedName name="wrn.Print._.It._1" localSheetId="15" hidden="1">{#N/A,#N/A,TRUE,"base case";#N/A,#N/A,TRUE,"valuation";#N/A,#N/A,TRUE,"sources and uses";#N/A,#N/A,TRUE,"recapitalization";#N/A,#N/A,TRUE,"flowchart";#N/A,#N/A,TRUE,"summary";#N/A,#N/A,TRUE,"sensitivities";#N/A,#N/A,TRUE,"pro forma";#N/A,#N/A,TRUE,"PAC shares"}</definedName>
    <definedName name="wrn.Print._.It._1" hidden="1">{#N/A,#N/A,TRUE,"base case";#N/A,#N/A,TRUE,"valuation";#N/A,#N/A,TRUE,"sources and uses";#N/A,#N/A,TRUE,"recapitalization";#N/A,#N/A,TRUE,"flowchart";#N/A,#N/A,TRUE,"summary";#N/A,#N/A,TRUE,"sensitivities";#N/A,#N/A,TRUE,"pro forma";#N/A,#N/A,TRUE,"PAC shares"}</definedName>
    <definedName name="wrn.Print._.It._2" localSheetId="11" hidden="1">{#N/A,#N/A,TRUE,"base case";#N/A,#N/A,TRUE,"valuation";#N/A,#N/A,TRUE,"sources and uses";#N/A,#N/A,TRUE,"recapitalization";#N/A,#N/A,TRUE,"flowchart";#N/A,#N/A,TRUE,"summary";#N/A,#N/A,TRUE,"sensitivities";#N/A,#N/A,TRUE,"pro forma";#N/A,#N/A,TRUE,"PAC shares"}</definedName>
    <definedName name="wrn.Print._.It._2" localSheetId="14" hidden="1">{#N/A,#N/A,TRUE,"base case";#N/A,#N/A,TRUE,"valuation";#N/A,#N/A,TRUE,"sources and uses";#N/A,#N/A,TRUE,"recapitalization";#N/A,#N/A,TRUE,"flowchart";#N/A,#N/A,TRUE,"summary";#N/A,#N/A,TRUE,"sensitivities";#N/A,#N/A,TRUE,"pro forma";#N/A,#N/A,TRUE,"PAC shares"}</definedName>
    <definedName name="wrn.Print._.It._2" localSheetId="12" hidden="1">{#N/A,#N/A,TRUE,"base case";#N/A,#N/A,TRUE,"valuation";#N/A,#N/A,TRUE,"sources and uses";#N/A,#N/A,TRUE,"recapitalization";#N/A,#N/A,TRUE,"flowchart";#N/A,#N/A,TRUE,"summary";#N/A,#N/A,TRUE,"sensitivities";#N/A,#N/A,TRUE,"pro forma";#N/A,#N/A,TRUE,"PAC shares"}</definedName>
    <definedName name="wrn.Print._.It._2" localSheetId="13" hidden="1">{#N/A,#N/A,TRUE,"base case";#N/A,#N/A,TRUE,"valuation";#N/A,#N/A,TRUE,"sources and uses";#N/A,#N/A,TRUE,"recapitalization";#N/A,#N/A,TRUE,"flowchart";#N/A,#N/A,TRUE,"summary";#N/A,#N/A,TRUE,"sensitivities";#N/A,#N/A,TRUE,"pro forma";#N/A,#N/A,TRUE,"PAC shares"}</definedName>
    <definedName name="wrn.Print._.It._2" localSheetId="5" hidden="1">{#N/A,#N/A,TRUE,"base case";#N/A,#N/A,TRUE,"valuation";#N/A,#N/A,TRUE,"sources and uses";#N/A,#N/A,TRUE,"recapitalization";#N/A,#N/A,TRUE,"flowchart";#N/A,#N/A,TRUE,"summary";#N/A,#N/A,TRUE,"sensitivities";#N/A,#N/A,TRUE,"pro forma";#N/A,#N/A,TRUE,"PAC shares"}</definedName>
    <definedName name="wrn.Print._.It._2" localSheetId="15" hidden="1">{#N/A,#N/A,TRUE,"base case";#N/A,#N/A,TRUE,"valuation";#N/A,#N/A,TRUE,"sources and uses";#N/A,#N/A,TRUE,"recapitalization";#N/A,#N/A,TRUE,"flowchart";#N/A,#N/A,TRUE,"summary";#N/A,#N/A,TRUE,"sensitivities";#N/A,#N/A,TRUE,"pro forma";#N/A,#N/A,TRUE,"PAC shares"}</definedName>
    <definedName name="wrn.Print._.It._2" hidden="1">{#N/A,#N/A,TRUE,"base case";#N/A,#N/A,TRUE,"valuation";#N/A,#N/A,TRUE,"sources and uses";#N/A,#N/A,TRUE,"recapitalization";#N/A,#N/A,TRUE,"flowchart";#N/A,#N/A,TRUE,"summary";#N/A,#N/A,TRUE,"sensitivities";#N/A,#N/A,TRUE,"pro forma";#N/A,#N/A,TRUE,"PAC shares"}</definedName>
    <definedName name="wrn.Print._1" localSheetId="11" hidden="1">{#N/A,#N/A,FALSE,"Balance sheet";#N/A,#N/A,FALSE,"Income statement";#N/A,#N/A,FALSE,"FFO statement"}</definedName>
    <definedName name="wrn.Print._1" localSheetId="14" hidden="1">{#N/A,#N/A,FALSE,"Balance sheet";#N/A,#N/A,FALSE,"Income statement";#N/A,#N/A,FALSE,"FFO statement"}</definedName>
    <definedName name="wrn.Print._1" localSheetId="12" hidden="1">{#N/A,#N/A,FALSE,"Balance sheet";#N/A,#N/A,FALSE,"Income statement";#N/A,#N/A,FALSE,"FFO statement"}</definedName>
    <definedName name="wrn.Print._1" localSheetId="13" hidden="1">{#N/A,#N/A,FALSE,"Balance sheet";#N/A,#N/A,FALSE,"Income statement";#N/A,#N/A,FALSE,"FFO statement"}</definedName>
    <definedName name="wrn.Print._1" localSheetId="5" hidden="1">{#N/A,#N/A,FALSE,"Balance sheet";#N/A,#N/A,FALSE,"Income statement";#N/A,#N/A,FALSE,"FFO statement"}</definedName>
    <definedName name="wrn.Print._1" localSheetId="15" hidden="1">{#N/A,#N/A,FALSE,"Balance sheet";#N/A,#N/A,FALSE,"Income statement";#N/A,#N/A,FALSE,"FFO statement"}</definedName>
    <definedName name="wrn.Print._1" hidden="1">{#N/A,#N/A,FALSE,"Balance sheet";#N/A,#N/A,FALSE,"Income statement";#N/A,#N/A,FALSE,"FFO statement"}</definedName>
    <definedName name="wrn.Print._2" localSheetId="11" hidden="1">{#N/A,#N/A,FALSE,"Balance sheet";#N/A,#N/A,FALSE,"Income statement";#N/A,#N/A,FALSE,"FFO statement"}</definedName>
    <definedName name="wrn.Print._2" localSheetId="14" hidden="1">{#N/A,#N/A,FALSE,"Balance sheet";#N/A,#N/A,FALSE,"Income statement";#N/A,#N/A,FALSE,"FFO statement"}</definedName>
    <definedName name="wrn.Print._2" localSheetId="12" hidden="1">{#N/A,#N/A,FALSE,"Balance sheet";#N/A,#N/A,FALSE,"Income statement";#N/A,#N/A,FALSE,"FFO statement"}</definedName>
    <definedName name="wrn.Print._2" localSheetId="13" hidden="1">{#N/A,#N/A,FALSE,"Balance sheet";#N/A,#N/A,FALSE,"Income statement";#N/A,#N/A,FALSE,"FFO statement"}</definedName>
    <definedName name="wrn.Print._2" localSheetId="5" hidden="1">{#N/A,#N/A,FALSE,"Balance sheet";#N/A,#N/A,FALSE,"Income statement";#N/A,#N/A,FALSE,"FFO statement"}</definedName>
    <definedName name="wrn.Print._2" localSheetId="15" hidden="1">{#N/A,#N/A,FALSE,"Balance sheet";#N/A,#N/A,FALSE,"Income statement";#N/A,#N/A,FALSE,"FFO statement"}</definedName>
    <definedName name="wrn.Print._2" hidden="1">{#N/A,#N/A,FALSE,"Balance sheet";#N/A,#N/A,FALSE,"Income statement";#N/A,#N/A,FALSE,"FFO statement"}</definedName>
    <definedName name="wrn.print_all." localSheetId="11" hidden="1">{#N/A,#N/A,FALSE,"property";#N/A,#N/A,FALSE,"tenants";#N/A,#N/A,FALSE,"capital";#N/A,#N/A,FALSE,"summary"}</definedName>
    <definedName name="wrn.print_all." localSheetId="14" hidden="1">{#N/A,#N/A,FALSE,"property";#N/A,#N/A,FALSE,"tenants";#N/A,#N/A,FALSE,"capital";#N/A,#N/A,FALSE,"summary"}</definedName>
    <definedName name="wrn.print_all." localSheetId="12" hidden="1">{#N/A,#N/A,FALSE,"property";#N/A,#N/A,FALSE,"tenants";#N/A,#N/A,FALSE,"capital";#N/A,#N/A,FALSE,"summary"}</definedName>
    <definedName name="wrn.print_all." localSheetId="13" hidden="1">{#N/A,#N/A,FALSE,"property";#N/A,#N/A,FALSE,"tenants";#N/A,#N/A,FALSE,"capital";#N/A,#N/A,FALSE,"summary"}</definedName>
    <definedName name="wrn.print_all." localSheetId="5" hidden="1">{#N/A,#N/A,FALSE,"property";#N/A,#N/A,FALSE,"tenants";#N/A,#N/A,FALSE,"capital";#N/A,#N/A,FALSE,"summary"}</definedName>
    <definedName name="wrn.print_all." localSheetId="15" hidden="1">{#N/A,#N/A,FALSE,"property";#N/A,#N/A,FALSE,"tenants";#N/A,#N/A,FALSE,"capital";#N/A,#N/A,FALSE,"summary"}</definedName>
    <definedName name="wrn.print_all." hidden="1">{#N/A,#N/A,FALSE,"property";#N/A,#N/A,FALSE,"tenants";#N/A,#N/A,FALSE,"capital";#N/A,#N/A,FALSE,"summary"}</definedName>
    <definedName name="wrn.print_all._1" localSheetId="11" hidden="1">{#N/A,#N/A,FALSE,"property";#N/A,#N/A,FALSE,"tenants";#N/A,#N/A,FALSE,"capital";#N/A,#N/A,FALSE,"summary"}</definedName>
    <definedName name="wrn.print_all._1" localSheetId="14" hidden="1">{#N/A,#N/A,FALSE,"property";#N/A,#N/A,FALSE,"tenants";#N/A,#N/A,FALSE,"capital";#N/A,#N/A,FALSE,"summary"}</definedName>
    <definedName name="wrn.print_all._1" localSheetId="12" hidden="1">{#N/A,#N/A,FALSE,"property";#N/A,#N/A,FALSE,"tenants";#N/A,#N/A,FALSE,"capital";#N/A,#N/A,FALSE,"summary"}</definedName>
    <definedName name="wrn.print_all._1" localSheetId="13" hidden="1">{#N/A,#N/A,FALSE,"property";#N/A,#N/A,FALSE,"tenants";#N/A,#N/A,FALSE,"capital";#N/A,#N/A,FALSE,"summary"}</definedName>
    <definedName name="wrn.print_all._1" localSheetId="5" hidden="1">{#N/A,#N/A,FALSE,"property";#N/A,#N/A,FALSE,"tenants";#N/A,#N/A,FALSE,"capital";#N/A,#N/A,FALSE,"summary"}</definedName>
    <definedName name="wrn.print_all._1" localSheetId="15" hidden="1">{#N/A,#N/A,FALSE,"property";#N/A,#N/A,FALSE,"tenants";#N/A,#N/A,FALSE,"capital";#N/A,#N/A,FALSE,"summary"}</definedName>
    <definedName name="wrn.print_all._1" hidden="1">{#N/A,#N/A,FALSE,"property";#N/A,#N/A,FALSE,"tenants";#N/A,#N/A,FALSE,"capital";#N/A,#N/A,FALSE,"summary"}</definedName>
    <definedName name="wrn.print_all._2" localSheetId="11" hidden="1">{#N/A,#N/A,FALSE,"property";#N/A,#N/A,FALSE,"tenants";#N/A,#N/A,FALSE,"capital";#N/A,#N/A,FALSE,"summary"}</definedName>
    <definedName name="wrn.print_all._2" localSheetId="14" hidden="1">{#N/A,#N/A,FALSE,"property";#N/A,#N/A,FALSE,"tenants";#N/A,#N/A,FALSE,"capital";#N/A,#N/A,FALSE,"summary"}</definedName>
    <definedName name="wrn.print_all._2" localSheetId="12" hidden="1">{#N/A,#N/A,FALSE,"property";#N/A,#N/A,FALSE,"tenants";#N/A,#N/A,FALSE,"capital";#N/A,#N/A,FALSE,"summary"}</definedName>
    <definedName name="wrn.print_all._2" localSheetId="13" hidden="1">{#N/A,#N/A,FALSE,"property";#N/A,#N/A,FALSE,"tenants";#N/A,#N/A,FALSE,"capital";#N/A,#N/A,FALSE,"summary"}</definedName>
    <definedName name="wrn.print_all._2" localSheetId="5" hidden="1">{#N/A,#N/A,FALSE,"property";#N/A,#N/A,FALSE,"tenants";#N/A,#N/A,FALSE,"capital";#N/A,#N/A,FALSE,"summary"}</definedName>
    <definedName name="wrn.print_all._2" localSheetId="15" hidden="1">{#N/A,#N/A,FALSE,"property";#N/A,#N/A,FALSE,"tenants";#N/A,#N/A,FALSE,"capital";#N/A,#N/A,FALSE,"summary"}</definedName>
    <definedName name="wrn.print_all._2" hidden="1">{#N/A,#N/A,FALSE,"property";#N/A,#N/A,FALSE,"tenants";#N/A,#N/A,FALSE,"capital";#N/A,#N/A,FALSE,"summary"}</definedName>
    <definedName name="wrn.Printall." localSheetId="11"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wrn.PrintAll." localSheetId="14" hidden="1">{#N/A,#N/A,FALSE,"OpEx (PP)";#N/A,#N/A,FALSE,"Lease Comps (O)-BT";#N/A,#N/A,FALSE,"OpEx (CC)";#N/A,#N/A,FALSE,"Value (PP-Base)";#N/A,#N/A,FALSE,"Value (CC-Base)";#N/A,#N/A,FALSE,"Sales Comps (R)";#N/A,#N/A,FALSE,"Sales Comps (O)"}</definedName>
    <definedName name="wrn.Printall." localSheetId="12"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wrn.Printall." localSheetId="13"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wrn.Printall." localSheetId="5"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wrn.Printall." localSheetId="15"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wrn.Printall."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wrn.Printall._1" localSheetId="11"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wrn.Printall._1" localSheetId="14"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wrn.Printall._1" localSheetId="12"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wrn.Printall._1" localSheetId="13"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wrn.Printall._1" localSheetId="5"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wrn.Printall._1" localSheetId="15"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wrn.Printall._1"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wrn.Printall._2" localSheetId="11"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wrn.Printall._2" localSheetId="14"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wrn.Printall._2" localSheetId="12"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wrn.Printall._2" localSheetId="13"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wrn.Printall._2" localSheetId="5"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wrn.Printall._2" localSheetId="15"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wrn.Printall._2" hidden="1">{#N/A,#N/A,TRUE,"Cover &amp; Contents";#N/A,#N/A,TRUE,"Net Assets &amp; Ops &amp; #Units";#N/A,#N/A,TRUE,"NAV per unit";#N/A,#N/A,TRUE,"Cashflow &amp; RE";#N/A,#N/A,TRUE,"Notes 1-2";#N/A,#N/A,TRUE,"Notes 3-8";#N/A,#N/A,TRUE,"Notes 9-10";#N/A,#N/A,TRUE,"Notes 11-17";#N/A,#N/A,TRUE,"Notes 18-19";#N/A,#N/A,TRUE,"Notes 20-";#N/A,#N/A,TRUE,"Cos 1";#N/A,#N/A,TRUE,"Cos 2";#N/A,#N/A,TRUE,"App I";#N/A,#N/A,TRUE,"App II"}</definedName>
    <definedName name="wrn.Pulp." localSheetId="11" hidden="1">{"Pulp Production",#N/A,FALSE,"Pulp";"Pulp Earnings",#N/A,FALSE,"Pulp"}</definedName>
    <definedName name="wrn.Pulp." localSheetId="14" hidden="1">{"Pulp Production",#N/A,FALSE,"Pulp";"Pulp Earnings",#N/A,FALSE,"Pulp"}</definedName>
    <definedName name="wrn.Pulp." localSheetId="12" hidden="1">{"Pulp Production",#N/A,FALSE,"Pulp";"Pulp Earnings",#N/A,FALSE,"Pulp"}</definedName>
    <definedName name="wrn.Pulp." localSheetId="13" hidden="1">{"Pulp Production",#N/A,FALSE,"Pulp";"Pulp Earnings",#N/A,FALSE,"Pulp"}</definedName>
    <definedName name="wrn.Pulp." localSheetId="5" hidden="1">{"Pulp Production",#N/A,FALSE,"Pulp";"Pulp Earnings",#N/A,FALSE,"Pulp"}</definedName>
    <definedName name="wrn.Pulp." localSheetId="15" hidden="1">{"Pulp Production",#N/A,FALSE,"Pulp";"Pulp Earnings",#N/A,FALSE,"Pulp"}</definedName>
    <definedName name="wrn.Pulp." hidden="1">{"Pulp Production",#N/A,FALSE,"Pulp";"Pulp Earnings",#N/A,FALSE,"Pulp"}</definedName>
    <definedName name="wrn.Revue._.contrats._.Estimé." localSheetId="11" hidden="1">{"Revue contrats Estimé",#N/A,FALSE,"Revue Contrats";"Revue contrats Intitulés",#N/A,FALSE,"Revue Contrats";"Revue contrats Comparatifs",#N/A,FALSE,"Revue Contrats"}</definedName>
    <definedName name="wrn.Revue._.contrats._.Estimé." localSheetId="14" hidden="1">{"Revue contrats Estimé",#N/A,FALSE,"Revue Contrats";"Revue contrats Intitulés",#N/A,FALSE,"Revue Contrats";"Revue contrats Comparatifs",#N/A,FALSE,"Revue Contrats"}</definedName>
    <definedName name="wrn.Revue._.contrats._.Estimé." localSheetId="12" hidden="1">{"Revue contrats Estimé",#N/A,FALSE,"Revue Contrats";"Revue contrats Intitulés",#N/A,FALSE,"Revue Contrats";"Revue contrats Comparatifs",#N/A,FALSE,"Revue Contrats"}</definedName>
    <definedName name="wrn.Revue._.contrats._.Estimé." localSheetId="13" hidden="1">{"Revue contrats Estimé",#N/A,FALSE,"Revue Contrats";"Revue contrats Intitulés",#N/A,FALSE,"Revue Contrats";"Revue contrats Comparatifs",#N/A,FALSE,"Revue Contrats"}</definedName>
    <definedName name="wrn.Revue._.contrats._.Estimé." localSheetId="5" hidden="1">{"Revue contrats Estimé",#N/A,FALSE,"Revue Contrats";"Revue contrats Intitulés",#N/A,FALSE,"Revue Contrats";"Revue contrats Comparatifs",#N/A,FALSE,"Revue Contrats"}</definedName>
    <definedName name="wrn.Revue._.contrats._.Estimé." localSheetId="15" hidden="1">{"Revue contrats Estimé",#N/A,FALSE,"Revue Contrats";"Revue contrats Intitulés",#N/A,FALSE,"Revue Contrats";"Revue contrats Comparatifs",#N/A,FALSE,"Revue Contrats"}</definedName>
    <definedName name="wrn.Revue._.contrats._.Estimé." hidden="1">{"Revue contrats Estimé",#N/A,FALSE,"Revue Contrats";"Revue contrats Intitulés",#N/A,FALSE,"Revue Contrats";"Revue contrats Comparatifs",#N/A,FALSE,"Revue Contrats"}</definedName>
    <definedName name="wrn.sonay11.09.78"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ay11.09.78"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ay11.09.78"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ay11.09.78"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ay11.09.78"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ay11.09.78"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ay11.09.78"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11.09."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11.09."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11.09."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11.09."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11.09."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11.09."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11.09."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11.09.28"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11.09.28"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11.09.28"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11.09.28"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11.09.28"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11.09.28"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11.09.28"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a11.09." localSheetId="11"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a11.09." localSheetId="14"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a11.09." localSheetId="12"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a11.09." localSheetId="13"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a11.09." localSheetId="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a11.09." localSheetId="15"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onya11.09." hidden="1">{#N/A,#N/A,FALSE,"cover sheet";#N/A,#N/A,FALSE,"page 1";#N/A,#N/A,FALSE,"page 2";#N/A,#N/A,FALSE,"page 3";"page4a",#N/A,FALSE,"page 4";"page 5",#N/A,FALSE,"page 5 &amp; 6";"page 6",#N/A,FALSE,"page 5 &amp; 6";#N/A,#N/A,FALSE,"page 7";#N/A,#N/A,FALSE,"page 8";#N/A,#N/A,FALSE,"SCH15 RENT UP LOSS";#N/A,#N/A,FALSE,"page 9";#N/A,#N/A,FALSE,"SCH15 RENT UP LOSS";"prorent",#N/A,FALSE,"SCH 15 RENTAL ASSUMPTIONS";"rentblda",#N/A,FALSE,"SHEET 21 BLD A RENT UP";"rentb1",#N/A,FALSE,"SHEET 22 BLD B-1 RENT UP";"rentb2",#N/A,FALSE,"SHEET 23 BLD B-2 APARTMENT";"rentbldc",#N/A,FALSE,"SHEET 24 OFFICE BLDG C";"rentbldd",#N/A,FALSE,"SHEET 25 BLDG D";"rentblde1",#N/A,FALSE,"SHEET 26 BLDG E-1";"rentblde2",#N/A,FALSE,"SHEET 26 BLDG E-2";"rentbldgf",#N/A,FALSE,"SHEET 27 BLDG F";"rentbg",#N/A,FALSE,"B-GRADE CINEMA &amp; PARKING"}</definedName>
    <definedName name="wrn.Supplementary._.Info." localSheetId="11" hidden="1">{"Audit and Pension Costs",#N/A,FALSE,"Supp";"Interest Paid and Loans",#N/A,FALSE,"Supp";"Details of Assoc. Coys.",#N/A,FALSE,"Supp"}</definedName>
    <definedName name="wrn.Supplementary._.Info." localSheetId="14" hidden="1">{"Audit and Pension Costs",#N/A,FALSE,"Supp";"Interest Paid and Loans",#N/A,FALSE,"Supp";"Details of Assoc. Coys.",#N/A,FALSE,"Supp"}</definedName>
    <definedName name="wrn.Supplementary._.Info." localSheetId="12" hidden="1">{"Audit and Pension Costs",#N/A,FALSE,"Supp";"Interest Paid and Loans",#N/A,FALSE,"Supp";"Details of Assoc. Coys.",#N/A,FALSE,"Supp"}</definedName>
    <definedName name="wrn.Supplementary._.Info." localSheetId="13" hidden="1">{"Audit and Pension Costs",#N/A,FALSE,"Supp";"Interest Paid and Loans",#N/A,FALSE,"Supp";"Details of Assoc. Coys.",#N/A,FALSE,"Supp"}</definedName>
    <definedName name="wrn.Supplementary._.Info." localSheetId="5" hidden="1">{"Audit and Pension Costs",#N/A,FALSE,"Supp";"Interest Paid and Loans",#N/A,FALSE,"Supp";"Details of Assoc. Coys.",#N/A,FALSE,"Supp"}</definedName>
    <definedName name="wrn.Supplementary._.Info." localSheetId="15" hidden="1">{"Audit and Pension Costs",#N/A,FALSE,"Supp";"Interest Paid and Loans",#N/A,FALSE,"Supp";"Details of Assoc. Coys.",#N/A,FALSE,"Supp"}</definedName>
    <definedName name="wrn.Supplementary._.Info." hidden="1">{"Audit and Pension Costs",#N/A,FALSE,"Supp";"Interest Paid and Loans",#N/A,FALSE,"Supp";"Details of Assoc. Coys.",#N/A,FALSE,"Supp"}</definedName>
    <definedName name="wrn.Supplementary._.Info._1" localSheetId="11" hidden="1">{"Audit and Pension Costs",#N/A,FALSE,"Supp";"Interest Paid and Loans",#N/A,FALSE,"Supp";"Details of Assoc. Coys.",#N/A,FALSE,"Supp"}</definedName>
    <definedName name="wrn.Supplementary._.Info._1" localSheetId="14" hidden="1">{"Audit and Pension Costs",#N/A,FALSE,"Supp";"Interest Paid and Loans",#N/A,FALSE,"Supp";"Details of Assoc. Coys.",#N/A,FALSE,"Supp"}</definedName>
    <definedName name="wrn.Supplementary._.Info._1" localSheetId="12" hidden="1">{"Audit and Pension Costs",#N/A,FALSE,"Supp";"Interest Paid and Loans",#N/A,FALSE,"Supp";"Details of Assoc. Coys.",#N/A,FALSE,"Supp"}</definedName>
    <definedName name="wrn.Supplementary._.Info._1" localSheetId="13" hidden="1">{"Audit and Pension Costs",#N/A,FALSE,"Supp";"Interest Paid and Loans",#N/A,FALSE,"Supp";"Details of Assoc. Coys.",#N/A,FALSE,"Supp"}</definedName>
    <definedName name="wrn.Supplementary._.Info._1" localSheetId="5" hidden="1">{"Audit and Pension Costs",#N/A,FALSE,"Supp";"Interest Paid and Loans",#N/A,FALSE,"Supp";"Details of Assoc. Coys.",#N/A,FALSE,"Supp"}</definedName>
    <definedName name="wrn.Supplementary._.Info._1" localSheetId="15" hidden="1">{"Audit and Pension Costs",#N/A,FALSE,"Supp";"Interest Paid and Loans",#N/A,FALSE,"Supp";"Details of Assoc. Coys.",#N/A,FALSE,"Supp"}</definedName>
    <definedName name="wrn.Supplementary._.Info._1" hidden="1">{"Audit and Pension Costs",#N/A,FALSE,"Supp";"Interest Paid and Loans",#N/A,FALSE,"Supp";"Details of Assoc. Coys.",#N/A,FALSE,"Supp"}</definedName>
    <definedName name="wrn.Supplementary._.Info._2" localSheetId="11" hidden="1">{"Audit and Pension Costs",#N/A,FALSE,"Supp";"Interest Paid and Loans",#N/A,FALSE,"Supp";"Details of Assoc. Coys.",#N/A,FALSE,"Supp"}</definedName>
    <definedName name="wrn.Supplementary._.Info._2" localSheetId="14" hidden="1">{"Audit and Pension Costs",#N/A,FALSE,"Supp";"Interest Paid and Loans",#N/A,FALSE,"Supp";"Details of Assoc. Coys.",#N/A,FALSE,"Supp"}</definedName>
    <definedName name="wrn.Supplementary._.Info._2" localSheetId="12" hidden="1">{"Audit and Pension Costs",#N/A,FALSE,"Supp";"Interest Paid and Loans",#N/A,FALSE,"Supp";"Details of Assoc. Coys.",#N/A,FALSE,"Supp"}</definedName>
    <definedName name="wrn.Supplementary._.Info._2" localSheetId="13" hidden="1">{"Audit and Pension Costs",#N/A,FALSE,"Supp";"Interest Paid and Loans",#N/A,FALSE,"Supp";"Details of Assoc. Coys.",#N/A,FALSE,"Supp"}</definedName>
    <definedName name="wrn.Supplementary._.Info._2" localSheetId="5" hidden="1">{"Audit and Pension Costs",#N/A,FALSE,"Supp";"Interest Paid and Loans",#N/A,FALSE,"Supp";"Details of Assoc. Coys.",#N/A,FALSE,"Supp"}</definedName>
    <definedName name="wrn.Supplementary._.Info._2" localSheetId="15" hidden="1">{"Audit and Pension Costs",#N/A,FALSE,"Supp";"Interest Paid and Loans",#N/A,FALSE,"Supp";"Details of Assoc. Coys.",#N/A,FALSE,"Supp"}</definedName>
    <definedName name="wrn.Supplementary._.Info._2" hidden="1">{"Audit and Pension Costs",#N/A,FALSE,"Supp";"Interest Paid and Loans",#N/A,FALSE,"Supp";"Details of Assoc. Coys.",#N/A,FALSE,"Supp"}</definedName>
    <definedName name="wrn.Support._.Data." localSheetId="11"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Support._.Data." localSheetId="14"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Support._.Data." localSheetId="12"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Support._.Data." localSheetId="13"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Support._.Data." localSheetId="5"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Support._.Data." localSheetId="15"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Support._.Data."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Support._.Data._1" localSheetId="11"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Support._.Data._1" localSheetId="14"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Support._.Data._1" localSheetId="12"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Support._.Data._1" localSheetId="13"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Support._.Data._1" localSheetId="5"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Support._.Data._1" localSheetId="15"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Support._.Data._1"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Support._.Data._2" localSheetId="11"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Support._.Data._2" localSheetId="14"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Support._.Data._2" localSheetId="12"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Support._.Data._2" localSheetId="13"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Support._.Data._2" localSheetId="5"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Support._.Data._2" localSheetId="15"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Support._.Data._2" hidden="1">{"Analysis of Non Group Investments",#N/A,TRUE,"Support";"Income And Gains",#N/A,TRUE,"Support";"Inter Coy Interest and Divs",#N/A,TRUE,"Support";"Divs paid and payable",#N/A,TRUE,"Support";"Amounts due to Group Coys",#N/A,TRUE,"Support";"Amounts due from Group Coys.",#N/A,TRUE,"Support";"Holdings In Group Coys",#N/A,TRUE,"Support";"Cash Flow",#N/A,TRUE,"Support";"Staff Nos.",#N/A,TRUE,"Support"}</definedName>
    <definedName name="wrn.Template." localSheetId="11"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wrn.Template." localSheetId="14"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wrn.Template." localSheetId="12"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wrn.Template." localSheetId="13"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wrn.Template." localSheetId="5"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wrn.Template." localSheetId="15"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wrn.Template."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wrn_CAPREIT_" localSheetId="11">{#N/A,#N/A,FALSE,"CAPREIT"}</definedName>
    <definedName name="wrn_CAPREIT_" localSheetId="14">{#N/A,#N/A,FALSE,"CAPREIT"}</definedName>
    <definedName name="wrn_CAPREIT_" localSheetId="12">{#N/A,#N/A,FALSE,"CAPREIT"}</definedName>
    <definedName name="wrn_CAPREIT_" localSheetId="13">{#N/A,#N/A,FALSE,"CAPREIT"}</definedName>
    <definedName name="wrn_CAPREIT_" localSheetId="5">{#N/A,#N/A,FALSE,"CAPREIT"}</definedName>
    <definedName name="wrn_CAPREIT_" localSheetId="15">{#N/A,#N/A,FALSE,"CAPREIT"}</definedName>
    <definedName name="wrn_CAPREIT_">{#N/A,#N/A,FALSE,"CAPREIT"}</definedName>
    <definedName name="wrn_CAPREIT2" localSheetId="11">{#N/A,#N/A,FALSE,"CAPREIT"}</definedName>
    <definedName name="wrn_CAPREIT2" localSheetId="14">{#N/A,#N/A,FALSE,"CAPREIT"}</definedName>
    <definedName name="wrn_CAPREIT2" localSheetId="12">{#N/A,#N/A,FALSE,"CAPREIT"}</definedName>
    <definedName name="wrn_CAPREIT2" localSheetId="13">{#N/A,#N/A,FALSE,"CAPREIT"}</definedName>
    <definedName name="wrn_CAPREIT2" localSheetId="5">{#N/A,#N/A,FALSE,"CAPREIT"}</definedName>
    <definedName name="wrn_CAPREIT2" localSheetId="15">{#N/A,#N/A,FALSE,"CAPREIT"}</definedName>
    <definedName name="wrn_CAPREIT2">{#N/A,#N/A,FALSE,"CAPREIT"}</definedName>
    <definedName name="ws_account_codes">#REF!</definedName>
    <definedName name="ws_adjustment_total" localSheetId="5">#REF!</definedName>
    <definedName name="ws_adjustment_total">#REF!</definedName>
    <definedName name="ws_adjustments" localSheetId="5">#REF!</definedName>
    <definedName name="ws_adjustments">#REF!</definedName>
    <definedName name="ws_AdjustmentTotal" localSheetId="5">#REF!</definedName>
    <definedName name="ws_AdjustmentTotal">#REF!</definedName>
    <definedName name="ws_affiliate" localSheetId="5">#REF!</definedName>
    <definedName name="ws_affiliate">#REF!</definedName>
    <definedName name="ws_coa" localSheetId="5">#REF!</definedName>
    <definedName name="ws_coa">#REF!</definedName>
    <definedName name="ws_coa_code" localSheetId="5">#REF!</definedName>
    <definedName name="ws_coa_code">#REF!</definedName>
    <definedName name="ws_CoAErrors" localSheetId="5">#REF!</definedName>
    <definedName name="ws_CoAErrors">#REF!</definedName>
    <definedName name="ws_Comments" localSheetId="5">#REF!</definedName>
    <definedName name="ws_Comments">#REF!</definedName>
    <definedName name="ws_cr" localSheetId="5">#REF!</definedName>
    <definedName name="ws_cr">#REF!</definedName>
    <definedName name="ws_dr" localSheetId="5">#REF!</definedName>
    <definedName name="ws_dr">#REF!</definedName>
    <definedName name="ws_Final_Balance" localSheetId="5">#REF!</definedName>
    <definedName name="ws_Final_Balance">#REF!</definedName>
    <definedName name="ws_from_to_affiliate" localSheetId="5">#REF!</definedName>
    <definedName name="ws_from_to_affiliate">#REF!</definedName>
    <definedName name="ws_FS_Comments" localSheetId="5">#REF!</definedName>
    <definedName name="ws_FS_Comments">#REF!</definedName>
    <definedName name="ws_FSPresentational_Comments1" localSheetId="5">#REF!</definedName>
    <definedName name="ws_FSPresentational_Comments1">#REF!</definedName>
    <definedName name="ws_FSPresentational_Comments2" localSheetId="5">#REF!</definedName>
    <definedName name="ws_FSPresentational_Comments2">#REF!</definedName>
    <definedName name="ws_FSPresentational_Credit1" localSheetId="5">#REF!</definedName>
    <definedName name="ws_FSPresentational_Credit1">#REF!</definedName>
    <definedName name="ws_FSPresentational_Credit2" localSheetId="5">#REF!</definedName>
    <definedName name="ws_FSPresentational_Credit2">#REF!</definedName>
    <definedName name="ws_FSPresentational_Debit1" localSheetId="5">#REF!</definedName>
    <definedName name="ws_FSPresentational_Debit1">#REF!</definedName>
    <definedName name="ws_FSPresentational_Debit2" localSheetId="5">#REF!</definedName>
    <definedName name="ws_FSPresentational_Debit2">#REF!</definedName>
    <definedName name="ws_FSPresentational_Description1" localSheetId="5">#REF!</definedName>
    <definedName name="ws_FSPresentational_Description1">#REF!</definedName>
    <definedName name="ws_FSPresentational_Description2" localSheetId="5">#REF!</definedName>
    <definedName name="ws_FSPresentational_Description2">#REF!</definedName>
    <definedName name="ws_FSPresentational_FrenchAccount1" localSheetId="5">#REF!</definedName>
    <definedName name="ws_FSPresentational_FrenchAccount1">#REF!</definedName>
    <definedName name="ws_FSPresentational_FrenchAccount2" localSheetId="5">#REF!</definedName>
    <definedName name="ws_FSPresentational_FrenchAccount2">#REF!</definedName>
    <definedName name="ws_FSPresentational_FromTo1" localSheetId="5">#REF!</definedName>
    <definedName name="ws_FSPresentational_FromTo1">#REF!</definedName>
    <definedName name="ws_FSPresentational_FromTo2" localSheetId="5">#REF!</definedName>
    <definedName name="ws_FSPresentational_FromTo2">#REF!</definedName>
    <definedName name="ws_FSPresentational_PrologisReview1" localSheetId="5">#REF!</definedName>
    <definedName name="ws_FSPresentational_PrologisReview1">#REF!</definedName>
    <definedName name="ws_FSPresentational_PrologisReview2" localSheetId="5">#REF!</definedName>
    <definedName name="ws_FSPresentational_PrologisReview2">#REF!</definedName>
    <definedName name="ws_gl01_gl85_check" localSheetId="5">#REF!</definedName>
    <definedName name="ws_gl01_gl85_check">#REF!</definedName>
    <definedName name="ws_grid_bottom1" hidden="1">#N/A</definedName>
    <definedName name="ws_grid_top1" localSheetId="5" hidden="1">#REF!</definedName>
    <definedName name="ws_grid_top1" hidden="1">#REF!</definedName>
    <definedName name="ws_header_row" localSheetId="5">#REF!</definedName>
    <definedName name="ws_header_row">#REF!</definedName>
    <definedName name="ws_PS_acc_code" localSheetId="5">#REF!</definedName>
    <definedName name="ws_PS_acc_code">#REF!</definedName>
    <definedName name="ws_ps_accounts" localSheetId="5">#REF!</definedName>
    <definedName name="ws_ps_accounts">#REF!</definedName>
    <definedName name="ws_ps_data" localSheetId="11">INDEX(#REF!,0,MATCH(TRIM(wb_data_col_hide_text),[0]!ws_header_row,0))</definedName>
    <definedName name="ws_ps_data" localSheetId="14">INDEX(#REF!,0,MATCH(TRIM(wb_data_col_hide_text),[0]!ws_header_row,0))</definedName>
    <definedName name="ws_ps_data" localSheetId="12">INDEX(#REF!,0,MATCH(TRIM(wb_data_col_hide_text),[0]!ws_header_row,0))</definedName>
    <definedName name="ws_ps_data" localSheetId="13">INDEX(#REF!,0,MATCH(TRIM(wb_data_col_hide_text),[0]!ws_header_row,0))</definedName>
    <definedName name="ws_ps_data" localSheetId="5">INDEX(#REF!,0,MATCH(TRIM('IFRS adjustments'!wb_data_col_hide_text),'IFRS adjustments'!ws_header_row,0))</definedName>
    <definedName name="ws_ps_data" localSheetId="15">INDEX(#REF!,0,MATCH(TRIM(wb_data_col_hide_text),[0]!ws_header_row,0))</definedName>
    <definedName name="ws_ps_data">INDEX(#REF!,0,MATCH(TRIM(wb_data_col_hide_text),[0]!ws_header_row,0))</definedName>
    <definedName name="ws_ps_data_end_col" localSheetId="11">INDEX(#REF!,0,MATCH(IF(wb_currency&lt;&gt;"EUR","ACT_LC (LOC)","ACT_INT (LOC)"),[0]!ws_header_row,0))</definedName>
    <definedName name="ws_ps_data_end_col" localSheetId="14">INDEX(#REF!,0,MATCH(IF(wb_currency&lt;&gt;"EUR","ACT_LC (LOC)","ACT_INT (LOC)"),[0]!ws_header_row,0))</definedName>
    <definedName name="ws_ps_data_end_col" localSheetId="12">INDEX(#REF!,0,MATCH(IF(wb_currency&lt;&gt;"EUR","ACT_LC (LOC)","ACT_INT (LOC)"),[0]!ws_header_row,0))</definedName>
    <definedName name="ws_ps_data_end_col" localSheetId="13">INDEX(#REF!,0,MATCH(IF(wb_currency&lt;&gt;"EUR","ACT_LC (LOC)","ACT_INT (LOC)"),[0]!ws_header_row,0))</definedName>
    <definedName name="ws_ps_data_end_col" localSheetId="5">INDEX(#REF!,0,MATCH(IF(wb_currency&lt;&gt;"EUR","ACT_LC (LOC)","ACT_INT (LOC)"),'IFRS adjustments'!ws_header_row,0))</definedName>
    <definedName name="ws_ps_data_end_col" localSheetId="15">INDEX(#REF!,0,MATCH(IF(wb_currency&lt;&gt;"EUR","ACT_LC (LOC)","ACT_INT (LOC)"),[0]!ws_header_row,0))</definedName>
    <definedName name="ws_ps_data_end_col">INDEX(#REF!,0,MATCH(IF(wb_currency&lt;&gt;"EUR","ACT_LC (LOC)","ACT_INT (LOC)"),[0]!ws_header_row,0))</definedName>
    <definedName name="ws_PSNew" localSheetId="5">#REF!</definedName>
    <definedName name="ws_PSNew">#REF!</definedName>
    <definedName name="ws_py_gl01" localSheetId="5">#REF!</definedName>
    <definedName name="ws_py_gl01">#REF!</definedName>
    <definedName name="ws_PYBal" localSheetId="5">#REF!</definedName>
    <definedName name="ws_PYBal">#REF!</definedName>
    <definedName name="ws_ReclassErrors" localSheetId="5">#REF!</definedName>
    <definedName name="ws_ReclassErrors">#REF!</definedName>
    <definedName name="ws_Warnings" localSheetId="5">#REF!</definedName>
    <definedName name="ws_Warnings">#REF!</definedName>
    <definedName name="wvu.Décomposition." localSheetId="11" hidden="1">{TRUE,TRUE,1,1,480,261,FALSE,FALSE,TRUE,FALSE,0,1,#N/A,1,#N/A,2.2,5.52941176470588,1,FALSE,FALSE,1,TRUE,1,FALSE,100,"Swvu.Décomposition.","ACwvu.Décomposition.",1,FALSE,FALSE,0,0,0.669291338582677,0.590551181102362,1,"&amp;RBâtiment  A","Page : &amp;P / &amp;N",TRUE,FALSE,FALSE,TRUE,1,100,#N/A,#N/A,"=R1C1:R417C3",FALSE,#N/A,"Cwvu.Décomposition.",FALSE,FALSE}</definedName>
    <definedName name="wvu.Décomposition." localSheetId="14" hidden="1">{TRUE,TRUE,1,1,480,261,FALSE,FALSE,TRUE,FALSE,0,1,#N/A,1,#N/A,2.2,5.52941176470588,1,FALSE,FALSE,1,TRUE,1,FALSE,100,"Swvu.Décomposition.","ACwvu.Décomposition.",1,FALSE,FALSE,0,0,0.669291338582677,0.590551181102362,1,"&amp;RBâtiment  A","Page : &amp;P / &amp;N",TRUE,FALSE,FALSE,TRUE,1,100,#N/A,#N/A,"=R1C1:R417C3",FALSE,#N/A,"Cwvu.Décomposition.",FALSE,FALSE}</definedName>
    <definedName name="wvu.Décomposition." localSheetId="12" hidden="1">{TRUE,TRUE,1,1,480,261,FALSE,FALSE,TRUE,FALSE,0,1,#N/A,1,#N/A,2.2,5.52941176470588,1,FALSE,FALSE,1,TRUE,1,FALSE,100,"Swvu.Décomposition.","ACwvu.Décomposition.",1,FALSE,FALSE,0,0,0.669291338582677,0.590551181102362,1,"&amp;RBâtiment  A","Page : &amp;P / &amp;N",TRUE,FALSE,FALSE,TRUE,1,100,#N/A,#N/A,"=R1C1:R417C3",FALSE,#N/A,"Cwvu.Décomposition.",FALSE,FALSE}</definedName>
    <definedName name="wvu.Décomposition." localSheetId="13" hidden="1">{TRUE,TRUE,1,1,480,261,FALSE,FALSE,TRUE,FALSE,0,1,#N/A,1,#N/A,2.2,5.52941176470588,1,FALSE,FALSE,1,TRUE,1,FALSE,100,"Swvu.Décomposition.","ACwvu.Décomposition.",1,FALSE,FALSE,0,0,0.669291338582677,0.590551181102362,1,"&amp;RBâtiment  A","Page : &amp;P / &amp;N",TRUE,FALSE,FALSE,TRUE,1,100,#N/A,#N/A,"=R1C1:R417C3",FALSE,#N/A,"Cwvu.Décomposition.",FALSE,FALSE}</definedName>
    <definedName name="wvu.Décomposition." localSheetId="5" hidden="1">{TRUE,TRUE,1,1,480,261,FALSE,FALSE,TRUE,FALSE,0,1,#N/A,1,#N/A,2.2,5.52941176470588,1,FALSE,FALSE,1,TRUE,1,FALSE,100,"Swvu.Décomposition.","ACwvu.Décomposition.",1,FALSE,FALSE,0,0,0.669291338582677,0.590551181102362,1,"&amp;RBâtiment  A","Page : &amp;P / &amp;N",TRUE,FALSE,FALSE,TRUE,1,100,#N/A,#N/A,"=R1C1:R417C3",FALSE,#N/A,"Cwvu.Décomposition.",FALSE,FALSE}</definedName>
    <definedName name="wvu.Décomposition." localSheetId="15" hidden="1">{TRUE,TRUE,1,1,480,261,FALSE,FALSE,TRUE,FALSE,0,1,#N/A,1,#N/A,2.2,5.52941176470588,1,FALSE,FALSE,1,TRUE,1,FALSE,100,"Swvu.Décomposition.","ACwvu.Décomposition.",1,FALSE,FALSE,0,0,0.669291338582677,0.590551181102362,1,"&amp;RBâtiment  A","Page : &amp;P / &amp;N",TRUE,FALSE,FALSE,TRUE,1,100,#N/A,#N/A,"=R1C1:R417C3",FALSE,#N/A,"Cwvu.Décomposition.",FALSE,FALSE}</definedName>
    <definedName name="wvu.Décomposition." hidden="1">{TRUE,TRUE,1,1,480,261,FALSE,FALSE,TRUE,FALSE,0,1,#N/A,1,#N/A,2.2,5.52941176470588,1,FALSE,FALSE,1,TRUE,1,FALSE,100,"Swvu.Décomposition.","ACwvu.Décomposition.",1,FALSE,FALSE,0,0,0.669291338582677,0.590551181102362,1,"&amp;RBâtiment  A","Page : &amp;P / &amp;N",TRUE,FALSE,FALSE,TRUE,1,100,#N/A,#N/A,"=R1C1:R417C3",FALSE,#N/A,"Cwvu.Décomposition.",FALSE,FALSE}</definedName>
    <definedName name="wvu.Estimation." localSheetId="11" hidden="1">{TRUE,TRUE,1,1,480,261,FALSE,FALSE,TRUE,FALSE,0,1,#N/A,1,#N/A,4.54545454545454,5.52941176470588,1,FALSE,FALSE,1,TRUE,1,FALSE,100,"Swvu.Estimation.","ACwvu.Estimation.",1,FALSE,FALSE,0,0,0.669291338582677,0.590551181102362,1,"&amp;RBâtiment  A","Page : &amp;P / &amp;N",TRUE,FALSE,FALSE,FALSE,1,100,#N/A,#N/A,"=R1C2:R417C7",FALSE,#N/A,"Cwvu.Estimation.",FALSE,FALSE}</definedName>
    <definedName name="wvu.Estimation." localSheetId="14" hidden="1">{TRUE,TRUE,1,1,480,261,FALSE,FALSE,TRUE,FALSE,0,1,#N/A,1,#N/A,4.54545454545454,5.52941176470588,1,FALSE,FALSE,1,TRUE,1,FALSE,100,"Swvu.Estimation.","ACwvu.Estimation.",1,FALSE,FALSE,0,0,0.669291338582677,0.590551181102362,1,"&amp;RBâtiment  A","Page : &amp;P / &amp;N",TRUE,FALSE,FALSE,FALSE,1,100,#N/A,#N/A,"=R1C2:R417C7",FALSE,#N/A,"Cwvu.Estimation.",FALSE,FALSE}</definedName>
    <definedName name="wvu.Estimation." localSheetId="12" hidden="1">{TRUE,TRUE,1,1,480,261,FALSE,FALSE,TRUE,FALSE,0,1,#N/A,1,#N/A,4.54545454545454,5.52941176470588,1,FALSE,FALSE,1,TRUE,1,FALSE,100,"Swvu.Estimation.","ACwvu.Estimation.",1,FALSE,FALSE,0,0,0.669291338582677,0.590551181102362,1,"&amp;RBâtiment  A","Page : &amp;P / &amp;N",TRUE,FALSE,FALSE,FALSE,1,100,#N/A,#N/A,"=R1C2:R417C7",FALSE,#N/A,"Cwvu.Estimation.",FALSE,FALSE}</definedName>
    <definedName name="wvu.Estimation." localSheetId="13" hidden="1">{TRUE,TRUE,1,1,480,261,FALSE,FALSE,TRUE,FALSE,0,1,#N/A,1,#N/A,4.54545454545454,5.52941176470588,1,FALSE,FALSE,1,TRUE,1,FALSE,100,"Swvu.Estimation.","ACwvu.Estimation.",1,FALSE,FALSE,0,0,0.669291338582677,0.590551181102362,1,"&amp;RBâtiment  A","Page : &amp;P / &amp;N",TRUE,FALSE,FALSE,FALSE,1,100,#N/A,#N/A,"=R1C2:R417C7",FALSE,#N/A,"Cwvu.Estimation.",FALSE,FALSE}</definedName>
    <definedName name="wvu.Estimation." localSheetId="5" hidden="1">{TRUE,TRUE,1,1,480,261,FALSE,FALSE,TRUE,FALSE,0,1,#N/A,1,#N/A,4.54545454545454,5.52941176470588,1,FALSE,FALSE,1,TRUE,1,FALSE,100,"Swvu.Estimation.","ACwvu.Estimation.",1,FALSE,FALSE,0,0,0.669291338582677,0.590551181102362,1,"&amp;RBâtiment  A","Page : &amp;P / &amp;N",TRUE,FALSE,FALSE,FALSE,1,100,#N/A,#N/A,"=R1C2:R417C7",FALSE,#N/A,"Cwvu.Estimation.",FALSE,FALSE}</definedName>
    <definedName name="wvu.Estimation." localSheetId="15" hidden="1">{TRUE,TRUE,1,1,480,261,FALSE,FALSE,TRUE,FALSE,0,1,#N/A,1,#N/A,4.54545454545454,5.52941176470588,1,FALSE,FALSE,1,TRUE,1,FALSE,100,"Swvu.Estimation.","ACwvu.Estimation.",1,FALSE,FALSE,0,0,0.669291338582677,0.590551181102362,1,"&amp;RBâtiment  A","Page : &amp;P / &amp;N",TRUE,FALSE,FALSE,FALSE,1,100,#N/A,#N/A,"=R1C2:R417C7",FALSE,#N/A,"Cwvu.Estimation.",FALSE,FALSE}</definedName>
    <definedName name="wvu.Estimation." hidden="1">{TRUE,TRUE,1,1,480,261,FALSE,FALSE,TRUE,FALSE,0,1,#N/A,1,#N/A,4.54545454545454,5.52941176470588,1,FALSE,FALSE,1,TRUE,1,FALSE,100,"Swvu.Estimation.","ACwvu.Estimation.",1,FALSE,FALSE,0,0,0.669291338582677,0.590551181102362,1,"&amp;RBâtiment  A","Page : &amp;P / &amp;N",TRUE,FALSE,FALSE,FALSE,1,100,#N/A,#N/A,"=R1C2:R417C7",FALSE,#N/A,"Cwvu.Estimation.",FALSE,FALSE}</definedName>
    <definedName name="X_CONSOACC" localSheetId="25">#REF!</definedName>
    <definedName name="X_CONSOACC" localSheetId="41">#REF!</definedName>
    <definedName name="X_CONSOACC" localSheetId="14">#REF!</definedName>
    <definedName name="X_CONSOACC" localSheetId="39">#REF!</definedName>
    <definedName name="X_CONSOACC" localSheetId="40">#REF!</definedName>
    <definedName name="X_CONSOACC" localSheetId="5">#REF!</definedName>
    <definedName name="X_CONSOACC" localSheetId="29">#REF!</definedName>
    <definedName name="X_CONSOACC" localSheetId="37">#REF!</definedName>
    <definedName name="X_CONSOACC" localSheetId="23">#REF!</definedName>
    <definedName name="X_CONSOACC" localSheetId="22">#REF!</definedName>
    <definedName name="X_CONSOACC" localSheetId="21">#REF!</definedName>
    <definedName name="X_CONSOACC">#REF!</definedName>
    <definedName name="X_CONTRIBADJ" localSheetId="25">#REF!</definedName>
    <definedName name="X_CONTRIBADJ" localSheetId="41">#REF!</definedName>
    <definedName name="X_CONTRIBADJ" localSheetId="14">#REF!</definedName>
    <definedName name="X_CONTRIBADJ" localSheetId="39">#REF!</definedName>
    <definedName name="X_CONTRIBADJ" localSheetId="40">#REF!</definedName>
    <definedName name="X_CONTRIBADJ" localSheetId="5">#REF!</definedName>
    <definedName name="X_CONTRIBADJ" localSheetId="29">#REF!</definedName>
    <definedName name="X_CONTRIBADJ" localSheetId="37">#REF!</definedName>
    <definedName name="X_CONTRIBADJ" localSheetId="23">#REF!</definedName>
    <definedName name="X_CONTRIBADJ" localSheetId="21">#REF!</definedName>
    <definedName name="X_CONTRIBADJ">#REF!</definedName>
    <definedName name="X_CONTRIBSTAT" localSheetId="25">#REF!</definedName>
    <definedName name="X_CONTRIBSTAT" localSheetId="41">#REF!</definedName>
    <definedName name="X_CONTRIBSTAT" localSheetId="14">#REF!</definedName>
    <definedName name="X_CONTRIBSTAT" localSheetId="39">#REF!</definedName>
    <definedName name="X_CONTRIBSTAT" localSheetId="40">#REF!</definedName>
    <definedName name="X_CONTRIBSTAT" localSheetId="5">#REF!</definedName>
    <definedName name="X_CONTRIBSTAT" localSheetId="29">#REF!</definedName>
    <definedName name="X_CONTRIBSTAT" localSheetId="37">#REF!</definedName>
    <definedName name="X_CONTRIBSTAT" localSheetId="23">#REF!</definedName>
    <definedName name="X_CONTRIBSTAT" localSheetId="21">#REF!</definedName>
    <definedName name="X_CONTRIBSTAT">#REF!</definedName>
    <definedName name="xAnchorCell" localSheetId="14">'[100]Chatham valuation'!#REF!</definedName>
    <definedName name="xAnchorCell" localSheetId="5">'[100]Chatham valuation'!#REF!</definedName>
    <definedName name="xAnchorCell">'[100]Chatham valuation'!#REF!</definedName>
    <definedName name="xcosts" localSheetId="5">#REF!</definedName>
    <definedName name="xcosts">#REF!</definedName>
    <definedName name="xcvb">[105]Summary!$B$27</definedName>
    <definedName name="xDisclaimer1" localSheetId="14">'[100]Chatham valuation'!#REF!</definedName>
    <definedName name="xDisclaimer1">'[100]Chatham valuation'!#REF!</definedName>
    <definedName name="xDisclaimer2" localSheetId="14">'[100]Chatham valuation'!#REF!</definedName>
    <definedName name="xDisclaimer2">'[100]Chatham valuation'!#REF!</definedName>
    <definedName name="XOUT" localSheetId="25">#REF!</definedName>
    <definedName name="XOUT" localSheetId="41">#REF!</definedName>
    <definedName name="XOUT" localSheetId="14">#REF!</definedName>
    <definedName name="XOUT" localSheetId="39">#REF!</definedName>
    <definedName name="XOUT" localSheetId="40">#REF!</definedName>
    <definedName name="XOUT" localSheetId="5">#REF!</definedName>
    <definedName name="XOUT" localSheetId="29">#REF!</definedName>
    <definedName name="XOUT" localSheetId="37">#REF!</definedName>
    <definedName name="XOUT" localSheetId="23">#REF!</definedName>
    <definedName name="XOUT" localSheetId="21">#REF!</definedName>
    <definedName name="XOUT">#REF!</definedName>
    <definedName name="xpcost">[105]Summary!$B$26</definedName>
    <definedName name="xRunDate" localSheetId="14">'[100]Chatham valuation'!#REF!</definedName>
    <definedName name="xRunDate">'[100]Chatham valuation'!#REF!</definedName>
    <definedName name="xSponsorName" localSheetId="14">'[100]Chatham valuation'!#REF!</definedName>
    <definedName name="xSponsorName">'[100]Chatham valuation'!#REF!</definedName>
    <definedName name="xTime" localSheetId="5">#REF!</definedName>
    <definedName name="xTime">#REF!</definedName>
    <definedName name="XX" localSheetId="5">#REF!</definedName>
    <definedName name="XX">#REF!</definedName>
    <definedName name="xxx" localSheetId="11" hidden="1">{#N/A,#N/A,FALSE,"GW280NEW.XLS"}</definedName>
    <definedName name="xxx" localSheetId="14" hidden="1">{#N/A,#N/A,FALSE,"GW280NEW.XLS"}</definedName>
    <definedName name="xxx" localSheetId="12" hidden="1">{#N/A,#N/A,FALSE,"GW280NEW.XLS"}</definedName>
    <definedName name="xxx" localSheetId="13" hidden="1">{#N/A,#N/A,FALSE,"GW280NEW.XLS"}</definedName>
    <definedName name="xxx" localSheetId="5" hidden="1">{#N/A,#N/A,FALSE,"GW280NEW.XLS"}</definedName>
    <definedName name="xxx" localSheetId="15" hidden="1">{#N/A,#N/A,FALSE,"GW280NEW.XLS"}</definedName>
    <definedName name="xxx" hidden="1">{#N/A,#N/A,FALSE,"GW280NEW.XLS"}</definedName>
    <definedName name="xxxCzyWyswietlacxxx" hidden="1">FALSE</definedName>
    <definedName name="xxxx" localSheetId="11" hidden="1">{"Full Gross to Net",#N/A,TRUE,"GtoN";"R_I Accepted from Group Coys",#N/A,TRUE,"GtoN";"R_I Ceded to Group Coys",#N/A,TRUE,"GtoN";"Closing Loss Reserves and Gross Claims Incurred",#N/A,TRUE,"GtoN"}</definedName>
    <definedName name="xxxx" localSheetId="14" hidden="1">{#N/A,#N/A,FALSE,"GW280NEW.XLS"}</definedName>
    <definedName name="xxxx" localSheetId="12" hidden="1">{"Full Gross to Net",#N/A,TRUE,"GtoN";"R_I Accepted from Group Coys",#N/A,TRUE,"GtoN";"R_I Ceded to Group Coys",#N/A,TRUE,"GtoN";"Closing Loss Reserves and Gross Claims Incurred",#N/A,TRUE,"GtoN"}</definedName>
    <definedName name="xxxx" localSheetId="13" hidden="1">{"Full Gross to Net",#N/A,TRUE,"GtoN";"R_I Accepted from Group Coys",#N/A,TRUE,"GtoN";"R_I Ceded to Group Coys",#N/A,TRUE,"GtoN";"Closing Loss Reserves and Gross Claims Incurred",#N/A,TRUE,"GtoN"}</definedName>
    <definedName name="xxxx" localSheetId="5" hidden="1">{"Full Gross to Net",#N/A,TRUE,"GtoN";"R_I Accepted from Group Coys",#N/A,TRUE,"GtoN";"R_I Ceded to Group Coys",#N/A,TRUE,"GtoN";"Closing Loss Reserves and Gross Claims Incurred",#N/A,TRUE,"GtoN"}</definedName>
    <definedName name="xxxx" localSheetId="15" hidden="1">{"Full Gross to Net",#N/A,TRUE,"GtoN";"R_I Accepted from Group Coys",#N/A,TRUE,"GtoN";"R_I Ceded to Group Coys",#N/A,TRUE,"GtoN";"Closing Loss Reserves and Gross Claims Incurred",#N/A,TRUE,"GtoN"}</definedName>
    <definedName name="xxxx" hidden="1">{"Full Gross to Net",#N/A,TRUE,"GtoN";"R_I Accepted from Group Coys",#N/A,TRUE,"GtoN";"R_I Ceded to Group Coys",#N/A,TRUE,"GtoN";"Closing Loss Reserves and Gross Claims Incurred",#N/A,TRUE,"GtoN"}</definedName>
    <definedName name="xxxx_1" localSheetId="11" hidden="1">{"Full Gross to Net",#N/A,TRUE,"GtoN";"R_I Accepted from Group Coys",#N/A,TRUE,"GtoN";"R_I Ceded to Group Coys",#N/A,TRUE,"GtoN";"Closing Loss Reserves and Gross Claims Incurred",#N/A,TRUE,"GtoN"}</definedName>
    <definedName name="xxxx_1" localSheetId="14" hidden="1">{"Full Gross to Net",#N/A,TRUE,"GtoN";"R_I Accepted from Group Coys",#N/A,TRUE,"GtoN";"R_I Ceded to Group Coys",#N/A,TRUE,"GtoN";"Closing Loss Reserves and Gross Claims Incurred",#N/A,TRUE,"GtoN"}</definedName>
    <definedName name="xxxx_1" localSheetId="12" hidden="1">{"Full Gross to Net",#N/A,TRUE,"GtoN";"R_I Accepted from Group Coys",#N/A,TRUE,"GtoN";"R_I Ceded to Group Coys",#N/A,TRUE,"GtoN";"Closing Loss Reserves and Gross Claims Incurred",#N/A,TRUE,"GtoN"}</definedName>
    <definedName name="xxxx_1" localSheetId="13" hidden="1">{"Full Gross to Net",#N/A,TRUE,"GtoN";"R_I Accepted from Group Coys",#N/A,TRUE,"GtoN";"R_I Ceded to Group Coys",#N/A,TRUE,"GtoN";"Closing Loss Reserves and Gross Claims Incurred",#N/A,TRUE,"GtoN"}</definedName>
    <definedName name="xxxx_1" localSheetId="5" hidden="1">{"Full Gross to Net",#N/A,TRUE,"GtoN";"R_I Accepted from Group Coys",#N/A,TRUE,"GtoN";"R_I Ceded to Group Coys",#N/A,TRUE,"GtoN";"Closing Loss Reserves and Gross Claims Incurred",#N/A,TRUE,"GtoN"}</definedName>
    <definedName name="xxxx_1" localSheetId="15" hidden="1">{"Full Gross to Net",#N/A,TRUE,"GtoN";"R_I Accepted from Group Coys",#N/A,TRUE,"GtoN";"R_I Ceded to Group Coys",#N/A,TRUE,"GtoN";"Closing Loss Reserves and Gross Claims Incurred",#N/A,TRUE,"GtoN"}</definedName>
    <definedName name="xxxx_1" hidden="1">{"Full Gross to Net",#N/A,TRUE,"GtoN";"R_I Accepted from Group Coys",#N/A,TRUE,"GtoN";"R_I Ceded to Group Coys",#N/A,TRUE,"GtoN";"Closing Loss Reserves and Gross Claims Incurred",#N/A,TRUE,"GtoN"}</definedName>
    <definedName name="xxxx_2" localSheetId="11" hidden="1">{"Full Gross to Net",#N/A,TRUE,"GtoN";"R_I Accepted from Group Coys",#N/A,TRUE,"GtoN";"R_I Ceded to Group Coys",#N/A,TRUE,"GtoN";"Closing Loss Reserves and Gross Claims Incurred",#N/A,TRUE,"GtoN"}</definedName>
    <definedName name="xxxx_2" localSheetId="14" hidden="1">{"Full Gross to Net",#N/A,TRUE,"GtoN";"R_I Accepted from Group Coys",#N/A,TRUE,"GtoN";"R_I Ceded to Group Coys",#N/A,TRUE,"GtoN";"Closing Loss Reserves and Gross Claims Incurred",#N/A,TRUE,"GtoN"}</definedName>
    <definedName name="xxxx_2" localSheetId="12" hidden="1">{"Full Gross to Net",#N/A,TRUE,"GtoN";"R_I Accepted from Group Coys",#N/A,TRUE,"GtoN";"R_I Ceded to Group Coys",#N/A,TRUE,"GtoN";"Closing Loss Reserves and Gross Claims Incurred",#N/A,TRUE,"GtoN"}</definedName>
    <definedName name="xxxx_2" localSheetId="13" hidden="1">{"Full Gross to Net",#N/A,TRUE,"GtoN";"R_I Accepted from Group Coys",#N/A,TRUE,"GtoN";"R_I Ceded to Group Coys",#N/A,TRUE,"GtoN";"Closing Loss Reserves and Gross Claims Incurred",#N/A,TRUE,"GtoN"}</definedName>
    <definedName name="xxxx_2" localSheetId="5" hidden="1">{"Full Gross to Net",#N/A,TRUE,"GtoN";"R_I Accepted from Group Coys",#N/A,TRUE,"GtoN";"R_I Ceded to Group Coys",#N/A,TRUE,"GtoN";"Closing Loss Reserves and Gross Claims Incurred",#N/A,TRUE,"GtoN"}</definedName>
    <definedName name="xxxx_2" localSheetId="15" hidden="1">{"Full Gross to Net",#N/A,TRUE,"GtoN";"R_I Accepted from Group Coys",#N/A,TRUE,"GtoN";"R_I Ceded to Group Coys",#N/A,TRUE,"GtoN";"Closing Loss Reserves and Gross Claims Incurred",#N/A,TRUE,"GtoN"}</definedName>
    <definedName name="xxxx_2" hidden="1">{"Full Gross to Net",#N/A,TRUE,"GtoN";"R_I Accepted from Group Coys",#N/A,TRUE,"GtoN";"R_I Ceded to Group Coys",#N/A,TRUE,"GtoN";"Closing Loss Reserves and Gross Claims Incurred",#N/A,TRUE,"GtoN"}</definedName>
    <definedName name="y" localSheetId="11" hidden="1">{#N/A,#N/A,FALSE,"Aging Summary";#N/A,#N/A,FALSE,"Ratio Analysis";#N/A,#N/A,FALSE,"Test 120 Day Accts";#N/A,#N/A,FALSE,"Tickmarks"}</definedName>
    <definedName name="y" localSheetId="14" hidden="1">{#N/A,#N/A,FALSE,"Aging Summary";#N/A,#N/A,FALSE,"Ratio Analysis";#N/A,#N/A,FALSE,"Test 120 Day Accts";#N/A,#N/A,FALSE,"Tickmarks"}</definedName>
    <definedName name="y" localSheetId="12" hidden="1">{#N/A,#N/A,FALSE,"Aging Summary";#N/A,#N/A,FALSE,"Ratio Analysis";#N/A,#N/A,FALSE,"Test 120 Day Accts";#N/A,#N/A,FALSE,"Tickmarks"}</definedName>
    <definedName name="y" localSheetId="13" hidden="1">{#N/A,#N/A,FALSE,"Aging Summary";#N/A,#N/A,FALSE,"Ratio Analysis";#N/A,#N/A,FALSE,"Test 120 Day Accts";#N/A,#N/A,FALSE,"Tickmarks"}</definedName>
    <definedName name="y" localSheetId="5" hidden="1">{#N/A,#N/A,FALSE,"Aging Summary";#N/A,#N/A,FALSE,"Ratio Analysis";#N/A,#N/A,FALSE,"Test 120 Day Accts";#N/A,#N/A,FALSE,"Tickmarks"}</definedName>
    <definedName name="y" localSheetId="15" hidden="1">{#N/A,#N/A,FALSE,"Aging Summary";#N/A,#N/A,FALSE,"Ratio Analysis";#N/A,#N/A,FALSE,"Test 120 Day Accts";#N/A,#N/A,FALSE,"Tickmarks"}</definedName>
    <definedName name="y" hidden="1">{#N/A,#N/A,FALSE,"Aging Summary";#N/A,#N/A,FALSE,"Ratio Analysis";#N/A,#N/A,FALSE,"Test 120 Day Accts";#N/A,#N/A,FALSE,"Tickmarks"}</definedName>
    <definedName name="YE">"end of the tax year"</definedName>
    <definedName name="YEAR" localSheetId="14">#REF!</definedName>
    <definedName name="YEAR" localSheetId="5">#REF!</definedName>
    <definedName name="YEAR">#REF!</definedName>
    <definedName name="yearrange">'[29]Amort schedules'!$U$12:$U$169</definedName>
    <definedName name="Years">[21]Calculations!$H$105:$H$1039</definedName>
    <definedName name="Years_Expiry">[21]Calculations!$I$105:$I$1039</definedName>
    <definedName name="yen" localSheetId="11" hidden="1">{"Audit and Pension Costs",#N/A,FALSE,"Supp";"Interest Paid and Loans",#N/A,FALSE,"Supp";"Details of Assoc. Coys.",#N/A,FALSE,"Supp"}</definedName>
    <definedName name="yen" localSheetId="14" hidden="1">{"Audit and Pension Costs",#N/A,FALSE,"Supp";"Interest Paid and Loans",#N/A,FALSE,"Supp";"Details of Assoc. Coys.",#N/A,FALSE,"Supp"}</definedName>
    <definedName name="yen" localSheetId="12" hidden="1">{"Audit and Pension Costs",#N/A,FALSE,"Supp";"Interest Paid and Loans",#N/A,FALSE,"Supp";"Details of Assoc. Coys.",#N/A,FALSE,"Supp"}</definedName>
    <definedName name="yen" localSheetId="13" hidden="1">{"Audit and Pension Costs",#N/A,FALSE,"Supp";"Interest Paid and Loans",#N/A,FALSE,"Supp";"Details of Assoc. Coys.",#N/A,FALSE,"Supp"}</definedName>
    <definedName name="yen" localSheetId="5" hidden="1">{"Audit and Pension Costs",#N/A,FALSE,"Supp";"Interest Paid and Loans",#N/A,FALSE,"Supp";"Details of Assoc. Coys.",#N/A,FALSE,"Supp"}</definedName>
    <definedName name="yen" localSheetId="15" hidden="1">{"Audit and Pension Costs",#N/A,FALSE,"Supp";"Interest Paid and Loans",#N/A,FALSE,"Supp";"Details of Assoc. Coys.",#N/A,FALSE,"Supp"}</definedName>
    <definedName name="yen" hidden="1">{"Audit and Pension Costs",#N/A,FALSE,"Supp";"Interest Paid and Loans",#N/A,FALSE,"Supp";"Details of Assoc. Coys.",#N/A,FALSE,"Supp"}</definedName>
    <definedName name="yen_1" localSheetId="11" hidden="1">{"Audit and Pension Costs",#N/A,FALSE,"Supp";"Interest Paid and Loans",#N/A,FALSE,"Supp";"Details of Assoc. Coys.",#N/A,FALSE,"Supp"}</definedName>
    <definedName name="yen_1" localSheetId="14" hidden="1">{"Audit and Pension Costs",#N/A,FALSE,"Supp";"Interest Paid and Loans",#N/A,FALSE,"Supp";"Details of Assoc. Coys.",#N/A,FALSE,"Supp"}</definedName>
    <definedName name="yen_1" localSheetId="12" hidden="1">{"Audit and Pension Costs",#N/A,FALSE,"Supp";"Interest Paid and Loans",#N/A,FALSE,"Supp";"Details of Assoc. Coys.",#N/A,FALSE,"Supp"}</definedName>
    <definedName name="yen_1" localSheetId="13" hidden="1">{"Audit and Pension Costs",#N/A,FALSE,"Supp";"Interest Paid and Loans",#N/A,FALSE,"Supp";"Details of Assoc. Coys.",#N/A,FALSE,"Supp"}</definedName>
    <definedName name="yen_1" localSheetId="5" hidden="1">{"Audit and Pension Costs",#N/A,FALSE,"Supp";"Interest Paid and Loans",#N/A,FALSE,"Supp";"Details of Assoc. Coys.",#N/A,FALSE,"Supp"}</definedName>
    <definedName name="yen_1" localSheetId="15" hidden="1">{"Audit and Pension Costs",#N/A,FALSE,"Supp";"Interest Paid and Loans",#N/A,FALSE,"Supp";"Details of Assoc. Coys.",#N/A,FALSE,"Supp"}</definedName>
    <definedName name="yen_1" hidden="1">{"Audit and Pension Costs",#N/A,FALSE,"Supp";"Interest Paid and Loans",#N/A,FALSE,"Supp";"Details of Assoc. Coys.",#N/A,FALSE,"Supp"}</definedName>
    <definedName name="yen_2" localSheetId="11" hidden="1">{"Audit and Pension Costs",#N/A,FALSE,"Supp";"Interest Paid and Loans",#N/A,FALSE,"Supp";"Details of Assoc. Coys.",#N/A,FALSE,"Supp"}</definedName>
    <definedName name="yen_2" localSheetId="14" hidden="1">{"Audit and Pension Costs",#N/A,FALSE,"Supp";"Interest Paid and Loans",#N/A,FALSE,"Supp";"Details of Assoc. Coys.",#N/A,FALSE,"Supp"}</definedName>
    <definedName name="yen_2" localSheetId="12" hidden="1">{"Audit and Pension Costs",#N/A,FALSE,"Supp";"Interest Paid and Loans",#N/A,FALSE,"Supp";"Details of Assoc. Coys.",#N/A,FALSE,"Supp"}</definedName>
    <definedName name="yen_2" localSheetId="13" hidden="1">{"Audit and Pension Costs",#N/A,FALSE,"Supp";"Interest Paid and Loans",#N/A,FALSE,"Supp";"Details of Assoc. Coys.",#N/A,FALSE,"Supp"}</definedName>
    <definedName name="yen_2" localSheetId="5" hidden="1">{"Audit and Pension Costs",#N/A,FALSE,"Supp";"Interest Paid and Loans",#N/A,FALSE,"Supp";"Details of Assoc. Coys.",#N/A,FALSE,"Supp"}</definedName>
    <definedName name="yen_2" localSheetId="15" hidden="1">{"Audit and Pension Costs",#N/A,FALSE,"Supp";"Interest Paid and Loans",#N/A,FALSE,"Supp";"Details of Assoc. Coys.",#N/A,FALSE,"Supp"}</definedName>
    <definedName name="yen_2" hidden="1">{"Audit and Pension Costs",#N/A,FALSE,"Supp";"Interest Paid and Loans",#N/A,FALSE,"Supp";"Details of Assoc. Coys.",#N/A,FALSE,"Supp"}</definedName>
    <definedName name="YenToUSD_Current">#REF!</definedName>
    <definedName name="YenToUSD_Prior" localSheetId="5">#REF!</definedName>
    <definedName name="YenToUSD_Prior">#REF!</definedName>
    <definedName name="Z" localSheetId="14" hidden="1">#REF!,#REF!</definedName>
    <definedName name="Z" localSheetId="5" hidden="1">#REF!,#REF!</definedName>
    <definedName name="Z" hidden="1">#REF!,#REF!</definedName>
    <definedName name="Z_35D86A22_9693_11D2_8A17_444553540000_.wvu.Rows" localSheetId="14" hidden="1">#REF!,#REF!,#REF!,#REF!,#REF!,#REF!,#REF!,#REF!,#REF!,#REF!,#REF!,#REF!,#REF!,#REF!,#REF!,#REF!,#REF!,#REF!,#REF!</definedName>
    <definedName name="Z_35D86A22_9693_11D2_8A17_444553540000_.wvu.Rows" localSheetId="5" hidden="1">#REF!,#REF!,#REF!,#REF!,#REF!,#REF!,#REF!,#REF!,#REF!,#REF!,#REF!,#REF!,#REF!,#REF!,#REF!,#REF!,#REF!,#REF!,#REF!</definedName>
    <definedName name="Z_35D86A22_9693_11D2_8A17_444553540000_.wvu.Rows" hidden="1">#REF!,#REF!,#REF!,#REF!,#REF!,#REF!,#REF!,#REF!,#REF!,#REF!,#REF!,#REF!,#REF!,#REF!,#REF!,#REF!,#REF!,#REF!,#REF!</definedName>
    <definedName name="Z_35D86A23_9693_11D2_8A17_444553540000_.wvu.Rows" localSheetId="14" hidden="1">#REF!,#REF!,#REF!,#REF!,#REF!,#REF!,#REF!,#REF!,#REF!,#REF!,#REF!,#REF!,#REF!,#REF!,#REF!,#REF!,#REF!,#REF!,#REF!</definedName>
    <definedName name="Z_35D86A23_9693_11D2_8A17_444553540000_.wvu.Rows" localSheetId="5" hidden="1">#REF!,#REF!,#REF!,#REF!,#REF!,#REF!,#REF!,#REF!,#REF!,#REF!,#REF!,#REF!,#REF!,#REF!,#REF!,#REF!,#REF!,#REF!,#REF!</definedName>
    <definedName name="Z_35D86A23_9693_11D2_8A17_444553540000_.wvu.Rows" hidden="1">#REF!,#REF!,#REF!,#REF!,#REF!,#REF!,#REF!,#REF!,#REF!,#REF!,#REF!,#REF!,#REF!,#REF!,#REF!,#REF!,#REF!,#REF!,#REF!</definedName>
    <definedName name="Z_B0373AFB_6F3B_4D90_83E2_B7472F9D789B_.wvu.FilterData" localSheetId="25" hidden="1">'Accrued expenses'!$B$6:$D$35</definedName>
    <definedName name="Z_B0373AFB_6F3B_4D90_83E2_B7472F9D789B_.wvu.FilterData" localSheetId="30" hidden="1">'Finance result'!$B$10:$D$35</definedName>
    <definedName name="Z_B0373AFB_6F3B_4D90_83E2_B7472F9D789B_.wvu.FilterData" localSheetId="4" hidden="1">'IFRS TB'!$B$14:$L$309</definedName>
    <definedName name="Z_B0373AFB_6F3B_4D90_83E2_B7472F9D789B_.wvu.FilterData" localSheetId="29" hidden="1">'Management fees'!$B$10:$C$10</definedName>
    <definedName name="Z_B0373AFB_6F3B_4D90_83E2_B7472F9D789B_.wvu.FilterData" localSheetId="28" hidden="1">'Other expenses'!$B$8:$D$42</definedName>
    <definedName name="Z_B0373AFB_6F3B_4D90_83E2_B7472F9D789B_.wvu.FilterData" localSheetId="27" hidden="1">'Property costs'!$B$35:$D$50</definedName>
    <definedName name="Z_B0373AFB_6F3B_4D90_83E2_B7472F9D789B_.wvu.FilterData" localSheetId="7" hidden="1">SOCI!$B$12:$K$195</definedName>
    <definedName name="Z_B0373AFB_6F3B_4D90_83E2_B7472F9D789B_.wvu.FilterData" localSheetId="6" hidden="1">SOFP!$B$10:$E$207</definedName>
    <definedName name="Z_B0373AFB_6F3B_4D90_83E2_B7472F9D789B_.wvu.FilterData" localSheetId="24" hidden="1">'Trade and other payables'!$B$6:$D$44</definedName>
    <definedName name="Z_B0373AFB_6F3B_4D90_83E2_B7472F9D789B_.wvu.FilterData" localSheetId="19" hidden="1">'Trade and other receivables'!$B$6:$D$25</definedName>
    <definedName name="Z_B0373AFB_6F3B_4D90_83E2_B7472F9D789B_.wvu.Rows" localSheetId="32" hidden="1">'Financial risk'!#REF!,'Financial risk'!#REF!</definedName>
    <definedName name="Z_C7C3C371_D3E1_11D3_A988_006008503036_.wvu.PrintTitles" localSheetId="14" hidden="1">#REF!,#REF!</definedName>
    <definedName name="Z_C7C3C371_D3E1_11D3_A988_006008503036_.wvu.PrintTitles" localSheetId="5" hidden="1">#REF!,#REF!</definedName>
    <definedName name="Z_C7C3C371_D3E1_11D3_A988_006008503036_.wvu.PrintTitles" hidden="1">#REF!,#REF!</definedName>
    <definedName name="Z_DF90D8E2_968E_11D2_8A17_444553540000_.wvu.Rows" localSheetId="14" hidden="1">#REF!,#REF!,#REF!,#REF!,#REF!,#REF!,#REF!,#REF!,#REF!,#REF!,#REF!,#REF!,#REF!,#REF!,#REF!,#REF!,#REF!,#REF!,#REF!</definedName>
    <definedName name="Z_DF90D8E2_968E_11D2_8A17_444553540000_.wvu.Rows" localSheetId="5" hidden="1">#REF!,#REF!,#REF!,#REF!,#REF!,#REF!,#REF!,#REF!,#REF!,#REF!,#REF!,#REF!,#REF!,#REF!,#REF!,#REF!,#REF!,#REF!,#REF!</definedName>
    <definedName name="Z_DF90D8E2_968E_11D2_8A17_444553540000_.wvu.Rows" hidden="1">#REF!,#REF!,#REF!,#REF!,#REF!,#REF!,#REF!,#REF!,#REF!,#REF!,#REF!,#REF!,#REF!,#REF!,#REF!,#REF!,#REF!,#REF!,#REF!</definedName>
    <definedName name="Z_DF90D8E3_968E_11D2_8A17_444553540000_.wvu.Rows" localSheetId="14" hidden="1">#REF!,#REF!,#REF!,#REF!,#REF!,#REF!,#REF!,#REF!,#REF!,#REF!,#REF!,#REF!,#REF!,#REF!,#REF!,#REF!,#REF!,#REF!,#REF!</definedName>
    <definedName name="Z_DF90D8E3_968E_11D2_8A17_444553540000_.wvu.Rows" localSheetId="5" hidden="1">#REF!,#REF!,#REF!,#REF!,#REF!,#REF!,#REF!,#REF!,#REF!,#REF!,#REF!,#REF!,#REF!,#REF!,#REF!,#REF!,#REF!,#REF!,#REF!</definedName>
    <definedName name="Z_DF90D8E3_968E_11D2_8A17_444553540000_.wvu.Rows" hidden="1">#REF!,#REF!,#REF!,#REF!,#REF!,#REF!,#REF!,#REF!,#REF!,#REF!,#REF!,#REF!,#REF!,#REF!,#REF!,#REF!,#REF!,#REF!,#REF!</definedName>
  </definedNames>
  <calcPr calcId="191029"/>
  <customWorkbookViews>
    <customWorkbookView name="Rodaky, Abubaker - Persönliche Ansicht" guid="{B0373AFB-6F3B-4D90-83E2-B7472F9D789B}" mergeInterval="0" personalView="1" maximized="1" windowWidth="1916" windowHeight="855" tabRatio="964" activeSheetId="13"/>
  </customWorkbookViews>
  <pivotCaches>
    <pivotCache cacheId="426" r:id="rId150"/>
  </pivotCache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4" i="50" l="1"/>
  <c r="D34" i="50"/>
  <c r="E13" i="50"/>
  <c r="D13" i="50"/>
  <c r="F13" i="50" l="1"/>
  <c r="F34" i="50"/>
  <c r="B2" i="50"/>
  <c r="E70" i="50"/>
  <c r="E64" i="50"/>
  <c r="E58" i="50"/>
  <c r="E52" i="50"/>
  <c r="E46" i="50"/>
  <c r="E40" i="50"/>
  <c r="H32" i="50"/>
  <c r="H26" i="50"/>
  <c r="G26" i="50"/>
  <c r="E22" i="50"/>
  <c r="B1" i="50"/>
  <c r="I26" i="50" l="1"/>
  <c r="P418" i="46"/>
  <c r="P416" i="46"/>
  <c r="P410" i="46"/>
  <c r="P413" i="46"/>
  <c r="P414" i="46" s="1"/>
  <c r="T29" i="45"/>
  <c r="D5" i="48" l="1"/>
  <c r="P4" i="47" l="1"/>
  <c r="P6" i="47"/>
  <c r="P7" i="47"/>
  <c r="U76" i="45"/>
  <c r="C7" i="49" l="1"/>
  <c r="F9" i="48" l="1"/>
  <c r="H9" i="48" s="1"/>
  <c r="F5" i="48"/>
  <c r="H5" i="48" s="1"/>
  <c r="F4" i="48"/>
  <c r="H4" i="48" s="1"/>
  <c r="P405" i="46"/>
  <c r="L28" i="47"/>
  <c r="P404" i="46"/>
  <c r="P403" i="46"/>
  <c r="G25" i="47"/>
  <c r="E25" i="47"/>
  <c r="B25" i="47"/>
  <c r="I23" i="47"/>
  <c r="D23" i="47" s="1"/>
  <c r="H23" i="47" s="1"/>
  <c r="I22" i="47"/>
  <c r="D22" i="47" s="1"/>
  <c r="H22" i="47" s="1"/>
  <c r="I21" i="47"/>
  <c r="D21" i="47" s="1"/>
  <c r="H21" i="47" s="1"/>
  <c r="I20" i="47"/>
  <c r="D20" i="47" s="1"/>
  <c r="H20" i="47" s="1"/>
  <c r="I19" i="47"/>
  <c r="D19" i="47" s="1"/>
  <c r="H19" i="47" s="1"/>
  <c r="I18" i="47"/>
  <c r="D18" i="47" s="1"/>
  <c r="H18" i="47" s="1"/>
  <c r="I17" i="47"/>
  <c r="D17" i="47" s="1"/>
  <c r="H17" i="47" s="1"/>
  <c r="I16" i="47"/>
  <c r="D16" i="47" s="1"/>
  <c r="H16" i="47" s="1"/>
  <c r="I15" i="47"/>
  <c r="D15" i="47" s="1"/>
  <c r="H15" i="47" s="1"/>
  <c r="I14" i="47"/>
  <c r="D14" i="47" s="1"/>
  <c r="H14" i="47" s="1"/>
  <c r="I13" i="47"/>
  <c r="D13" i="47" s="1"/>
  <c r="H13" i="47" s="1"/>
  <c r="I12" i="47"/>
  <c r="D12" i="47" s="1"/>
  <c r="H12" i="47" s="1"/>
  <c r="I11" i="47"/>
  <c r="H11" i="47"/>
  <c r="D11" i="47"/>
  <c r="I10" i="47"/>
  <c r="D10" i="47" s="1"/>
  <c r="H10" i="47" s="1"/>
  <c r="I9" i="47"/>
  <c r="D9" i="47" s="1"/>
  <c r="H9" i="47" s="1"/>
  <c r="I8" i="47"/>
  <c r="D8" i="47" s="1"/>
  <c r="H8" i="47" s="1"/>
  <c r="I7" i="47"/>
  <c r="I6" i="47"/>
  <c r="H6" i="47"/>
  <c r="O5" i="47"/>
  <c r="I5" i="47"/>
  <c r="H5" i="47"/>
  <c r="I4" i="47"/>
  <c r="H4" i="47"/>
  <c r="F3" i="47"/>
  <c r="F25" i="47" s="1"/>
  <c r="E3" i="47"/>
  <c r="C3" i="47"/>
  <c r="C25" i="47" s="1"/>
  <c r="P412" i="46"/>
  <c r="N91" i="45"/>
  <c r="N90" i="45"/>
  <c r="U87" i="45"/>
  <c r="U75" i="45"/>
  <c r="U74" i="45"/>
  <c r="U73" i="45"/>
  <c r="U45" i="45"/>
  <c r="U44" i="45"/>
  <c r="U42" i="45"/>
  <c r="U23" i="45"/>
  <c r="U17" i="45"/>
  <c r="U7" i="45"/>
  <c r="U6" i="45"/>
  <c r="U43" i="45"/>
  <c r="U2" i="45"/>
  <c r="T82" i="45"/>
  <c r="H7" i="47" l="1"/>
  <c r="R6" i="47" s="1"/>
  <c r="D25" i="47"/>
  <c r="R8" i="47"/>
  <c r="R10" i="47"/>
  <c r="R7" i="47"/>
  <c r="R9" i="47"/>
  <c r="H3" i="47"/>
  <c r="V82" i="45"/>
  <c r="H308" i="5"/>
  <c r="F308" i="5"/>
  <c r="H307" i="5"/>
  <c r="F307" i="5"/>
  <c r="H306" i="5"/>
  <c r="F306" i="5"/>
  <c r="H305" i="5"/>
  <c r="F305" i="5"/>
  <c r="H304" i="5"/>
  <c r="F304" i="5"/>
  <c r="H303" i="5"/>
  <c r="F303" i="5"/>
  <c r="H302" i="5"/>
  <c r="F302" i="5"/>
  <c r="H301" i="5"/>
  <c r="F301" i="5"/>
  <c r="H300" i="5"/>
  <c r="F300" i="5"/>
  <c r="H299" i="5"/>
  <c r="F299" i="5"/>
  <c r="H298" i="5"/>
  <c r="H297" i="5"/>
  <c r="F297" i="5"/>
  <c r="H296" i="5"/>
  <c r="H295" i="5"/>
  <c r="F295" i="5"/>
  <c r="H294" i="5"/>
  <c r="F294" i="5"/>
  <c r="H293" i="5"/>
  <c r="F293" i="5"/>
  <c r="H292" i="5"/>
  <c r="F292" i="5"/>
  <c r="H291" i="5"/>
  <c r="F291" i="5"/>
  <c r="H290" i="5"/>
  <c r="F290" i="5"/>
  <c r="H289" i="5"/>
  <c r="F289" i="5"/>
  <c r="H288" i="5"/>
  <c r="F288" i="5"/>
  <c r="H287" i="5"/>
  <c r="F287" i="5"/>
  <c r="H286" i="5"/>
  <c r="F286" i="5"/>
  <c r="H285" i="5"/>
  <c r="F285" i="5"/>
  <c r="H284" i="5"/>
  <c r="F284" i="5"/>
  <c r="H283" i="5"/>
  <c r="F283" i="5"/>
  <c r="H282" i="5"/>
  <c r="F282" i="5"/>
  <c r="H281" i="5"/>
  <c r="F281" i="5"/>
  <c r="H280" i="5"/>
  <c r="F280" i="5"/>
  <c r="H279" i="5"/>
  <c r="F279" i="5"/>
  <c r="H278" i="5"/>
  <c r="F278" i="5"/>
  <c r="H277" i="5"/>
  <c r="F277" i="5"/>
  <c r="H276" i="5"/>
  <c r="F276" i="5"/>
  <c r="H275" i="5"/>
  <c r="F275" i="5"/>
  <c r="H274" i="5"/>
  <c r="F274" i="5"/>
  <c r="H273" i="5"/>
  <c r="F273" i="5"/>
  <c r="H272" i="5"/>
  <c r="F272" i="5"/>
  <c r="H271" i="5"/>
  <c r="F271" i="5"/>
  <c r="H270" i="5"/>
  <c r="F270" i="5"/>
  <c r="H269" i="5"/>
  <c r="F269" i="5"/>
  <c r="H268" i="5"/>
  <c r="F268" i="5"/>
  <c r="H267" i="5"/>
  <c r="F267" i="5"/>
  <c r="H266" i="5"/>
  <c r="F266" i="5"/>
  <c r="H265" i="5"/>
  <c r="F265" i="5"/>
  <c r="H264" i="5"/>
  <c r="F264" i="5"/>
  <c r="H263" i="5"/>
  <c r="F263" i="5"/>
  <c r="H262" i="5"/>
  <c r="F262" i="5"/>
  <c r="H261" i="5"/>
  <c r="F261" i="5"/>
  <c r="H260" i="5"/>
  <c r="F260" i="5"/>
  <c r="H259" i="5"/>
  <c r="H257" i="5"/>
  <c r="F257" i="5"/>
  <c r="H256" i="5"/>
  <c r="H255" i="5"/>
  <c r="F255" i="5"/>
  <c r="H254" i="5"/>
  <c r="F254" i="5"/>
  <c r="H253" i="5"/>
  <c r="H252" i="5"/>
  <c r="F252" i="5"/>
  <c r="H251" i="5"/>
  <c r="F251" i="5"/>
  <c r="H250" i="5"/>
  <c r="F250" i="5"/>
  <c r="H249" i="5"/>
  <c r="F249" i="5"/>
  <c r="H248" i="5"/>
  <c r="F248" i="5"/>
  <c r="H247" i="5"/>
  <c r="F247" i="5"/>
  <c r="H246" i="5"/>
  <c r="F246" i="5"/>
  <c r="H245" i="5"/>
  <c r="H244" i="5"/>
  <c r="F244" i="5"/>
  <c r="H243" i="5"/>
  <c r="H242" i="5"/>
  <c r="H241" i="5"/>
  <c r="F241" i="5"/>
  <c r="H240" i="5"/>
  <c r="F240" i="5"/>
  <c r="H239" i="5"/>
  <c r="F239" i="5"/>
  <c r="H238" i="5"/>
  <c r="F238" i="5"/>
  <c r="H237" i="5"/>
  <c r="F237" i="5"/>
  <c r="H236" i="5"/>
  <c r="F236" i="5"/>
  <c r="H235" i="5"/>
  <c r="F235" i="5"/>
  <c r="H234" i="5"/>
  <c r="F234" i="5"/>
  <c r="H233" i="5"/>
  <c r="F233" i="5"/>
  <c r="H232" i="5"/>
  <c r="H231" i="5"/>
  <c r="H230" i="5"/>
  <c r="F230" i="5"/>
  <c r="H229" i="5"/>
  <c r="F229" i="5"/>
  <c r="H228" i="5"/>
  <c r="H227" i="5"/>
  <c r="F227" i="5"/>
  <c r="H226" i="5"/>
  <c r="F226" i="5"/>
  <c r="H225" i="5"/>
  <c r="F225" i="5"/>
  <c r="H224" i="5"/>
  <c r="F224" i="5"/>
  <c r="H223" i="5"/>
  <c r="F223" i="5"/>
  <c r="H222" i="5"/>
  <c r="F222" i="5"/>
  <c r="H221" i="5"/>
  <c r="F221" i="5"/>
  <c r="H220" i="5"/>
  <c r="F220" i="5"/>
  <c r="H219" i="5"/>
  <c r="F219" i="5"/>
  <c r="H218" i="5"/>
  <c r="F218" i="5"/>
  <c r="H217" i="5"/>
  <c r="F217" i="5"/>
  <c r="H216" i="5"/>
  <c r="F216" i="5"/>
  <c r="H215" i="5"/>
  <c r="F215" i="5"/>
  <c r="H214" i="5"/>
  <c r="F214" i="5"/>
  <c r="H213" i="5"/>
  <c r="F213" i="5"/>
  <c r="H212" i="5"/>
  <c r="F212" i="5"/>
  <c r="H211" i="5"/>
  <c r="F211" i="5"/>
  <c r="H210" i="5"/>
  <c r="F210" i="5"/>
  <c r="H209" i="5"/>
  <c r="H208" i="5"/>
  <c r="F208" i="5"/>
  <c r="H207" i="5"/>
  <c r="F207" i="5"/>
  <c r="H206" i="5"/>
  <c r="F206" i="5"/>
  <c r="H205" i="5"/>
  <c r="F205" i="5"/>
  <c r="H204" i="5"/>
  <c r="F204" i="5"/>
  <c r="H203" i="5"/>
  <c r="H202" i="5"/>
  <c r="H201" i="5"/>
  <c r="F201" i="5"/>
  <c r="H200" i="5"/>
  <c r="F200" i="5"/>
  <c r="H199" i="5"/>
  <c r="F199" i="5"/>
  <c r="H198" i="5"/>
  <c r="F198" i="5"/>
  <c r="H197" i="5"/>
  <c r="H196" i="5"/>
  <c r="F196" i="5"/>
  <c r="H195" i="5"/>
  <c r="F195" i="5"/>
  <c r="H194" i="5"/>
  <c r="H193" i="5"/>
  <c r="F193" i="5"/>
  <c r="H192" i="5"/>
  <c r="F192" i="5"/>
  <c r="H191" i="5"/>
  <c r="H190" i="5"/>
  <c r="F190" i="5"/>
  <c r="H189" i="5"/>
  <c r="H188" i="5"/>
  <c r="F188" i="5"/>
  <c r="H187" i="5"/>
  <c r="H186" i="5"/>
  <c r="F186" i="5"/>
  <c r="H185" i="5"/>
  <c r="F185" i="5"/>
  <c r="H184" i="5"/>
  <c r="F184" i="5"/>
  <c r="H183" i="5"/>
  <c r="F183" i="5"/>
  <c r="H182" i="5"/>
  <c r="H181" i="5"/>
  <c r="F181" i="5"/>
  <c r="H180" i="5"/>
  <c r="F180" i="5"/>
  <c r="H179" i="5"/>
  <c r="F179" i="5"/>
  <c r="H178" i="5"/>
  <c r="H177" i="5"/>
  <c r="F177" i="5"/>
  <c r="H176" i="5"/>
  <c r="F176" i="5"/>
  <c r="H175" i="5"/>
  <c r="F175" i="5"/>
  <c r="H174" i="5"/>
  <c r="F174" i="5"/>
  <c r="H173" i="5"/>
  <c r="F173" i="5"/>
  <c r="H172" i="5"/>
  <c r="F172" i="5"/>
  <c r="H171" i="5"/>
  <c r="F171" i="5"/>
  <c r="H170" i="5"/>
  <c r="F170" i="5"/>
  <c r="H169" i="5"/>
  <c r="F169" i="5"/>
  <c r="H168" i="5"/>
  <c r="H167" i="5"/>
  <c r="H166" i="5"/>
  <c r="H165" i="5"/>
  <c r="F165" i="5"/>
  <c r="H164" i="5"/>
  <c r="F164" i="5"/>
  <c r="H163" i="5"/>
  <c r="F163" i="5"/>
  <c r="H162" i="5"/>
  <c r="F162" i="5"/>
  <c r="H161" i="5"/>
  <c r="H160" i="5"/>
  <c r="H159" i="5"/>
  <c r="H158" i="5"/>
  <c r="F158" i="5"/>
  <c r="H157" i="5"/>
  <c r="F157" i="5"/>
  <c r="H156" i="5"/>
  <c r="F156" i="5"/>
  <c r="H155" i="5"/>
  <c r="F155" i="5"/>
  <c r="H154" i="5"/>
  <c r="F154" i="5"/>
  <c r="H153" i="5"/>
  <c r="F153" i="5"/>
  <c r="H152" i="5"/>
  <c r="H151" i="5"/>
  <c r="F151" i="5"/>
  <c r="H150" i="5"/>
  <c r="H149" i="5"/>
  <c r="F149" i="5"/>
  <c r="H148" i="5"/>
  <c r="F148" i="5"/>
  <c r="H147" i="5"/>
  <c r="H146" i="5"/>
  <c r="F146" i="5"/>
  <c r="H145" i="5"/>
  <c r="F145" i="5"/>
  <c r="H144" i="5"/>
  <c r="F144" i="5"/>
  <c r="H143" i="5"/>
  <c r="F143" i="5"/>
  <c r="H142" i="5"/>
  <c r="F142" i="5"/>
  <c r="H141" i="5"/>
  <c r="F141" i="5"/>
  <c r="H140" i="5"/>
  <c r="F140" i="5"/>
  <c r="H139" i="5"/>
  <c r="F139" i="5"/>
  <c r="H138" i="5"/>
  <c r="F138" i="5"/>
  <c r="H137" i="5"/>
  <c r="F137" i="5"/>
  <c r="H136" i="5"/>
  <c r="F136" i="5"/>
  <c r="H135" i="5"/>
  <c r="F135" i="5"/>
  <c r="H134" i="5"/>
  <c r="F134" i="5"/>
  <c r="H133" i="5"/>
  <c r="F133" i="5"/>
  <c r="H132" i="5"/>
  <c r="F132" i="5"/>
  <c r="H131" i="5"/>
  <c r="F131" i="5"/>
  <c r="H130" i="5"/>
  <c r="F130" i="5"/>
  <c r="H129" i="5"/>
  <c r="F129" i="5"/>
  <c r="H128" i="5"/>
  <c r="F128" i="5"/>
  <c r="H127" i="5"/>
  <c r="F127" i="5"/>
  <c r="H126" i="5"/>
  <c r="F126" i="5"/>
  <c r="H125" i="5"/>
  <c r="F125" i="5"/>
  <c r="H124" i="5"/>
  <c r="F124" i="5"/>
  <c r="H123" i="5"/>
  <c r="F123" i="5"/>
  <c r="H122" i="5"/>
  <c r="H121" i="5"/>
  <c r="F121" i="5"/>
  <c r="H120" i="5"/>
  <c r="F120" i="5"/>
  <c r="H119" i="5"/>
  <c r="H118" i="5"/>
  <c r="H117" i="5"/>
  <c r="F117" i="5"/>
  <c r="H116" i="5"/>
  <c r="F116" i="5"/>
  <c r="H115" i="5"/>
  <c r="F115" i="5"/>
  <c r="H114" i="5"/>
  <c r="F114" i="5"/>
  <c r="H113" i="5"/>
  <c r="H112" i="5"/>
  <c r="F112" i="5"/>
  <c r="H111" i="5"/>
  <c r="H110" i="5"/>
  <c r="H109" i="5"/>
  <c r="F109" i="5"/>
  <c r="H108" i="5"/>
  <c r="F108" i="5"/>
  <c r="H107" i="5"/>
  <c r="H106" i="5"/>
  <c r="F106" i="5"/>
  <c r="H105" i="5"/>
  <c r="F105" i="5"/>
  <c r="H104" i="5"/>
  <c r="F104" i="5"/>
  <c r="H103" i="5"/>
  <c r="F103" i="5"/>
  <c r="H102" i="5"/>
  <c r="H101" i="5"/>
  <c r="F101" i="5"/>
  <c r="H100" i="5"/>
  <c r="H99" i="5"/>
  <c r="F99" i="5"/>
  <c r="H98" i="5"/>
  <c r="F98" i="5"/>
  <c r="H97" i="5"/>
  <c r="F97" i="5"/>
  <c r="H96" i="5"/>
  <c r="H95" i="5"/>
  <c r="F95" i="5"/>
  <c r="H94" i="5"/>
  <c r="F94" i="5"/>
  <c r="H93" i="5"/>
  <c r="F93" i="5"/>
  <c r="H92" i="5"/>
  <c r="F92" i="5"/>
  <c r="H91" i="5"/>
  <c r="F91" i="5"/>
  <c r="H90" i="5"/>
  <c r="F90" i="5"/>
  <c r="H89" i="5"/>
  <c r="F89" i="5"/>
  <c r="H88" i="5"/>
  <c r="F88" i="5"/>
  <c r="H87" i="5"/>
  <c r="F87" i="5"/>
  <c r="H86" i="5"/>
  <c r="F86" i="5"/>
  <c r="H85" i="5"/>
  <c r="F85" i="5"/>
  <c r="H84" i="5"/>
  <c r="F84" i="5"/>
  <c r="H83" i="5"/>
  <c r="F83" i="5"/>
  <c r="H82" i="5"/>
  <c r="F82" i="5"/>
  <c r="H81" i="5"/>
  <c r="H80" i="5"/>
  <c r="F80" i="5"/>
  <c r="H79" i="5"/>
  <c r="F79" i="5"/>
  <c r="H78" i="5"/>
  <c r="F78" i="5"/>
  <c r="H77" i="5"/>
  <c r="F77" i="5"/>
  <c r="H76" i="5"/>
  <c r="F76" i="5"/>
  <c r="H75" i="5"/>
  <c r="F75" i="5"/>
  <c r="H74" i="5"/>
  <c r="F74" i="5"/>
  <c r="H73" i="5"/>
  <c r="F73" i="5"/>
  <c r="H72" i="5"/>
  <c r="F72" i="5"/>
  <c r="H71" i="5"/>
  <c r="F71" i="5"/>
  <c r="H70" i="5"/>
  <c r="F70" i="5"/>
  <c r="H69" i="5"/>
  <c r="F69" i="5"/>
  <c r="H68" i="5"/>
  <c r="F68" i="5"/>
  <c r="H67" i="5"/>
  <c r="F67" i="5"/>
  <c r="H66" i="5"/>
  <c r="F66" i="5"/>
  <c r="H65" i="5"/>
  <c r="F65" i="5"/>
  <c r="H64" i="5"/>
  <c r="H63" i="5"/>
  <c r="F63" i="5"/>
  <c r="H62" i="5"/>
  <c r="H61" i="5"/>
  <c r="H60" i="5"/>
  <c r="F60" i="5"/>
  <c r="H59" i="5"/>
  <c r="F59" i="5"/>
  <c r="H58" i="5"/>
  <c r="F58" i="5"/>
  <c r="H57" i="5"/>
  <c r="F57" i="5"/>
  <c r="H56" i="5"/>
  <c r="F56" i="5"/>
  <c r="H55" i="5"/>
  <c r="F55" i="5"/>
  <c r="H54" i="5"/>
  <c r="F54" i="5"/>
  <c r="H53" i="5"/>
  <c r="F53" i="5"/>
  <c r="H52" i="5"/>
  <c r="F52" i="5"/>
  <c r="H51" i="5"/>
  <c r="F51" i="5"/>
  <c r="H50" i="5"/>
  <c r="H49" i="5"/>
  <c r="H48" i="5"/>
  <c r="H47" i="5"/>
  <c r="F47" i="5"/>
  <c r="H46" i="5"/>
  <c r="F46" i="5"/>
  <c r="H45" i="5"/>
  <c r="F45" i="5"/>
  <c r="H44" i="5"/>
  <c r="F44" i="5"/>
  <c r="H43" i="5"/>
  <c r="F43" i="5"/>
  <c r="H42" i="5"/>
  <c r="F42" i="5"/>
  <c r="H41" i="5"/>
  <c r="H40" i="5"/>
  <c r="F40" i="5"/>
  <c r="H39" i="5"/>
  <c r="H38" i="5"/>
  <c r="F38" i="5"/>
  <c r="H37" i="5"/>
  <c r="F37" i="5"/>
  <c r="H36" i="5"/>
  <c r="F36" i="5"/>
  <c r="H35" i="5"/>
  <c r="F35" i="5"/>
  <c r="H34" i="5"/>
  <c r="F34" i="5"/>
  <c r="H33" i="5"/>
  <c r="F33" i="5"/>
  <c r="H31" i="5"/>
  <c r="F31" i="5"/>
  <c r="H30" i="5"/>
  <c r="H29" i="5"/>
  <c r="F29" i="5"/>
  <c r="H28" i="5"/>
  <c r="F28" i="5"/>
  <c r="H27" i="5"/>
  <c r="F27" i="5"/>
  <c r="H26" i="5"/>
  <c r="F26" i="5"/>
  <c r="H25" i="5"/>
  <c r="F25" i="5"/>
  <c r="H24" i="5"/>
  <c r="F24" i="5"/>
  <c r="H23" i="5"/>
  <c r="F23" i="5"/>
  <c r="H22" i="5"/>
  <c r="F22" i="5"/>
  <c r="H21" i="5"/>
  <c r="F21" i="5"/>
  <c r="H20" i="5"/>
  <c r="F20" i="5"/>
  <c r="H19" i="5"/>
  <c r="F19" i="5"/>
  <c r="H18" i="5"/>
  <c r="F18" i="5"/>
  <c r="H17" i="5"/>
  <c r="F17" i="5"/>
  <c r="H16" i="5"/>
  <c r="H15" i="5"/>
  <c r="P406" i="46"/>
  <c r="P228" i="46"/>
  <c r="P226" i="46"/>
  <c r="P224" i="46"/>
  <c r="P222" i="46"/>
  <c r="P220" i="46"/>
  <c r="P218" i="46"/>
  <c r="P216" i="46"/>
  <c r="P214" i="46"/>
  <c r="P212" i="46"/>
  <c r="P210" i="46"/>
  <c r="P208" i="46"/>
  <c r="P207" i="46"/>
  <c r="P206" i="46"/>
  <c r="P204" i="46"/>
  <c r="P202" i="46"/>
  <c r="P200" i="46"/>
  <c r="P160" i="46"/>
  <c r="P159" i="46"/>
  <c r="P158" i="46"/>
  <c r="P157" i="46"/>
  <c r="P156" i="46"/>
  <c r="P155" i="46"/>
  <c r="P154" i="46"/>
  <c r="P153" i="46"/>
  <c r="P152" i="46"/>
  <c r="P151" i="46"/>
  <c r="P150" i="46"/>
  <c r="P149" i="46"/>
  <c r="P148" i="46"/>
  <c r="P147" i="46"/>
  <c r="P146" i="46"/>
  <c r="P145" i="46"/>
  <c r="P144" i="46"/>
  <c r="P143" i="46"/>
  <c r="P142" i="46"/>
  <c r="P141" i="46"/>
  <c r="P140" i="46"/>
  <c r="P139" i="46"/>
  <c r="P138" i="46"/>
  <c r="P137" i="46"/>
  <c r="P136" i="46"/>
  <c r="P135" i="46"/>
  <c r="P134" i="46"/>
  <c r="P133" i="46"/>
  <c r="P132" i="46"/>
  <c r="P131" i="46"/>
  <c r="P130" i="46"/>
  <c r="P129" i="46"/>
  <c r="P128" i="46"/>
  <c r="P127" i="46"/>
  <c r="P126" i="46"/>
  <c r="P125" i="46"/>
  <c r="P124" i="46"/>
  <c r="P123" i="46"/>
  <c r="P122" i="46"/>
  <c r="P121" i="46"/>
  <c r="P120" i="46"/>
  <c r="P119" i="46"/>
  <c r="P118" i="46"/>
  <c r="P117" i="46"/>
  <c r="P116" i="46"/>
  <c r="P115" i="46"/>
  <c r="P114" i="46"/>
  <c r="P113" i="46"/>
  <c r="P112" i="46"/>
  <c r="P111" i="46"/>
  <c r="P110" i="46"/>
  <c r="P109" i="46"/>
  <c r="P108" i="46"/>
  <c r="P107" i="46"/>
  <c r="P106" i="46"/>
  <c r="P105" i="46"/>
  <c r="P104" i="46"/>
  <c r="P103" i="46"/>
  <c r="P102" i="46"/>
  <c r="P101" i="46"/>
  <c r="P100" i="46"/>
  <c r="P99" i="46"/>
  <c r="P98" i="46"/>
  <c r="P97" i="46"/>
  <c r="P96" i="46"/>
  <c r="P95" i="46"/>
  <c r="P94" i="46"/>
  <c r="P93" i="46"/>
  <c r="P92" i="46"/>
  <c r="P91" i="46"/>
  <c r="P90" i="46"/>
  <c r="P89" i="46"/>
  <c r="P88" i="46"/>
  <c r="P87" i="46"/>
  <c r="P86" i="46"/>
  <c r="P85" i="46"/>
  <c r="P84" i="46"/>
  <c r="P83" i="46"/>
  <c r="P82" i="46"/>
  <c r="P81" i="46"/>
  <c r="P80" i="46"/>
  <c r="P79" i="46"/>
  <c r="P78" i="46"/>
  <c r="P77" i="46"/>
  <c r="P76" i="46"/>
  <c r="P75" i="46"/>
  <c r="P74" i="46"/>
  <c r="P73" i="46"/>
  <c r="P72" i="46"/>
  <c r="P71" i="46"/>
  <c r="P70" i="46"/>
  <c r="P69" i="46"/>
  <c r="P68" i="46"/>
  <c r="P67" i="46"/>
  <c r="P66" i="46"/>
  <c r="P65" i="46"/>
  <c r="P64" i="46"/>
  <c r="P63" i="46"/>
  <c r="P62" i="46"/>
  <c r="P61" i="46"/>
  <c r="P60" i="46"/>
  <c r="P59" i="46"/>
  <c r="P58" i="46"/>
  <c r="P57" i="46"/>
  <c r="P56" i="46"/>
  <c r="P55" i="46"/>
  <c r="P54" i="46"/>
  <c r="P53" i="46"/>
  <c r="P52" i="46"/>
  <c r="P51" i="46"/>
  <c r="P50" i="46"/>
  <c r="P49" i="46"/>
  <c r="P48" i="46"/>
  <c r="P47" i="46"/>
  <c r="P46" i="46"/>
  <c r="P45" i="46"/>
  <c r="P44" i="46"/>
  <c r="P43" i="46"/>
  <c r="P42" i="46"/>
  <c r="P41" i="46"/>
  <c r="P40" i="46"/>
  <c r="P39" i="46"/>
  <c r="P38" i="46"/>
  <c r="P37" i="46"/>
  <c r="P36" i="46"/>
  <c r="P35" i="46"/>
  <c r="P34" i="46"/>
  <c r="P33" i="46"/>
  <c r="P32" i="46"/>
  <c r="P31" i="46"/>
  <c r="P30" i="46"/>
  <c r="P29" i="46"/>
  <c r="P28" i="46"/>
  <c r="P27" i="46"/>
  <c r="P26" i="46"/>
  <c r="P25" i="46"/>
  <c r="P24" i="46"/>
  <c r="P23" i="46"/>
  <c r="P22" i="46"/>
  <c r="P21" i="46"/>
  <c r="P20" i="46"/>
  <c r="P19" i="46"/>
  <c r="P18" i="46"/>
  <c r="P17" i="46"/>
  <c r="P16" i="46"/>
  <c r="P15" i="46"/>
  <c r="P14" i="46"/>
  <c r="P13" i="46"/>
  <c r="P12" i="46"/>
  <c r="P11" i="46"/>
  <c r="P10" i="46"/>
  <c r="P9" i="46"/>
  <c r="P8" i="46"/>
  <c r="P7" i="46"/>
  <c r="P6" i="46"/>
  <c r="P5" i="46"/>
  <c r="P4" i="46"/>
  <c r="P3" i="46"/>
  <c r="P2" i="46"/>
  <c r="U91" i="45"/>
  <c r="U92" i="45" s="1"/>
  <c r="U90" i="45"/>
  <c r="V52" i="45"/>
  <c r="V54" i="45"/>
  <c r="V56" i="45"/>
  <c r="V58" i="45"/>
  <c r="V60" i="45"/>
  <c r="V62" i="45"/>
  <c r="V64" i="45"/>
  <c r="V65" i="45"/>
  <c r="V76" i="45"/>
  <c r="V77" i="45"/>
  <c r="V80" i="45"/>
  <c r="V83" i="45"/>
  <c r="V84" i="45"/>
  <c r="V87" i="45"/>
  <c r="V3" i="45"/>
  <c r="V7" i="45"/>
  <c r="V9" i="45"/>
  <c r="V10" i="45"/>
  <c r="V11" i="45"/>
  <c r="V18" i="45"/>
  <c r="V19" i="45"/>
  <c r="V22" i="45"/>
  <c r="V29" i="45"/>
  <c r="V33" i="45"/>
  <c r="V36" i="45"/>
  <c r="V37" i="45"/>
  <c r="V39" i="45"/>
  <c r="V42" i="45"/>
  <c r="O91" i="45"/>
  <c r="L91" i="45"/>
  <c r="K91" i="45"/>
  <c r="J91" i="45"/>
  <c r="I91" i="45"/>
  <c r="H91" i="45"/>
  <c r="F91" i="45"/>
  <c r="E91" i="45"/>
  <c r="D91" i="45"/>
  <c r="O90" i="45"/>
  <c r="L90" i="45"/>
  <c r="K90" i="45"/>
  <c r="J90" i="45"/>
  <c r="I90" i="45"/>
  <c r="H90" i="45"/>
  <c r="F90" i="45"/>
  <c r="E90" i="45"/>
  <c r="D90" i="45"/>
  <c r="P87" i="45"/>
  <c r="M87" i="45"/>
  <c r="P86" i="45"/>
  <c r="S84" i="45"/>
  <c r="P84" i="45"/>
  <c r="S83" i="45"/>
  <c r="P83" i="45"/>
  <c r="M83" i="45"/>
  <c r="P81" i="45"/>
  <c r="M81" i="45"/>
  <c r="S80" i="45"/>
  <c r="P80" i="45"/>
  <c r="M80" i="45"/>
  <c r="P79" i="45"/>
  <c r="M79" i="45"/>
  <c r="P78" i="45"/>
  <c r="S77" i="45"/>
  <c r="P77" i="45"/>
  <c r="M77" i="45"/>
  <c r="S76" i="45"/>
  <c r="P76" i="45"/>
  <c r="M76" i="45"/>
  <c r="P75" i="45"/>
  <c r="M75" i="45"/>
  <c r="P74" i="45"/>
  <c r="M74" i="45"/>
  <c r="P73" i="45"/>
  <c r="M73" i="45"/>
  <c r="P72" i="45"/>
  <c r="M72" i="45"/>
  <c r="P71" i="45"/>
  <c r="M71" i="45"/>
  <c r="P70" i="45"/>
  <c r="M70" i="45"/>
  <c r="P69" i="45"/>
  <c r="M69" i="45"/>
  <c r="P67" i="45"/>
  <c r="M67" i="45"/>
  <c r="P66" i="45"/>
  <c r="S65" i="45"/>
  <c r="P65" i="45"/>
  <c r="S64" i="45"/>
  <c r="P64" i="45"/>
  <c r="M64" i="45"/>
  <c r="P63" i="45"/>
  <c r="M63" i="45"/>
  <c r="S62" i="45"/>
  <c r="P62" i="45"/>
  <c r="M62" i="45"/>
  <c r="P61" i="45"/>
  <c r="M61" i="45"/>
  <c r="S60" i="45"/>
  <c r="P60" i="45"/>
  <c r="M60" i="45"/>
  <c r="S59" i="45"/>
  <c r="P59" i="45"/>
  <c r="M59" i="45"/>
  <c r="S58" i="45"/>
  <c r="P58" i="45"/>
  <c r="M58" i="45"/>
  <c r="P57" i="45"/>
  <c r="M57" i="45"/>
  <c r="S56" i="45"/>
  <c r="P56" i="45"/>
  <c r="M56" i="45"/>
  <c r="P55" i="45"/>
  <c r="M55" i="45"/>
  <c r="S54" i="45"/>
  <c r="P54" i="45"/>
  <c r="M54" i="45"/>
  <c r="P53" i="45"/>
  <c r="M53" i="45"/>
  <c r="S52" i="45"/>
  <c r="P52" i="45"/>
  <c r="M52" i="45"/>
  <c r="P51" i="45"/>
  <c r="M51" i="45"/>
  <c r="P49" i="45"/>
  <c r="M49" i="45"/>
  <c r="P48" i="45"/>
  <c r="M48" i="45"/>
  <c r="S47" i="45"/>
  <c r="P47" i="45"/>
  <c r="M47" i="45"/>
  <c r="S46" i="45"/>
  <c r="P46" i="45"/>
  <c r="M46" i="45"/>
  <c r="P45" i="45"/>
  <c r="M45" i="45"/>
  <c r="P44" i="45"/>
  <c r="M44" i="45"/>
  <c r="P43" i="45"/>
  <c r="M43" i="45"/>
  <c r="P42" i="45"/>
  <c r="M42" i="45"/>
  <c r="P41" i="45"/>
  <c r="M41" i="45"/>
  <c r="P40" i="45"/>
  <c r="M40" i="45"/>
  <c r="S39" i="45"/>
  <c r="P39" i="45"/>
  <c r="M39" i="45"/>
  <c r="P38" i="45"/>
  <c r="P37" i="45"/>
  <c r="M37" i="45"/>
  <c r="S36" i="45"/>
  <c r="P36" i="45"/>
  <c r="M36" i="45"/>
  <c r="P35" i="45"/>
  <c r="M35" i="45"/>
  <c r="P34" i="45"/>
  <c r="M34" i="45"/>
  <c r="S33" i="45"/>
  <c r="P33" i="45"/>
  <c r="M33" i="45"/>
  <c r="P32" i="45"/>
  <c r="M32" i="45"/>
  <c r="P31" i="45"/>
  <c r="M31" i="45"/>
  <c r="P30" i="45"/>
  <c r="M30" i="45"/>
  <c r="S29" i="45"/>
  <c r="P29" i="45"/>
  <c r="M29" i="45"/>
  <c r="P28" i="45"/>
  <c r="M28" i="45"/>
  <c r="P27" i="45"/>
  <c r="M27" i="45"/>
  <c r="P26" i="45"/>
  <c r="M26" i="45"/>
  <c r="P25" i="45"/>
  <c r="M25" i="45"/>
  <c r="P24" i="45"/>
  <c r="M24" i="45"/>
  <c r="P23" i="45"/>
  <c r="S22" i="45"/>
  <c r="P22" i="45"/>
  <c r="M22" i="45"/>
  <c r="P21" i="45"/>
  <c r="M21" i="45"/>
  <c r="P20" i="45"/>
  <c r="M20" i="45"/>
  <c r="S19" i="45"/>
  <c r="P19" i="45"/>
  <c r="M19" i="45"/>
  <c r="S18" i="45"/>
  <c r="P18" i="45"/>
  <c r="M18" i="45"/>
  <c r="P17" i="45"/>
  <c r="M17" i="45"/>
  <c r="P16" i="45"/>
  <c r="M16" i="45"/>
  <c r="P15" i="45"/>
  <c r="P14" i="45"/>
  <c r="P13" i="45"/>
  <c r="M13" i="45"/>
  <c r="P12" i="45"/>
  <c r="M12" i="45"/>
  <c r="S11" i="45"/>
  <c r="P11" i="45"/>
  <c r="M11" i="45"/>
  <c r="S10" i="45"/>
  <c r="P10" i="45"/>
  <c r="M10" i="45"/>
  <c r="S9" i="45"/>
  <c r="P9" i="45"/>
  <c r="M9" i="45"/>
  <c r="S8" i="45"/>
  <c r="P8" i="45"/>
  <c r="M8" i="45"/>
  <c r="P7" i="45"/>
  <c r="M7" i="45"/>
  <c r="P6" i="45"/>
  <c r="M6" i="45"/>
  <c r="P5" i="45"/>
  <c r="M5" i="45"/>
  <c r="P4" i="45"/>
  <c r="M4" i="45"/>
  <c r="S3" i="45"/>
  <c r="P3" i="45"/>
  <c r="M3" i="45"/>
  <c r="P2" i="45"/>
  <c r="M2" i="45"/>
  <c r="T8" i="45"/>
  <c r="T50" i="45"/>
  <c r="T68" i="45"/>
  <c r="T59" i="45"/>
  <c r="T47" i="45"/>
  <c r="T38" i="45"/>
  <c r="T86" i="45"/>
  <c r="T78" i="45"/>
  <c r="T75" i="45"/>
  <c r="T74" i="45"/>
  <c r="T73" i="45"/>
  <c r="T72" i="45"/>
  <c r="T71" i="45"/>
  <c r="T70" i="45"/>
  <c r="T55" i="45"/>
  <c r="T53" i="45"/>
  <c r="T66" i="45"/>
  <c r="T69" i="45"/>
  <c r="T67" i="45"/>
  <c r="T63" i="45"/>
  <c r="T61" i="45"/>
  <c r="T57" i="45"/>
  <c r="T51" i="45"/>
  <c r="T49" i="45"/>
  <c r="T48" i="45"/>
  <c r="T85" i="45"/>
  <c r="T81" i="45"/>
  <c r="T79" i="45"/>
  <c r="T46" i="45"/>
  <c r="T45" i="45"/>
  <c r="T44" i="45"/>
  <c r="T43" i="45"/>
  <c r="T40" i="45"/>
  <c r="T35" i="45"/>
  <c r="T34" i="45"/>
  <c r="T32" i="45"/>
  <c r="T31" i="45"/>
  <c r="T30" i="45"/>
  <c r="T26" i="45"/>
  <c r="T27" i="45"/>
  <c r="T28" i="45"/>
  <c r="T25" i="45"/>
  <c r="T41" i="45"/>
  <c r="T24" i="45"/>
  <c r="T23" i="45"/>
  <c r="T21" i="45"/>
  <c r="T20" i="45"/>
  <c r="T17" i="45"/>
  <c r="T16" i="45"/>
  <c r="T14" i="45"/>
  <c r="T13" i="45"/>
  <c r="T12" i="45"/>
  <c r="T15" i="45"/>
  <c r="T6" i="45"/>
  <c r="T5" i="45"/>
  <c r="T4" i="45"/>
  <c r="T2" i="45"/>
  <c r="E3" i="48" l="1"/>
  <c r="H27" i="47"/>
  <c r="O4" i="47"/>
  <c r="H25" i="47"/>
  <c r="M4" i="47"/>
  <c r="N4" i="47" s="1"/>
  <c r="R5" i="47"/>
  <c r="R11" i="47" s="1"/>
  <c r="K4" i="47" s="1"/>
  <c r="F167" i="5"/>
  <c r="V8" i="45"/>
  <c r="F81" i="5"/>
  <c r="V50" i="45"/>
  <c r="P90" i="45"/>
  <c r="M91" i="45"/>
  <c r="P91" i="45"/>
  <c r="M90" i="45"/>
  <c r="F191" i="5"/>
  <c r="V59" i="45"/>
  <c r="V47" i="45"/>
  <c r="F202" i="5"/>
  <c r="V38" i="45"/>
  <c r="F150" i="5"/>
  <c r="F253" i="5"/>
  <c r="V86" i="45"/>
  <c r="F298" i="5"/>
  <c r="V78" i="45"/>
  <c r="F209" i="5"/>
  <c r="V75" i="45"/>
  <c r="V74" i="45"/>
  <c r="F245" i="5"/>
  <c r="V73" i="45"/>
  <c r="F242" i="5"/>
  <c r="V72" i="45"/>
  <c r="F231" i="5"/>
  <c r="F228" i="5"/>
  <c r="V71" i="45"/>
  <c r="F232" i="5"/>
  <c r="V70" i="45"/>
  <c r="F187" i="5"/>
  <c r="V55" i="45"/>
  <c r="V53" i="45"/>
  <c r="F243" i="5"/>
  <c r="V66" i="45"/>
  <c r="V69" i="45"/>
  <c r="F168" i="5"/>
  <c r="V68" i="45"/>
  <c r="F178" i="5"/>
  <c r="V67" i="45"/>
  <c r="V63" i="45"/>
  <c r="F182" i="5"/>
  <c r="V61" i="45"/>
  <c r="F194" i="5"/>
  <c r="F189" i="5"/>
  <c r="V57" i="45"/>
  <c r="F166" i="5"/>
  <c r="V51" i="45"/>
  <c r="V49" i="45"/>
  <c r="F203" i="5"/>
  <c r="F197" i="5"/>
  <c r="V48" i="45"/>
  <c r="V85" i="45"/>
  <c r="F256" i="5"/>
  <c r="F296" i="5"/>
  <c r="V81" i="45"/>
  <c r="T91" i="45"/>
  <c r="T92" i="45" s="1"/>
  <c r="V79" i="45"/>
  <c r="F259" i="5"/>
  <c r="V46" i="45"/>
  <c r="F160" i="5"/>
  <c r="V45" i="45"/>
  <c r="V44" i="45"/>
  <c r="F62" i="5"/>
  <c r="F49" i="5"/>
  <c r="V43" i="45"/>
  <c r="V40" i="45"/>
  <c r="F147" i="5"/>
  <c r="V35" i="45"/>
  <c r="F152" i="5"/>
  <c r="F122" i="5"/>
  <c r="V34" i="45"/>
  <c r="V32" i="45"/>
  <c r="F119" i="5"/>
  <c r="F118" i="5"/>
  <c r="V31" i="45"/>
  <c r="F107" i="5"/>
  <c r="V30" i="45"/>
  <c r="V26" i="45"/>
  <c r="F102" i="5"/>
  <c r="F110" i="5"/>
  <c r="V27" i="45"/>
  <c r="V28" i="45"/>
  <c r="F113" i="5"/>
  <c r="V25" i="45"/>
  <c r="F111" i="5"/>
  <c r="V41" i="45"/>
  <c r="F100" i="5"/>
  <c r="F39" i="5"/>
  <c r="V24" i="45"/>
  <c r="F30" i="5"/>
  <c r="V23" i="45"/>
  <c r="V21" i="45"/>
  <c r="F16" i="5"/>
  <c r="F15" i="5"/>
  <c r="V20" i="45"/>
  <c r="V17" i="45"/>
  <c r="F41" i="5"/>
  <c r="F159" i="5"/>
  <c r="V16" i="45"/>
  <c r="V14" i="45"/>
  <c r="B5" i="49" s="1"/>
  <c r="D5" i="49" s="1"/>
  <c r="V13" i="45"/>
  <c r="B4" i="49" s="1"/>
  <c r="V12" i="45"/>
  <c r="B6" i="49" s="1"/>
  <c r="D6" i="49" s="1"/>
  <c r="F161" i="5"/>
  <c r="V15" i="45"/>
  <c r="D6" i="48" s="1"/>
  <c r="F6" i="48" s="1"/>
  <c r="H6" i="48" s="1"/>
  <c r="F96" i="5"/>
  <c r="V6" i="45"/>
  <c r="F64" i="5"/>
  <c r="V5" i="45"/>
  <c r="F61" i="5"/>
  <c r="V4" i="45"/>
  <c r="F50" i="5"/>
  <c r="V2" i="45"/>
  <c r="F48" i="5"/>
  <c r="T90" i="45"/>
  <c r="S21" i="45"/>
  <c r="S63" i="45"/>
  <c r="S66" i="45"/>
  <c r="S85" i="45"/>
  <c r="S17" i="45"/>
  <c r="S4" i="45"/>
  <c r="S30" i="45"/>
  <c r="S32" i="45"/>
  <c r="S41" i="45"/>
  <c r="S43" i="45"/>
  <c r="S69" i="45"/>
  <c r="S71" i="45"/>
  <c r="S73" i="45"/>
  <c r="S79" i="45"/>
  <c r="S15" i="45"/>
  <c r="S2" i="45"/>
  <c r="Q90" i="45"/>
  <c r="S6" i="45"/>
  <c r="R90" i="45"/>
  <c r="S13" i="45"/>
  <c r="S24" i="45"/>
  <c r="S26" i="45"/>
  <c r="S28" i="45"/>
  <c r="S49" i="45"/>
  <c r="R91" i="45"/>
  <c r="S86" i="45"/>
  <c r="S37" i="45"/>
  <c r="S57" i="45"/>
  <c r="S67" i="45"/>
  <c r="S75" i="45"/>
  <c r="S16" i="45"/>
  <c r="S35" i="45"/>
  <c r="S55" i="45"/>
  <c r="S34" i="45"/>
  <c r="S61" i="45"/>
  <c r="S81" i="45"/>
  <c r="S45" i="45"/>
  <c r="S5" i="45"/>
  <c r="S14" i="45"/>
  <c r="Q92" i="45"/>
  <c r="S23" i="45"/>
  <c r="S31" i="45"/>
  <c r="S40" i="45"/>
  <c r="S42" i="45"/>
  <c r="S53" i="45"/>
  <c r="S68" i="45"/>
  <c r="S70" i="45"/>
  <c r="S72" i="45"/>
  <c r="S78" i="45"/>
  <c r="S20" i="45"/>
  <c r="S7" i="45"/>
  <c r="S12" i="45"/>
  <c r="S25" i="45"/>
  <c r="S27" i="45"/>
  <c r="S38" i="45"/>
  <c r="S44" i="45"/>
  <c r="Q91" i="45"/>
  <c r="S48" i="45"/>
  <c r="S51" i="45"/>
  <c r="S74" i="45"/>
  <c r="S87" i="45"/>
  <c r="D4" i="49" l="1"/>
  <c r="D7" i="49" s="1"/>
  <c r="B7" i="49"/>
  <c r="L4" i="47"/>
  <c r="M5" i="47"/>
  <c r="K5" i="47"/>
  <c r="L5" i="47" s="1"/>
  <c r="V91" i="45"/>
  <c r="V92" i="45" s="1"/>
  <c r="V90" i="45"/>
  <c r="S91" i="45"/>
  <c r="S90" i="45"/>
  <c r="N5" i="47" l="1"/>
  <c r="T4" i="47"/>
  <c r="P5" i="47"/>
  <c r="M6" i="47" l="1"/>
  <c r="K6" i="47"/>
  <c r="L6" i="47" l="1"/>
  <c r="N6" i="47"/>
  <c r="M7" i="47" l="1"/>
  <c r="K7" i="47"/>
  <c r="L7" i="47" l="1"/>
  <c r="N7" i="47"/>
  <c r="K8" i="47" l="1"/>
  <c r="M8" i="47"/>
  <c r="N8" i="47" s="1"/>
  <c r="K9" i="47" l="1"/>
  <c r="L9" i="47" s="1"/>
  <c r="M9" i="47"/>
  <c r="N9" i="47" s="1"/>
  <c r="L8" i="47"/>
  <c r="M10" i="47" l="1"/>
  <c r="K10" i="47"/>
  <c r="L10" i="47" s="1"/>
  <c r="P8" i="47"/>
  <c r="P9" i="47" s="1"/>
  <c r="P10" i="47" s="1"/>
  <c r="N10" i="47" l="1"/>
  <c r="K11" i="47" l="1"/>
  <c r="L11" i="47" s="1"/>
  <c r="P11" i="47" s="1"/>
  <c r="M11" i="47"/>
  <c r="N11" i="47" s="1"/>
  <c r="M12" i="47" l="1"/>
  <c r="K12" i="47"/>
  <c r="L12" i="47" s="1"/>
  <c r="P12" i="47"/>
  <c r="N12" i="47" l="1"/>
  <c r="M13" i="47" l="1"/>
  <c r="K13" i="47"/>
  <c r="L13" i="47" s="1"/>
  <c r="P13" i="47" s="1"/>
  <c r="N13" i="47" l="1"/>
  <c r="M14" i="47" l="1"/>
  <c r="K14" i="47"/>
  <c r="L14" i="47" s="1"/>
  <c r="P14" i="47" s="1"/>
  <c r="N14" i="47" l="1"/>
  <c r="M15" i="47" l="1"/>
  <c r="K15" i="47"/>
  <c r="L15" i="47" s="1"/>
  <c r="P15" i="47" s="1"/>
  <c r="N15" i="47" l="1"/>
  <c r="M16" i="47" l="1"/>
  <c r="K16" i="47"/>
  <c r="L16" i="47" s="1"/>
  <c r="P16" i="47" s="1"/>
  <c r="N16" i="47" l="1"/>
  <c r="M17" i="47" l="1"/>
  <c r="K17" i="47"/>
  <c r="L17" i="47" s="1"/>
  <c r="P17" i="47" s="1"/>
  <c r="N17" i="47" l="1"/>
  <c r="M18" i="47" l="1"/>
  <c r="K18" i="47"/>
  <c r="L18" i="47" s="1"/>
  <c r="P18" i="47" s="1"/>
  <c r="N18" i="47" l="1"/>
  <c r="M19" i="47" l="1"/>
  <c r="K19" i="47"/>
  <c r="L19" i="47" s="1"/>
  <c r="P19" i="47" s="1"/>
  <c r="N19" i="47" l="1"/>
  <c r="M20" i="47" l="1"/>
  <c r="K20" i="47"/>
  <c r="L20" i="47" s="1"/>
  <c r="P20" i="47" s="1"/>
  <c r="N20" i="47" l="1"/>
  <c r="M21" i="47" l="1"/>
  <c r="K21" i="47"/>
  <c r="L21" i="47" s="1"/>
  <c r="P21" i="47" s="1"/>
  <c r="N21" i="47" l="1"/>
  <c r="M22" i="47" l="1"/>
  <c r="K22" i="47"/>
  <c r="L22" i="47" s="1"/>
  <c r="P22" i="47" s="1"/>
  <c r="N22" i="47" l="1"/>
  <c r="M23" i="47" l="1"/>
  <c r="K23" i="47"/>
  <c r="L23" i="47" l="1"/>
  <c r="K25" i="47"/>
  <c r="L25" i="47" l="1"/>
  <c r="P23" i="47"/>
  <c r="B26" i="2" l="1"/>
  <c r="M190" i="7" l="1"/>
  <c r="M189" i="7"/>
  <c r="M188" i="7"/>
  <c r="M183" i="7"/>
  <c r="M179" i="7"/>
  <c r="M178" i="7"/>
  <c r="M177" i="7"/>
  <c r="M176" i="7"/>
  <c r="M175" i="7"/>
  <c r="M174" i="7"/>
  <c r="M173" i="7"/>
  <c r="M172" i="7"/>
  <c r="M171" i="7"/>
  <c r="M170" i="7"/>
  <c r="M169" i="7"/>
  <c r="M168" i="7"/>
  <c r="M167" i="7"/>
  <c r="M166" i="7"/>
  <c r="M165" i="7"/>
  <c r="M164" i="7"/>
  <c r="M163" i="7"/>
  <c r="M162" i="7"/>
  <c r="M161" i="7"/>
  <c r="M160" i="7"/>
  <c r="M158" i="7"/>
  <c r="M157" i="7"/>
  <c r="M156" i="7"/>
  <c r="M155" i="7"/>
  <c r="M154" i="7"/>
  <c r="M153" i="7"/>
  <c r="M152" i="7"/>
  <c r="M151" i="7"/>
  <c r="M145" i="7"/>
  <c r="M144" i="7"/>
  <c r="M142" i="7"/>
  <c r="M141" i="7"/>
  <c r="M139" i="7"/>
  <c r="M138" i="7"/>
  <c r="M136" i="7"/>
  <c r="M135" i="7"/>
  <c r="M134" i="7"/>
  <c r="M133" i="7"/>
  <c r="M132" i="7"/>
  <c r="M131" i="7"/>
  <c r="M129" i="7"/>
  <c r="M128" i="7"/>
  <c r="M127" i="7"/>
  <c r="M126" i="7"/>
  <c r="M125" i="7"/>
  <c r="M124" i="7"/>
  <c r="M122" i="7"/>
  <c r="M121" i="7"/>
  <c r="M120" i="7"/>
  <c r="M119" i="7"/>
  <c r="M118" i="7"/>
  <c r="M116" i="7"/>
  <c r="M115" i="7"/>
  <c r="M114" i="7"/>
  <c r="M110" i="7"/>
  <c r="M109" i="7"/>
  <c r="M108" i="7"/>
  <c r="M107" i="7"/>
  <c r="M106" i="7"/>
  <c r="M105" i="7"/>
  <c r="M104" i="7"/>
  <c r="M103" i="7"/>
  <c r="M102" i="7"/>
  <c r="M101" i="7"/>
  <c r="M100" i="7"/>
  <c r="M99" i="7"/>
  <c r="M98" i="7"/>
  <c r="M97" i="7"/>
  <c r="M96" i="7"/>
  <c r="M95" i="7"/>
  <c r="M94" i="7"/>
  <c r="M93" i="7"/>
  <c r="M92" i="7"/>
  <c r="M91" i="7"/>
  <c r="M90" i="7"/>
  <c r="M89" i="7"/>
  <c r="M88" i="7"/>
  <c r="M87" i="7"/>
  <c r="M86" i="7"/>
  <c r="M85" i="7"/>
  <c r="M84" i="7"/>
  <c r="M82" i="7"/>
  <c r="M81" i="7"/>
  <c r="M80" i="7"/>
  <c r="M79" i="7"/>
  <c r="M78" i="7"/>
  <c r="M77" i="7"/>
  <c r="M76" i="7"/>
  <c r="M75" i="7"/>
  <c r="M73" i="7"/>
  <c r="M69" i="7"/>
  <c r="M68" i="7"/>
  <c r="M67" i="7"/>
  <c r="M66" i="7"/>
  <c r="M65" i="7"/>
  <c r="M64" i="7"/>
  <c r="M62" i="7"/>
  <c r="M61" i="7"/>
  <c r="M60" i="7"/>
  <c r="M59" i="7"/>
  <c r="M58" i="7"/>
  <c r="M57" i="7"/>
  <c r="M56" i="7"/>
  <c r="M55" i="7"/>
  <c r="M54" i="7"/>
  <c r="M53" i="7"/>
  <c r="M51" i="7"/>
  <c r="M50" i="7"/>
  <c r="M49" i="7"/>
  <c r="M48" i="7"/>
  <c r="M47" i="7"/>
  <c r="M46" i="7"/>
  <c r="M45" i="7"/>
  <c r="M44" i="7"/>
  <c r="M43" i="7"/>
  <c r="M42" i="7"/>
  <c r="M41" i="7"/>
  <c r="M40" i="7"/>
  <c r="M39" i="7"/>
  <c r="M38" i="7"/>
  <c r="M37" i="7"/>
  <c r="M36" i="7"/>
  <c r="M35" i="7"/>
  <c r="M34" i="7"/>
  <c r="M33" i="7"/>
  <c r="M31" i="7"/>
  <c r="M30" i="7"/>
  <c r="M29" i="7"/>
  <c r="M28" i="7"/>
  <c r="M27" i="7"/>
  <c r="M26" i="7"/>
  <c r="M25" i="7"/>
  <c r="M24" i="7"/>
  <c r="M23" i="7"/>
  <c r="M22" i="7"/>
  <c r="M21" i="7"/>
  <c r="M20" i="7"/>
  <c r="M18" i="7"/>
  <c r="M17" i="7"/>
  <c r="M16" i="7"/>
  <c r="M15" i="7"/>
  <c r="M14" i="7"/>
  <c r="E190" i="7"/>
  <c r="E189" i="7"/>
  <c r="E188" i="7"/>
  <c r="E183" i="7"/>
  <c r="E179" i="7"/>
  <c r="E178" i="7"/>
  <c r="E177" i="7"/>
  <c r="E176" i="7"/>
  <c r="E175" i="7"/>
  <c r="E174" i="7"/>
  <c r="E173" i="7"/>
  <c r="E172" i="7"/>
  <c r="E171" i="7"/>
  <c r="E170" i="7"/>
  <c r="E169" i="7"/>
  <c r="E168" i="7"/>
  <c r="E167" i="7"/>
  <c r="E166" i="7"/>
  <c r="E165" i="7"/>
  <c r="E164" i="7"/>
  <c r="E163" i="7"/>
  <c r="E162" i="7"/>
  <c r="E161" i="7"/>
  <c r="E160" i="7"/>
  <c r="E158" i="7"/>
  <c r="E157" i="7"/>
  <c r="E156" i="7"/>
  <c r="E155" i="7"/>
  <c r="E154" i="7"/>
  <c r="E153" i="7"/>
  <c r="E152" i="7"/>
  <c r="E151" i="7"/>
  <c r="E145" i="7"/>
  <c r="E144" i="7"/>
  <c r="E142" i="7"/>
  <c r="E141" i="7"/>
  <c r="E139" i="7"/>
  <c r="E138" i="7"/>
  <c r="E136" i="7"/>
  <c r="E135" i="7"/>
  <c r="E134" i="7"/>
  <c r="E133" i="7"/>
  <c r="E132" i="7"/>
  <c r="E131" i="7"/>
  <c r="E129" i="7"/>
  <c r="E128" i="7"/>
  <c r="E127" i="7"/>
  <c r="E126" i="7"/>
  <c r="E125" i="7"/>
  <c r="E124" i="7"/>
  <c r="E122" i="7"/>
  <c r="E121" i="7"/>
  <c r="E120" i="7"/>
  <c r="E119" i="7"/>
  <c r="E118" i="7"/>
  <c r="E116" i="7"/>
  <c r="E115" i="7"/>
  <c r="E114" i="7"/>
  <c r="E110" i="7"/>
  <c r="E109" i="7"/>
  <c r="E108" i="7"/>
  <c r="E107" i="7"/>
  <c r="E106" i="7"/>
  <c r="E105" i="7"/>
  <c r="E104" i="7"/>
  <c r="E103" i="7"/>
  <c r="E102" i="7"/>
  <c r="E101" i="7"/>
  <c r="E100" i="7"/>
  <c r="E99" i="7"/>
  <c r="E98" i="7"/>
  <c r="E97" i="7"/>
  <c r="E96" i="7"/>
  <c r="E95" i="7"/>
  <c r="E94" i="7"/>
  <c r="E93" i="7"/>
  <c r="E92" i="7"/>
  <c r="E91" i="7"/>
  <c r="E90" i="7"/>
  <c r="E89" i="7"/>
  <c r="E88" i="7"/>
  <c r="E87" i="7"/>
  <c r="E86" i="7"/>
  <c r="E85" i="7"/>
  <c r="E84" i="7"/>
  <c r="E82" i="7"/>
  <c r="E81" i="7"/>
  <c r="E80" i="7"/>
  <c r="E79" i="7"/>
  <c r="E78" i="7"/>
  <c r="E77" i="7"/>
  <c r="E76" i="7"/>
  <c r="E75" i="7"/>
  <c r="E73" i="7"/>
  <c r="E69" i="7"/>
  <c r="E68" i="7"/>
  <c r="E67" i="7"/>
  <c r="E66" i="7"/>
  <c r="E65" i="7"/>
  <c r="E64" i="7"/>
  <c r="E62" i="7"/>
  <c r="E61" i="7"/>
  <c r="E60" i="7"/>
  <c r="E59" i="7"/>
  <c r="E58" i="7"/>
  <c r="E57" i="7"/>
  <c r="E56" i="7"/>
  <c r="E55" i="7"/>
  <c r="E54" i="7"/>
  <c r="E53" i="7"/>
  <c r="E51" i="7"/>
  <c r="E50" i="7"/>
  <c r="E49" i="7"/>
  <c r="E48" i="7"/>
  <c r="E47" i="7"/>
  <c r="E46" i="7"/>
  <c r="E45" i="7"/>
  <c r="E44" i="7"/>
  <c r="E43" i="7"/>
  <c r="E42" i="7"/>
  <c r="E41" i="7"/>
  <c r="E40" i="7"/>
  <c r="E39" i="7"/>
  <c r="E38" i="7"/>
  <c r="E37" i="7"/>
  <c r="E36" i="7"/>
  <c r="E35" i="7"/>
  <c r="E34" i="7"/>
  <c r="E33" i="7"/>
  <c r="E31" i="7"/>
  <c r="E30" i="7"/>
  <c r="E29" i="7"/>
  <c r="E28" i="7"/>
  <c r="E27" i="7"/>
  <c r="E26" i="7"/>
  <c r="E25" i="7"/>
  <c r="E24" i="7"/>
  <c r="E23" i="7"/>
  <c r="E22" i="7"/>
  <c r="E21" i="7"/>
  <c r="E20" i="7"/>
  <c r="E18" i="7"/>
  <c r="E17" i="7"/>
  <c r="E16" i="7"/>
  <c r="E15" i="7"/>
  <c r="E14" i="7"/>
  <c r="J202" i="6"/>
  <c r="J200" i="6"/>
  <c r="J198" i="6"/>
  <c r="J197" i="6"/>
  <c r="J196" i="6"/>
  <c r="J195" i="6"/>
  <c r="J194" i="6"/>
  <c r="J193" i="6"/>
  <c r="J192" i="6"/>
  <c r="J191" i="6"/>
  <c r="J190" i="6"/>
  <c r="J189" i="6"/>
  <c r="J188" i="6"/>
  <c r="J187" i="6"/>
  <c r="J186" i="6"/>
  <c r="J185" i="6"/>
  <c r="J184" i="6"/>
  <c r="J183" i="6"/>
  <c r="J182" i="6"/>
  <c r="J181" i="6"/>
  <c r="J180" i="6"/>
  <c r="J178" i="6"/>
  <c r="J176" i="6"/>
  <c r="J175" i="6"/>
  <c r="J173" i="6"/>
  <c r="J172" i="6"/>
  <c r="J171" i="6"/>
  <c r="J170" i="6"/>
  <c r="J169" i="6"/>
  <c r="J168" i="6"/>
  <c r="J167" i="6"/>
  <c r="J166" i="6"/>
  <c r="J165" i="6"/>
  <c r="J164" i="6"/>
  <c r="J163" i="6"/>
  <c r="J162" i="6"/>
  <c r="J161" i="6"/>
  <c r="J160" i="6"/>
  <c r="J159" i="6"/>
  <c r="J158" i="6"/>
  <c r="J157" i="6"/>
  <c r="J156" i="6"/>
  <c r="J155" i="6"/>
  <c r="J154" i="6"/>
  <c r="J153" i="6"/>
  <c r="J152" i="6"/>
  <c r="J151" i="6"/>
  <c r="J150" i="6"/>
  <c r="J149" i="6"/>
  <c r="J148" i="6"/>
  <c r="J147" i="6"/>
  <c r="J146" i="6"/>
  <c r="J145" i="6"/>
  <c r="J143" i="6"/>
  <c r="J142" i="6"/>
  <c r="J141" i="6"/>
  <c r="J140" i="6"/>
  <c r="J139" i="6"/>
  <c r="J138" i="6"/>
  <c r="J137" i="6"/>
  <c r="J136" i="6"/>
  <c r="J131" i="6"/>
  <c r="J129" i="6"/>
  <c r="J127" i="6"/>
  <c r="J126" i="6"/>
  <c r="J124" i="6"/>
  <c r="J122" i="6"/>
  <c r="J121" i="6"/>
  <c r="J119" i="6"/>
  <c r="J118" i="6"/>
  <c r="J117" i="6"/>
  <c r="J116" i="6"/>
  <c r="J115" i="6"/>
  <c r="J108" i="6"/>
  <c r="J106" i="6"/>
  <c r="J105" i="6"/>
  <c r="J104" i="6"/>
  <c r="J103" i="6"/>
  <c r="J102" i="6"/>
  <c r="J101" i="6"/>
  <c r="J100" i="6"/>
  <c r="J99" i="6"/>
  <c r="J98" i="6"/>
  <c r="J96" i="6"/>
  <c r="J95" i="6"/>
  <c r="J94" i="6"/>
  <c r="J93" i="6"/>
  <c r="J91" i="6"/>
  <c r="J90" i="6"/>
  <c r="J88" i="6"/>
  <c r="J86" i="6"/>
  <c r="J80" i="6"/>
  <c r="J79" i="6"/>
  <c r="J77" i="6"/>
  <c r="J75" i="6"/>
  <c r="J74" i="6"/>
  <c r="J72" i="6"/>
  <c r="J71" i="6"/>
  <c r="J70" i="6"/>
  <c r="J69" i="6"/>
  <c r="J68" i="6"/>
  <c r="J67" i="6"/>
  <c r="J66" i="6"/>
  <c r="J65" i="6"/>
  <c r="J64" i="6"/>
  <c r="J63" i="6"/>
  <c r="J62" i="6"/>
  <c r="J57" i="6"/>
  <c r="J55" i="6"/>
  <c r="J54" i="6"/>
  <c r="J53" i="6"/>
  <c r="J52" i="6"/>
  <c r="J50" i="6"/>
  <c r="J49" i="6"/>
  <c r="J48" i="6"/>
  <c r="J47" i="6"/>
  <c r="J45" i="6"/>
  <c r="J44" i="6"/>
  <c r="J43" i="6"/>
  <c r="J42" i="6"/>
  <c r="J40" i="6"/>
  <c r="J39" i="6"/>
  <c r="J37" i="6"/>
  <c r="J36" i="6"/>
  <c r="J35" i="6"/>
  <c r="J33" i="6"/>
  <c r="J32" i="6"/>
  <c r="J31" i="6"/>
  <c r="J30" i="6"/>
  <c r="J29" i="6"/>
  <c r="J28" i="6"/>
  <c r="J27" i="6"/>
  <c r="J26" i="6"/>
  <c r="J25" i="6"/>
  <c r="J24" i="6"/>
  <c r="J23" i="6"/>
  <c r="J22" i="6"/>
  <c r="J21" i="6"/>
  <c r="J20" i="6"/>
  <c r="J19" i="6"/>
  <c r="J18" i="6"/>
  <c r="J17" i="6"/>
  <c r="J16" i="6"/>
  <c r="J15" i="6"/>
  <c r="J13" i="6"/>
  <c r="J12" i="6"/>
  <c r="F202" i="6"/>
  <c r="F200" i="6"/>
  <c r="F198" i="6"/>
  <c r="F197" i="6"/>
  <c r="F196" i="6"/>
  <c r="F195" i="6"/>
  <c r="F194" i="6"/>
  <c r="F193" i="6"/>
  <c r="F192" i="6"/>
  <c r="F191" i="6"/>
  <c r="F190" i="6"/>
  <c r="F189" i="6"/>
  <c r="F188" i="6"/>
  <c r="F187" i="6"/>
  <c r="F186" i="6"/>
  <c r="F185" i="6"/>
  <c r="F184" i="6"/>
  <c r="F183" i="6"/>
  <c r="F182" i="6"/>
  <c r="F181" i="6"/>
  <c r="F180" i="6"/>
  <c r="F178" i="6"/>
  <c r="F176" i="6"/>
  <c r="F175"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3" i="6"/>
  <c r="F142" i="6"/>
  <c r="F141" i="6"/>
  <c r="F140" i="6"/>
  <c r="F139" i="6"/>
  <c r="F138" i="6"/>
  <c r="F137" i="6"/>
  <c r="F136" i="6"/>
  <c r="F131" i="6"/>
  <c r="F129" i="6"/>
  <c r="F127" i="6"/>
  <c r="F126" i="6"/>
  <c r="F124" i="6"/>
  <c r="F122" i="6"/>
  <c r="F121" i="6"/>
  <c r="F119" i="6"/>
  <c r="F118" i="6"/>
  <c r="F117" i="6"/>
  <c r="F116" i="6"/>
  <c r="F115" i="6"/>
  <c r="F108" i="6"/>
  <c r="F106" i="6"/>
  <c r="F105" i="6"/>
  <c r="F104" i="6"/>
  <c r="F103" i="6"/>
  <c r="F102" i="6"/>
  <c r="F101" i="6"/>
  <c r="F100" i="6"/>
  <c r="F99" i="6"/>
  <c r="F98" i="6"/>
  <c r="F96" i="6"/>
  <c r="F95" i="6"/>
  <c r="F94" i="6"/>
  <c r="F93" i="6"/>
  <c r="F91" i="6"/>
  <c r="F90" i="6"/>
  <c r="F88" i="6"/>
  <c r="F86" i="6"/>
  <c r="F80" i="6"/>
  <c r="F79" i="6"/>
  <c r="F77" i="6"/>
  <c r="F75" i="6"/>
  <c r="F74" i="6"/>
  <c r="F72" i="6"/>
  <c r="F71" i="6"/>
  <c r="F70" i="6"/>
  <c r="F69" i="6"/>
  <c r="F68" i="6"/>
  <c r="F67" i="6"/>
  <c r="F66" i="6"/>
  <c r="F65" i="6"/>
  <c r="F64" i="6"/>
  <c r="F63" i="6"/>
  <c r="F62" i="6"/>
  <c r="F57" i="6"/>
  <c r="F55" i="6"/>
  <c r="F54" i="6"/>
  <c r="F53" i="6"/>
  <c r="F52" i="6"/>
  <c r="F50" i="6"/>
  <c r="F49" i="6"/>
  <c r="F48" i="6"/>
  <c r="F47" i="6"/>
  <c r="F45" i="6"/>
  <c r="F44" i="6"/>
  <c r="F43" i="6"/>
  <c r="F42" i="6"/>
  <c r="F40" i="6"/>
  <c r="F39" i="6"/>
  <c r="F37" i="6"/>
  <c r="F36" i="6"/>
  <c r="F35" i="6"/>
  <c r="F33" i="6"/>
  <c r="F32" i="6"/>
  <c r="F31" i="6"/>
  <c r="F30" i="6"/>
  <c r="F29" i="6"/>
  <c r="F28" i="6"/>
  <c r="F27" i="6"/>
  <c r="F26" i="6"/>
  <c r="F25" i="6"/>
  <c r="F24" i="6"/>
  <c r="F23" i="6"/>
  <c r="F22" i="6"/>
  <c r="F21" i="6"/>
  <c r="F20" i="6"/>
  <c r="F19" i="6"/>
  <c r="F18" i="6"/>
  <c r="F17" i="6"/>
  <c r="F16" i="6"/>
  <c r="F15" i="6"/>
  <c r="F13" i="6"/>
  <c r="F12" i="6"/>
  <c r="B25" i="2" l="1"/>
  <c r="B18" i="2"/>
  <c r="B29" i="2" s="1"/>
  <c r="G74" i="16" l="1"/>
  <c r="N10" i="7" l="1"/>
  <c r="J212" i="6"/>
  <c r="P14" i="43" l="1"/>
  <c r="O14" i="43"/>
  <c r="N14" i="43"/>
  <c r="M14" i="43"/>
  <c r="P26" i="38"/>
  <c r="O26" i="38"/>
  <c r="N26" i="38"/>
  <c r="M26" i="38"/>
  <c r="P28" i="36"/>
  <c r="O28" i="36"/>
  <c r="N28" i="36"/>
  <c r="M28" i="36"/>
  <c r="L28" i="36"/>
  <c r="K65" i="12" l="1"/>
  <c r="F65" i="12"/>
  <c r="K48" i="12"/>
  <c r="F48" i="12"/>
  <c r="K28" i="12"/>
  <c r="F28" i="12"/>
  <c r="K11" i="12"/>
  <c r="F11" i="12"/>
  <c r="E36" i="16"/>
  <c r="I11" i="16"/>
  <c r="G11" i="16"/>
  <c r="K7" i="6" l="1"/>
  <c r="F10" i="7" l="1"/>
  <c r="G70" i="16"/>
  <c r="C23" i="2" l="1"/>
  <c r="C22" i="2" l="1"/>
  <c r="C24" i="2" s="1"/>
  <c r="F32" i="5" l="1"/>
  <c r="G56" i="26" l="1"/>
  <c r="F56" i="26"/>
  <c r="G55" i="26"/>
  <c r="F55" i="26"/>
  <c r="G54" i="26"/>
  <c r="F54" i="26"/>
  <c r="G53" i="26"/>
  <c r="F53" i="26"/>
  <c r="G47" i="26"/>
  <c r="F47" i="26"/>
  <c r="G46" i="26"/>
  <c r="F46" i="26"/>
  <c r="E24" i="27"/>
  <c r="E55" i="27" l="1"/>
  <c r="D55" i="27"/>
  <c r="E54" i="27"/>
  <c r="B5" i="8" l="1"/>
  <c r="G28" i="9"/>
  <c r="F28" i="9"/>
  <c r="E28" i="9"/>
  <c r="L32" i="5"/>
  <c r="K32" i="5"/>
  <c r="H32" i="5"/>
  <c r="K258" i="5" l="1"/>
  <c r="J110" i="6"/>
  <c r="L258" i="5"/>
  <c r="F110" i="6"/>
  <c r="E10" i="7"/>
  <c r="L309" i="5"/>
  <c r="L14" i="5"/>
  <c r="L311" i="5"/>
  <c r="L313" i="5"/>
  <c r="L314" i="5"/>
  <c r="L315" i="5"/>
  <c r="L316" i="5"/>
  <c r="L318" i="5" l="1"/>
  <c r="L319" i="5"/>
  <c r="D210" i="7" l="1"/>
  <c r="G7" i="6"/>
  <c r="C216" i="6" l="1"/>
  <c r="C230" i="6"/>
  <c r="C214" i="6"/>
  <c r="E212" i="6"/>
  <c r="I11" i="7"/>
  <c r="I10" i="7"/>
  <c r="E11" i="7"/>
  <c r="D11" i="7"/>
  <c r="D10" i="7"/>
  <c r="I187" i="7" l="1"/>
  <c r="I182" i="7"/>
  <c r="I159" i="7"/>
  <c r="I150" i="7"/>
  <c r="I143" i="7"/>
  <c r="I140" i="7"/>
  <c r="I137" i="7"/>
  <c r="I130" i="7"/>
  <c r="I123" i="7"/>
  <c r="I117" i="7"/>
  <c r="I113" i="7"/>
  <c r="I83" i="7"/>
  <c r="I74" i="7"/>
  <c r="I72" i="7"/>
  <c r="I63" i="7"/>
  <c r="I52" i="7"/>
  <c r="I32" i="7"/>
  <c r="I19" i="7"/>
  <c r="I13" i="7"/>
  <c r="F12" i="7"/>
  <c r="I180" i="7" l="1"/>
  <c r="I146" i="7"/>
  <c r="I70" i="7"/>
  <c r="I111" i="7"/>
  <c r="I148" i="7" l="1"/>
  <c r="I185" i="7" s="1"/>
  <c r="I191" i="7" s="1"/>
  <c r="I195" i="7" s="1"/>
  <c r="F258" i="5"/>
  <c r="J464" i="5"/>
  <c r="C12" i="24" l="1"/>
  <c r="C11" i="24"/>
  <c r="J437" i="5"/>
  <c r="J434" i="5"/>
  <c r="J427" i="5"/>
  <c r="J428" i="5"/>
  <c r="J441" i="5"/>
  <c r="J426" i="5"/>
  <c r="J438" i="5"/>
  <c r="J439" i="5"/>
  <c r="J432" i="5"/>
  <c r="J440" i="5"/>
  <c r="J433" i="5"/>
  <c r="J431" i="5"/>
  <c r="J436" i="5"/>
  <c r="J429" i="5"/>
  <c r="J435" i="5"/>
  <c r="G58" i="26" l="1"/>
  <c r="G50" i="26"/>
  <c r="G61" i="26" s="1"/>
  <c r="G44" i="26"/>
  <c r="E20" i="26"/>
  <c r="E19" i="26"/>
  <c r="K316" i="5" l="1"/>
  <c r="K315" i="5"/>
  <c r="K314" i="5"/>
  <c r="K313" i="5"/>
  <c r="K311" i="5"/>
  <c r="K309" i="5"/>
  <c r="K319" i="5" l="1"/>
  <c r="K318" i="5"/>
  <c r="C5" i="30"/>
  <c r="D6" i="24" l="1"/>
  <c r="E6" i="25"/>
  <c r="D6" i="25"/>
  <c r="E6" i="23"/>
  <c r="D6" i="23"/>
  <c r="E6" i="24"/>
  <c r="E53" i="21"/>
  <c r="D53" i="21"/>
  <c r="E37" i="21"/>
  <c r="D37" i="21"/>
  <c r="E6" i="21"/>
  <c r="D6" i="21"/>
  <c r="E6" i="20"/>
  <c r="D6" i="20"/>
  <c r="E6" i="19"/>
  <c r="D6" i="19"/>
  <c r="J65" i="12"/>
  <c r="E65" i="12"/>
  <c r="J48" i="12"/>
  <c r="E48" i="12"/>
  <c r="J28" i="12"/>
  <c r="J11" i="12"/>
  <c r="E28" i="12"/>
  <c r="E11" i="12"/>
  <c r="E43" i="26"/>
  <c r="D43" i="26"/>
  <c r="J19" i="26"/>
  <c r="H19" i="26"/>
  <c r="D19" i="26"/>
  <c r="E5" i="26"/>
  <c r="D5" i="26"/>
  <c r="E6" i="22"/>
  <c r="D6" i="22"/>
  <c r="E6" i="18"/>
  <c r="D6" i="18"/>
  <c r="G5" i="17"/>
  <c r="F5" i="17"/>
  <c r="D36" i="16"/>
  <c r="H11" i="16"/>
  <c r="F11" i="16"/>
  <c r="E5" i="14"/>
  <c r="D5" i="14"/>
  <c r="F5" i="15"/>
  <c r="D5" i="15"/>
  <c r="E41" i="13"/>
  <c r="D41" i="13"/>
  <c r="D6" i="13"/>
  <c r="E6" i="13"/>
  <c r="M11" i="7"/>
  <c r="C5" i="7"/>
  <c r="E7" i="6"/>
  <c r="J7" i="6"/>
  <c r="F7" i="6"/>
  <c r="E61" i="21" l="1"/>
  <c r="E54" i="21"/>
  <c r="E43" i="21"/>
  <c r="E38" i="21"/>
  <c r="E7" i="25"/>
  <c r="E7" i="23"/>
  <c r="E7" i="24"/>
  <c r="E7" i="21"/>
  <c r="E7" i="20"/>
  <c r="E7" i="19"/>
  <c r="K59" i="12" l="1"/>
  <c r="J59" i="12"/>
  <c r="F59" i="12"/>
  <c r="K38" i="12"/>
  <c r="F38" i="12"/>
  <c r="K22" i="12"/>
  <c r="F22" i="12"/>
  <c r="F40" i="12" l="1"/>
  <c r="K40" i="12"/>
  <c r="E58" i="26" l="1"/>
  <c r="E50" i="26"/>
  <c r="E44" i="26"/>
  <c r="E8" i="22"/>
  <c r="E63" i="26" l="1"/>
  <c r="E66" i="26"/>
  <c r="E67" i="26" l="1"/>
  <c r="E68" i="26" s="1"/>
  <c r="E12" i="18" l="1"/>
  <c r="E7" i="18"/>
  <c r="G14" i="17"/>
  <c r="G17" i="17" s="1"/>
  <c r="G7" i="17"/>
  <c r="C2" i="17"/>
  <c r="E37" i="16"/>
  <c r="E6" i="14"/>
  <c r="E47" i="13"/>
  <c r="E42" i="13"/>
  <c r="E7" i="13"/>
  <c r="J161" i="5" l="1"/>
  <c r="E77" i="6" s="1"/>
  <c r="J14" i="5"/>
  <c r="K14" i="5"/>
  <c r="M161" i="5" l="1"/>
  <c r="E11" i="14"/>
  <c r="F6" i="15"/>
  <c r="K7" i="10"/>
  <c r="M23" i="10"/>
  <c r="M21" i="10"/>
  <c r="M7" i="10"/>
  <c r="M8" i="10"/>
  <c r="L15" i="11"/>
  <c r="L7" i="11"/>
  <c r="L8" i="11"/>
  <c r="L38" i="9"/>
  <c r="L37" i="9"/>
  <c r="L36" i="9"/>
  <c r="L35" i="9"/>
  <c r="L34" i="9"/>
  <c r="J33" i="9"/>
  <c r="J39" i="9" s="1"/>
  <c r="J10" i="9" s="1"/>
  <c r="I33" i="9"/>
  <c r="I39" i="9" s="1"/>
  <c r="I10" i="9" s="1"/>
  <c r="H33" i="9"/>
  <c r="H39" i="9" s="1"/>
  <c r="H10" i="9" s="1"/>
  <c r="G33" i="9"/>
  <c r="G39" i="9" s="1"/>
  <c r="G10" i="9" s="1"/>
  <c r="F33" i="9"/>
  <c r="F39" i="9" s="1"/>
  <c r="F10" i="9" s="1"/>
  <c r="E33" i="9"/>
  <c r="E39" i="9" s="1"/>
  <c r="E10" i="9" s="1"/>
  <c r="L32" i="9"/>
  <c r="L30" i="9"/>
  <c r="L28" i="9"/>
  <c r="M24" i="10" l="1"/>
  <c r="F80" i="8"/>
  <c r="F72" i="8"/>
  <c r="F69" i="8"/>
  <c r="F66" i="8"/>
  <c r="F63" i="8"/>
  <c r="F49" i="8"/>
  <c r="F46" i="8"/>
  <c r="F40" i="8"/>
  <c r="F36" i="8"/>
  <c r="D69" i="8"/>
  <c r="D66" i="8"/>
  <c r="J658" i="5"/>
  <c r="J650" i="5"/>
  <c r="J651" i="5"/>
  <c r="F35" i="8" l="1"/>
  <c r="F77" i="8"/>
  <c r="F9" i="8"/>
  <c r="H19" i="28" l="1"/>
  <c r="I28" i="27"/>
  <c r="I56" i="27"/>
  <c r="I55" i="27"/>
  <c r="I27" i="27"/>
  <c r="I26" i="27"/>
  <c r="I15" i="27"/>
  <c r="I13" i="27"/>
  <c r="K23" i="10"/>
  <c r="K13" i="10"/>
  <c r="J442" i="5"/>
  <c r="J664" i="5"/>
  <c r="J365" i="5"/>
  <c r="J401" i="5"/>
  <c r="J672" i="5"/>
  <c r="J666" i="5"/>
  <c r="J669" i="5"/>
  <c r="J673" i="5"/>
  <c r="J366" i="5"/>
  <c r="J388" i="5"/>
  <c r="J463" i="5"/>
  <c r="J387" i="5"/>
  <c r="J461" i="5"/>
  <c r="J398" i="5"/>
  <c r="J665" i="5"/>
  <c r="J384" i="5"/>
  <c r="J385" i="5"/>
  <c r="J671" i="5"/>
  <c r="J460" i="5"/>
  <c r="J670" i="5"/>
  <c r="J663" i="5"/>
  <c r="J383" i="5"/>
  <c r="J668" i="5"/>
  <c r="J399" i="5"/>
  <c r="J367" i="5"/>
  <c r="J400" i="5"/>
  <c r="J662" i="5"/>
  <c r="J425" i="5"/>
  <c r="J667" i="5"/>
  <c r="J389" i="5"/>
  <c r="J462" i="5"/>
  <c r="D49" i="8" l="1"/>
  <c r="G61" i="27" l="1"/>
  <c r="J331" i="5"/>
  <c r="F33" i="27" l="1"/>
  <c r="E33" i="27"/>
  <c r="E35" i="27" s="1"/>
  <c r="E19" i="27"/>
  <c r="G49" i="27"/>
  <c r="J502" i="5"/>
  <c r="J503" i="5"/>
  <c r="F35" i="27" l="1"/>
  <c r="J332" i="5"/>
  <c r="J659" i="5"/>
  <c r="J353" i="5"/>
  <c r="J343" i="5"/>
  <c r="J661" i="5"/>
  <c r="J371" i="5"/>
  <c r="J370" i="5"/>
  <c r="J358" i="5"/>
  <c r="J350" i="5"/>
  <c r="J376" i="5"/>
  <c r="J336" i="5"/>
  <c r="J354" i="5"/>
  <c r="J345" i="5"/>
  <c r="J333" i="5"/>
  <c r="J334" i="5"/>
  <c r="J377" i="5"/>
  <c r="J337" i="5"/>
  <c r="J373" i="5"/>
  <c r="J382" i="5"/>
  <c r="J342" i="5"/>
  <c r="J380" i="5"/>
  <c r="J339" i="5"/>
  <c r="J348" i="5"/>
  <c r="J344" i="5"/>
  <c r="J340" i="5"/>
  <c r="J372" i="5"/>
  <c r="J368" i="5"/>
  <c r="J363" i="5"/>
  <c r="J364" i="5"/>
  <c r="J330" i="5"/>
  <c r="J338" i="5"/>
  <c r="J346" i="5"/>
  <c r="J349" i="5"/>
  <c r="J378" i="5"/>
  <c r="J381" i="5"/>
  <c r="J361" i="5"/>
  <c r="J362" i="5"/>
  <c r="J375" i="5"/>
  <c r="J360" i="5"/>
  <c r="J351" i="5"/>
  <c r="J335" i="5"/>
  <c r="J379" i="5"/>
  <c r="J356" i="5"/>
  <c r="J347" i="5"/>
  <c r="J369" i="5"/>
  <c r="J355" i="5"/>
  <c r="J352" i="5"/>
  <c r="J660" i="5"/>
  <c r="J357" i="5"/>
  <c r="J374" i="5"/>
  <c r="F8" i="8" l="1"/>
  <c r="D8" i="8"/>
  <c r="J423" i="5"/>
  <c r="J394" i="5"/>
  <c r="J445" i="5"/>
  <c r="J640" i="5"/>
  <c r="J695" i="5"/>
  <c r="J635" i="5"/>
  <c r="J422" i="5"/>
  <c r="J454" i="5"/>
  <c r="J692" i="5"/>
  <c r="J424" i="5"/>
  <c r="J452" i="5"/>
  <c r="J444" i="5"/>
  <c r="J696" i="5"/>
  <c r="J655" i="5"/>
  <c r="J643" i="5"/>
  <c r="J447" i="5"/>
  <c r="J456" i="5"/>
  <c r="J683" i="5"/>
  <c r="J396" i="5"/>
  <c r="J657" i="5"/>
  <c r="J688" i="5"/>
  <c r="J641" i="5"/>
  <c r="J649" i="5"/>
  <c r="J647" i="5"/>
  <c r="J629" i="5"/>
  <c r="J652" i="5"/>
  <c r="J656" i="5"/>
  <c r="J686" i="5"/>
  <c r="J459" i="5"/>
  <c r="J646" i="5"/>
  <c r="J674" i="5"/>
  <c r="J680" i="5"/>
  <c r="J393" i="5"/>
  <c r="J448" i="5"/>
  <c r="J675" i="5"/>
  <c r="J420" i="5"/>
  <c r="J627" i="5"/>
  <c r="J446" i="5"/>
  <c r="J628" i="5"/>
  <c r="J653" i="5"/>
  <c r="J418" i="5"/>
  <c r="J687" i="5"/>
  <c r="J644" i="5"/>
  <c r="J449" i="5"/>
  <c r="J684" i="5"/>
  <c r="J421" i="5"/>
  <c r="J397" i="5"/>
  <c r="J450" i="5"/>
  <c r="J458" i="5"/>
  <c r="J453" i="5"/>
  <c r="J443" i="5"/>
  <c r="J632" i="5"/>
  <c r="J395" i="5"/>
  <c r="J455" i="5"/>
  <c r="J676" i="5"/>
  <c r="J457" i="5"/>
  <c r="J648" i="5"/>
  <c r="M89" i="26" l="1"/>
  <c r="J451" i="5"/>
  <c r="C32" i="23" l="1"/>
  <c r="C34" i="23"/>
  <c r="C35" i="23"/>
  <c r="C36" i="23"/>
  <c r="C37" i="23"/>
  <c r="C38" i="23"/>
  <c r="C39" i="23"/>
  <c r="C40" i="23"/>
  <c r="C41" i="23"/>
  <c r="C29" i="23"/>
  <c r="C28" i="23"/>
  <c r="C27" i="23"/>
  <c r="C26" i="23"/>
  <c r="C25" i="23"/>
  <c r="C20" i="23"/>
  <c r="C10" i="23"/>
  <c r="C18" i="24"/>
  <c r="C20" i="24"/>
  <c r="C22" i="24"/>
  <c r="G99" i="13"/>
  <c r="E53" i="16" l="1"/>
  <c r="K19" i="10" l="1"/>
  <c r="G71" i="16"/>
  <c r="G68" i="16"/>
  <c r="F313" i="5"/>
  <c r="J308" i="5"/>
  <c r="D158" i="7" s="1"/>
  <c r="J307" i="5"/>
  <c r="D157" i="7" s="1"/>
  <c r="J306" i="5"/>
  <c r="D156" i="7" s="1"/>
  <c r="J305" i="5"/>
  <c r="D155" i="7" s="1"/>
  <c r="J304" i="5"/>
  <c r="D154" i="7" s="1"/>
  <c r="J303" i="5"/>
  <c r="D153" i="7" s="1"/>
  <c r="J302" i="5"/>
  <c r="D152" i="7" s="1"/>
  <c r="J301" i="5"/>
  <c r="D151" i="7" s="1"/>
  <c r="J300" i="5"/>
  <c r="D136" i="7" s="1"/>
  <c r="J299" i="5"/>
  <c r="D135" i="7" s="1"/>
  <c r="J298" i="5"/>
  <c r="D134" i="7" s="1"/>
  <c r="J297" i="5"/>
  <c r="D69" i="7" s="1"/>
  <c r="J296" i="5"/>
  <c r="D31" i="7" s="1"/>
  <c r="J295" i="5"/>
  <c r="D30" i="7" s="1"/>
  <c r="J294" i="5"/>
  <c r="D29" i="7" s="1"/>
  <c r="J293" i="5"/>
  <c r="D28" i="7" s="1"/>
  <c r="J292" i="5"/>
  <c r="D27" i="7" s="1"/>
  <c r="J291" i="5"/>
  <c r="D26" i="7" s="1"/>
  <c r="J290" i="5"/>
  <c r="D25" i="7" s="1"/>
  <c r="J289" i="5"/>
  <c r="D24" i="7" s="1"/>
  <c r="J288" i="5"/>
  <c r="D23" i="7" s="1"/>
  <c r="J287" i="5"/>
  <c r="D22" i="7" s="1"/>
  <c r="J286" i="5"/>
  <c r="D21" i="7" s="1"/>
  <c r="J285" i="5"/>
  <c r="D20" i="7" s="1"/>
  <c r="J284" i="5"/>
  <c r="D73" i="7" s="1"/>
  <c r="J283" i="5"/>
  <c r="D129" i="7" s="1"/>
  <c r="J282" i="5"/>
  <c r="D128" i="7" s="1"/>
  <c r="J281" i="5"/>
  <c r="D127" i="7" s="1"/>
  <c r="J280" i="5"/>
  <c r="D139" i="7" s="1"/>
  <c r="J279" i="5"/>
  <c r="D116" i="7" s="1"/>
  <c r="J278" i="5"/>
  <c r="D126" i="7" s="1"/>
  <c r="J277" i="5"/>
  <c r="D125" i="7" s="1"/>
  <c r="J276" i="5"/>
  <c r="D124" i="7" s="1"/>
  <c r="J275" i="5"/>
  <c r="D138" i="7" s="1"/>
  <c r="J274" i="5"/>
  <c r="D115" i="7" s="1"/>
  <c r="J273" i="5"/>
  <c r="D68" i="7" s="1"/>
  <c r="J272" i="5"/>
  <c r="D145" i="7" s="1"/>
  <c r="J271" i="5"/>
  <c r="D142" i="7" s="1"/>
  <c r="J270" i="5"/>
  <c r="D122" i="7" s="1"/>
  <c r="J269" i="5"/>
  <c r="D119" i="7" s="1"/>
  <c r="J268" i="5"/>
  <c r="D183" i="7" s="1"/>
  <c r="J267" i="5"/>
  <c r="D67" i="7" s="1"/>
  <c r="J266" i="5"/>
  <c r="D66" i="7" s="1"/>
  <c r="J265" i="5"/>
  <c r="D65" i="7" s="1"/>
  <c r="J264" i="5"/>
  <c r="D64" i="7" s="1"/>
  <c r="J263" i="5"/>
  <c r="D18" i="7" s="1"/>
  <c r="J262" i="5"/>
  <c r="D17" i="7" s="1"/>
  <c r="J261" i="5"/>
  <c r="D16" i="7" s="1"/>
  <c r="J260" i="5"/>
  <c r="D15" i="7" s="1"/>
  <c r="J259" i="5"/>
  <c r="D14" i="7" s="1"/>
  <c r="J257" i="5"/>
  <c r="D110" i="7" s="1"/>
  <c r="J256" i="5"/>
  <c r="D109" i="7" s="1"/>
  <c r="J255" i="5"/>
  <c r="D190" i="7" s="1"/>
  <c r="J254" i="5"/>
  <c r="D189" i="7" s="1"/>
  <c r="J253" i="5"/>
  <c r="D188" i="7" s="1"/>
  <c r="J252" i="5"/>
  <c r="D179" i="7" s="1"/>
  <c r="J251" i="5"/>
  <c r="D178" i="7" s="1"/>
  <c r="J250" i="5"/>
  <c r="D177" i="7" s="1"/>
  <c r="J249" i="5"/>
  <c r="D176" i="7" s="1"/>
  <c r="J248" i="5"/>
  <c r="D175" i="7" s="1"/>
  <c r="J247" i="5"/>
  <c r="D174" i="7" s="1"/>
  <c r="J246" i="5"/>
  <c r="D173" i="7" s="1"/>
  <c r="J245" i="5"/>
  <c r="D98" i="7" s="1"/>
  <c r="J244" i="5"/>
  <c r="D172" i="7" s="1"/>
  <c r="J243" i="5"/>
  <c r="D171" i="7" s="1"/>
  <c r="J242" i="5"/>
  <c r="D170" i="7" s="1"/>
  <c r="J241" i="5"/>
  <c r="D169" i="7" s="1"/>
  <c r="J240" i="5"/>
  <c r="D168" i="7" s="1"/>
  <c r="J239" i="5"/>
  <c r="D167" i="7" s="1"/>
  <c r="J238" i="5"/>
  <c r="D133" i="7" s="1"/>
  <c r="J237" i="5"/>
  <c r="D132" i="7" s="1"/>
  <c r="J236" i="5"/>
  <c r="D131" i="7" s="1"/>
  <c r="J235" i="5"/>
  <c r="D82" i="7" s="1"/>
  <c r="J234" i="5"/>
  <c r="D166" i="7" s="1"/>
  <c r="J233" i="5"/>
  <c r="D164" i="7" s="1"/>
  <c r="J232" i="5"/>
  <c r="D163" i="7" s="1"/>
  <c r="J231" i="5"/>
  <c r="D165" i="7" s="1"/>
  <c r="J230" i="5"/>
  <c r="D162" i="7" s="1"/>
  <c r="J229" i="5"/>
  <c r="D161" i="7" s="1"/>
  <c r="J228" i="5"/>
  <c r="D160" i="7" s="1"/>
  <c r="J227" i="5"/>
  <c r="D108" i="7" s="1"/>
  <c r="J226" i="5"/>
  <c r="D114" i="7" s="1"/>
  <c r="J225" i="5"/>
  <c r="D62" i="7" s="1"/>
  <c r="J224" i="5"/>
  <c r="D107" i="7" s="1"/>
  <c r="J223" i="5"/>
  <c r="D106" i="7" s="1"/>
  <c r="J222" i="5"/>
  <c r="D105" i="7" s="1"/>
  <c r="J221" i="5"/>
  <c r="D104" i="7" s="1"/>
  <c r="J220" i="5"/>
  <c r="D103" i="7" s="1"/>
  <c r="J219" i="5"/>
  <c r="D102" i="7" s="1"/>
  <c r="J218" i="5"/>
  <c r="D101" i="7" s="1"/>
  <c r="J217" i="5"/>
  <c r="D100" i="7" s="1"/>
  <c r="J216" i="5"/>
  <c r="D120" i="7" s="1"/>
  <c r="J215" i="5"/>
  <c r="D99" i="7" s="1"/>
  <c r="J214" i="5"/>
  <c r="D61" i="7" s="1"/>
  <c r="J213" i="5"/>
  <c r="D60" i="7" s="1"/>
  <c r="J212" i="5"/>
  <c r="D59" i="7" s="1"/>
  <c r="J211" i="5"/>
  <c r="D58" i="7" s="1"/>
  <c r="J210" i="5"/>
  <c r="D57" i="7" s="1"/>
  <c r="J209" i="5"/>
  <c r="D56" i="7" s="1"/>
  <c r="J208" i="5"/>
  <c r="D144" i="7" s="1"/>
  <c r="J207" i="5"/>
  <c r="D141" i="7" s="1"/>
  <c r="J206" i="5"/>
  <c r="D121" i="7" s="1"/>
  <c r="J205" i="5"/>
  <c r="D118" i="7" s="1"/>
  <c r="J204" i="5"/>
  <c r="D55" i="7" s="1"/>
  <c r="J203" i="5"/>
  <c r="D79" i="7" s="1"/>
  <c r="J202" i="5"/>
  <c r="D81" i="7" s="1"/>
  <c r="J201" i="5"/>
  <c r="D80" i="7" s="1"/>
  <c r="J200" i="5"/>
  <c r="D78" i="7" s="1"/>
  <c r="J199" i="5"/>
  <c r="D77" i="7" s="1"/>
  <c r="J198" i="5"/>
  <c r="D76" i="7" s="1"/>
  <c r="J197" i="5"/>
  <c r="D75" i="7" s="1"/>
  <c r="J196" i="5"/>
  <c r="D97" i="7" s="1"/>
  <c r="J195" i="5"/>
  <c r="D96" i="7" s="1"/>
  <c r="J194" i="5"/>
  <c r="D95" i="7" s="1"/>
  <c r="J193" i="5"/>
  <c r="D94" i="7" s="1"/>
  <c r="J192" i="5"/>
  <c r="D93" i="7" s="1"/>
  <c r="J191" i="5"/>
  <c r="D92" i="7" s="1"/>
  <c r="J190" i="5"/>
  <c r="D91" i="7" s="1"/>
  <c r="J189" i="5"/>
  <c r="D90" i="7" s="1"/>
  <c r="J188" i="5"/>
  <c r="D89" i="7" s="1"/>
  <c r="J187" i="5"/>
  <c r="D88" i="7" s="1"/>
  <c r="J186" i="5"/>
  <c r="D87" i="7" s="1"/>
  <c r="J185" i="5"/>
  <c r="D86" i="7" s="1"/>
  <c r="J184" i="5"/>
  <c r="D85" i="7" s="1"/>
  <c r="J183" i="5"/>
  <c r="D84" i="7" s="1"/>
  <c r="J182" i="5"/>
  <c r="D53" i="7" s="1"/>
  <c r="J181" i="5"/>
  <c r="D54" i="7" s="1"/>
  <c r="J180" i="5"/>
  <c r="D51" i="7" s="1"/>
  <c r="J179" i="5"/>
  <c r="D50" i="7" s="1"/>
  <c r="J178" i="5"/>
  <c r="D49" i="7" s="1"/>
  <c r="J177" i="5"/>
  <c r="D48" i="7" s="1"/>
  <c r="J176" i="5"/>
  <c r="D47" i="7" s="1"/>
  <c r="J175" i="5"/>
  <c r="D46" i="7" s="1"/>
  <c r="J174" i="5"/>
  <c r="D45" i="7" s="1"/>
  <c r="J173" i="5"/>
  <c r="D44" i="7" s="1"/>
  <c r="J172" i="5"/>
  <c r="D43" i="7" s="1"/>
  <c r="J171" i="5"/>
  <c r="D42" i="7" s="1"/>
  <c r="J170" i="5"/>
  <c r="D41" i="7" s="1"/>
  <c r="J169" i="5"/>
  <c r="D40" i="7" s="1"/>
  <c r="J168" i="5"/>
  <c r="D39" i="7" s="1"/>
  <c r="J167" i="5"/>
  <c r="D38" i="7" s="1"/>
  <c r="J166" i="5"/>
  <c r="D37" i="7" s="1"/>
  <c r="J165" i="5"/>
  <c r="D36" i="7" s="1"/>
  <c r="J164" i="5"/>
  <c r="D35" i="7" s="1"/>
  <c r="J163" i="5"/>
  <c r="D34" i="7" s="1"/>
  <c r="J162" i="5"/>
  <c r="D33" i="7" s="1"/>
  <c r="J160" i="5"/>
  <c r="E200" i="6" s="1"/>
  <c r="J159" i="5"/>
  <c r="E80" i="6" s="1"/>
  <c r="J158" i="5"/>
  <c r="E79" i="6" s="1"/>
  <c r="J157" i="5"/>
  <c r="E147" i="6" s="1"/>
  <c r="J156" i="5"/>
  <c r="E122" i="6" s="1"/>
  <c r="J155" i="5"/>
  <c r="E121" i="6" s="1"/>
  <c r="J154" i="5"/>
  <c r="E146" i="6" s="1"/>
  <c r="J153" i="5"/>
  <c r="E173" i="6" s="1"/>
  <c r="J152" i="5"/>
  <c r="E172" i="6" s="1"/>
  <c r="J151" i="5"/>
  <c r="E171" i="6" s="1"/>
  <c r="J150" i="5"/>
  <c r="E178" i="6" s="1"/>
  <c r="J149" i="5"/>
  <c r="E119" i="6" s="1"/>
  <c r="J148" i="5"/>
  <c r="E140" i="6" s="1"/>
  <c r="J147" i="5"/>
  <c r="E118" i="6" s="1"/>
  <c r="J146" i="5"/>
  <c r="E139" i="6" s="1"/>
  <c r="J145" i="5"/>
  <c r="E156" i="6" s="1"/>
  <c r="J144" i="5"/>
  <c r="E155" i="6" s="1"/>
  <c r="J143" i="5"/>
  <c r="E154" i="6" s="1"/>
  <c r="J142" i="5"/>
  <c r="E153" i="6" s="1"/>
  <c r="J141" i="5"/>
  <c r="E152" i="6" s="1"/>
  <c r="J140" i="5"/>
  <c r="E151" i="6" s="1"/>
  <c r="J139" i="5"/>
  <c r="E150" i="6" s="1"/>
  <c r="J138" i="5"/>
  <c r="E149" i="6" s="1"/>
  <c r="J137" i="5"/>
  <c r="E165" i="6" s="1"/>
  <c r="J136" i="5"/>
  <c r="E164" i="6" s="1"/>
  <c r="J135" i="5"/>
  <c r="E163" i="6" s="1"/>
  <c r="J134" i="5"/>
  <c r="E162" i="6" s="1"/>
  <c r="J133" i="5"/>
  <c r="E161" i="6" s="1"/>
  <c r="J132" i="5"/>
  <c r="E160" i="6" s="1"/>
  <c r="J131" i="5"/>
  <c r="E159" i="6" s="1"/>
  <c r="J130" i="5"/>
  <c r="E158" i="6" s="1"/>
  <c r="J129" i="5"/>
  <c r="E170" i="6" s="1"/>
  <c r="J128" i="5"/>
  <c r="E169" i="6" s="1"/>
  <c r="J127" i="5"/>
  <c r="E168" i="6" s="1"/>
  <c r="J126" i="5"/>
  <c r="E167" i="6" s="1"/>
  <c r="J125" i="5"/>
  <c r="E166" i="6" s="1"/>
  <c r="J124" i="5"/>
  <c r="E157" i="6" s="1"/>
  <c r="J123" i="5"/>
  <c r="E148" i="6" s="1"/>
  <c r="J122" i="5"/>
  <c r="E145" i="6" s="1"/>
  <c r="J121" i="5"/>
  <c r="E186" i="6" s="1"/>
  <c r="J120" i="5"/>
  <c r="E185" i="6" s="1"/>
  <c r="J119" i="5"/>
  <c r="E184" i="6" s="1"/>
  <c r="J118" i="5"/>
  <c r="E183" i="6" s="1"/>
  <c r="J117" i="5"/>
  <c r="E182" i="6" s="1"/>
  <c r="J116" i="5"/>
  <c r="E181" i="6" s="1"/>
  <c r="J115" i="5"/>
  <c r="E180" i="6" s="1"/>
  <c r="J114" i="5"/>
  <c r="E143" i="6" s="1"/>
  <c r="J113" i="5"/>
  <c r="E195" i="6" s="1"/>
  <c r="J112" i="5"/>
  <c r="E194" i="6" s="1"/>
  <c r="J111" i="5"/>
  <c r="E193" i="6" s="1"/>
  <c r="J110" i="5"/>
  <c r="E192" i="6" s="1"/>
  <c r="J109" i="5"/>
  <c r="E191" i="6" s="1"/>
  <c r="J108" i="5"/>
  <c r="E190" i="6" s="1"/>
  <c r="J107" i="5"/>
  <c r="E189" i="6" s="1"/>
  <c r="J106" i="5"/>
  <c r="E188" i="6" s="1"/>
  <c r="J105" i="5"/>
  <c r="E198" i="6" s="1"/>
  <c r="J104" i="5"/>
  <c r="E197" i="6" s="1"/>
  <c r="J103" i="5"/>
  <c r="E196" i="6" s="1"/>
  <c r="J102" i="5"/>
  <c r="E187" i="6" s="1"/>
  <c r="J101" i="5"/>
  <c r="E142" i="6" s="1"/>
  <c r="J100" i="5"/>
  <c r="E141" i="6" s="1"/>
  <c r="J99" i="5"/>
  <c r="E45" i="6" s="1"/>
  <c r="J98" i="5"/>
  <c r="E44" i="6" s="1"/>
  <c r="J97" i="5"/>
  <c r="E43" i="6" s="1"/>
  <c r="J96" i="5"/>
  <c r="E42" i="6" s="1"/>
  <c r="J95" i="5"/>
  <c r="E54" i="6" s="1"/>
  <c r="J94" i="5"/>
  <c r="E57" i="6" s="1"/>
  <c r="J93" i="5"/>
  <c r="E75" i="6" s="1"/>
  <c r="J92" i="5"/>
  <c r="E74" i="6" s="1"/>
  <c r="J91" i="5"/>
  <c r="E70" i="6" s="1"/>
  <c r="J90" i="5"/>
  <c r="E69" i="6" s="1"/>
  <c r="J89" i="5"/>
  <c r="E68" i="6" s="1"/>
  <c r="J88" i="5"/>
  <c r="E53" i="6" s="1"/>
  <c r="J87" i="5"/>
  <c r="E72" i="6" s="1"/>
  <c r="J86" i="5"/>
  <c r="E67" i="6" s="1"/>
  <c r="J85" i="5"/>
  <c r="E52" i="6" s="1"/>
  <c r="J84" i="5"/>
  <c r="E71" i="6" s="1"/>
  <c r="J83" i="5"/>
  <c r="E66" i="6" s="1"/>
  <c r="J82" i="5"/>
  <c r="E55" i="6" s="1"/>
  <c r="J81" i="5"/>
  <c r="E65" i="6" s="1"/>
  <c r="J80" i="5"/>
  <c r="E64" i="6" s="1"/>
  <c r="J79" i="5"/>
  <c r="E63" i="6" s="1"/>
  <c r="J78" i="5"/>
  <c r="E62" i="6" s="1"/>
  <c r="J77" i="5"/>
  <c r="E50" i="6" s="1"/>
  <c r="J76" i="5"/>
  <c r="E49" i="6" s="1"/>
  <c r="J75" i="5"/>
  <c r="E48" i="6" s="1"/>
  <c r="J74" i="5"/>
  <c r="E47" i="6" s="1"/>
  <c r="J73" i="5"/>
  <c r="E37" i="6" s="1"/>
  <c r="J72" i="5"/>
  <c r="E36" i="6" s="1"/>
  <c r="J71" i="5"/>
  <c r="E35" i="6" s="1"/>
  <c r="J70" i="5"/>
  <c r="E40" i="6" s="1"/>
  <c r="J69" i="5"/>
  <c r="E39" i="6" s="1"/>
  <c r="J68" i="5"/>
  <c r="E33" i="6" s="1"/>
  <c r="J67" i="5"/>
  <c r="E32" i="6" s="1"/>
  <c r="J66" i="5"/>
  <c r="E31" i="6" s="1"/>
  <c r="J65" i="5"/>
  <c r="E30" i="6" s="1"/>
  <c r="J64" i="5"/>
  <c r="E29" i="6" s="1"/>
  <c r="J63" i="5"/>
  <c r="E28" i="6" s="1"/>
  <c r="J62" i="5"/>
  <c r="E27" i="6" s="1"/>
  <c r="J61" i="5"/>
  <c r="E26" i="6" s="1"/>
  <c r="J60" i="5"/>
  <c r="E25" i="6" s="1"/>
  <c r="J59" i="5"/>
  <c r="E24" i="6" s="1"/>
  <c r="J58" i="5"/>
  <c r="E23" i="6" s="1"/>
  <c r="J57" i="5"/>
  <c r="E22" i="6" s="1"/>
  <c r="J56" i="5"/>
  <c r="E21" i="6" s="1"/>
  <c r="J55" i="5"/>
  <c r="E20" i="6" s="1"/>
  <c r="J54" i="5"/>
  <c r="E19" i="6" s="1"/>
  <c r="J53" i="5"/>
  <c r="E18" i="6" s="1"/>
  <c r="J52" i="5"/>
  <c r="E17" i="6" s="1"/>
  <c r="J51" i="5"/>
  <c r="E16" i="6" s="1"/>
  <c r="J50" i="5"/>
  <c r="E15" i="6" s="1"/>
  <c r="J49" i="5"/>
  <c r="E13" i="6" s="1"/>
  <c r="J48" i="5"/>
  <c r="E12" i="6" s="1"/>
  <c r="J47" i="5"/>
  <c r="E127" i="6" s="1"/>
  <c r="J46" i="5"/>
  <c r="E126" i="6" s="1"/>
  <c r="J45" i="5"/>
  <c r="E131" i="6" s="1"/>
  <c r="J44" i="5"/>
  <c r="E176" i="6" s="1"/>
  <c r="J43" i="5"/>
  <c r="E175" i="6" s="1"/>
  <c r="J42" i="5"/>
  <c r="E138" i="6" s="1"/>
  <c r="J41" i="5"/>
  <c r="E117" i="6" s="1"/>
  <c r="J40" i="5"/>
  <c r="E116" i="6" s="1"/>
  <c r="J39" i="5"/>
  <c r="E115" i="6" s="1"/>
  <c r="J38" i="5"/>
  <c r="E137" i="6" s="1"/>
  <c r="J37" i="5"/>
  <c r="E136" i="6" s="1"/>
  <c r="J36" i="5"/>
  <c r="E129" i="6" s="1"/>
  <c r="J35" i="5"/>
  <c r="E202" i="6" s="1"/>
  <c r="J34" i="5"/>
  <c r="E124" i="6" s="1"/>
  <c r="J33" i="5"/>
  <c r="E108" i="6" s="1"/>
  <c r="J32" i="5"/>
  <c r="E110" i="6" s="1"/>
  <c r="J31" i="5"/>
  <c r="E91" i="6" s="1"/>
  <c r="J30" i="5"/>
  <c r="E90" i="6" s="1"/>
  <c r="J29" i="5"/>
  <c r="E106" i="6" s="1"/>
  <c r="J28" i="5"/>
  <c r="E105" i="6" s="1"/>
  <c r="J27" i="5"/>
  <c r="E104" i="6" s="1"/>
  <c r="J26" i="5"/>
  <c r="E103" i="6" s="1"/>
  <c r="J25" i="5"/>
  <c r="E102" i="6" s="1"/>
  <c r="J24" i="5"/>
  <c r="E101" i="6" s="1"/>
  <c r="J23" i="5"/>
  <c r="E100" i="6" s="1"/>
  <c r="J22" i="5"/>
  <c r="E99" i="6" s="1"/>
  <c r="J21" i="5"/>
  <c r="E98" i="6" s="1"/>
  <c r="J20" i="5"/>
  <c r="E96" i="6" s="1"/>
  <c r="J19" i="5"/>
  <c r="E95" i="6" s="1"/>
  <c r="J18" i="5"/>
  <c r="E94" i="6" s="1"/>
  <c r="J17" i="5"/>
  <c r="E93" i="6" s="1"/>
  <c r="J16" i="5"/>
  <c r="E88" i="6" s="1"/>
  <c r="M17" i="5" l="1"/>
  <c r="M21" i="5"/>
  <c r="M25" i="5"/>
  <c r="M29" i="5"/>
  <c r="M33" i="5"/>
  <c r="M37" i="5"/>
  <c r="M41" i="5"/>
  <c r="M45" i="5"/>
  <c r="M49" i="5"/>
  <c r="M53" i="5"/>
  <c r="M57" i="5"/>
  <c r="M61" i="5"/>
  <c r="M65" i="5"/>
  <c r="M69" i="5"/>
  <c r="M73" i="5"/>
  <c r="M77" i="5"/>
  <c r="M81" i="5"/>
  <c r="M85" i="5"/>
  <c r="M89" i="5"/>
  <c r="M93" i="5"/>
  <c r="M97" i="5"/>
  <c r="M101" i="5"/>
  <c r="M105" i="5"/>
  <c r="M109" i="5"/>
  <c r="M113" i="5"/>
  <c r="M117" i="5"/>
  <c r="M121" i="5"/>
  <c r="M125" i="5"/>
  <c r="M129" i="5"/>
  <c r="M133" i="5"/>
  <c r="M137" i="5"/>
  <c r="M141" i="5"/>
  <c r="M145" i="5"/>
  <c r="M149" i="5"/>
  <c r="M153" i="5"/>
  <c r="M226" i="5"/>
  <c r="M230" i="5"/>
  <c r="M234" i="5"/>
  <c r="M242" i="5"/>
  <c r="M254" i="5"/>
  <c r="M259" i="5"/>
  <c r="M271" i="5"/>
  <c r="M279" i="5"/>
  <c r="M295" i="5"/>
  <c r="M303" i="5"/>
  <c r="M18" i="5"/>
  <c r="M22" i="5"/>
  <c r="M26" i="5"/>
  <c r="M30" i="5"/>
  <c r="M34" i="5"/>
  <c r="M38" i="5"/>
  <c r="M42" i="5"/>
  <c r="M46" i="5"/>
  <c r="M50" i="5"/>
  <c r="M54" i="5"/>
  <c r="M58" i="5"/>
  <c r="M62" i="5"/>
  <c r="M66" i="5"/>
  <c r="M70" i="5"/>
  <c r="M74" i="5"/>
  <c r="M78" i="5"/>
  <c r="M82" i="5"/>
  <c r="M86" i="5"/>
  <c r="M90" i="5"/>
  <c r="M94" i="5"/>
  <c r="M98" i="5"/>
  <c r="M102" i="5"/>
  <c r="M106" i="5"/>
  <c r="M110" i="5"/>
  <c r="M114" i="5"/>
  <c r="M118" i="5"/>
  <c r="M122" i="5"/>
  <c r="M126" i="5"/>
  <c r="M130" i="5"/>
  <c r="M134" i="5"/>
  <c r="M138" i="5"/>
  <c r="M142" i="5"/>
  <c r="M146" i="5"/>
  <c r="M150" i="5"/>
  <c r="M154" i="5"/>
  <c r="M158" i="5"/>
  <c r="M163" i="5"/>
  <c r="M211" i="5"/>
  <c r="M231" i="5"/>
  <c r="M239" i="5"/>
  <c r="M243" i="5"/>
  <c r="M247" i="5"/>
  <c r="M255" i="5"/>
  <c r="M260" i="5"/>
  <c r="M264" i="5"/>
  <c r="M272" i="5"/>
  <c r="M292" i="5"/>
  <c r="M304" i="5"/>
  <c r="M166" i="5"/>
  <c r="M170" i="5"/>
  <c r="M174" i="5"/>
  <c r="M178" i="5"/>
  <c r="M182" i="5"/>
  <c r="M186" i="5"/>
  <c r="M190" i="5"/>
  <c r="M194" i="5"/>
  <c r="M198" i="5"/>
  <c r="M202" i="5"/>
  <c r="M206" i="5"/>
  <c r="M210" i="5"/>
  <c r="M171" i="5"/>
  <c r="M175" i="5"/>
  <c r="M179" i="5"/>
  <c r="M183" i="5"/>
  <c r="M187" i="5"/>
  <c r="M191" i="5"/>
  <c r="M195" i="5"/>
  <c r="M199" i="5"/>
  <c r="M203" i="5"/>
  <c r="M219" i="5"/>
  <c r="M223" i="5"/>
  <c r="M19" i="5"/>
  <c r="M23" i="5"/>
  <c r="M27" i="5"/>
  <c r="M31" i="5"/>
  <c r="M35" i="5"/>
  <c r="M39" i="5"/>
  <c r="M43" i="5"/>
  <c r="M47" i="5"/>
  <c r="M51" i="5"/>
  <c r="M55" i="5"/>
  <c r="M59" i="5"/>
  <c r="M63" i="5"/>
  <c r="M67" i="5"/>
  <c r="M71" i="5"/>
  <c r="M75" i="5"/>
  <c r="M79" i="5"/>
  <c r="M83" i="5"/>
  <c r="M87" i="5"/>
  <c r="M91" i="5"/>
  <c r="M95" i="5"/>
  <c r="M99" i="5"/>
  <c r="M103" i="5"/>
  <c r="M107" i="5"/>
  <c r="M111" i="5"/>
  <c r="M115" i="5"/>
  <c r="M119" i="5"/>
  <c r="M127" i="5"/>
  <c r="M131" i="5"/>
  <c r="M135" i="5"/>
  <c r="M139" i="5"/>
  <c r="M143" i="5"/>
  <c r="M147" i="5"/>
  <c r="M151" i="5"/>
  <c r="M155" i="5"/>
  <c r="M159" i="5"/>
  <c r="M164" i="5"/>
  <c r="M168" i="5"/>
  <c r="M172" i="5"/>
  <c r="M176" i="5"/>
  <c r="M180" i="5"/>
  <c r="M184" i="5"/>
  <c r="M188" i="5"/>
  <c r="M192" i="5"/>
  <c r="M200" i="5"/>
  <c r="M204" i="5"/>
  <c r="M208" i="5"/>
  <c r="M212" i="5"/>
  <c r="M216" i="5"/>
  <c r="M220" i="5"/>
  <c r="M224" i="5"/>
  <c r="M228" i="5"/>
  <c r="M232" i="5"/>
  <c r="M236" i="5"/>
  <c r="M240" i="5"/>
  <c r="M248" i="5"/>
  <c r="M269" i="5"/>
  <c r="M273" i="5"/>
  <c r="M285" i="5"/>
  <c r="M293" i="5"/>
  <c r="M297" i="5"/>
  <c r="M301" i="5"/>
  <c r="M305" i="5"/>
  <c r="M16" i="5"/>
  <c r="M20" i="5"/>
  <c r="M24" i="5"/>
  <c r="M28" i="5"/>
  <c r="M32" i="5"/>
  <c r="M36" i="5"/>
  <c r="M40" i="5"/>
  <c r="M44" i="5"/>
  <c r="M48" i="5"/>
  <c r="M52" i="5"/>
  <c r="M56" i="5"/>
  <c r="M60" i="5"/>
  <c r="M64" i="5"/>
  <c r="M68" i="5"/>
  <c r="M72" i="5"/>
  <c r="M76" i="5"/>
  <c r="M80" i="5"/>
  <c r="M88" i="5"/>
  <c r="M92" i="5"/>
  <c r="M96" i="5"/>
  <c r="M100" i="5"/>
  <c r="M104" i="5"/>
  <c r="M108" i="5"/>
  <c r="M112" i="5"/>
  <c r="M116" i="5"/>
  <c r="M120" i="5"/>
  <c r="M124" i="5"/>
  <c r="M128" i="5"/>
  <c r="M132" i="5"/>
  <c r="M136" i="5"/>
  <c r="M140" i="5"/>
  <c r="M144" i="5"/>
  <c r="M148" i="5"/>
  <c r="M152" i="5"/>
  <c r="M156" i="5"/>
  <c r="M160" i="5"/>
  <c r="M165" i="5"/>
  <c r="M169" i="5"/>
  <c r="M173" i="5"/>
  <c r="M177" i="5"/>
  <c r="M181" i="5"/>
  <c r="M185" i="5"/>
  <c r="M189" i="5"/>
  <c r="M193" i="5"/>
  <c r="M205" i="5"/>
  <c r="M209" i="5"/>
  <c r="M213" i="5"/>
  <c r="M217" i="5"/>
  <c r="M221" i="5"/>
  <c r="M225" i="5"/>
  <c r="M233" i="5"/>
  <c r="M241" i="5"/>
  <c r="M249" i="5"/>
  <c r="M253" i="5"/>
  <c r="M262" i="5"/>
  <c r="M270" i="5"/>
  <c r="M274" i="5"/>
  <c r="M294" i="5"/>
  <c r="M298" i="5"/>
  <c r="M302" i="5"/>
  <c r="M306" i="5"/>
  <c r="M123" i="5"/>
  <c r="M84" i="5"/>
  <c r="M167" i="5"/>
  <c r="M207" i="5"/>
  <c r="M215" i="5"/>
  <c r="M227" i="5"/>
  <c r="M235" i="5"/>
  <c r="M251" i="5"/>
  <c r="M268" i="5"/>
  <c r="M276" i="5"/>
  <c r="M280" i="5"/>
  <c r="M284" i="5"/>
  <c r="M288" i="5"/>
  <c r="M296" i="5"/>
  <c r="M300" i="5"/>
  <c r="M308" i="5"/>
  <c r="M196" i="5"/>
  <c r="M244" i="5"/>
  <c r="M252" i="5"/>
  <c r="M256" i="5"/>
  <c r="M261" i="5"/>
  <c r="M265" i="5"/>
  <c r="M277" i="5"/>
  <c r="M281" i="5"/>
  <c r="M289" i="5"/>
  <c r="M197" i="5"/>
  <c r="M201" i="5"/>
  <c r="M229" i="5"/>
  <c r="M237" i="5"/>
  <c r="M245" i="5"/>
  <c r="M257" i="5"/>
  <c r="M266" i="5"/>
  <c r="M278" i="5"/>
  <c r="M282" i="5"/>
  <c r="M286" i="5"/>
  <c r="M290" i="5"/>
  <c r="M157" i="5"/>
  <c r="M162" i="5"/>
  <c r="M214" i="5"/>
  <c r="M218" i="5"/>
  <c r="M222" i="5"/>
  <c r="M238" i="5"/>
  <c r="M246" i="5"/>
  <c r="M250" i="5"/>
  <c r="M263" i="5"/>
  <c r="M267" i="5"/>
  <c r="M275" i="5"/>
  <c r="M283" i="5"/>
  <c r="M287" i="5"/>
  <c r="M291" i="5"/>
  <c r="M299" i="5"/>
  <c r="M307" i="5"/>
  <c r="J552" i="5"/>
  <c r="J606" i="5"/>
  <c r="J500" i="5"/>
  <c r="J480" i="5"/>
  <c r="J548" i="5"/>
  <c r="J561" i="5"/>
  <c r="J509" i="5"/>
  <c r="J470" i="5"/>
  <c r="J414" i="5"/>
  <c r="J602" i="5"/>
  <c r="J408" i="5"/>
  <c r="J545" i="5"/>
  <c r="J515" i="5"/>
  <c r="J537" i="5"/>
  <c r="J492" i="5"/>
  <c r="J511" i="5"/>
  <c r="J516" i="5"/>
  <c r="J543" i="5"/>
  <c r="J410" i="5"/>
  <c r="J520" i="5"/>
  <c r="J491" i="5"/>
  <c r="J526" i="5"/>
  <c r="J504" i="5"/>
  <c r="J581" i="5"/>
  <c r="J519" i="5"/>
  <c r="J475" i="5"/>
  <c r="J549" i="5"/>
  <c r="J579" i="5"/>
  <c r="J532" i="5"/>
  <c r="J474" i="5"/>
  <c r="J534" i="5"/>
  <c r="J557" i="5"/>
  <c r="J544" i="5"/>
  <c r="J523" i="5"/>
  <c r="J547" i="5"/>
  <c r="J577" i="5"/>
  <c r="J495" i="5"/>
  <c r="J560" i="5"/>
  <c r="J517" i="5"/>
  <c r="J527" i="5"/>
  <c r="J578" i="5"/>
  <c r="J478" i="5"/>
  <c r="J518" i="5"/>
  <c r="J482" i="5"/>
  <c r="J541" i="5"/>
  <c r="J481" i="5"/>
  <c r="J597" i="5"/>
  <c r="J487" i="5"/>
  <c r="J499" i="5"/>
  <c r="J562" i="5"/>
  <c r="J471" i="5"/>
  <c r="J576" i="5"/>
  <c r="J555" i="5"/>
  <c r="J531" i="5"/>
  <c r="J528" i="5"/>
  <c r="J483" i="5"/>
  <c r="J507" i="5"/>
  <c r="J590" i="5"/>
  <c r="J609" i="5"/>
  <c r="J571" i="5"/>
  <c r="J473" i="5"/>
  <c r="J591" i="5"/>
  <c r="J472" i="5"/>
  <c r="J550" i="5"/>
  <c r="J551" i="5"/>
  <c r="J417" i="5"/>
  <c r="J479" i="5"/>
  <c r="J467" i="5"/>
  <c r="J575" i="5"/>
  <c r="J572" i="5"/>
  <c r="J468" i="5"/>
  <c r="J599" i="5"/>
  <c r="J494" i="5"/>
  <c r="J407" i="5"/>
  <c r="J506" i="5"/>
  <c r="J488" i="5"/>
  <c r="J569" i="5"/>
  <c r="J585" i="5"/>
  <c r="J601" i="5"/>
  <c r="J565" i="5"/>
  <c r="J589" i="5"/>
  <c r="J600" i="5"/>
  <c r="J559" i="5"/>
  <c r="J510" i="5"/>
  <c r="J508" i="5"/>
  <c r="J411" i="5"/>
  <c r="J612" i="5"/>
  <c r="J412" i="5"/>
  <c r="J558" i="5"/>
  <c r="J530" i="5"/>
  <c r="J512" i="5"/>
  <c r="J466" i="5"/>
  <c r="J582" i="5"/>
  <c r="J593" i="5"/>
  <c r="J563" i="5"/>
  <c r="J608" i="5"/>
  <c r="J415" i="5"/>
  <c r="J409" i="5"/>
  <c r="J496" i="5"/>
  <c r="J573" i="5"/>
  <c r="J477" i="5"/>
  <c r="J584" i="5"/>
  <c r="J603" i="5"/>
  <c r="J486" i="5"/>
  <c r="J514" i="5"/>
  <c r="J535" i="5"/>
  <c r="J564" i="5"/>
  <c r="J524" i="5"/>
  <c r="J513" i="5"/>
  <c r="K91" i="26" l="1"/>
  <c r="K92" i="26"/>
  <c r="K93" i="26"/>
  <c r="K114" i="26"/>
  <c r="C5" i="26"/>
  <c r="C6" i="25"/>
  <c r="C6" i="24"/>
  <c r="C6" i="23"/>
  <c r="C6" i="22"/>
  <c r="G57" i="16"/>
  <c r="J57" i="16" l="1"/>
  <c r="B1" i="2"/>
  <c r="B1" i="39" l="1"/>
  <c r="B1" i="44"/>
  <c r="B1" i="43"/>
  <c r="B1" i="38"/>
  <c r="B1" i="36"/>
  <c r="G85" i="16"/>
  <c r="G84" i="16"/>
  <c r="G83" i="16"/>
  <c r="G82" i="16"/>
  <c r="G81" i="16"/>
  <c r="G80" i="16"/>
  <c r="G79" i="16"/>
  <c r="G78" i="16"/>
  <c r="G77" i="16"/>
  <c r="G76" i="16"/>
  <c r="G75" i="16"/>
  <c r="G73" i="16"/>
  <c r="G72" i="16"/>
  <c r="G69" i="16"/>
  <c r="F315" i="5" l="1"/>
  <c r="F311" i="5"/>
  <c r="N12" i="7"/>
  <c r="M12" i="7"/>
  <c r="C16" i="24" l="1"/>
  <c r="C14" i="24"/>
  <c r="L17" i="9" l="1"/>
  <c r="J89" i="13" l="1"/>
  <c r="H314" i="5" l="1"/>
  <c r="F316" i="5"/>
  <c r="F314" i="5"/>
  <c r="F318" i="5" l="1"/>
  <c r="H313" i="5" l="1"/>
  <c r="H318" i="5" s="1"/>
  <c r="H316" i="5"/>
  <c r="J27" i="26" l="1"/>
  <c r="J430" i="5"/>
  <c r="F319" i="5" l="1"/>
  <c r="J15" i="5" l="1"/>
  <c r="E86" i="6" s="1"/>
  <c r="F309" i="5"/>
  <c r="M15" i="5" l="1"/>
  <c r="J314" i="5"/>
  <c r="J313" i="5"/>
  <c r="J316" i="5"/>
  <c r="J318" i="5" l="1"/>
  <c r="J98" i="13"/>
  <c r="K98" i="13" s="1"/>
  <c r="L98" i="13" s="1"/>
  <c r="J97" i="13"/>
  <c r="K97" i="13" s="1"/>
  <c r="L97" i="13" s="1"/>
  <c r="J96" i="13"/>
  <c r="K96" i="13" s="1"/>
  <c r="L96" i="13" s="1"/>
  <c r="J95" i="13"/>
  <c r="K95" i="13" s="1"/>
  <c r="L95" i="13" s="1"/>
  <c r="J94" i="13"/>
  <c r="K94" i="13" s="1"/>
  <c r="L94" i="13" s="1"/>
  <c r="J93" i="13"/>
  <c r="K93" i="13" s="1"/>
  <c r="L93" i="13" s="1"/>
  <c r="J92" i="13"/>
  <c r="K92" i="13" s="1"/>
  <c r="L92" i="13" s="1"/>
  <c r="J91" i="13"/>
  <c r="K91" i="13" s="1"/>
  <c r="L91" i="13" s="1"/>
  <c r="J90" i="13"/>
  <c r="K90" i="13" s="1"/>
  <c r="L90" i="13" s="1"/>
  <c r="K89" i="13"/>
  <c r="L89" i="13" s="1"/>
  <c r="J88" i="13"/>
  <c r="K88" i="13" s="1"/>
  <c r="L88" i="13" s="1"/>
  <c r="J87" i="13"/>
  <c r="K87" i="13" s="1"/>
  <c r="L87" i="13" s="1"/>
  <c r="J86" i="13"/>
  <c r="K86" i="13" s="1"/>
  <c r="L86" i="13" s="1"/>
  <c r="J85" i="13" l="1"/>
  <c r="K85" i="13" s="1"/>
  <c r="L85" i="13" s="1"/>
  <c r="J84" i="13"/>
  <c r="K84" i="13" s="1"/>
  <c r="L84" i="13" s="1"/>
  <c r="J83" i="13"/>
  <c r="K83" i="13" s="1"/>
  <c r="L83" i="13" s="1"/>
  <c r="J82" i="13"/>
  <c r="K82" i="13" s="1"/>
  <c r="L82" i="13" s="1"/>
  <c r="J81" i="13"/>
  <c r="K81" i="13" s="1"/>
  <c r="L81" i="13" s="1"/>
  <c r="J80" i="13"/>
  <c r="K80" i="13" s="1"/>
  <c r="L80" i="13" s="1"/>
  <c r="J79" i="13"/>
  <c r="K79" i="13" s="1"/>
  <c r="L79" i="13" s="1"/>
  <c r="C2" i="13"/>
  <c r="D72" i="13" l="1"/>
  <c r="D71" i="13"/>
  <c r="D70" i="13"/>
  <c r="D73" i="13"/>
  <c r="D69" i="13"/>
  <c r="D21" i="1"/>
  <c r="B10" i="1"/>
  <c r="J402" i="5"/>
  <c r="J404" i="5"/>
  <c r="J405" i="5"/>
  <c r="J406" i="5"/>
  <c r="J403" i="5"/>
  <c r="D74" i="13" l="1"/>
  <c r="G101" i="13" s="1"/>
  <c r="M114" i="26" l="1"/>
  <c r="K113" i="26"/>
  <c r="M113" i="26" s="1"/>
  <c r="K112" i="26"/>
  <c r="M112" i="26" s="1"/>
  <c r="K111" i="26"/>
  <c r="M111" i="26" s="1"/>
  <c r="K110" i="26"/>
  <c r="M110" i="26" s="1"/>
  <c r="K109" i="26"/>
  <c r="M109" i="26" s="1"/>
  <c r="K108" i="26"/>
  <c r="M108" i="26" s="1"/>
  <c r="K107" i="26"/>
  <c r="M107" i="26" s="1"/>
  <c r="K106" i="26"/>
  <c r="M106" i="26" s="1"/>
  <c r="K105" i="26"/>
  <c r="M105" i="26" s="1"/>
  <c r="K104" i="26"/>
  <c r="M104" i="26" s="1"/>
  <c r="K103" i="26"/>
  <c r="M103" i="26" s="1"/>
  <c r="K102" i="26"/>
  <c r="M102" i="26" s="1"/>
  <c r="K101" i="26"/>
  <c r="M101" i="26" s="1"/>
  <c r="K100" i="26"/>
  <c r="M100" i="26" s="1"/>
  <c r="K99" i="26"/>
  <c r="M99" i="26" s="1"/>
  <c r="K98" i="26"/>
  <c r="M98" i="26" s="1"/>
  <c r="K97" i="26"/>
  <c r="M97" i="26" s="1"/>
  <c r="K96" i="26"/>
  <c r="M96" i="26" s="1"/>
  <c r="K95" i="26"/>
  <c r="M95" i="26" s="1"/>
  <c r="K94" i="26"/>
  <c r="M94" i="26" s="1"/>
  <c r="M93" i="26"/>
  <c r="M92" i="26"/>
  <c r="M91" i="26"/>
  <c r="N89" i="26"/>
  <c r="O87" i="26"/>
  <c r="N87" i="26"/>
  <c r="M87" i="26"/>
  <c r="D87" i="26"/>
  <c r="D63" i="25"/>
  <c r="D86" i="19"/>
  <c r="D78" i="19"/>
  <c r="D70" i="19"/>
  <c r="D62" i="19"/>
  <c r="F9" i="17"/>
  <c r="F11" i="17"/>
  <c r="O89" i="26" l="1"/>
  <c r="G67" i="16"/>
  <c r="G66" i="16"/>
  <c r="G65" i="16"/>
  <c r="G64" i="16"/>
  <c r="G63" i="16"/>
  <c r="G62" i="16"/>
  <c r="G61" i="16"/>
  <c r="G60" i="16"/>
  <c r="G59" i="16"/>
  <c r="G58" i="16"/>
  <c r="L52" i="16"/>
  <c r="K52" i="16"/>
  <c r="J52" i="16"/>
  <c r="I52" i="16"/>
  <c r="H52" i="16"/>
  <c r="G56" i="16"/>
  <c r="G55" i="16"/>
  <c r="J84" i="16" l="1"/>
  <c r="J83" i="16"/>
  <c r="J79" i="16"/>
  <c r="J75" i="16"/>
  <c r="J71" i="16"/>
  <c r="J82" i="16"/>
  <c r="J78" i="16"/>
  <c r="J74" i="16"/>
  <c r="J70" i="16"/>
  <c r="J85" i="16"/>
  <c r="J81" i="16"/>
  <c r="J77" i="16"/>
  <c r="J73" i="16"/>
  <c r="J69" i="16"/>
  <c r="J80" i="16"/>
  <c r="J76" i="16"/>
  <c r="J72" i="16"/>
  <c r="J58" i="16"/>
  <c r="J59" i="16"/>
  <c r="J60" i="16"/>
  <c r="J61" i="16"/>
  <c r="J62" i="16"/>
  <c r="J63" i="16"/>
  <c r="J64" i="16"/>
  <c r="J65" i="16"/>
  <c r="J66" i="16"/>
  <c r="J67" i="16"/>
  <c r="J68" i="16"/>
  <c r="J55" i="16"/>
  <c r="J56" i="16"/>
  <c r="L59" i="12" l="1"/>
  <c r="L22" i="12"/>
  <c r="J22" i="12"/>
  <c r="L38" i="12"/>
  <c r="J38" i="12"/>
  <c r="E38" i="12"/>
  <c r="E22" i="12"/>
  <c r="J7" i="11" l="1"/>
  <c r="J15" i="9" l="1"/>
  <c r="I15" i="9"/>
  <c r="H15" i="9"/>
  <c r="F15" i="9"/>
  <c r="E15" i="9"/>
  <c r="J20" i="26"/>
  <c r="H20" i="26"/>
  <c r="D53" i="23" l="1"/>
  <c r="F16" i="17" l="1"/>
  <c r="D57" i="4" s="1"/>
  <c r="D12" i="18" l="1"/>
  <c r="D47" i="4" s="1"/>
  <c r="D7" i="18"/>
  <c r="C2" i="18"/>
  <c r="D75" i="26"/>
  <c r="F58" i="26"/>
  <c r="F50" i="26"/>
  <c r="F44" i="26"/>
  <c r="C33" i="23"/>
  <c r="C31" i="23"/>
  <c r="C14" i="23"/>
  <c r="C10" i="24"/>
  <c r="D7" i="24"/>
  <c r="D7" i="20"/>
  <c r="F13" i="17"/>
  <c r="F12" i="17"/>
  <c r="F10" i="17"/>
  <c r="E14" i="17"/>
  <c r="E17" i="17" s="1"/>
  <c r="E7" i="17"/>
  <c r="D7" i="17"/>
  <c r="D37" i="16"/>
  <c r="D6" i="14"/>
  <c r="C2" i="14"/>
  <c r="D127" i="13"/>
  <c r="D119" i="13"/>
  <c r="D111" i="13"/>
  <c r="K16" i="10"/>
  <c r="K15" i="10"/>
  <c r="F61" i="26" l="1"/>
  <c r="K18" i="10"/>
  <c r="L19" i="9"/>
  <c r="J21" i="9"/>
  <c r="D203" i="7"/>
  <c r="H258" i="5"/>
  <c r="H315" i="5" l="1"/>
  <c r="H319" i="5" s="1"/>
  <c r="J258" i="5"/>
  <c r="H311" i="5"/>
  <c r="D64" i="4"/>
  <c r="M258" i="5" l="1"/>
  <c r="J315" i="5"/>
  <c r="J319" i="5" s="1"/>
  <c r="D9" i="4"/>
  <c r="E9" i="4" s="1"/>
  <c r="E8" i="4" s="1"/>
  <c r="J12" i="7" l="1"/>
  <c r="I12" i="7"/>
  <c r="E12" i="7"/>
  <c r="C23" i="23" l="1"/>
  <c r="C21" i="23"/>
  <c r="C22" i="23"/>
  <c r="F7" i="17"/>
  <c r="D14" i="17"/>
  <c r="D17" i="17" s="1"/>
  <c r="F17" i="17" s="1"/>
  <c r="F14" i="17"/>
  <c r="D45" i="4" l="1"/>
  <c r="J311" i="5" l="1"/>
  <c r="J498" i="5"/>
  <c r="C9" i="23" l="1"/>
  <c r="C19" i="23"/>
  <c r="C17" i="23"/>
  <c r="C15" i="23"/>
  <c r="C12" i="23"/>
  <c r="D32" i="4"/>
  <c r="D24" i="4"/>
  <c r="E59" i="12"/>
  <c r="D53" i="4"/>
  <c r="L40" i="12" l="1"/>
  <c r="J40" i="12"/>
  <c r="E40" i="12"/>
  <c r="L20" i="9" l="1"/>
  <c r="H309" i="5" l="1"/>
  <c r="J568" i="5"/>
  <c r="J556" i="5"/>
  <c r="J484" i="5"/>
  <c r="J540" i="5"/>
  <c r="J8" i="11" l="1"/>
  <c r="I8" i="11"/>
  <c r="G8" i="11"/>
  <c r="E8" i="11"/>
  <c r="K8" i="10"/>
  <c r="I8" i="10"/>
  <c r="G8" i="10"/>
  <c r="E8" i="10"/>
  <c r="D9" i="8"/>
  <c r="D12" i="7"/>
  <c r="E9" i="6"/>
  <c r="I15" i="11" l="1"/>
  <c r="G15" i="11"/>
  <c r="E15" i="11"/>
  <c r="J14" i="11"/>
  <c r="J13" i="11"/>
  <c r="J12" i="11"/>
  <c r="J11" i="11"/>
  <c r="J10" i="11"/>
  <c r="C2" i="11"/>
  <c r="J15" i="11" l="1"/>
  <c r="D22" i="4" s="1"/>
  <c r="B2" i="9" l="1"/>
  <c r="B2" i="8"/>
  <c r="D43" i="21" l="1"/>
  <c r="D38" i="21"/>
  <c r="K17" i="10" l="1"/>
  <c r="K12" i="10"/>
  <c r="K11" i="10"/>
  <c r="I21" i="10"/>
  <c r="I24" i="10" s="1"/>
  <c r="G21" i="10"/>
  <c r="G24" i="10" s="1"/>
  <c r="I21" i="9" l="1"/>
  <c r="D63" i="4" s="1"/>
  <c r="L14" i="9"/>
  <c r="F21" i="9"/>
  <c r="D60" i="4" s="1"/>
  <c r="H21" i="9"/>
  <c r="D62" i="4" s="1"/>
  <c r="L18" i="9" l="1"/>
  <c r="D58" i="26" l="1"/>
  <c r="D50" i="26"/>
  <c r="D63" i="26" s="1"/>
  <c r="D41" i="4" l="1"/>
  <c r="D66" i="26" l="1"/>
  <c r="D28" i="4"/>
  <c r="D67" i="26"/>
  <c r="C2" i="7" l="1"/>
  <c r="D37" i="4" l="1"/>
  <c r="D61" i="21" l="1"/>
  <c r="D54" i="21"/>
  <c r="D7" i="23"/>
  <c r="D44" i="26"/>
  <c r="D20" i="26"/>
  <c r="D7" i="25"/>
  <c r="D8" i="22"/>
  <c r="D7" i="21"/>
  <c r="D7" i="19"/>
  <c r="C57" i="13"/>
  <c r="D42" i="13"/>
  <c r="D7" i="13"/>
  <c r="D6" i="15"/>
  <c r="J309" i="5"/>
  <c r="B2" i="5"/>
  <c r="B2" i="29"/>
  <c r="B2" i="12"/>
  <c r="C2" i="15"/>
  <c r="C2" i="10"/>
  <c r="C2" i="6"/>
  <c r="B2" i="2"/>
  <c r="C1" i="21"/>
  <c r="D47" i="13"/>
  <c r="B2" i="39" l="1"/>
  <c r="B2" i="44"/>
  <c r="B2" i="43"/>
  <c r="B2" i="36"/>
  <c r="B2" i="38"/>
  <c r="C2" i="16"/>
  <c r="A2" i="3"/>
  <c r="A1" i="3"/>
  <c r="C1" i="6"/>
  <c r="C1" i="10"/>
  <c r="C1" i="15"/>
  <c r="J89" i="26"/>
  <c r="K90" i="26" s="1"/>
  <c r="M90" i="26" s="1"/>
  <c r="F53" i="16"/>
  <c r="G54" i="16" s="1"/>
  <c r="J54" i="16" s="1"/>
  <c r="C1" i="20"/>
  <c r="A1" i="4"/>
  <c r="C1" i="18"/>
  <c r="C1" i="24"/>
  <c r="C2" i="21"/>
  <c r="A2" i="4"/>
  <c r="C2" i="24"/>
  <c r="C2" i="20"/>
  <c r="C1" i="14"/>
  <c r="C1" i="17"/>
  <c r="C2" i="27"/>
  <c r="C2" i="26"/>
  <c r="C2" i="25"/>
  <c r="B2" i="30"/>
  <c r="B2" i="31"/>
  <c r="B1" i="30"/>
  <c r="B1" i="31"/>
  <c r="C1" i="11"/>
  <c r="B1" i="9"/>
  <c r="B1" i="8"/>
  <c r="C2" i="22"/>
  <c r="C2" i="19"/>
  <c r="C2" i="23"/>
  <c r="C1" i="7"/>
  <c r="C1" i="23"/>
  <c r="B1" i="29"/>
  <c r="C1" i="19"/>
  <c r="B1" i="12"/>
  <c r="C1" i="26"/>
  <c r="B1" i="5"/>
  <c r="C1" i="27"/>
  <c r="C1" i="28"/>
  <c r="C1" i="25"/>
  <c r="C1" i="13"/>
  <c r="C1" i="22"/>
  <c r="C1" i="16"/>
  <c r="C2" i="28"/>
  <c r="E27" i="21" l="1"/>
  <c r="E26" i="21" s="1"/>
  <c r="E22" i="21"/>
  <c r="E18" i="21"/>
  <c r="E14" i="21"/>
  <c r="E15" i="21"/>
  <c r="E25" i="21"/>
  <c r="E21" i="21"/>
  <c r="E17" i="21"/>
  <c r="E12" i="21"/>
  <c r="E19" i="21"/>
  <c r="E24" i="21"/>
  <c r="E20" i="21"/>
  <c r="E16" i="21"/>
  <c r="E11" i="21"/>
  <c r="E23" i="21"/>
  <c r="E10" i="21"/>
  <c r="D27" i="21"/>
  <c r="D10" i="21"/>
  <c r="D12" i="21"/>
  <c r="D17" i="21"/>
  <c r="D14" i="21"/>
  <c r="D15" i="21"/>
  <c r="D16" i="21"/>
  <c r="D20" i="21"/>
  <c r="D21" i="21"/>
  <c r="D18" i="21"/>
  <c r="D19" i="21"/>
  <c r="D25" i="21"/>
  <c r="D22" i="21"/>
  <c r="D23" i="21"/>
  <c r="D24" i="21"/>
  <c r="D11" i="21"/>
  <c r="J201" i="6"/>
  <c r="G21" i="17" s="1"/>
  <c r="M193" i="7"/>
  <c r="N193" i="7" s="1"/>
  <c r="M182" i="7"/>
  <c r="F19" i="8"/>
  <c r="J199" i="6"/>
  <c r="E11" i="26"/>
  <c r="E72" i="26" s="1"/>
  <c r="E51" i="13"/>
  <c r="E45" i="21"/>
  <c r="F25" i="8"/>
  <c r="F20" i="8"/>
  <c r="M137" i="7"/>
  <c r="M72" i="7"/>
  <c r="F24" i="8"/>
  <c r="J177" i="6"/>
  <c r="G27" i="16"/>
  <c r="J130" i="6"/>
  <c r="E14" i="18" s="1"/>
  <c r="J123" i="6"/>
  <c r="G17" i="16"/>
  <c r="J109" i="6"/>
  <c r="F85" i="6"/>
  <c r="J128" i="6"/>
  <c r="J107" i="6"/>
  <c r="J41" i="9" s="1"/>
  <c r="J87" i="6"/>
  <c r="F41" i="9" s="1"/>
  <c r="J76" i="6"/>
  <c r="D80" i="8" s="1"/>
  <c r="J38" i="6"/>
  <c r="F201" i="6"/>
  <c r="F125" i="6"/>
  <c r="F73" i="6"/>
  <c r="F56" i="6"/>
  <c r="J174" i="6"/>
  <c r="K80" i="12" s="1"/>
  <c r="G26" i="16"/>
  <c r="J97" i="6"/>
  <c r="I41" i="9" s="1"/>
  <c r="J85" i="6"/>
  <c r="J73" i="6"/>
  <c r="K79" i="12" s="1"/>
  <c r="F199" i="6"/>
  <c r="F177" i="6"/>
  <c r="F130" i="6"/>
  <c r="F123" i="6"/>
  <c r="F109" i="6"/>
  <c r="G13" i="16"/>
  <c r="I13" i="16" s="1"/>
  <c r="J56" i="6"/>
  <c r="J41" i="6"/>
  <c r="K81" i="12" s="1"/>
  <c r="F128" i="6"/>
  <c r="F107" i="6"/>
  <c r="F87" i="6"/>
  <c r="F76" i="6"/>
  <c r="E12" i="24"/>
  <c r="D11" i="24"/>
  <c r="E11" i="24"/>
  <c r="D12" i="24"/>
  <c r="E49" i="25"/>
  <c r="E44" i="25"/>
  <c r="E34" i="25"/>
  <c r="E30" i="25"/>
  <c r="E26" i="25"/>
  <c r="E21" i="25"/>
  <c r="E14" i="25"/>
  <c r="D11" i="25"/>
  <c r="E39" i="23"/>
  <c r="E35" i="23"/>
  <c r="E31" i="23"/>
  <c r="E26" i="23"/>
  <c r="E21" i="23"/>
  <c r="E15" i="23"/>
  <c r="E9" i="23"/>
  <c r="E20" i="24"/>
  <c r="E19" i="24" s="1"/>
  <c r="E16" i="24"/>
  <c r="E15" i="24" s="1"/>
  <c r="E34" i="20"/>
  <c r="E30" i="20"/>
  <c r="E23" i="20"/>
  <c r="E18" i="20"/>
  <c r="E11" i="20"/>
  <c r="E42" i="19"/>
  <c r="E38" i="19"/>
  <c r="E33" i="19"/>
  <c r="E32" i="19" s="1"/>
  <c r="E27" i="19"/>
  <c r="E23" i="19"/>
  <c r="E18" i="19"/>
  <c r="E13" i="19"/>
  <c r="D13" i="19"/>
  <c r="D63" i="19" s="1"/>
  <c r="E9" i="21"/>
  <c r="E33" i="20"/>
  <c r="E28" i="20"/>
  <c r="E27" i="20" s="1"/>
  <c r="E22" i="20"/>
  <c r="E17" i="20"/>
  <c r="E12" i="20"/>
  <c r="E50" i="19"/>
  <c r="E49" i="19" s="1"/>
  <c r="E41" i="19"/>
  <c r="E37" i="19"/>
  <c r="E31" i="19"/>
  <c r="E26" i="19"/>
  <c r="E21" i="19"/>
  <c r="E17" i="19"/>
  <c r="E12" i="19"/>
  <c r="D12" i="19"/>
  <c r="E47" i="25"/>
  <c r="E41" i="25"/>
  <c r="E40" i="25" s="1"/>
  <c r="E32" i="25"/>
  <c r="E28" i="25"/>
  <c r="E24" i="25"/>
  <c r="E18" i="25"/>
  <c r="E17" i="25" s="1"/>
  <c r="E12" i="25"/>
  <c r="E41" i="23"/>
  <c r="E37" i="23"/>
  <c r="E33" i="23"/>
  <c r="E28" i="23"/>
  <c r="E23" i="23"/>
  <c r="E19" i="23"/>
  <c r="E12" i="23"/>
  <c r="E11" i="23" s="1"/>
  <c r="E10" i="24"/>
  <c r="D9" i="21"/>
  <c r="E32" i="20"/>
  <c r="E26" i="20"/>
  <c r="E25" i="20" s="1"/>
  <c r="E21" i="20"/>
  <c r="E16" i="20"/>
  <c r="E9" i="20"/>
  <c r="E8" i="20" s="1"/>
  <c r="E48" i="19"/>
  <c r="E47" i="19" s="1"/>
  <c r="E40" i="19"/>
  <c r="E36" i="19"/>
  <c r="E30" i="19"/>
  <c r="E25" i="19"/>
  <c r="E20" i="19"/>
  <c r="E16" i="19"/>
  <c r="E48" i="25"/>
  <c r="E43" i="25"/>
  <c r="E42" i="25" s="1"/>
  <c r="E33" i="25"/>
  <c r="E29" i="25"/>
  <c r="E25" i="25"/>
  <c r="E20" i="25"/>
  <c r="E13" i="25"/>
  <c r="E38" i="23"/>
  <c r="E34" i="23"/>
  <c r="E29" i="23"/>
  <c r="E25" i="23"/>
  <c r="E20" i="23"/>
  <c r="E14" i="23"/>
  <c r="E13" i="23" s="1"/>
  <c r="D9" i="23"/>
  <c r="E18" i="24"/>
  <c r="E17" i="24" s="1"/>
  <c r="E14" i="24"/>
  <c r="E13" i="24" s="1"/>
  <c r="E46" i="25"/>
  <c r="E23" i="25"/>
  <c r="E40" i="23"/>
  <c r="E22" i="23"/>
  <c r="E22" i="24"/>
  <c r="E21" i="24" s="1"/>
  <c r="E20" i="20"/>
  <c r="E43" i="19"/>
  <c r="E24" i="19"/>
  <c r="E9" i="19"/>
  <c r="E8" i="19" s="1"/>
  <c r="E39" i="25"/>
  <c r="E38" i="25" s="1"/>
  <c r="E16" i="25"/>
  <c r="E15" i="25" s="1"/>
  <c r="E36" i="23"/>
  <c r="E17" i="23"/>
  <c r="E16" i="23" s="1"/>
  <c r="E14" i="20"/>
  <c r="E13" i="20" s="1"/>
  <c r="E39" i="19"/>
  <c r="E19" i="19"/>
  <c r="D11" i="19"/>
  <c r="E31" i="25"/>
  <c r="E11" i="25"/>
  <c r="E32" i="23"/>
  <c r="E10" i="23"/>
  <c r="D10" i="24"/>
  <c r="E31" i="20"/>
  <c r="D9" i="20"/>
  <c r="D8" i="20" s="1"/>
  <c r="E35" i="19"/>
  <c r="D9" i="19"/>
  <c r="D8" i="19" s="1"/>
  <c r="E27" i="25"/>
  <c r="E28" i="19"/>
  <c r="E15" i="19"/>
  <c r="E27" i="23"/>
  <c r="E24" i="20"/>
  <c r="E11" i="19"/>
  <c r="E11" i="22"/>
  <c r="E48" i="22"/>
  <c r="E44" i="22"/>
  <c r="E37" i="22"/>
  <c r="E36" i="22" s="1"/>
  <c r="E29" i="22"/>
  <c r="E25" i="22"/>
  <c r="E20" i="22"/>
  <c r="E14" i="22"/>
  <c r="E47" i="22"/>
  <c r="E43" i="22"/>
  <c r="E32" i="22"/>
  <c r="E24" i="22"/>
  <c r="E12" i="22"/>
  <c r="E41" i="22"/>
  <c r="E40" i="22" s="1"/>
  <c r="E27" i="22"/>
  <c r="E18" i="22"/>
  <c r="E45" i="22"/>
  <c r="E39" i="22"/>
  <c r="E38" i="22" s="1"/>
  <c r="E21" i="22"/>
  <c r="E16" i="22"/>
  <c r="E15" i="22" s="1"/>
  <c r="E13" i="22"/>
  <c r="E28" i="22"/>
  <c r="E19" i="22"/>
  <c r="E46" i="22"/>
  <c r="E31" i="22"/>
  <c r="E23" i="22"/>
  <c r="E49" i="22"/>
  <c r="E30" i="22"/>
  <c r="E26" i="22"/>
  <c r="E30" i="13"/>
  <c r="E29" i="13" s="1"/>
  <c r="E22" i="13"/>
  <c r="E16" i="13"/>
  <c r="E15" i="13" s="1"/>
  <c r="E9" i="13"/>
  <c r="E28" i="13"/>
  <c r="E27" i="13" s="1"/>
  <c r="E21" i="13"/>
  <c r="E14" i="13"/>
  <c r="E13" i="13" s="1"/>
  <c r="E33" i="13"/>
  <c r="E24" i="13"/>
  <c r="E19" i="13"/>
  <c r="E12" i="13"/>
  <c r="E11" i="13" s="1"/>
  <c r="E32" i="13"/>
  <c r="E23" i="13"/>
  <c r="E18" i="13"/>
  <c r="E10" i="13"/>
  <c r="E50" i="13" s="1"/>
  <c r="F8" i="15"/>
  <c r="F7" i="15" s="1"/>
  <c r="F9" i="15" s="1"/>
  <c r="C47" i="6"/>
  <c r="C8" i="44" s="1"/>
  <c r="C48" i="25"/>
  <c r="C30" i="25"/>
  <c r="C34" i="25"/>
  <c r="C48" i="22"/>
  <c r="C28" i="22"/>
  <c r="C32" i="22"/>
  <c r="C20" i="22"/>
  <c r="C17" i="21"/>
  <c r="C21" i="21"/>
  <c r="C25" i="21"/>
  <c r="C36" i="19"/>
  <c r="C47" i="22"/>
  <c r="C27" i="22"/>
  <c r="C31" i="22"/>
  <c r="C19" i="22"/>
  <c r="C16" i="21"/>
  <c r="C20" i="21"/>
  <c r="C24" i="21"/>
  <c r="C12" i="21"/>
  <c r="C49" i="25"/>
  <c r="C31" i="25"/>
  <c r="C14" i="25"/>
  <c r="C49" i="22"/>
  <c r="C29" i="22"/>
  <c r="C13" i="22"/>
  <c r="C21" i="22"/>
  <c r="C18" i="21"/>
  <c r="C22" i="21"/>
  <c r="C10" i="21"/>
  <c r="C28" i="25"/>
  <c r="C32" i="25"/>
  <c r="C12" i="25"/>
  <c r="C46" i="22"/>
  <c r="C26" i="22"/>
  <c r="C30" i="22"/>
  <c r="C14" i="22"/>
  <c r="C15" i="21"/>
  <c r="C19" i="21"/>
  <c r="C23" i="21"/>
  <c r="C11" i="21"/>
  <c r="C29" i="25"/>
  <c r="C33" i="25"/>
  <c r="C134" i="7"/>
  <c r="C115" i="7"/>
  <c r="C173" i="7"/>
  <c r="C164" i="7"/>
  <c r="C100" i="7"/>
  <c r="C50" i="7"/>
  <c r="C42" i="7"/>
  <c r="C30" i="7"/>
  <c r="C183" i="7"/>
  <c r="C124" i="7"/>
  <c r="C142" i="7"/>
  <c r="C109" i="7"/>
  <c r="C104" i="7"/>
  <c r="C58" i="7"/>
  <c r="C177" i="7"/>
  <c r="F177" i="7"/>
  <c r="C86" i="7"/>
  <c r="C47" i="7"/>
  <c r="C133" i="7"/>
  <c r="C46" i="7"/>
  <c r="C27" i="7"/>
  <c r="C107" i="7"/>
  <c r="C101" i="7"/>
  <c r="C97" i="7"/>
  <c r="C43" i="7"/>
  <c r="C135" i="7"/>
  <c r="C176" i="7"/>
  <c r="C81" i="7"/>
  <c r="C129" i="7"/>
  <c r="F142" i="7"/>
  <c r="C141" i="7"/>
  <c r="C49" i="7"/>
  <c r="C41" i="7"/>
  <c r="C28" i="7"/>
  <c r="C17" i="7"/>
  <c r="C171" i="7"/>
  <c r="C161" i="7"/>
  <c r="C61" i="7"/>
  <c r="C48" i="7"/>
  <c r="C40" i="7"/>
  <c r="C29" i="7"/>
  <c r="C73" i="7"/>
  <c r="C139" i="7"/>
  <c r="C67" i="7"/>
  <c r="C165" i="7"/>
  <c r="C103" i="7"/>
  <c r="C136" i="7"/>
  <c r="C175" i="7"/>
  <c r="C80" i="7"/>
  <c r="C85" i="7"/>
  <c r="C45" i="7"/>
  <c r="C126" i="7"/>
  <c r="C157" i="7"/>
  <c r="C128" i="7"/>
  <c r="C66" i="7"/>
  <c r="C131" i="7"/>
  <c r="C51" i="7"/>
  <c r="C127" i="7"/>
  <c r="C132" i="7"/>
  <c r="C102" i="7"/>
  <c r="C106" i="7"/>
  <c r="C89" i="7"/>
  <c r="C155" i="7"/>
  <c r="C16" i="7"/>
  <c r="C105" i="7"/>
  <c r="C60" i="7"/>
  <c r="C138" i="7"/>
  <c r="C174" i="7"/>
  <c r="C125" i="7"/>
  <c r="C44" i="7"/>
  <c r="C26" i="7"/>
  <c r="C65" i="7"/>
  <c r="C59" i="7"/>
  <c r="C172" i="7"/>
  <c r="D25" i="22"/>
  <c r="D35" i="23"/>
  <c r="D22" i="24"/>
  <c r="D21" i="24" s="1"/>
  <c r="F183" i="7"/>
  <c r="F139" i="7"/>
  <c r="F136" i="7"/>
  <c r="F97" i="7"/>
  <c r="D34" i="25"/>
  <c r="F125" i="7"/>
  <c r="F173" i="7"/>
  <c r="D14" i="22"/>
  <c r="D32" i="22"/>
  <c r="D29" i="22"/>
  <c r="D19" i="22"/>
  <c r="D31" i="22"/>
  <c r="D28" i="22"/>
  <c r="D37" i="23"/>
  <c r="D47" i="22"/>
  <c r="D38" i="23"/>
  <c r="D48" i="22"/>
  <c r="D29" i="23"/>
  <c r="D31" i="25"/>
  <c r="D14" i="25"/>
  <c r="D20" i="23"/>
  <c r="D20" i="24"/>
  <c r="D19" i="24" s="1"/>
  <c r="C147" i="6"/>
  <c r="C43" i="6"/>
  <c r="C24" i="6"/>
  <c r="C20" i="6"/>
  <c r="C22" i="6"/>
  <c r="F132" i="7"/>
  <c r="D40" i="23"/>
  <c r="D49" i="22"/>
  <c r="D28" i="25"/>
  <c r="F135" i="7"/>
  <c r="F43" i="7"/>
  <c r="F48" i="7"/>
  <c r="F28" i="7"/>
  <c r="F30" i="7"/>
  <c r="F59" i="7"/>
  <c r="F104" i="7"/>
  <c r="F165" i="7"/>
  <c r="C49" i="6"/>
  <c r="C25" i="6"/>
  <c r="F161" i="7"/>
  <c r="D34" i="23"/>
  <c r="F66" i="7"/>
  <c r="F128" i="7"/>
  <c r="D11" i="22"/>
  <c r="D26" i="23"/>
  <c r="F133" i="7"/>
  <c r="D32" i="25"/>
  <c r="F67" i="7"/>
  <c r="F129" i="7"/>
  <c r="D48" i="25"/>
  <c r="F105" i="7"/>
  <c r="F47" i="7"/>
  <c r="F42" i="7"/>
  <c r="F50" i="7"/>
  <c r="F44" i="7"/>
  <c r="F41" i="7"/>
  <c r="F49" i="7"/>
  <c r="F17" i="7"/>
  <c r="F27" i="7"/>
  <c r="F102" i="7"/>
  <c r="F174" i="7"/>
  <c r="F103" i="7"/>
  <c r="F86" i="7"/>
  <c r="F100" i="7"/>
  <c r="F164" i="7"/>
  <c r="F58" i="7"/>
  <c r="F85" i="7"/>
  <c r="F175" i="7"/>
  <c r="C45" i="6"/>
  <c r="C32" i="6"/>
  <c r="C23" i="6"/>
  <c r="C19" i="6"/>
  <c r="C44" i="6"/>
  <c r="C74" i="6"/>
  <c r="C18" i="6"/>
  <c r="D18" i="24"/>
  <c r="D17" i="24" s="1"/>
  <c r="F126" i="7"/>
  <c r="D36" i="19"/>
  <c r="D36" i="23"/>
  <c r="F138" i="7"/>
  <c r="F61" i="7"/>
  <c r="F51" i="7"/>
  <c r="F40" i="7"/>
  <c r="F45" i="7"/>
  <c r="F29" i="7"/>
  <c r="F106" i="7"/>
  <c r="F107" i="7"/>
  <c r="F60" i="7"/>
  <c r="F176" i="7"/>
  <c r="F89" i="7"/>
  <c r="F81" i="7"/>
  <c r="C21" i="6"/>
  <c r="F141" i="7"/>
  <c r="D39" i="23"/>
  <c r="D33" i="25"/>
  <c r="F124" i="7"/>
  <c r="F73" i="7"/>
  <c r="D49" i="25"/>
  <c r="D27" i="25"/>
  <c r="D65" i="25" s="1"/>
  <c r="D41" i="23"/>
  <c r="F65" i="7"/>
  <c r="F127" i="7"/>
  <c r="F101" i="7"/>
  <c r="D30" i="22"/>
  <c r="D13" i="22"/>
  <c r="D21" i="22"/>
  <c r="D27" i="22"/>
  <c r="D26" i="22"/>
  <c r="D20" i="22"/>
  <c r="D27" i="23"/>
  <c r="D29" i="25"/>
  <c r="D28" i="23"/>
  <c r="D32" i="23"/>
  <c r="D25" i="23"/>
  <c r="D12" i="25"/>
  <c r="D46" i="22"/>
  <c r="D10" i="23"/>
  <c r="D30" i="25"/>
  <c r="C103" i="6"/>
  <c r="C99" i="6"/>
  <c r="C101" i="6"/>
  <c r="C104" i="6"/>
  <c r="C127" i="6"/>
  <c r="C106" i="6"/>
  <c r="C102" i="6"/>
  <c r="C105" i="6"/>
  <c r="C176" i="6"/>
  <c r="C100" i="6"/>
  <c r="C77" i="7"/>
  <c r="C76" i="7"/>
  <c r="D16" i="24"/>
  <c r="D15" i="24" s="1"/>
  <c r="D14" i="24"/>
  <c r="D13" i="24" s="1"/>
  <c r="F77" i="7"/>
  <c r="F76" i="7"/>
  <c r="C22" i="13"/>
  <c r="C21" i="13"/>
  <c r="C32" i="13"/>
  <c r="C35" i="7"/>
  <c r="F64" i="7"/>
  <c r="C64" i="7"/>
  <c r="F134" i="7"/>
  <c r="F109" i="7"/>
  <c r="F80" i="7"/>
  <c r="D21" i="13"/>
  <c r="D32" i="13"/>
  <c r="F26" i="7"/>
  <c r="F172" i="7"/>
  <c r="C27" i="6"/>
  <c r="F115" i="7"/>
  <c r="F171" i="7"/>
  <c r="F155" i="7"/>
  <c r="F16" i="7"/>
  <c r="F131" i="7"/>
  <c r="D22" i="13"/>
  <c r="F108" i="7"/>
  <c r="C108" i="7"/>
  <c r="F69" i="7"/>
  <c r="C37" i="19"/>
  <c r="C69" i="7"/>
  <c r="C12" i="6"/>
  <c r="C13" i="6"/>
  <c r="C62" i="7"/>
  <c r="D13" i="25"/>
  <c r="D24" i="25"/>
  <c r="D45" i="22"/>
  <c r="D14" i="23"/>
  <c r="D19" i="23"/>
  <c r="D37" i="22"/>
  <c r="D36" i="22" s="1"/>
  <c r="D23" i="22"/>
  <c r="D15" i="23"/>
  <c r="D41" i="22"/>
  <c r="D40" i="22" s="1"/>
  <c r="D33" i="23"/>
  <c r="D21" i="25"/>
  <c r="D23" i="25"/>
  <c r="D44" i="22"/>
  <c r="D31" i="23"/>
  <c r="D22" i="23"/>
  <c r="D17" i="23"/>
  <c r="D16" i="23" s="1"/>
  <c r="D18" i="22"/>
  <c r="D12" i="22"/>
  <c r="D26" i="25"/>
  <c r="D25" i="25"/>
  <c r="D16" i="25"/>
  <c r="D15" i="25" s="1"/>
  <c r="D21" i="23"/>
  <c r="D24" i="22"/>
  <c r="D20" i="25"/>
  <c r="D18" i="25"/>
  <c r="D17" i="25" s="1"/>
  <c r="D43" i="22"/>
  <c r="D23" i="23"/>
  <c r="D12" i="23"/>
  <c r="D11" i="23" s="1"/>
  <c r="D16" i="22"/>
  <c r="D15" i="22" s="1"/>
  <c r="D37" i="19"/>
  <c r="D39" i="22"/>
  <c r="D38" i="22" s="1"/>
  <c r="C46" i="25"/>
  <c r="C24" i="25"/>
  <c r="C44" i="22"/>
  <c r="C37" i="22"/>
  <c r="C23" i="22"/>
  <c r="C27" i="21"/>
  <c r="C17" i="20"/>
  <c r="C34" i="20"/>
  <c r="C30" i="20"/>
  <c r="C12" i="20"/>
  <c r="C50" i="19"/>
  <c r="C42" i="19"/>
  <c r="C38" i="19"/>
  <c r="C27" i="19"/>
  <c r="C19" i="19"/>
  <c r="C16" i="19"/>
  <c r="C33" i="13"/>
  <c r="C116" i="7"/>
  <c r="C19" i="13"/>
  <c r="C54" i="7"/>
  <c r="C16" i="25"/>
  <c r="C18" i="25"/>
  <c r="C95" i="7"/>
  <c r="C43" i="22"/>
  <c r="C11" i="22"/>
  <c r="C18" i="22"/>
  <c r="C14" i="21"/>
  <c r="C22" i="20"/>
  <c r="C16" i="20"/>
  <c r="C33" i="20"/>
  <c r="C24" i="20"/>
  <c r="C11" i="20"/>
  <c r="C48" i="19"/>
  <c r="C41" i="19"/>
  <c r="C33" i="19"/>
  <c r="C25" i="19"/>
  <c r="C18" i="19"/>
  <c r="C15" i="19"/>
  <c r="C30" i="13"/>
  <c r="C114" i="7"/>
  <c r="C18" i="13"/>
  <c r="C69" i="6"/>
  <c r="C17" i="6"/>
  <c r="F62" i="7"/>
  <c r="C45" i="22"/>
  <c r="C39" i="22"/>
  <c r="C24" i="22"/>
  <c r="C12" i="22"/>
  <c r="C195" i="6"/>
  <c r="C18" i="20"/>
  <c r="C23" i="20"/>
  <c r="C31" i="20"/>
  <c r="C14" i="20"/>
  <c r="C43" i="19"/>
  <c r="C39" i="19"/>
  <c r="C28" i="19"/>
  <c r="C23" i="19"/>
  <c r="C17" i="19"/>
  <c r="C23" i="13"/>
  <c r="C172" i="6"/>
  <c r="C9" i="13"/>
  <c r="C55" i="7"/>
  <c r="C39" i="25"/>
  <c r="F95" i="7"/>
  <c r="C41" i="22"/>
  <c r="C25" i="22"/>
  <c r="C16" i="22"/>
  <c r="C26" i="20"/>
  <c r="C21" i="20"/>
  <c r="C28" i="20"/>
  <c r="C32" i="20"/>
  <c r="C20" i="20"/>
  <c r="C9" i="20"/>
  <c r="C35" i="19"/>
  <c r="C40" i="19"/>
  <c r="C26" i="19"/>
  <c r="C24" i="19"/>
  <c r="C12" i="19"/>
  <c r="C11" i="19"/>
  <c r="C28" i="13"/>
  <c r="C10" i="13"/>
  <c r="C171" i="6"/>
  <c r="C68" i="7"/>
  <c r="C16" i="6"/>
  <c r="C25" i="25"/>
  <c r="D19" i="13"/>
  <c r="D120" i="13" s="1"/>
  <c r="F116" i="7"/>
  <c r="D18" i="19"/>
  <c r="D27" i="19"/>
  <c r="D24" i="19"/>
  <c r="D22" i="20"/>
  <c r="D16" i="20"/>
  <c r="D33" i="13"/>
  <c r="D9" i="13"/>
  <c r="C168" i="7"/>
  <c r="C156" i="7"/>
  <c r="C205" i="7"/>
  <c r="C158" i="7"/>
  <c r="C179" i="7"/>
  <c r="C82" i="7"/>
  <c r="C160" i="7"/>
  <c r="C121" i="7"/>
  <c r="C110" i="7"/>
  <c r="C91" i="7"/>
  <c r="C84" i="7"/>
  <c r="C57" i="7"/>
  <c r="C38" i="7"/>
  <c r="C33" i="7"/>
  <c r="C23" i="7"/>
  <c r="C18" i="7"/>
  <c r="D28" i="13"/>
  <c r="D27" i="13" s="1"/>
  <c r="C169" i="7"/>
  <c r="C154" i="7"/>
  <c r="C96" i="7"/>
  <c r="C151" i="7"/>
  <c r="C122" i="7"/>
  <c r="C87" i="7"/>
  <c r="C24" i="7"/>
  <c r="D39" i="25"/>
  <c r="D38" i="25" s="1"/>
  <c r="D26" i="21"/>
  <c r="D17" i="19"/>
  <c r="D26" i="19"/>
  <c r="D21" i="20"/>
  <c r="D12" i="20"/>
  <c r="D23" i="13"/>
  <c r="C116" i="6"/>
  <c r="F154" i="7"/>
  <c r="C190" i="7"/>
  <c r="C153" i="7"/>
  <c r="C178" i="7"/>
  <c r="C166" i="7"/>
  <c r="C145" i="7"/>
  <c r="C120" i="7"/>
  <c r="C94" i="7"/>
  <c r="C90" i="7"/>
  <c r="C79" i="7"/>
  <c r="C56" i="7"/>
  <c r="C37" i="7"/>
  <c r="C31" i="7"/>
  <c r="C22" i="7"/>
  <c r="C15" i="7"/>
  <c r="D23" i="19"/>
  <c r="D23" i="20"/>
  <c r="C167" i="7"/>
  <c r="C118" i="7"/>
  <c r="C75" i="7"/>
  <c r="D46" i="25"/>
  <c r="F114" i="7"/>
  <c r="D16" i="19"/>
  <c r="D19" i="19"/>
  <c r="D14" i="20"/>
  <c r="D13" i="20" s="1"/>
  <c r="D18" i="20"/>
  <c r="D11" i="20"/>
  <c r="D30" i="13"/>
  <c r="C98" i="7"/>
  <c r="C99" i="7"/>
  <c r="F99" i="7"/>
  <c r="C189" i="7"/>
  <c r="C152" i="7"/>
  <c r="C170" i="7"/>
  <c r="C163" i="7"/>
  <c r="C144" i="7"/>
  <c r="C119" i="7"/>
  <c r="C93" i="7"/>
  <c r="C88" i="7"/>
  <c r="C78" i="7"/>
  <c r="C53" i="7"/>
  <c r="C36" i="7"/>
  <c r="C25" i="7"/>
  <c r="C21" i="7"/>
  <c r="D28" i="19"/>
  <c r="D25" i="19"/>
  <c r="D17" i="20"/>
  <c r="D18" i="13"/>
  <c r="C188" i="7"/>
  <c r="C162" i="7"/>
  <c r="C92" i="7"/>
  <c r="C39" i="7"/>
  <c r="C34" i="7"/>
  <c r="C20" i="7"/>
  <c r="F54" i="7"/>
  <c r="D40" i="19"/>
  <c r="D41" i="19"/>
  <c r="D31" i="20"/>
  <c r="D50" i="19"/>
  <c r="C68" i="6"/>
  <c r="C39" i="6"/>
  <c r="C37" i="6"/>
  <c r="D28" i="20"/>
  <c r="D27" i="20" s="1"/>
  <c r="F55" i="7"/>
  <c r="D30" i="20"/>
  <c r="D42" i="19"/>
  <c r="D43" i="19"/>
  <c r="D79" i="19" s="1"/>
  <c r="D38" i="19"/>
  <c r="C146" i="6"/>
  <c r="C53" i="6"/>
  <c r="C36" i="6"/>
  <c r="D24" i="20"/>
  <c r="D26" i="20"/>
  <c r="D25" i="20" s="1"/>
  <c r="D20" i="20"/>
  <c r="D35" i="19"/>
  <c r="D48" i="19"/>
  <c r="D47" i="19" s="1"/>
  <c r="D32" i="20"/>
  <c r="C48" i="6"/>
  <c r="C35" i="6"/>
  <c r="F68" i="7"/>
  <c r="D34" i="20"/>
  <c r="D33" i="20"/>
  <c r="D39" i="19"/>
  <c r="C200" i="6"/>
  <c r="C70" i="6"/>
  <c r="C40" i="6"/>
  <c r="D205" i="7"/>
  <c r="C30" i="6"/>
  <c r="C29" i="6"/>
  <c r="C28" i="6"/>
  <c r="C15" i="6"/>
  <c r="C33" i="6"/>
  <c r="C26" i="6"/>
  <c r="C31" i="6"/>
  <c r="C189" i="6"/>
  <c r="C185" i="6"/>
  <c r="C160" i="6"/>
  <c r="C156" i="6"/>
  <c r="C152" i="6"/>
  <c r="C148" i="6"/>
  <c r="C197" i="6"/>
  <c r="C192" i="6"/>
  <c r="C121" i="6"/>
  <c r="C153" i="6"/>
  <c r="C141" i="6"/>
  <c r="C188" i="6"/>
  <c r="C184" i="6"/>
  <c r="C159" i="6"/>
  <c r="C155" i="6"/>
  <c r="C151" i="6"/>
  <c r="C145" i="6"/>
  <c r="C196" i="6"/>
  <c r="C182" i="6"/>
  <c r="C143" i="6"/>
  <c r="C129" i="6"/>
  <c r="C186" i="6"/>
  <c r="C161" i="6"/>
  <c r="C157" i="6"/>
  <c r="C198" i="6"/>
  <c r="C180" i="6"/>
  <c r="C191" i="6"/>
  <c r="C187" i="6"/>
  <c r="C183" i="6"/>
  <c r="C162" i="6"/>
  <c r="C158" i="6"/>
  <c r="C154" i="6"/>
  <c r="C150" i="6"/>
  <c r="C194" i="6"/>
  <c r="C181" i="6"/>
  <c r="C142" i="6"/>
  <c r="C190" i="6"/>
  <c r="C149" i="6"/>
  <c r="C193" i="6"/>
  <c r="C98" i="6"/>
  <c r="C90" i="6"/>
  <c r="C91" i="6"/>
  <c r="C108" i="6"/>
  <c r="F120" i="7"/>
  <c r="F18" i="7"/>
  <c r="C27" i="25"/>
  <c r="C26" i="25"/>
  <c r="C131" i="6"/>
  <c r="F91" i="7"/>
  <c r="F88" i="7"/>
  <c r="I18" i="44"/>
  <c r="D58" i="8"/>
  <c r="F93" i="7"/>
  <c r="F33" i="7"/>
  <c r="F92" i="7"/>
  <c r="F168" i="7"/>
  <c r="F96" i="7"/>
  <c r="F110" i="7"/>
  <c r="F35" i="7"/>
  <c r="F87" i="7"/>
  <c r="F15" i="7"/>
  <c r="F156" i="7"/>
  <c r="F169" i="7"/>
  <c r="F34" i="7"/>
  <c r="F90" i="7"/>
  <c r="F98" i="7"/>
  <c r="F84" i="7"/>
  <c r="F36" i="7"/>
  <c r="H18" i="44"/>
  <c r="F39" i="7"/>
  <c r="F38" i="7"/>
  <c r="F94" i="7"/>
  <c r="F37" i="7"/>
  <c r="F145" i="7"/>
  <c r="F144" i="7"/>
  <c r="C23" i="25"/>
  <c r="C72" i="6"/>
  <c r="C13" i="25"/>
  <c r="F163" i="7"/>
  <c r="C24" i="13"/>
  <c r="D18" i="44"/>
  <c r="D12" i="13"/>
  <c r="J18" i="44"/>
  <c r="F121" i="7"/>
  <c r="D16" i="13"/>
  <c r="D15" i="13" s="1"/>
  <c r="F189" i="7"/>
  <c r="G18" i="44"/>
  <c r="E18" i="44"/>
  <c r="F179" i="7"/>
  <c r="F119" i="7"/>
  <c r="C18" i="44"/>
  <c r="F118" i="7"/>
  <c r="K18" i="44"/>
  <c r="F188" i="7"/>
  <c r="F122" i="7"/>
  <c r="D10" i="13"/>
  <c r="D50" i="13" s="1"/>
  <c r="D47" i="25"/>
  <c r="D33" i="19"/>
  <c r="D32" i="19" s="1"/>
  <c r="F82" i="7"/>
  <c r="F158" i="7"/>
  <c r="F20" i="7"/>
  <c r="F167" i="7"/>
  <c r="D30" i="19"/>
  <c r="M18" i="44"/>
  <c r="F78" i="7"/>
  <c r="D31" i="19"/>
  <c r="D71" i="19" s="1"/>
  <c r="F31" i="7"/>
  <c r="D14" i="13"/>
  <c r="D43" i="25"/>
  <c r="F25" i="7"/>
  <c r="F170" i="7"/>
  <c r="F24" i="7"/>
  <c r="F178" i="7"/>
  <c r="F75" i="7"/>
  <c r="F22" i="7"/>
  <c r="F56" i="7"/>
  <c r="D15" i="19"/>
  <c r="D44" i="25"/>
  <c r="F57" i="7"/>
  <c r="D41" i="25"/>
  <c r="D40" i="25" s="1"/>
  <c r="F162" i="7"/>
  <c r="F152" i="7"/>
  <c r="D21" i="19"/>
  <c r="F79" i="7"/>
  <c r="D20" i="19"/>
  <c r="F18" i="44"/>
  <c r="F23" i="7"/>
  <c r="D8" i="15"/>
  <c r="D7" i="15" s="1"/>
  <c r="D9" i="15" s="1"/>
  <c r="D15" i="15" s="1"/>
  <c r="D16" i="15" s="1"/>
  <c r="D24" i="13"/>
  <c r="F21" i="7"/>
  <c r="F53" i="7"/>
  <c r="F166" i="7"/>
  <c r="C66" i="6"/>
  <c r="E8" i="44" s="1"/>
  <c r="C165" i="6"/>
  <c r="C137" i="6"/>
  <c r="C47" i="25"/>
  <c r="C118" i="6"/>
  <c r="C50" i="6"/>
  <c r="C175" i="6"/>
  <c r="C126" i="6"/>
  <c r="C119" i="6"/>
  <c r="C31" i="19"/>
  <c r="C30" i="19"/>
  <c r="C20" i="19"/>
  <c r="C13" i="19"/>
  <c r="C9" i="19"/>
  <c r="C21" i="19"/>
  <c r="C12" i="13"/>
  <c r="C16" i="13"/>
  <c r="C14" i="13"/>
  <c r="C14" i="7"/>
  <c r="C168" i="6"/>
  <c r="C164" i="6"/>
  <c r="C80" i="6"/>
  <c r="C79" i="6"/>
  <c r="C166" i="6"/>
  <c r="C169" i="6"/>
  <c r="C67" i="6"/>
  <c r="C63" i="6"/>
  <c r="C55" i="6"/>
  <c r="C65" i="6"/>
  <c r="C71" i="6"/>
  <c r="C21" i="25"/>
  <c r="C20" i="25"/>
  <c r="C88" i="6"/>
  <c r="C95" i="6"/>
  <c r="C93" i="6"/>
  <c r="C86" i="6"/>
  <c r="C96" i="6"/>
  <c r="C94" i="6"/>
  <c r="C75" i="6"/>
  <c r="C42" i="6"/>
  <c r="C44" i="25"/>
  <c r="C43" i="25"/>
  <c r="C202" i="6"/>
  <c r="C163" i="6"/>
  <c r="C124" i="6"/>
  <c r="C110" i="6"/>
  <c r="C41" i="25"/>
  <c r="C52" i="6"/>
  <c r="C8" i="15"/>
  <c r="C167" i="6"/>
  <c r="C115" i="6"/>
  <c r="C57" i="6"/>
  <c r="C178" i="6"/>
  <c r="C140" i="6"/>
  <c r="C122" i="6"/>
  <c r="C64" i="6"/>
  <c r="C9" i="21"/>
  <c r="C77" i="6"/>
  <c r="C173" i="6"/>
  <c r="C170" i="6"/>
  <c r="C139" i="6"/>
  <c r="C138" i="6"/>
  <c r="C62" i="6"/>
  <c r="C54" i="6"/>
  <c r="C117" i="6"/>
  <c r="C136" i="6"/>
  <c r="C11" i="25"/>
  <c r="N90" i="26"/>
  <c r="O90" i="26"/>
  <c r="O91" i="26" s="1"/>
  <c r="O92" i="26" s="1"/>
  <c r="O93" i="26" s="1"/>
  <c r="O94" i="26" s="1"/>
  <c r="O95" i="26" s="1"/>
  <c r="O96" i="26" s="1"/>
  <c r="O97" i="26" s="1"/>
  <c r="O98" i="26" s="1"/>
  <c r="O99" i="26" s="1"/>
  <c r="O100" i="26" s="1"/>
  <c r="O101" i="26" s="1"/>
  <c r="O102" i="26" s="1"/>
  <c r="O103" i="26" s="1"/>
  <c r="O104" i="26" s="1"/>
  <c r="O105" i="26" s="1"/>
  <c r="O106" i="26" s="1"/>
  <c r="O107" i="26" s="1"/>
  <c r="O108" i="26" s="1"/>
  <c r="O109" i="26" s="1"/>
  <c r="O110" i="26" s="1"/>
  <c r="O111" i="26" s="1"/>
  <c r="O112" i="26" s="1"/>
  <c r="O113" i="26" s="1"/>
  <c r="O114" i="26" s="1"/>
  <c r="D68" i="26"/>
  <c r="J654" i="5"/>
  <c r="J645" i="5"/>
  <c r="F46" i="7" l="1"/>
  <c r="E14" i="6"/>
  <c r="D3" i="48" s="1"/>
  <c r="F3" i="48" s="1"/>
  <c r="H3" i="48" s="1"/>
  <c r="H11" i="48" s="1"/>
  <c r="H13" i="48" s="1"/>
  <c r="H17" i="48" s="1"/>
  <c r="H20" i="48" s="1"/>
  <c r="F153" i="7"/>
  <c r="P18" i="44"/>
  <c r="F151" i="7"/>
  <c r="N18" i="44"/>
  <c r="F157" i="7"/>
  <c r="O18" i="44"/>
  <c r="E8" i="39"/>
  <c r="E8" i="43"/>
  <c r="C14" i="43"/>
  <c r="C26" i="38"/>
  <c r="C28" i="36"/>
  <c r="G14" i="43"/>
  <c r="G26" i="38"/>
  <c r="G28" i="36"/>
  <c r="D26" i="38"/>
  <c r="D14" i="43"/>
  <c r="D28" i="36"/>
  <c r="F28" i="36"/>
  <c r="F14" i="43"/>
  <c r="F26" i="38"/>
  <c r="H26" i="38"/>
  <c r="H28" i="36"/>
  <c r="H14" i="43"/>
  <c r="C8" i="39"/>
  <c r="C8" i="43"/>
  <c r="J28" i="36"/>
  <c r="J14" i="43"/>
  <c r="J26" i="38"/>
  <c r="I28" i="36"/>
  <c r="I14" i="43"/>
  <c r="I26" i="38"/>
  <c r="K14" i="43"/>
  <c r="K26" i="38"/>
  <c r="K28" i="36"/>
  <c r="E28" i="36"/>
  <c r="E14" i="43"/>
  <c r="E26" i="38"/>
  <c r="F160" i="7"/>
  <c r="G24" i="16"/>
  <c r="G30" i="16" s="1"/>
  <c r="E44" i="16"/>
  <c r="I17" i="16"/>
  <c r="F190" i="7"/>
  <c r="D215" i="7" s="1"/>
  <c r="J14" i="7"/>
  <c r="F14" i="7"/>
  <c r="E17" i="13"/>
  <c r="E19" i="25"/>
  <c r="E72" i="7"/>
  <c r="E182" i="7"/>
  <c r="E137" i="7"/>
  <c r="M15" i="39"/>
  <c r="M33" i="31"/>
  <c r="O15" i="39"/>
  <c r="O33" i="31"/>
  <c r="P15" i="39"/>
  <c r="P33" i="31"/>
  <c r="N15" i="39"/>
  <c r="N33" i="31"/>
  <c r="C15" i="39"/>
  <c r="C33" i="31"/>
  <c r="F26" i="16"/>
  <c r="H26" i="16" s="1"/>
  <c r="H15" i="39"/>
  <c r="H33" i="31"/>
  <c r="J15" i="39"/>
  <c r="J33" i="31"/>
  <c r="G20" i="28"/>
  <c r="I15" i="39"/>
  <c r="I33" i="31"/>
  <c r="F15" i="39"/>
  <c r="F33" i="31"/>
  <c r="F17" i="16"/>
  <c r="H17" i="16" s="1"/>
  <c r="K15" i="39"/>
  <c r="K33" i="31"/>
  <c r="E15" i="39"/>
  <c r="E33" i="31"/>
  <c r="G15" i="39"/>
  <c r="G33" i="31"/>
  <c r="D15" i="39"/>
  <c r="D33" i="31"/>
  <c r="E187" i="7"/>
  <c r="E140" i="7"/>
  <c r="F38" i="6"/>
  <c r="F78" i="6"/>
  <c r="F89" i="6"/>
  <c r="E130" i="7"/>
  <c r="M140" i="7"/>
  <c r="J51" i="6"/>
  <c r="J120" i="6"/>
  <c r="M143" i="7"/>
  <c r="E38" i="16"/>
  <c r="E42" i="16" s="1"/>
  <c r="I27" i="16"/>
  <c r="F67" i="12"/>
  <c r="F75" i="12" s="1"/>
  <c r="F77" i="12" s="1"/>
  <c r="I26" i="16"/>
  <c r="G25" i="16"/>
  <c r="G31" i="16" s="1"/>
  <c r="E67" i="12"/>
  <c r="E75" i="12" s="1"/>
  <c r="E77" i="12" s="1"/>
  <c r="E17" i="28"/>
  <c r="F13" i="16"/>
  <c r="J15" i="7"/>
  <c r="G24" i="27"/>
  <c r="F27" i="16"/>
  <c r="E8" i="21"/>
  <c r="D20" i="8"/>
  <c r="D23" i="8"/>
  <c r="J125" i="6"/>
  <c r="K67" i="12"/>
  <c r="K75" i="12" s="1"/>
  <c r="K77" i="12" s="1"/>
  <c r="E46" i="21"/>
  <c r="F26" i="8"/>
  <c r="F16" i="8"/>
  <c r="F28" i="8"/>
  <c r="F23" i="8"/>
  <c r="D25" i="8"/>
  <c r="D63" i="8"/>
  <c r="F18" i="8"/>
  <c r="D16" i="8"/>
  <c r="D24" i="8"/>
  <c r="D19" i="8"/>
  <c r="D28" i="8"/>
  <c r="D26" i="8"/>
  <c r="E150" i="7"/>
  <c r="M113" i="7"/>
  <c r="F27" i="8" s="1"/>
  <c r="E9" i="24"/>
  <c r="J114" i="6"/>
  <c r="M123" i="7"/>
  <c r="M74" i="7"/>
  <c r="J46" i="6"/>
  <c r="J179" i="6"/>
  <c r="M52" i="7"/>
  <c r="J11" i="6"/>
  <c r="F41" i="6"/>
  <c r="F114" i="6"/>
  <c r="F92" i="6"/>
  <c r="F174" i="6"/>
  <c r="E159" i="7"/>
  <c r="M83" i="7"/>
  <c r="E52" i="7"/>
  <c r="M150" i="7"/>
  <c r="J135" i="6"/>
  <c r="F46" i="6"/>
  <c r="F144" i="6"/>
  <c r="F179" i="6"/>
  <c r="F97" i="6"/>
  <c r="F120" i="6"/>
  <c r="J14" i="6"/>
  <c r="E63" i="7"/>
  <c r="M32" i="7"/>
  <c r="E113" i="7"/>
  <c r="M130" i="7"/>
  <c r="F22" i="8" s="1"/>
  <c r="E83" i="7"/>
  <c r="M117" i="7"/>
  <c r="F21" i="8" s="1"/>
  <c r="J61" i="6"/>
  <c r="E41" i="9"/>
  <c r="E13" i="14"/>
  <c r="F51" i="6"/>
  <c r="G19" i="17"/>
  <c r="G20" i="17"/>
  <c r="J34" i="6"/>
  <c r="L17" i="11" s="1"/>
  <c r="J78" i="6"/>
  <c r="M19" i="7"/>
  <c r="M159" i="7"/>
  <c r="E32" i="7"/>
  <c r="E8" i="26"/>
  <c r="E12" i="26" s="1"/>
  <c r="M187" i="7"/>
  <c r="J144" i="6"/>
  <c r="J92" i="6"/>
  <c r="H41" i="9" s="1"/>
  <c r="F135" i="6"/>
  <c r="F61" i="6"/>
  <c r="J89" i="6"/>
  <c r="G41" i="9" s="1"/>
  <c r="E117" i="7"/>
  <c r="E13" i="7"/>
  <c r="E123" i="7"/>
  <c r="E143" i="7"/>
  <c r="M63" i="7"/>
  <c r="E19" i="7"/>
  <c r="E74" i="7"/>
  <c r="G22" i="17"/>
  <c r="C37" i="4"/>
  <c r="C49" i="4"/>
  <c r="J166" i="7"/>
  <c r="J162" i="7"/>
  <c r="J178" i="7"/>
  <c r="J122" i="7"/>
  <c r="J121" i="7"/>
  <c r="J37" i="7"/>
  <c r="J39" i="7"/>
  <c r="J169" i="7"/>
  <c r="J156" i="7"/>
  <c r="J110" i="7"/>
  <c r="J92" i="7"/>
  <c r="J93" i="7"/>
  <c r="J54" i="7"/>
  <c r="J99" i="7"/>
  <c r="J154" i="7"/>
  <c r="J108" i="7"/>
  <c r="J155" i="7"/>
  <c r="J134" i="7"/>
  <c r="J77" i="7"/>
  <c r="J65" i="7"/>
  <c r="J81" i="7"/>
  <c r="J107" i="7"/>
  <c r="J40" i="7"/>
  <c r="J138" i="7"/>
  <c r="J137" i="7" s="1"/>
  <c r="F137" i="7"/>
  <c r="J164" i="7"/>
  <c r="J174" i="7"/>
  <c r="J49" i="7"/>
  <c r="J42" i="7"/>
  <c r="J133" i="7"/>
  <c r="J128" i="7"/>
  <c r="J59" i="7"/>
  <c r="J46" i="7"/>
  <c r="J132" i="7"/>
  <c r="J173" i="7"/>
  <c r="J139" i="7"/>
  <c r="J177" i="7"/>
  <c r="J56" i="7"/>
  <c r="J31" i="7"/>
  <c r="J179" i="7"/>
  <c r="J145" i="7"/>
  <c r="J21" i="7"/>
  <c r="J153" i="7"/>
  <c r="J24" i="7"/>
  <c r="J151" i="7"/>
  <c r="J150" i="7" s="1"/>
  <c r="J78" i="7"/>
  <c r="J167" i="7"/>
  <c r="J82" i="7"/>
  <c r="J188" i="7"/>
  <c r="J94" i="7"/>
  <c r="J98" i="7"/>
  <c r="J96" i="7"/>
  <c r="J68" i="7"/>
  <c r="J171" i="7"/>
  <c r="J172" i="7"/>
  <c r="J73" i="7"/>
  <c r="J72" i="7" s="1"/>
  <c r="F72" i="7"/>
  <c r="J141" i="7"/>
  <c r="J140" i="7" s="1"/>
  <c r="J89" i="7"/>
  <c r="J106" i="7"/>
  <c r="J51" i="7"/>
  <c r="J175" i="7"/>
  <c r="J100" i="7"/>
  <c r="J102" i="7"/>
  <c r="J41" i="7"/>
  <c r="J47" i="7"/>
  <c r="J129" i="7"/>
  <c r="J66" i="7"/>
  <c r="J30" i="7"/>
  <c r="J43" i="7"/>
  <c r="J97" i="7"/>
  <c r="J183" i="7"/>
  <c r="J182" i="7" s="1"/>
  <c r="F182" i="7"/>
  <c r="J22" i="7"/>
  <c r="J170" i="7"/>
  <c r="J189" i="7"/>
  <c r="J90" i="7"/>
  <c r="J87" i="7"/>
  <c r="J88" i="7"/>
  <c r="J18" i="7"/>
  <c r="J114" i="7"/>
  <c r="J113" i="7" s="1"/>
  <c r="J116" i="7"/>
  <c r="J95" i="7"/>
  <c r="J62" i="7"/>
  <c r="J69" i="7"/>
  <c r="J131" i="7"/>
  <c r="J130" i="7" s="1"/>
  <c r="J115" i="7"/>
  <c r="J26" i="7"/>
  <c r="J80" i="7"/>
  <c r="J64" i="7"/>
  <c r="J63" i="7" s="1"/>
  <c r="J101" i="7"/>
  <c r="J124" i="7"/>
  <c r="J123" i="7" s="1"/>
  <c r="J176" i="7"/>
  <c r="J29" i="7"/>
  <c r="J61" i="7"/>
  <c r="J85" i="7"/>
  <c r="J86" i="7"/>
  <c r="J27" i="7"/>
  <c r="J44" i="7"/>
  <c r="J105" i="7"/>
  <c r="J67" i="7"/>
  <c r="J165" i="7"/>
  <c r="J28" i="7"/>
  <c r="J135" i="7"/>
  <c r="J125" i="7"/>
  <c r="J136" i="7"/>
  <c r="J142" i="7"/>
  <c r="J79" i="7"/>
  <c r="J23" i="7"/>
  <c r="J152" i="7"/>
  <c r="J57" i="7"/>
  <c r="J75" i="7"/>
  <c r="J25" i="7"/>
  <c r="J158" i="7"/>
  <c r="J118" i="7"/>
  <c r="J117" i="7" s="1"/>
  <c r="J119" i="7"/>
  <c r="J163" i="7"/>
  <c r="J144" i="7"/>
  <c r="J143" i="7" s="1"/>
  <c r="J38" i="7"/>
  <c r="J36" i="7"/>
  <c r="J84" i="7"/>
  <c r="J83" i="7" s="1"/>
  <c r="J34" i="7"/>
  <c r="J35" i="7"/>
  <c r="J168" i="7"/>
  <c r="J91" i="7"/>
  <c r="J120" i="7"/>
  <c r="F117" i="7"/>
  <c r="D213" i="7" s="1"/>
  <c r="J55" i="7"/>
  <c r="J16" i="7"/>
  <c r="J109" i="7"/>
  <c r="J76" i="7"/>
  <c r="J127" i="7"/>
  <c r="J60" i="7"/>
  <c r="J45" i="7"/>
  <c r="J126" i="7"/>
  <c r="J58" i="7"/>
  <c r="J103" i="7"/>
  <c r="J17" i="7"/>
  <c r="J50" i="7"/>
  <c r="J161" i="7"/>
  <c r="J104" i="7"/>
  <c r="J48" i="7"/>
  <c r="J157" i="7"/>
  <c r="J160" i="7"/>
  <c r="J159" i="7" s="1"/>
  <c r="J53" i="7"/>
  <c r="J33" i="7"/>
  <c r="J32" i="7" s="1"/>
  <c r="J20" i="7"/>
  <c r="J19" i="7" s="1"/>
  <c r="J190" i="7"/>
  <c r="E31" i="13"/>
  <c r="E34" i="13" s="1"/>
  <c r="D9" i="24"/>
  <c r="D23" i="24" s="1"/>
  <c r="D72" i="4" s="1"/>
  <c r="D45" i="25"/>
  <c r="D72" i="8"/>
  <c r="D77" i="8" s="1"/>
  <c r="D13" i="13"/>
  <c r="D8" i="14"/>
  <c r="D31" i="13"/>
  <c r="E8" i="31"/>
  <c r="E8" i="38"/>
  <c r="E8" i="36"/>
  <c r="C8" i="31"/>
  <c r="C8" i="36"/>
  <c r="C8" i="38"/>
  <c r="D20" i="13"/>
  <c r="D10" i="19"/>
  <c r="E15" i="20"/>
  <c r="E23" i="24"/>
  <c r="E45" i="25"/>
  <c r="E50" i="25" s="1"/>
  <c r="D13" i="21"/>
  <c r="E10" i="19"/>
  <c r="E29" i="19"/>
  <c r="D89" i="4"/>
  <c r="F24" i="16"/>
  <c r="D87" i="4"/>
  <c r="D18" i="15"/>
  <c r="D34" i="4"/>
  <c r="D17" i="22"/>
  <c r="D19" i="25"/>
  <c r="D19" i="20"/>
  <c r="D10" i="20"/>
  <c r="E14" i="19"/>
  <c r="E10" i="25"/>
  <c r="E51" i="19"/>
  <c r="D91" i="4"/>
  <c r="E17" i="22"/>
  <c r="E34" i="19"/>
  <c r="F11" i="15"/>
  <c r="F15" i="15"/>
  <c r="F16" i="15" s="1"/>
  <c r="F18" i="15" s="1"/>
  <c r="E114" i="6"/>
  <c r="G115" i="6"/>
  <c r="K115" i="6"/>
  <c r="N53" i="7"/>
  <c r="D52" i="7"/>
  <c r="H16" i="27"/>
  <c r="G71" i="6"/>
  <c r="K71" i="6"/>
  <c r="N162" i="7"/>
  <c r="C60" i="4"/>
  <c r="E60" i="4" s="1"/>
  <c r="N21" i="7"/>
  <c r="G63" i="6"/>
  <c r="K63" i="6"/>
  <c r="N153" i="7"/>
  <c r="G136" i="6"/>
  <c r="K136" i="6"/>
  <c r="E135" i="6"/>
  <c r="K64" i="6"/>
  <c r="G64" i="6"/>
  <c r="N24" i="7"/>
  <c r="K168" i="6"/>
  <c r="G168" i="6"/>
  <c r="N151" i="7"/>
  <c r="D150" i="7"/>
  <c r="N78" i="7"/>
  <c r="N167" i="7"/>
  <c r="N82" i="7"/>
  <c r="E73" i="6"/>
  <c r="J79" i="12" s="1"/>
  <c r="K75" i="6"/>
  <c r="G75" i="6"/>
  <c r="D8" i="26"/>
  <c r="D187" i="7"/>
  <c r="N188" i="7"/>
  <c r="K57" i="6"/>
  <c r="K56" i="6" s="1"/>
  <c r="E56" i="6"/>
  <c r="K15" i="27" s="1"/>
  <c r="G57" i="6"/>
  <c r="G56" i="6" s="1"/>
  <c r="K124" i="6"/>
  <c r="K123" i="6" s="1"/>
  <c r="G124" i="6"/>
  <c r="G123" i="6" s="1"/>
  <c r="E123" i="6"/>
  <c r="G25" i="27" s="1"/>
  <c r="K47" i="6"/>
  <c r="G47" i="6"/>
  <c r="E46" i="6"/>
  <c r="E174" i="6"/>
  <c r="J80" i="12" s="1"/>
  <c r="G175" i="6"/>
  <c r="K175" i="6"/>
  <c r="K52" i="6"/>
  <c r="G52" i="6"/>
  <c r="M58" i="13"/>
  <c r="G11" i="28"/>
  <c r="H46" i="27"/>
  <c r="E51" i="6"/>
  <c r="G93" i="6"/>
  <c r="K93" i="6"/>
  <c r="E92" i="6"/>
  <c r="H23" i="9" s="1"/>
  <c r="G122" i="6"/>
  <c r="K122" i="6"/>
  <c r="E177" i="6"/>
  <c r="K178" i="6"/>
  <c r="K177" i="6" s="1"/>
  <c r="G178" i="6"/>
  <c r="G177" i="6" s="1"/>
  <c r="G50" i="6"/>
  <c r="K50" i="6"/>
  <c r="K88" i="6"/>
  <c r="K87" i="6" s="1"/>
  <c r="G88" i="6"/>
  <c r="G87" i="6" s="1"/>
  <c r="E87" i="6"/>
  <c r="F23" i="9" s="1"/>
  <c r="E125" i="6"/>
  <c r="K126" i="6"/>
  <c r="G126" i="6"/>
  <c r="N94" i="7"/>
  <c r="K53" i="6"/>
  <c r="G53" i="6"/>
  <c r="K15" i="6"/>
  <c r="N98" i="7"/>
  <c r="K192" i="6"/>
  <c r="G192" i="6"/>
  <c r="K180" i="6"/>
  <c r="G180" i="6"/>
  <c r="E179" i="6"/>
  <c r="E22" i="28" s="1"/>
  <c r="K31" i="6"/>
  <c r="K193" i="6"/>
  <c r="G193" i="6"/>
  <c r="N96" i="7"/>
  <c r="N33" i="7"/>
  <c r="D32" i="7"/>
  <c r="G91" i="6"/>
  <c r="K91" i="6"/>
  <c r="K194" i="6"/>
  <c r="G194" i="6"/>
  <c r="G191" i="6"/>
  <c r="K191" i="6"/>
  <c r="K152" i="6"/>
  <c r="G152" i="6"/>
  <c r="K151" i="6"/>
  <c r="G151" i="6"/>
  <c r="K185" i="6"/>
  <c r="G185" i="6"/>
  <c r="K143" i="6"/>
  <c r="G143" i="6"/>
  <c r="G155" i="6"/>
  <c r="K155" i="6"/>
  <c r="K190" i="6"/>
  <c r="G190" i="6"/>
  <c r="G39" i="6"/>
  <c r="K39" i="6"/>
  <c r="E38" i="6"/>
  <c r="K13" i="27" s="1"/>
  <c r="K171" i="6"/>
  <c r="G171" i="6"/>
  <c r="N68" i="7"/>
  <c r="G146" i="6"/>
  <c r="K146" i="6"/>
  <c r="D22" i="19"/>
  <c r="D15" i="20"/>
  <c r="G195" i="6"/>
  <c r="K195" i="6"/>
  <c r="K13" i="6"/>
  <c r="D22" i="25"/>
  <c r="D18" i="23"/>
  <c r="D46" i="21"/>
  <c r="N16" i="7"/>
  <c r="N109" i="7"/>
  <c r="N76" i="7"/>
  <c r="K23" i="6"/>
  <c r="G101" i="6"/>
  <c r="K101" i="6"/>
  <c r="G103" i="6"/>
  <c r="K103" i="6"/>
  <c r="K20" i="6"/>
  <c r="N127" i="7"/>
  <c r="K43" i="6"/>
  <c r="G43" i="6"/>
  <c r="N60" i="7"/>
  <c r="N45" i="7"/>
  <c r="N126" i="7"/>
  <c r="N58" i="7"/>
  <c r="N103" i="7"/>
  <c r="N17" i="7"/>
  <c r="N50" i="7"/>
  <c r="N161" i="7"/>
  <c r="N104" i="7"/>
  <c r="N48" i="7"/>
  <c r="K44" i="6"/>
  <c r="G44" i="6"/>
  <c r="N157" i="7"/>
  <c r="E8" i="13"/>
  <c r="E10" i="22"/>
  <c r="E22" i="25"/>
  <c r="D8" i="23"/>
  <c r="E22" i="19"/>
  <c r="E29" i="20"/>
  <c r="E8" i="23"/>
  <c r="E30" i="23"/>
  <c r="G170" i="6"/>
  <c r="K170" i="6"/>
  <c r="N22" i="7"/>
  <c r="G72" i="6"/>
  <c r="K72" i="6"/>
  <c r="G79" i="6"/>
  <c r="K79" i="6"/>
  <c r="E78" i="6"/>
  <c r="G18" i="27" s="1"/>
  <c r="G54" i="6"/>
  <c r="K54" i="6"/>
  <c r="K202" i="6"/>
  <c r="K201" i="6" s="1"/>
  <c r="G202" i="6"/>
  <c r="G201" i="6" s="1"/>
  <c r="E201" i="6"/>
  <c r="F21" i="17" s="1"/>
  <c r="K94" i="6"/>
  <c r="G94" i="6"/>
  <c r="G166" i="6"/>
  <c r="K166" i="6"/>
  <c r="N189" i="7"/>
  <c r="K173" i="6"/>
  <c r="G173" i="6"/>
  <c r="E89" i="6"/>
  <c r="G90" i="6"/>
  <c r="K90" i="6"/>
  <c r="K141" i="6"/>
  <c r="D47" i="8" s="1"/>
  <c r="G141" i="6"/>
  <c r="G196" i="6"/>
  <c r="K196" i="6"/>
  <c r="K28" i="6"/>
  <c r="E20" i="10" s="1"/>
  <c r="N90" i="7"/>
  <c r="G48" i="6"/>
  <c r="K48" i="6"/>
  <c r="N15" i="7"/>
  <c r="N87" i="7"/>
  <c r="G182" i="6"/>
  <c r="K182" i="6"/>
  <c r="K29" i="6"/>
  <c r="K33" i="6"/>
  <c r="E14" i="10" s="1"/>
  <c r="N88" i="7"/>
  <c r="K131" i="6"/>
  <c r="K130" i="6" s="1"/>
  <c r="G131" i="6"/>
  <c r="G130" i="6" s="1"/>
  <c r="E130" i="6"/>
  <c r="C47" i="4" s="1"/>
  <c r="E47" i="4" s="1"/>
  <c r="E46" i="4" s="1"/>
  <c r="N18" i="7"/>
  <c r="G162" i="6"/>
  <c r="K162" i="6"/>
  <c r="G159" i="6"/>
  <c r="K159" i="6"/>
  <c r="G184" i="6"/>
  <c r="K184" i="6"/>
  <c r="G160" i="6"/>
  <c r="K160" i="6"/>
  <c r="G189" i="6"/>
  <c r="K189" i="6"/>
  <c r="G156" i="6"/>
  <c r="K156" i="6"/>
  <c r="G150" i="6"/>
  <c r="K150" i="6"/>
  <c r="D29" i="20"/>
  <c r="N114" i="7"/>
  <c r="D113" i="7"/>
  <c r="K17" i="6"/>
  <c r="N116" i="7"/>
  <c r="N95" i="7"/>
  <c r="N62" i="7"/>
  <c r="D51" i="13"/>
  <c r="D95" i="4"/>
  <c r="K12" i="6"/>
  <c r="E11" i="6"/>
  <c r="D13" i="23"/>
  <c r="N108" i="7"/>
  <c r="D97" i="4"/>
  <c r="N155" i="7"/>
  <c r="K74" i="6"/>
  <c r="G74" i="6"/>
  <c r="K27" i="6"/>
  <c r="N134" i="7"/>
  <c r="N77" i="7"/>
  <c r="K18" i="6"/>
  <c r="G104" i="6"/>
  <c r="K104" i="6"/>
  <c r="K24" i="6"/>
  <c r="N65" i="7"/>
  <c r="N81" i="7"/>
  <c r="N107" i="7"/>
  <c r="N40" i="7"/>
  <c r="N138" i="7"/>
  <c r="D137" i="7"/>
  <c r="K147" i="6"/>
  <c r="G147" i="6"/>
  <c r="N164" i="7"/>
  <c r="N174" i="7"/>
  <c r="N49" i="7"/>
  <c r="N42" i="7"/>
  <c r="N133" i="7"/>
  <c r="N128" i="7"/>
  <c r="N59" i="7"/>
  <c r="N46" i="7"/>
  <c r="N132" i="7"/>
  <c r="K45" i="6"/>
  <c r="G45" i="6"/>
  <c r="N173" i="7"/>
  <c r="N139" i="7"/>
  <c r="N177" i="7"/>
  <c r="E10" i="20"/>
  <c r="N166" i="7"/>
  <c r="K163" i="6"/>
  <c r="G163" i="6"/>
  <c r="J53" i="16"/>
  <c r="N170" i="7"/>
  <c r="K137" i="6"/>
  <c r="G137" i="6"/>
  <c r="N20" i="7"/>
  <c r="D19" i="7"/>
  <c r="E41" i="6"/>
  <c r="C24" i="4" s="1"/>
  <c r="E24" i="4" s="1"/>
  <c r="E23" i="4" s="1"/>
  <c r="K42" i="6"/>
  <c r="K41" i="6" s="1"/>
  <c r="F14" i="27"/>
  <c r="E10" i="28"/>
  <c r="G42" i="6"/>
  <c r="F45" i="27"/>
  <c r="G117" i="6"/>
  <c r="K117" i="6"/>
  <c r="K36" i="6"/>
  <c r="K86" i="6"/>
  <c r="G86" i="6"/>
  <c r="E85" i="6"/>
  <c r="C59" i="4" s="1"/>
  <c r="K35" i="6"/>
  <c r="E34" i="6"/>
  <c r="K108" i="6"/>
  <c r="K107" i="6" s="1"/>
  <c r="G108" i="6"/>
  <c r="G107" i="6" s="1"/>
  <c r="E107" i="6"/>
  <c r="J23" i="9" s="1"/>
  <c r="K80" i="6"/>
  <c r="G80" i="6"/>
  <c r="G67" i="6"/>
  <c r="K67" i="6"/>
  <c r="N152" i="7"/>
  <c r="N57" i="7"/>
  <c r="D14" i="19"/>
  <c r="N75" i="7"/>
  <c r="D74" i="7"/>
  <c r="N25" i="7"/>
  <c r="K62" i="6"/>
  <c r="G62" i="6"/>
  <c r="E61" i="6"/>
  <c r="D46" i="27" s="1"/>
  <c r="D159" i="7"/>
  <c r="N160" i="7"/>
  <c r="N158" i="7"/>
  <c r="K95" i="6"/>
  <c r="G95" i="6"/>
  <c r="K167" i="6"/>
  <c r="G167" i="6"/>
  <c r="K37" i="6"/>
  <c r="N118" i="7"/>
  <c r="D117" i="7"/>
  <c r="N119" i="7"/>
  <c r="K140" i="6"/>
  <c r="G140" i="6"/>
  <c r="G119" i="6"/>
  <c r="K119" i="6"/>
  <c r="K169" i="6"/>
  <c r="G169" i="6"/>
  <c r="D11" i="26"/>
  <c r="D72" i="26" s="1"/>
  <c r="N190" i="7"/>
  <c r="D44" i="16"/>
  <c r="G139" i="6"/>
  <c r="K139" i="6"/>
  <c r="G138" i="6"/>
  <c r="K138" i="6"/>
  <c r="N163" i="7"/>
  <c r="N144" i="7"/>
  <c r="D143" i="7"/>
  <c r="G145" i="6"/>
  <c r="K145" i="6"/>
  <c r="E144" i="6"/>
  <c r="N38" i="7"/>
  <c r="N36" i="7"/>
  <c r="N84" i="7"/>
  <c r="D83" i="7"/>
  <c r="K68" i="6"/>
  <c r="G68" i="6"/>
  <c r="N34" i="7"/>
  <c r="G200" i="6"/>
  <c r="G199" i="6" s="1"/>
  <c r="K200" i="6"/>
  <c r="K199" i="6" s="1"/>
  <c r="E199" i="6"/>
  <c r="G70" i="6"/>
  <c r="K70" i="6"/>
  <c r="N35" i="7"/>
  <c r="N168" i="7"/>
  <c r="G149" i="6"/>
  <c r="K149" i="6"/>
  <c r="H57" i="27"/>
  <c r="K148" i="6"/>
  <c r="H29" i="27"/>
  <c r="G148" i="6"/>
  <c r="N91" i="7"/>
  <c r="N120" i="7"/>
  <c r="K153" i="6"/>
  <c r="G153" i="6"/>
  <c r="K188" i="6"/>
  <c r="G188" i="6"/>
  <c r="G154" i="6"/>
  <c r="K154" i="6"/>
  <c r="G142" i="6"/>
  <c r="K142" i="6"/>
  <c r="K30" i="6"/>
  <c r="D45" i="21"/>
  <c r="G40" i="6"/>
  <c r="K40" i="6"/>
  <c r="N55" i="7"/>
  <c r="D112" i="13"/>
  <c r="D17" i="13"/>
  <c r="K16" i="6"/>
  <c r="K116" i="6"/>
  <c r="G116" i="6"/>
  <c r="D8" i="13"/>
  <c r="G69" i="6"/>
  <c r="K69" i="6"/>
  <c r="K172" i="6"/>
  <c r="G172" i="6"/>
  <c r="D42" i="22"/>
  <c r="D50" i="22" s="1"/>
  <c r="D55" i="23"/>
  <c r="D30" i="23"/>
  <c r="D22" i="22"/>
  <c r="N171" i="7"/>
  <c r="N172" i="7"/>
  <c r="K22" i="6"/>
  <c r="K21" i="6"/>
  <c r="G102" i="6"/>
  <c r="K102" i="6"/>
  <c r="K127" i="6"/>
  <c r="G127" i="6"/>
  <c r="D24" i="23"/>
  <c r="N73" i="7"/>
  <c r="N72" i="7" s="1"/>
  <c r="D72" i="7"/>
  <c r="N141" i="7"/>
  <c r="D140" i="7"/>
  <c r="N89" i="7"/>
  <c r="N106" i="7"/>
  <c r="N51" i="7"/>
  <c r="N175" i="7"/>
  <c r="N100" i="7"/>
  <c r="N102" i="7"/>
  <c r="N41" i="7"/>
  <c r="N47" i="7"/>
  <c r="N129" i="7"/>
  <c r="N66" i="7"/>
  <c r="N30" i="7"/>
  <c r="N43" i="7"/>
  <c r="N97" i="7"/>
  <c r="N183" i="7"/>
  <c r="N182" i="7" s="1"/>
  <c r="D182" i="7"/>
  <c r="E20" i="13"/>
  <c r="D8" i="21"/>
  <c r="E18" i="23"/>
  <c r="E13" i="21"/>
  <c r="N79" i="7"/>
  <c r="K65" i="6"/>
  <c r="G65" i="6"/>
  <c r="K77" i="6"/>
  <c r="K76" i="6" s="1"/>
  <c r="G77" i="6"/>
  <c r="G76" i="6" s="1"/>
  <c r="E76" i="6"/>
  <c r="N56" i="7"/>
  <c r="N178" i="7"/>
  <c r="D42" i="25"/>
  <c r="N31" i="7"/>
  <c r="D29" i="19"/>
  <c r="K55" i="6"/>
  <c r="G55" i="6"/>
  <c r="N122" i="7"/>
  <c r="K164" i="6"/>
  <c r="G164" i="6"/>
  <c r="G118" i="6"/>
  <c r="H24" i="27"/>
  <c r="H54" i="27"/>
  <c r="K118" i="6"/>
  <c r="G17" i="28"/>
  <c r="K165" i="6"/>
  <c r="G165" i="6"/>
  <c r="N179" i="7"/>
  <c r="K66" i="6"/>
  <c r="G66" i="6"/>
  <c r="G110" i="6"/>
  <c r="G109" i="6" s="1"/>
  <c r="K110" i="6"/>
  <c r="K109" i="6" s="1"/>
  <c r="E109" i="6"/>
  <c r="C15" i="4" s="1"/>
  <c r="N121" i="7"/>
  <c r="J18" i="11"/>
  <c r="G102" i="13"/>
  <c r="D11" i="13"/>
  <c r="K96" i="6"/>
  <c r="G96" i="6"/>
  <c r="N145" i="7"/>
  <c r="N37" i="7"/>
  <c r="N39" i="7"/>
  <c r="K121" i="6"/>
  <c r="G121" i="6"/>
  <c r="E120" i="6"/>
  <c r="E57" i="27" s="1"/>
  <c r="K26" i="6"/>
  <c r="K197" i="6"/>
  <c r="G197" i="6"/>
  <c r="N169" i="7"/>
  <c r="N156" i="7"/>
  <c r="G198" i="6"/>
  <c r="K198" i="6"/>
  <c r="N110" i="7"/>
  <c r="N92" i="7"/>
  <c r="N93" i="7"/>
  <c r="G181" i="6"/>
  <c r="K181" i="6"/>
  <c r="D13" i="7"/>
  <c r="K129" i="6"/>
  <c r="K128" i="6" s="1"/>
  <c r="E128" i="6"/>
  <c r="C45" i="4" s="1"/>
  <c r="E45" i="4" s="1"/>
  <c r="E44" i="4" s="1"/>
  <c r="G129" i="6"/>
  <c r="G128" i="6" s="1"/>
  <c r="E97" i="6"/>
  <c r="I23" i="9" s="1"/>
  <c r="K98" i="6"/>
  <c r="K97" i="6" s="1"/>
  <c r="G98" i="6"/>
  <c r="G183" i="6"/>
  <c r="K183" i="6"/>
  <c r="G157" i="6"/>
  <c r="K157" i="6"/>
  <c r="K187" i="6"/>
  <c r="G187" i="6"/>
  <c r="K158" i="6"/>
  <c r="G158" i="6"/>
  <c r="K161" i="6"/>
  <c r="G161" i="6"/>
  <c r="G186" i="6"/>
  <c r="K186" i="6"/>
  <c r="D34" i="19"/>
  <c r="D49" i="19"/>
  <c r="D51" i="19" s="1"/>
  <c r="D39" i="4" s="1"/>
  <c r="D87" i="19"/>
  <c r="N54" i="7"/>
  <c r="N99" i="7"/>
  <c r="D128" i="13"/>
  <c r="D29" i="13"/>
  <c r="N154" i="7"/>
  <c r="N69" i="7"/>
  <c r="F22" i="17"/>
  <c r="N131" i="7"/>
  <c r="D130" i="7"/>
  <c r="N115" i="7"/>
  <c r="N26" i="7"/>
  <c r="N80" i="7"/>
  <c r="N64" i="7"/>
  <c r="D63" i="7"/>
  <c r="G100" i="6"/>
  <c r="K100" i="6"/>
  <c r="G105" i="6"/>
  <c r="K105" i="6"/>
  <c r="K106" i="6"/>
  <c r="G106" i="6"/>
  <c r="K19" i="6"/>
  <c r="K25" i="6"/>
  <c r="G99" i="6"/>
  <c r="K99" i="6"/>
  <c r="K176" i="6"/>
  <c r="G176" i="6"/>
  <c r="N101" i="7"/>
  <c r="N124" i="7"/>
  <c r="D123" i="7"/>
  <c r="N176" i="7"/>
  <c r="N29" i="7"/>
  <c r="N61" i="7"/>
  <c r="N85" i="7"/>
  <c r="N86" i="7"/>
  <c r="N27" i="7"/>
  <c r="N44" i="7"/>
  <c r="N105" i="7"/>
  <c r="N67" i="7"/>
  <c r="D10" i="22"/>
  <c r="N165" i="7"/>
  <c r="N28" i="7"/>
  <c r="N135" i="7"/>
  <c r="K32" i="6"/>
  <c r="K49" i="6"/>
  <c r="G49" i="6"/>
  <c r="N125" i="7"/>
  <c r="N136" i="7"/>
  <c r="N142" i="7"/>
  <c r="E22" i="22"/>
  <c r="E42" i="22"/>
  <c r="E50" i="22" s="1"/>
  <c r="E19" i="20"/>
  <c r="E24" i="23"/>
  <c r="D10" i="25"/>
  <c r="P90" i="26"/>
  <c r="N91" i="26"/>
  <c r="J536" i="5"/>
  <c r="J583" i="5"/>
  <c r="J359" i="5"/>
  <c r="J390" i="5"/>
  <c r="J618" i="5"/>
  <c r="J626" i="5"/>
  <c r="J610" i="5"/>
  <c r="J679" i="5"/>
  <c r="J623" i="5"/>
  <c r="J501" i="5"/>
  <c r="J476" i="5"/>
  <c r="J617" i="5"/>
  <c r="J595" i="5"/>
  <c r="J638" i="5"/>
  <c r="J594" i="5"/>
  <c r="J505" i="5"/>
  <c r="J538" i="5"/>
  <c r="J615" i="5"/>
  <c r="J622" i="5"/>
  <c r="J567" i="5"/>
  <c r="J413" i="5"/>
  <c r="J341" i="5"/>
  <c r="J624" i="5"/>
  <c r="J621" i="5"/>
  <c r="J392" i="5"/>
  <c r="J493" i="5"/>
  <c r="J391" i="5"/>
  <c r="J13" i="7" l="1"/>
  <c r="J187" i="7"/>
  <c r="J74" i="7"/>
  <c r="J111" i="7" s="1"/>
  <c r="J52" i="7"/>
  <c r="D216" i="7"/>
  <c r="E222" i="6"/>
  <c r="K82" i="12"/>
  <c r="E220" i="6"/>
  <c r="E25" i="24"/>
  <c r="E54" i="19"/>
  <c r="F111" i="6"/>
  <c r="F214" i="6" s="1"/>
  <c r="E216" i="6" s="1"/>
  <c r="E180" i="7"/>
  <c r="F81" i="6"/>
  <c r="E53" i="22"/>
  <c r="E10" i="10"/>
  <c r="E21" i="10" s="1"/>
  <c r="E24" i="10" s="1"/>
  <c r="M26" i="10"/>
  <c r="I25" i="16"/>
  <c r="I31" i="16" s="1"/>
  <c r="J132" i="6"/>
  <c r="I23" i="16"/>
  <c r="G23" i="16"/>
  <c r="G28" i="16" s="1"/>
  <c r="E45" i="16" s="1"/>
  <c r="D52" i="8"/>
  <c r="E61" i="27"/>
  <c r="I24" i="27"/>
  <c r="K24" i="27" s="1"/>
  <c r="D54" i="27"/>
  <c r="I54" i="27" s="1"/>
  <c r="C34" i="4"/>
  <c r="E34" i="4" s="1"/>
  <c r="E33" i="4" s="1"/>
  <c r="D47" i="27"/>
  <c r="D57" i="27"/>
  <c r="I57" i="27" s="1"/>
  <c r="K57" i="27" s="1"/>
  <c r="G29" i="27"/>
  <c r="E20" i="28"/>
  <c r="K14" i="10"/>
  <c r="C26" i="4"/>
  <c r="E46" i="27"/>
  <c r="I46" i="27" s="1"/>
  <c r="K46" i="27" s="1"/>
  <c r="E11" i="28"/>
  <c r="G16" i="27"/>
  <c r="I16" i="27" s="1"/>
  <c r="K16" i="27" s="1"/>
  <c r="H13" i="16"/>
  <c r="H23" i="16" s="1"/>
  <c r="F23" i="16"/>
  <c r="K20" i="10"/>
  <c r="D48" i="8"/>
  <c r="D46" i="8" s="1"/>
  <c r="G32" i="27"/>
  <c r="E23" i="28"/>
  <c r="I53" i="16"/>
  <c r="K53" i="16" s="1"/>
  <c r="E21" i="28"/>
  <c r="G30" i="27"/>
  <c r="H27" i="16"/>
  <c r="D38" i="16"/>
  <c r="D49" i="4" s="1"/>
  <c r="E49" i="4" s="1"/>
  <c r="E48" i="4" s="1"/>
  <c r="F25" i="16"/>
  <c r="F31" i="16" s="1"/>
  <c r="L67" i="12"/>
  <c r="L75" i="12" s="1"/>
  <c r="L77" i="12" s="1"/>
  <c r="J83" i="12" s="1"/>
  <c r="D22" i="8"/>
  <c r="D18" i="8"/>
  <c r="D17" i="8"/>
  <c r="D15" i="8" s="1"/>
  <c r="D27" i="8"/>
  <c r="C43" i="4"/>
  <c r="J67" i="12"/>
  <c r="J75" i="12" s="1"/>
  <c r="J82" i="12" s="1"/>
  <c r="F17" i="8"/>
  <c r="F15" i="8" s="1"/>
  <c r="D21" i="8"/>
  <c r="F203" i="6"/>
  <c r="J58" i="6"/>
  <c r="M111" i="7"/>
  <c r="E111" i="7"/>
  <c r="M146" i="7"/>
  <c r="E37" i="26"/>
  <c r="F159" i="7"/>
  <c r="F187" i="7"/>
  <c r="F132" i="6"/>
  <c r="J81" i="6"/>
  <c r="E146" i="7"/>
  <c r="E70" i="7"/>
  <c r="J203" i="6"/>
  <c r="J111" i="6"/>
  <c r="J216" i="6" s="1"/>
  <c r="M180" i="7"/>
  <c r="J180" i="7"/>
  <c r="J146" i="7"/>
  <c r="F130" i="7"/>
  <c r="D214" i="7" s="1"/>
  <c r="F19" i="7"/>
  <c r="F32" i="7"/>
  <c r="F113" i="7"/>
  <c r="D217" i="7" s="1"/>
  <c r="F83" i="7"/>
  <c r="F74" i="7"/>
  <c r="F63" i="7"/>
  <c r="F150" i="7"/>
  <c r="F52" i="7"/>
  <c r="F123" i="7"/>
  <c r="F13" i="7"/>
  <c r="F143" i="7"/>
  <c r="F140" i="7"/>
  <c r="G85" i="6"/>
  <c r="E225" i="6" s="1"/>
  <c r="K85" i="6"/>
  <c r="D50" i="25"/>
  <c r="C51" i="4"/>
  <c r="L16" i="9"/>
  <c r="E21" i="9"/>
  <c r="D59" i="4" s="1"/>
  <c r="E59" i="4" s="1"/>
  <c r="D11" i="14"/>
  <c r="D13" i="14" s="1"/>
  <c r="C53" i="4"/>
  <c r="E53" i="4" s="1"/>
  <c r="E52" i="4" s="1"/>
  <c r="D34" i="13"/>
  <c r="D26" i="4" s="1"/>
  <c r="D28" i="21"/>
  <c r="D68" i="4" s="1"/>
  <c r="D35" i="25"/>
  <c r="C57" i="4"/>
  <c r="E57" i="4" s="1"/>
  <c r="E56" i="4" s="1"/>
  <c r="E35" i="25"/>
  <c r="E52" i="25" s="1"/>
  <c r="C32" i="4"/>
  <c r="E32" i="4" s="1"/>
  <c r="E31" i="4" s="1"/>
  <c r="G24" i="28"/>
  <c r="K89" i="6"/>
  <c r="D25" i="13"/>
  <c r="D60" i="13" s="1"/>
  <c r="D35" i="20"/>
  <c r="D55" i="4" s="1"/>
  <c r="D33" i="22"/>
  <c r="D70" i="4" s="1"/>
  <c r="N130" i="7"/>
  <c r="E35" i="20"/>
  <c r="E37" i="20" s="1"/>
  <c r="C63" i="4"/>
  <c r="E63" i="4" s="1"/>
  <c r="G41" i="6"/>
  <c r="E44" i="19"/>
  <c r="E53" i="19" s="1"/>
  <c r="D44" i="19"/>
  <c r="D53" i="19" s="1"/>
  <c r="K34" i="6"/>
  <c r="D207" i="7"/>
  <c r="D42" i="23"/>
  <c r="D74" i="4" s="1"/>
  <c r="K11" i="6"/>
  <c r="K61" i="6"/>
  <c r="D38" i="8" s="1"/>
  <c r="D36" i="8" s="1"/>
  <c r="N137" i="7"/>
  <c r="G78" i="6"/>
  <c r="H61" i="27"/>
  <c r="N140" i="7"/>
  <c r="C74" i="4"/>
  <c r="K144" i="6"/>
  <c r="N117" i="7"/>
  <c r="D111" i="7"/>
  <c r="D25" i="24"/>
  <c r="C72" i="4"/>
  <c r="E72" i="4" s="1"/>
  <c r="E71" i="4" s="1"/>
  <c r="D70" i="7"/>
  <c r="C68" i="4"/>
  <c r="D54" i="19"/>
  <c r="C76" i="4"/>
  <c r="D83" i="4"/>
  <c r="G61" i="6"/>
  <c r="C65" i="4"/>
  <c r="J17" i="11"/>
  <c r="C22" i="4"/>
  <c r="E22" i="4" s="1"/>
  <c r="E21" i="4" s="1"/>
  <c r="F30" i="16"/>
  <c r="I45" i="27"/>
  <c r="K45" i="27" s="1"/>
  <c r="F49" i="27"/>
  <c r="N19" i="7"/>
  <c r="E28" i="21"/>
  <c r="N113" i="7"/>
  <c r="D24" i="28"/>
  <c r="G89" i="6"/>
  <c r="K78" i="6"/>
  <c r="D39" i="8" s="1"/>
  <c r="N32" i="7"/>
  <c r="G179" i="6"/>
  <c r="D58" i="27"/>
  <c r="K92" i="6"/>
  <c r="I25" i="27"/>
  <c r="K25" i="27" s="1"/>
  <c r="C80" i="4"/>
  <c r="C62" i="4"/>
  <c r="E62" i="4" s="1"/>
  <c r="J81" i="12"/>
  <c r="C11" i="4"/>
  <c r="C61" i="4"/>
  <c r="K179" i="6"/>
  <c r="D43" i="8" s="1"/>
  <c r="G125" i="6"/>
  <c r="K120" i="6"/>
  <c r="D33" i="8" s="1"/>
  <c r="G92" i="6"/>
  <c r="K174" i="6"/>
  <c r="D12" i="26"/>
  <c r="N150" i="7"/>
  <c r="E203" i="6"/>
  <c r="K114" i="6"/>
  <c r="N123" i="7"/>
  <c r="G97" i="6"/>
  <c r="F20" i="17"/>
  <c r="K27" i="27"/>
  <c r="F19" i="17"/>
  <c r="H33" i="27"/>
  <c r="H35" i="27" s="1"/>
  <c r="D12" i="28"/>
  <c r="G17" i="27"/>
  <c r="D11" i="15"/>
  <c r="F60" i="27"/>
  <c r="F23" i="28"/>
  <c r="G144" i="6"/>
  <c r="D17" i="4"/>
  <c r="H10" i="28"/>
  <c r="I10" i="28" s="1"/>
  <c r="E58" i="6"/>
  <c r="E42" i="23"/>
  <c r="E44" i="23" s="1"/>
  <c r="E33" i="22"/>
  <c r="E52" i="22" s="1"/>
  <c r="N63" i="7"/>
  <c r="K38" i="6"/>
  <c r="C70" i="4"/>
  <c r="G12" i="27"/>
  <c r="C20" i="4"/>
  <c r="K125" i="6"/>
  <c r="G120" i="6"/>
  <c r="G51" i="6"/>
  <c r="G174" i="6"/>
  <c r="G46" i="6"/>
  <c r="G73" i="6"/>
  <c r="K135" i="6"/>
  <c r="C41" i="4"/>
  <c r="E41" i="4" s="1"/>
  <c r="E40" i="4" s="1"/>
  <c r="D53" i="22"/>
  <c r="G114" i="6"/>
  <c r="C64" i="4"/>
  <c r="E64" i="4" s="1"/>
  <c r="N74" i="7"/>
  <c r="D85" i="4"/>
  <c r="N143" i="7"/>
  <c r="N159" i="7"/>
  <c r="E81" i="6"/>
  <c r="C30" i="4"/>
  <c r="C39" i="4"/>
  <c r="E39" i="4" s="1"/>
  <c r="E38" i="4" s="1"/>
  <c r="E111" i="6"/>
  <c r="I14" i="27"/>
  <c r="K14" i="27" s="1"/>
  <c r="F19" i="27"/>
  <c r="J86" i="16"/>
  <c r="D146" i="7"/>
  <c r="D14" i="18"/>
  <c r="K28" i="27"/>
  <c r="I19" i="28"/>
  <c r="K56" i="27"/>
  <c r="D48" i="27"/>
  <c r="E13" i="28"/>
  <c r="E25" i="13"/>
  <c r="G38" i="6"/>
  <c r="D59" i="27"/>
  <c r="G31" i="27"/>
  <c r="K14" i="6"/>
  <c r="N83" i="7"/>
  <c r="E18" i="28"/>
  <c r="K55" i="27"/>
  <c r="K26" i="27"/>
  <c r="K51" i="6"/>
  <c r="D32" i="8" s="1"/>
  <c r="K46" i="6"/>
  <c r="N187" i="7"/>
  <c r="K73" i="6"/>
  <c r="D180" i="7"/>
  <c r="C78" i="4" s="1"/>
  <c r="G135" i="6"/>
  <c r="C28" i="4"/>
  <c r="E28" i="4" s="1"/>
  <c r="E27" i="4" s="1"/>
  <c r="N52" i="7"/>
  <c r="E37" i="4"/>
  <c r="E36" i="4" s="1"/>
  <c r="E132" i="6"/>
  <c r="N92" i="26"/>
  <c r="P91" i="26"/>
  <c r="J633" i="5"/>
  <c r="J592" i="5"/>
  <c r="J588" i="5"/>
  <c r="J616" i="5"/>
  <c r="J539" i="5"/>
  <c r="J630" i="5"/>
  <c r="J642" i="5"/>
  <c r="J521" i="5"/>
  <c r="J485" i="5"/>
  <c r="J554" i="5"/>
  <c r="J639" i="5"/>
  <c r="J522" i="5"/>
  <c r="J574" i="5"/>
  <c r="J611" i="5"/>
  <c r="J542" i="5"/>
  <c r="J469" i="5"/>
  <c r="J490" i="5"/>
  <c r="J596" i="5"/>
  <c r="J598" i="5"/>
  <c r="J691" i="5"/>
  <c r="J698" i="5"/>
  <c r="J613" i="5"/>
  <c r="J678" i="5"/>
  <c r="J566" i="5"/>
  <c r="J631" i="5"/>
  <c r="J580" i="5"/>
  <c r="J329" i="5"/>
  <c r="J694" i="5"/>
  <c r="J605" i="5"/>
  <c r="J634" i="5"/>
  <c r="J587" i="5"/>
  <c r="J637" i="5"/>
  <c r="J586" i="5"/>
  <c r="J533" i="5"/>
  <c r="J529" i="5"/>
  <c r="J546" i="5"/>
  <c r="J607" i="5"/>
  <c r="J619" i="5"/>
  <c r="J682" i="5"/>
  <c r="J620" i="5"/>
  <c r="J386" i="5"/>
  <c r="J489" i="5"/>
  <c r="J625" i="5"/>
  <c r="J525" i="5"/>
  <c r="J677" i="5"/>
  <c r="J685" i="5"/>
  <c r="J604" i="5"/>
  <c r="J570" i="5"/>
  <c r="J700" i="5"/>
  <c r="J614" i="5"/>
  <c r="J416" i="5"/>
  <c r="J70" i="7" l="1"/>
  <c r="J148" i="7" s="1"/>
  <c r="J185" i="7" s="1"/>
  <c r="J191" i="7" s="1"/>
  <c r="J195" i="7" s="1"/>
  <c r="J230" i="6"/>
  <c r="E221" i="6"/>
  <c r="G32" i="16"/>
  <c r="J205" i="6"/>
  <c r="J207" i="6" s="1"/>
  <c r="I28" i="16"/>
  <c r="I30" i="16" s="1"/>
  <c r="E26" i="4"/>
  <c r="E25" i="4" s="1"/>
  <c r="K10" i="10"/>
  <c r="K21" i="10" s="1"/>
  <c r="K24" i="10" s="1"/>
  <c r="D20" i="4" s="1"/>
  <c r="E20" i="4" s="1"/>
  <c r="E19" i="4" s="1"/>
  <c r="F28" i="16"/>
  <c r="F32" i="16" s="1"/>
  <c r="L53" i="16"/>
  <c r="L86" i="16" s="1"/>
  <c r="E49" i="27"/>
  <c r="I29" i="27"/>
  <c r="K29" i="27" s="1"/>
  <c r="H25" i="16"/>
  <c r="D42" i="16"/>
  <c r="H21" i="28"/>
  <c r="I21" i="28" s="1"/>
  <c r="D76" i="4"/>
  <c r="E76" i="4" s="1"/>
  <c r="E75" i="4" s="1"/>
  <c r="K27" i="10"/>
  <c r="J83" i="6"/>
  <c r="D43" i="4"/>
  <c r="E43" i="4" s="1"/>
  <c r="E42" i="4" s="1"/>
  <c r="J77" i="12"/>
  <c r="D42" i="8"/>
  <c r="D40" i="8" s="1"/>
  <c r="D35" i="8" s="1"/>
  <c r="F180" i="7"/>
  <c r="E54" i="25"/>
  <c r="E148" i="7"/>
  <c r="E185" i="7" s="1"/>
  <c r="E191" i="7" s="1"/>
  <c r="E195" i="7" s="1"/>
  <c r="N146" i="7"/>
  <c r="E228" i="6"/>
  <c r="F146" i="7"/>
  <c r="F70" i="7"/>
  <c r="F111" i="7"/>
  <c r="E23" i="9"/>
  <c r="D44" i="23"/>
  <c r="D52" i="25"/>
  <c r="D78" i="4" s="1"/>
  <c r="E78" i="4" s="1"/>
  <c r="E77" i="4" s="1"/>
  <c r="D61" i="13"/>
  <c r="E68" i="4"/>
  <c r="E67" i="4" s="1"/>
  <c r="D30" i="21"/>
  <c r="D37" i="26"/>
  <c r="D58" i="13"/>
  <c r="D59" i="13" s="1"/>
  <c r="K111" i="6"/>
  <c r="E74" i="4"/>
  <c r="E73" i="4" s="1"/>
  <c r="K81" i="6"/>
  <c r="D30" i="4"/>
  <c r="E30" i="4" s="1"/>
  <c r="E29" i="4" s="1"/>
  <c r="E70" i="4"/>
  <c r="E69" i="4" s="1"/>
  <c r="D52" i="22"/>
  <c r="E83" i="6"/>
  <c r="C13" i="4" s="1"/>
  <c r="D51" i="4"/>
  <c r="E51" i="4" s="1"/>
  <c r="E50" i="4" s="1"/>
  <c r="G203" i="6"/>
  <c r="G33" i="27"/>
  <c r="H17" i="28"/>
  <c r="I17" i="28" s="1"/>
  <c r="F24" i="28"/>
  <c r="K58" i="6"/>
  <c r="H18" i="28"/>
  <c r="I18" i="28" s="1"/>
  <c r="H22" i="28"/>
  <c r="D19" i="27"/>
  <c r="I18" i="27"/>
  <c r="K18" i="27" s="1"/>
  <c r="K203" i="6"/>
  <c r="F14" i="28"/>
  <c r="H11" i="28"/>
  <c r="I11" i="28" s="1"/>
  <c r="I32" i="27"/>
  <c r="K32" i="27" s="1"/>
  <c r="N180" i="7"/>
  <c r="H19" i="27"/>
  <c r="I48" i="27"/>
  <c r="K48" i="27" s="1"/>
  <c r="I31" i="27"/>
  <c r="G132" i="6"/>
  <c r="H23" i="28"/>
  <c r="I23" i="28" s="1"/>
  <c r="I17" i="27"/>
  <c r="K17" i="27" s="1"/>
  <c r="K132" i="6"/>
  <c r="D61" i="27"/>
  <c r="I58" i="27"/>
  <c r="K58" i="27" s="1"/>
  <c r="H20" i="28"/>
  <c r="I20" i="28" s="1"/>
  <c r="D148" i="7"/>
  <c r="D185" i="7" s="1"/>
  <c r="D21" i="26" s="1"/>
  <c r="I59" i="27"/>
  <c r="H13" i="28"/>
  <c r="I13" i="28" s="1"/>
  <c r="E214" i="6"/>
  <c r="J214" i="6" s="1"/>
  <c r="G22" i="27"/>
  <c r="G52" i="27"/>
  <c r="N111" i="7"/>
  <c r="F61" i="27"/>
  <c r="I60" i="27"/>
  <c r="K60" i="27" s="1"/>
  <c r="H12" i="28"/>
  <c r="I12" i="28" s="1"/>
  <c r="D14" i="28"/>
  <c r="G14" i="28"/>
  <c r="I30" i="27"/>
  <c r="K30" i="27" s="1"/>
  <c r="D33" i="27"/>
  <c r="I12" i="27"/>
  <c r="K12" i="27" s="1"/>
  <c r="G19" i="27"/>
  <c r="E14" i="28"/>
  <c r="D49" i="27"/>
  <c r="I47" i="27"/>
  <c r="K47" i="27" s="1"/>
  <c r="G111" i="6"/>
  <c r="H49" i="27"/>
  <c r="G81" i="6"/>
  <c r="K54" i="27"/>
  <c r="N93" i="26"/>
  <c r="P92" i="26"/>
  <c r="J697" i="5"/>
  <c r="J497" i="5"/>
  <c r="J690" i="5"/>
  <c r="J553" i="5"/>
  <c r="J636" i="5"/>
  <c r="J689" i="5"/>
  <c r="J232" i="6" l="1"/>
  <c r="J209" i="6"/>
  <c r="D45" i="16"/>
  <c r="K26" i="10"/>
  <c r="H31" i="16"/>
  <c r="H28" i="16"/>
  <c r="H30" i="16" s="1"/>
  <c r="D32" i="26"/>
  <c r="D22" i="26"/>
  <c r="D93" i="4"/>
  <c r="F148" i="7"/>
  <c r="F185" i="7" s="1"/>
  <c r="F191" i="7" s="1"/>
  <c r="F195" i="7" s="1"/>
  <c r="D212" i="7" s="1"/>
  <c r="K83" i="6"/>
  <c r="D54" i="25"/>
  <c r="I61" i="27"/>
  <c r="G35" i="27"/>
  <c r="K205" i="6"/>
  <c r="K207" i="6" s="1"/>
  <c r="I49" i="27"/>
  <c r="I52" i="27"/>
  <c r="K52" i="27" s="1"/>
  <c r="I19" i="27"/>
  <c r="K19" i="27" s="1"/>
  <c r="D35" i="27"/>
  <c r="I33" i="27"/>
  <c r="H14" i="28"/>
  <c r="I22" i="27"/>
  <c r="K22" i="27" s="1"/>
  <c r="N94" i="26"/>
  <c r="P93" i="26"/>
  <c r="K209" i="6" l="1"/>
  <c r="N95" i="26"/>
  <c r="P94" i="26"/>
  <c r="H22" i="26"/>
  <c r="H30" i="26" s="1"/>
  <c r="J419" i="5"/>
  <c r="J465" i="5"/>
  <c r="D30" i="26" l="1"/>
  <c r="N96" i="26"/>
  <c r="P95" i="26"/>
  <c r="D36" i="26" l="1"/>
  <c r="D33" i="26"/>
  <c r="N97" i="26"/>
  <c r="P96" i="26"/>
  <c r="N98" i="26" l="1"/>
  <c r="P97" i="26"/>
  <c r="B77" i="8"/>
  <c r="B63" i="8"/>
  <c r="N99" i="26" l="1"/>
  <c r="P98" i="26"/>
  <c r="K54" i="16" l="1"/>
  <c r="N100" i="26"/>
  <c r="P99" i="26"/>
  <c r="N101" i="26" l="1"/>
  <c r="P100" i="26"/>
  <c r="K55" i="16"/>
  <c r="L54" i="16" l="1"/>
  <c r="N102" i="26"/>
  <c r="P101" i="26"/>
  <c r="K56" i="16"/>
  <c r="L55" i="16" l="1"/>
  <c r="M54" i="16"/>
  <c r="N103" i="26"/>
  <c r="P102" i="26"/>
  <c r="K57" i="16"/>
  <c r="L56" i="16" l="1"/>
  <c r="M55" i="16"/>
  <c r="N104" i="26"/>
  <c r="P103" i="26"/>
  <c r="K58" i="16"/>
  <c r="L57" i="16" l="1"/>
  <c r="M56" i="16"/>
  <c r="K59" i="16"/>
  <c r="N105" i="26"/>
  <c r="P104" i="26"/>
  <c r="L58" i="16" l="1"/>
  <c r="M57" i="16"/>
  <c r="N106" i="26"/>
  <c r="P105" i="26"/>
  <c r="K60" i="16"/>
  <c r="L59" i="16" l="1"/>
  <c r="M58" i="16"/>
  <c r="K61" i="16"/>
  <c r="N107" i="26"/>
  <c r="P106" i="26"/>
  <c r="L60" i="16" l="1"/>
  <c r="M59" i="16"/>
  <c r="N108" i="26"/>
  <c r="P107" i="26"/>
  <c r="K62" i="16"/>
  <c r="L61" i="16" l="1"/>
  <c r="M60" i="16"/>
  <c r="K63" i="16"/>
  <c r="N109" i="26"/>
  <c r="P108" i="26"/>
  <c r="L62" i="16" l="1"/>
  <c r="M61" i="16"/>
  <c r="N110" i="26"/>
  <c r="P109" i="26"/>
  <c r="K64" i="16"/>
  <c r="L63" i="16" l="1"/>
  <c r="M62" i="16"/>
  <c r="K65" i="16"/>
  <c r="N111" i="26"/>
  <c r="P110" i="26"/>
  <c r="L64" i="16" l="1"/>
  <c r="M63" i="16"/>
  <c r="K66" i="16"/>
  <c r="N112" i="26"/>
  <c r="P111" i="26"/>
  <c r="L65" i="16" l="1"/>
  <c r="M64" i="16"/>
  <c r="K67" i="16"/>
  <c r="N113" i="26"/>
  <c r="P112" i="26"/>
  <c r="L66" i="16" l="1"/>
  <c r="M65" i="16"/>
  <c r="K68" i="16"/>
  <c r="N114" i="26"/>
  <c r="P114" i="26" s="1"/>
  <c r="P113" i="26"/>
  <c r="L67" i="16" l="1"/>
  <c r="M66" i="16"/>
  <c r="K69" i="16"/>
  <c r="D37" i="20"/>
  <c r="E205" i="6"/>
  <c r="E24" i="28"/>
  <c r="C55" i="4"/>
  <c r="E55" i="4" s="1"/>
  <c r="E54" i="4" s="1"/>
  <c r="L68" i="16" l="1"/>
  <c r="M67" i="16"/>
  <c r="K70" i="16"/>
  <c r="K59" i="27"/>
  <c r="I22" i="28"/>
  <c r="E207" i="6"/>
  <c r="D13" i="4"/>
  <c r="E13" i="4" s="1"/>
  <c r="E12" i="4" s="1"/>
  <c r="L69" i="16" l="1"/>
  <c r="M68" i="16"/>
  <c r="K71" i="16"/>
  <c r="H24" i="28"/>
  <c r="K31" i="27"/>
  <c r="E209" i="6"/>
  <c r="L70" i="16" l="1"/>
  <c r="M69" i="16"/>
  <c r="K72" i="16"/>
  <c r="I35" i="27"/>
  <c r="K35" i="27" s="1"/>
  <c r="K33" i="27"/>
  <c r="F205" i="6"/>
  <c r="F207" i="6" s="1"/>
  <c r="L71" i="16" l="1"/>
  <c r="M70" i="16"/>
  <c r="K73" i="16"/>
  <c r="G205" i="6"/>
  <c r="L72" i="16" l="1"/>
  <c r="M71" i="16"/>
  <c r="K74" i="16"/>
  <c r="G207" i="6"/>
  <c r="L73" i="16" l="1"/>
  <c r="M72" i="16"/>
  <c r="K75" i="16"/>
  <c r="L74" i="16" l="1"/>
  <c r="M73" i="16"/>
  <c r="K76" i="16"/>
  <c r="L75" i="16" l="1"/>
  <c r="M74" i="16"/>
  <c r="K77" i="16"/>
  <c r="L76" i="16" l="1"/>
  <c r="M75" i="16"/>
  <c r="K78" i="16"/>
  <c r="L77" i="16" l="1"/>
  <c r="M76" i="16"/>
  <c r="K79" i="16"/>
  <c r="L78" i="16" l="1"/>
  <c r="M77" i="16"/>
  <c r="K80" i="16"/>
  <c r="L79" i="16" l="1"/>
  <c r="M78" i="16"/>
  <c r="K81" i="16"/>
  <c r="L80" i="16" l="1"/>
  <c r="M79" i="16"/>
  <c r="K82" i="16"/>
  <c r="L81" i="16" l="1"/>
  <c r="M80" i="16"/>
  <c r="K83" i="16"/>
  <c r="L82" i="16" l="1"/>
  <c r="M81" i="16"/>
  <c r="K84" i="16"/>
  <c r="L83" i="16" l="1"/>
  <c r="M82" i="16"/>
  <c r="K85" i="16"/>
  <c r="L84" i="16" l="1"/>
  <c r="M83" i="16"/>
  <c r="D12" i="8"/>
  <c r="D44" i="8" s="1"/>
  <c r="J21" i="26"/>
  <c r="J22" i="26" s="1"/>
  <c r="J30" i="26" s="1"/>
  <c r="D191" i="7"/>
  <c r="L85" i="16" l="1"/>
  <c r="M85" i="16" s="1"/>
  <c r="M84" i="16"/>
  <c r="K21" i="26"/>
  <c r="K30" i="26"/>
  <c r="D80" i="4"/>
  <c r="E80" i="4" s="1"/>
  <c r="E79" i="4" s="1"/>
  <c r="D195" i="7"/>
  <c r="D206" i="7"/>
  <c r="D15" i="4"/>
  <c r="E15" i="4" s="1"/>
  <c r="E14" i="4" s="1"/>
  <c r="D218" i="7" l="1"/>
  <c r="E224" i="6" s="1"/>
  <c r="K13" i="9"/>
  <c r="L13" i="9" s="1"/>
  <c r="D53" i="8"/>
  <c r="B44" i="8"/>
  <c r="D199" i="7"/>
  <c r="J693" i="5"/>
  <c r="J681" i="5"/>
  <c r="E230" i="6" l="1"/>
  <c r="E232" i="6" s="1"/>
  <c r="D79" i="8"/>
  <c r="D82" i="8" s="1"/>
  <c r="D84" i="8" s="1"/>
  <c r="B53" i="8"/>
  <c r="C93" i="4" s="1"/>
  <c r="E93" i="4" s="1"/>
  <c r="E92" i="4" s="1"/>
  <c r="J701" i="5"/>
  <c r="J699" i="5"/>
  <c r="G37" i="6" l="1"/>
  <c r="G36" i="6"/>
  <c r="G33" i="6"/>
  <c r="G28" i="6"/>
  <c r="G20" i="6"/>
  <c r="G29" i="6"/>
  <c r="G21" i="6"/>
  <c r="G17" i="6"/>
  <c r="G31" i="6"/>
  <c r="G22" i="6"/>
  <c r="G16" i="6"/>
  <c r="G19" i="6"/>
  <c r="G24" i="6"/>
  <c r="G32" i="6"/>
  <c r="G23" i="6"/>
  <c r="G30" i="6"/>
  <c r="G26" i="6"/>
  <c r="G25" i="6"/>
  <c r="G18" i="6"/>
  <c r="G27" i="6"/>
  <c r="G13" i="6"/>
  <c r="C83" i="4"/>
  <c r="E83" i="4" s="1"/>
  <c r="E82" i="4" s="1"/>
  <c r="C85" i="4"/>
  <c r="E85" i="4" s="1"/>
  <c r="E84" i="4" s="1"/>
  <c r="C95" i="4"/>
  <c r="E95" i="4" s="1"/>
  <c r="E94" i="4" s="1"/>
  <c r="C97" i="4"/>
  <c r="E97" i="4" s="1"/>
  <c r="E96" i="4" s="1"/>
  <c r="C91" i="4"/>
  <c r="E91" i="4" s="1"/>
  <c r="E90" i="4" s="1"/>
  <c r="C89" i="4"/>
  <c r="E89" i="4" s="1"/>
  <c r="E88" i="4" s="1"/>
  <c r="C87" i="4"/>
  <c r="E87" i="4" s="1"/>
  <c r="E86" i="4" s="1"/>
  <c r="C17" i="4"/>
  <c r="E17" i="4" s="1"/>
  <c r="E16" i="4" s="1"/>
  <c r="M13" i="7" l="1"/>
  <c r="E30" i="21" s="1"/>
  <c r="N14" i="7"/>
  <c r="N13" i="7" s="1"/>
  <c r="N70" i="7" s="1"/>
  <c r="N148" i="7" s="1"/>
  <c r="N185" i="7" s="1"/>
  <c r="N191" i="7" s="1"/>
  <c r="N195" i="7" s="1"/>
  <c r="F34" i="6"/>
  <c r="G35" i="6"/>
  <c r="G34" i="6" s="1"/>
  <c r="F14" i="6"/>
  <c r="G15" i="6"/>
  <c r="G14" i="6" s="1"/>
  <c r="F11" i="6"/>
  <c r="G12" i="6"/>
  <c r="G11" i="6" s="1"/>
  <c r="M70" i="7" l="1"/>
  <c r="M148" i="7" s="1"/>
  <c r="M185" i="7" s="1"/>
  <c r="F58" i="6"/>
  <c r="F83" i="6" s="1"/>
  <c r="F209" i="6" s="1"/>
  <c r="G58" i="6"/>
  <c r="G83" i="6" s="1"/>
  <c r="G209" i="6" s="1"/>
  <c r="E21" i="26" l="1"/>
  <c r="F12" i="8"/>
  <c r="F44" i="8" s="1"/>
  <c r="F53" i="8" s="1"/>
  <c r="F79" i="8" s="1"/>
  <c r="F82" i="8" s="1"/>
  <c r="F84" i="8" s="1"/>
  <c r="M191" i="7"/>
  <c r="M195" i="7" s="1"/>
  <c r="K31" i="9" s="1"/>
  <c r="K12" i="9" s="1"/>
  <c r="E32" i="26" l="1"/>
  <c r="E22" i="26"/>
  <c r="E30" i="26" s="1"/>
  <c r="G12" i="9"/>
  <c r="K15" i="9"/>
  <c r="L31" i="9"/>
  <c r="K33" i="9"/>
  <c r="E36" i="26" l="1"/>
  <c r="E33" i="26"/>
  <c r="G15" i="9"/>
  <c r="G21" i="9" s="1"/>
  <c r="L12" i="9"/>
  <c r="K39" i="9"/>
  <c r="K10" i="9" s="1"/>
  <c r="L33" i="9"/>
  <c r="L10" i="9" l="1"/>
  <c r="D11" i="4"/>
  <c r="E11" i="4" s="1"/>
  <c r="E10" i="4" s="1"/>
  <c r="K21" i="9"/>
  <c r="D61" i="4"/>
  <c r="E61" i="4" s="1"/>
  <c r="G23" i="9"/>
  <c r="L15" i="9"/>
  <c r="K41" i="9"/>
  <c r="L39" i="9"/>
  <c r="L41" i="9" s="1"/>
  <c r="K23" i="9" l="1"/>
  <c r="D65" i="4"/>
  <c r="E65" i="4" s="1"/>
  <c r="E58" i="4" s="1"/>
  <c r="L21" i="9"/>
  <c r="L23"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Daniel FERNANDEZ LAPI</author>
  </authors>
  <commentList>
    <comment ref="D210" authorId="0" shapeId="0" xr:uid="{00000000-0006-0000-0700-000001000000}">
      <text>
        <r>
          <rPr>
            <b/>
            <sz val="9"/>
            <color indexed="81"/>
            <rFont val="Tahoma"/>
            <family val="2"/>
          </rPr>
          <t>Daniel FERNANDEZ LAPI:</t>
        </r>
        <r>
          <rPr>
            <sz val="9"/>
            <color indexed="81"/>
            <rFont val="Tahoma"/>
            <family val="2"/>
          </rPr>
          <t xml:space="preserve">
Update this in Q2 2021 to take column F</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Marco Cianchelli</author>
  </authors>
  <commentList>
    <comment ref="C3" authorId="0" shapeId="0" xr:uid="{D3FF4B27-54D8-4195-B00B-01CA42444A4B}">
      <text>
        <r>
          <rPr>
            <sz val="9"/>
            <color indexed="81"/>
            <rFont val="Tahoma"/>
            <family val="2"/>
          </rPr>
          <t>Imposta sostitutiva: Euro 30.000 + upfornt fees Euro 120.000</t>
        </r>
      </text>
    </comment>
    <comment ref="E3" authorId="0" shapeId="0" xr:uid="{3BECA0B8-6BEB-4D39-ADCD-D6BA2150F436}">
      <text>
        <r>
          <rPr>
            <b/>
            <sz val="9"/>
            <color indexed="81"/>
            <rFont val="Tahoma"/>
            <family val="2"/>
          </rPr>
          <t>Management fees (4.900) + commitment fees (5.383,33)</t>
        </r>
        <r>
          <rPr>
            <sz val="9"/>
            <color indexed="81"/>
            <rFont val="Tahoma"/>
            <family val="2"/>
          </rPr>
          <t xml:space="preserve">
</t>
        </r>
      </text>
    </comment>
    <comment ref="F3" authorId="0" shapeId="0" xr:uid="{30671A72-92F6-4495-A95F-44003C03C228}">
      <text>
        <r>
          <rPr>
            <b/>
            <sz val="9"/>
            <color indexed="81"/>
            <rFont val="Tahoma"/>
            <family val="2"/>
          </rPr>
          <t>Dentons: Euro 8.211,71 + Bayern 12.000+22.100,99+1.404,84</t>
        </r>
        <r>
          <rPr>
            <sz val="9"/>
            <color indexed="81"/>
            <rFont val="Tahoma"/>
            <family val="2"/>
          </rPr>
          <t xml:space="preserve">
</t>
        </r>
      </text>
    </comment>
  </commentList>
</comments>
</file>

<file path=xl/sharedStrings.xml><?xml version="1.0" encoding="utf-8"?>
<sst xmlns="http://schemas.openxmlformats.org/spreadsheetml/2006/main" count="7508" uniqueCount="3019">
  <si>
    <t>Other</t>
  </si>
  <si>
    <t>Income Tax</t>
  </si>
  <si>
    <t>General Information</t>
  </si>
  <si>
    <t>Financial assets</t>
  </si>
  <si>
    <t>Current</t>
  </si>
  <si>
    <t>Losses available for offset against future taxable income</t>
  </si>
  <si>
    <t>Rental income</t>
  </si>
  <si>
    <t>Deferred tax liabilities</t>
  </si>
  <si>
    <t>Derivative financial instruments</t>
  </si>
  <si>
    <t>Deferred tax assets</t>
  </si>
  <si>
    <t>Share capital</t>
  </si>
  <si>
    <t>Functional currency</t>
  </si>
  <si>
    <t>Has the company purchased or sold any investments?
If so, please provide terms and conditions.</t>
  </si>
  <si>
    <t>Has there been anything else significant occurred which impact needs to be considered?
If so, please provide terms and conditions.</t>
  </si>
  <si>
    <t>TOTAL</t>
  </si>
  <si>
    <t>Neither past due nor impaired</t>
  </si>
  <si>
    <t>Property management fees</t>
  </si>
  <si>
    <t>Finance income</t>
  </si>
  <si>
    <t>Other adjustments</t>
  </si>
  <si>
    <t>Revaluation of investment properties to fair value</t>
  </si>
  <si>
    <t>Bank</t>
  </si>
  <si>
    <t>Reporting period</t>
  </si>
  <si>
    <t>Current assets</t>
  </si>
  <si>
    <t>Non-current assets</t>
  </si>
  <si>
    <t>Non-current liabilities</t>
  </si>
  <si>
    <t>Current liabilities</t>
  </si>
  <si>
    <t xml:space="preserve">30-60 </t>
  </si>
  <si>
    <t xml:space="preserve">60-90 </t>
  </si>
  <si>
    <t xml:space="preserve">90-120 </t>
  </si>
  <si>
    <t xml:space="preserve">&lt;30 </t>
  </si>
  <si>
    <t xml:space="preserve">&gt;120 </t>
  </si>
  <si>
    <t>End of period</t>
  </si>
  <si>
    <t>Cash and cash equivalents</t>
  </si>
  <si>
    <t>Total current assets</t>
  </si>
  <si>
    <t>Total</t>
  </si>
  <si>
    <t>Other finance income</t>
  </si>
  <si>
    <t>Total current liabilities</t>
  </si>
  <si>
    <t>End of previous period</t>
  </si>
  <si>
    <t>IFRS trial balance</t>
  </si>
  <si>
    <t>Assets pledged: Eg. cash deposit, receivables, shares, rental income</t>
  </si>
  <si>
    <t>Description</t>
  </si>
  <si>
    <t>Amount</t>
  </si>
  <si>
    <t>Beneficial of the guarantee</t>
  </si>
  <si>
    <t>Commitment and contingencies (including litigations):</t>
  </si>
  <si>
    <t>Provision booked (if any)</t>
  </si>
  <si>
    <t>Total exposure</t>
  </si>
  <si>
    <t>Mapping to Group CoA</t>
  </si>
  <si>
    <t>613100</t>
  </si>
  <si>
    <t>613810</t>
  </si>
  <si>
    <t>613820</t>
  </si>
  <si>
    <t>Deferred Income</t>
  </si>
  <si>
    <t>Audit fees</t>
  </si>
  <si>
    <t>Total non-current assets</t>
  </si>
  <si>
    <t>Total non-current liabilities</t>
  </si>
  <si>
    <t>Management fees</t>
  </si>
  <si>
    <t>Capital expenditure</t>
  </si>
  <si>
    <t xml:space="preserve">  </t>
  </si>
  <si>
    <t>Financial risk</t>
  </si>
  <si>
    <t>Non current</t>
  </si>
  <si>
    <t>Past due not impaired</t>
  </si>
  <si>
    <t xml:space="preserve">Impact on statement of comprehensive income </t>
  </si>
  <si>
    <t>Rent free granted:</t>
  </si>
  <si>
    <t>Non-deductible expenses</t>
  </si>
  <si>
    <t>Unrecognized current year losses carried forward</t>
  </si>
  <si>
    <t>Utilization of  previously unrecognised losses carried forward</t>
  </si>
  <si>
    <t>Income Tax reconciliation:</t>
  </si>
  <si>
    <t xml:space="preserve">Other adjustments </t>
  </si>
  <si>
    <t>Provide information in writing on any existing contingencies, commitments or guarantees referring to concrete Agreements and specifying relevant details, so that the impact on financial statements is obvious from the description</t>
  </si>
  <si>
    <t>Financial liabilities</t>
  </si>
  <si>
    <t>Level 1</t>
  </si>
  <si>
    <t>Level 2</t>
  </si>
  <si>
    <t>Level 3</t>
  </si>
  <si>
    <t>231000</t>
  </si>
  <si>
    <t>690000</t>
  </si>
  <si>
    <t>Projected rental income</t>
  </si>
  <si>
    <t>Lease terms</t>
  </si>
  <si>
    <t>Unrecognized deferred tax asset</t>
  </si>
  <si>
    <t>Adjustments for:</t>
  </si>
  <si>
    <t>Proceeds from sale of investment properties</t>
  </si>
  <si>
    <t>Proceeds from sale of shares in subsidiaries</t>
  </si>
  <si>
    <t>Net increase/(decrease) in cash and cash equivalents</t>
  </si>
  <si>
    <t>Administration fees</t>
  </si>
  <si>
    <t>Future minimum lease payments under non-cancellable operating leases</t>
  </si>
  <si>
    <t>Total equity</t>
  </si>
  <si>
    <t>Minimum income tax payable</t>
  </si>
  <si>
    <t>Trade and other payables</t>
  </si>
  <si>
    <t>Entity</t>
  </si>
  <si>
    <t>Retail</t>
  </si>
  <si>
    <t>Offices</t>
  </si>
  <si>
    <t>Receivables (current) - Income Tax</t>
  </si>
  <si>
    <t>Property - Rental Income</t>
  </si>
  <si>
    <t>101000</t>
  </si>
  <si>
    <t>110000</t>
  </si>
  <si>
    <t>130000</t>
  </si>
  <si>
    <t>482000</t>
  </si>
  <si>
    <t>651200</t>
  </si>
  <si>
    <t>Local tax rate :</t>
  </si>
  <si>
    <t xml:space="preserve">Rent free period straight lined </t>
  </si>
  <si>
    <t>E</t>
  </si>
  <si>
    <t>I</t>
  </si>
  <si>
    <t>L</t>
  </si>
  <si>
    <t>A</t>
  </si>
  <si>
    <t>Controls (assets=liabilities; expenses=income; total is nil) :</t>
  </si>
  <si>
    <t>Other receivables</t>
  </si>
  <si>
    <t>Interest bearing loans and borrowings</t>
  </si>
  <si>
    <t>Director fees</t>
  </si>
  <si>
    <t>Revenue</t>
  </si>
  <si>
    <t>Control</t>
  </si>
  <si>
    <t>Total assets</t>
  </si>
  <si>
    <t>Total liabilities</t>
  </si>
  <si>
    <t>(Decrease)/increase in trade and other payables</t>
  </si>
  <si>
    <t>Total equity and total liabilities</t>
  </si>
  <si>
    <t>Statement of financial position</t>
  </si>
  <si>
    <t>Local currency</t>
  </si>
  <si>
    <t>Statement of cash flows</t>
  </si>
  <si>
    <t>Transfer from property under construction</t>
  </si>
  <si>
    <t>Total current</t>
  </si>
  <si>
    <t>Total non-current</t>
  </si>
  <si>
    <t>Charge for the period</t>
  </si>
  <si>
    <t>Utilised</t>
  </si>
  <si>
    <t>Unused amounts reversed</t>
  </si>
  <si>
    <t>Income tax receivable</t>
  </si>
  <si>
    <t>Service charge income</t>
  </si>
  <si>
    <t>Operating leases - Entity as lessor</t>
  </si>
  <si>
    <t xml:space="preserve">Current income tax </t>
  </si>
  <si>
    <t>Current income tax  charge</t>
  </si>
  <si>
    <t xml:space="preserve">Deferred income tax </t>
  </si>
  <si>
    <t>Relating to origination and reversal of of temporary differences</t>
  </si>
  <si>
    <t>Reflected in the statement of financial position as follows:</t>
  </si>
  <si>
    <t>Liquidity risk</t>
  </si>
  <si>
    <t>Office 1</t>
  </si>
  <si>
    <t>Retail 1</t>
  </si>
  <si>
    <t>Level 3*</t>
  </si>
  <si>
    <t>Retail 2</t>
  </si>
  <si>
    <t>Retained earnings</t>
  </si>
  <si>
    <t>Other comprehensive income</t>
  </si>
  <si>
    <t>Total comprehensive income</t>
  </si>
  <si>
    <t>Share Premium</t>
  </si>
  <si>
    <t>Other reserves</t>
  </si>
  <si>
    <t>The entity has granted incentives such as rent-free periods to new tenants. The average rent-free period granted is … months. The total unamortised portion of rent-free period is as follows:</t>
  </si>
  <si>
    <t>Gross amount of lease incentives not fully amortised</t>
  </si>
  <si>
    <t>Cumulative amount recognised in profit or loss</t>
  </si>
  <si>
    <t>Net amount of lease incentives not fully amortised</t>
  </si>
  <si>
    <t xml:space="preserve">The amount of tax losses  carried forward </t>
  </si>
  <si>
    <t>The expiry date of the tax losses for which no deferred tax assets have been recognised</t>
  </si>
  <si>
    <t>Retained earnings from acquisition</t>
  </si>
  <si>
    <t>751200</t>
  </si>
  <si>
    <t>Net change in fair value of investment properties</t>
  </si>
  <si>
    <t>Changes in working capital:</t>
  </si>
  <si>
    <t>Income tax paid</t>
  </si>
  <si>
    <t>Mapping is balancing</t>
  </si>
  <si>
    <t>IFRS TB</t>
  </si>
  <si>
    <t>Opening balance reconciliation</t>
  </si>
  <si>
    <t>Assets = Liabilities</t>
  </si>
  <si>
    <t>Result in Equity = Result in P&amp;L</t>
  </si>
  <si>
    <t>Cash-flow statement</t>
  </si>
  <si>
    <t>Equity</t>
  </si>
  <si>
    <t>Has there been any further capital contribution or redemption since the reporting date? 
If so, please provide details of amounts.</t>
  </si>
  <si>
    <t>Has the company received a further loan since the reporting date?
If so, please provide terms and conditions</t>
  </si>
  <si>
    <t>Assets</t>
  </si>
  <si>
    <t>Amounts with"+"</t>
  </si>
  <si>
    <t>Tax base of the investment property as at acquisition date</t>
  </si>
  <si>
    <t>Investment property under construction</t>
  </si>
  <si>
    <t>Investment Property Under Construction</t>
  </si>
  <si>
    <t>Interest capitalized</t>
  </si>
  <si>
    <t>Transfer to completed investment property</t>
  </si>
  <si>
    <t>Lease incentives</t>
  </si>
  <si>
    <t>Costs subsequently capitalized</t>
  </si>
  <si>
    <t xml:space="preserve">Net unrealized (loss)/gain on investment properties at fair value </t>
  </si>
  <si>
    <t xml:space="preserve">                                         I/C account
    Entity</t>
  </si>
  <si>
    <t xml:space="preserve">amounts with "+", if income tax charge is expense
amounts with "-", if f income tax charge is income
</t>
  </si>
  <si>
    <t>Non-taxable income</t>
  </si>
  <si>
    <t>Local GAAP trial balance</t>
  </si>
  <si>
    <t>IFRS adjustments</t>
  </si>
  <si>
    <t>If not applicable, please fill in with "N/A" for text and/or "0" for amounts</t>
  </si>
  <si>
    <t>Deferred tax  asset (liabilities), net</t>
  </si>
  <si>
    <t>Ex - please fill in as appropriate</t>
  </si>
  <si>
    <t>Example - please fill in as appropriate</t>
  </si>
  <si>
    <t>Please fill in the information for this  note, even if the entity is loss making or the income tax charge is nil</t>
  </si>
  <si>
    <t>Please provide a breakdown of the amounts if they are material</t>
  </si>
  <si>
    <t>1 to 5 years</t>
  </si>
  <si>
    <t>Total Fair value</t>
  </si>
  <si>
    <t>Net unrealized (loss)/gain on investment properties at fair value</t>
  </si>
  <si>
    <t>Bank charges</t>
  </si>
  <si>
    <t>VAT receivable</t>
  </si>
  <si>
    <t>Other finance costs</t>
  </si>
  <si>
    <t>Prepayments</t>
  </si>
  <si>
    <t>Loan bank 2</t>
  </si>
  <si>
    <t>Loan bank 3</t>
  </si>
  <si>
    <t>Intercompany Loan 2</t>
  </si>
  <si>
    <t>Intercompany Loan 3</t>
  </si>
  <si>
    <t>Intercompany Loan 1</t>
  </si>
  <si>
    <t>Loan bank 1</t>
  </si>
  <si>
    <t>Provisions</t>
  </si>
  <si>
    <t>Provisions : Others &gt; 1 Year</t>
  </si>
  <si>
    <t>Unwinding of discount and changes in the discount rate</t>
  </si>
  <si>
    <t>Invetsment properties under construction</t>
  </si>
  <si>
    <t>Rent free period straight lined</t>
  </si>
  <si>
    <t>Property - Straight lining of lease incentive</t>
  </si>
  <si>
    <t>Local income tax</t>
  </si>
  <si>
    <t>control</t>
  </si>
  <si>
    <t>Valuation fees</t>
  </si>
  <si>
    <t>150000</t>
  </si>
  <si>
    <t>Result for the period / year</t>
  </si>
  <si>
    <t>Other components of equity</t>
  </si>
  <si>
    <t>138100</t>
  </si>
  <si>
    <t>138200</t>
  </si>
  <si>
    <t>138300</t>
  </si>
  <si>
    <t>Other reserves not available for distribution</t>
  </si>
  <si>
    <t>Other reserves available for distribution</t>
  </si>
  <si>
    <t>138400</t>
  </si>
  <si>
    <t>Revaluation reserve (CF hedge)</t>
  </si>
  <si>
    <t>Borrowings</t>
  </si>
  <si>
    <t>Loans from related parties (non-current)</t>
  </si>
  <si>
    <t>194240</t>
  </si>
  <si>
    <t>198210</t>
  </si>
  <si>
    <t>141000</t>
  </si>
  <si>
    <t>141100</t>
  </si>
  <si>
    <t>142000</t>
  </si>
  <si>
    <t>Tenant deposits</t>
  </si>
  <si>
    <t>Bonds</t>
  </si>
  <si>
    <t>Other liabilities</t>
  </si>
  <si>
    <t>183000</t>
  </si>
  <si>
    <t>Loans from related parties (current)</t>
  </si>
  <si>
    <t>Current income tax liabilities</t>
  </si>
  <si>
    <t>Accrued expenses</t>
  </si>
  <si>
    <t>441110</t>
  </si>
  <si>
    <t>441300</t>
  </si>
  <si>
    <t>441400</t>
  </si>
  <si>
    <t>Service charge payable</t>
  </si>
  <si>
    <t>Property taxes payable</t>
  </si>
  <si>
    <t>Director fees payable</t>
  </si>
  <si>
    <t>Fund management fees payable</t>
  </si>
  <si>
    <t>Asset management fees payable</t>
  </si>
  <si>
    <t>Property management fees payable</t>
  </si>
  <si>
    <t>Audit fees payable</t>
  </si>
  <si>
    <t>Legal fees payable</t>
  </si>
  <si>
    <t>Accounting fees payable</t>
  </si>
  <si>
    <t>Administration fees payable</t>
  </si>
  <si>
    <t>AIFM fees payable</t>
  </si>
  <si>
    <t>Custodian fees payable</t>
  </si>
  <si>
    <t>Consultancy fees payable</t>
  </si>
  <si>
    <t>Tax advisory fees payable</t>
  </si>
  <si>
    <t>Valuation fees payable</t>
  </si>
  <si>
    <t>Insurance fees payable</t>
  </si>
  <si>
    <t>Disposal costs payable</t>
  </si>
  <si>
    <t>Letting fees payable</t>
  </si>
  <si>
    <t>Retentions payable</t>
  </si>
  <si>
    <t>Other payables</t>
  </si>
  <si>
    <t>441500</t>
  </si>
  <si>
    <t>441600</t>
  </si>
  <si>
    <t>441700</t>
  </si>
  <si>
    <t>441800</t>
  </si>
  <si>
    <t>441900</t>
  </si>
  <si>
    <t>441000</t>
  </si>
  <si>
    <t>441120</t>
  </si>
  <si>
    <t>441130</t>
  </si>
  <si>
    <t>441140</t>
  </si>
  <si>
    <t>441150</t>
  </si>
  <si>
    <t>441160</t>
  </si>
  <si>
    <t>441170</t>
  </si>
  <si>
    <t>441180</t>
  </si>
  <si>
    <t>441190</t>
  </si>
  <si>
    <t>441111</t>
  </si>
  <si>
    <t>441112</t>
  </si>
  <si>
    <t>441113</t>
  </si>
  <si>
    <t>441114</t>
  </si>
  <si>
    <t>461400</t>
  </si>
  <si>
    <t>VAT payable</t>
  </si>
  <si>
    <t>Withholding tax payable</t>
  </si>
  <si>
    <t>461250</t>
  </si>
  <si>
    <t>461210</t>
  </si>
  <si>
    <t>Income tax payable</t>
  </si>
  <si>
    <t>440200</t>
  </si>
  <si>
    <t>440300</t>
  </si>
  <si>
    <t>440400</t>
  </si>
  <si>
    <t>440500</t>
  </si>
  <si>
    <t>440600</t>
  </si>
  <si>
    <t>440700</t>
  </si>
  <si>
    <t>440800</t>
  </si>
  <si>
    <t>440900</t>
  </si>
  <si>
    <t>440110</t>
  </si>
  <si>
    <t>440120</t>
  </si>
  <si>
    <t>440130</t>
  </si>
  <si>
    <t>440140</t>
  </si>
  <si>
    <t>440150</t>
  </si>
  <si>
    <t>440160</t>
  </si>
  <si>
    <t>440170</t>
  </si>
  <si>
    <t>440180</t>
  </si>
  <si>
    <t>440190</t>
  </si>
  <si>
    <t>440111</t>
  </si>
  <si>
    <t>440112</t>
  </si>
  <si>
    <t>440113</t>
  </si>
  <si>
    <t>Accrued interests - bank loans</t>
  </si>
  <si>
    <t>Accrued property taxes</t>
  </si>
  <si>
    <t>Accrued director fees</t>
  </si>
  <si>
    <t>Accrued fund management fees</t>
  </si>
  <si>
    <t>Accrued asset management fees</t>
  </si>
  <si>
    <t>Accrued property management fees</t>
  </si>
  <si>
    <t>Accrued audit fees</t>
  </si>
  <si>
    <t>Accrued legal fees</t>
  </si>
  <si>
    <t>Accrued accounting fees</t>
  </si>
  <si>
    <t>Accrued administration fees</t>
  </si>
  <si>
    <t>Accrued AIFM fees</t>
  </si>
  <si>
    <t>Accrued consultancy fees</t>
  </si>
  <si>
    <t>Accrued tax advisory fees</t>
  </si>
  <si>
    <t>Accrued valuation fees</t>
  </si>
  <si>
    <t>Accrued insurance fees</t>
  </si>
  <si>
    <t>Accrued acquisition costs</t>
  </si>
  <si>
    <t>Accrued disposal costs</t>
  </si>
  <si>
    <t>Accrued letting fees</t>
  </si>
  <si>
    <t>Other accrued expenses</t>
  </si>
  <si>
    <t>Setup costs (cost)</t>
  </si>
  <si>
    <t>Set up costs</t>
  </si>
  <si>
    <t>201000</t>
  </si>
  <si>
    <t>201900</t>
  </si>
  <si>
    <t>Investment properties</t>
  </si>
  <si>
    <t>221100</t>
  </si>
  <si>
    <t>221300</t>
  </si>
  <si>
    <t>221400</t>
  </si>
  <si>
    <t>221500</t>
  </si>
  <si>
    <t>221390</t>
  </si>
  <si>
    <t>221600</t>
  </si>
  <si>
    <t>221190</t>
  </si>
  <si>
    <t>221200</t>
  </si>
  <si>
    <t>224100</t>
  </si>
  <si>
    <t>224110</t>
  </si>
  <si>
    <t>224190</t>
  </si>
  <si>
    <t>222000</t>
  </si>
  <si>
    <t>222900</t>
  </si>
  <si>
    <t>Property, plant and equipment</t>
  </si>
  <si>
    <t>Property, plant and equipment (deprec.)</t>
  </si>
  <si>
    <t>Investment in subsidiaries (I/C)</t>
  </si>
  <si>
    <t>Bank loans (current)</t>
  </si>
  <si>
    <t>Bank loans (current) (financing fees)</t>
  </si>
  <si>
    <t>Bank loans (non-current)</t>
  </si>
  <si>
    <t>Bank loans (non-current) (financing fees)</t>
  </si>
  <si>
    <t>Property, plant and equipment (cost)</t>
  </si>
  <si>
    <t>Construction in progress (cost)</t>
  </si>
  <si>
    <t xml:space="preserve">Loans - intercompany (current) (I/C) </t>
  </si>
  <si>
    <t xml:space="preserve">Loans - intercompany (non-current) (I/C) </t>
  </si>
  <si>
    <t>Deferred income</t>
  </si>
  <si>
    <t>Trade and other receivables</t>
  </si>
  <si>
    <t>231100</t>
  </si>
  <si>
    <t>Investment in subsidiaries (write-off/impairment loss) (I/C)</t>
  </si>
  <si>
    <t>Investment in subsidiaries (transaction costs capitalised)</t>
  </si>
  <si>
    <t>231900</t>
  </si>
  <si>
    <t>Loans to related parties (non-current)</t>
  </si>
  <si>
    <t>422400</t>
  </si>
  <si>
    <t>Loans to subsidiaries (non-current) (I/C)</t>
  </si>
  <si>
    <t>Other receivables (current) - intercompany (I/C)</t>
  </si>
  <si>
    <t>Other receivables (current) - related parties</t>
  </si>
  <si>
    <t>Prepayments and deposits</t>
  </si>
  <si>
    <t>481100</t>
  </si>
  <si>
    <t>481200</t>
  </si>
  <si>
    <t>513000</t>
  </si>
  <si>
    <t>Construction in progress (impairment loss)</t>
  </si>
  <si>
    <t>Accrued expenses - others</t>
  </si>
  <si>
    <t>Other payables (non-current)</t>
  </si>
  <si>
    <t>Other payables (current)</t>
  </si>
  <si>
    <t>Construction in progress (revaluation surplus)</t>
  </si>
  <si>
    <t>Share premium</t>
  </si>
  <si>
    <t>Legal reserve</t>
  </si>
  <si>
    <t>Dividend distribution</t>
  </si>
  <si>
    <t>Tenant deposits (non-current)</t>
  </si>
  <si>
    <t>Tenant deposits (current)</t>
  </si>
  <si>
    <t>Provisions : Others &lt; 1 Year</t>
  </si>
  <si>
    <t>Property costs</t>
  </si>
  <si>
    <t>708210</t>
  </si>
  <si>
    <t>Other property operating expenses</t>
  </si>
  <si>
    <t>708211</t>
  </si>
  <si>
    <t>708212</t>
  </si>
  <si>
    <t>748100</t>
  </si>
  <si>
    <t>748200</t>
  </si>
  <si>
    <t>748300</t>
  </si>
  <si>
    <t>748400</t>
  </si>
  <si>
    <t>748500</t>
  </si>
  <si>
    <t>748600</t>
  </si>
  <si>
    <t>748700</t>
  </si>
  <si>
    <t>733100</t>
  </si>
  <si>
    <t>Gains in fair value of investment property</t>
  </si>
  <si>
    <t>Gains in fair value of investment property under construction</t>
  </si>
  <si>
    <t>748000</t>
  </si>
  <si>
    <t>Profit on disposal of investment property</t>
  </si>
  <si>
    <t>Net operating income</t>
  </si>
  <si>
    <t>648000</t>
  </si>
  <si>
    <t>Loss on disposal of investment property</t>
  </si>
  <si>
    <t>633100</t>
  </si>
  <si>
    <t>Losses in fair value of investment property</t>
  </si>
  <si>
    <t>Losses in fair value of investment property under construction</t>
  </si>
  <si>
    <t>633200</t>
  </si>
  <si>
    <t>633300</t>
  </si>
  <si>
    <t>611310</t>
  </si>
  <si>
    <t>611320</t>
  </si>
  <si>
    <t>611330</t>
  </si>
  <si>
    <t>611340</t>
  </si>
  <si>
    <t>611350</t>
  </si>
  <si>
    <t>611360</t>
  </si>
  <si>
    <t>611370</t>
  </si>
  <si>
    <t>635100</t>
  </si>
  <si>
    <t>Bad debt allowance</t>
  </si>
  <si>
    <t>612000</t>
  </si>
  <si>
    <t>618800</t>
  </si>
  <si>
    <t>Maintenance, repairs and utilities - not rechargeable to tenants</t>
  </si>
  <si>
    <t>Other expenses - not rechargeable to tenants</t>
  </si>
  <si>
    <t>AIFM fees</t>
  </si>
  <si>
    <t>613830</t>
  </si>
  <si>
    <t>613421</t>
  </si>
  <si>
    <t>613422</t>
  </si>
  <si>
    <t>Legal fees</t>
  </si>
  <si>
    <t>613410</t>
  </si>
  <si>
    <t>Consultancy fees</t>
  </si>
  <si>
    <t>613481</t>
  </si>
  <si>
    <t>613482</t>
  </si>
  <si>
    <t>Custodian fees</t>
  </si>
  <si>
    <t>613483</t>
  </si>
  <si>
    <t>Tax advisory fees</t>
  </si>
  <si>
    <t>613430</t>
  </si>
  <si>
    <t>613484</t>
  </si>
  <si>
    <t>613485</t>
  </si>
  <si>
    <t>613486</t>
  </si>
  <si>
    <t>Other operating fees</t>
  </si>
  <si>
    <t>Other expenses</t>
  </si>
  <si>
    <t>Net change in fair value of derivative financial instruments</t>
  </si>
  <si>
    <t>Realised and unrealised gains / (losses)</t>
  </si>
  <si>
    <t>Operating result</t>
  </si>
  <si>
    <t>Finance expense</t>
  </si>
  <si>
    <t>633110</t>
  </si>
  <si>
    <t>733110</t>
  </si>
  <si>
    <t>Property, plant and equipment depreciation charge</t>
  </si>
  <si>
    <t>Carried interest</t>
  </si>
  <si>
    <t>755410</t>
  </si>
  <si>
    <t>Interests income - intercompany (I/C)</t>
  </si>
  <si>
    <t>755420</t>
  </si>
  <si>
    <t>Interest income - related parties</t>
  </si>
  <si>
    <t>Other interest income</t>
  </si>
  <si>
    <t>755200</t>
  </si>
  <si>
    <t>752100</t>
  </si>
  <si>
    <t>Dividend income - intercompany (I/C)</t>
  </si>
  <si>
    <t>756100</t>
  </si>
  <si>
    <t>756200</t>
  </si>
  <si>
    <t>688000</t>
  </si>
  <si>
    <t>Other tax expenses</t>
  </si>
  <si>
    <t>Interest costs - intercompany (I/C)</t>
  </si>
  <si>
    <t>Interest costs - related parties</t>
  </si>
  <si>
    <t>655410</t>
  </si>
  <si>
    <t>655420</t>
  </si>
  <si>
    <t>655200</t>
  </si>
  <si>
    <t>Distributions to investors</t>
  </si>
  <si>
    <t>651111</t>
  </si>
  <si>
    <t>651112</t>
  </si>
  <si>
    <t>653400</t>
  </si>
  <si>
    <t>Fair value adjust. on debts</t>
  </si>
  <si>
    <t>656100</t>
  </si>
  <si>
    <t>656200</t>
  </si>
  <si>
    <t>Amortisation of financing fees</t>
  </si>
  <si>
    <t>658100</t>
  </si>
  <si>
    <t>658200</t>
  </si>
  <si>
    <t>658300</t>
  </si>
  <si>
    <t>Other financial charges</t>
  </si>
  <si>
    <t>Foreign currency exchange losses (realized)</t>
  </si>
  <si>
    <t>Foreign currency exchange losses (unrealized)</t>
  </si>
  <si>
    <t>Foreign currency exchange gains (realized)</t>
  </si>
  <si>
    <t>Foreign currency exchange gains (unrealized)</t>
  </si>
  <si>
    <t>Amortisation of setup costs</t>
  </si>
  <si>
    <t>Setup costs (amortisation)</t>
  </si>
  <si>
    <t>631100</t>
  </si>
  <si>
    <t>671100</t>
  </si>
  <si>
    <t>Current financial year income tax expense</t>
  </si>
  <si>
    <t>671200</t>
  </si>
  <si>
    <t>Adjust. to income tax previous financial year</t>
  </si>
  <si>
    <t>679200</t>
  </si>
  <si>
    <t>Finance result</t>
  </si>
  <si>
    <t>Result before income tax</t>
  </si>
  <si>
    <t>Corporate income tax</t>
  </si>
  <si>
    <t>Net result for the period / year</t>
  </si>
  <si>
    <t>Total other comprehensive income</t>
  </si>
  <si>
    <t>Net result attributable to:</t>
  </si>
  <si>
    <t>-Equity holders of the Fund</t>
  </si>
  <si>
    <t>-Non-controlling interest</t>
  </si>
  <si>
    <t xml:space="preserve">Weighted average number of shares during the period / year </t>
  </si>
  <si>
    <t>Basic and diluted earnings per share for net result attributable to equity holders of the Fund during the period / year</t>
  </si>
  <si>
    <t>Statement of changes in equity</t>
  </si>
  <si>
    <t>- Net result for the period / year</t>
  </si>
  <si>
    <t>- Other comprehensive income</t>
  </si>
  <si>
    <t>- Capital contribution</t>
  </si>
  <si>
    <t>- Transfer of capital</t>
  </si>
  <si>
    <t>- Allocation to legal reserve</t>
  </si>
  <si>
    <t>- Dividend distribution</t>
  </si>
  <si>
    <t>Foreign exchange gains/losses</t>
  </si>
  <si>
    <t>Disposals</t>
  </si>
  <si>
    <t>221690</t>
  </si>
  <si>
    <t>633131</t>
  </si>
  <si>
    <t>633132</t>
  </si>
  <si>
    <t>Investment property - building depreciation charge</t>
  </si>
  <si>
    <t>Investment property - amortisation of capitalised letting fees</t>
  </si>
  <si>
    <t>Investment property - capitalised letting fees amortisation charge</t>
  </si>
  <si>
    <t>Capitalised letting fees</t>
  </si>
  <si>
    <t>Amortisation of capitalised letting fees</t>
  </si>
  <si>
    <t>Investment property - land (cost)</t>
  </si>
  <si>
    <t>Investment property - land (impairment)</t>
  </si>
  <si>
    <t>Investment property - leasehold improvements</t>
  </si>
  <si>
    <t>Investment property - building (cost)</t>
  </si>
  <si>
    <t>Investment property - building (deprec.) &amp; (impairment)</t>
  </si>
  <si>
    <t>Investment property - land and building (fair value adj)</t>
  </si>
  <si>
    <t>Investment property - related acquisition costs</t>
  </si>
  <si>
    <t>Investment property - capitalised letting fees</t>
  </si>
  <si>
    <t>Currency principal</t>
  </si>
  <si>
    <t>Type</t>
  </si>
  <si>
    <t>Rate</t>
  </si>
  <si>
    <t>Maturity date</t>
  </si>
  <si>
    <t>Fair Value as at</t>
  </si>
  <si>
    <t xml:space="preserve">Rent receivable </t>
  </si>
  <si>
    <t>Service charge receivable</t>
  </si>
  <si>
    <t>Receivables (current) - other taxes</t>
  </si>
  <si>
    <t>Receivables (current) - VAT</t>
  </si>
  <si>
    <t>Other taxes payables</t>
  </si>
  <si>
    <t>461500</t>
  </si>
  <si>
    <t>Receivables (non-current) - VAT</t>
  </si>
  <si>
    <t>Receivables (non-current) - others</t>
  </si>
  <si>
    <t>Receivables (current) - others</t>
  </si>
  <si>
    <t>Receivables (current) - tenants service charges</t>
  </si>
  <si>
    <t>Receivables (current) - tenants (provision for impairment)</t>
  </si>
  <si>
    <t xml:space="preserve">Receivables (current) - tenants rent </t>
  </si>
  <si>
    <t>Service charge income - utilities</t>
  </si>
  <si>
    <t>Service charge income - maintenance and repairs</t>
  </si>
  <si>
    <t>Service charge income - letting costs</t>
  </si>
  <si>
    <t>Service charge income - leasehold costs</t>
  </si>
  <si>
    <t>Service charge income - other</t>
  </si>
  <si>
    <t>Service charge income - property taxes</t>
  </si>
  <si>
    <t>As at</t>
  </si>
  <si>
    <t>Provision for impairment of receivables:</t>
  </si>
  <si>
    <t>Depreciation of property, plant and equipment</t>
  </si>
  <si>
    <t>Cash flows from operating activities</t>
  </si>
  <si>
    <t>(Increase)/decrease in trade and other receivables</t>
  </si>
  <si>
    <t>(Decrease)/increase in accrued expenses</t>
  </si>
  <si>
    <t>(Increase)/decrease in prepayments</t>
  </si>
  <si>
    <t>Amortization of financing fees</t>
  </si>
  <si>
    <t>Profit / (Loss) on disposal of investment properties</t>
  </si>
  <si>
    <t>Net foreign exchange differences</t>
  </si>
  <si>
    <t>Movements in provisions</t>
  </si>
  <si>
    <t>Interest paid</t>
  </si>
  <si>
    <t>Interest received</t>
  </si>
  <si>
    <t>Purchases of investment properties</t>
  </si>
  <si>
    <t>Acquisitions of subsidiaries, net of cash acquired</t>
  </si>
  <si>
    <t>Purchases of property, plant and equipment</t>
  </si>
  <si>
    <t>Proceeds from capital contribution</t>
  </si>
  <si>
    <t>Distribution paid to investors</t>
  </si>
  <si>
    <t>Cash and cash equivalents at beginning of the period / year</t>
  </si>
  <si>
    <t>Foreign exchange difference on cash and cash equivalents</t>
  </si>
  <si>
    <t xml:space="preserve">Cash in hand and at bank </t>
  </si>
  <si>
    <t>Notes</t>
  </si>
  <si>
    <t>Subscriptions during the period / year</t>
  </si>
  <si>
    <t>Transfers during the period / year</t>
  </si>
  <si>
    <t>Related party Loan 1</t>
  </si>
  <si>
    <t>Related party Loan 2</t>
  </si>
  <si>
    <t>Related party Loan 3</t>
  </si>
  <si>
    <t>Unamortized portion of financing fees</t>
  </si>
  <si>
    <t>Lender name</t>
  </si>
  <si>
    <t>Borrower name</t>
  </si>
  <si>
    <t>Currency</t>
  </si>
  <si>
    <t>At amortised cost</t>
  </si>
  <si>
    <t>Fixed / floating rate</t>
  </si>
  <si>
    <t>Maturity of borrowings</t>
  </si>
  <si>
    <t>Less than 1 year</t>
  </si>
  <si>
    <t>Between 1 and 2 years</t>
  </si>
  <si>
    <t>Between 2 and 5 years</t>
  </si>
  <si>
    <t>After more than 5 years</t>
  </si>
  <si>
    <t>EUR</t>
  </si>
  <si>
    <t>Additional provisions - charged to income statement</t>
  </si>
  <si>
    <t>Utilised during the period / year</t>
  </si>
  <si>
    <t>Unused amounts reversed during the period / year</t>
  </si>
  <si>
    <r>
      <t xml:space="preserve">Provision for </t>
    </r>
    <r>
      <rPr>
        <b/>
        <sz val="10"/>
        <color rgb="FFFF0000"/>
        <rFont val="Arial"/>
        <family val="2"/>
      </rPr>
      <t>(to specify)</t>
    </r>
  </si>
  <si>
    <t>Receivables from related parties</t>
  </si>
  <si>
    <t>Total - current</t>
  </si>
  <si>
    <t>Total - non- current</t>
  </si>
  <si>
    <t>Other taxes payable</t>
  </si>
  <si>
    <t>Management and administration fees payable</t>
  </si>
  <si>
    <t>Payables to related parties</t>
  </si>
  <si>
    <t>Total - non-current</t>
  </si>
  <si>
    <t>Accrued accounting and admin fees</t>
  </si>
  <si>
    <t>Accrued custodian and depositary fees</t>
  </si>
  <si>
    <t>Accrued management fees</t>
  </si>
  <si>
    <t>Other property income</t>
  </si>
  <si>
    <t>No later than 1 year</t>
  </si>
  <si>
    <t>Later than 5 years</t>
  </si>
  <si>
    <t>Service charge expenses</t>
  </si>
  <si>
    <t>Maintenance, repairs and utilities</t>
  </si>
  <si>
    <t>Property insurance costs</t>
  </si>
  <si>
    <t xml:space="preserve">Total </t>
  </si>
  <si>
    <t>Property management expenses</t>
  </si>
  <si>
    <t>Other professional fees payable</t>
  </si>
  <si>
    <t>Custodian and depositary fees</t>
  </si>
  <si>
    <t>Depositary fees</t>
  </si>
  <si>
    <t>Other professional fees</t>
  </si>
  <si>
    <t>Other operating expenses</t>
  </si>
  <si>
    <t>Interest expense on bank borrowings</t>
  </si>
  <si>
    <t>Total finance expenses</t>
  </si>
  <si>
    <t>Total finance income</t>
  </si>
  <si>
    <t>Foreign currency exchange losses</t>
  </si>
  <si>
    <t>Interest expense on intercompany borrowings</t>
  </si>
  <si>
    <t>Interest income on intercompany borrowings</t>
  </si>
  <si>
    <t>Foreign currency exchange gains</t>
  </si>
  <si>
    <t>Interest income on borrowings due from related parties</t>
  </si>
  <si>
    <t>Interest expense on borrowings due to related parties</t>
  </si>
  <si>
    <t>Accounting result before income tax</t>
  </si>
  <si>
    <t>Deferred income tax liabilities</t>
  </si>
  <si>
    <t>Deferred income tax assets</t>
  </si>
  <si>
    <t>Deferred tax  assets (liabilities), net</t>
  </si>
  <si>
    <t>Income tax expense reported in the statement of comprehensive income</t>
  </si>
  <si>
    <t>Statement of comprehensive income</t>
  </si>
  <si>
    <t>Over 5 years</t>
  </si>
  <si>
    <t>Non-interest 
bearing</t>
  </si>
  <si>
    <t>Equity and liabilities</t>
  </si>
  <si>
    <t>Total equity and liabilities</t>
  </si>
  <si>
    <t>Non-stated
maturity</t>
  </si>
  <si>
    <t>Fair value estimation of financial instruments</t>
  </si>
  <si>
    <t>Total financial assets at fair value</t>
  </si>
  <si>
    <t>Total financial liabilities at fair value</t>
  </si>
  <si>
    <t>Commitments and contingencies</t>
  </si>
  <si>
    <t>Post balance sheet events</t>
  </si>
  <si>
    <t>Balance sheet accounts</t>
  </si>
  <si>
    <t>Profit and loss account</t>
  </si>
  <si>
    <t>Other non-current liabilities</t>
  </si>
  <si>
    <t>Issuance of bonds</t>
  </si>
  <si>
    <t>Intercompany matrix</t>
  </si>
  <si>
    <t>Cash and cash equivalents at the end of the period / year</t>
  </si>
  <si>
    <t>Acquisition fees payable</t>
  </si>
  <si>
    <t>IFRS Trial balance</t>
  </si>
  <si>
    <t>Total non current</t>
  </si>
  <si>
    <t>Other non-current liabilities (Bonds)</t>
  </si>
  <si>
    <t>Carried interest paid to GP</t>
  </si>
  <si>
    <t>Repayment of capital</t>
  </si>
  <si>
    <t>Capital expenditure on investment properties</t>
  </si>
  <si>
    <t>Controls checklist</t>
  </si>
  <si>
    <t>Other payables (current) - related parties</t>
  </si>
  <si>
    <t xml:space="preserve">Other payables (current) - intercompany (I/C) </t>
  </si>
  <si>
    <t>Trade payables (current) - suppliers</t>
  </si>
  <si>
    <t>Property - Other income</t>
  </si>
  <si>
    <t>- Allocation of previous year result</t>
  </si>
  <si>
    <t xml:space="preserve">Cash and cash equivalents </t>
  </si>
  <si>
    <t xml:space="preserve">Retained earnings </t>
  </si>
  <si>
    <t>Loan bank 4</t>
  </si>
  <si>
    <t xml:space="preserve">Share capital </t>
  </si>
  <si>
    <t xml:space="preserve">Dividend distribution </t>
  </si>
  <si>
    <t xml:space="preserve">Result for the period / year </t>
  </si>
  <si>
    <t xml:space="preserve">Other reserves </t>
  </si>
  <si>
    <t xml:space="preserve">Net result for the period / year </t>
  </si>
  <si>
    <t>Total financial assets</t>
  </si>
  <si>
    <t>Total financial liabilities</t>
  </si>
  <si>
    <t>Please explain if not "0"</t>
  </si>
  <si>
    <t>Amortisation schedule of financing fees</t>
  </si>
  <si>
    <t>Deferred income tax expense (income)</t>
  </si>
  <si>
    <t xml:space="preserve">IFRS reporting package </t>
  </si>
  <si>
    <t>Tenants provision for impairment (charge)</t>
  </si>
  <si>
    <t>735100</t>
  </si>
  <si>
    <t>Tenants provision for impairment (reversed / utilised))</t>
  </si>
  <si>
    <t>Acquisition during the period / year</t>
  </si>
  <si>
    <t>Less: classified as held for sale</t>
  </si>
  <si>
    <t>Total completed investment properties</t>
  </si>
  <si>
    <t xml:space="preserve">Restricted cash and cash equivalents </t>
  </si>
  <si>
    <t xml:space="preserve">Non-restricted cash and cash equivalents </t>
  </si>
  <si>
    <t>Loan granting date</t>
  </si>
  <si>
    <t>Loan matutity date</t>
  </si>
  <si>
    <t>Financing fees</t>
  </si>
  <si>
    <t>Reporting date</t>
  </si>
  <si>
    <t>Accumulated amortisation up to reporting date</t>
  </si>
  <si>
    <t>Initial amount</t>
  </si>
  <si>
    <t>Amortisation charge for the period</t>
  </si>
  <si>
    <t xml:space="preserve">Total accumutated amortisation </t>
  </si>
  <si>
    <t>Total amortisation period (no of days)</t>
  </si>
  <si>
    <t>Amortisation quarterly period  (no of days)</t>
  </si>
  <si>
    <t>Interest payable</t>
  </si>
  <si>
    <t>649000</t>
  </si>
  <si>
    <t>Allocations to operating provisions</t>
  </si>
  <si>
    <t>749000</t>
  </si>
  <si>
    <t>Reversals of operating provisions</t>
  </si>
  <si>
    <t>Please provide the following information available as at:</t>
  </si>
  <si>
    <t>Acquisition date</t>
  </si>
  <si>
    <t xml:space="preserve">Total accumutated depreciation </t>
  </si>
  <si>
    <t>Unamortised portion at the reporting date</t>
  </si>
  <si>
    <t>Carrying amount at the reporting date</t>
  </si>
  <si>
    <t>Item</t>
  </si>
  <si>
    <t>Start date</t>
  </si>
  <si>
    <t>End date</t>
  </si>
  <si>
    <t>Tenant name</t>
  </si>
  <si>
    <t>Significant events after</t>
  </si>
  <si>
    <t>Impairment charge for rent receivables</t>
  </si>
  <si>
    <t>Income tax incurred for operations in a foreign jurisdiction, if the case</t>
  </si>
  <si>
    <t>amounts with "+" for expenses and with "-" for income</t>
  </si>
  <si>
    <t>amounts with "+" for DTA and DTL</t>
  </si>
  <si>
    <t>Please provide also the depreciation schedule of the investment property, for tax purposes, if the case</t>
  </si>
  <si>
    <t>Fiscal depreciation period (years)</t>
  </si>
  <si>
    <t>Fiscal depreciation quarterly period  (no of days)</t>
  </si>
  <si>
    <t>Acquisition cost (tax base at acquisition date)</t>
  </si>
  <si>
    <t>Accumulated fiscal depreciation up to reporting date</t>
  </si>
  <si>
    <t xml:space="preserve">Interest rate risk </t>
  </si>
  <si>
    <t>Equity and financial liabilities</t>
  </si>
  <si>
    <t>Instructions for the preparation of the quarterly IFRS reporting package</t>
  </si>
  <si>
    <t>1. All the sheets of the reporting package, except fot sheet "Controls"</t>
  </si>
  <si>
    <t>Please fill in all the required information in the cells coloured in orange.</t>
  </si>
  <si>
    <t>2. Sheet "Controls"</t>
  </si>
  <si>
    <t>Please do not change the presentation of the notes and disclosures.</t>
  </si>
  <si>
    <t>3. Sheet "IFRS TB"</t>
  </si>
  <si>
    <t>1) For A (assets) and L (liabilities) accounts</t>
  </si>
  <si>
    <t>All the amounts need to be positive - Amounts with"+"</t>
  </si>
  <si>
    <t>Except for: 
I. Retained earnings, Retained earnings from acquisition and Result for the period / year: 
- if profit - amounts with "+"
- if losses - amounts with "-"
II. Depreciation, amortisation and impairment accounts, bank loans (financing fees) - balance sheet accounts, the amounts are negative - amounts with "-"
III. Investment Property - Land and building (fair value adj):
- if fair value gain - amounts with "+"
- if fair value loss - amounts with "-"</t>
  </si>
  <si>
    <t>2) For E (expenses) accounts:</t>
  </si>
  <si>
    <t>3) For I (income) accounts:</t>
  </si>
  <si>
    <t>All the amounts need to be negative - Amounts with"-"</t>
  </si>
  <si>
    <t>the color used for cells to be filled in</t>
  </si>
  <si>
    <t>Please ensure that all the controls in all the sheets are "0", before sending the reporting package.</t>
  </si>
  <si>
    <t>In case you need to add rows, as you need to disclose more details, please contact the consolidation officer in charge for your entity (from BNP Paribas REIM).</t>
  </si>
  <si>
    <t>Please ensure that all the controls are "OK", before sending the reporting package to the consolidation officer in charge for your entity (from BNP Paribas REIM).</t>
  </si>
  <si>
    <t>In case the controls do not work due to an error in the formula or other reason, please contact the consolidation officer in charge for your entity and clarify the issue.</t>
  </si>
  <si>
    <t>CONTROLS</t>
  </si>
  <si>
    <t>Amounts with"-"</t>
  </si>
  <si>
    <t>4. Sheets "SOFP" and SOCI" - Analytical review</t>
  </si>
  <si>
    <t>Please include the full name of the lenders and borrowers</t>
  </si>
  <si>
    <t>Aging analysis - total:</t>
  </si>
  <si>
    <t>Aging analysis - Tenant by tenant:</t>
  </si>
  <si>
    <t>Invoice</t>
  </si>
  <si>
    <t>Issue date</t>
  </si>
  <si>
    <t>Due date</t>
  </si>
  <si>
    <t>Aging</t>
  </si>
  <si>
    <t>No.</t>
  </si>
  <si>
    <t>No of days overdue</t>
  </si>
  <si>
    <t>Past due: &lt;30</t>
  </si>
  <si>
    <t>Past due: 30-60</t>
  </si>
  <si>
    <t>Past due: 60-90</t>
  </si>
  <si>
    <t>Past due: 90-120</t>
  </si>
  <si>
    <t>Past due: &gt;120</t>
  </si>
  <si>
    <t>Preparer</t>
  </si>
  <si>
    <t>Reviewer</t>
  </si>
  <si>
    <t>Date</t>
  </si>
  <si>
    <t>Review checklist</t>
  </si>
  <si>
    <t>Investment property - Straight lining of lease incentive</t>
  </si>
  <si>
    <t>221700</t>
  </si>
  <si>
    <t>Other operating income</t>
  </si>
  <si>
    <t>other</t>
  </si>
  <si>
    <t>- Repayment of capital</t>
  </si>
  <si>
    <t>Redemptions during the period / year</t>
  </si>
  <si>
    <t>Amortisation charge for the period / year</t>
  </si>
  <si>
    <t>Acquisition fees</t>
  </si>
  <si>
    <t>613811</t>
  </si>
  <si>
    <t>613812</t>
  </si>
  <si>
    <t>Disposal fees</t>
  </si>
  <si>
    <t>Please mention the type of lease incentives, accordingly, if the case</t>
  </si>
  <si>
    <t>NEIF II SCS</t>
  </si>
  <si>
    <t>NEIF II Holding</t>
  </si>
  <si>
    <t>Blue Duo I</t>
  </si>
  <si>
    <t>Blue Duo II</t>
  </si>
  <si>
    <t>NEIF II Vital Office</t>
  </si>
  <si>
    <t>NEIF II H2O Sarl</t>
  </si>
  <si>
    <t>NEIF II H2O GmbH</t>
  </si>
  <si>
    <t>Wöhr + Bauer H2O GmbH &amp; Co.</t>
  </si>
  <si>
    <t>Glacis Property Sarl</t>
  </si>
  <si>
    <t>Hanover Quay Sarl</t>
  </si>
  <si>
    <t>NEIF II Hanauer Sarl</t>
  </si>
  <si>
    <t>NEIF II Affori SRL</t>
  </si>
  <si>
    <t>NEIF II France SPPICAV</t>
  </si>
  <si>
    <t>NEIF II Ivoire SAS</t>
  </si>
  <si>
    <t>NEIF II Spallis SAS</t>
  </si>
  <si>
    <t xml:space="preserve">Net change in fair value of investment properties  </t>
  </si>
  <si>
    <t xml:space="preserve">Deferred income tax charge for the quarter   </t>
  </si>
  <si>
    <t xml:space="preserve">Net result for the quarter   </t>
  </si>
  <si>
    <t xml:space="preserve">Deferred income tax charge for the quarter  </t>
  </si>
  <si>
    <t xml:space="preserve">Net result for the quarter  </t>
  </si>
  <si>
    <t xml:space="preserve">Interco injections/(distributions)  </t>
  </si>
  <si>
    <t xml:space="preserve">Deferred tax liabilities inherited on acquisition   </t>
  </si>
  <si>
    <t>IFRS P&amp;L result for the quarter</t>
  </si>
  <si>
    <t xml:space="preserve">For the year ended </t>
  </si>
  <si>
    <t>Bridge analysis</t>
  </si>
  <si>
    <t>For SOCI, you do not need to do anything, as there are formulas.</t>
  </si>
  <si>
    <t>Explanation
(analytical review)</t>
  </si>
  <si>
    <t>End of previous year</t>
  </si>
  <si>
    <t>5. Sheet "SOFP" and SOCI" - Bridge analysis</t>
  </si>
  <si>
    <t>6. Sheet "Review checklist"</t>
  </si>
  <si>
    <t>Intercompany</t>
  </si>
  <si>
    <t>Letting fees paid</t>
  </si>
  <si>
    <t xml:space="preserve">For the period ended </t>
  </si>
  <si>
    <t xml:space="preserve">Net realized (loss)/gain on disposals of investment properties </t>
  </si>
  <si>
    <t>Reimbursement of bonds</t>
  </si>
  <si>
    <t>Subscription fees</t>
  </si>
  <si>
    <t>Unrealised gain / loss on properties</t>
  </si>
  <si>
    <t>Unrealised gain / loss on subsidiaries</t>
  </si>
  <si>
    <t>Unrealised gain / loss on derivatives</t>
  </si>
  <si>
    <t>Unrealised gain / loss on other investments</t>
  </si>
  <si>
    <t>Unrealised gain / loss on FX conversion Prior Years</t>
  </si>
  <si>
    <t>Unrealised gain / loss on FX conversion Current Years</t>
  </si>
  <si>
    <t>Realised gain / loss on properties</t>
  </si>
  <si>
    <t>Deferred taxes liabilities</t>
  </si>
  <si>
    <t>Bank loans (non-current) (fair value adj)</t>
  </si>
  <si>
    <t>Bank loans (current) (fair value adj)</t>
  </si>
  <si>
    <t>Interest rate derivatives financial instruments liabilities (current)</t>
  </si>
  <si>
    <t>Currency derivatives financial instruments liabilities (current)</t>
  </si>
  <si>
    <t>Interest rate derivatives financial instruments liabilities (non-current)</t>
  </si>
  <si>
    <t>Currency derivatives financial instruments liabilities (non-current)</t>
  </si>
  <si>
    <t>Investment Property capex - Construction and refurbishment costs</t>
  </si>
  <si>
    <t>Investment Property capex - Land Clean Up</t>
  </si>
  <si>
    <t>Investment Property capex - Demolitions and strip out</t>
  </si>
  <si>
    <t>Investment Property capex - Urbanization charges</t>
  </si>
  <si>
    <t>Investment Property capex - Zoning taxes and charges</t>
  </si>
  <si>
    <t>Investment Property capex - Soft Costs</t>
  </si>
  <si>
    <t>Investment Property capex - Design Costs</t>
  </si>
  <si>
    <t>Investment Property capex - Management fees</t>
  </si>
  <si>
    <t>Investment Property capex - Contingencies</t>
  </si>
  <si>
    <t>Investment in subsidiaries - equity movements</t>
  </si>
  <si>
    <t>Accrued interests - Interest receivable-intercompany (I/C)</t>
  </si>
  <si>
    <t>Accrued interests - Interest receivable-related parties</t>
  </si>
  <si>
    <t xml:space="preserve">Interest rate derivatives financial instruments assets (current) </t>
  </si>
  <si>
    <t xml:space="preserve">Currency derivatives financial instruments assets (current) </t>
  </si>
  <si>
    <t xml:space="preserve">Interest rate derivatives financial instruments assets (non-current) </t>
  </si>
  <si>
    <t>Derivative financial instruments and other securities</t>
  </si>
  <si>
    <t xml:space="preserve">Currency derivatives financial instruments assets (non-current) </t>
  </si>
  <si>
    <t>Other securities at cost</t>
  </si>
  <si>
    <t>Other securities at market value</t>
  </si>
  <si>
    <t xml:space="preserve">Accrued interests - Interest payable-intercompany (I/C) </t>
  </si>
  <si>
    <t>Accrued interests - Interest payable-related parties</t>
  </si>
  <si>
    <t>Group suppliers</t>
  </si>
  <si>
    <t>Deferred charges</t>
  </si>
  <si>
    <t>Service charge- utilities</t>
  </si>
  <si>
    <t>Service charge - maintenance and repairs</t>
  </si>
  <si>
    <t>Service charge - letting costs</t>
  </si>
  <si>
    <t>Service charge - leasehold costs</t>
  </si>
  <si>
    <t>Service charge - insurance premiums</t>
  </si>
  <si>
    <t>Service charge - other</t>
  </si>
  <si>
    <t>Service charge - property taxes</t>
  </si>
  <si>
    <t>Service charge - office tax</t>
  </si>
  <si>
    <t>Service charge - Property Management fee</t>
  </si>
  <si>
    <t>Service charge - Various works</t>
  </si>
  <si>
    <t>Service charge - Large maintenance works</t>
  </si>
  <si>
    <t>Service charge - Contribution for tenant</t>
  </si>
  <si>
    <t>Service charge - Technical costs</t>
  </si>
  <si>
    <t>Service charge - Ground rent lease payable</t>
  </si>
  <si>
    <t>Service charge - Other general costs</t>
  </si>
  <si>
    <t>Service charge - Consultants and advisers</t>
  </si>
  <si>
    <t>Service charge - Others tax</t>
  </si>
  <si>
    <t>Service charge - Garbage tax</t>
  </si>
  <si>
    <t>Service charge - Other operating costs</t>
  </si>
  <si>
    <t>Legal and consulting fees related to property acquisition</t>
  </si>
  <si>
    <t>Capitalisation of property acquisition costs</t>
  </si>
  <si>
    <t>Accounting fees (external)</t>
  </si>
  <si>
    <t>Accounting fees (internal)</t>
  </si>
  <si>
    <t>Internal Other fees</t>
  </si>
  <si>
    <t>Dead deal costs</t>
  </si>
  <si>
    <t>Asset management fees (internal)</t>
  </si>
  <si>
    <t>Asset management fees (external)</t>
  </si>
  <si>
    <t>Arrangement fees</t>
  </si>
  <si>
    <t>Legal and consulting fees related to financing</t>
  </si>
  <si>
    <t>Other financing costs</t>
  </si>
  <si>
    <t>Agent fees</t>
  </si>
  <si>
    <t>Non utilization fees</t>
  </si>
  <si>
    <t>Premium on derivatives</t>
  </si>
  <si>
    <t>Other financing fees</t>
  </si>
  <si>
    <t>Losses in fair value of investment in subsidiaries</t>
  </si>
  <si>
    <t>Net change in fair value of subsidiaries</t>
  </si>
  <si>
    <t>Losses in fair value of debt</t>
  </si>
  <si>
    <t>Net change in fair value of debt</t>
  </si>
  <si>
    <t>Investment property - marketing</t>
  </si>
  <si>
    <t>Investment property - legal costs</t>
  </si>
  <si>
    <t>Leasing fee</t>
  </si>
  <si>
    <t>Other fees</t>
  </si>
  <si>
    <t>Impairment of Properties (write-down / reversal)</t>
  </si>
  <si>
    <t>Impairment of Subsidiaries (write-down / reversal)</t>
  </si>
  <si>
    <t>Impairment of Other Securities (write-down / reversal)</t>
  </si>
  <si>
    <t>Impairment of Other long term assets (write-down / reversal)</t>
  </si>
  <si>
    <t>Impairment of Other current assets (write-down / reversal)</t>
  </si>
  <si>
    <t>Bad debt provisions (write-down / reversal)</t>
  </si>
  <si>
    <t>Provisions (write-down / reversal)</t>
  </si>
  <si>
    <t>Expenses on other investments</t>
  </si>
  <si>
    <t>Negative changes in fair value of interest rate derivatives</t>
  </si>
  <si>
    <t>Net change in fair value of derivative financial instruments and other securities</t>
  </si>
  <si>
    <t>Negative changes in fair value of currency derivatives</t>
  </si>
  <si>
    <t>Negative changes in other securities</t>
  </si>
  <si>
    <t>Interest costs - bank loans (long-term)</t>
  </si>
  <si>
    <t>Interest costs - bank loans (short-term)</t>
  </si>
  <si>
    <t>Impairment of intercompany loan (write-down/reversal)</t>
  </si>
  <si>
    <t>Interest costs - derivatives</t>
  </si>
  <si>
    <t>Deferred income tax</t>
  </si>
  <si>
    <t>Non recoverable VAT (on structure income/expenses)</t>
  </si>
  <si>
    <t>Variable rents - Turnover rent</t>
  </si>
  <si>
    <t>Rents - Free Rent income (Negative Amount)</t>
  </si>
  <si>
    <t>Other operating income - financial income</t>
  </si>
  <si>
    <t>Other operating income - ground rent leasehold income</t>
  </si>
  <si>
    <t>Other operating income - leasehold premiums received</t>
  </si>
  <si>
    <t>Other operating income - dilapidation payments received</t>
  </si>
  <si>
    <t>Income on other investments</t>
  </si>
  <si>
    <t>Other income</t>
  </si>
  <si>
    <t>Gains in fair value of subsidiaries</t>
  </si>
  <si>
    <t>Gains in fair value of debt</t>
  </si>
  <si>
    <t>Realised gain/loss on investments in subsidiaries at MV</t>
  </si>
  <si>
    <t>Realised gain/loss on other securities at MV</t>
  </si>
  <si>
    <t>Realised gain/loss on interest rate derivatives at MV</t>
  </si>
  <si>
    <t>Realised gain/loss on currency derivatives at MV</t>
  </si>
  <si>
    <t>Realised gain / loss on Properties (at cost)</t>
  </si>
  <si>
    <t>Realised gain / loss on Subsidiaries (at cost)</t>
  </si>
  <si>
    <t>Realised gain / loss on Other Securities (at cost)</t>
  </si>
  <si>
    <t>Accrued income / equalization</t>
  </si>
  <si>
    <t>Service charge income - insurance premiums</t>
  </si>
  <si>
    <t>Service charge income - office tax</t>
  </si>
  <si>
    <t>Service charge income - recharge of PM Fee</t>
  </si>
  <si>
    <t>Service charge income - recharge of works</t>
  </si>
  <si>
    <t>Service charge income - recharge of garbage collection tax</t>
  </si>
  <si>
    <t>Service charge income - recharge of others tax</t>
  </si>
  <si>
    <t>Positive changes in fair value of interest rate derivatives</t>
  </si>
  <si>
    <t>Positive changes in fair value of currency derivatives</t>
  </si>
  <si>
    <t>Positive changes in other securities</t>
  </si>
  <si>
    <t>Share premium reimbursement (I/C)</t>
  </si>
  <si>
    <t>Withholding tax on dividends/interest received</t>
  </si>
  <si>
    <t>138500</t>
  </si>
  <si>
    <t>138600</t>
  </si>
  <si>
    <t>138610</t>
  </si>
  <si>
    <t>138620</t>
  </si>
  <si>
    <t>138630</t>
  </si>
  <si>
    <t>138640</t>
  </si>
  <si>
    <t>138650</t>
  </si>
  <si>
    <t>138660</t>
  </si>
  <si>
    <t>221210</t>
  </si>
  <si>
    <t>221220</t>
  </si>
  <si>
    <t>221230</t>
  </si>
  <si>
    <t>221240</t>
  </si>
  <si>
    <t>221250</t>
  </si>
  <si>
    <t>221260</t>
  </si>
  <si>
    <t>221270</t>
  </si>
  <si>
    <t>221280</t>
  </si>
  <si>
    <t>221800</t>
  </si>
  <si>
    <t>231200</t>
  </si>
  <si>
    <t>422900</t>
  </si>
  <si>
    <t>422910</t>
  </si>
  <si>
    <t>472901</t>
  </si>
  <si>
    <t>611380</t>
  </si>
  <si>
    <t>611390</t>
  </si>
  <si>
    <t>611400</t>
  </si>
  <si>
    <t>611410</t>
  </si>
  <si>
    <t>611420</t>
  </si>
  <si>
    <t>611430</t>
  </si>
  <si>
    <t>611440</t>
  </si>
  <si>
    <t>611450</t>
  </si>
  <si>
    <t>611460</t>
  </si>
  <si>
    <t>611470</t>
  </si>
  <si>
    <t>611480</t>
  </si>
  <si>
    <t>611490</t>
  </si>
  <si>
    <t>613411</t>
  </si>
  <si>
    <t>613412</t>
  </si>
  <si>
    <t>613423</t>
  </si>
  <si>
    <t>613840</t>
  </si>
  <si>
    <t>613850</t>
  </si>
  <si>
    <t>631200</t>
  </si>
  <si>
    <t>631300</t>
  </si>
  <si>
    <t>631400</t>
  </si>
  <si>
    <t>631500</t>
  </si>
  <si>
    <t>631600</t>
  </si>
  <si>
    <t>631700</t>
  </si>
  <si>
    <t>631800</t>
  </si>
  <si>
    <t>633120</t>
  </si>
  <si>
    <t>633130</t>
  </si>
  <si>
    <t>633133</t>
  </si>
  <si>
    <t>633134</t>
  </si>
  <si>
    <t>633135</t>
  </si>
  <si>
    <t>633136</t>
  </si>
  <si>
    <t>633400</t>
  </si>
  <si>
    <t>633500</t>
  </si>
  <si>
    <t>633600</t>
  </si>
  <si>
    <t>633700</t>
  </si>
  <si>
    <t>633800</t>
  </si>
  <si>
    <t>633810</t>
  </si>
  <si>
    <t>633820</t>
  </si>
  <si>
    <t>633900</t>
  </si>
  <si>
    <t>651300</t>
  </si>
  <si>
    <t>651400</t>
  </si>
  <si>
    <t>655210</t>
  </si>
  <si>
    <t>655415</t>
  </si>
  <si>
    <t>655430</t>
  </si>
  <si>
    <t>688100</t>
  </si>
  <si>
    <t>708213</t>
  </si>
  <si>
    <t>708214</t>
  </si>
  <si>
    <t>713487</t>
  </si>
  <si>
    <t>713488</t>
  </si>
  <si>
    <t>713489</t>
  </si>
  <si>
    <t>713490</t>
  </si>
  <si>
    <t>713495</t>
  </si>
  <si>
    <t>733120</t>
  </si>
  <si>
    <t>733140</t>
  </si>
  <si>
    <t>748010</t>
  </si>
  <si>
    <t>748020</t>
  </si>
  <si>
    <t>748030</t>
  </si>
  <si>
    <t>748040</t>
  </si>
  <si>
    <t>748050</t>
  </si>
  <si>
    <t>748060</t>
  </si>
  <si>
    <t>748070</t>
  </si>
  <si>
    <t>748080</t>
  </si>
  <si>
    <t>748090</t>
  </si>
  <si>
    <t>748095</t>
  </si>
  <si>
    <t>748800</t>
  </si>
  <si>
    <t>748900</t>
  </si>
  <si>
    <t>748910</t>
  </si>
  <si>
    <t>748920</t>
  </si>
  <si>
    <t>748930</t>
  </si>
  <si>
    <t>751300</t>
  </si>
  <si>
    <t>751400</t>
  </si>
  <si>
    <t>756300</t>
  </si>
  <si>
    <t>756400</t>
  </si>
  <si>
    <t>188018</t>
  </si>
  <si>
    <t>188029</t>
  </si>
  <si>
    <t>194118</t>
  </si>
  <si>
    <t>194138</t>
  </si>
  <si>
    <t>194219</t>
  </si>
  <si>
    <t>194229</t>
  </si>
  <si>
    <t>194239</t>
  </si>
  <si>
    <t>198138</t>
  </si>
  <si>
    <t>198148</t>
  </si>
  <si>
    <t>198239</t>
  </si>
  <si>
    <t>198249</t>
  </si>
  <si>
    <t>401108</t>
  </si>
  <si>
    <t>401198</t>
  </si>
  <si>
    <t>401208</t>
  </si>
  <si>
    <t>401308</t>
  </si>
  <si>
    <t>402009</t>
  </si>
  <si>
    <t>411138</t>
  </si>
  <si>
    <t>411188</t>
  </si>
  <si>
    <t>411229</t>
  </si>
  <si>
    <t>412138</t>
  </si>
  <si>
    <t>412188</t>
  </si>
  <si>
    <t>412229</t>
  </si>
  <si>
    <t>421408</t>
  </si>
  <si>
    <t>421508</t>
  </si>
  <si>
    <t>421608</t>
  </si>
  <si>
    <t>421888</t>
  </si>
  <si>
    <t>421898</t>
  </si>
  <si>
    <t>422609</t>
  </si>
  <si>
    <t>422889</t>
  </si>
  <si>
    <t>422899</t>
  </si>
  <si>
    <t>440008</t>
  </si>
  <si>
    <t>440108</t>
  </si>
  <si>
    <t>441108</t>
  </si>
  <si>
    <t>441118</t>
  </si>
  <si>
    <t>441208</t>
  </si>
  <si>
    <t>451128</t>
  </si>
  <si>
    <t>451229</t>
  </si>
  <si>
    <t>452128</t>
  </si>
  <si>
    <t>452229</t>
  </si>
  <si>
    <t>471118</t>
  </si>
  <si>
    <t>472119</t>
  </si>
  <si>
    <t>472809</t>
  </si>
  <si>
    <t>613487</t>
  </si>
  <si>
    <t>Total other income and expenses</t>
  </si>
  <si>
    <t>Realised gain / (loss) on derivative financial instruments and other securities</t>
  </si>
  <si>
    <t>Realised gain / (loss) on disposal of subsidiaries</t>
  </si>
  <si>
    <t>Share of profit / (loss) of associates and joint ventures</t>
  </si>
  <si>
    <t>Realised gain / loss on Interest rate Derivatives (local GAAP)</t>
  </si>
  <si>
    <t>Realised gain / loss on Currency Derivatives (local GAAP)</t>
  </si>
  <si>
    <t>Account number</t>
  </si>
  <si>
    <t>Account description</t>
  </si>
  <si>
    <t>Straight line lease incentives</t>
  </si>
  <si>
    <t>Taxes</t>
  </si>
  <si>
    <t>Impairment charge</t>
  </si>
  <si>
    <t>NEIF II Gaurico SRL</t>
  </si>
  <si>
    <t>NEIF II Tortona SRL</t>
  </si>
  <si>
    <t>NEIF II Hanauer GmbH</t>
  </si>
  <si>
    <t>NEIF II Hanauer Landstrasse 150-170 GmbH Co.KG</t>
  </si>
  <si>
    <t>Please make sure that you fill in the information required, for both preparer and reviewer.</t>
  </si>
  <si>
    <t>'Share premium</t>
  </si>
  <si>
    <t>Account #</t>
  </si>
  <si>
    <t>Account Name</t>
  </si>
  <si>
    <t>Name Range in Local RP</t>
  </si>
  <si>
    <t>Cell</t>
  </si>
  <si>
    <t>N-IPC001</t>
  </si>
  <si>
    <t>Investment property - opening balance - Type 1</t>
  </si>
  <si>
    <t>N-IPC002</t>
  </si>
  <si>
    <t>Investment property - opening balance - Type 2</t>
  </si>
  <si>
    <t>N-IPC003</t>
  </si>
  <si>
    <t>Investment property - opening balance - Type 3</t>
  </si>
  <si>
    <t>N-IPC004</t>
  </si>
  <si>
    <t>Investment property - acquisition during the period - Type 1</t>
  </si>
  <si>
    <t>N-IPC005</t>
  </si>
  <si>
    <t>Investment property - acquisition during the period - Type 2</t>
  </si>
  <si>
    <t>N-IPC006</t>
  </si>
  <si>
    <t>Investment property - acquisition during the period - Type 3</t>
  </si>
  <si>
    <t>N-IPC007</t>
  </si>
  <si>
    <t>Investment property - lease incentives - Type 1</t>
  </si>
  <si>
    <t>N-IPC008</t>
  </si>
  <si>
    <t>Investment property - lease incentives - Type 2</t>
  </si>
  <si>
    <t>N-IPC009</t>
  </si>
  <si>
    <t>Investment property - lease incentives - Type 3</t>
  </si>
  <si>
    <t>N-IPC010</t>
  </si>
  <si>
    <t>Investment property - FX gain/loss - Type 1</t>
  </si>
  <si>
    <t>N-IPC011</t>
  </si>
  <si>
    <t>Investment property - FX gain/loss - Type 2</t>
  </si>
  <si>
    <t>N-IPC012</t>
  </si>
  <si>
    <t>Investment property - FX gain/loss - Type 3</t>
  </si>
  <si>
    <t>N-IPC013</t>
  </si>
  <si>
    <t>Investment property - costs subsequently capitalized - Type 1</t>
  </si>
  <si>
    <t>N-IPC014</t>
  </si>
  <si>
    <t>Investment property - costs subsequently capitalized - Type 2</t>
  </si>
  <si>
    <t>N-IPC015</t>
  </si>
  <si>
    <t>Investment property - costs subsequently capitalized - Type 3</t>
  </si>
  <si>
    <t>N-IPC016</t>
  </si>
  <si>
    <t>Investment property - capitalised letting fees - Type 1</t>
  </si>
  <si>
    <t>N-IPC017</t>
  </si>
  <si>
    <t>Investment property - capitalised letting fees - Type 2</t>
  </si>
  <si>
    <t>N-IPC018</t>
  </si>
  <si>
    <t>Investment property - capitalised letting fees - Type 3</t>
  </si>
  <si>
    <t>N-IPC019</t>
  </si>
  <si>
    <t>Investment property - amortisation of capitalised letting fees - Type 1</t>
  </si>
  <si>
    <t>N-IPC020</t>
  </si>
  <si>
    <t>Investment property - amortisation of capitalised letting fees - Type 2</t>
  </si>
  <si>
    <t>N-IPC021</t>
  </si>
  <si>
    <t>Investment property - amortisation of capitalised letting fees - Type 3</t>
  </si>
  <si>
    <t>N-IPC022</t>
  </si>
  <si>
    <t>Investment property - transfer from property under construction - Type 1</t>
  </si>
  <si>
    <t>N-IPC023</t>
  </si>
  <si>
    <t>Investment property - transfer from property under construction - Type 2</t>
  </si>
  <si>
    <t>N-IPC024</t>
  </si>
  <si>
    <t>Investment property - transfer from property under construction - Type 3</t>
  </si>
  <si>
    <t>N-IPC025</t>
  </si>
  <si>
    <t>Investment property - disposals - Type 1</t>
  </si>
  <si>
    <t>N-IPC026</t>
  </si>
  <si>
    <t>Investment property - disposals - Type 2</t>
  </si>
  <si>
    <t>N-IPC027</t>
  </si>
  <si>
    <t>Investment property - disposals - Type 3</t>
  </si>
  <si>
    <t>N-IPC028</t>
  </si>
  <si>
    <t>Investment property - net realized loss/gain on disposals of IP - Type 1</t>
  </si>
  <si>
    <t>N-IPC029</t>
  </si>
  <si>
    <t>Investment property - net realized loss/gain on disposals of IP - Type 2</t>
  </si>
  <si>
    <t>N-IPC030</t>
  </si>
  <si>
    <t>Investment property - net realized loss/gain on disposals of IP - Type 3</t>
  </si>
  <si>
    <t>N-IPC031</t>
  </si>
  <si>
    <t>Investment property -net unrealized loss/gain on IP at fair value - Type 1</t>
  </si>
  <si>
    <t>N-IPC032</t>
  </si>
  <si>
    <t>Investment property -net unrealized loss/gain on IP at fair value - Type 2</t>
  </si>
  <si>
    <t>N-IPC033</t>
  </si>
  <si>
    <t>Investment property -net unrealized loss/gain on IP at fair value - Type 3</t>
  </si>
  <si>
    <t>N-IPC034</t>
  </si>
  <si>
    <t>N-IPC035</t>
  </si>
  <si>
    <t>N-IPC036</t>
  </si>
  <si>
    <t>N-BOR001</t>
  </si>
  <si>
    <t>Borrowings - maturity of borrowings - less than 1 year</t>
  </si>
  <si>
    <t>N-BOR002</t>
  </si>
  <si>
    <t>Borrowings - maturity of borrowings - between 1 and 2 years</t>
  </si>
  <si>
    <t>N-BOR003</t>
  </si>
  <si>
    <t>Borrowings - maturity of borrowings - between 2 and 3 years</t>
  </si>
  <si>
    <t>N-BOR004</t>
  </si>
  <si>
    <t>Borrowings - maturity of borrowings - after more than 5 years</t>
  </si>
  <si>
    <t>Data_IP_OB_T1</t>
  </si>
  <si>
    <t>Data_IP_OB_T2</t>
  </si>
  <si>
    <t>Data_IP_OB_T3</t>
  </si>
  <si>
    <t>Data_IP_Acq_T1</t>
  </si>
  <si>
    <t>Data_IP_Acq_T2</t>
  </si>
  <si>
    <t>Data_IP_Acq_T3</t>
  </si>
  <si>
    <t>Data_IP_LeaseIncentives_T1</t>
  </si>
  <si>
    <t>Data_IP_LeaseIncentives_T2</t>
  </si>
  <si>
    <t>Data_IP_LeaseIncentives_T3</t>
  </si>
  <si>
    <t>Data_IP_FXGainLoss_T1</t>
  </si>
  <si>
    <t>Data_IP_FXGainLoss_T2</t>
  </si>
  <si>
    <t>Data_IP_FXGainLoss_T3</t>
  </si>
  <si>
    <t>Data_IP_CostsSubseqCapit_T1</t>
  </si>
  <si>
    <t>Data_IP_CostsSubseqCapit_T2</t>
  </si>
  <si>
    <t>Data_IP_CostsSubseqCapit_T3</t>
  </si>
  <si>
    <t>Data_IP_CapiLettingFees_T1</t>
  </si>
  <si>
    <t>Data_IP_CapiLettingFees_T2</t>
  </si>
  <si>
    <t>Data_IP_CapiLettingFees_T3</t>
  </si>
  <si>
    <t>Data_IP_AmortisationCapLettingFees_T1</t>
  </si>
  <si>
    <t>Data_IP_AmortisationCapLettingFees_T2</t>
  </si>
  <si>
    <t>Data_IP_AmortisationCapLettingFees_T3</t>
  </si>
  <si>
    <t>Data_IP_TransferFromIPUC_T1</t>
  </si>
  <si>
    <t>Data_IP_TransferFromIPUC_T2</t>
  </si>
  <si>
    <t>Data_IP_TransferFromIPUC_T3</t>
  </si>
  <si>
    <t>Data_IP_Disposals_T1</t>
  </si>
  <si>
    <t>Data_IP_Disposals_T2</t>
  </si>
  <si>
    <t>Data_IP_Disposals_T3</t>
  </si>
  <si>
    <t>Data_IP_NetRealizedLossGainDisposalIP_T1</t>
  </si>
  <si>
    <t>Data_IP_NetRealizedLossGainDisposalIP_T2</t>
  </si>
  <si>
    <t>Data_IP_NetRealizedLossGainDisposalIP_T3</t>
  </si>
  <si>
    <t>Data_IP_NetUnrealizedLossGainIPFV_T1</t>
  </si>
  <si>
    <t>Data_IP_NetUnrealizedLossGainIPFV_T2</t>
  </si>
  <si>
    <t>Data_IP_NetUnrealizedLossGainIPFV_T3</t>
  </si>
  <si>
    <t>Data_IP_LessClassifiedHFS_T1</t>
  </si>
  <si>
    <t>Data_IP_LessClassifiedHFS_T2</t>
  </si>
  <si>
    <t>Data_IP_LessClassifiedHFS_T3</t>
  </si>
  <si>
    <t>Investment property - less: classified as held for sale - Type 1</t>
  </si>
  <si>
    <t>Investment property - less: classified as held for sale - Type 2</t>
  </si>
  <si>
    <t>Investment property - less: classified as held for sale - Type 3</t>
  </si>
  <si>
    <t>N-BOR005</t>
  </si>
  <si>
    <t>N-REV001</t>
  </si>
  <si>
    <t>N-REV002</t>
  </si>
  <si>
    <t>Data_Revenue_LeaseIncGrosNotAmort</t>
  </si>
  <si>
    <t>Data_Revenue_CumAmountPL</t>
  </si>
  <si>
    <t>Revenue - Rent Free Granted - Gross amount of lease incentives not fully amortised</t>
  </si>
  <si>
    <t>Revenue - Rent Free Granted - Cumulative amount recognised in profit or loss</t>
  </si>
  <si>
    <t>N-REV003</t>
  </si>
  <si>
    <t>N-REV004</t>
  </si>
  <si>
    <t>N-REV005</t>
  </si>
  <si>
    <t>Revenue - Operating Lease (as Lessor) - No later than 1 year</t>
  </si>
  <si>
    <t>Revenue - Operating Lease (as Lessor) - Later than 1 year, but not later than 5 years</t>
  </si>
  <si>
    <t>Revenue - Operating Lease (as Lessor) - Later than 5 years</t>
  </si>
  <si>
    <t>Data_Revenue_OpLease_less_1</t>
  </si>
  <si>
    <t>Data_Revenue_OpLease_btw_1to5</t>
  </si>
  <si>
    <t>Data_Revenue_OpLease_more_5</t>
  </si>
  <si>
    <t>N-SHC001</t>
  </si>
  <si>
    <t>N-SHC002</t>
  </si>
  <si>
    <t>N-SHC003</t>
  </si>
  <si>
    <t>N-SHC004</t>
  </si>
  <si>
    <t>Share Capital - Opening Balance</t>
  </si>
  <si>
    <t>Share Capital - Closing Balance</t>
  </si>
  <si>
    <t>N-SHC005</t>
  </si>
  <si>
    <t>Share Capital - Subscriptions during the period/year</t>
  </si>
  <si>
    <t>Share Capital - Transfers during the period / year</t>
  </si>
  <si>
    <t>Share Capital - Redemptions during the period / year</t>
  </si>
  <si>
    <t>Data_ShareCapital_OB</t>
  </si>
  <si>
    <t>Data_ShareCapital_CB</t>
  </si>
  <si>
    <t>Data_ShareCapital_Subscr</t>
  </si>
  <si>
    <t>Data_ShareCapital_Rdmpt</t>
  </si>
  <si>
    <t>Data_ShareCapital_Trf</t>
  </si>
  <si>
    <t>N-CASH01</t>
  </si>
  <si>
    <t>Cash - Restricted</t>
  </si>
  <si>
    <t>Data_Cash_Restricted</t>
  </si>
  <si>
    <t>N-FV0001</t>
  </si>
  <si>
    <t>N-FV0002</t>
  </si>
  <si>
    <t>N-FV0003</t>
  </si>
  <si>
    <t>N-FV0004</t>
  </si>
  <si>
    <t>N-FV0005</t>
  </si>
  <si>
    <t>N-FV0006</t>
  </si>
  <si>
    <t>Fair Value - Receivables - Level 1</t>
  </si>
  <si>
    <t>Fair Value - Receivables - Level 2</t>
  </si>
  <si>
    <t>Fair Value - Receivables - Level 3</t>
  </si>
  <si>
    <t>Fair Value - Cash - Level 1</t>
  </si>
  <si>
    <t>Fair Value - Cash - Level 2</t>
  </si>
  <si>
    <t>Fair Value - Cash - Level 3</t>
  </si>
  <si>
    <t>Fair Value - Prepayments - Level 1</t>
  </si>
  <si>
    <t>Fair Value - Prepayments - Level 2</t>
  </si>
  <si>
    <t>Fair Value - Prepayments - Level 3</t>
  </si>
  <si>
    <t>Fair Value - Borrowings - Level 1</t>
  </si>
  <si>
    <t>Fair Value - Borrowings - Level 2</t>
  </si>
  <si>
    <t>Fair Value - Borrowings - Level 3</t>
  </si>
  <si>
    <t>Fair Value - Derivatives Asset - Level 1</t>
  </si>
  <si>
    <t>Fair Value - Derivatives Asset - Level 2</t>
  </si>
  <si>
    <t>Fair Value - Derivatives Asset - Level 3</t>
  </si>
  <si>
    <t>Fair Value - Derivatives Liability - Level 1</t>
  </si>
  <si>
    <t>Fair Value - Derivatives Liability - Level 2</t>
  </si>
  <si>
    <t>Fair Value - Derivatives Liability - Level 3</t>
  </si>
  <si>
    <t>Fair Value - Other Liabilities - Level 1</t>
  </si>
  <si>
    <t>Fair Value - Other Liabilities - Level 2</t>
  </si>
  <si>
    <t>Fair Value - Other Liabilities - Level 3</t>
  </si>
  <si>
    <t>Fair Value - Payables - Level 1</t>
  </si>
  <si>
    <t>Fair Value - Payables - Level 2</t>
  </si>
  <si>
    <t>Fair Value - Payables - Level 3</t>
  </si>
  <si>
    <t>Fair Value - Current Income Tax - Level 1</t>
  </si>
  <si>
    <t>Fair Value - Current Income Tax - Level 2</t>
  </si>
  <si>
    <t>Fair Value - Current Income Tax - Level 3</t>
  </si>
  <si>
    <t>Fair Value - Accrued Expenses - Level 1</t>
  </si>
  <si>
    <t>Fair Value - Accrued Expenses - Level 2</t>
  </si>
  <si>
    <t>Fair Value - Accrued Expenses - Level 3</t>
  </si>
  <si>
    <t>Fair Value - Deferred Income - Level 3</t>
  </si>
  <si>
    <t>Fair Value - Deferred Income - Level 1</t>
  </si>
  <si>
    <t>Fair Value - Deferred Income - Level 2</t>
  </si>
  <si>
    <t>N-FV0007</t>
  </si>
  <si>
    <t>N-FV0008</t>
  </si>
  <si>
    <t>N-FV0009</t>
  </si>
  <si>
    <t>N-FV0010</t>
  </si>
  <si>
    <t>N-FV0011</t>
  </si>
  <si>
    <t>N-FV0012</t>
  </si>
  <si>
    <t>N-FV0013</t>
  </si>
  <si>
    <t>N-FV0014</t>
  </si>
  <si>
    <t>N-FV0015</t>
  </si>
  <si>
    <t>N-FV0016</t>
  </si>
  <si>
    <t>N-FV0017</t>
  </si>
  <si>
    <t>N-FV0018</t>
  </si>
  <si>
    <t>N-FV0019</t>
  </si>
  <si>
    <t>N-FV0020</t>
  </si>
  <si>
    <t>N-FV0021</t>
  </si>
  <si>
    <t>N-FV0022</t>
  </si>
  <si>
    <t>N-FV0023</t>
  </si>
  <si>
    <t>N-FV0024</t>
  </si>
  <si>
    <t>N-FV0025</t>
  </si>
  <si>
    <t>N-FV0026</t>
  </si>
  <si>
    <t>N-FV0027</t>
  </si>
  <si>
    <t>N-FV0028</t>
  </si>
  <si>
    <t>N-FV0029</t>
  </si>
  <si>
    <t>N-FV0030</t>
  </si>
  <si>
    <t>N-FV0031</t>
  </si>
  <si>
    <t>N-FV0032</t>
  </si>
  <si>
    <t>N-FV0033</t>
  </si>
  <si>
    <t>Data_FV_DerivAsset01</t>
  </si>
  <si>
    <t>Data_FV_DerivAsset02</t>
  </si>
  <si>
    <t>Data_FV_DerivAsset03</t>
  </si>
  <si>
    <t>Data_FV_Receiv01</t>
  </si>
  <si>
    <t>Data_FV_Receiv02</t>
  </si>
  <si>
    <t>Data_FV_Receiv03</t>
  </si>
  <si>
    <t>Data_FV_Cash01</t>
  </si>
  <si>
    <t>Data_FV_Cash02</t>
  </si>
  <si>
    <t>Data_FV_Cash03</t>
  </si>
  <si>
    <t>Data_FV_Prepaym03</t>
  </si>
  <si>
    <t>Data_FV_Prepaym01</t>
  </si>
  <si>
    <t>Data_FV_Prepaym02</t>
  </si>
  <si>
    <t>Data_FV_Borrowin01</t>
  </si>
  <si>
    <t>Data_FV_Borrowin02</t>
  </si>
  <si>
    <t>Data_FV_Borrowin03</t>
  </si>
  <si>
    <t>Data_FV_DerivLiab01</t>
  </si>
  <si>
    <t>Data_FV_DerivLiab02</t>
  </si>
  <si>
    <t>Data_FV_DerivLiab03</t>
  </si>
  <si>
    <t>Data_FV_OtherLiab03</t>
  </si>
  <si>
    <t>Data_FV_OtherLiab01</t>
  </si>
  <si>
    <t>Data_FV_OtherLiab02</t>
  </si>
  <si>
    <t>Data_FV_Payables01</t>
  </si>
  <si>
    <t>Data_FV_Payables02</t>
  </si>
  <si>
    <t>Data_FV_Payables03</t>
  </si>
  <si>
    <t>Data_FV_CurIncTax01</t>
  </si>
  <si>
    <t>Data_FV_CurIncTax02</t>
  </si>
  <si>
    <t>Data_FV_CurIncTax03</t>
  </si>
  <si>
    <t>Data_FV_AccruedExp01</t>
  </si>
  <si>
    <t>Data_FV_AccruedExp02</t>
  </si>
  <si>
    <t>Data_FV_AccruedExp03</t>
  </si>
  <si>
    <t>Data_FV_DeferInc01</t>
  </si>
  <si>
    <t>Data_FV_DeferInc02</t>
  </si>
  <si>
    <t>Data_FV_DeferInc03</t>
  </si>
  <si>
    <t>N-FRLR01</t>
  </si>
  <si>
    <t>N-FRIR01</t>
  </si>
  <si>
    <t>N-FRIR02</t>
  </si>
  <si>
    <t>N-FRIR03</t>
  </si>
  <si>
    <t>N-FRIR04</t>
  </si>
  <si>
    <t>N-FRIR05</t>
  </si>
  <si>
    <t>N-FRIR06</t>
  </si>
  <si>
    <t>N-FRIR07</t>
  </si>
  <si>
    <t>N-FRIR08</t>
  </si>
  <si>
    <t>N-FRIR09</t>
  </si>
  <si>
    <t>N-FRIR10</t>
  </si>
  <si>
    <t>N-FRIR11</t>
  </si>
  <si>
    <t>N-FRIR12</t>
  </si>
  <si>
    <t>N-FRIR13</t>
  </si>
  <si>
    <t>N-FRIR14</t>
  </si>
  <si>
    <t>N-FRIR15</t>
  </si>
  <si>
    <t>N-FRIR16</t>
  </si>
  <si>
    <t>N-FRIR17</t>
  </si>
  <si>
    <t>N-FRIR18</t>
  </si>
  <si>
    <t>N-FRIR19</t>
  </si>
  <si>
    <t>N-FRIR20</t>
  </si>
  <si>
    <t>N-FRIR21</t>
  </si>
  <si>
    <t>N-FRIR22</t>
  </si>
  <si>
    <t>N-FRIR23</t>
  </si>
  <si>
    <t>N-FRIR24</t>
  </si>
  <si>
    <t>N-FRIR29</t>
  </si>
  <si>
    <t>N-FRIR30</t>
  </si>
  <si>
    <t>N-FRIR31</t>
  </si>
  <si>
    <t>N-FRIR32</t>
  </si>
  <si>
    <t>N-FRIR33</t>
  </si>
  <si>
    <t>N-FRIR34</t>
  </si>
  <si>
    <t>N-FRIR35</t>
  </si>
  <si>
    <t>N-FRIR36</t>
  </si>
  <si>
    <t>N-FRIR37</t>
  </si>
  <si>
    <t>N-FRIR38</t>
  </si>
  <si>
    <t>N-FRIR39</t>
  </si>
  <si>
    <t>N-FRIR40</t>
  </si>
  <si>
    <t>N-FRIR45</t>
  </si>
  <si>
    <t>N-FRIR46</t>
  </si>
  <si>
    <t>N-FRIR47</t>
  </si>
  <si>
    <t>N-FRIR48</t>
  </si>
  <si>
    <t>N-FRIR49</t>
  </si>
  <si>
    <t>N-FRIR50</t>
  </si>
  <si>
    <t>N-FRIR51</t>
  </si>
  <si>
    <t>N-FRIR52</t>
  </si>
  <si>
    <t>N-FRIR53</t>
  </si>
  <si>
    <t>N-FRIR54</t>
  </si>
  <si>
    <t>N-FRIR55</t>
  </si>
  <si>
    <t>N-FRIR56</t>
  </si>
  <si>
    <t>N-FRIR57</t>
  </si>
  <si>
    <t>N-FRIR58</t>
  </si>
  <si>
    <t>N-FRIR59</t>
  </si>
  <si>
    <t>N-FRIR60</t>
  </si>
  <si>
    <t>N-FRIR61</t>
  </si>
  <si>
    <t>N-FRIR62</t>
  </si>
  <si>
    <t>N-FRIR63</t>
  </si>
  <si>
    <t>N-FRIR64</t>
  </si>
  <si>
    <t>N-FRIR65</t>
  </si>
  <si>
    <t>N-FRIR66</t>
  </si>
  <si>
    <t>N-FRIR67</t>
  </si>
  <si>
    <t>N-FRIR68</t>
  </si>
  <si>
    <t>N-FRLR02</t>
  </si>
  <si>
    <t>N-FRLR03</t>
  </si>
  <si>
    <t>N-FRLR04</t>
  </si>
  <si>
    <t>N-FRLR05</t>
  </si>
  <si>
    <t>N-FRLR06</t>
  </si>
  <si>
    <t>N-FRLR07</t>
  </si>
  <si>
    <t>N-FRLR08</t>
  </si>
  <si>
    <t>N-FRLR09</t>
  </si>
  <si>
    <t>N-FRLR10</t>
  </si>
  <si>
    <t>N-FRLR11</t>
  </si>
  <si>
    <t>N-FRLR12</t>
  </si>
  <si>
    <t>N-FRLR13</t>
  </si>
  <si>
    <t>N-FRLR14</t>
  </si>
  <si>
    <t>N-FRLR15</t>
  </si>
  <si>
    <t>N-FRLR16</t>
  </si>
  <si>
    <t>N-FRLR17</t>
  </si>
  <si>
    <t>N-FRLR18</t>
  </si>
  <si>
    <t>N-FRLR19</t>
  </si>
  <si>
    <t>N-FRLR20</t>
  </si>
  <si>
    <t>N-FRLR21</t>
  </si>
  <si>
    <t>N-FRLR22</t>
  </si>
  <si>
    <t>N-FRLR23</t>
  </si>
  <si>
    <t>N-FRLR24</t>
  </si>
  <si>
    <t>N-FRLR25</t>
  </si>
  <si>
    <t>N-FRLR26</t>
  </si>
  <si>
    <t>N-FRLR27</t>
  </si>
  <si>
    <t>N-FRLR28</t>
  </si>
  <si>
    <t>N-FRLR29</t>
  </si>
  <si>
    <t>N-FRLR30</t>
  </si>
  <si>
    <t>N-FRLR31</t>
  </si>
  <si>
    <t>N-FRLR32</t>
  </si>
  <si>
    <t>N-FRLR33</t>
  </si>
  <si>
    <t>N-FRLR34</t>
  </si>
  <si>
    <t>N-FRLR35</t>
  </si>
  <si>
    <t>N-FRLR36</t>
  </si>
  <si>
    <t>N-FRLR37</t>
  </si>
  <si>
    <t>N-FRLR38</t>
  </si>
  <si>
    <t>N-FRLR39</t>
  </si>
  <si>
    <t>N-FRLR40</t>
  </si>
  <si>
    <t>N-FRLR41</t>
  </si>
  <si>
    <t>N-FRLR42</t>
  </si>
  <si>
    <t>N-FRLR43</t>
  </si>
  <si>
    <t>N-FRLR44</t>
  </si>
  <si>
    <t>N-FRLR45</t>
  </si>
  <si>
    <t>N-FRLR46</t>
  </si>
  <si>
    <t>N-FRLR47</t>
  </si>
  <si>
    <t>N-FRLR48</t>
  </si>
  <si>
    <t>Financial Risk - Interest Rate Risk - Investment Properties 01</t>
  </si>
  <si>
    <t>Financial Risk - Interest Rate Risk - Investment Properties 02</t>
  </si>
  <si>
    <t>Financial Risk - Interest Rate Risk - Investment Properties 03</t>
  </si>
  <si>
    <t>Financial Risk - Interest Rate Risk - Investment Properties 04</t>
  </si>
  <si>
    <t>Financial Risk - Interest Rate Risk - Property Plant Equipment 01</t>
  </si>
  <si>
    <t>Financial Risk - Interest Rate Risk - Property Plant Equipment 02</t>
  </si>
  <si>
    <t>Financial Risk - Interest Rate Risk - Property Plant Equipment 03</t>
  </si>
  <si>
    <t>Financial Risk - Interest Rate Risk - Property Plant Equipment 04</t>
  </si>
  <si>
    <t>Financial Risk - Interest Rate Risk - Derivatives Asset 01</t>
  </si>
  <si>
    <t>Financial Risk - Interest Rate Risk - Derivatives Asset 02</t>
  </si>
  <si>
    <t>Financial Risk - Interest Rate Risk - Derivatives Asset 03</t>
  </si>
  <si>
    <t>Financial Risk - Interest Rate Risk - Derivatives Asset 04</t>
  </si>
  <si>
    <t>Financial Risk - Interest Rate Risk - Deferred Tax Assets 01</t>
  </si>
  <si>
    <t>Financial Risk - Interest Rate Risk - Deferred Tax Assets 02</t>
  </si>
  <si>
    <t>Financial Risk - Interest Rate Risk - Deferred Tax Assets 03</t>
  </si>
  <si>
    <t>Financial Risk - Interest Rate Risk - Deferred Tax Assets 04</t>
  </si>
  <si>
    <t>Financial Risk - Interest Rate Risk - Cash 01</t>
  </si>
  <si>
    <t>Financial Risk - Interest Rate Risk - Cash 02</t>
  </si>
  <si>
    <t>Financial Risk - Interest Rate Risk - Cash 03</t>
  </si>
  <si>
    <t>Financial Risk - Interest Rate Risk - Cash 04</t>
  </si>
  <si>
    <t>Financial Risk - Interest Rate Risk - Prepayments 01</t>
  </si>
  <si>
    <t>Financial Risk - Interest Rate Risk - Prepayments 02</t>
  </si>
  <si>
    <t>Financial Risk - Interest Rate Risk - Prepayments 03</t>
  </si>
  <si>
    <t>Financial Risk - Interest Rate Risk - Prepayments 04</t>
  </si>
  <si>
    <t>Financial Risk - Interest Rate Risk - Equity 01</t>
  </si>
  <si>
    <t>Financial Risk - Interest Rate Risk - Equity 02</t>
  </si>
  <si>
    <t>Financial Risk - Interest Rate Risk - Equity 03</t>
  </si>
  <si>
    <t>Financial Risk - Interest Rate Risk - Equity 04</t>
  </si>
  <si>
    <t>Financial Risk - Interest Rate Risk - Deferred Tax Liabilities 01</t>
  </si>
  <si>
    <t>Financial Risk - Interest Rate Risk - Deferred Tax Liabilities 02</t>
  </si>
  <si>
    <t>Financial Risk - Interest Rate Risk - Deferred Tax Liabilities 03</t>
  </si>
  <si>
    <t>Financial Risk - Interest Rate Risk - Deferred Tax Liabilities 04</t>
  </si>
  <si>
    <t>Financial Risk - Interest Rate Risk - Derivatives Liabilities 01</t>
  </si>
  <si>
    <t>Financial Risk - Interest Rate Risk - Derivatives Liabilities 02</t>
  </si>
  <si>
    <t>Financial Risk - Interest Rate Risk - Derivatives Liabilities 03</t>
  </si>
  <si>
    <t>Financial Risk - Interest Rate Risk - Derivatives Liabilities 04</t>
  </si>
  <si>
    <t>Financial Risk - Interest Rate Risk - Provisions 01</t>
  </si>
  <si>
    <t>Financial Risk - Interest Rate Risk - Provisions 02</t>
  </si>
  <si>
    <t>Financial Risk - Interest Rate Risk - Provisions 03</t>
  </si>
  <si>
    <t>Financial Risk - Interest Rate Risk - Provisions 04</t>
  </si>
  <si>
    <t>Financial Risk - Interest Rate Risk - Other Liabilities 01</t>
  </si>
  <si>
    <t>Financial Risk - Interest Rate Risk - Other Liabilities 02</t>
  </si>
  <si>
    <t>Financial Risk - Interest Rate Risk - Other Liabilities 03</t>
  </si>
  <si>
    <t>Financial Risk - Interest Rate Risk - Other Liabilities 04</t>
  </si>
  <si>
    <t>Financial Risk - Interest Rate Risk - Payables 01</t>
  </si>
  <si>
    <t>Financial Risk - Interest Rate Risk - Payables 02</t>
  </si>
  <si>
    <t>Financial Risk - Interest Rate Risk - Payables 03</t>
  </si>
  <si>
    <t>Financial Risk - Interest Rate Risk - Payables 04</t>
  </si>
  <si>
    <t>Financial Risk - Interest Rate Risk - Current Income Tax 01</t>
  </si>
  <si>
    <t>Financial Risk - Interest Rate Risk - Current Income Tax 02</t>
  </si>
  <si>
    <t>Financial Risk - Interest Rate Risk - Current Income Tax 03</t>
  </si>
  <si>
    <t>Financial Risk - Interest Rate Risk - Current Income Tax 04</t>
  </si>
  <si>
    <t>Financial Risk - Interest Rate Risk - Accrued Expenses 01</t>
  </si>
  <si>
    <t>Financial Risk - Interest Rate Risk - Accrued Expenses 02</t>
  </si>
  <si>
    <t>Financial Risk - Interest Rate Risk - Accrued Expenses 03</t>
  </si>
  <si>
    <t>Financial Risk - Interest Rate Risk - Accrued Expenses 04</t>
  </si>
  <si>
    <t>Financial Risk - Interest Rate Risk - Deferred Income 01</t>
  </si>
  <si>
    <t>Financial Risk - Interest Rate Risk - Deferred Income 02</t>
  </si>
  <si>
    <t>Financial Risk - Interest Rate Risk - Deferred Income 03</t>
  </si>
  <si>
    <t>Financial Risk - Interest Rate Risk - Deferred Income 04</t>
  </si>
  <si>
    <t>Data_FinRisk_IR_IP01</t>
  </si>
  <si>
    <t>Data_FinRisk_IR_IP02</t>
  </si>
  <si>
    <t>Data_FinRisk_IR_IP03</t>
  </si>
  <si>
    <t>Data_FinRisk_IR_IP04</t>
  </si>
  <si>
    <t>Data_FinRisk_IR_PPE01</t>
  </si>
  <si>
    <t>Data_FinRisk_IR_PPE02</t>
  </si>
  <si>
    <t>Data_FinRisk_IR_PPE03</t>
  </si>
  <si>
    <t>Data_FinRisk_IR_PPE04</t>
  </si>
  <si>
    <t>Data_FinRisk_IR_DerAss01</t>
  </si>
  <si>
    <t>Data_FinRisk_IR_DerAss02</t>
  </si>
  <si>
    <t>Data_FinRisk_IR_DerAss03</t>
  </si>
  <si>
    <t>Data_FinRisk_IR_DerAss04</t>
  </si>
  <si>
    <t>Data_FinRisk_IR_DTA01</t>
  </si>
  <si>
    <t>Data_FinRisk_IR_DTA02</t>
  </si>
  <si>
    <t>Data_FinRisk_IR_DTA03</t>
  </si>
  <si>
    <t>Data_FinRisk_IR_DTA04</t>
  </si>
  <si>
    <t>Data_FinRisk_IR_Cash01</t>
  </si>
  <si>
    <t>Data_FinRisk_IR_Cash02</t>
  </si>
  <si>
    <t>Data_FinRisk_IR_Cash03</t>
  </si>
  <si>
    <t>Data_FinRisk_IR_Cash04</t>
  </si>
  <si>
    <t>Data_FinRisk_IR_Prepaym01</t>
  </si>
  <si>
    <t>Data_FinRisk_IR_Prepaym02</t>
  </si>
  <si>
    <t>Data_FinRisk_IR_Prepaym03</t>
  </si>
  <si>
    <t>Data_FinRisk_IR_Prepaym04</t>
  </si>
  <si>
    <t>Data_FinRisk_IR_Equity01</t>
  </si>
  <si>
    <t>Data_FinRisk_IR_Equity02</t>
  </si>
  <si>
    <t>Data_FinRisk_IR_Equity03</t>
  </si>
  <si>
    <t>Data_FinRisk_IR_Equity04</t>
  </si>
  <si>
    <t>Data_FinRisk_IR_DTL01</t>
  </si>
  <si>
    <t>Data_FinRisk_IR_DTL02</t>
  </si>
  <si>
    <t>Data_FinRisk_IR_DTL03</t>
  </si>
  <si>
    <t>Data_FinRisk_IR_DTL04</t>
  </si>
  <si>
    <t>Data_FinRisk_IR_DerivLiab01</t>
  </si>
  <si>
    <t>Data_FinRisk_IR_DerivLiab02</t>
  </si>
  <si>
    <t>Data_FinRisk_IR_DerivLiab03</t>
  </si>
  <si>
    <t>Data_FinRisk_IR_DerivLiab04</t>
  </si>
  <si>
    <t>Data_FinRisk_IR_Prov01</t>
  </si>
  <si>
    <t>Data_FinRisk_IR_Prov02</t>
  </si>
  <si>
    <t>Data_FinRisk_IR_Prov03</t>
  </si>
  <si>
    <t>Data_FinRisk_IR_Prov04</t>
  </si>
  <si>
    <t>Data_FinRisk_IR_OtherLiab01</t>
  </si>
  <si>
    <t>Data_FinRisk_IR_OtherLiab02</t>
  </si>
  <si>
    <t>Data_FinRisk_IR_OtherLiab03</t>
  </si>
  <si>
    <t>Data_FinRisk_IR_OtherLiab04</t>
  </si>
  <si>
    <t>Data_FinRisk_IR_Payables01</t>
  </si>
  <si>
    <t>Data_FinRisk_IR_Payables02</t>
  </si>
  <si>
    <t>Data_FinRisk_IR_Payables03</t>
  </si>
  <si>
    <t>Data_FinRisk_IR_Payables04</t>
  </si>
  <si>
    <t>Data_FinRisk_IR_CIT01</t>
  </si>
  <si>
    <t>Data_FinRisk_IR_CIT02</t>
  </si>
  <si>
    <t>Data_FinRisk_IR_CIT03</t>
  </si>
  <si>
    <t>Data_FinRisk_IR_CIT04</t>
  </si>
  <si>
    <t>Data_FinRisk_IR_AccruedExp01</t>
  </si>
  <si>
    <t>Data_FinRisk_IR_AccruedExp02</t>
  </si>
  <si>
    <t>Data_FinRisk_IR_AccruedExp03</t>
  </si>
  <si>
    <t>Data_FinRisk_IR_AccruedExp04</t>
  </si>
  <si>
    <t>Data_FinRisk_IR_DeferredInc01</t>
  </si>
  <si>
    <t>Data_FinRisk_IR_DeferredInc02</t>
  </si>
  <si>
    <t>Data_FinRisk_IR_DeferredInc03</t>
  </si>
  <si>
    <t>Data_FinRisk_IR_DeferredInc04</t>
  </si>
  <si>
    <t>Financial Risk - Liquidity Risk - Derivatives Asset 01</t>
  </si>
  <si>
    <t>Financial Risk - Liquidity Risk - Derivatives Asset 02</t>
  </si>
  <si>
    <t>Financial Risk - Liquidity Risk - Derivatives Asset 03</t>
  </si>
  <si>
    <t>Financial Risk - Liquidity Risk - Derivatives Asset 04</t>
  </si>
  <si>
    <t>Financial Risk - Liquidity Risk - Cash 01</t>
  </si>
  <si>
    <t>Financial Risk - Liquidity Risk - Cash 02</t>
  </si>
  <si>
    <t>Financial Risk - Liquidity Risk - Cash 03</t>
  </si>
  <si>
    <t>Financial Risk - Liquidity Risk - Cash 04</t>
  </si>
  <si>
    <t>Financial Risk - Liquidity Risk - Prepayments 01</t>
  </si>
  <si>
    <t>Financial Risk - Liquidity Risk - Prepayments 02</t>
  </si>
  <si>
    <t>Financial Risk - Liquidity Risk - Prepayments 03</t>
  </si>
  <si>
    <t>Financial Risk - Liquidity Risk - Prepayments 04</t>
  </si>
  <si>
    <t>Financial Risk - Liquidity Risk - Equity 01</t>
  </si>
  <si>
    <t>Financial Risk - Liquidity Risk - Equity 02</t>
  </si>
  <si>
    <t>Financial Risk - Liquidity Risk - Equity 03</t>
  </si>
  <si>
    <t>Financial Risk - Liquidity Risk - Equity 04</t>
  </si>
  <si>
    <t>Financial Risk - Liquidity Risk - Borrowings 01</t>
  </si>
  <si>
    <t>Financial Risk - Liquidity Risk - Borrowings 02</t>
  </si>
  <si>
    <t>Financial Risk - Liquidity Risk - Borrowings 03</t>
  </si>
  <si>
    <t>Financial Risk - Liquidity Risk - Borrowings 04</t>
  </si>
  <si>
    <t>Financial Risk - Liquidity Risk - Derivatives Liabilities 01</t>
  </si>
  <si>
    <t>Financial Risk - Liquidity Risk - Derivatives Liabilities 02</t>
  </si>
  <si>
    <t>Financial Risk - Liquidity Risk - Derivatives Liabilities 03</t>
  </si>
  <si>
    <t>Financial Risk - Liquidity Risk - Derivatives Liabilities 04</t>
  </si>
  <si>
    <t>Financial Risk - Liquidity Risk - Other Liabilities 01</t>
  </si>
  <si>
    <t>Financial Risk - Liquidity Risk - Other Liabilities 02</t>
  </si>
  <si>
    <t>Financial Risk - Liquidity Risk - Other Liabilities 03</t>
  </si>
  <si>
    <t>Financial Risk - Liquidity Risk - Other Liabilities 04</t>
  </si>
  <si>
    <t>Financial Risk - Liquidity Risk - Payables 01</t>
  </si>
  <si>
    <t>Financial Risk - Liquidity Risk - Payables 02</t>
  </si>
  <si>
    <t>Financial Risk - Liquidity Risk - Payables 03</t>
  </si>
  <si>
    <t>Financial Risk - Liquidity Risk - Payables 04</t>
  </si>
  <si>
    <t>Financial Risk - Liquidity Risk - Current Income Tax 01</t>
  </si>
  <si>
    <t>Financial Risk - Liquidity Risk - Current Income Tax 02</t>
  </si>
  <si>
    <t>Financial Risk - Liquidity Risk - Current Income Tax 03</t>
  </si>
  <si>
    <t>Financial Risk - Liquidity Risk - Current Income Tax 04</t>
  </si>
  <si>
    <t>Financial Risk - Liquidity Risk - Accrued Expenses 01</t>
  </si>
  <si>
    <t>Financial Risk - Liquidity Risk - Accrued Expenses 02</t>
  </si>
  <si>
    <t>Financial Risk - Liquidity Risk - Accrued Expenses 03</t>
  </si>
  <si>
    <t>Financial Risk - Liquidity Risk - Accrued Expenses 04</t>
  </si>
  <si>
    <t>Financial Risk - Liquidity Risk - Deferred Income 01</t>
  </si>
  <si>
    <t>Financial Risk - Liquidity Risk - Deferred Income 02</t>
  </si>
  <si>
    <t>Financial Risk - Liquidity Risk - Deferred Income 03</t>
  </si>
  <si>
    <t>Financial Risk - Liquidity Risk - Deferred Income 04</t>
  </si>
  <si>
    <t>Financial Risk - Liquidity Risk - Receivables 01</t>
  </si>
  <si>
    <t>Financial Risk - Liquidity Risk - Receivables 02</t>
  </si>
  <si>
    <t>Financial Risk - Liquidity Risk - Receivables 03</t>
  </si>
  <si>
    <t>Financial Risk - Liquidity Risk - Receivables 04</t>
  </si>
  <si>
    <t>Data_FinRisk_LR_DerivAsset01</t>
  </si>
  <si>
    <t>Data_FinRisk_LR_DerivAsset02</t>
  </si>
  <si>
    <t>Data_FinRisk_LR_DerivAsset03</t>
  </si>
  <si>
    <t>Data_FinRisk_LR_DerivAsset04</t>
  </si>
  <si>
    <t>Data_FinRisk_LR_Receiv01</t>
  </si>
  <si>
    <t>Data_FinRisk_LR_Receiv02</t>
  </si>
  <si>
    <t>Data_FinRisk_LR_Receiv03</t>
  </si>
  <si>
    <t>Data_FinRisk_LR_Receiv04</t>
  </si>
  <si>
    <t>Data_FinRisk_LR_Cash01</t>
  </si>
  <si>
    <t>Data_FinRisk_LR_Cash02</t>
  </si>
  <si>
    <t>Data_FinRisk_LR_Cash03</t>
  </si>
  <si>
    <t>Data_FinRisk_LR_Cash04</t>
  </si>
  <si>
    <t>Data_FinRisk_LR_Prepaym01</t>
  </si>
  <si>
    <t>Data_FinRisk_LR_Prepaym02</t>
  </si>
  <si>
    <t>Data_FinRisk_LR_Prepaym03</t>
  </si>
  <si>
    <t>Data_FinRisk_LR_Prepaym04</t>
  </si>
  <si>
    <t>Data_FinRisk_LR_Equity01</t>
  </si>
  <si>
    <t>Data_FinRisk_LR_Equity02</t>
  </si>
  <si>
    <t>Data_FinRisk_LR_Equity03</t>
  </si>
  <si>
    <t>Data_FinRisk_LR_Equity04</t>
  </si>
  <si>
    <t>Data_FinRisk_LR_Borrow01</t>
  </si>
  <si>
    <t>Data_FinRisk_LR_Borrow02</t>
  </si>
  <si>
    <t>Data_FinRisk_LR_Borrow03</t>
  </si>
  <si>
    <t>Data_FinRisk_LR_Borrow04</t>
  </si>
  <si>
    <t>Data_FinRisk_LR_DerivLiab01</t>
  </si>
  <si>
    <t>Data_FinRisk_LR_DerivLiab02</t>
  </si>
  <si>
    <t>Data_FinRisk_LR_DerivLiab03</t>
  </si>
  <si>
    <t>Data_FinRisk_LR_DerivLiab04</t>
  </si>
  <si>
    <t>Data_FinRisk_LR_OtherLiab01</t>
  </si>
  <si>
    <t>Data_FinRisk_LR_OtherLiab02</t>
  </si>
  <si>
    <t>Data_FinRisk_LR_OtherLiab03</t>
  </si>
  <si>
    <t>Data_FinRisk_LR_OtherLiab04</t>
  </si>
  <si>
    <t>Data_FinRisk_LR_Payables01</t>
  </si>
  <si>
    <t>Data_FinRisk_LR_Payables02</t>
  </si>
  <si>
    <t>Data_FinRisk_LR_Payables03</t>
  </si>
  <si>
    <t>Data_FinRisk_LR_Payables04</t>
  </si>
  <si>
    <t>Data_FinRisk_LR_CIT01</t>
  </si>
  <si>
    <t>Data_FinRisk_LR_CIT02</t>
  </si>
  <si>
    <t>Data_FinRisk_LR_CIT03</t>
  </si>
  <si>
    <t>Data_FinRisk_LR_CIT04</t>
  </si>
  <si>
    <t>Data_FinRisk_LR_AccrExp01</t>
  </si>
  <si>
    <t>Data_FinRisk_LR_AccrExp02</t>
  </si>
  <si>
    <t>Data_FinRisk_LR_AccrExp03</t>
  </si>
  <si>
    <t>Data_FinRisk_LR_AccrExp04</t>
  </si>
  <si>
    <t>Data_FinRisk_LR_DefInc01</t>
  </si>
  <si>
    <t>Data_FinRisk_LR_DefInc02</t>
  </si>
  <si>
    <t>Data_FinRisk_LR_DefInc03</t>
  </si>
  <si>
    <t>Data_FinRisk_LR_DefInc04</t>
  </si>
  <si>
    <t>N-REC001</t>
  </si>
  <si>
    <t>N-REC002</t>
  </si>
  <si>
    <t>N-REC003</t>
  </si>
  <si>
    <t>N-REC004</t>
  </si>
  <si>
    <t>Trade Receivables - Aging - Neither due nor impaired</t>
  </si>
  <si>
    <t>Trade Receivables - Aging - due less 30 days</t>
  </si>
  <si>
    <t>Trade Receivables - Aging - due between 30 to 60 days</t>
  </si>
  <si>
    <t>Trade Receivables - Aging - due between 60 to 90 days</t>
  </si>
  <si>
    <t>N-REC005</t>
  </si>
  <si>
    <t>Trade Receivables - Aging - due between 90 to 120 days</t>
  </si>
  <si>
    <t>Trade Receivables - Aging - due more than 120 days</t>
  </si>
  <si>
    <t>Data_Receiv_Aging01</t>
  </si>
  <si>
    <t>Data_Receiv_Aging02</t>
  </si>
  <si>
    <t>Data_Receiv_Aging03</t>
  </si>
  <si>
    <t>Data_Receiv_Aging04</t>
  </si>
  <si>
    <t>Data_Receiv_Aging05</t>
  </si>
  <si>
    <t>Data_Receiv_Aging06</t>
  </si>
  <si>
    <t>N-TAX001</t>
  </si>
  <si>
    <t>N-TAX002</t>
  </si>
  <si>
    <t>N-TAX003</t>
  </si>
  <si>
    <t>N-TAX004</t>
  </si>
  <si>
    <t>N-TAX005</t>
  </si>
  <si>
    <t>N-TAX006</t>
  </si>
  <si>
    <t>N-TAX007</t>
  </si>
  <si>
    <t>N-TAX008</t>
  </si>
  <si>
    <t>N-TAX009</t>
  </si>
  <si>
    <t>N-TAX010</t>
  </si>
  <si>
    <t>N-TAX011</t>
  </si>
  <si>
    <t>N-TAX012</t>
  </si>
  <si>
    <t>N-TAX013</t>
  </si>
  <si>
    <t>N-TAX014</t>
  </si>
  <si>
    <t>N-TAX015</t>
  </si>
  <si>
    <t>N-TAX016</t>
  </si>
  <si>
    <t>N-TAX017</t>
  </si>
  <si>
    <t>N-TAX018</t>
  </si>
  <si>
    <t>N-TAX019</t>
  </si>
  <si>
    <t>N-TAX020</t>
  </si>
  <si>
    <t>N-TAX021</t>
  </si>
  <si>
    <t>Data_Tax_Reconc01</t>
  </si>
  <si>
    <t>Data_Tax_Reconc02</t>
  </si>
  <si>
    <t>Data_Tax_Reconc03</t>
  </si>
  <si>
    <t>Data_Tax_Reconc04</t>
  </si>
  <si>
    <t>Data_Tax_Reconc05</t>
  </si>
  <si>
    <t>Data_Tax_Reconc06</t>
  </si>
  <si>
    <t>Data_Tax_Reconc07</t>
  </si>
  <si>
    <t>N-TAX022</t>
  </si>
  <si>
    <t>N-TAX023</t>
  </si>
  <si>
    <t>N-TAX024</t>
  </si>
  <si>
    <t>N-TAX025</t>
  </si>
  <si>
    <t>Income Tax - Movement in DTL - Revaluation of IP BS</t>
  </si>
  <si>
    <t>Income Tax - Movement in DTL - Revaluation of IP CI</t>
  </si>
  <si>
    <t>Income Tax - Movement in DTL - IBL BS</t>
  </si>
  <si>
    <t>Income Tax - Movement in DTL - IBL CI</t>
  </si>
  <si>
    <t>Income Tax - Movement in DTL - Derivatives BS</t>
  </si>
  <si>
    <t>Income Tax - Movement in DTL - Derivatives CI</t>
  </si>
  <si>
    <t>Income Tax - Movement in DTL - Other BS</t>
  </si>
  <si>
    <t>Income Tax - Movement in DTL - Other CI</t>
  </si>
  <si>
    <t>Income Tax - Movement in DTA - Revaluation of IP BS</t>
  </si>
  <si>
    <t>Income Tax - Movement in DTA - IBL BS</t>
  </si>
  <si>
    <t>Income Tax - Movement in DTA - Derivatives BS</t>
  </si>
  <si>
    <t>Income Tax - Movement in DTA - Other BS</t>
  </si>
  <si>
    <t>Income Tax - Movement in DTA - Other CI</t>
  </si>
  <si>
    <t>Income Tax - Movement in DTA - Derivatives CI</t>
  </si>
  <si>
    <t>Income Tax - Movement in DTA - Losses available to offset BS</t>
  </si>
  <si>
    <t>Income Tax - Movement in DTA - Losses available to offset CI</t>
  </si>
  <si>
    <t>Income Tax - Movement in DTA - Revaluation of IP CI</t>
  </si>
  <si>
    <t>Income Tax - Movement in DTA - IBL CI</t>
  </si>
  <si>
    <t>Data_Tax_Movement01</t>
  </si>
  <si>
    <t>Data_Tax_Movement02</t>
  </si>
  <si>
    <t>Data_Tax_Movement03</t>
  </si>
  <si>
    <t>Data_Tax_Movement04</t>
  </si>
  <si>
    <t>Data_Tax_Movement05</t>
  </si>
  <si>
    <t>Data_Tax_Movement06</t>
  </si>
  <si>
    <t>Data_Tax_Movement07</t>
  </si>
  <si>
    <t>Data_Tax_Movement08</t>
  </si>
  <si>
    <t>Data_Tax_Movement09</t>
  </si>
  <si>
    <t>Data_Tax_Movement10</t>
  </si>
  <si>
    <t>Data_Tax_Movement11</t>
  </si>
  <si>
    <t>Data_Tax_Movement12</t>
  </si>
  <si>
    <t>Data_Tax_Movement13</t>
  </si>
  <si>
    <t>Data_Tax_Movement14</t>
  </si>
  <si>
    <t>Data_Tax_Movement15</t>
  </si>
  <si>
    <t>Data_Tax_Movement16</t>
  </si>
  <si>
    <t>Data_Tax_Movement17</t>
  </si>
  <si>
    <t>Data_Tax_Movement18</t>
  </si>
  <si>
    <t>N-CFS001</t>
  </si>
  <si>
    <t>N-CFS002</t>
  </si>
  <si>
    <t>N-CFS003</t>
  </si>
  <si>
    <t>N-CFS004</t>
  </si>
  <si>
    <t>N-CFS005</t>
  </si>
  <si>
    <t>N-CFS006</t>
  </si>
  <si>
    <t>N-CFS007</t>
  </si>
  <si>
    <t>N-CFS008</t>
  </si>
  <si>
    <t>N-CFS009</t>
  </si>
  <si>
    <t>N-CFS010</t>
  </si>
  <si>
    <t>N-CFS011</t>
  </si>
  <si>
    <t>N-CFS012</t>
  </si>
  <si>
    <t>N-CFS013</t>
  </si>
  <si>
    <t>N-CFS014</t>
  </si>
  <si>
    <t>N-CFS015</t>
  </si>
  <si>
    <t>N-CFS016</t>
  </si>
  <si>
    <t>N-CFS017</t>
  </si>
  <si>
    <t>N-CFS018</t>
  </si>
  <si>
    <t>N-CFS019</t>
  </si>
  <si>
    <t>N-CFS020</t>
  </si>
  <si>
    <t>N-CFS021</t>
  </si>
  <si>
    <t>N-CFS022</t>
  </si>
  <si>
    <t>N-CFS023</t>
  </si>
  <si>
    <t>N-CFS024</t>
  </si>
  <si>
    <t>N-CFS025</t>
  </si>
  <si>
    <t>N-CFS026</t>
  </si>
  <si>
    <t>N-CFS027</t>
  </si>
  <si>
    <t>N-CFS028</t>
  </si>
  <si>
    <t>Cash Flow - OperAct - FV of IP</t>
  </si>
  <si>
    <t>Cash Flow - OperAct - Deprec of PPE</t>
  </si>
  <si>
    <t>Cash Flow - OperAct - Amort of Capital letting fees</t>
  </si>
  <si>
    <t>Cash Flow - OperAct - Amort of financing fees</t>
  </si>
  <si>
    <t>Cash Flow - OperAct - Profit/(loss) on disposal of IP</t>
  </si>
  <si>
    <t>Cash Flow - OperAct - Net foreign exchange diff</t>
  </si>
  <si>
    <t>Cash Flow - OperAct - Impairment of Rent Receiv</t>
  </si>
  <si>
    <t>Cash Flow - OperAct - Movements in Provisions</t>
  </si>
  <si>
    <t>Cash Flow - OperAct - Rent free straight lined</t>
  </si>
  <si>
    <t>Cash Flow - OperAct - Income tax paid</t>
  </si>
  <si>
    <t>Cash Flow - InvAct - Acquisition of sub net of cash</t>
  </si>
  <si>
    <t>Cash Flow - InvAct - Purchase of IP</t>
  </si>
  <si>
    <t>Cash Flow - InvAct - Capital exp on IP</t>
  </si>
  <si>
    <t>Cash Flow - InvAct - Letting fees paid</t>
  </si>
  <si>
    <t>Cash Flow - InvAct - Purchase of PPE</t>
  </si>
  <si>
    <t>Cash Flow - InvAct - Proceeds from sale of IP</t>
  </si>
  <si>
    <t>Cash Flow - InvAct - Proceeds from sale subsidiaries</t>
  </si>
  <si>
    <t>N-CFS029</t>
  </si>
  <si>
    <t>N-CFS030</t>
  </si>
  <si>
    <t>N-CFS031</t>
  </si>
  <si>
    <t>N-CFS032</t>
  </si>
  <si>
    <t>N-CFS033</t>
  </si>
  <si>
    <t>N-CFS034</t>
  </si>
  <si>
    <t>N-CFS035</t>
  </si>
  <si>
    <t>N-CFS036</t>
  </si>
  <si>
    <t>N-CFS037</t>
  </si>
  <si>
    <t>N-CFS038</t>
  </si>
  <si>
    <t>Cash Flow - FinAct - Proceeds from capital contribution</t>
  </si>
  <si>
    <t>Cash Flow - FinAct - Repayment of capital</t>
  </si>
  <si>
    <t>Cash Flow - FinAct - Distributions to investors</t>
  </si>
  <si>
    <t>Cash Flow - FinAct - Carried interest paid to GP</t>
  </si>
  <si>
    <t>N-CFS039</t>
  </si>
  <si>
    <t>N-CFS040</t>
  </si>
  <si>
    <t>N-CFS041</t>
  </si>
  <si>
    <t>N-CFS042</t>
  </si>
  <si>
    <t>N-CFS043</t>
  </si>
  <si>
    <t>N-CFS044</t>
  </si>
  <si>
    <t>Data_CF_OperAct_FVIP</t>
  </si>
  <si>
    <t>Data_CF_OperAct_DeprecPPE</t>
  </si>
  <si>
    <t>Data_CF_OperAct_AmortCapLetFees</t>
  </si>
  <si>
    <t>Data_CF_OperAct_AmortFinFees</t>
  </si>
  <si>
    <t>Cash Flow - OperAct - Straight Line Lease Incent</t>
  </si>
  <si>
    <t>Data_CF_OperAct_StrLineLeaseInc</t>
  </si>
  <si>
    <t>Data_CF_OperAct_ChangeSaleIP</t>
  </si>
  <si>
    <t>Data_CF_OperAct_ChangeFX</t>
  </si>
  <si>
    <t>Data_CF_OperAct_ImpairReceiv</t>
  </si>
  <si>
    <t>Data_CF_OperAct_ChangeProvis</t>
  </si>
  <si>
    <t>Data_CF_OperAct_RentStrLine</t>
  </si>
  <si>
    <t>Data_CF_OperAct_IncomeTaxPaid</t>
  </si>
  <si>
    <t>Data_CF_InvAct_AcquisitSub</t>
  </si>
  <si>
    <t>Data_CF_InvAct_PurchIP</t>
  </si>
  <si>
    <t>Data_CF_InvAct_CapexIP</t>
  </si>
  <si>
    <t>Data_CF_InvAct_LettingFeespaid</t>
  </si>
  <si>
    <t>Data_CF_InvAct_PurchPPE</t>
  </si>
  <si>
    <t>Data_CF_InvAct_DisposIP</t>
  </si>
  <si>
    <t>Data_CF_InvAct_DisposSub</t>
  </si>
  <si>
    <t>Data_CF_FinAct_ProcCapContr</t>
  </si>
  <si>
    <t>Data_CF_FinAct_RepaymCapit</t>
  </si>
  <si>
    <t>Data_CF_FinAct_InvDistr</t>
  </si>
  <si>
    <t>Data_CF_FinAct_CarrIntPaidGP</t>
  </si>
  <si>
    <t>Sigma Shadow Accounts - Consolidated Notes</t>
  </si>
  <si>
    <t>Note: The schedule below is only for consolidation purpose, please do not change / add / delete lines or cells.</t>
  </si>
  <si>
    <t>For the year ended</t>
  </si>
  <si>
    <t>Non-intercompany</t>
  </si>
  <si>
    <t>Cash Flow - OperAct - Fin Inc Interco</t>
  </si>
  <si>
    <t>Cash Flow - OperAct - Fin Exp Non Interco</t>
  </si>
  <si>
    <t>Data_CF_OperAct_FinIncInterc</t>
  </si>
  <si>
    <t>Data_CF_OperAct_FinExpNonInterc</t>
  </si>
  <si>
    <t>Cash Flow - OperAct - Fin Inc Non Interco</t>
  </si>
  <si>
    <t>Data_CF_OperAct_FinIncNonInterc</t>
  </si>
  <si>
    <t>Cash Flow - OperAct - Fin Exp Interco</t>
  </si>
  <si>
    <t>Data_CF_OperAct_FinExpInterc</t>
  </si>
  <si>
    <t>Cash Flow - OperAct - FV of Deriv Interco</t>
  </si>
  <si>
    <t>Cash Flow - OperAct - (Increase)/decrease in trade receivables Non Interco</t>
  </si>
  <si>
    <t>Cash Flow - OperAct - (Increase)/decrease in trade receivables Interco</t>
  </si>
  <si>
    <t>Data_CF_OperAct_ChangeReceivInterco</t>
  </si>
  <si>
    <t>Data_CF_OperAct_ChangeReceivNonInterco</t>
  </si>
  <si>
    <t>Cash Flow - OperAct - (Decrease)/increase in trade and other payables Interco</t>
  </si>
  <si>
    <t>Cash Flow - OperAct - (Decrease)/increase in trade and other payables Non Interco</t>
  </si>
  <si>
    <t>Data_CF_OperAct_ChangePayabInterco</t>
  </si>
  <si>
    <t>Data_CF_OperAct_ChangePayabNonInterco</t>
  </si>
  <si>
    <t>Cash Flow - OperAct - Interest paid Interco</t>
  </si>
  <si>
    <t>Cash Flow - OperAct - Interest paid Non Interco</t>
  </si>
  <si>
    <t>Cash Flow - OperAct - Interest received Interco</t>
  </si>
  <si>
    <t>Cash Flow - OperAct - Interest received Non Interco</t>
  </si>
  <si>
    <t>Data_CF_OperAct_InterPaidIC</t>
  </si>
  <si>
    <t>Data_CF_OperAct_InterPaidNonIC</t>
  </si>
  <si>
    <t>Data_CF_OperAct_InterRecIC</t>
  </si>
  <si>
    <t>Data_CF_OperAct_InterRecNonIC</t>
  </si>
  <si>
    <t>Hypothetical carried interest</t>
  </si>
  <si>
    <t>Deferred tax liabilities not considered in sale price</t>
  </si>
  <si>
    <t>N-BRD001</t>
  </si>
  <si>
    <t>Bridge - NAV YOY - Capital Calls</t>
  </si>
  <si>
    <t>Bridge - NAV YOY - Capital Redemptions</t>
  </si>
  <si>
    <t>Bridge - NAV YOY - Distributions</t>
  </si>
  <si>
    <t>Bridge - NAV YOY - Net change in FV of IP</t>
  </si>
  <si>
    <t>Bridge - NAV YOY - Net change in FV of Derivatives</t>
  </si>
  <si>
    <t>Bridge - NAV YOY - Deferred income tax charge</t>
  </si>
  <si>
    <t>Bridge - NAV YOY - Hypothetical Carried Interest</t>
  </si>
  <si>
    <t>Bridge - NAV YOY - Net Result</t>
  </si>
  <si>
    <t>Bridge - NAV YOY - Interco Injections/(Distributions)</t>
  </si>
  <si>
    <t>Bridge - NAV YOY - Deferred tax Liabilities inherited on acquisition</t>
  </si>
  <si>
    <t>Bridge - NAV YOY - Deferred tax Liabilities not considered on sale price</t>
  </si>
  <si>
    <t>Bridge - NAV YOY - Profit/loss on disposal of IP</t>
  </si>
  <si>
    <t>Bridge - NAV Q2Q - Capital Calls</t>
  </si>
  <si>
    <t>Bridge - NAV Q2Q - Distributions</t>
  </si>
  <si>
    <t>Bridge - NAV Q2Q - Capital Redemptions</t>
  </si>
  <si>
    <t>Bridge - NAV Q2Q - Net change in FV of IP</t>
  </si>
  <si>
    <t>Bridge - NAV Q2Q - Net change in FV of Derivatives</t>
  </si>
  <si>
    <t>Bridge - NAV Q2Q - Deferred income tax charge</t>
  </si>
  <si>
    <t>Bridge - NAV Q2Q - Hypothetical Carried Interest</t>
  </si>
  <si>
    <t>Bridge - NAV Q2Q - Net Result</t>
  </si>
  <si>
    <t>Bridge - NAV Q2Q - Interco Injections/(Distributions)</t>
  </si>
  <si>
    <t>Bridge - NAV Q2Q - Deferred tax Liabilities inherited on acquisition</t>
  </si>
  <si>
    <t>Bridge - NAV Q2Q - Deferred tax Liabilities not considered on sale price</t>
  </si>
  <si>
    <t>Bridge - NAV Q2Q - Profit/loss on disposal of IP</t>
  </si>
  <si>
    <t>N-BRD002</t>
  </si>
  <si>
    <t>N-BRD003</t>
  </si>
  <si>
    <t>N-BRD004</t>
  </si>
  <si>
    <t>N-BRD005</t>
  </si>
  <si>
    <t>N-BRD006</t>
  </si>
  <si>
    <t>N-BRD007</t>
  </si>
  <si>
    <t>N-BRD008</t>
  </si>
  <si>
    <t>N-BRD009</t>
  </si>
  <si>
    <t>N-BRD010</t>
  </si>
  <si>
    <t>N-BRD011</t>
  </si>
  <si>
    <t>N-BRD012</t>
  </si>
  <si>
    <t>N-BRD013</t>
  </si>
  <si>
    <t>N-BRD014</t>
  </si>
  <si>
    <t>N-BRD015</t>
  </si>
  <si>
    <t>N-BRD016</t>
  </si>
  <si>
    <t>N-BRD017</t>
  </si>
  <si>
    <t>N-BRD018</t>
  </si>
  <si>
    <t>N-BRD019</t>
  </si>
  <si>
    <t>N-BRD020</t>
  </si>
  <si>
    <t>N-BRD021</t>
  </si>
  <si>
    <t>N-BRD022</t>
  </si>
  <si>
    <t>N-BRD023</t>
  </si>
  <si>
    <t>N-BRD024</t>
  </si>
  <si>
    <t>Data_BRD_NAVYOY_CapCall</t>
  </si>
  <si>
    <t>Data_BRD_NAVYOY_CapRed</t>
  </si>
  <si>
    <t>Data_BRD_NAVYOY_Distr</t>
  </si>
  <si>
    <t>Data_BRD_NAVYOY_FVIP</t>
  </si>
  <si>
    <t>Data_BRD_NAVYOY_FVDeriv</t>
  </si>
  <si>
    <t>Data_BRD_NAVYOY_DefTaxChrg</t>
  </si>
  <si>
    <t>Data_BRD_NAVYOY_HypoCarInt</t>
  </si>
  <si>
    <t>Data_BRD_NAVYOY_NetResul</t>
  </si>
  <si>
    <t>Data_BRD_NAVYOY_IntecoInjDistr</t>
  </si>
  <si>
    <t>Data_BRD_NAVYOY_DTLAcq</t>
  </si>
  <si>
    <t>Data_BRD_NAVYOY_DTLnotcons</t>
  </si>
  <si>
    <t>Data_BRD_NAVYOY_ProfitondispIP</t>
  </si>
  <si>
    <t>Data_BRD_NAVQ2Q_CapCall</t>
  </si>
  <si>
    <t>Data_BRD_NAVQ2Q_CapRed</t>
  </si>
  <si>
    <t>Data_BRD_NAVQ2Q_Distr</t>
  </si>
  <si>
    <t>Data_BRD_NAVQ2Q_FVIP</t>
  </si>
  <si>
    <t>Data_BRD_NAVQ2Q_FVDeriv</t>
  </si>
  <si>
    <t>Data_BRD_NAVQ2Q_DefTaxChrg</t>
  </si>
  <si>
    <t>Data_BRD_NAVQ2Q_HypoCarInt</t>
  </si>
  <si>
    <t>Data_BRD_NAVQ2Q_NetResul</t>
  </si>
  <si>
    <t>Data_BRD_NAVQ2Q_IntecoInjDistr</t>
  </si>
  <si>
    <t>Data_BRD_NAVQ2Q_DTLAcq</t>
  </si>
  <si>
    <t>Data_BRD_NAVQ2Q_DTLnotcons</t>
  </si>
  <si>
    <t>Data_BRD_NAVQ2Q_ProfitondispIP</t>
  </si>
  <si>
    <t>Investment property name and location</t>
  </si>
  <si>
    <t>Investment in subsidiaries</t>
  </si>
  <si>
    <t>N-IPUC01</t>
  </si>
  <si>
    <t>IP under construction - Capex Type 1</t>
  </si>
  <si>
    <t>IP under construction - Capex Type 2</t>
  </si>
  <si>
    <t>IP under construction - Capex Type 3</t>
  </si>
  <si>
    <t>IP under construction - Interest Capitalized Type 1</t>
  </si>
  <si>
    <t>IP under construction - Interest Capitalized Type 2</t>
  </si>
  <si>
    <t>IP under construction - Interest Capitalized Type 3</t>
  </si>
  <si>
    <t>IP under construction - Transfer to IP Type 1</t>
  </si>
  <si>
    <t>IP under construction - Transfer to IP Type 2</t>
  </si>
  <si>
    <t>IP under construction - Transfer to IP Type 3</t>
  </si>
  <si>
    <t>IP under construction - Unreal Gain/Loss on FV Type 1</t>
  </si>
  <si>
    <t>IP under construction - Unreal Gain/Loss on FV Type 2</t>
  </si>
  <si>
    <t>IP under construction - Unreal Gain/Loss on FV Type 3</t>
  </si>
  <si>
    <t>N-IPUC02</t>
  </si>
  <si>
    <t>N-IPUC03</t>
  </si>
  <si>
    <t>N-IPUC04</t>
  </si>
  <si>
    <t>N-IPUC05</t>
  </si>
  <si>
    <t>N-IPUC06</t>
  </si>
  <si>
    <t>N-IPUC07</t>
  </si>
  <si>
    <t>N-IPUC08</t>
  </si>
  <si>
    <t>N-IPUC09</t>
  </si>
  <si>
    <t>N-IPUC10</t>
  </si>
  <si>
    <t>N-IPUC11</t>
  </si>
  <si>
    <t>N-IPUC12</t>
  </si>
  <si>
    <t>Data_IPUC_Capex_T1</t>
  </si>
  <si>
    <t>Data_IPUC_Capex_T2</t>
  </si>
  <si>
    <t>Data_IPUC_Capex_T3</t>
  </si>
  <si>
    <t>Data_IPUC_CapInt_T3</t>
  </si>
  <si>
    <t>Data_IPUC_CapInt_T1</t>
  </si>
  <si>
    <t>Data_IPUC_CapInt_T2</t>
  </si>
  <si>
    <t>Data_IPUC_TrfIP_T1</t>
  </si>
  <si>
    <t>Data_IPUC_TrfIP_T2</t>
  </si>
  <si>
    <t>Data_IPUC_TrfIP_T3</t>
  </si>
  <si>
    <t>Data_IPUC_FVGL_T3</t>
  </si>
  <si>
    <t>Data_IPUC_FVGL_T1</t>
  </si>
  <si>
    <t>Data_IPUC_FVGL_T2</t>
  </si>
  <si>
    <t>N-IPUC13</t>
  </si>
  <si>
    <t>N-IPUC14</t>
  </si>
  <si>
    <t>N-IPUC15</t>
  </si>
  <si>
    <t>IP under construction - Opening Type 1</t>
  </si>
  <si>
    <t>IP under construction - Opening Type 2</t>
  </si>
  <si>
    <t>IP under construction - Opening Type 3</t>
  </si>
  <si>
    <t>Data_IPUC_OB_T1</t>
  </si>
  <si>
    <t>Data_IPUC_OB_T2</t>
  </si>
  <si>
    <t>Data_IPUC_OB_T3</t>
  </si>
  <si>
    <t>N-ONCL01</t>
  </si>
  <si>
    <t>Other Non-current Liabilities (Bonds) - Opening Balance</t>
  </si>
  <si>
    <t>Other Non-current Liabilities (Bonds) - Issuance</t>
  </si>
  <si>
    <t>Other Non-current Liabilities (Bonds) - Reimbursement</t>
  </si>
  <si>
    <t>N-ONCL02</t>
  </si>
  <si>
    <t>N-ONCL03</t>
  </si>
  <si>
    <t>Data_Bonds_OB</t>
  </si>
  <si>
    <t>Data_Bonds_Issue</t>
  </si>
  <si>
    <t>Data_Bonds_Reimb</t>
  </si>
  <si>
    <t>Income Tax - Reconciliation - Non deductible expenses</t>
  </si>
  <si>
    <t>Income Tax - Reconciliation - Non taxable income</t>
  </si>
  <si>
    <t>Income Tax - Reconciliation - Other adjustments</t>
  </si>
  <si>
    <t>Income Tax - Reconciliation - Unrecognized deferred tax asset</t>
  </si>
  <si>
    <t>Income Tax - Reconciliation - Unrecognized current year losses cf</t>
  </si>
  <si>
    <t>Income Tax - Reconciliation - Utilisation of previously unrecognised losses  cf</t>
  </si>
  <si>
    <t>Income Tax - Reconciliation - Min income tax payable</t>
  </si>
  <si>
    <t>Adjustment for Interco</t>
  </si>
  <si>
    <t>Financial Risk - Interest Rate Risk - Receivables 01</t>
  </si>
  <si>
    <t>Data_FinRisk_IR_REC01</t>
  </si>
  <si>
    <t>Financial Risk - Interest Rate Risk - Receivables 02</t>
  </si>
  <si>
    <t>Data_FinRisk_IR_REC02</t>
  </si>
  <si>
    <t>Financial Risk - Interest Rate Risk - Receivables 03</t>
  </si>
  <si>
    <t>Financial Risk - Interest Rate Risk - Receivables 04</t>
  </si>
  <si>
    <t>Data_FinRisk_IR_REC03</t>
  </si>
  <si>
    <t>Data_FinRisk_IR_REC04</t>
  </si>
  <si>
    <t>Financial Risk - Interest Rate Risk - Borrowings 01</t>
  </si>
  <si>
    <t>Financial Risk - Interest Rate Risk - Borrowings 02</t>
  </si>
  <si>
    <t>Financial Risk - Interest Rate Risk - Borrowings 03</t>
  </si>
  <si>
    <t>Financial Risk - Interest Rate Risk - Borrowings 04</t>
  </si>
  <si>
    <t>Data_FinRisk_IR_Borrow01</t>
  </si>
  <si>
    <t>Data_FinRisk_IR_Borrow02</t>
  </si>
  <si>
    <t>Data_FinRisk_IR_Borrow03</t>
  </si>
  <si>
    <t>Data_FinRisk_IR_Borrow04</t>
  </si>
  <si>
    <t>N-FRIR25</t>
  </si>
  <si>
    <t>N-FRIR26</t>
  </si>
  <si>
    <t>N-FRIR27</t>
  </si>
  <si>
    <t>N-FRIR28</t>
  </si>
  <si>
    <t>N-FRIR41</t>
  </si>
  <si>
    <t>N-FRIR42</t>
  </si>
  <si>
    <t>N-FRIR43</t>
  </si>
  <si>
    <t>N-FRIR44</t>
  </si>
  <si>
    <t>Net proceeds from capital contribution</t>
  </si>
  <si>
    <t>Cash flows from financing activities</t>
  </si>
  <si>
    <t>Changes in other non-current assets</t>
  </si>
  <si>
    <t>Changes in other non-current liabilities</t>
  </si>
  <si>
    <t>Please type the country of each property as appropriate</t>
  </si>
  <si>
    <t>N-IPUC16</t>
  </si>
  <si>
    <t>N-IPUC17</t>
  </si>
  <si>
    <t>N-IPUC18</t>
  </si>
  <si>
    <t>IP under construction - Country Type 1</t>
  </si>
  <si>
    <t>IP under construction - Country Type 2</t>
  </si>
  <si>
    <t>IP under construction - Country Type 3</t>
  </si>
  <si>
    <t>Data_IPUC_COUNTRY_T1</t>
  </si>
  <si>
    <t>Data_IPUC_COUNTRY_T2</t>
  </si>
  <si>
    <t>Data_IPUC_COUNTRY_T3</t>
  </si>
  <si>
    <t>N-IPC037</t>
  </si>
  <si>
    <t>N-IPC038</t>
  </si>
  <si>
    <t>N-IPC039</t>
  </si>
  <si>
    <t>Investment property - Country Type 1</t>
  </si>
  <si>
    <t>Investment property - Country Type 2</t>
  </si>
  <si>
    <t>Investment property - Country Type 3</t>
  </si>
  <si>
    <t>Data_IP_COUNTRY_T1</t>
  </si>
  <si>
    <t>Data_IP_COUNTRY_T2</t>
  </si>
  <si>
    <t>Data_IP_COUNTRY_T3</t>
  </si>
  <si>
    <t>N-PROV01</t>
  </si>
  <si>
    <t>N-PROV02</t>
  </si>
  <si>
    <t>N-PROV03</t>
  </si>
  <si>
    <t>N-PROV04</t>
  </si>
  <si>
    <t>N-PROV05</t>
  </si>
  <si>
    <t>N-PROV06</t>
  </si>
  <si>
    <t>N-PROV07</t>
  </si>
  <si>
    <t>N-PROV08</t>
  </si>
  <si>
    <t>N-PROV09</t>
  </si>
  <si>
    <t>N-PROV10</t>
  </si>
  <si>
    <t>N-PROV11</t>
  </si>
  <si>
    <t>N-PROV12</t>
  </si>
  <si>
    <t>Provisions - Opening Balance T1</t>
  </si>
  <si>
    <t>Provisions - Opening Balance T2</t>
  </si>
  <si>
    <t>Provisions - Additional charged in CI T2</t>
  </si>
  <si>
    <t>Provisions - Additional charged in CI T1</t>
  </si>
  <si>
    <t>Provisions - Utilised during the year T1</t>
  </si>
  <si>
    <t>Provisions - Utilised during the year T2</t>
  </si>
  <si>
    <t>Provisions - Unused amounts reversed T1</t>
  </si>
  <si>
    <t>Provisions - Unused amounts reversed T2</t>
  </si>
  <si>
    <t>Provisions - Unwinding of discount and changes in discount rate T1</t>
  </si>
  <si>
    <t>Provisions - Unwinding of discount and changes in discount rate T2</t>
  </si>
  <si>
    <t>Provisions - Total Current Provisions T1</t>
  </si>
  <si>
    <t>Provisions - Total Current Provisions T2</t>
  </si>
  <si>
    <t>Data_Prov_OBT1</t>
  </si>
  <si>
    <t>Data_Prov_OBT2</t>
  </si>
  <si>
    <t>Data_Prov_ChrgCIT1</t>
  </si>
  <si>
    <t>Data_Prov_ChrgCIT2</t>
  </si>
  <si>
    <t>Data_Prov_UtilisedT1</t>
  </si>
  <si>
    <t>Data_Prov_UtilisedT2</t>
  </si>
  <si>
    <t>Data_Prov_UnusedT1</t>
  </si>
  <si>
    <t>Data_Prov_UnusedT2</t>
  </si>
  <si>
    <t>Data_Prov_UnwidingT1</t>
  </si>
  <si>
    <t>Data_Prov_UnwidingT2</t>
  </si>
  <si>
    <t>Data_Prov_CurrentT1</t>
  </si>
  <si>
    <t>Data_Prov_CurrentT2</t>
  </si>
  <si>
    <t>N-REC006</t>
  </si>
  <si>
    <t>N-REC007</t>
  </si>
  <si>
    <t>N-REC008</t>
  </si>
  <si>
    <t>N-REC009</t>
  </si>
  <si>
    <t>N-REC010</t>
  </si>
  <si>
    <t>Trade Receivables - Impairment - Opening Balance</t>
  </si>
  <si>
    <t>Trade Receivables - Impairment - Charged for the period</t>
  </si>
  <si>
    <t>Trade Receivables - Impairment - Utilised</t>
  </si>
  <si>
    <t>Trade Receivables - Impairment - Unused</t>
  </si>
  <si>
    <t>Data_Receiv_Impairm01</t>
  </si>
  <si>
    <t>Data_Receiv_Impairm02</t>
  </si>
  <si>
    <t>Data_Receiv_Impairm03</t>
  </si>
  <si>
    <t>Data_Receiv_Impairm04</t>
  </si>
  <si>
    <t>Data_Borrow_MaturityLess1YearIC</t>
  </si>
  <si>
    <t>Data_Borrow_Maturity1to2YearsIC</t>
  </si>
  <si>
    <t>N-BOR006</t>
  </si>
  <si>
    <t>Data_Borrow_Maturity2to5YearsIC</t>
  </si>
  <si>
    <t>Data_Borrow_MaturityAfter5YearsIC</t>
  </si>
  <si>
    <t>Borrowings - Interest payableIC</t>
  </si>
  <si>
    <t>Borrowings - Interest payableNonIC</t>
  </si>
  <si>
    <t>Data_Borrow_InterestPayableIC</t>
  </si>
  <si>
    <t>Data_Borrow_InterestPayableNIC</t>
  </si>
  <si>
    <t>Please DO NOT include Intercompany balances between the columns D to G</t>
  </si>
  <si>
    <t>Please DO NOT include Intercompany balances between the columns D to F</t>
  </si>
  <si>
    <t>N-TAX026</t>
  </si>
  <si>
    <t>N-TAX027</t>
  </si>
  <si>
    <t>N-TAX028</t>
  </si>
  <si>
    <t>N-TAX029</t>
  </si>
  <si>
    <t>Income Tax - Table 3 - Tax base IP at Reporting Date</t>
  </si>
  <si>
    <t>Income Tax - Table 3 - Tax base IP at Acquisition Date</t>
  </si>
  <si>
    <t>Income Tax - Table 3 - Tax loss carried forward</t>
  </si>
  <si>
    <t>Income Tax - Table 3 - Expiry date</t>
  </si>
  <si>
    <t>Data_Tax_Tb3_TBIPAcq</t>
  </si>
  <si>
    <t>Data_Tax_Tb3_TBIPReporting</t>
  </si>
  <si>
    <t>Data_Tax_Tb3_TXLossCF</t>
  </si>
  <si>
    <t>Data_Tax_Tb3_Expirydate</t>
  </si>
  <si>
    <t>N-TAX030</t>
  </si>
  <si>
    <t>Income Tax - Reconciliation - Local Tax Rate</t>
  </si>
  <si>
    <t>Data_Tax_Reconc08</t>
  </si>
  <si>
    <t>Repayment of borrowing</t>
  </si>
  <si>
    <t>Net proceeds from interest bearing loans and borrowings (net of debt issue costs)</t>
  </si>
  <si>
    <t>Data_CF_OperAct_FVDerivative</t>
  </si>
  <si>
    <t>Cash Flow - OperAct - Changes in other non-current assets</t>
  </si>
  <si>
    <t>Cash Flow - OperAct - Changes in other non-current liabilities</t>
  </si>
  <si>
    <t>Data_CF_OperAct_NonCurrentAsset</t>
  </si>
  <si>
    <t>Data_CF_OperAct_NonCurrentLiab</t>
  </si>
  <si>
    <t>Cash Flow - OperAct - (Increase)/decrease in prepayments</t>
  </si>
  <si>
    <t>Data_CF_OperAct_ChangePrepaym</t>
  </si>
  <si>
    <t>Cash Flow - OperAct - (Decrease)/increase in accrued expenses</t>
  </si>
  <si>
    <t>Data_CF_OperAct_ChangeAccrual</t>
  </si>
  <si>
    <t>Cash Flow - FinAct - Net proceeds from interest bearing loans and borrowings (net of debt issue costs) Intercompany</t>
  </si>
  <si>
    <t>Cash Flow - FinAct - Net proceeds from interest bearing loans and borrowings (net of debt issue costs) Non-intercompany</t>
  </si>
  <si>
    <t>Data_CF_FinAct_NetProcIntBearLoansIC</t>
  </si>
  <si>
    <t>Data_CF_FinAct_NetProcIntBearLoansNonIC</t>
  </si>
  <si>
    <t>Cash Flow - FinAct - Repayment of borrowings Intercompany</t>
  </si>
  <si>
    <t>Cash Flow - FinAct - Repayment of interco borrowings Non-intercompany</t>
  </si>
  <si>
    <t>Data_CF_FinAct_RepaymBorrIC</t>
  </si>
  <si>
    <t>Data_CF_FinAct_RepaymBorrNonIC</t>
  </si>
  <si>
    <t>Cash Flow - CashEq - Foreign exchange difference on cash and cash equivalents</t>
  </si>
  <si>
    <t>Data_CF_CashEq_FX</t>
  </si>
  <si>
    <t>Upload TB sigma</t>
  </si>
  <si>
    <t>Share capital at the beginning of the year</t>
  </si>
  <si>
    <t>Share capital at the end of the year</t>
  </si>
  <si>
    <t>Principal as at</t>
  </si>
  <si>
    <t>At the beginning of the year</t>
  </si>
  <si>
    <t>At the end of the year</t>
  </si>
  <si>
    <t xml:space="preserve"> </t>
  </si>
  <si>
    <t>Nominal as</t>
  </si>
  <si>
    <t>Please DO NOT include Intercompany balances between rows G58-L58</t>
  </si>
  <si>
    <t>Trade Receivables - Aging - Tenant by tenant - less 30</t>
  </si>
  <si>
    <t>Trade Receivables - Aging - Tenant by tenant - 30 - 60</t>
  </si>
  <si>
    <t>Trade Receivables - Aging - Tenant by tenant - 60 - 90</t>
  </si>
  <si>
    <t>Trade Receivables - Aging - Tenant by tenant - 90 - 120</t>
  </si>
  <si>
    <t>Trade Receivables - Aging - Tenant by tenant - above 120</t>
  </si>
  <si>
    <t>N-REC011</t>
  </si>
  <si>
    <t>N-REC012</t>
  </si>
  <si>
    <t>N-REC013</t>
  </si>
  <si>
    <t>N-REC014</t>
  </si>
  <si>
    <t>N-REC015</t>
  </si>
  <si>
    <t>Data_Receiv_Tenant01</t>
  </si>
  <si>
    <t>Data_Receiv_Tenant02</t>
  </si>
  <si>
    <t>Data_Receiv_Tenant03</t>
  </si>
  <si>
    <t>Data_Receiv_Tenant04</t>
  </si>
  <si>
    <t>Data_Receiv_Tenant05</t>
  </si>
  <si>
    <r>
      <t xml:space="preserve">Capital Calls </t>
    </r>
    <r>
      <rPr>
        <sz val="9"/>
        <color rgb="FFFF0000"/>
        <rFont val="Arial"/>
        <family val="2"/>
      </rPr>
      <t>(applicable to the Fund)</t>
    </r>
  </si>
  <si>
    <r>
      <t xml:space="preserve">Capital Redemptions </t>
    </r>
    <r>
      <rPr>
        <sz val="9"/>
        <color rgb="FFFF0000"/>
        <rFont val="Arial"/>
        <family val="2"/>
      </rPr>
      <t>(applicable to the Fund)</t>
    </r>
  </si>
  <si>
    <r>
      <t xml:space="preserve">Distributions to Investors </t>
    </r>
    <r>
      <rPr>
        <sz val="9"/>
        <color rgb="FFFF0000"/>
        <rFont val="Arial"/>
        <family val="2"/>
      </rPr>
      <t>(applicable to the Fund)</t>
    </r>
  </si>
  <si>
    <t>Income Tax - Reconciliation - Foreign - Unrecognized deferred tax asset</t>
  </si>
  <si>
    <t>Income Tax - Reconciliation - Foreign - Unrecognized current year losses cf</t>
  </si>
  <si>
    <t>Income Tax - Reconciliation - Foreign - Utilisation of previously unrecognised losses  cf</t>
  </si>
  <si>
    <t>Income Tax - Reconciliation - Foreign - Non deductible expenses</t>
  </si>
  <si>
    <t>Income Tax - Reconciliation - Foreign - Non taxable income</t>
  </si>
  <si>
    <t>Income Tax - Reconciliation - Foreign - Min income tax payable</t>
  </si>
  <si>
    <t>Income Tax - Reconciliation - Foreign - Other adjustments</t>
  </si>
  <si>
    <t>Income Tax - Reconciliation - Foreign - Tax Rate</t>
  </si>
  <si>
    <t>Income Tax - Reconciliation - Local - Unrecognized current year losses cf</t>
  </si>
  <si>
    <t>Income Tax - Reconciliation - Local - Utilisation of previously unrecognised losses  cf</t>
  </si>
  <si>
    <t>Income Tax - Reconciliation - Local - Non deductible expenses</t>
  </si>
  <si>
    <t>Income Tax - Reconciliation - Local - Non taxable income</t>
  </si>
  <si>
    <t>Income Tax - Reconciliation - Local - Min income tax payable</t>
  </si>
  <si>
    <t>Income Tax - Reconciliation - Local - Other adjustments</t>
  </si>
  <si>
    <t>Income Tax - Reconciliation - Local - Tax Rate</t>
  </si>
  <si>
    <t>N-TAX031</t>
  </si>
  <si>
    <t>N-TAX032</t>
  </si>
  <si>
    <t>N-TAX033</t>
  </si>
  <si>
    <t>N-TAX034</t>
  </si>
  <si>
    <t>N-TAX035</t>
  </si>
  <si>
    <t>N-TAX036</t>
  </si>
  <si>
    <t>N-TAX037</t>
  </si>
  <si>
    <t>N-TAX038</t>
  </si>
  <si>
    <t>N-TAX039</t>
  </si>
  <si>
    <t>N-TAX040</t>
  </si>
  <si>
    <t>N-TAX041</t>
  </si>
  <si>
    <t>N-TAX042</t>
  </si>
  <si>
    <t>N-TAX043</t>
  </si>
  <si>
    <t>N-TAX044</t>
  </si>
  <si>
    <t>N-TAX045</t>
  </si>
  <si>
    <t>N-TAX046</t>
  </si>
  <si>
    <t>Data_Tax_Reconc09</t>
  </si>
  <si>
    <t>Data_Tax_Reconc10</t>
  </si>
  <si>
    <t>Data_Tax_Reconc11</t>
  </si>
  <si>
    <t>Data_Tax_Reconc12</t>
  </si>
  <si>
    <t>Data_Tax_Reconc13</t>
  </si>
  <si>
    <t>Data_Tax_Reconc14</t>
  </si>
  <si>
    <t>Data_Tax_Reconc15</t>
  </si>
  <si>
    <t>Data_Tax_Reconc16</t>
  </si>
  <si>
    <t>Data_Tax_Reconc17</t>
  </si>
  <si>
    <t>Data_Tax_Reconc18</t>
  </si>
  <si>
    <t>Data_Tax_Reconc19</t>
  </si>
  <si>
    <t>Data_Tax_Reconc20</t>
  </si>
  <si>
    <t>Data_Tax_Reconc21</t>
  </si>
  <si>
    <t>Data_Tax_Reconc22</t>
  </si>
  <si>
    <t>Data_Tax_Reconc23</t>
  </si>
  <si>
    <t>Data_Tax_Reconc24</t>
  </si>
  <si>
    <t>Total Management fees</t>
  </si>
  <si>
    <t>AIFM and asset management fees</t>
  </si>
  <si>
    <t>Directors fees</t>
  </si>
  <si>
    <t>Others</t>
  </si>
  <si>
    <t>Bridge - NAV Q2Q - OB IFRS NAV</t>
  </si>
  <si>
    <t>Bridge - NAV YOY - OB IFRS NAV</t>
  </si>
  <si>
    <t>Data_BRD_NAVQ2Q_OB</t>
  </si>
  <si>
    <t>Bridge - NAV Q2Q - CB IFRS NAV</t>
  </si>
  <si>
    <t>Data_BRD_NAVQ2Q_CB</t>
  </si>
  <si>
    <t>Bridge - NAV YOY - CB IFRS NAV</t>
  </si>
  <si>
    <t>N-BRD025</t>
  </si>
  <si>
    <t>N-BRD026</t>
  </si>
  <si>
    <t>N-BRD027</t>
  </si>
  <si>
    <t>N-BRD028</t>
  </si>
  <si>
    <t>Data_BRD_NAVYOY_OB</t>
  </si>
  <si>
    <t>Data_BRD_NAVYOY_CB</t>
  </si>
  <si>
    <t>the color used for cells to be filled with comparative figures</t>
  </si>
  <si>
    <t>Consolidation tax rate:</t>
  </si>
  <si>
    <t>Effect of tax rates in other countries</t>
  </si>
  <si>
    <t>Effective income tax (current and deferred)</t>
  </si>
  <si>
    <t>Income Tax - Reconciliation - Conso Rate</t>
  </si>
  <si>
    <t>Data_Tax_Reconc25</t>
  </si>
  <si>
    <t>Income Tax - Reconciliation - Effect of other countires</t>
  </si>
  <si>
    <t>Data_Tax_Reconc26</t>
  </si>
  <si>
    <t>Tax calculated at domestic tax rates applicable to profits in the respective countries</t>
  </si>
  <si>
    <t>N-TAX047</t>
  </si>
  <si>
    <t>N-TAX048</t>
  </si>
  <si>
    <t>Captions including Intercompany balances</t>
  </si>
  <si>
    <t>Eurozone Logistics Fund SCS SICAV-FIS</t>
  </si>
  <si>
    <t>Eurozone Logistics Fund  Holding SCA</t>
  </si>
  <si>
    <t>ELF Heerenberg B.V.</t>
  </si>
  <si>
    <t>ELF Baden S.à r.l.</t>
  </si>
  <si>
    <t>NEXT ESTATE INCOME FUND III S.C.S., SICAV-SIF</t>
  </si>
  <si>
    <t>NEIF III  Holding  S.C.A.</t>
  </si>
  <si>
    <t>NEIF III FortyFour S.à r.l.</t>
  </si>
  <si>
    <t xml:space="preserve">Forty Four Verwaltungs GmbH </t>
  </si>
  <si>
    <t xml:space="preserve">Forty Four Development GmbH &amp; Co.KG </t>
  </si>
  <si>
    <t>NEIF III Kallmorgen S.à r.l.</t>
  </si>
  <si>
    <t>NEIF III Gabrielenloft S.à r.l.</t>
  </si>
  <si>
    <t xml:space="preserve">NEIF III Franklin S.à r.l. </t>
  </si>
  <si>
    <t>NEIF III Fairway S.A.S.</t>
  </si>
  <si>
    <t>NEIF III Kallmorgen GmbH &amp;Co. KG</t>
  </si>
  <si>
    <t>Please provide explanation for each variance higher than EUR 50,000</t>
  </si>
  <si>
    <t>Variance Actual vs budget (%)</t>
  </si>
  <si>
    <t>Where you are required to provide more details for some accounts, please consider the materiality provided: EUR 50,000 for amounts and +/- 10% for percentages.</t>
  </si>
  <si>
    <t>Please provide explanation for each variance higher than +/-10% (only if variance &gt;€5k)</t>
  </si>
  <si>
    <t>SOFP</t>
  </si>
  <si>
    <t>SOCI</t>
  </si>
  <si>
    <t>Please update the information for each quarter, accordingly</t>
  </si>
  <si>
    <t>Entity Name</t>
  </si>
  <si>
    <t>Some formulas are automatic; however, please add your own formulas if not</t>
  </si>
  <si>
    <t>All positions should be Level 2 except cash and cash equivalents</t>
  </si>
  <si>
    <t xml:space="preserve">Please ensure that the borrowings and derivatives balances correspond to the correct period based on maturity </t>
  </si>
  <si>
    <t>Office/Logistics 2</t>
  </si>
  <si>
    <t>Office/Logistics 3</t>
  </si>
  <si>
    <t>Please DO NOT include Intercompany balances between rows 38-41</t>
  </si>
  <si>
    <t>Do NOT forget to fill this out, it is mandatory under IFRS</t>
  </si>
  <si>
    <t>Please provide explanation for all quarterly and annual variances which are higher than the materiality amount provided: EUR 50,000.</t>
  </si>
  <si>
    <t>In case you need guidance on the preparation of the notes and disclosures, please contact the consolidation officer in charge for your entity (from BNP Paribas REIM) or refer to the BNP Accounting Manual.</t>
  </si>
  <si>
    <t>InnoPlaza GmbH Co.KG</t>
  </si>
  <si>
    <t>PPL 1 (ONE) GmbH</t>
  </si>
  <si>
    <t>PPL 2 (TWO) GmbH</t>
  </si>
  <si>
    <t>ELF Halle S.à r.l.</t>
  </si>
  <si>
    <t>ELF Baden-Airpark S.à r.l.</t>
  </si>
  <si>
    <t>ELF Vaihingen S.à r.l.</t>
  </si>
  <si>
    <t>ELF Vaihingen-Südost S.à r.l.</t>
  </si>
  <si>
    <t>ELF Saint Quentin Fallavier SAS</t>
  </si>
  <si>
    <t>ELF Amblainville SAS</t>
  </si>
  <si>
    <t>ELF Liscate SRL</t>
  </si>
  <si>
    <t>NEIF II  Allure SAS</t>
  </si>
  <si>
    <t>NEIF III Kallmorgen GmbH</t>
  </si>
  <si>
    <t>NEIF 3 SPAIN, S.L.</t>
  </si>
  <si>
    <t>ZONA FRANCA I BARCELONA, S.L.</t>
  </si>
  <si>
    <t>ARCHO MASTER FUND SICAV-RAIF</t>
  </si>
  <si>
    <t>ARCHO HOLDING S.à r.l.</t>
  </si>
  <si>
    <t>SAS 32 Alexandre Dumas</t>
  </si>
  <si>
    <t>Please use the following approach when filling in the figures:</t>
  </si>
  <si>
    <t>Balance at 1 January 2020</t>
  </si>
  <si>
    <t>Balance at 31 December 2020</t>
  </si>
  <si>
    <t>At 31 December</t>
  </si>
  <si>
    <t>At 30 September</t>
  </si>
  <si>
    <t>At the bottom of SOFP and SOCI, there is a bridge analysis for Q3 2021, for which you need to provide only few amounts, so that the analyis is completed.</t>
  </si>
  <si>
    <t>For SOFP, most of the amounts included in the bridge analysis are linked with the SOCI amounts, but there are few amounts which you need to fill in, so that the analysis for Q3 2021 is completed.</t>
  </si>
  <si>
    <t>Debit</t>
  </si>
  <si>
    <t>Credit</t>
  </si>
  <si>
    <t>Adjusting Journal Entries</t>
  </si>
  <si>
    <t>Include number</t>
  </si>
  <si>
    <t>Include description</t>
  </si>
  <si>
    <t>Include more tables if needed…</t>
  </si>
  <si>
    <t>IFRS Adjustments</t>
  </si>
  <si>
    <t>Comment (if needed)</t>
  </si>
  <si>
    <t>ELF Anagni SRL</t>
  </si>
  <si>
    <t>ELF Brembate SRL</t>
  </si>
  <si>
    <t>ELF EDE S.à r.l.</t>
  </si>
  <si>
    <t>ELF Dublin S.à r.l.</t>
  </si>
  <si>
    <t>ELF Villa S.à r.l.</t>
  </si>
  <si>
    <t>ELF Ammavienna Eins GmbH</t>
  </si>
  <si>
    <t>ELF Ammavienna Zwei GmbH</t>
  </si>
  <si>
    <t>NEIF III Innocenter 1 GmbH</t>
  </si>
  <si>
    <t>NEIF III Innocenter 2 GmbH</t>
  </si>
  <si>
    <t xml:space="preserve">NEIF III Kockelscheuer S.à r.l. </t>
  </si>
  <si>
    <t>EUROPEAN IMPACT PROPERTY FUND S.C.S., SICAV-SIF</t>
  </si>
  <si>
    <t>EIPF Holding S.C.A.</t>
  </si>
  <si>
    <t>Via Crespi 26 S.r.l.</t>
  </si>
  <si>
    <t>EIPF Fresi SAS</t>
  </si>
  <si>
    <t>For the year ended 31 December 2021</t>
  </si>
  <si>
    <t>Balance at 31 December 2021</t>
  </si>
  <si>
    <t>Balance at 1 January 2021</t>
  </si>
  <si>
    <t>Between 2 and 3 years</t>
  </si>
  <si>
    <t>Between 3 and 4 years</t>
  </si>
  <si>
    <t>Between 4 and 5 years</t>
  </si>
  <si>
    <t>Rent to be received in 2022</t>
  </si>
  <si>
    <t>Rent to be received in 2023</t>
  </si>
  <si>
    <t>Rent to be received in 2024</t>
  </si>
  <si>
    <t>Rent to be received in 2025</t>
  </si>
  <si>
    <t>Rent to be received in 2026</t>
  </si>
  <si>
    <t>Rent to be received in 2026+</t>
  </si>
  <si>
    <t>For the period ended 31 December 2021</t>
  </si>
  <si>
    <t>For the period ended 31 December 2020</t>
  </si>
  <si>
    <t>At 31 December 2021</t>
  </si>
  <si>
    <t>At 31 December 2020</t>
  </si>
  <si>
    <t>ARCHO Five S.à r.l.</t>
  </si>
  <si>
    <t>ARCHO Kennedy S.à r.l.</t>
  </si>
  <si>
    <t>Healthcare Property Fund Europe S.C.A. SICAV-SIF</t>
  </si>
  <si>
    <t>HPF Europe Holding S.à r.l</t>
  </si>
  <si>
    <t>HPF Europe Clover S.à r.l</t>
  </si>
  <si>
    <t>HPF Krone GmbH</t>
  </si>
  <si>
    <t>HPF2</t>
  </si>
  <si>
    <t>HPF Massena</t>
  </si>
  <si>
    <t>HPF Pentagon</t>
  </si>
  <si>
    <t>HPF Blue</t>
  </si>
  <si>
    <t>This information is required only for the properties acquired during the year 2020</t>
  </si>
  <si>
    <t>Tax base of the investment property as at 31 December 2020</t>
  </si>
  <si>
    <t>At 1 January 2020</t>
  </si>
  <si>
    <t>IFRS NAV Q1 2022 (excluding intercompany)</t>
  </si>
  <si>
    <t>Variance Q2 2022 vs Q1 2022</t>
  </si>
  <si>
    <t>Q2 2022 vs Q1 2022 movements</t>
  </si>
  <si>
    <t>IFRS NAV Q2 2022 (excluding intercompany)</t>
  </si>
  <si>
    <t>Fair value at 30 June 2022</t>
  </si>
  <si>
    <t>Actual
For the six months ended</t>
  </si>
  <si>
    <t>Actual
For the three months ended</t>
  </si>
  <si>
    <t>Budgeted
For the six months ended</t>
  </si>
  <si>
    <t>Variance Q2 2022 vs Q4 2021</t>
  </si>
  <si>
    <t>Fair value at 31 March 2021</t>
  </si>
  <si>
    <t>Tipo Conto/Sezione</t>
  </si>
  <si>
    <t>Conto</t>
  </si>
  <si>
    <t>Descrizione</t>
  </si>
  <si>
    <t>Saldo ITA 30JUN21</t>
  </si>
  <si>
    <t>ADJ IFRS</t>
  </si>
  <si>
    <t>SALDO IFRS 30JUN21</t>
  </si>
  <si>
    <t>Saldo ITA 15JUL21</t>
  </si>
  <si>
    <t>SALDO IFRS 15JUl21</t>
  </si>
  <si>
    <t>Saldo ITA 30Sep21</t>
  </si>
  <si>
    <t>SALDO IFRS 30Sep21</t>
  </si>
  <si>
    <t>Saldo ITA 31Dec21</t>
  </si>
  <si>
    <t>SALDO IFRS 31Dec21</t>
  </si>
  <si>
    <t>Saldo ITA 31Mar22</t>
  </si>
  <si>
    <t>SALDO IFRS 31Mar22</t>
  </si>
  <si>
    <t>REPORTING CODE</t>
  </si>
  <si>
    <t>REPORTING DESCRIPTION</t>
  </si>
  <si>
    <t xml:space="preserve"> Stato Patrimoniale: Attivo</t>
  </si>
  <si>
    <t xml:space="preserve">        03.01.07</t>
  </si>
  <si>
    <t>Costi di impianto e di ampliamento</t>
  </si>
  <si>
    <t xml:space="preserve">        19.01.03</t>
  </si>
  <si>
    <t>Banca c/c Vincolato</t>
  </si>
  <si>
    <t xml:space="preserve">        05.01.01</t>
  </si>
  <si>
    <t>Terreni</t>
  </si>
  <si>
    <t xml:space="preserve">        05.01.05</t>
  </si>
  <si>
    <t>Fabbricato</t>
  </si>
  <si>
    <t>05.01.06</t>
  </si>
  <si>
    <t>Building acquisition costs</t>
  </si>
  <si>
    <t>05.02.01</t>
  </si>
  <si>
    <t>Building FV Adj (BS)</t>
  </si>
  <si>
    <t xml:space="preserve">        11.01.01</t>
  </si>
  <si>
    <t>Fatture da emettere a clienti terzi</t>
  </si>
  <si>
    <t xml:space="preserve">        11.03.01</t>
  </si>
  <si>
    <t>Clienti</t>
  </si>
  <si>
    <t xml:space="preserve">        15.03.01</t>
  </si>
  <si>
    <t>Crediti berso Deka</t>
  </si>
  <si>
    <t xml:space="preserve">        15.01.07</t>
  </si>
  <si>
    <t>Anticipi a fornitori terzi</t>
  </si>
  <si>
    <t xml:space="preserve">        19.01.01.01</t>
  </si>
  <si>
    <t>Banca BNL c.c. 17321</t>
  </si>
  <si>
    <t xml:space="preserve">        19.01.01.02</t>
  </si>
  <si>
    <t>Banca BNL c.c.17319</t>
  </si>
  <si>
    <t xml:space="preserve">        19.01.01.03</t>
  </si>
  <si>
    <t>Banca BNL c.c.17320</t>
  </si>
  <si>
    <t>07.07.01</t>
  </si>
  <si>
    <t>Strumenti finanziari derivati attivi</t>
  </si>
  <si>
    <t xml:space="preserve">        21.01.03</t>
  </si>
  <si>
    <t>Risconti attivi</t>
  </si>
  <si>
    <t xml:space="preserve">        21.01.05</t>
  </si>
  <si>
    <t>Risconti attivi costi transaz. finanz.</t>
  </si>
  <si>
    <t>21.01.06</t>
  </si>
  <si>
    <t>Risconti attivi costi transaz. finanz. (current)</t>
  </si>
  <si>
    <t xml:space="preserve">        35.01.11</t>
  </si>
  <si>
    <t>Erario c/liquidazione IVA</t>
  </si>
  <si>
    <t xml:space="preserve">            23.01.01.01</t>
  </si>
  <si>
    <t>Capitale sociale</t>
  </si>
  <si>
    <t xml:space="preserve">            23.01.09.05</t>
  </si>
  <si>
    <t>Riserva conto capitale</t>
  </si>
  <si>
    <t xml:space="preserve"> Stato Patrimoniale: Passivo</t>
  </si>
  <si>
    <t>Strumenti finanziari derivati passivi</t>
  </si>
  <si>
    <t>25.03.03</t>
  </si>
  <si>
    <t>Perdita esercizio precedente</t>
  </si>
  <si>
    <t xml:space="preserve">        31.03.07</t>
  </si>
  <si>
    <t>Finanziamento bancario</t>
  </si>
  <si>
    <t xml:space="preserve">        33.01.01</t>
  </si>
  <si>
    <t>Fatture da ricevere da fornitori terzi</t>
  </si>
  <si>
    <t>33.01.02</t>
  </si>
  <si>
    <t>Fatture da ricevere cons.ze amm.ve</t>
  </si>
  <si>
    <t>33.01.05</t>
  </si>
  <si>
    <t>Fatture da ricevere cons.ze fiscali</t>
  </si>
  <si>
    <t>33.01.03</t>
  </si>
  <si>
    <t>Fatture da ricevere acquisition costs</t>
  </si>
  <si>
    <t>33.01.06</t>
  </si>
  <si>
    <t>33.01.11</t>
  </si>
  <si>
    <t>Fatture da ric. Manag. AIFM fee</t>
  </si>
  <si>
    <t>33.01.13</t>
  </si>
  <si>
    <t>Fatture da ric. Manag. AM fee</t>
  </si>
  <si>
    <t>33.01.15</t>
  </si>
  <si>
    <t>Fatture da ric. Property Mgm fee</t>
  </si>
  <si>
    <t>33.01.16</t>
  </si>
  <si>
    <t>Ft da ricevere audit</t>
  </si>
  <si>
    <t xml:space="preserve">        33.03.01</t>
  </si>
  <si>
    <t>Fornitori terzi Italia</t>
  </si>
  <si>
    <t>35.01.11</t>
  </si>
  <si>
    <t xml:space="preserve">        35.03.05</t>
  </si>
  <si>
    <t>Erario c/rit.redd.lav.aut.,agenti,rappr.</t>
  </si>
  <si>
    <t>Debiti per IMU</t>
  </si>
  <si>
    <t>35.01.12</t>
  </si>
  <si>
    <t>Debiti IRAP</t>
  </si>
  <si>
    <t>37.01.94</t>
  </si>
  <si>
    <t>Debiti verso Deka</t>
  </si>
  <si>
    <t xml:space="preserve">        39.09.07</t>
  </si>
  <si>
    <t>Debiti vs socio Eurozone Logistics</t>
  </si>
  <si>
    <t>31.05.05</t>
  </si>
  <si>
    <t>Finanziamenti da controllanti (interessi)</t>
  </si>
  <si>
    <t>40.00.01</t>
  </si>
  <si>
    <t>Fondo imposte differite</t>
  </si>
  <si>
    <t xml:space="preserve">        41.01.07</t>
  </si>
  <si>
    <t>F.do amm.to costi di impianto e ampliam.</t>
  </si>
  <si>
    <t xml:space="preserve">        41.03.01</t>
  </si>
  <si>
    <t>Fondo ammortamento fabbricati</t>
  </si>
  <si>
    <t>41.03.03</t>
  </si>
  <si>
    <t>Fondo ammortamento fabbricati acqusition costs</t>
  </si>
  <si>
    <t>45.01.03</t>
  </si>
  <si>
    <t>Risconti passivi</t>
  </si>
  <si>
    <t>PL</t>
  </si>
  <si>
    <t xml:space="preserve">            57.01.51.01</t>
  </si>
  <si>
    <t>Altri servizi per la produzione</t>
  </si>
  <si>
    <t>Internal other fees</t>
  </si>
  <si>
    <t>57.03.01</t>
  </si>
  <si>
    <t>Management AIFM fees</t>
  </si>
  <si>
    <t>57.03.03</t>
  </si>
  <si>
    <t>Management AM fees</t>
  </si>
  <si>
    <t xml:space="preserve">        59.01.05</t>
  </si>
  <si>
    <t>Assicurazione Marsh</t>
  </si>
  <si>
    <t xml:space="preserve">        61.01.05</t>
  </si>
  <si>
    <t>Consulenze legali</t>
  </si>
  <si>
    <t xml:space="preserve">        75.01.07</t>
  </si>
  <si>
    <t>Commissioni e spese bancarie</t>
  </si>
  <si>
    <t>06.01.01</t>
  </si>
  <si>
    <t>Spese notarili</t>
  </si>
  <si>
    <t>06.01.02</t>
  </si>
  <si>
    <t>Consulenze amministrative</t>
  </si>
  <si>
    <t>06.01.03</t>
  </si>
  <si>
    <t>Consulenze fiscali</t>
  </si>
  <si>
    <t>61.01.07</t>
  </si>
  <si>
    <t>Consulenze fiscali-societarie</t>
  </si>
  <si>
    <t>61.01.03</t>
  </si>
  <si>
    <t>Consulenze tecniche</t>
  </si>
  <si>
    <t>61.01.11.05</t>
  </si>
  <si>
    <t>Consuelnze varie</t>
  </si>
  <si>
    <t>61.01.12</t>
  </si>
  <si>
    <t>Compensi auditors</t>
  </si>
  <si>
    <t>Audit Fees</t>
  </si>
  <si>
    <t>06.01.04</t>
  </si>
  <si>
    <t>Spese valutazione immobili</t>
  </si>
  <si>
    <t>83.01.03</t>
  </si>
  <si>
    <t>61.05.01.98</t>
  </si>
  <si>
    <t>63.05.21</t>
  </si>
  <si>
    <t>Vidimazione e certificati</t>
  </si>
  <si>
    <t>71.03.51</t>
  </si>
  <si>
    <t>Costi e spese diverse</t>
  </si>
  <si>
    <t>71.01.99</t>
  </si>
  <si>
    <t>Imposta di bollo</t>
  </si>
  <si>
    <t>71.01.07</t>
  </si>
  <si>
    <t>Imposta di registro e concess governative</t>
  </si>
  <si>
    <t>71.01.13</t>
  </si>
  <si>
    <t>Tasse concessioni governative</t>
  </si>
  <si>
    <t>71.01.19</t>
  </si>
  <si>
    <t>IMU</t>
  </si>
  <si>
    <t>75.03.09</t>
  </si>
  <si>
    <t>Interessi passivi finanz bancario</t>
  </si>
  <si>
    <t>75.03.11</t>
  </si>
  <si>
    <t>Interessi passivi finanz socio</t>
  </si>
  <si>
    <t>75.03.13</t>
  </si>
  <si>
    <t>Interessi passivi swap</t>
  </si>
  <si>
    <t xml:space="preserve">        75.03.53</t>
  </si>
  <si>
    <t>Int. e oneri fin. - costi transaz finanz</t>
  </si>
  <si>
    <t xml:space="preserve">        80.01.07</t>
  </si>
  <si>
    <t>Amm.to costi di impianto e di ampliam.</t>
  </si>
  <si>
    <t xml:space="preserve">            80.03.01.01</t>
  </si>
  <si>
    <t>Ammortamento Fabbricati</t>
  </si>
  <si>
    <t>81.01.01</t>
  </si>
  <si>
    <t>Building FV Adj (PL)</t>
  </si>
  <si>
    <t>83.06.03.01</t>
  </si>
  <si>
    <t>Svalutazione strumenti finanz derivati</t>
  </si>
  <si>
    <t>81.05.03.01</t>
  </si>
  <si>
    <t>Rivalutazione strumenti finanz derivati</t>
  </si>
  <si>
    <t xml:space="preserve">        47.01.27</t>
  </si>
  <si>
    <t>Ricavi da locazione</t>
  </si>
  <si>
    <t xml:space="preserve">        47.01.90</t>
  </si>
  <si>
    <t>Riaddebito costi assicurazione</t>
  </si>
  <si>
    <t>47.11.25</t>
  </si>
  <si>
    <t>Riaddebito imp di registro</t>
  </si>
  <si>
    <t>47.11.96</t>
  </si>
  <si>
    <t>Riaddebito IMU</t>
  </si>
  <si>
    <t>Arrotondamenti</t>
  </si>
  <si>
    <t>47.21.01.01</t>
  </si>
  <si>
    <t>Soprvv attive</t>
  </si>
  <si>
    <t>50.00.00</t>
  </si>
  <si>
    <t>IRAP</t>
  </si>
  <si>
    <t>50.00.01</t>
  </si>
  <si>
    <t>Imposte differite</t>
  </si>
  <si>
    <t>TB</t>
  </si>
  <si>
    <t>ADJ IFRS 30/6</t>
  </si>
  <si>
    <t>ADJ ITA 15/7</t>
  </si>
  <si>
    <t>Acc code</t>
  </si>
  <si>
    <t>Acc description</t>
  </si>
  <si>
    <t>fffff</t>
  </si>
  <si>
    <t>G/c ft da ricevere Five lex</t>
  </si>
  <si>
    <t>G/c ft da ricevere Dentons</t>
  </si>
  <si>
    <t>G/c acquisition costs</t>
  </si>
  <si>
    <t>Row Labels</t>
  </si>
  <si>
    <t>Sum of Amount</t>
  </si>
  <si>
    <t>G/C anticipo e debito property</t>
  </si>
  <si>
    <t>Reversal rent e insurance revebnues</t>
  </si>
  <si>
    <t>Reversal insurance</t>
  </si>
  <si>
    <t>Reversal amort acquisition costs</t>
  </si>
  <si>
    <t>Reversal build depr</t>
  </si>
  <si>
    <t>Reclass land costs</t>
  </si>
  <si>
    <t>G/c Dentons per consza legale relativa al finanziamento bancario</t>
  </si>
  <si>
    <t>Accto costi CBRE per acquisto immobile</t>
  </si>
  <si>
    <t>Accto Structrual engine fees per acquisto immobile</t>
  </si>
  <si>
    <t>Accto CW fees per acquisto immobile</t>
  </si>
  <si>
    <t>Acc,to PM strat-up fees per acquisto immobile</t>
  </si>
  <si>
    <t>G/c compenso Five Lex</t>
  </si>
  <si>
    <t>G/C imposte ipotecarie e catastali relative ad acquisto immobile e non al finanziamento</t>
  </si>
  <si>
    <t>Acc,to acquisition fees BNP</t>
  </si>
  <si>
    <t>G/C spese notaio Giacosa per acquisto immobile</t>
  </si>
  <si>
    <t>G/c fattura notaio</t>
  </si>
  <si>
    <t>ADJ IFRS 15/7</t>
  </si>
  <si>
    <t>(blank)</t>
  </si>
  <si>
    <t>Grand Total</t>
  </si>
  <si>
    <t>G/c Five Lex consulenze fiscali acquisto immobili</t>
  </si>
  <si>
    <t>G/C costi CBRE per acquisto immobile</t>
  </si>
  <si>
    <t>G/c Structrual engine fees per acquisto immobile</t>
  </si>
  <si>
    <t>G/C CW fees per acquisto immobile</t>
  </si>
  <si>
    <t>G/c PM strat-up fees per acquisto immobile</t>
  </si>
  <si>
    <t>GC acquisition fees BNP</t>
  </si>
  <si>
    <t>Deferred taxes 15/7</t>
  </si>
  <si>
    <t>Saldo ITA 30Giu22</t>
  </si>
  <si>
    <t>SALDO IFRS 30Giu22</t>
  </si>
  <si>
    <t>Ragione sociale 1</t>
  </si>
  <si>
    <t>Ragione sociale 2</t>
  </si>
  <si>
    <t>Esercizio contabile</t>
  </si>
  <si>
    <t>Codice Centro Imputazione</t>
  </si>
  <si>
    <t>Riferimenti documento completi</t>
  </si>
  <si>
    <t>Causale contabile</t>
  </si>
  <si>
    <t>Data registrazione</t>
  </si>
  <si>
    <t>Numero/Appendice Regisrazione</t>
  </si>
  <si>
    <t>Tipo registrazione + descrizione</t>
  </si>
  <si>
    <t>Codice conto formattato</t>
  </si>
  <si>
    <t>Codice partitario</t>
  </si>
  <si>
    <t>Descrizione conto/patitario</t>
  </si>
  <si>
    <t>Causale contabile sostitutiva righe</t>
  </si>
  <si>
    <t>Importo Dare in Udc</t>
  </si>
  <si>
    <t>Importo Avere in Udc</t>
  </si>
  <si>
    <t>Saldo</t>
  </si>
  <si>
    <t>ITA</t>
  </si>
  <si>
    <t>IFRS</t>
  </si>
  <si>
    <t>ELF VILLA S.R.L.</t>
  </si>
  <si>
    <t>Apertura Stato Patrimoniale - Conti attivi</t>
  </si>
  <si>
    <t>37</t>
  </si>
  <si>
    <t>539-Ap.SP</t>
  </si>
  <si>
    <t>89.01.01</t>
  </si>
  <si>
    <t>Stato patrimoniale iniziale</t>
  </si>
  <si>
    <t>Riapertura conti attivi</t>
  </si>
  <si>
    <t>03.01.07</t>
  </si>
  <si>
    <t>Ripresa saldo esercizio precedente</t>
  </si>
  <si>
    <t>Sum of Saldo</t>
  </si>
  <si>
    <t>05.01.01</t>
  </si>
  <si>
    <t>05.01.05</t>
  </si>
  <si>
    <t>05.01.09</t>
  </si>
  <si>
    <t>Fabbricato - acquisistion cost</t>
  </si>
  <si>
    <t>11.03.01</t>
  </si>
  <si>
    <t>Geodis CL Italia S.p.A.</t>
  </si>
  <si>
    <t>19.01.01</t>
  </si>
  <si>
    <t>Banca BNL c.c 17320</t>
  </si>
  <si>
    <t>Building FV Adjustment (BS)</t>
  </si>
  <si>
    <t>21.01.03</t>
  </si>
  <si>
    <t>21.01.05</t>
  </si>
  <si>
    <t>Perdita d'esercizio</t>
  </si>
  <si>
    <t>Apertura Stato Patrimoniale - Conti passivi</t>
  </si>
  <si>
    <t>38</t>
  </si>
  <si>
    <t>540-Ap.SP</t>
  </si>
  <si>
    <t>Riapertura conti passivi</t>
  </si>
  <si>
    <t>23.01.01.01</t>
  </si>
  <si>
    <t>23.01.09.05</t>
  </si>
  <si>
    <t>31.03.07</t>
  </si>
  <si>
    <t>Finanziamenti da controllanti interessi</t>
  </si>
  <si>
    <t>33.01.01</t>
  </si>
  <si>
    <t>Fatture da ric. cons. fiscali</t>
  </si>
  <si>
    <t>41.03.01</t>
  </si>
  <si>
    <t>33.01.08</t>
  </si>
  <si>
    <t>Fatture da ric cons. amministrative</t>
  </si>
  <si>
    <t>Fondo amm.to fabbricati acquisition cost</t>
  </si>
  <si>
    <t>Fatture da ric. property manag. fee</t>
  </si>
  <si>
    <t>75.03.53</t>
  </si>
  <si>
    <t>33.03.01</t>
  </si>
  <si>
    <t>INFOCAMERE - SOCIETA' CONSORTI</t>
  </si>
  <si>
    <t>33.03.03</t>
  </si>
  <si>
    <t>BNP Paribas Real Es tate Investment Management</t>
  </si>
  <si>
    <t>80.01.07</t>
  </si>
  <si>
    <t>39.09.07</t>
  </si>
  <si>
    <t>80.03.01.01</t>
  </si>
  <si>
    <t>41.01.07</t>
  </si>
  <si>
    <t>Ft 0000000001  3/01/22</t>
  </si>
  <si>
    <t>Fattura di vendita</t>
  </si>
  <si>
    <t>1</t>
  </si>
  <si>
    <t>201-Ft.</t>
  </si>
  <si>
    <t>47.01.27</t>
  </si>
  <si>
    <t>Ft 1 del 3.01.2022 (Periodo da 01-01-2022 a 31-01-2022) - Geodis CL Italia Spa</t>
  </si>
  <si>
    <t>35.01.03</t>
  </si>
  <si>
    <t>IVA su vendite</t>
  </si>
  <si>
    <t>IVA su Ft Geodis CL Italia S.p.A.</t>
  </si>
  <si>
    <t>7</t>
  </si>
  <si>
    <t>501-Pn</t>
  </si>
  <si>
    <t>Incasso Ft 0000000008 10/12/21 - Geodis CL Italia S.p.A.</t>
  </si>
  <si>
    <t>10</t>
  </si>
  <si>
    <t>Incasso Ft 0000000001  3/01/22 - Geodis CL Italia S.p.A.</t>
  </si>
  <si>
    <t>3</t>
  </si>
  <si>
    <t>pag.to F24 IVA Dicembre 2021</t>
  </si>
  <si>
    <t>4</t>
  </si>
  <si>
    <t>Pagamento Ft 2021-421 10/11/21 - BNP Paribas Real Es tate Investment Management</t>
  </si>
  <si>
    <t>28</t>
  </si>
  <si>
    <t>75.01.07</t>
  </si>
  <si>
    <t>Ft IT2-2022-7 14/01/22</t>
  </si>
  <si>
    <t>Fattura di acquisto</t>
  </si>
  <si>
    <t>1-Ft.</t>
  </si>
  <si>
    <t>JONES LANG LASALLE SPA</t>
  </si>
  <si>
    <t>FT IT2-2022-7 del 14.1.2022 (Valuation at Q4 2021 ) - JONES LANG LASALLE SPA</t>
  </si>
  <si>
    <t>BNP PARIBAS REAL ESTATE PROPERTY MANAGEMENT</t>
  </si>
  <si>
    <t>35.01.01</t>
  </si>
  <si>
    <t>IVA su acquisti</t>
  </si>
  <si>
    <t>IVA su Ft JONES LANG LASALLE SPA</t>
  </si>
  <si>
    <t>CBRE S.P.A.</t>
  </si>
  <si>
    <t>Liquidazione IVA</t>
  </si>
  <si>
    <t>11</t>
  </si>
  <si>
    <t>510-Er/IVA</t>
  </si>
  <si>
    <t>CUSHMAN &amp; WAKEF</t>
  </si>
  <si>
    <t>Erario c/IVA</t>
  </si>
  <si>
    <t>Ft 0000000002  1/02/22</t>
  </si>
  <si>
    <t>2</t>
  </si>
  <si>
    <t>Ft 2 del 1.02.2022 - Geodis CL Italia Spa (1.2.2022 - 28.2.2022)</t>
  </si>
  <si>
    <t>12</t>
  </si>
  <si>
    <t>imposta di bollo</t>
  </si>
  <si>
    <t>13</t>
  </si>
  <si>
    <t>14</t>
  </si>
  <si>
    <t>19</t>
  </si>
  <si>
    <t>Incasso Ft 0000000002  1/02/22</t>
  </si>
  <si>
    <t>Incasso Ft 0000000002  1/02/22 - Geodis</t>
  </si>
  <si>
    <t>16</t>
  </si>
  <si>
    <t>Pag.to F24 IVA Gennaio 2022</t>
  </si>
  <si>
    <t>Ft IT7195-CI-22-00222 18/02/22</t>
  </si>
  <si>
    <t>Ft  IT7195-CI-22-00222  del 18.02.2022 (Fondo ELF - Revisione critica della valutazione al 31 Dicembre 2021 di una proprietà ubicata a Villamarzana (RO) - C &amp; W (U.K.) LLP (ITALY)</t>
  </si>
  <si>
    <t>IVA su Ft C &amp; W (U.K.) LLP (ITALY)</t>
  </si>
  <si>
    <t>29</t>
  </si>
  <si>
    <t>Ft 0000000003  1/03/22</t>
  </si>
  <si>
    <t>Ft 3 del 01.03.2022 - Geodis CL Italia spa (Periodo da 01-03-2022 a 31-03-2022)</t>
  </si>
  <si>
    <t>20</t>
  </si>
  <si>
    <t>G/c</t>
  </si>
  <si>
    <t>Riaddebito imposta di registro</t>
  </si>
  <si>
    <t>21</t>
  </si>
  <si>
    <t>Sopravvenienza attiva</t>
  </si>
  <si>
    <t>22</t>
  </si>
  <si>
    <t>23</t>
  </si>
  <si>
    <t>Pagamento Ft IT2-2022-7 14/01/22</t>
  </si>
  <si>
    <t>Pagamento Ft IT2-2022-7 14/01/22 - JONES LANG LASALLE SPA</t>
  </si>
  <si>
    <t>24</t>
  </si>
  <si>
    <t>Pagamento Ft 2021-420 10/11/21</t>
  </si>
  <si>
    <t>59.01.05</t>
  </si>
  <si>
    <t>Pagamento Ft 2021-420 10/11/21 - BNO PARIBAS REAL ESTATE</t>
  </si>
  <si>
    <t>25</t>
  </si>
  <si>
    <t>27</t>
  </si>
  <si>
    <t>61.01.11.91</t>
  </si>
  <si>
    <t>Consulenze - valutazione immobile</t>
  </si>
  <si>
    <t>26</t>
  </si>
  <si>
    <t>pagamento totale interessi deb</t>
  </si>
  <si>
    <t>75.01.01</t>
  </si>
  <si>
    <t>Interessi passivi bancari</t>
  </si>
  <si>
    <t>Property management FEE</t>
  </si>
  <si>
    <t>34</t>
  </si>
  <si>
    <t>Incasso Ft 0000000003  1/03/22</t>
  </si>
  <si>
    <t>Imposta di registro e concess. govern.</t>
  </si>
  <si>
    <t>32</t>
  </si>
  <si>
    <t>F24 Vat Febbraio 2022</t>
  </si>
  <si>
    <t>Tassa concessione governativa</t>
  </si>
  <si>
    <t>Tassa vidimazione Libri sociali</t>
  </si>
  <si>
    <t>30</t>
  </si>
  <si>
    <t>Bonifico estero Reimbursment of I/co Loan Principal</t>
  </si>
  <si>
    <t>33</t>
  </si>
  <si>
    <t>Commissioni Bancarie</t>
  </si>
  <si>
    <t>Ft 0100000131 28/02/22</t>
  </si>
  <si>
    <t>Ft 010000131 del 28.02.2022-Fee di Property Management 15.07.2021-30.09.2021 - IVQ 2021</t>
  </si>
  <si>
    <t>IVA su Ft BNP PARIBAS REAL ESTATE</t>
  </si>
  <si>
    <t>Ft 202200000122 26/02/22</t>
  </si>
  <si>
    <t>75.03.07</t>
  </si>
  <si>
    <t>CBE Spa ft 202200000122 del 26.02.22-Report di sostenibilità per la panoramica dell'immobile logistica Villamarzana</t>
  </si>
  <si>
    <t>IVA su Ft CBRE S.P.A.</t>
  </si>
  <si>
    <t>Ft 0100000210 15/03/22</t>
  </si>
  <si>
    <t>5</t>
  </si>
  <si>
    <t>Interessi passivi finanziamento bancario</t>
  </si>
  <si>
    <t>Ft 0100000210 del 15-03-2022 - Fee di Property Management Q1 2022</t>
  </si>
  <si>
    <t>Interessi passivi su finanziam. soci</t>
  </si>
  <si>
    <t>36</t>
  </si>
  <si>
    <t>Pagamento Interest Notice Q1 al 30.03.2022</t>
  </si>
  <si>
    <t>35</t>
  </si>
  <si>
    <t>Pag.to Interessi passivi swap al 31.03.2022</t>
  </si>
  <si>
    <t>39</t>
  </si>
  <si>
    <t>40</t>
  </si>
  <si>
    <t>500-Pn.</t>
  </si>
  <si>
    <t>Pagamento Ft VON/21041870  4/06/21</t>
  </si>
  <si>
    <t>41</t>
  </si>
  <si>
    <t>Acc.to amm.to Q1_22</t>
  </si>
  <si>
    <t>Rivalutazioni strumenti finanz. derivati</t>
  </si>
  <si>
    <t>Adeguamento Swap al 31.03.22</t>
  </si>
  <si>
    <t>Rilascio risc passivo imp pagata da Deka</t>
  </si>
  <si>
    <t>Assicurazione MARSH rilascio competenza Q1_22 n. 7940005</t>
  </si>
  <si>
    <t>Assicurazione MARSH rilascio competenza Q1_22 n. 7940261</t>
  </si>
  <si>
    <t>Rilascio risconto Q1_22</t>
  </si>
  <si>
    <t>Acc.to interessi Q1_2022</t>
  </si>
  <si>
    <t>Acc.to AIFM Q1_2022</t>
  </si>
  <si>
    <t>Acc.to AM Q1_2022</t>
  </si>
  <si>
    <t>Acc.to Q4 EY societario</t>
  </si>
  <si>
    <t>Acc.to Q4 EY tax fee</t>
  </si>
  <si>
    <t>Acc.to EY Q1_2022</t>
  </si>
  <si>
    <t>Acc.to Q1_22 - Valuer A</t>
  </si>
  <si>
    <t>Acc.to Q1_22 - Valuer B</t>
  </si>
  <si>
    <t>IMU Acc.to Q1_22</t>
  </si>
  <si>
    <t>42</t>
  </si>
  <si>
    <t>Imposta di registro conduttore Geodis CL Italia S.p.A. periodo 01/03/2022-28/02/2023</t>
  </si>
  <si>
    <t>43</t>
  </si>
  <si>
    <t>Commissioni bancarie</t>
  </si>
  <si>
    <t>44</t>
  </si>
  <si>
    <t>Imposte registro competenza aprile 22 - febbraio 23</t>
  </si>
  <si>
    <t>g/c spese di costituzione</t>
  </si>
  <si>
    <t>Reversal Rilascio risconto Q3 21</t>
  </si>
  <si>
    <t>Adj costi transaz finanz Q3 21</t>
  </si>
  <si>
    <t>Reversal amortiz incorporation costs</t>
  </si>
  <si>
    <t>G/c amm,to building Q3 21</t>
  </si>
  <si>
    <t>G/c amm,to building acquisition costs Q3 21</t>
  </si>
  <si>
    <t>FV Adjustment 30 Sep 21</t>
  </si>
  <si>
    <t>Reversal DTL 15/7</t>
  </si>
  <si>
    <t>Reclass Financing Fees current</t>
  </si>
  <si>
    <t>Accrual audit Q3</t>
  </si>
  <si>
    <t>Reversal Accrual audit Q3</t>
  </si>
  <si>
    <t>Reversal Depr building Q4 2021</t>
  </si>
  <si>
    <t>Reversal Depr buildinhg acq costs Q4 2021</t>
  </si>
  <si>
    <t>Reversal Rilascio risconto Q4 21</t>
  </si>
  <si>
    <t>FV Adjustment 31 Dec 21</t>
  </si>
  <si>
    <t>Adj costi transaz finanz Q4 21</t>
  </si>
  <si>
    <t>Reversal amortiz incorporation costs Q4 21</t>
  </si>
  <si>
    <t>Rev amm.to Q1_22</t>
  </si>
  <si>
    <t>Adj costi transaz finanz Q1 22</t>
  </si>
  <si>
    <t>Rev rilascio ITA costi transaz finanz Q1 22</t>
  </si>
  <si>
    <t>Timing diff, spese valuta 31.12 presenti in e/c 22 (per ITA contabiilizzate in FY21)</t>
  </si>
  <si>
    <t>da riproporre per tutto FY22</t>
  </si>
  <si>
    <t>Reversal amortiz incorporation costs Q1 22</t>
  </si>
  <si>
    <t>Tax provision Q1 22</t>
  </si>
  <si>
    <t>DTL Q1 22</t>
  </si>
  <si>
    <t>Corrrezione imposta registro</t>
  </si>
  <si>
    <t>Ft 0000000004  1/04/22</t>
  </si>
  <si>
    <t>Canone locazione 01.03.2022-30.04.2022 - FT cliente Geodis</t>
  </si>
  <si>
    <t>Ft 0000000005  1/04/22</t>
  </si>
  <si>
    <t>SPESE DI REGISTRAZIONE Immobile - FT cliene Geodis 5 del 01.04.2022</t>
  </si>
  <si>
    <t>45</t>
  </si>
  <si>
    <t>46</t>
  </si>
  <si>
    <t>47</t>
  </si>
  <si>
    <t>53</t>
  </si>
  <si>
    <t>Incasso Ft 0000000005  1/04/22, Ft 0000000004  1/04/22</t>
  </si>
  <si>
    <t>48</t>
  </si>
  <si>
    <t>Pagamento F24</t>
  </si>
  <si>
    <t>49</t>
  </si>
  <si>
    <t>Pagamento Ft 0100000131 28/02/22</t>
  </si>
  <si>
    <t>50</t>
  </si>
  <si>
    <t>Pagamento Ft 0100000210 15/03/22</t>
  </si>
  <si>
    <t>51</t>
  </si>
  <si>
    <t>Ft 2022-81 22/03/22</t>
  </si>
  <si>
    <t>Ft prestazioni UE BNP Paribas Real Es tate Investment Management</t>
  </si>
  <si>
    <t>1/UE</t>
  </si>
  <si>
    <t>4-Pr.UE</t>
  </si>
  <si>
    <t>Ft 2022-81 del 22.03.2022 - BNP REAL ESTATE INVESTMENT MANAGEMENT (Q4 2021)</t>
  </si>
  <si>
    <t>35.01.21</t>
  </si>
  <si>
    <t>IVA a credito acquisti intracomunitari</t>
  </si>
  <si>
    <t>IVA su Ft BNP Paribas Real Es</t>
  </si>
  <si>
    <t>35.01.23</t>
  </si>
  <si>
    <t>IVA a debìto vendite intracomunitari</t>
  </si>
  <si>
    <t>Ft IT2-2022-367 21/04/22</t>
  </si>
  <si>
    <t>6</t>
  </si>
  <si>
    <t>FT IT2-2022-367 del 21.04.2022 (Valuation as of Q1 2022) - JONES LANG LASALLE SPA</t>
  </si>
  <si>
    <t>56</t>
  </si>
  <si>
    <t>IVA credito acquisti intracomunitari</t>
  </si>
  <si>
    <t>IVA debito acquisti intracomunitari</t>
  </si>
  <si>
    <t>Ft 0000000006  2/05/22</t>
  </si>
  <si>
    <t>CANONE Immobile in:Arqua' Polesine, Microarea Aqua' Polesine - Villamarzana-Periodo da 01-05-2022 a 31-05-2022</t>
  </si>
  <si>
    <t>52</t>
  </si>
  <si>
    <t>Commissioni/bollo</t>
  </si>
  <si>
    <t>54</t>
  </si>
  <si>
    <t>Commissioni /bollo</t>
  </si>
  <si>
    <t>55</t>
  </si>
  <si>
    <t>57</t>
  </si>
  <si>
    <t>Pagamento F24 VAT Aprile 2022</t>
  </si>
  <si>
    <t>58</t>
  </si>
  <si>
    <t>Commissioni</t>
  </si>
  <si>
    <t>59</t>
  </si>
  <si>
    <t>Pagamento Ft 202200000122 26/02/22</t>
  </si>
  <si>
    <t>60</t>
  </si>
  <si>
    <t>Pagamento Ft 2022-81 22/03/22</t>
  </si>
  <si>
    <t>61</t>
  </si>
  <si>
    <t>Incasso Ft 0000000006  2/05/22</t>
  </si>
  <si>
    <t>63</t>
  </si>
  <si>
    <t>Giroconto</t>
  </si>
  <si>
    <t>64</t>
  </si>
  <si>
    <t>66</t>
  </si>
  <si>
    <t>67</t>
  </si>
  <si>
    <t>Pagamento Ft IT2-2022-367 21/04/22</t>
  </si>
  <si>
    <t>68</t>
  </si>
  <si>
    <t>Ft IT7195-CI-22-00568 27/04/22</t>
  </si>
  <si>
    <t>Ft IT7195-CI-22-00568 27-04-2022 (Fondo ELF - Revisione critica della valutazione al 31 Marzo 2022 di una proprietà ubicata a Villamarzana (RO) - C &amp; W (U.K.) LLP (ITALY)</t>
  </si>
  <si>
    <t>IVA su Ft CUSHMAN &amp; WAKEF</t>
  </si>
  <si>
    <t>70</t>
  </si>
  <si>
    <t>78</t>
  </si>
  <si>
    <t>Adeguamento fee Q1 (deltra tra accto e fatture ricevute)</t>
  </si>
  <si>
    <t>Ft 0000000007  1/06/22</t>
  </si>
  <si>
    <t>Geodis CL Italia S.p.A. - ft 7 del 01.06.2022 - Arqua' Polesine Microarea Aqua' Polesine - Villamarzana - Periodo da 01-06-2022 a 30-06-2022</t>
  </si>
  <si>
    <t>62</t>
  </si>
  <si>
    <t>65</t>
  </si>
  <si>
    <t>69</t>
  </si>
  <si>
    <t>Bollo su fatture</t>
  </si>
  <si>
    <t>71</t>
  </si>
  <si>
    <t>Incasso Ft 0000000007  1/06/22</t>
  </si>
  <si>
    <t>82</t>
  </si>
  <si>
    <t>Storno accto Q1</t>
  </si>
  <si>
    <t>72</t>
  </si>
  <si>
    <t>Pag F24 vat Maggio 2022</t>
  </si>
  <si>
    <t>Pag IMU</t>
  </si>
  <si>
    <t>79</t>
  </si>
  <si>
    <t>Pagamento Ft IT7195-CI-22-00222 18/02/22, Ft IT7195-CI-22-00568 27/04/22</t>
  </si>
  <si>
    <t>80</t>
  </si>
  <si>
    <t>Spese bancarie</t>
  </si>
  <si>
    <t>81</t>
  </si>
  <si>
    <t>Rimborso parziale finanziamento</t>
  </si>
  <si>
    <t>88</t>
  </si>
  <si>
    <t>Ft 2022-213 10/06/22</t>
  </si>
  <si>
    <t>2/UE</t>
  </si>
  <si>
    <t>Ft 2022 - Base fee provided for the period from Q1</t>
  </si>
  <si>
    <t>Ft VON/22042946  1/06/22</t>
  </si>
  <si>
    <t>8</t>
  </si>
  <si>
    <t>57.01.51.01</t>
  </si>
  <si>
    <t>Infocamere - ft VON/22042946 del 01-06-2022</t>
  </si>
  <si>
    <t>IVA su Ft INFOCAMERE - SOCIETA' CONSORTI</t>
  </si>
  <si>
    <t>Ft 0100000067 20/06/22</t>
  </si>
  <si>
    <t>9</t>
  </si>
  <si>
    <t>BNP Paribas Real Estate Invest ment  - Management Italy SGR P</t>
  </si>
  <si>
    <t>Asset Management Fee 2021 4Q</t>
  </si>
  <si>
    <t>IVA su Ft BNP Paribas Real Estate Invest</t>
  </si>
  <si>
    <t>Ft 0100000085 20/06/22</t>
  </si>
  <si>
    <t>Asset Management Fee 2022 1Q</t>
  </si>
  <si>
    <t>73</t>
  </si>
  <si>
    <t>Amm.to Q2_22</t>
  </si>
  <si>
    <t>Rilascio risc passivo imp Q2_2022</t>
  </si>
  <si>
    <t>Assicurazione MARSH rilascio competenza Q2_22 n. 7940005</t>
  </si>
  <si>
    <t>Assicurazione MARSH rilascio competenza Q2_22 n. 7940261</t>
  </si>
  <si>
    <t>Rilascio risconto Q2_22</t>
  </si>
  <si>
    <t>Acc.to interessi Q2_2022</t>
  </si>
  <si>
    <t>Risconto riaddebito imp. Registro (fatt n. 5 del 01.04.22)</t>
  </si>
  <si>
    <t>Acc.to Q2_2022 EY societario</t>
  </si>
  <si>
    <t>Acc.to Q2_2022 EY tax fee</t>
  </si>
  <si>
    <t>Acc.to EY Q2_2022</t>
  </si>
  <si>
    <t>Acc.to Q2_22 - Valuer A</t>
  </si>
  <si>
    <t>Acc.to Q2_22 - Valuer B</t>
  </si>
  <si>
    <t>Acc.to Property Management 2Q 2022</t>
  </si>
  <si>
    <t>Consulenza</t>
  </si>
  <si>
    <t>Acc.to consulenza Ing. Scialla</t>
  </si>
  <si>
    <t>74</t>
  </si>
  <si>
    <t>Pagamento Interest Notice Q2 al 30.06.2022</t>
  </si>
  <si>
    <t>Pag.to Interessi passivi swap al 30.06.2022</t>
  </si>
  <si>
    <t>71.01.05</t>
  </si>
  <si>
    <t>Diritti camerali</t>
  </si>
  <si>
    <t>83</t>
  </si>
  <si>
    <t>84</t>
  </si>
  <si>
    <t>Adeguamento swap al 30.06.22</t>
  </si>
  <si>
    <t>85</t>
  </si>
  <si>
    <t>Acc.to al 30.06.22</t>
  </si>
  <si>
    <t>86</t>
  </si>
  <si>
    <t>Magg accantonamento per adeguamento con fattura al 31.03.22</t>
  </si>
  <si>
    <t>87</t>
  </si>
  <si>
    <t>57.09.90</t>
  </si>
  <si>
    <t>Spese consortili (spese comuni C.C.)</t>
  </si>
  <si>
    <t>Consorzio di Bonifica Adige Po</t>
  </si>
  <si>
    <t>Consorzio di Bonifica Adige Po risconto luglio-dic 22</t>
  </si>
  <si>
    <t>11.01.01</t>
  </si>
  <si>
    <t>Consorzio di Bonifica Adige Po (quato I sem 22)</t>
  </si>
  <si>
    <t>47.11.31</t>
  </si>
  <si>
    <t>Riaddebito oneri consortili</t>
  </si>
  <si>
    <t>89</t>
  </si>
  <si>
    <t>90</t>
  </si>
  <si>
    <t>Adj acc.to 2021 (delta tra acc.to e fattura)</t>
  </si>
  <si>
    <t>91</t>
  </si>
  <si>
    <t>Assicurazione MARSH adj  Q1_22 n. 7940261</t>
  </si>
  <si>
    <t>DTL Q2 22</t>
  </si>
  <si>
    <t>Rev rilascio ITA costi transaz finanz Q2 22</t>
  </si>
  <si>
    <t>Adj costi transaz finanz Q2 22</t>
  </si>
  <si>
    <t>Rev amm.to Q2_22</t>
  </si>
  <si>
    <t>Spese consortili</t>
  </si>
  <si>
    <t>Service charge other</t>
  </si>
  <si>
    <t>FV Adjustment Q2 2022</t>
  </si>
  <si>
    <t>Data</t>
  </si>
  <si>
    <t>Erogazione capitale</t>
  </si>
  <si>
    <t>Spese istruttoria net of management fees</t>
  </si>
  <si>
    <t>Interessi passivi nominali pagati</t>
  </si>
  <si>
    <t>Bank management fee</t>
  </si>
  <si>
    <t>Spese notarili e perizia immobile</t>
  </si>
  <si>
    <t>Rimborso capitale</t>
  </si>
  <si>
    <t>Totale flussi di cassa per data</t>
  </si>
  <si>
    <t>Tasso nominale</t>
  </si>
  <si>
    <t>Interesse effettivo (PL)</t>
  </si>
  <si>
    <t>Differenza</t>
  </si>
  <si>
    <t>Valore debito iniziale (BS)</t>
  </si>
  <si>
    <t>Valore debito finale (BS)</t>
  </si>
  <si>
    <t>Amortized cost</t>
  </si>
  <si>
    <t>Calcolo IRR</t>
  </si>
  <si>
    <t>Interest bearing loans and borrowing net of transaction costs (non-current)</t>
  </si>
  <si>
    <t>Interest bearing loans and borrowings (current liability)</t>
  </si>
  <si>
    <t>TOTALE</t>
  </si>
  <si>
    <t>Deferred taxes</t>
  </si>
  <si>
    <t>TAX</t>
  </si>
  <si>
    <t>Difference</t>
  </si>
  <si>
    <t>TAX Rate</t>
  </si>
  <si>
    <t>DTL/DTA</t>
  </si>
  <si>
    <t>Investment property</t>
  </si>
  <si>
    <t>Interest expenses not dedicted</t>
  </si>
  <si>
    <t>SWAP</t>
  </si>
  <si>
    <t>Tax rate</t>
  </si>
  <si>
    <t>DTA / (DTL)</t>
  </si>
  <si>
    <t>SOFP, only if DTL</t>
  </si>
  <si>
    <t>Difference to PL</t>
  </si>
  <si>
    <t>SOCI YTD</t>
  </si>
  <si>
    <t>Tax losses carryforward</t>
  </si>
  <si>
    <t>Year</t>
  </si>
  <si>
    <t>Amount (EUR)</t>
  </si>
  <si>
    <t>Expiry year</t>
  </si>
  <si>
    <t>no expiry</t>
  </si>
  <si>
    <t>Daniela Fabris</t>
  </si>
  <si>
    <t>Marco Cianchelli</t>
  </si>
  <si>
    <t>FV 30June2022</t>
  </si>
  <si>
    <t>Recharge of consortium expenses</t>
  </si>
  <si>
    <t>Bank reconciliation</t>
  </si>
  <si>
    <t>As per books</t>
  </si>
  <si>
    <t>As per statements</t>
  </si>
  <si>
    <t>Check</t>
  </si>
  <si>
    <t>BNL 17319</t>
  </si>
  <si>
    <t>BNL 17320</t>
  </si>
  <si>
    <t>BNL 17321</t>
  </si>
  <si>
    <t>See tab "Cash"</t>
  </si>
  <si>
    <t>See sheet "IRR Villa"</t>
  </si>
  <si>
    <t>Reimbursement principal 20 June 22</t>
  </si>
  <si>
    <t>Interest Q2 22</t>
  </si>
  <si>
    <t>Mainly BNP RE Lux 31.390 + BNP RE Italy 21.374</t>
  </si>
  <si>
    <t>VAT to be paid in July 2022</t>
  </si>
  <si>
    <t>Prop tax paid in June 22</t>
  </si>
  <si>
    <t>Q2 2022</t>
  </si>
  <si>
    <t>EY SpA</t>
  </si>
  <si>
    <t>EY Tax (Studio Legale Tributario)</t>
  </si>
  <si>
    <t>Property tax, insurance premium and 50% pf registration tax not rechargeable to tenant</t>
  </si>
  <si>
    <t>Rent Q2 22</t>
  </si>
  <si>
    <t>Consortium exp rechargeable</t>
  </si>
  <si>
    <t>Registration tax Q2 22</t>
  </si>
  <si>
    <t>EY SpA Q222</t>
  </si>
  <si>
    <t>EY TAX</t>
  </si>
  <si>
    <t>FV property adj Q2 22</t>
  </si>
  <si>
    <t>FV 30June 22</t>
  </si>
  <si>
    <t>Accrual Q2 2022</t>
  </si>
  <si>
    <t>Interests paid in Q2 2022</t>
  </si>
  <si>
    <t>Registration tax recharge (Jul22-Feb23)</t>
  </si>
  <si>
    <t>Registration taxes and insurance premiums</t>
  </si>
  <si>
    <t>Opening balance 31/03</t>
  </si>
  <si>
    <t>Closing balance 30/06</t>
  </si>
  <si>
    <t>PBT</t>
  </si>
  <si>
    <t>Tax provision Q2 22</t>
  </si>
  <si>
    <t>G/C Adj acc.to 2021 (delta tra acc.to e fattura)</t>
  </si>
  <si>
    <t>Prop tax Q2 22</t>
  </si>
  <si>
    <t>Techncical consultancy</t>
  </si>
  <si>
    <t>IRAP provision Q2 22</t>
  </si>
  <si>
    <t>See sheet "Deferred taxes"</t>
  </si>
  <si>
    <t>Accrued exp others</t>
  </si>
  <si>
    <t>Fatture da ricevere altre</t>
  </si>
  <si>
    <t>Valutaion fees Q2 22</t>
  </si>
  <si>
    <t>Technical consultancies</t>
  </si>
  <si>
    <t>G/C ft ricevere Ing Scialla</t>
  </si>
  <si>
    <t>Geodis CL Italia Spa</t>
  </si>
  <si>
    <t>Logistics Villamarzana (Italy)</t>
  </si>
  <si>
    <t>IRAP provision at 30Jun22</t>
  </si>
  <si>
    <t xml:space="preserve">Residual tax losses </t>
  </si>
  <si>
    <t>Bank loan cost amortization</t>
  </si>
  <si>
    <t>Reversal capitalization set-up costs</t>
  </si>
  <si>
    <t>Building FV adj + DTL</t>
  </si>
  <si>
    <t>Property FV Aj</t>
  </si>
  <si>
    <t>Via Crespi 26 Srl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</si>
</sst>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6">
    <numFmt numFmtId="41" formatCode="_-* #,##0_-;\-* #,##0_-;_-* &quot;-&quot;_-;_-@_-"/>
    <numFmt numFmtId="44" formatCode="_-* #,##0.00\ &quot;€&quot;_-;\-* #,##0.00\ &quot;€&quot;_-;_-* &quot;-&quot;??\ &quot;€&quot;_-;_-@_-"/>
    <numFmt numFmtId="43" formatCode="_-* #,##0.00_-;\-* #,##0.00_-;_-* &quot;-&quot;??_-;_-@_-"/>
    <numFmt numFmtId="164" formatCode="&quot;$&quot;#,##0_);\(&quot;$&quot;#,##0\)"/>
    <numFmt numFmtId="165" formatCode="&quot;$&quot;#,##0.00_);\(&quot;$&quot;#,##0.00\)"/>
    <numFmt numFmtId="166" formatCode="&quot;$&quot;#,##0.00_);[Red]\(&quot;$&quot;#,##0.00\)"/>
    <numFmt numFmtId="167" formatCode="_(* #,##0_);_(* \(#,##0\);_(* &quot;-&quot;_);_(@_)"/>
    <numFmt numFmtId="168" formatCode="_(&quot;$&quot;* #,##0.00_);_(&quot;$&quot;* \(#,##0.00\);_(&quot;$&quot;* &quot;-&quot;??_);_(@_)"/>
    <numFmt numFmtId="169" formatCode="_(* #,##0.00_);_(* \(#,##0.00\);_(* &quot;-&quot;??_);_(@_)"/>
    <numFmt numFmtId="170" formatCode="_-&quot;£&quot;* #,##0_-;\-&quot;£&quot;* #,##0_-;_-&quot;£&quot;* &quot;-&quot;_-;_-@_-"/>
    <numFmt numFmtId="171" formatCode="_-&quot;£&quot;* #,##0.00_-;\-&quot;£&quot;* #,##0.00_-;_-&quot;£&quot;* &quot;-&quot;??_-;_-@_-"/>
    <numFmt numFmtId="172" formatCode="_-* #,##0.00\ _€_-;\-* #,##0.00\ _€_-;_-* &quot;-&quot;??\ _€_-;_-@_-"/>
    <numFmt numFmtId="173" formatCode="[$-409]mmmm\ d\,\ yyyy;@"/>
    <numFmt numFmtId="174" formatCode="_-* #,##0_-;\-* #,##0_-;_-* &quot;-&quot;??_-;_-@_-"/>
    <numFmt numFmtId="175" formatCode="_ [$€]\ * #,##0.00_ ;_ [$€]\ * \-#,##0.00_ ;_ [$€]\ * &quot;-&quot;??_ ;_ @_ "/>
    <numFmt numFmtId="176" formatCode="#,##0;\-#,##0;&quot;-&quot;"/>
    <numFmt numFmtId="177" formatCode="&quot;SFr.&quot;#,##0;[Red]&quot;SFr.&quot;\-#,##0"/>
    <numFmt numFmtId="178" formatCode="0.0%"/>
    <numFmt numFmtId="179" formatCode="mm/yyyy"/>
    <numFmt numFmtId="180" formatCode="m/d/yyyy\ \ h:mm\ AM/PM"/>
    <numFmt numFmtId="181" formatCode="[&lt;=9999999]###\-####;\(###\)\ ###\-####"/>
    <numFmt numFmtId="182" formatCode="#,##0.00;[Red]\(#,##0.00\)"/>
    <numFmt numFmtId="183" formatCode="0.000"/>
    <numFmt numFmtId="184" formatCode="General_)"/>
    <numFmt numFmtId="185" formatCode="#,##0&quot; $&quot;;\-#,##0&quot; $&quot;"/>
    <numFmt numFmtId="186" formatCode="#,##0&quot; $&quot;;[Red]\-#,##0&quot; $&quot;"/>
    <numFmt numFmtId="187" formatCode="#,##0.00&quot; $&quot;;\-#,##0.00&quot; $&quot;"/>
    <numFmt numFmtId="188" formatCode="#,##0.00&quot; $&quot;;[Red]\-#,##0.00&quot; $&quot;"/>
    <numFmt numFmtId="189" formatCode="d\.m\.yy"/>
    <numFmt numFmtId="190" formatCode="d\.mmm\.yy"/>
    <numFmt numFmtId="191" formatCode="mmm\.yy"/>
    <numFmt numFmtId="192" formatCode="[$-409]d\-mmm\-yy;@"/>
    <numFmt numFmtId="193" formatCode="dd/mm/yyyy;@"/>
    <numFmt numFmtId="194" formatCode="[$-809]dd\ mmmm\ yyyy;@"/>
    <numFmt numFmtId="195" formatCode="_-* #,##0.00_€_-;\-* #,##0.00_€_-;_-* &quot;-&quot;??_€_-;_-@_-"/>
    <numFmt numFmtId="196" formatCode="#,##0;\(#,##0\)"/>
    <numFmt numFmtId="197" formatCode="#,###;\(#,##0\)"/>
    <numFmt numFmtId="198" formatCode="#,###;\(#,###\);&quot;- - -&quot;"/>
    <numFmt numFmtId="199" formatCode="_-* #,##0\ _€_-;\-* #,##0\ _€_-;_-* &quot;-&quot;??\ _€_-;_-@_-"/>
    <numFmt numFmtId="200" formatCode="#,##0.00\ ;\(#,##0.00\);\ &quot;-&quot;\ "/>
    <numFmt numFmtId="201" formatCode="[$-F800]dddd\,\ mmmm\ dd\,\ yyyy"/>
    <numFmt numFmtId="202" formatCode="_-* #,##0.00_-;_-* #,##0.00\-;_-* &quot;-&quot;??_-;_-@_-"/>
    <numFmt numFmtId="203" formatCode="_-* #,##0_-;_-* #,##0\-;_-* &quot;-&quot;??_-;_-@_-"/>
    <numFmt numFmtId="204" formatCode="#,##0.00_ ;\-#,##0.00\ "/>
    <numFmt numFmtId="205" formatCode="#,###.00;\(#,###.00\);&quot;- - -&quot;"/>
    <numFmt numFmtId="206" formatCode="\-\ \-\ \-"/>
    <numFmt numFmtId="207" formatCode="#,##0_);\-#,##0_)"/>
    <numFmt numFmtId="208" formatCode="#,##0,_);\-#,##0,_)"/>
    <numFmt numFmtId="209" formatCode="#,##0_);\-#,##0_);_*&quot;--&quot;_;"/>
    <numFmt numFmtId="210" formatCode="#,##0_);\-#,##0_);;"/>
    <numFmt numFmtId="211" formatCode="#,##0.0,"/>
    <numFmt numFmtId="212" formatCode="#,##0;\-#,##0;&quot;&quot;"/>
    <numFmt numFmtId="213" formatCode="#,##0.0"/>
    <numFmt numFmtId="214" formatCode="#,##0.0;\-#,##0.0;&quot;&quot;"/>
    <numFmt numFmtId="215" formatCode="&quot;Major RoE&quot;"/>
    <numFmt numFmtId="216" formatCode="_(* #,##0_)&quot; sqm&quot;;_(* \(#,##0\)&quot; sqm&quot;;_(* &quot;-&quot;??_);_(@_)"/>
    <numFmt numFmtId="217" formatCode="#,##0_);\(#,##0\);_*&quot;--&quot;_;"/>
    <numFmt numFmtId="218" formatCode="_-* #,##0.0000_-;\-* #,##0.0000_-;_-* &quot;-&quot;_-;_-@_-"/>
    <numFmt numFmtId="219" formatCode="#,##0,_);\(#,##0,\)"/>
    <numFmt numFmtId="220" formatCode="#,##0_);\(#,##0\);;"/>
    <numFmt numFmtId="221" formatCode=";;;"/>
    <numFmt numFmtId="222" formatCode="0.0_)\%;\(0.0\)\%;0.0_)\%;@_)_%"/>
    <numFmt numFmtId="223" formatCode="#,##0.0_)_%;\(#,##0.0\)_%;0.0_)_%;@_)_%"/>
    <numFmt numFmtId="224" formatCode="#,##0.0_);\(#,##0.0\);#,##0.0_);@_)"/>
    <numFmt numFmtId="225" formatCode="#,##0.0_);\(#,##0.0\)"/>
    <numFmt numFmtId="226" formatCode="&quot;£&quot;_(#,##0.00_);&quot;£&quot;\(#,##0.00\);&quot;£&quot;_(0.00_);@_)"/>
    <numFmt numFmtId="227" formatCode="&quot;$&quot;_(#,##0.00_);&quot;$&quot;\(#,##0.00\);&quot;$&quot;_(0.00_);@_)"/>
    <numFmt numFmtId="228" formatCode="&quot;£&quot;_(#,##0.00_);&quot;£&quot;\(#,##0.00\)"/>
    <numFmt numFmtId="229" formatCode="_-* #,##0.0000\ _F_-;\-* #,##0.0000\ _F_-;_-* &quot;-&quot;??\ _F_-;_-@_-"/>
    <numFmt numFmtId="230" formatCode="&quot;$&quot;_(#,##0.00_);&quot;$&quot;\(#,##0.00\)"/>
    <numFmt numFmtId="231" formatCode="&quot;F&quot;_(#,##0.00_);&quot;F&quot;\(#,##0.00\);&quot;F&quot;_(0.00_);@_)"/>
    <numFmt numFmtId="232" formatCode="#,##0.00\ &quot;F&quot;_-;[Red]#,##0.00\ &quot;F&quot;\-"/>
    <numFmt numFmtId="233" formatCode="&quot;F&quot;_(#,##0.00_);&quot;F&quot;\(#,##0.00\)"/>
    <numFmt numFmtId="234" formatCode="#,##0.00_);\(#,##0.00\);0.00_);@_)"/>
    <numFmt numFmtId="235" formatCode="#,##0.00_ ;[Red]\-#,##0.00;\-"/>
    <numFmt numFmtId="236" formatCode="\€_(#,##0.00_);\€\(#,##0.00\);\€_(0.00_);@_)"/>
    <numFmt numFmtId="237" formatCode="#,##0_)\x;\(#,##0\)\x;0_)\x;@_)_x"/>
    <numFmt numFmtId="238" formatCode="#,##0.0_)\x;\(#,##0.0\)\x;0.0_)\x;@_)_x"/>
    <numFmt numFmtId="239" formatCode="#,##0_)_x;\(#,##0\)_x;0_)_x;@_)_x"/>
    <numFmt numFmtId="240" formatCode="#,##0.0_)_x;\(#,##0.0\)_x;0.0_)_x;@_)_x"/>
    <numFmt numFmtId="241" formatCode="\£\ #,##0_);[Red]\(\£\ #,##0\)"/>
    <numFmt numFmtId="242" formatCode="_-&quot;£&quot;\ * #,##0.00_-;\-&quot;£&quot;\ * #,##0.00_-;_-&quot;£&quot;\ * &quot;-&quot;??_-;_-@_-"/>
    <numFmt numFmtId="243" formatCode="#,##0.0;\(#,##0.0\);&quot;-&quot;"/>
    <numFmt numFmtId="244" formatCode="\¥\ #,##0_);[Red]\(\¥\ #,##0\)"/>
    <numFmt numFmtId="245" formatCode="#,##0&quot;L.&quot;_);\(#,##0&quot;L.&quot;\)"/>
    <numFmt numFmtId="246" formatCode="&quot;$&quot;&quot; &quot;#,##0_);\(&quot;$&quot;&quot; &quot;#,##0\);\-_)"/>
    <numFmt numFmtId="247" formatCode="0%_);\(0%\);\-_)"/>
    <numFmt numFmtId="248" formatCode="#,##0_);\(#,##0\);\-_)"/>
    <numFmt numFmtId="249" formatCode="&quot;$&quot;&quot; &quot;#,##0.0_);\(&quot;$&quot;&quot; &quot;#,##0.0\);\-_)"/>
    <numFmt numFmtId="250" formatCode="0.0%_);\(0.0%\);\-_)"/>
    <numFmt numFmtId="251" formatCode="#,##0.0_);\(#,##0.0\);\-_)"/>
    <numFmt numFmtId="252" formatCode="&quot;$&quot;&quot; &quot;#,##0.00_);\(&quot;$&quot;&quot; &quot;#,##0.00\);\-_)"/>
    <numFmt numFmtId="253" formatCode="0.00%_);\(0.00%\);\-_)"/>
    <numFmt numFmtId="254" formatCode="#,##0.00_);\(#,##0.00\);\-_)"/>
    <numFmt numFmtId="255" formatCode="&quot;$&quot;&quot; &quot;#,##0.000_);\(&quot;$&quot;&quot; &quot;#,##0.000\);\-_)"/>
    <numFmt numFmtId="256" formatCode="0.000%_);\(0.000%\);\-_)"/>
    <numFmt numFmtId="257" formatCode="#,##0.000_);\(#,##0.000\);\-_)"/>
    <numFmt numFmtId="258" formatCode="d\-mmm\-yy_);d\-mmm\-yy_);&quot;&quot;"/>
    <numFmt numFmtId="259" formatCode="#,_);\(#,\);\-_)"/>
    <numFmt numFmtId="260" formatCode="#,##0_);[Red]\(#,##0\);\-_0_)"/>
    <numFmt numFmtId="261" formatCode="#,##0.0,_);\(#,##0.0,\);\-_0_)"/>
    <numFmt numFmtId="262" formatCode="_-* #,##0_-;* \(#,##0\)_-;_-\-_-"/>
    <numFmt numFmtId="263" formatCode="\•\ \ @"/>
    <numFmt numFmtId="264" formatCode="#,##0&quot;L.&quot;_);[Red]\(#,##0&quot;L.&quot;\)"/>
    <numFmt numFmtId="265" formatCode="#,##0_);[Red]\(#,##0\);&quot;-&quot;_);[Blue]&quot;Error-&quot;@"/>
    <numFmt numFmtId="266" formatCode="#,##0.0_);[Red]\(#,##0.0\);&quot;-&quot;_);[Blue]&quot;Error-&quot;@"/>
    <numFmt numFmtId="267" formatCode="#,##0.00_);[Red]\(#,##0.00\);&quot;-&quot;_);[Blue]&quot;Error-&quot;@"/>
    <numFmt numFmtId="268" formatCode="&quot;£&quot;* #,##0_);[Red]&quot;£&quot;* \(#,##0\);&quot;£&quot;* &quot;-&quot;_);[Blue]&quot;Error-&quot;@"/>
    <numFmt numFmtId="269" formatCode="&quot;£&quot;* #,##0.0_);[Red]&quot;£&quot;* \(#,##0.0\);&quot;£&quot;* &quot;-&quot;_);[Blue]&quot;Error-&quot;@"/>
    <numFmt numFmtId="270" formatCode="&quot;£&quot;* #,##0.00_);[Red]&quot;£&quot;* \(#,##0.00\);&quot;£&quot;* &quot;-&quot;_);[Blue]&quot;Error-&quot;@"/>
    <numFmt numFmtId="271" formatCode="dd\ mmm\ yyyy_)"/>
    <numFmt numFmtId="272" formatCode="dd/mm/yy_)"/>
    <numFmt numFmtId="273" formatCode="0.0%_);[Red]\-0.0%_);0.0%_);[Blue]&quot;Error-&quot;@"/>
    <numFmt numFmtId="274" formatCode="0.00%_);[Red]\-0.00%_);0.00%_);[Blue]&quot;Error-&quot;@"/>
    <numFmt numFmtId="275" formatCode="0%_);[Red]\-0%_);0%_);[Blue]&quot;Error-&quot;@"/>
    <numFmt numFmtId="276" formatCode="_-* #,##0.00_-;\(#,##0.00\)_-;_-* &quot;-&quot;_-;_-@_-"/>
    <numFmt numFmtId="277" formatCode="_-* #,###,_-;\(#,###,\)_-;_-* &quot;-&quot;_-;_-@_-"/>
    <numFmt numFmtId="278" formatCode="#,##0.000_);\(#,##0.000\)"/>
    <numFmt numFmtId="279" formatCode="_-* 0,,_-;\(0,,\)_-;_-* &quot;-&quot;_-;_-@_-"/>
    <numFmt numFmtId="280" formatCode="_ * #,##0.00_ ;_ * \-#,##0.00_ ;_ * &quot;-&quot;??_ ;_ @_ "/>
    <numFmt numFmtId="281" formatCode="_-* #,##0.00\ _D_M_-;\-* #,##0.00\ _D_M_-;_-* &quot;-&quot;??\ _D_M_-;_-@_-"/>
    <numFmt numFmtId="282" formatCode="_-&quot;£&quot;* #,##0.00_-;&quot;£&quot;* \(#,##0.00\)_-;_-&quot;£&quot;* &quot;-&quot;_-;_-@_-"/>
    <numFmt numFmtId="283" formatCode="&quot;$&quot;&quot; &quot;#,##0.0_);\(&quot;$&quot;&quot; &quot;#,##0.0\)"/>
    <numFmt numFmtId="284" formatCode="&quot;¶&quot;#,##0.0;[Red]\(&quot;¶&quot;#,##0.0\)"/>
    <numFmt numFmtId="285" formatCode="&quot;$&quot;&quot; &quot;#,##0.00_);\(&quot;$&quot;&quot; &quot;#,##0.00\)"/>
    <numFmt numFmtId="286" formatCode="&quot;¶&quot;#,##0.00;[Red]\(&quot;¶&quot;#,##0.00\)"/>
    <numFmt numFmtId="287" formatCode="&quot;$&quot;&quot; &quot;#,##0.000_);\(&quot;$&quot;&quot; &quot;#,##0.000\)"/>
    <numFmt numFmtId="288" formatCode="_-* #,##0.00\ &quot;FB&quot;_-;\-* #,##0.00\ &quot;FB&quot;_-;_-* &quot;-&quot;??\ &quot;FB&quot;_-;_-@_-"/>
    <numFmt numFmtId="289" formatCode="_-* #,##0.00\ &quot;zł&quot;_-;\-* #,##0.00\ &quot;zł&quot;_-;_-* &quot;-&quot;??\ &quot;zł&quot;_-;_-@_-"/>
    <numFmt numFmtId="290" formatCode="\ \ _•\–\ \ \ \ @"/>
    <numFmt numFmtId="291" formatCode="#,##0.00&quot;L.&quot;_);[Red]\(#,##0.00&quot;L.&quot;\)"/>
    <numFmt numFmtId="292" formatCode="000"/>
    <numFmt numFmtId="293" formatCode="#,##0\ ;\(#,##0\)"/>
    <numFmt numFmtId="294" formatCode="dd\ mmm\ yyyy_);;;&quot;  &quot;@"/>
    <numFmt numFmtId="295" formatCode="dd\-mmm\-yyyy"/>
    <numFmt numFmtId="296" formatCode="d\-mmm\-yy_)"/>
    <numFmt numFmtId="297" formatCode="m/d/yy_)"/>
    <numFmt numFmtId="298" formatCode="m/yy_)"/>
    <numFmt numFmtId="299" formatCode="mmm\-d\-yy"/>
    <numFmt numFmtId="300" formatCode="mmm\-d\-yyyy"/>
    <numFmt numFmtId="301" formatCode="mmm\-yy_)"/>
    <numFmt numFmtId="302" formatCode="mmmm\ d\,\ yyyy_)"/>
    <numFmt numFmtId="303" formatCode="mmm\ yy"/>
    <numFmt numFmtId="304" formatCode="#,##0_);\(#,##0\);&quot;- &quot;;&quot;  &quot;@"/>
    <numFmt numFmtId="305" formatCode="_-* #,##0\ _D_M_-;\-* #,##0\ _D_M_-;_-* &quot;-&quot;\ _D_M_-;_-@_-"/>
    <numFmt numFmtId="306" formatCode="_-* #,##0.00\ _z_ł_-;\-* #,##0.00\ _z_ł_-;_-* &quot;-&quot;??\ _z_ł_-;_-@_-"/>
    <numFmt numFmtId="307" formatCode="\G\é\n\é\r\a\l"/>
    <numFmt numFmtId="308" formatCode="_(&quot;€&quot;* #,##0.00_);_(&quot;€&quot;* \(#,##0.00\);_(&quot;€&quot;* &quot;-&quot;??_);_(@_)"/>
    <numFmt numFmtId="309" formatCode="_-&quot;€&quot;\ * #,##0.00_-;\-&quot;€&quot;\ * #,##0.00_-;_-&quot;€&quot;\ * &quot;-&quot;??_-;_-@_-"/>
    <numFmt numFmtId="310" formatCode="_-[$€-2]\ * #,##0.00_-;\-[$€-2]\ * #,##0.00_-;_-[$€-2]\ * &quot;-&quot;??_-"/>
    <numFmt numFmtId="311" formatCode="#,##0_);[Red]\(#,##0\);\-_)"/>
    <numFmt numFmtId="312" formatCode="#,##0.0000_);\(#,##0.0000\);&quot;- &quot;;&quot;  &quot;@"/>
    <numFmt numFmtId="313" formatCode="0.0000"/>
    <numFmt numFmtId="314" formatCode="###0_);\(###0\)"/>
    <numFmt numFmtId="315" formatCode="#\ 0/0_)"/>
    <numFmt numFmtId="316" formatCode="#\ 0/8_)"/>
    <numFmt numFmtId="317" formatCode="#\ ?/?_)"/>
    <numFmt numFmtId="318" formatCode="\ ;\ ;"/>
    <numFmt numFmtId="319" formatCode="0.0"/>
    <numFmt numFmtId="320" formatCode="#,##0.0_);[Red]\(#,##0.0\)"/>
    <numFmt numFmtId="321" formatCode="0.0%;[Red]\(0.0%\)"/>
    <numFmt numFmtId="322" formatCode="#,##0;[Red]&quot;-&quot;#,##0"/>
    <numFmt numFmtId="323" formatCode="#,##0.00;[Red]&quot;-&quot;#,##0.00"/>
    <numFmt numFmtId="324" formatCode="_ * #,##0_ ;_ * \-#,##0_ ;_ * &quot;-&quot;_ ;_ @_ "/>
    <numFmt numFmtId="325" formatCode="_-* #,##0\ _F_-;\-* #,##0\ _F_-;_-* &quot;-&quot;\ _F_-;_-@_-"/>
    <numFmt numFmtId="326" formatCode="_-* #,##0.00\ _F_-;\-* #,##0.00\ _F_-;_-* &quot;-&quot;??\ _F_-;_-@_-"/>
    <numFmt numFmtId="327" formatCode="_-* #,##0\ &quot;Pts&quot;_-;\-* #,##0\ &quot;Pts&quot;_-;_-* &quot;-&quot;\ &quot;Pts&quot;_-;_-@_-"/>
    <numFmt numFmtId="328" formatCode="_-* #,##0.00\ &quot;Pts&quot;_-;\-* #,##0.00\ &quot;Pts&quot;_-;_-* &quot;-&quot;??\ &quot;Pts&quot;_-;_-@_-"/>
    <numFmt numFmtId="329" formatCode="_-* #,##0\ &quot;F&quot;_-;\-* #,##0\ &quot;F&quot;_-;_-* &quot;-&quot;\ &quot;F&quot;_-;_-@_-"/>
    <numFmt numFmtId="330" formatCode="_-* #,##0.00\ &quot;F&quot;_-;\-* #,##0.00\ &quot;F&quot;_-;_-* &quot;-&quot;??\ &quot;F&quot;_-;_-@_-"/>
    <numFmt numFmtId="331" formatCode="\$#,##0\ ;\(\$#,##0\)"/>
    <numFmt numFmtId="332" formatCode="#,##0.0_);[Red]\(#,##0.0\);&quot;N/A &quot;"/>
    <numFmt numFmtId="333" formatCode="#,##0.000_);[Red]\(#,##0.000\)"/>
    <numFmt numFmtId="334" formatCode="#,##0.0_)\ \ ;[Red]\(#,##0.0\)\ \ "/>
    <numFmt numFmtId="335" formatCode="0.0%&quot;NetPPE/sales&quot;"/>
    <numFmt numFmtId="336" formatCode="#,##0\ \ \ ;[Red]\(#,##0\)\ \ ;\—\ \ \ \ "/>
    <numFmt numFmtId="337" formatCode="#,##0_);[Red]\(#,##0\);&quot;-&quot;"/>
    <numFmt numFmtId="338" formatCode="#,##0;\-\ #,##0;_-\ &quot;- &quot;"/>
    <numFmt numFmtId="339" formatCode="0.0%&quot;NWI/Sls&quot;"/>
    <numFmt numFmtId="340" formatCode="00000000000;;"/>
    <numFmt numFmtId="341" formatCode="0.0%;\(0.0%\)"/>
    <numFmt numFmtId="342" formatCode="_-* 0.00%_-;* \(0.00%\)_-;_-* &quot;-&quot;_-;_-@_-"/>
    <numFmt numFmtId="343" formatCode="0.0%_);\(0.0%\)"/>
    <numFmt numFmtId="344" formatCode="0.000%_);\(0.000%\)"/>
    <numFmt numFmtId="345" formatCode="0.0%&quot;Sales&quot;"/>
    <numFmt numFmtId="346" formatCode="#,##0&quot;£&quot;_);[Red]\(#,##0&quot;£&quot;\)"/>
    <numFmt numFmtId="347" formatCode="_-* #,##0\ _P_t_s_-;\-* #,##0\ _P_t_s_-;_-* &quot;-&quot;\ _P_t_s_-;_-@_-"/>
    <numFmt numFmtId="348" formatCode="#,##0.0_-"/>
    <numFmt numFmtId="349" formatCode="#,##0.00_-"/>
    <numFmt numFmtId="350" formatCode="#,##0_-"/>
    <numFmt numFmtId="351" formatCode="#,##0_);\(#,##0\);\-_);\•&quot; &quot;@_)"/>
    <numFmt numFmtId="352" formatCode="#,##0_);\(#,##0\);\-_);\–&quot; &quot;@"/>
    <numFmt numFmtId="353" formatCode="#,##0_);\(#,##0\);\-_);\—&quot; &quot;@"/>
    <numFmt numFmtId="354" formatCode="&quot;TFCF: &quot;#,##0_);[Red]&quot;No! &quot;\(#,##0\)"/>
    <numFmt numFmtId="355" formatCode="#,##0&quot;x&quot;_);\(#,##0&quot;x&quot;\)"/>
    <numFmt numFmtId="356" formatCode="#,##0.0&quot;x&quot;_);\(#,##0.0&quot;x&quot;\)"/>
    <numFmt numFmtId="357" formatCode="#,##0.00&quot;x&quot;_);\(#,##0.00&quot;x&quot;\)"/>
    <numFmt numFmtId="358" formatCode="#,##0_ ;\(#,##0\);"/>
    <numFmt numFmtId="359" formatCode="_-&quot;L.&quot;\ * #,##0_-;\-&quot;L.&quot;\ * #,##0_-;_-&quot;L.&quot;\ * &quot;-&quot;_-;_-@_-"/>
    <numFmt numFmtId="360" formatCode="_-&quot;€&quot;\ * #,##0_-;\-&quot;€&quot;\ * #,##0_-;_-&quot;€&quot;\ * &quot;-&quot;_-;_-@_-"/>
    <numFmt numFmtId="361" formatCode="_-* #,##0.00\ _P_t_s_-;\-* #,##0.00\ _P_t_s_-;_-* &quot;-&quot;??\ _P_t_s_-;_-@_-"/>
    <numFmt numFmtId="362" formatCode="_-* #,##0\ &quot;DM&quot;_-;\-* #,##0\ &quot;DM&quot;_-;_-* &quot;-&quot;\ &quot;DM&quot;_-;_-@_-"/>
    <numFmt numFmtId="363" formatCode="_-* #,##0.00\ &quot;DM&quot;_-;\-* #,##0.00\ &quot;DM&quot;_-;_-* &quot;-&quot;??\ &quot;DM&quot;_-;_-@_-"/>
    <numFmt numFmtId="364" formatCode="0_);\(0\)"/>
    <numFmt numFmtId="365" formatCode="0.0_);\(0.0\)"/>
    <numFmt numFmtId="366" formatCode="_-* #,##0_-;_-* #,##0\-;_-* &quot;-&quot;_-;_-@_-"/>
  </numFmts>
  <fonts count="38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sz val="12"/>
      <name val="Arial"/>
      <family val="2"/>
    </font>
    <font>
      <b/>
      <sz val="10"/>
      <name val="Arial"/>
      <family val="2"/>
    </font>
    <font>
      <b/>
      <sz val="12"/>
      <name val="Arial"/>
      <family val="2"/>
    </font>
    <font>
      <b/>
      <sz val="12"/>
      <name val="Arial"/>
      <family val="2"/>
    </font>
    <font>
      <b/>
      <sz val="10"/>
      <name val="Arial"/>
      <family val="2"/>
    </font>
    <font>
      <sz val="12"/>
      <name val="Times New Roman"/>
      <family val="1"/>
    </font>
    <font>
      <sz val="10"/>
      <name val="Arial"/>
      <family val="2"/>
    </font>
    <font>
      <sz val="8"/>
      <name val="Arial"/>
      <family val="2"/>
    </font>
    <font>
      <sz val="14"/>
      <name val="?? ??"/>
      <family val="1"/>
    </font>
    <font>
      <sz val="12"/>
      <name val="Arial"/>
      <family val="2"/>
    </font>
    <font>
      <sz val="12"/>
      <name val="ＭＳ Ｐゴシック"/>
      <family val="3"/>
      <charset val="128"/>
    </font>
    <font>
      <sz val="11"/>
      <color indexed="8"/>
      <name val="ＭＳ Ｐゴシック"/>
      <family val="3"/>
      <charset val="128"/>
    </font>
    <font>
      <sz val="11"/>
      <color indexed="9"/>
      <name val="ＭＳ Ｐゴシック"/>
      <family val="3"/>
      <charset val="128"/>
    </font>
    <font>
      <sz val="9"/>
      <name val="Tahoma"/>
      <family val="2"/>
    </font>
    <font>
      <b/>
      <sz val="8"/>
      <name val="TimesNewRomanPS"/>
      <family val="1"/>
    </font>
    <font>
      <sz val="10"/>
      <color indexed="8"/>
      <name val="Arial"/>
      <family val="2"/>
    </font>
    <font>
      <sz val="9"/>
      <name val="Times New Roman"/>
      <family val="1"/>
    </font>
    <font>
      <sz val="10"/>
      <name val="Times New Roman"/>
      <family val="1"/>
    </font>
    <font>
      <b/>
      <sz val="10"/>
      <color indexed="9"/>
      <name val="ＭＳ ゴシック"/>
      <family val="3"/>
      <charset val="128"/>
    </font>
    <font>
      <b/>
      <sz val="8"/>
      <color indexed="9"/>
      <name val="ＭＳ ゴシック"/>
      <family val="3"/>
      <charset val="128"/>
    </font>
    <font>
      <b/>
      <sz val="8"/>
      <color indexed="8"/>
      <name val="ＭＳ ゴシック"/>
      <family val="3"/>
      <charset val="128"/>
    </font>
    <font>
      <b/>
      <sz val="9"/>
      <name val="Tahoma"/>
      <family val="2"/>
    </font>
    <font>
      <sz val="11"/>
      <name val="ＭＳ Ｐゴシック"/>
      <family val="3"/>
      <charset val="128"/>
    </font>
    <font>
      <sz val="9"/>
      <name val="Arial"/>
      <family val="2"/>
    </font>
    <font>
      <sz val="10"/>
      <name val="MS Sans Serif"/>
      <family val="2"/>
    </font>
    <font>
      <b/>
      <sz val="14"/>
      <name val="Arial"/>
      <family val="2"/>
    </font>
    <font>
      <b/>
      <sz val="10"/>
      <name val="Tahoma"/>
      <family val="2"/>
    </font>
    <font>
      <sz val="8"/>
      <name val="Arial"/>
      <family val="2"/>
    </font>
    <font>
      <u/>
      <sz val="12"/>
      <name val="Tahoma"/>
      <family val="2"/>
    </font>
    <font>
      <u/>
      <sz val="11"/>
      <name val="Tahoma"/>
      <family val="2"/>
    </font>
    <font>
      <u/>
      <sz val="10"/>
      <name val="Tahoma"/>
      <family val="2"/>
    </font>
    <font>
      <u/>
      <sz val="9"/>
      <name val="Tahoma"/>
      <family val="2"/>
    </font>
    <font>
      <i/>
      <sz val="12"/>
      <name val="Arial"/>
      <family val="2"/>
    </font>
    <font>
      <i/>
      <sz val="10"/>
      <name val="Arial"/>
      <family val="2"/>
    </font>
    <font>
      <b/>
      <sz val="10"/>
      <color indexed="8"/>
      <name val="ＭＳ ゴシック"/>
      <family val="3"/>
      <charset val="128"/>
    </font>
    <font>
      <sz val="10"/>
      <name val="Times New Roman"/>
      <family val="1"/>
    </font>
    <font>
      <b/>
      <sz val="10"/>
      <name val="Times New Roman"/>
      <family val="1"/>
    </font>
    <font>
      <sz val="10"/>
      <color indexed="8"/>
      <name val="MS Sans Serif"/>
      <family val="2"/>
    </font>
    <font>
      <b/>
      <i/>
      <sz val="10"/>
      <name val="Arial"/>
      <family val="2"/>
    </font>
    <font>
      <sz val="10"/>
      <color indexed="8"/>
      <name val="_x001b_$B#M#S_x001b_(B _x001b_$B%4%7%C%/_x001b_(B"/>
      <family val="1"/>
    </font>
    <font>
      <b/>
      <i/>
      <sz val="10"/>
      <color indexed="8"/>
      <name val="_x001b_$B#M#S_x001b_(B _x001b_$B%4%7%C%/_x001b_(B"/>
      <family val="1"/>
    </font>
    <font>
      <b/>
      <sz val="10"/>
      <color indexed="9"/>
      <name val="_x001b_$B#M#S_x001b_(B _x001b_$B%4%7%C%/_x001b_(B"/>
      <family val="1"/>
    </font>
    <font>
      <b/>
      <sz val="10"/>
      <color indexed="17"/>
      <name val="_x001b_$B#M#S_x001b_(B _x001b_$B%4%7%C%/_x001b_(B"/>
      <family val="1"/>
    </font>
    <font>
      <b/>
      <sz val="16"/>
      <color indexed="13"/>
      <name val="_x001b_$B#M#S_x001b_(B _x001b_$B%4%7%C%/_x001b_(B"/>
      <family val="1"/>
    </font>
    <font>
      <b/>
      <sz val="12"/>
      <color indexed="8"/>
      <name val="ＭＳ ゴシック"/>
      <family val="3"/>
      <charset val="128"/>
    </font>
    <font>
      <sz val="8"/>
      <color indexed="16"/>
      <name val="Century Schoolbook"/>
      <family val="1"/>
    </font>
    <font>
      <sz val="8"/>
      <color indexed="8"/>
      <name val="ＭＳ ゴシック"/>
      <family val="3"/>
      <charset val="128"/>
    </font>
    <font>
      <sz val="8"/>
      <color indexed="12"/>
      <name val="ＭＳ ゴシック"/>
      <family val="3"/>
      <charset val="128"/>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b/>
      <i/>
      <sz val="10"/>
      <name val="Times New Roman"/>
      <family val="1"/>
    </font>
    <font>
      <b/>
      <sz val="11"/>
      <name val="Helv"/>
      <family val="2"/>
    </font>
    <font>
      <b/>
      <u/>
      <sz val="10"/>
      <name val="Tahoma"/>
      <family val="2"/>
    </font>
    <font>
      <b/>
      <sz val="9"/>
      <name val="Times New Roman"/>
      <family val="1"/>
    </font>
    <font>
      <b/>
      <sz val="11"/>
      <name val="Tahoma"/>
      <family val="2"/>
    </font>
    <font>
      <b/>
      <i/>
      <sz val="12"/>
      <name val="Arial"/>
      <family val="2"/>
    </font>
    <font>
      <sz val="12"/>
      <name val="Tahoma"/>
      <family val="2"/>
    </font>
    <font>
      <i/>
      <sz val="11"/>
      <name val="Tahoma"/>
      <family val="2"/>
    </font>
    <font>
      <sz val="11"/>
      <name val="Tahoma"/>
      <family val="2"/>
    </font>
    <font>
      <i/>
      <sz val="10"/>
      <name val="Tahoma"/>
      <family val="2"/>
    </font>
    <font>
      <sz val="10"/>
      <name val="Tahoma"/>
      <family val="2"/>
    </font>
    <font>
      <i/>
      <sz val="9"/>
      <name val="Tahoma"/>
      <family val="2"/>
    </font>
    <font>
      <sz val="8"/>
      <color indexed="8"/>
      <name val="Wingdings"/>
      <charset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20"/>
      <name val="ＭＳ Ｐゴシック"/>
      <family val="3"/>
      <charset val="128"/>
    </font>
    <font>
      <sz val="14"/>
      <name val="ＭＳ 明朝"/>
      <family val="1"/>
      <charset val="128"/>
    </font>
    <font>
      <sz val="10"/>
      <name val="ＭＳ Ｐゴシック"/>
      <family val="3"/>
      <charset val="128"/>
    </font>
    <font>
      <sz val="11"/>
      <color indexed="17"/>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sz val="11"/>
      <color theme="1"/>
      <name val="Calibri"/>
      <family val="2"/>
      <scheme val="minor"/>
    </font>
    <font>
      <b/>
      <sz val="8"/>
      <name val="Arial"/>
      <family val="2"/>
    </font>
    <font>
      <i/>
      <sz val="9"/>
      <name val="Arial"/>
      <family val="2"/>
    </font>
    <font>
      <b/>
      <sz val="9"/>
      <color rgb="FF0000FF"/>
      <name val="Arial"/>
      <family val="2"/>
    </font>
    <font>
      <sz val="9"/>
      <color indexed="12"/>
      <name val="Arial"/>
      <family val="2"/>
    </font>
    <font>
      <b/>
      <sz val="9"/>
      <name val="Arial"/>
      <family val="2"/>
    </font>
    <font>
      <b/>
      <sz val="9"/>
      <color indexed="12"/>
      <name val="Arial"/>
      <family val="2"/>
    </font>
    <font>
      <b/>
      <i/>
      <sz val="9"/>
      <name val="Arial"/>
      <family val="2"/>
    </font>
    <font>
      <sz val="9"/>
      <color indexed="10"/>
      <name val="Arial"/>
      <family val="2"/>
    </font>
    <font>
      <b/>
      <sz val="9"/>
      <color indexed="61"/>
      <name val="Arial"/>
      <family val="2"/>
    </font>
    <font>
      <u/>
      <sz val="9"/>
      <color indexed="12"/>
      <name val="Arial"/>
      <family val="2"/>
    </font>
    <font>
      <sz val="9"/>
      <color rgb="FF0000FF"/>
      <name val="Arial"/>
      <family val="2"/>
    </font>
    <font>
      <i/>
      <sz val="9"/>
      <color theme="0" tint="-0.34998626667073579"/>
      <name val="Arial"/>
      <family val="2"/>
    </font>
    <font>
      <b/>
      <sz val="18"/>
      <name val="Arial"/>
      <family val="2"/>
    </font>
    <font>
      <b/>
      <sz val="24"/>
      <color theme="3"/>
      <name val="Arial"/>
      <family val="2"/>
    </font>
    <font>
      <sz val="10"/>
      <color theme="3"/>
      <name val="Arial"/>
      <family val="2"/>
    </font>
    <font>
      <b/>
      <sz val="18"/>
      <color theme="3"/>
      <name val="Arial"/>
      <family val="2"/>
    </font>
    <font>
      <sz val="18"/>
      <color theme="3"/>
      <name val="Arial"/>
      <family val="2"/>
    </font>
    <font>
      <sz val="18"/>
      <name val="Arial"/>
      <family val="2"/>
    </font>
    <font>
      <sz val="24"/>
      <name val="Arial"/>
      <family val="2"/>
    </font>
    <font>
      <b/>
      <sz val="10"/>
      <color rgb="FF000000"/>
      <name val="Arial"/>
      <family val="2"/>
    </font>
    <font>
      <sz val="9"/>
      <color rgb="FF000000"/>
      <name val="Arial"/>
      <family val="2"/>
    </font>
    <font>
      <b/>
      <sz val="9"/>
      <color rgb="FF000000"/>
      <name val="Arial"/>
      <family val="2"/>
    </font>
    <font>
      <sz val="10"/>
      <color theme="1"/>
      <name val="Arial"/>
      <family val="2"/>
    </font>
    <font>
      <b/>
      <sz val="10"/>
      <color theme="1"/>
      <name val="Arial"/>
      <family val="2"/>
    </font>
    <font>
      <b/>
      <sz val="12"/>
      <color theme="0"/>
      <name val="Arial"/>
      <family val="2"/>
    </font>
    <font>
      <b/>
      <sz val="9"/>
      <color theme="1"/>
      <name val="Arial"/>
      <family val="2"/>
    </font>
    <font>
      <sz val="8"/>
      <color theme="0" tint="-0.499984740745262"/>
      <name val="Arial"/>
      <family val="2"/>
    </font>
    <font>
      <sz val="9"/>
      <color rgb="FFFF0000"/>
      <name val="Arial"/>
      <family val="2"/>
    </font>
    <font>
      <sz val="9"/>
      <color theme="0" tint="-0.499984740745262"/>
      <name val="Arial"/>
      <family val="2"/>
    </font>
    <font>
      <b/>
      <sz val="9"/>
      <color theme="3"/>
      <name val="Arial"/>
      <family val="2"/>
    </font>
    <font>
      <sz val="9"/>
      <color theme="3"/>
      <name val="Arial"/>
      <family val="2"/>
    </font>
    <font>
      <sz val="9"/>
      <color theme="0"/>
      <name val="Arial"/>
      <family val="2"/>
    </font>
    <font>
      <b/>
      <u/>
      <sz val="10"/>
      <name val="Arial"/>
      <family val="2"/>
    </font>
    <font>
      <sz val="10"/>
      <color theme="0" tint="-0.249977111117893"/>
      <name val="Arial"/>
      <family val="2"/>
    </font>
    <font>
      <i/>
      <sz val="9"/>
      <color rgb="FF000000"/>
      <name val="Arial"/>
      <family val="2"/>
    </font>
    <font>
      <sz val="10"/>
      <color rgb="FFFF0000"/>
      <name val="Arial"/>
      <family val="2"/>
    </font>
    <font>
      <b/>
      <i/>
      <sz val="10"/>
      <color rgb="FFFF0000"/>
      <name val="Arial"/>
      <family val="2"/>
    </font>
    <font>
      <b/>
      <i/>
      <sz val="9"/>
      <color rgb="FFFF0000"/>
      <name val="Arial"/>
      <family val="2"/>
    </font>
    <font>
      <i/>
      <sz val="9"/>
      <color rgb="FFFF0000"/>
      <name val="Arial"/>
      <family val="2"/>
    </font>
    <font>
      <b/>
      <sz val="8"/>
      <color rgb="FF000000"/>
      <name val="Arial"/>
      <family val="2"/>
    </font>
    <font>
      <b/>
      <sz val="10"/>
      <color rgb="FFFF0000"/>
      <name val="Arial"/>
      <family val="2"/>
    </font>
    <font>
      <sz val="10"/>
      <color theme="1"/>
      <name val="Calibri"/>
      <family val="2"/>
      <scheme val="minor"/>
    </font>
    <font>
      <sz val="9"/>
      <color theme="1"/>
      <name val="Arial "/>
    </font>
    <font>
      <b/>
      <sz val="9"/>
      <color theme="1"/>
      <name val="Arial "/>
    </font>
    <font>
      <sz val="9"/>
      <name val="Arial "/>
    </font>
    <font>
      <sz val="9"/>
      <color rgb="FFFF0000"/>
      <name val="Arial "/>
    </font>
    <font>
      <i/>
      <sz val="9"/>
      <color theme="1"/>
      <name val="Arial "/>
    </font>
    <font>
      <b/>
      <i/>
      <sz val="12"/>
      <color rgb="FFFF0000"/>
      <name val="Arial"/>
      <family val="2"/>
    </font>
    <font>
      <b/>
      <sz val="9"/>
      <color rgb="FFFF0000"/>
      <name val="Arial"/>
      <family val="2"/>
    </font>
    <font>
      <sz val="11"/>
      <name val="Calibri"/>
      <family val="2"/>
    </font>
    <font>
      <sz val="10"/>
      <name val="Arial"/>
      <family val="2"/>
    </font>
    <font>
      <b/>
      <sz val="12"/>
      <color rgb="FFFF0000"/>
      <name val="Arial"/>
      <family val="2"/>
    </font>
    <font>
      <b/>
      <sz val="10"/>
      <color indexed="9"/>
      <name val="Arial"/>
      <family val="2"/>
    </font>
    <font>
      <b/>
      <sz val="12"/>
      <color indexed="9"/>
      <name val="Arial"/>
      <family val="2"/>
    </font>
    <font>
      <b/>
      <sz val="11"/>
      <name val="Calibri"/>
      <family val="2"/>
    </font>
    <font>
      <b/>
      <sz val="10"/>
      <color indexed="23"/>
      <name val="Arial"/>
      <family val="2"/>
    </font>
    <font>
      <sz val="8"/>
      <color rgb="FFFF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indexed="12"/>
      <name val="Arial"/>
      <family val="2"/>
    </font>
    <font>
      <sz val="10"/>
      <name val="Calibri"/>
      <family val="1"/>
    </font>
    <font>
      <sz val="10"/>
      <name val="Geneva"/>
      <family val="2"/>
    </font>
    <font>
      <sz val="10"/>
      <name val="Arial"/>
      <family val="2"/>
      <charset val="238"/>
    </font>
    <font>
      <i/>
      <sz val="9"/>
      <color indexed="55"/>
      <name val="Arial"/>
      <family val="2"/>
    </font>
    <font>
      <u/>
      <sz val="8.4"/>
      <color indexed="12"/>
      <name val="Arial"/>
      <family val="2"/>
    </font>
    <font>
      <sz val="8"/>
      <color indexed="22"/>
      <name val="Arial"/>
      <family val="2"/>
    </font>
    <font>
      <sz val="12"/>
      <name val="palatino"/>
      <family val="1"/>
      <charset val="177"/>
    </font>
    <font>
      <sz val="10"/>
      <color indexed="9"/>
      <name val="Arial"/>
      <family val="2"/>
    </font>
    <font>
      <i/>
      <sz val="10"/>
      <color indexed="13"/>
      <name val="Arial"/>
      <family val="2"/>
    </font>
    <font>
      <sz val="10"/>
      <color indexed="13"/>
      <name val="Arial"/>
      <family val="2"/>
    </font>
    <font>
      <sz val="11"/>
      <name val="Arial"/>
      <family val="2"/>
    </font>
    <font>
      <b/>
      <sz val="22"/>
      <color indexed="18"/>
      <name val="Arial"/>
      <family val="2"/>
    </font>
    <font>
      <b/>
      <sz val="22"/>
      <color indexed="32"/>
      <name val="Arial"/>
      <family val="2"/>
    </font>
    <font>
      <sz val="10"/>
      <name val="Helv"/>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sz val="10"/>
      <color indexed="18"/>
      <name val="Arial"/>
      <family val="2"/>
    </font>
    <font>
      <sz val="11"/>
      <color indexed="8"/>
      <name val="Calibri"/>
      <family val="2"/>
    </font>
    <font>
      <sz val="11"/>
      <color indexed="8"/>
      <name val="Calibri"/>
      <family val="2"/>
      <charset val="238"/>
    </font>
    <font>
      <sz val="11"/>
      <color indexed="8"/>
      <name val="Czcionka tekstu podstawowego"/>
      <family val="2"/>
      <charset val="238"/>
    </font>
    <font>
      <sz val="11"/>
      <color theme="1"/>
      <name val="Czcionka tekstu podstawowego"/>
      <family val="2"/>
      <charset val="238"/>
    </font>
    <font>
      <sz val="12"/>
      <color indexed="8"/>
      <name val="Calibri"/>
      <family val="2"/>
    </font>
    <font>
      <sz val="11"/>
      <color indexed="9"/>
      <name val="Calibri"/>
      <family val="2"/>
    </font>
    <font>
      <sz val="11"/>
      <color indexed="9"/>
      <name val="Calibri"/>
      <family val="2"/>
      <charset val="238"/>
    </font>
    <font>
      <sz val="11"/>
      <color indexed="9"/>
      <name val="Czcionka tekstu podstawowego"/>
      <family val="2"/>
      <charset val="238"/>
    </font>
    <font>
      <sz val="11"/>
      <color theme="0"/>
      <name val="Czcionka tekstu podstawowego"/>
      <family val="2"/>
      <charset val="238"/>
    </font>
    <font>
      <sz val="12"/>
      <color indexed="9"/>
      <name val="Calibri"/>
      <family val="2"/>
    </font>
    <font>
      <sz val="10"/>
      <name val="Helv"/>
    </font>
    <font>
      <sz val="8"/>
      <name val="Times New Roman"/>
      <family val="1"/>
    </font>
    <font>
      <b/>
      <sz val="10"/>
      <color indexed="63"/>
      <name val="Arial"/>
      <family val="2"/>
    </font>
    <font>
      <sz val="10"/>
      <name val="AvantGarde"/>
    </font>
    <font>
      <sz val="11"/>
      <color indexed="52"/>
      <name val="Calibri"/>
      <family val="2"/>
    </font>
    <font>
      <sz val="11"/>
      <color indexed="10"/>
      <name val="Calibri"/>
      <family val="2"/>
    </font>
    <font>
      <sz val="11"/>
      <color indexed="20"/>
      <name val="Calibri"/>
      <family val="2"/>
    </font>
    <font>
      <b/>
      <sz val="11"/>
      <color indexed="52"/>
      <name val="Calibri"/>
      <family val="2"/>
    </font>
    <font>
      <b/>
      <sz val="10"/>
      <color indexed="52"/>
      <name val="Arial"/>
      <family val="2"/>
    </font>
    <font>
      <sz val="11"/>
      <color indexed="62"/>
      <name val="Calibri"/>
      <family val="2"/>
      <charset val="238"/>
    </font>
    <font>
      <sz val="10"/>
      <color indexed="8"/>
      <name val="Times New Roman"/>
      <family val="1"/>
    </font>
    <font>
      <sz val="12"/>
      <name val="Arial MT"/>
    </font>
    <font>
      <b/>
      <sz val="12"/>
      <name val="Times New Roman"/>
      <family val="1"/>
    </font>
    <font>
      <sz val="11"/>
      <color indexed="17"/>
      <name val="Calibri"/>
      <family val="2"/>
    </font>
    <font>
      <sz val="10"/>
      <name val="Antique Olive"/>
      <family val="2"/>
    </font>
    <font>
      <b/>
      <sz val="11"/>
      <color indexed="53"/>
      <name val="Calibri"/>
      <family val="2"/>
    </font>
    <font>
      <b/>
      <sz val="11"/>
      <color indexed="52"/>
      <name val="Calibri"/>
      <family val="2"/>
      <charset val="238"/>
    </font>
    <font>
      <b/>
      <sz val="10"/>
      <name val="Helv"/>
      <family val="2"/>
    </font>
    <font>
      <b/>
      <sz val="11"/>
      <color indexed="9"/>
      <name val="Calibri"/>
      <family val="2"/>
    </font>
    <font>
      <sz val="11"/>
      <color indexed="53"/>
      <name val="Calibri"/>
      <family val="2"/>
    </font>
    <font>
      <b/>
      <sz val="18"/>
      <color indexed="62"/>
      <name val="Cambria"/>
      <family val="2"/>
      <charset val="238"/>
    </font>
    <font>
      <b/>
      <sz val="15"/>
      <color indexed="62"/>
      <name val="Calibri"/>
      <family val="2"/>
      <charset val="238"/>
    </font>
    <font>
      <b/>
      <sz val="13"/>
      <color indexed="62"/>
      <name val="Calibri"/>
      <family val="2"/>
      <charset val="238"/>
    </font>
    <font>
      <b/>
      <sz val="11"/>
      <color indexed="62"/>
      <name val="Calibri"/>
      <family val="2"/>
      <charset val="238"/>
    </font>
    <font>
      <sz val="8"/>
      <name val="Helv"/>
    </font>
    <font>
      <b/>
      <sz val="8"/>
      <color indexed="9"/>
      <name val="Arial"/>
      <family val="2"/>
    </font>
    <font>
      <u/>
      <sz val="6.05"/>
      <color theme="10"/>
      <name val="Calibri"/>
      <family val="2"/>
    </font>
    <font>
      <u/>
      <sz val="10"/>
      <color indexed="19"/>
      <name val="Futura Light BT"/>
    </font>
    <font>
      <u/>
      <sz val="10"/>
      <color indexed="19"/>
      <name val="Verdana"/>
      <family val="2"/>
    </font>
    <font>
      <u/>
      <sz val="9"/>
      <color indexed="36"/>
      <name val="Geneva"/>
    </font>
    <font>
      <sz val="8"/>
      <name val="Times"/>
      <family val="1"/>
    </font>
    <font>
      <b/>
      <sz val="12"/>
      <color indexed="9"/>
      <name val="Calibri"/>
      <family val="2"/>
    </font>
    <font>
      <sz val="10"/>
      <name val="MS Serif"/>
      <family val="1"/>
    </font>
    <font>
      <b/>
      <sz val="8"/>
      <color indexed="12"/>
      <name val="Arial"/>
      <family val="2"/>
    </font>
    <font>
      <b/>
      <sz val="8"/>
      <color indexed="14"/>
      <name val="Arial"/>
      <family val="2"/>
    </font>
    <font>
      <b/>
      <sz val="8"/>
      <color indexed="52"/>
      <name val="Arial"/>
      <family val="2"/>
    </font>
    <font>
      <b/>
      <sz val="8"/>
      <color indexed="10"/>
      <name val="Arial"/>
      <family val="2"/>
    </font>
    <font>
      <b/>
      <sz val="8"/>
      <color indexed="57"/>
      <name val="Arial"/>
      <family val="2"/>
    </font>
    <font>
      <b/>
      <sz val="8"/>
      <color indexed="46"/>
      <name val="Arial"/>
      <family val="2"/>
    </font>
    <font>
      <sz val="11"/>
      <color theme="1"/>
      <name val="Calibri"/>
      <family val="2"/>
      <charset val="238"/>
      <scheme val="minor"/>
    </font>
    <font>
      <sz val="11"/>
      <color indexed="62"/>
      <name val="Czcionka tekstu podstawowego"/>
      <family val="2"/>
      <charset val="238"/>
    </font>
    <font>
      <sz val="11"/>
      <color rgb="FF3F3F76"/>
      <name val="Czcionka tekstu podstawowego"/>
      <family val="2"/>
      <charset val="238"/>
    </font>
    <font>
      <b/>
      <sz val="11"/>
      <color indexed="63"/>
      <name val="Czcionka tekstu podstawowego"/>
      <family val="2"/>
      <charset val="238"/>
    </font>
    <font>
      <b/>
      <sz val="11"/>
      <color rgb="FF3F3F3F"/>
      <name val="Czcionka tekstu podstawowego"/>
      <family val="2"/>
      <charset val="238"/>
    </font>
    <font>
      <b/>
      <sz val="11"/>
      <color indexed="63"/>
      <name val="Calibri"/>
      <family val="2"/>
      <charset val="238"/>
    </font>
    <font>
      <sz val="12"/>
      <name val="CG Times (WN)"/>
    </font>
    <font>
      <sz val="10"/>
      <color indexed="62"/>
      <name val="Book Antiqua"/>
      <family val="1"/>
    </font>
    <font>
      <sz val="11"/>
      <color indexed="17"/>
      <name val="Czcionka tekstu podstawowego"/>
      <family val="2"/>
      <charset val="238"/>
    </font>
    <font>
      <sz val="11"/>
      <color rgb="FF006100"/>
      <name val="Czcionka tekstu podstawowego"/>
      <family val="2"/>
      <charset val="238"/>
    </font>
    <font>
      <sz val="10"/>
      <color indexed="62"/>
      <name val="Arial"/>
      <family val="2"/>
    </font>
    <font>
      <b/>
      <sz val="11"/>
      <color indexed="9"/>
      <name val="Calibri"/>
      <family val="2"/>
      <charset val="238"/>
    </font>
    <font>
      <b/>
      <sz val="11"/>
      <color indexed="8"/>
      <name val="Calibri"/>
      <family val="2"/>
    </font>
    <font>
      <b/>
      <sz val="11"/>
      <color indexed="56"/>
      <name val="Calibri"/>
      <family val="2"/>
    </font>
    <font>
      <sz val="10"/>
      <color indexed="16"/>
      <name val="MS Serif"/>
      <family val="1"/>
    </font>
    <font>
      <b/>
      <sz val="18"/>
      <color indexed="24"/>
      <name val="Arial"/>
      <family val="2"/>
    </font>
    <font>
      <b/>
      <sz val="12"/>
      <color indexed="24"/>
      <name val="Arial"/>
      <family val="2"/>
    </font>
    <font>
      <sz val="11"/>
      <color indexed="62"/>
      <name val="Calibri"/>
      <family val="2"/>
    </font>
    <font>
      <b/>
      <sz val="10"/>
      <color indexed="8"/>
      <name val="ARIAL"/>
      <family val="2"/>
    </font>
    <font>
      <i/>
      <sz val="10"/>
      <color indexed="23"/>
      <name val="Arial"/>
      <family val="2"/>
    </font>
    <font>
      <sz val="10"/>
      <color indexed="10"/>
      <name val="CG Times (WN)"/>
    </font>
    <font>
      <i/>
      <sz val="11"/>
      <color indexed="23"/>
      <name val="Calibri"/>
      <family val="2"/>
    </font>
    <font>
      <b/>
      <sz val="10.5"/>
      <name val="Arial"/>
      <family val="2"/>
    </font>
    <font>
      <sz val="10"/>
      <color indexed="12"/>
      <name val="Arial"/>
      <family val="2"/>
    </font>
    <font>
      <sz val="10"/>
      <color indexed="10"/>
      <name val="Arial"/>
      <family val="2"/>
    </font>
    <font>
      <sz val="11"/>
      <color indexed="10"/>
      <name val="Calibri"/>
      <family val="2"/>
      <charset val="238"/>
    </font>
    <font>
      <sz val="10"/>
      <color indexed="24"/>
      <name val="Arial"/>
      <family val="2"/>
    </font>
    <font>
      <u/>
      <sz val="9"/>
      <color indexed="20"/>
      <name val="Geneva"/>
    </font>
    <font>
      <sz val="10"/>
      <color indexed="17"/>
      <name val="Arial"/>
      <family val="2"/>
    </font>
    <font>
      <b/>
      <sz val="12"/>
      <name val="Helv"/>
      <family val="2"/>
    </font>
    <font>
      <b/>
      <sz val="12"/>
      <color indexed="61"/>
      <name val="Arial"/>
      <family val="2"/>
    </font>
    <font>
      <b/>
      <sz val="15"/>
      <color indexed="56"/>
      <name val="Calibri"/>
      <family val="2"/>
    </font>
    <font>
      <b/>
      <sz val="13"/>
      <color indexed="56"/>
      <name val="Calibri"/>
      <family val="2"/>
    </font>
    <font>
      <b/>
      <u/>
      <sz val="11"/>
      <name val="Arial"/>
      <family val="2"/>
    </font>
    <font>
      <b/>
      <i/>
      <sz val="22"/>
      <name val="Times New Roman"/>
      <family val="1"/>
    </font>
    <font>
      <b/>
      <i/>
      <sz val="1"/>
      <name val="Helvetica"/>
    </font>
    <font>
      <u/>
      <sz val="10"/>
      <color indexed="36"/>
      <name val="Arial"/>
      <family val="2"/>
    </font>
    <font>
      <u/>
      <sz val="11"/>
      <color theme="10"/>
      <name val="Calibri"/>
      <family val="2"/>
    </font>
    <font>
      <sz val="9"/>
      <color indexed="18"/>
      <name val="Times New Roman"/>
      <family val="1"/>
    </font>
    <font>
      <sz val="12"/>
      <name val="Helv"/>
    </font>
    <font>
      <sz val="8"/>
      <color indexed="39"/>
      <name val="Arial"/>
      <family val="2"/>
    </font>
    <font>
      <sz val="12"/>
      <color indexed="12"/>
      <name val="Times New Roman"/>
      <family val="1"/>
    </font>
    <font>
      <sz val="11"/>
      <color indexed="14"/>
      <name val="Calibri"/>
      <family val="2"/>
    </font>
    <font>
      <sz val="11"/>
      <color indexed="17"/>
      <name val="Calibri"/>
      <family val="2"/>
      <charset val="238"/>
    </font>
    <font>
      <sz val="11"/>
      <color indexed="52"/>
      <name val="Czcionka tekstu podstawowego"/>
      <family val="2"/>
      <charset val="238"/>
    </font>
    <font>
      <sz val="11"/>
      <color rgb="FFFA7D00"/>
      <name val="Czcionka tekstu podstawowego"/>
      <family val="2"/>
      <charset val="238"/>
    </font>
    <font>
      <b/>
      <sz val="11"/>
      <color indexed="9"/>
      <name val="Czcionka tekstu podstawowego"/>
      <family val="2"/>
      <charset val="238"/>
    </font>
    <font>
      <b/>
      <sz val="11"/>
      <color theme="0"/>
      <name val="Czcionka tekstu podstawowego"/>
      <family val="2"/>
      <charset val="238"/>
    </font>
    <font>
      <sz val="18"/>
      <name val="Times New Roman"/>
      <family val="1"/>
    </font>
    <font>
      <b/>
      <sz val="13"/>
      <name val="Times New Roman"/>
      <family val="1"/>
    </font>
    <font>
      <b/>
      <i/>
      <sz val="12"/>
      <name val="Times New Roman"/>
      <family val="1"/>
    </font>
    <font>
      <i/>
      <sz val="12"/>
      <name val="Times New Roman"/>
      <family val="1"/>
    </font>
    <font>
      <sz val="11"/>
      <name val="Times New Roman"/>
      <family val="1"/>
    </font>
    <font>
      <sz val="8"/>
      <color indexed="56"/>
      <name val="Book Antiqua"/>
      <family val="1"/>
    </font>
    <font>
      <i/>
      <sz val="8"/>
      <color indexed="62"/>
      <name val="Arial"/>
      <family val="2"/>
    </font>
    <font>
      <sz val="8"/>
      <color indexed="20"/>
      <name val="Arial"/>
      <family val="2"/>
    </font>
    <font>
      <sz val="12"/>
      <name val="AvantGarde"/>
    </font>
    <font>
      <u/>
      <sz val="7.5"/>
      <color indexed="36"/>
      <name val="Arial"/>
      <family val="2"/>
    </font>
    <font>
      <u/>
      <sz val="7.5"/>
      <color indexed="12"/>
      <name val="Arial"/>
      <family val="2"/>
    </font>
    <font>
      <sz val="12"/>
      <color indexed="45"/>
      <name val="Arial"/>
      <family val="2"/>
    </font>
    <font>
      <sz val="12"/>
      <color indexed="9"/>
      <name val="Helv"/>
    </font>
    <font>
      <b/>
      <sz val="14"/>
      <name val="Helv"/>
    </font>
    <font>
      <i/>
      <sz val="11"/>
      <color indexed="23"/>
      <name val="Calibri"/>
      <family val="2"/>
      <charset val="238"/>
    </font>
    <font>
      <sz val="10"/>
      <name val="Verdana"/>
      <family val="2"/>
    </font>
    <font>
      <sz val="9"/>
      <name val="Geneva"/>
    </font>
    <font>
      <sz val="12"/>
      <color theme="1"/>
      <name val="Calibri"/>
      <family val="2"/>
      <scheme val="minor"/>
    </font>
    <font>
      <sz val="10"/>
      <name val="Futura Light BT"/>
    </font>
    <font>
      <b/>
      <sz val="10"/>
      <name val="Times"/>
    </font>
    <font>
      <b/>
      <sz val="15"/>
      <color indexed="56"/>
      <name val="Czcionka tekstu podstawowego"/>
      <family val="2"/>
      <charset val="238"/>
    </font>
    <font>
      <b/>
      <sz val="15"/>
      <color theme="3"/>
      <name val="Czcionka tekstu podstawowego"/>
      <family val="2"/>
      <charset val="238"/>
    </font>
    <font>
      <b/>
      <sz val="13"/>
      <color indexed="56"/>
      <name val="Czcionka tekstu podstawowego"/>
      <family val="2"/>
      <charset val="238"/>
    </font>
    <font>
      <b/>
      <sz val="13"/>
      <color theme="3"/>
      <name val="Czcionka tekstu podstawowego"/>
      <family val="2"/>
      <charset val="238"/>
    </font>
    <font>
      <b/>
      <sz val="11"/>
      <color indexed="56"/>
      <name val="Czcionka tekstu podstawowego"/>
      <family val="2"/>
      <charset val="238"/>
    </font>
    <font>
      <b/>
      <sz val="11"/>
      <color theme="3"/>
      <name val="Czcionka tekstu podstawowego"/>
      <family val="2"/>
      <charset val="238"/>
    </font>
    <font>
      <sz val="10"/>
      <color indexed="60"/>
      <name val="Arial"/>
      <family val="2"/>
    </font>
    <font>
      <sz val="11"/>
      <color indexed="60"/>
      <name val="Calibri"/>
      <family val="2"/>
    </font>
    <font>
      <sz val="11"/>
      <color indexed="60"/>
      <name val="Czcionka tekstu podstawowego"/>
      <family val="2"/>
      <charset val="238"/>
    </font>
    <font>
      <sz val="11"/>
      <color rgb="FF9C6500"/>
      <name val="Czcionka tekstu podstawowego"/>
      <family val="2"/>
      <charset val="238"/>
    </font>
    <font>
      <sz val="12"/>
      <color indexed="60"/>
      <name val="Calibri"/>
      <family val="2"/>
    </font>
    <font>
      <sz val="10"/>
      <name val="Courier"/>
      <family val="3"/>
    </font>
    <font>
      <sz val="12"/>
      <color indexed="14"/>
      <name val="Calibri"/>
      <family val="2"/>
    </font>
    <font>
      <sz val="12"/>
      <name val="Tms Rmn"/>
    </font>
    <font>
      <sz val="16"/>
      <color theme="1"/>
      <name val="Calibri"/>
      <family val="2"/>
      <scheme val="minor"/>
    </font>
    <font>
      <sz val="10"/>
      <name val="Arial "/>
    </font>
    <font>
      <sz val="10"/>
      <name val="Times"/>
    </font>
    <font>
      <sz val="8"/>
      <color theme="1"/>
      <name val="BNPP Sans"/>
      <family val="2"/>
    </font>
    <font>
      <b/>
      <sz val="10"/>
      <name val="Geneva"/>
    </font>
    <font>
      <sz val="10"/>
      <name val="Times"/>
      <family val="1"/>
    </font>
    <font>
      <b/>
      <i/>
      <sz val="24"/>
      <color indexed="8"/>
      <name val="Times New Roman"/>
      <family val="1"/>
    </font>
    <font>
      <sz val="10"/>
      <name val="Courier"/>
      <family val="1"/>
      <charset val="238"/>
    </font>
    <font>
      <b/>
      <sz val="11"/>
      <color indexed="52"/>
      <name val="Czcionka tekstu podstawowego"/>
      <family val="2"/>
      <charset val="238"/>
    </font>
    <font>
      <b/>
      <sz val="11"/>
      <color rgb="FFFA7D00"/>
      <name val="Czcionka tekstu podstawowego"/>
      <family val="2"/>
      <charset val="238"/>
    </font>
    <font>
      <b/>
      <sz val="11"/>
      <color indexed="8"/>
      <name val="Calibri"/>
      <family val="2"/>
      <charset val="238"/>
    </font>
    <font>
      <b/>
      <sz val="11"/>
      <color indexed="63"/>
      <name val="Calibri"/>
      <family val="2"/>
    </font>
    <font>
      <sz val="9"/>
      <name val="Palatino"/>
    </font>
    <font>
      <sz val="10"/>
      <name val="MS Sans Serif"/>
      <family val="2"/>
      <charset val="238"/>
    </font>
    <font>
      <b/>
      <sz val="10"/>
      <name val="MS Sans Serif"/>
      <family val="2"/>
    </font>
    <font>
      <b/>
      <sz val="10"/>
      <name val="MS Sans Serif"/>
      <family val="2"/>
      <charset val="238"/>
    </font>
    <font>
      <sz val="8"/>
      <color indexed="10"/>
      <name val="Arial"/>
      <family val="2"/>
    </font>
    <font>
      <sz val="11"/>
      <color indexed="20"/>
      <name val="Calibri"/>
      <family val="2"/>
      <charset val="238"/>
    </font>
    <font>
      <b/>
      <sz val="18"/>
      <color indexed="56"/>
      <name val="Cambria"/>
      <family val="2"/>
    </font>
    <font>
      <sz val="10"/>
      <color indexed="20"/>
      <name val="Arial"/>
      <family val="2"/>
    </font>
    <font>
      <b/>
      <sz val="14"/>
      <color indexed="9"/>
      <name val="Book Antiqua"/>
      <family val="1"/>
    </font>
    <font>
      <sz val="11"/>
      <color indexed="19"/>
      <name val="Calibri"/>
      <family val="2"/>
      <charset val="238"/>
    </font>
    <font>
      <b/>
      <sz val="18"/>
      <color indexed="62"/>
      <name val="Cambria"/>
      <family val="2"/>
    </font>
    <font>
      <sz val="11"/>
      <color indexed="8"/>
      <name val="Calibri"/>
      <family val="2"/>
      <scheme val="minor"/>
    </font>
    <font>
      <sz val="11"/>
      <name val="ＭＳ 明朝"/>
      <family val="1"/>
      <charset val="128"/>
    </font>
    <font>
      <b/>
      <sz val="10"/>
      <color indexed="9"/>
      <name val="Book Antiqua"/>
      <family val="1"/>
    </font>
    <font>
      <b/>
      <sz val="11"/>
      <color indexed="8"/>
      <name val="Czcionka tekstu podstawowego"/>
      <family val="2"/>
      <charset val="238"/>
    </font>
    <font>
      <b/>
      <sz val="11"/>
      <color theme="1"/>
      <name val="Czcionka tekstu podstawowego"/>
      <family val="2"/>
      <charset val="238"/>
    </font>
    <font>
      <b/>
      <sz val="11"/>
      <color indexed="10"/>
      <name val="Calibri"/>
      <family val="2"/>
      <charset val="238"/>
    </font>
    <font>
      <sz val="8"/>
      <name val="Tahoma"/>
      <family val="2"/>
    </font>
    <font>
      <sz val="8"/>
      <color indexed="18"/>
      <name val="Tahoma"/>
      <family val="2"/>
    </font>
    <font>
      <i/>
      <sz val="8"/>
      <name val="Tahoma"/>
      <family val="2"/>
    </font>
    <font>
      <b/>
      <i/>
      <sz val="8"/>
      <name val="Tahoma"/>
      <family val="2"/>
    </font>
    <font>
      <b/>
      <i/>
      <sz val="10"/>
      <name val="Tahoma"/>
      <family val="2"/>
    </font>
    <font>
      <i/>
      <sz val="11"/>
      <color indexed="23"/>
      <name val="Czcionka tekstu podstawowego"/>
      <family val="2"/>
      <charset val="238"/>
    </font>
    <font>
      <i/>
      <sz val="11"/>
      <color rgb="FF7F7F7F"/>
      <name val="Czcionka tekstu podstawowego"/>
      <family val="2"/>
      <charset val="238"/>
    </font>
    <font>
      <sz val="11"/>
      <color indexed="10"/>
      <name val="Czcionka tekstu podstawowego"/>
      <family val="2"/>
      <charset val="238"/>
    </font>
    <font>
      <sz val="11"/>
      <color rgb="FFFF0000"/>
      <name val="Czcionka tekstu podstawowego"/>
      <family val="2"/>
      <charset val="238"/>
    </font>
    <font>
      <sz val="7"/>
      <name val="Arial"/>
      <family val="2"/>
    </font>
    <font>
      <b/>
      <sz val="18"/>
      <color theme="3"/>
      <name val="Cambria"/>
      <family val="2"/>
    </font>
    <font>
      <b/>
      <sz val="18"/>
      <color theme="3"/>
      <name val="Cambria"/>
      <family val="2"/>
      <scheme val="major"/>
    </font>
    <font>
      <b/>
      <i/>
      <sz val="11"/>
      <name val="Arial"/>
      <family val="2"/>
    </font>
    <font>
      <b/>
      <sz val="15"/>
      <color indexed="62"/>
      <name val="Calibri"/>
      <family val="2"/>
    </font>
    <font>
      <b/>
      <sz val="13"/>
      <color indexed="62"/>
      <name val="Calibri"/>
      <family val="2"/>
    </font>
    <font>
      <b/>
      <sz val="11"/>
      <color indexed="62"/>
      <name val="Calibri"/>
      <family val="2"/>
    </font>
    <font>
      <sz val="8"/>
      <name val="Verdana"/>
      <family val="2"/>
    </font>
    <font>
      <b/>
      <sz val="16"/>
      <color theme="0"/>
      <name val="Czcionka tekstu podstawowego"/>
      <family val="2"/>
      <charset val="238"/>
    </font>
    <font>
      <b/>
      <sz val="18"/>
      <color indexed="56"/>
      <name val="Cambria"/>
      <family val="2"/>
      <charset val="238"/>
    </font>
    <font>
      <b/>
      <sz val="18"/>
      <color theme="3"/>
      <name val="Cambria"/>
      <family val="2"/>
      <charset val="238"/>
      <scheme val="major"/>
    </font>
    <font>
      <b/>
      <sz val="15"/>
      <color indexed="56"/>
      <name val="Arial"/>
      <family val="2"/>
    </font>
    <font>
      <b/>
      <sz val="13"/>
      <color indexed="56"/>
      <name val="Arial"/>
      <family val="2"/>
    </font>
    <font>
      <b/>
      <sz val="11"/>
      <color indexed="56"/>
      <name val="Arial"/>
      <family val="2"/>
    </font>
    <font>
      <sz val="12"/>
      <color indexed="17"/>
      <name val="Calibri"/>
      <family val="2"/>
    </font>
    <font>
      <sz val="10"/>
      <color indexed="52"/>
      <name val="Arial"/>
      <family val="2"/>
    </font>
    <font>
      <sz val="8"/>
      <color indexed="9"/>
      <name val="Arial"/>
      <family val="2"/>
    </font>
    <font>
      <sz val="11"/>
      <color indexed="20"/>
      <name val="Czcionka tekstu podstawowego"/>
      <family val="2"/>
      <charset val="238"/>
    </font>
    <font>
      <sz val="11"/>
      <color rgb="FF9C0006"/>
      <name val="Czcionka tekstu podstawowego"/>
      <family val="2"/>
      <charset val="238"/>
    </font>
    <font>
      <sz val="10"/>
      <name val="Arial Greek"/>
      <charset val="161"/>
    </font>
    <font>
      <sz val="11"/>
      <name val="돋움"/>
      <charset val="129"/>
    </font>
    <font>
      <sz val="12"/>
      <name val="宋体"/>
      <charset val="134"/>
    </font>
    <font>
      <b/>
      <sz val="14"/>
      <color rgb="FFFF0000"/>
      <name val="Arial"/>
      <family val="2"/>
    </font>
    <font>
      <b/>
      <sz val="9"/>
      <color theme="0"/>
      <name val="Arial"/>
      <family val="2"/>
    </font>
    <font>
      <b/>
      <sz val="10"/>
      <color theme="0"/>
      <name val="Arial"/>
      <family val="2"/>
    </font>
    <font>
      <sz val="16"/>
      <color rgb="FFFF0000"/>
      <name val="Arial"/>
      <family val="2"/>
    </font>
    <font>
      <sz val="9"/>
      <color indexed="81"/>
      <name val="Tahoma"/>
      <family val="2"/>
    </font>
    <font>
      <b/>
      <sz val="9"/>
      <color indexed="81"/>
      <name val="Tahoma"/>
      <family val="2"/>
    </font>
    <font>
      <sz val="10"/>
      <name val="Tahoma"/>
      <family val="2"/>
    </font>
  </fonts>
  <fills count="13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12"/>
      </patternFill>
    </fill>
    <fill>
      <patternFill patternType="solid">
        <fgColor indexed="9"/>
      </patternFill>
    </fill>
    <fill>
      <patternFill patternType="solid">
        <fgColor indexed="44"/>
        <bgColor indexed="64"/>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13"/>
      </patternFill>
    </fill>
    <fill>
      <patternFill patternType="solid">
        <fgColor indexed="17"/>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42"/>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11"/>
        <bgColor indexed="64"/>
      </patternFill>
    </fill>
    <fill>
      <patternFill patternType="solid">
        <fgColor indexed="21"/>
        <bgColor indexed="64"/>
      </patternFill>
    </fill>
    <fill>
      <patternFill patternType="lightUp">
        <fgColor indexed="48"/>
        <bgColor indexed="44"/>
      </patternFill>
    </fill>
    <fill>
      <patternFill patternType="solid">
        <fgColor indexed="41"/>
        <bgColor indexed="64"/>
      </patternFill>
    </fill>
    <fill>
      <patternFill patternType="solid">
        <fgColor indexed="40"/>
        <bgColor indexed="64"/>
      </patternFill>
    </fill>
    <fill>
      <patternFill patternType="solid">
        <fgColor indexed="26"/>
      </patternFill>
    </fill>
    <fill>
      <patternFill patternType="solid">
        <fgColor theme="0" tint="-4.9989318521683403E-2"/>
        <bgColor indexed="64"/>
      </patternFill>
    </fill>
    <fill>
      <patternFill patternType="solid">
        <fgColor theme="0"/>
        <bgColor indexed="64"/>
      </patternFill>
    </fill>
    <fill>
      <patternFill patternType="solid">
        <fgColor rgb="FFFFFF00"/>
        <bgColor indexed="64"/>
      </patternFill>
    </fill>
    <fill>
      <patternFill patternType="solid">
        <fgColor indexed="57"/>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
      <patternFill patternType="solid">
        <fgColor indexed="55"/>
        <bgColor indexed="64"/>
      </patternFill>
    </fill>
    <fill>
      <patternFill patternType="solid">
        <fgColor indexed="48"/>
        <bgColor indexed="64"/>
      </patternFill>
    </fill>
    <fill>
      <patternFill patternType="solid">
        <fgColor indexed="27"/>
        <bgColor indexed="64"/>
      </patternFill>
    </fill>
    <fill>
      <patternFill patternType="solid">
        <fgColor indexed="41"/>
      </patternFill>
    </fill>
    <fill>
      <patternFill patternType="solid">
        <fgColor indexed="47"/>
        <bgColor indexed="47"/>
      </patternFill>
    </fill>
    <fill>
      <patternFill patternType="solid">
        <fgColor indexed="31"/>
        <bgColor indexed="31"/>
      </patternFill>
    </fill>
    <fill>
      <patternFill patternType="solid">
        <fgColor indexed="44"/>
        <bgColor indexed="44"/>
      </patternFill>
    </fill>
    <fill>
      <patternFill patternType="solid">
        <fgColor indexed="22"/>
        <bgColor indexed="22"/>
      </patternFill>
    </fill>
    <fill>
      <patternFill patternType="solid">
        <fgColor indexed="55"/>
        <bgColor indexed="55"/>
      </patternFill>
    </fill>
    <fill>
      <patternFill patternType="solid">
        <fgColor indexed="26"/>
        <bgColor indexed="26"/>
      </patternFill>
    </fill>
    <fill>
      <patternFill patternType="solid">
        <fgColor indexed="43"/>
        <bgColor indexed="43"/>
      </patternFill>
    </fill>
    <fill>
      <patternFill patternType="solid">
        <fgColor indexed="22"/>
        <bgColor indexed="31"/>
      </patternFill>
    </fill>
    <fill>
      <patternFill patternType="solid">
        <fgColor indexed="15"/>
      </patternFill>
    </fill>
    <fill>
      <patternFill patternType="solid">
        <fgColor indexed="56"/>
        <bgColor indexed="64"/>
      </patternFill>
    </fill>
    <fill>
      <patternFill patternType="solid">
        <fgColor indexed="19"/>
      </patternFill>
    </fill>
    <fill>
      <patternFill patternType="solid">
        <fgColor indexed="54"/>
      </patternFill>
    </fill>
    <fill>
      <patternFill patternType="solid">
        <fgColor rgb="FFFFFFCC"/>
      </patternFill>
    </fill>
    <fill>
      <patternFill patternType="solid">
        <fgColor indexed="47"/>
        <bgColor indexed="22"/>
      </patternFill>
    </fill>
    <fill>
      <patternFill patternType="solid">
        <fgColor indexed="31"/>
        <bgColor indexed="64"/>
      </patternFill>
    </fill>
    <fill>
      <patternFill patternType="solid">
        <fgColor indexed="14"/>
        <bgColor indexed="64"/>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18"/>
        <bgColor indexed="64"/>
      </patternFill>
    </fill>
    <fill>
      <patternFill patternType="solid">
        <fgColor indexed="8"/>
        <bgColor indexed="64"/>
      </patternFill>
    </fill>
    <fill>
      <patternFill patternType="solid">
        <fgColor indexed="56"/>
      </patternFill>
    </fill>
    <fill>
      <patternFill patternType="mediumGray">
        <fgColor indexed="9"/>
      </patternFill>
    </fill>
    <fill>
      <patternFill patternType="solid">
        <fgColor indexed="15"/>
        <bgColor indexed="15"/>
      </patternFill>
    </fill>
    <fill>
      <patternFill patternType="solid">
        <fgColor indexed="26"/>
        <bgColor indexed="9"/>
      </patternFill>
    </fill>
    <fill>
      <patternFill patternType="mediumGray">
        <fgColor indexed="22"/>
      </patternFill>
    </fill>
    <fill>
      <patternFill patternType="gray0625">
        <fgColor indexed="8"/>
      </patternFill>
    </fill>
    <fill>
      <patternFill patternType="solid">
        <fgColor indexed="23"/>
        <bgColor indexed="64"/>
      </patternFill>
    </fill>
    <fill>
      <patternFill patternType="solid">
        <fgColor theme="4"/>
        <bgColor theme="4"/>
      </patternFill>
    </fill>
    <fill>
      <patternFill patternType="solid">
        <fgColor theme="0" tint="-0.3499862666707357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339966"/>
        <bgColor indexed="64"/>
      </patternFill>
    </fill>
    <fill>
      <patternFill patternType="solid">
        <fgColor theme="6" tint="0.79998168889431442"/>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rgb="FFFFFF99"/>
        <bgColor indexed="64"/>
      </patternFill>
    </fill>
  </fills>
  <borders count="11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double">
        <color indexed="64"/>
      </top>
      <bottom style="double">
        <color indexed="64"/>
      </bottom>
      <diagonal/>
    </border>
    <border>
      <left/>
      <right/>
      <top/>
      <bottom style="hair">
        <color indexed="22"/>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right/>
      <top/>
      <bottom style="thin">
        <color indexed="64"/>
      </bottom>
      <diagonal/>
    </border>
    <border>
      <left style="thin">
        <color indexed="63"/>
      </left>
      <right style="thin">
        <color indexed="63"/>
      </right>
      <top style="thin">
        <color indexed="63"/>
      </top>
      <bottom style="thin">
        <color indexed="63"/>
      </bottom>
      <diagonal/>
    </border>
    <border>
      <left/>
      <right/>
      <top style="thin">
        <color indexed="64"/>
      </top>
      <bottom style="hair">
        <color indexed="22"/>
      </bottom>
      <diagonal/>
    </border>
    <border>
      <left/>
      <right/>
      <top style="thin">
        <color indexed="64"/>
      </top>
      <bottom style="double">
        <color indexed="64"/>
      </bottom>
      <diagonal/>
    </border>
    <border>
      <left/>
      <right/>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right/>
      <top style="thin">
        <color indexed="62"/>
      </top>
      <bottom style="double">
        <color indexed="62"/>
      </bottom>
      <diagonal/>
    </border>
    <border>
      <left/>
      <right/>
      <top style="thin">
        <color indexed="64"/>
      </top>
      <bottom/>
      <diagonal/>
    </border>
    <border>
      <left style="thin">
        <color indexed="22"/>
      </left>
      <right style="thin">
        <color indexed="22"/>
      </right>
      <top style="thin">
        <color indexed="22"/>
      </top>
      <bottom style="thin">
        <color indexed="22"/>
      </bottom>
      <diagonal/>
    </border>
    <border>
      <left/>
      <right/>
      <top style="thin">
        <color auto="1"/>
      </top>
      <bottom/>
      <diagonal/>
    </border>
    <border>
      <left style="thin">
        <color indexed="64"/>
      </left>
      <right style="thin">
        <color indexed="64"/>
      </right>
      <top/>
      <bottom/>
      <diagonal/>
    </border>
    <border>
      <left/>
      <right/>
      <top/>
      <bottom style="thin">
        <color auto="1"/>
      </bottom>
      <diagonal/>
    </border>
    <border>
      <left/>
      <right/>
      <top style="medium">
        <color indexed="6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indexed="64"/>
      </top>
      <bottom style="medium">
        <color indexed="64"/>
      </bottom>
      <diagonal/>
    </border>
    <border>
      <left/>
      <right/>
      <top style="thick">
        <color indexed="23"/>
      </top>
      <bottom style="thin">
        <color indexed="23"/>
      </bottom>
      <diagonal/>
    </border>
    <border>
      <left/>
      <right/>
      <top style="thick">
        <color indexed="23"/>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top/>
      <bottom/>
      <diagonal/>
    </border>
    <border>
      <left style="medium">
        <color indexed="64"/>
      </left>
      <right/>
      <top style="thin">
        <color indexed="64"/>
      </top>
      <bottom/>
      <diagonal/>
    </border>
    <border>
      <left style="medium">
        <color indexed="64"/>
      </left>
      <right style="thin">
        <color indexed="64"/>
      </right>
      <top/>
      <bottom/>
      <diagonal/>
    </border>
    <border>
      <left style="medium">
        <color indexed="64"/>
      </left>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medium">
        <color indexed="64"/>
      </left>
      <right/>
      <top/>
      <bottom style="medium">
        <color indexed="64"/>
      </bottom>
      <diagonal/>
    </border>
    <border>
      <left/>
      <right style="medium">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style="hair">
        <color indexed="8"/>
      </top>
      <bottom style="hair">
        <color indexed="8"/>
      </bottom>
      <diagonal/>
    </border>
    <border>
      <left/>
      <right/>
      <top style="thin">
        <color indexed="8"/>
      </top>
      <bottom style="thin">
        <color indexed="8"/>
      </bottom>
      <diagonal/>
    </border>
    <border>
      <left/>
      <right/>
      <top/>
      <bottom style="medium">
        <color indexed="18"/>
      </bottom>
      <diagonal/>
    </border>
    <border>
      <left/>
      <right/>
      <top/>
      <bottom style="double">
        <color indexed="53"/>
      </bottom>
      <diagonal/>
    </border>
    <border>
      <left/>
      <right/>
      <top/>
      <bottom style="thick">
        <color indexed="56"/>
      </bottom>
      <diagonal/>
    </border>
    <border>
      <left/>
      <right/>
      <top/>
      <bottom style="thick">
        <color indexed="27"/>
      </bottom>
      <diagonal/>
    </border>
    <border>
      <left/>
      <right/>
      <top/>
      <bottom style="medium">
        <color indexed="27"/>
      </bottom>
      <diagonal/>
    </border>
    <border>
      <left style="thin">
        <color rgb="FFB2B2B2"/>
      </left>
      <right style="thin">
        <color rgb="FFB2B2B2"/>
      </right>
      <top style="thin">
        <color rgb="FFB2B2B2"/>
      </top>
      <bottom style="thin">
        <color rgb="FFB2B2B2"/>
      </bottom>
      <diagonal/>
    </border>
    <border>
      <left style="hair">
        <color indexed="64"/>
      </left>
      <right style="hair">
        <color indexed="64"/>
      </right>
      <top style="hair">
        <color indexed="64"/>
      </top>
      <bottom style="hair">
        <color indexed="64"/>
      </bottom>
      <diagonal/>
    </border>
    <border>
      <left style="hair">
        <color indexed="8"/>
      </left>
      <right style="hair">
        <color indexed="8"/>
      </right>
      <top style="hair">
        <color indexed="8"/>
      </top>
      <bottom style="hair">
        <color indexed="8"/>
      </bottom>
      <diagonal/>
    </border>
    <border>
      <left/>
      <right/>
      <top/>
      <bottom style="thick">
        <color indexed="64"/>
      </bottom>
      <diagonal/>
    </border>
    <border>
      <left/>
      <right/>
      <top/>
      <bottom style="double">
        <color indexed="10"/>
      </bottom>
      <diagonal/>
    </border>
    <border>
      <left/>
      <right/>
      <top/>
      <bottom style="hair">
        <color indexed="55"/>
      </bottom>
      <diagonal/>
    </border>
    <border>
      <left/>
      <right/>
      <top/>
      <bottom style="medium">
        <color indexed="8"/>
      </bottom>
      <diagonal/>
    </border>
    <border>
      <left/>
      <right/>
      <top style="thin">
        <color indexed="56"/>
      </top>
      <bottom style="double">
        <color indexed="56"/>
      </bottom>
      <diagonal/>
    </border>
    <border>
      <left/>
      <right/>
      <top/>
      <bottom style="hair">
        <color indexed="64"/>
      </bottom>
      <diagonal/>
    </border>
    <border>
      <left/>
      <right/>
      <top/>
      <bottom style="hair">
        <color indexed="21"/>
      </bottom>
      <diagonal/>
    </border>
    <border>
      <left style="hair">
        <color indexed="21"/>
      </left>
      <right style="hair">
        <color indexed="21"/>
      </right>
      <top style="hair">
        <color indexed="21"/>
      </top>
      <bottom style="hair">
        <color indexed="21"/>
      </bottom>
      <diagonal/>
    </border>
    <border>
      <left style="thin">
        <color indexed="21"/>
      </left>
      <right style="thin">
        <color indexed="21"/>
      </right>
      <top style="thin">
        <color indexed="21"/>
      </top>
      <bottom style="thin">
        <color indexed="21"/>
      </bottom>
      <diagonal/>
    </border>
    <border>
      <left/>
      <right style="thin">
        <color indexed="21"/>
      </right>
      <top style="thin">
        <color indexed="21"/>
      </top>
      <bottom style="thin">
        <color indexed="21"/>
      </bottom>
      <diagonal/>
    </border>
    <border>
      <left style="thin">
        <color indexed="64"/>
      </left>
      <right/>
      <top/>
      <bottom/>
      <diagonal/>
    </border>
    <border>
      <left/>
      <right/>
      <top/>
      <bottom style="thick">
        <color indexed="49"/>
      </bottom>
      <diagonal/>
    </border>
    <border>
      <left/>
      <right/>
      <top/>
      <bottom style="medium">
        <color indexed="49"/>
      </bottom>
      <diagonal/>
    </border>
    <border>
      <left style="thin">
        <color indexed="64"/>
      </left>
      <right/>
      <top style="thin">
        <color theme="4"/>
      </top>
      <bottom/>
      <diagonal/>
    </border>
    <border>
      <left style="thin">
        <color indexed="23"/>
      </left>
      <right style="thin">
        <color indexed="55"/>
      </right>
      <top style="dotted">
        <color indexed="55"/>
      </top>
      <bottom style="dotted">
        <color indexed="55"/>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23"/>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top style="thin">
        <color auto="1"/>
      </top>
      <bottom style="hair">
        <color auto="1"/>
      </bottom>
      <diagonal/>
    </border>
    <border>
      <left style="thin">
        <color indexed="64"/>
      </left>
      <right style="thin">
        <color indexed="64"/>
      </right>
      <top style="thin">
        <color indexed="64"/>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hair">
        <color auto="1"/>
      </right>
      <top/>
      <bottom style="hair">
        <color auto="1"/>
      </bottom>
      <diagonal/>
    </border>
    <border>
      <left style="hair">
        <color auto="1"/>
      </left>
      <right/>
      <top/>
      <bottom style="hair">
        <color auto="1"/>
      </bottom>
      <diagonal/>
    </border>
    <border>
      <left style="hair">
        <color auto="1"/>
      </left>
      <right/>
      <top style="hair">
        <color auto="1"/>
      </top>
      <bottom style="hair">
        <color auto="1"/>
      </bottom>
      <diagonal/>
    </border>
    <border>
      <left style="thin">
        <color indexed="64"/>
      </left>
      <right style="thin">
        <color indexed="64"/>
      </right>
      <top style="hair">
        <color auto="1"/>
      </top>
      <bottom style="hair">
        <color auto="1"/>
      </bottom>
      <diagonal/>
    </border>
    <border>
      <left style="thin">
        <color indexed="64"/>
      </left>
      <right style="thin">
        <color indexed="64"/>
      </right>
      <top style="hair">
        <color auto="1"/>
      </top>
      <bottom/>
      <diagonal/>
    </border>
    <border>
      <left style="thin">
        <color auto="1"/>
      </left>
      <right style="hair">
        <color auto="1"/>
      </right>
      <top style="hair">
        <color auto="1"/>
      </top>
      <bottom/>
      <diagonal/>
    </border>
    <border>
      <left style="hair">
        <color auto="1"/>
      </left>
      <right style="hair">
        <color auto="1"/>
      </right>
      <top style="hair">
        <color auto="1"/>
      </top>
      <bottom/>
      <diagonal/>
    </border>
    <border>
      <left style="hair">
        <color auto="1"/>
      </left>
      <right/>
      <top style="hair">
        <color auto="1"/>
      </top>
      <bottom/>
      <diagonal/>
    </border>
    <border>
      <left style="thin">
        <color indexed="64"/>
      </left>
      <right style="hair">
        <color auto="1"/>
      </right>
      <top style="thin">
        <color indexed="64"/>
      </top>
      <bottom style="thin">
        <color indexed="64"/>
      </bottom>
      <diagonal/>
    </border>
    <border>
      <left style="hair">
        <color auto="1"/>
      </left>
      <right style="hair">
        <color auto="1"/>
      </right>
      <top style="thin">
        <color indexed="64"/>
      </top>
      <bottom style="thin">
        <color indexed="64"/>
      </bottom>
      <diagonal/>
    </border>
    <border>
      <left style="hair">
        <color auto="1"/>
      </left>
      <right/>
      <top style="thin">
        <color indexed="64"/>
      </top>
      <bottom style="thin">
        <color indexed="64"/>
      </bottom>
      <diagonal/>
    </border>
    <border>
      <left/>
      <right style="thin">
        <color indexed="64"/>
      </right>
      <top/>
      <bottom style="thin">
        <color indexed="64"/>
      </bottom>
      <diagonal/>
    </border>
  </borders>
  <cellStyleXfs count="52291">
    <xf numFmtId="0" fontId="0" fillId="0" borderId="0"/>
    <xf numFmtId="1" fontId="20" fillId="0" borderId="0"/>
    <xf numFmtId="1" fontId="21" fillId="0" borderId="0"/>
    <xf numFmtId="0" fontId="22" fillId="0" borderId="0"/>
    <xf numFmtId="0" fontId="22" fillId="0" borderId="0"/>
    <xf numFmtId="0" fontId="23" fillId="2" borderId="0" applyNumberFormat="0" applyBorder="0" applyAlignment="0" applyProtection="0">
      <alignment vertical="center"/>
    </xf>
    <xf numFmtId="0" fontId="23" fillId="3" borderId="0" applyNumberFormat="0" applyBorder="0" applyAlignment="0" applyProtection="0">
      <alignment vertical="center"/>
    </xf>
    <xf numFmtId="0" fontId="23" fillId="4" borderId="0" applyNumberFormat="0" applyBorder="0" applyAlignment="0" applyProtection="0">
      <alignment vertical="center"/>
    </xf>
    <xf numFmtId="0" fontId="23" fillId="5" borderId="0" applyNumberFormat="0" applyBorder="0" applyAlignment="0" applyProtection="0">
      <alignment vertical="center"/>
    </xf>
    <xf numFmtId="0" fontId="23" fillId="6" borderId="0" applyNumberFormat="0" applyBorder="0" applyAlignment="0" applyProtection="0">
      <alignment vertical="center"/>
    </xf>
    <xf numFmtId="0" fontId="23" fillId="7" borderId="0" applyNumberFormat="0" applyBorder="0" applyAlignment="0" applyProtection="0">
      <alignment vertical="center"/>
    </xf>
    <xf numFmtId="0" fontId="23" fillId="8" borderId="0" applyNumberFormat="0" applyBorder="0" applyAlignment="0" applyProtection="0">
      <alignment vertical="center"/>
    </xf>
    <xf numFmtId="0" fontId="23" fillId="9" borderId="0" applyNumberFormat="0" applyBorder="0" applyAlignment="0" applyProtection="0">
      <alignment vertical="center"/>
    </xf>
    <xf numFmtId="0" fontId="23" fillId="10" borderId="0" applyNumberFormat="0" applyBorder="0" applyAlignment="0" applyProtection="0">
      <alignment vertical="center"/>
    </xf>
    <xf numFmtId="0" fontId="23" fillId="5" borderId="0" applyNumberFormat="0" applyBorder="0" applyAlignment="0" applyProtection="0">
      <alignment vertical="center"/>
    </xf>
    <xf numFmtId="0" fontId="23" fillId="8" borderId="0" applyNumberFormat="0" applyBorder="0" applyAlignment="0" applyProtection="0">
      <alignment vertical="center"/>
    </xf>
    <xf numFmtId="0" fontId="23" fillId="11" borderId="0" applyNumberFormat="0" applyBorder="0" applyAlignment="0" applyProtection="0">
      <alignment vertical="center"/>
    </xf>
    <xf numFmtId="0" fontId="24" fillId="12" borderId="0" applyNumberFormat="0" applyBorder="0" applyAlignment="0" applyProtection="0">
      <alignment vertical="center"/>
    </xf>
    <xf numFmtId="0" fontId="24" fillId="9" borderId="0" applyNumberFormat="0" applyBorder="0" applyAlignment="0" applyProtection="0">
      <alignment vertical="center"/>
    </xf>
    <xf numFmtId="0" fontId="24" fillId="10" borderId="0" applyNumberFormat="0" applyBorder="0" applyAlignment="0" applyProtection="0">
      <alignment vertical="center"/>
    </xf>
    <xf numFmtId="0" fontId="24"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14" fontId="25" fillId="0" borderId="0"/>
    <xf numFmtId="1" fontId="26" fillId="0" borderId="0"/>
    <xf numFmtId="176" fontId="27" fillId="0" borderId="0" applyFill="0" applyBorder="0" applyAlignment="0"/>
    <xf numFmtId="184" fontId="28" fillId="0" borderId="0" applyFill="0" applyBorder="0" applyAlignment="0"/>
    <xf numFmtId="183" fontId="28" fillId="0" borderId="0" applyFill="0" applyBorder="0" applyAlignment="0"/>
    <xf numFmtId="186" fontId="29" fillId="0" borderId="0" applyFill="0" applyBorder="0" applyAlignment="0"/>
    <xf numFmtId="187" fontId="29" fillId="0" borderId="0" applyFill="0" applyBorder="0" applyAlignment="0"/>
    <xf numFmtId="185" fontId="29" fillId="0" borderId="0" applyFill="0" applyBorder="0" applyAlignment="0"/>
    <xf numFmtId="188" fontId="29" fillId="0" borderId="0" applyFill="0" applyBorder="0" applyAlignment="0"/>
    <xf numFmtId="184" fontId="28" fillId="0" borderId="0" applyFill="0" applyBorder="0" applyAlignment="0"/>
    <xf numFmtId="0" fontId="30" fillId="22" borderId="0">
      <alignment horizontal="left"/>
    </xf>
    <xf numFmtId="0" fontId="31" fillId="22" borderId="0">
      <alignment horizontal="right"/>
    </xf>
    <xf numFmtId="0" fontId="32" fillId="23" borderId="0">
      <alignment horizontal="center"/>
    </xf>
    <xf numFmtId="0" fontId="33" fillId="24" borderId="0" applyNumberFormat="0">
      <alignment horizontal="center"/>
    </xf>
    <xf numFmtId="0" fontId="31" fillId="22" borderId="0">
      <alignment horizontal="right"/>
    </xf>
    <xf numFmtId="0" fontId="32" fillId="23" borderId="0">
      <alignment horizontal="left"/>
    </xf>
    <xf numFmtId="43" fontId="10" fillId="0" borderId="0" applyFont="0" applyFill="0" applyBorder="0" applyAlignment="0" applyProtection="0"/>
    <xf numFmtId="185" fontId="29" fillId="0" borderId="0" applyFont="0" applyFill="0" applyBorder="0" applyAlignment="0" applyProtection="0"/>
    <xf numFmtId="172" fontId="96" fillId="0" borderId="0" applyFont="0" applyFill="0" applyBorder="0" applyAlignment="0" applyProtection="0"/>
    <xf numFmtId="184" fontId="28" fillId="0" borderId="0" applyFont="0" applyFill="0" applyBorder="0" applyAlignment="0" applyProtection="0"/>
    <xf numFmtId="39" fontId="25" fillId="0" borderId="0">
      <alignment horizontal="right"/>
    </xf>
    <xf numFmtId="14" fontId="27" fillId="0" borderId="0" applyFill="0" applyBorder="0" applyAlignment="0"/>
    <xf numFmtId="180" fontId="35" fillId="0" borderId="0" applyFill="0" applyProtection="0">
      <alignment vertical="center"/>
    </xf>
    <xf numFmtId="38" fontId="36" fillId="0" borderId="3">
      <alignment vertical="center"/>
    </xf>
    <xf numFmtId="185" fontId="29" fillId="0" borderId="0" applyFill="0" applyBorder="0" applyAlignment="0"/>
    <xf numFmtId="184" fontId="28" fillId="0" borderId="0" applyFill="0" applyBorder="0" applyAlignment="0"/>
    <xf numFmtId="185" fontId="29" fillId="0" borderId="0" applyFill="0" applyBorder="0" applyAlignment="0"/>
    <xf numFmtId="188" fontId="29" fillId="0" borderId="0" applyFill="0" applyBorder="0" applyAlignment="0"/>
    <xf numFmtId="184" fontId="28" fillId="0" borderId="0" applyFill="0" applyBorder="0" applyAlignment="0"/>
    <xf numFmtId="0" fontId="28" fillId="0" borderId="0">
      <alignment horizontal="left"/>
    </xf>
    <xf numFmtId="175" fontId="10" fillId="0" borderId="0" applyFont="0" applyFill="0" applyBorder="0" applyAlignment="0" applyProtection="0"/>
    <xf numFmtId="0" fontId="18" fillId="0" borderId="4" applyNumberFormat="0" applyFont="0" applyFill="0" applyBorder="0" applyAlignment="0" applyProtection="0"/>
    <xf numFmtId="0" fontId="17" fillId="0" borderId="0" applyNumberFormat="0" applyFill="0" applyBorder="0" applyAlignment="0" applyProtection="0"/>
    <xf numFmtId="178" fontId="25" fillId="0" borderId="0" applyBorder="0"/>
    <xf numFmtId="0" fontId="37" fillId="0" borderId="0"/>
    <xf numFmtId="0" fontId="10" fillId="0" borderId="0"/>
    <xf numFmtId="0" fontId="38" fillId="0" borderId="0">
      <alignment horizontal="left" indent="2"/>
    </xf>
    <xf numFmtId="38" fontId="39" fillId="25" borderId="0" applyNumberFormat="0" applyBorder="0" applyAlignment="0" applyProtection="0"/>
    <xf numFmtId="0" fontId="40" fillId="0" borderId="0" applyNumberFormat="0" applyFill="0" applyBorder="0" applyAlignment="0" applyProtection="0">
      <alignment horizontal="left"/>
    </xf>
    <xf numFmtId="0" fontId="41" fillId="0" borderId="0" applyNumberFormat="0" applyFill="0" applyBorder="0" applyAlignment="0" applyProtection="0">
      <alignment horizontal="left"/>
    </xf>
    <xf numFmtId="0" fontId="41" fillId="0" borderId="0" applyNumberFormat="0" applyFill="0" applyBorder="0" applyAlignment="0" applyProtection="0">
      <alignment horizontal="left"/>
    </xf>
    <xf numFmtId="0" fontId="42" fillId="0" borderId="0" applyNumberFormat="0" applyFill="0" applyBorder="0" applyAlignment="0" applyProtection="0">
      <alignment horizontal="left"/>
    </xf>
    <xf numFmtId="0" fontId="42" fillId="0" borderId="0" applyNumberFormat="0" applyFill="0" applyAlignment="0" applyProtection="0">
      <alignment horizontal="left"/>
    </xf>
    <xf numFmtId="0" fontId="42" fillId="0" borderId="0" applyNumberFormat="0" applyFill="0" applyBorder="0" applyAlignment="0" applyProtection="0">
      <alignment horizontal="left"/>
    </xf>
    <xf numFmtId="0" fontId="42" fillId="0" borderId="0" applyNumberFormat="0" applyFill="0" applyBorder="0" applyAlignment="0" applyProtection="0">
      <alignment horizontal="left"/>
    </xf>
    <xf numFmtId="0" fontId="43" fillId="0" borderId="0" applyNumberFormat="0" applyFill="0" applyBorder="0" applyAlignment="0" applyProtection="0">
      <alignment horizontal="left"/>
    </xf>
    <xf numFmtId="0" fontId="43" fillId="0" borderId="0" applyNumberFormat="0" applyFill="0" applyBorder="0" applyAlignment="0" applyProtection="0">
      <alignment horizontal="left"/>
    </xf>
    <xf numFmtId="0" fontId="14" fillId="0" borderId="5" applyNumberFormat="0" applyAlignment="0" applyProtection="0">
      <alignment horizontal="left" vertical="center"/>
    </xf>
    <xf numFmtId="0" fontId="14" fillId="0" borderId="6">
      <alignment horizontal="left" vertical="center"/>
    </xf>
    <xf numFmtId="0" fontId="37" fillId="0" borderId="0"/>
    <xf numFmtId="0" fontId="15" fillId="0" borderId="0"/>
    <xf numFmtId="0" fontId="44" fillId="0" borderId="0"/>
    <xf numFmtId="0" fontId="12" fillId="0" borderId="0"/>
    <xf numFmtId="0" fontId="13" fillId="0" borderId="0"/>
    <xf numFmtId="0" fontId="45" fillId="0" borderId="0"/>
    <xf numFmtId="0" fontId="18" fillId="24" borderId="10" applyNumberFormat="0" applyFont="0" applyBorder="0" applyAlignment="0" applyProtection="0"/>
    <xf numFmtId="0" fontId="10" fillId="0" borderId="0">
      <alignment horizontal="center"/>
    </xf>
    <xf numFmtId="0" fontId="11" fillId="0" borderId="0" applyNumberFormat="0" applyFill="0" applyBorder="0" applyAlignment="0" applyProtection="0">
      <alignment vertical="top"/>
      <protection locked="0"/>
    </xf>
    <xf numFmtId="37" fontId="25" fillId="0" borderId="0" applyBorder="0"/>
    <xf numFmtId="10" fontId="39" fillId="26" borderId="11" applyNumberFormat="0" applyBorder="0" applyAlignment="0" applyProtection="0"/>
    <xf numFmtId="0" fontId="30" fillId="22" borderId="0">
      <alignment horizontal="left"/>
    </xf>
    <xf numFmtId="0" fontId="46" fillId="23" borderId="0">
      <alignment horizontal="left"/>
    </xf>
    <xf numFmtId="185" fontId="29" fillId="0" borderId="0" applyFill="0" applyBorder="0" applyAlignment="0"/>
    <xf numFmtId="184" fontId="28" fillId="0" borderId="0" applyFill="0" applyBorder="0" applyAlignment="0"/>
    <xf numFmtId="185" fontId="29" fillId="0" borderId="0" applyFill="0" applyBorder="0" applyAlignment="0"/>
    <xf numFmtId="188" fontId="29" fillId="0" borderId="0" applyFill="0" applyBorder="0" applyAlignment="0"/>
    <xf numFmtId="184" fontId="28" fillId="0" borderId="0" applyFill="0" applyBorder="0" applyAlignment="0"/>
    <xf numFmtId="179" fontId="25" fillId="0" borderId="0"/>
    <xf numFmtId="38" fontId="47" fillId="0" borderId="0"/>
    <xf numFmtId="38" fontId="48" fillId="1" borderId="13"/>
    <xf numFmtId="0" fontId="10" fillId="0" borderId="0">
      <alignment horizontal="center"/>
    </xf>
    <xf numFmtId="177" fontId="34" fillId="0" borderId="0"/>
    <xf numFmtId="0" fontId="96" fillId="0" borderId="0"/>
    <xf numFmtId="0" fontId="96" fillId="0" borderId="0"/>
    <xf numFmtId="0" fontId="18" fillId="0" borderId="0"/>
    <xf numFmtId="0" fontId="10" fillId="0" borderId="0"/>
    <xf numFmtId="0" fontId="18" fillId="0" borderId="4" applyNumberFormat="0" applyFont="0" applyFill="0" applyBorder="0" applyAlignment="0" applyProtection="0"/>
    <xf numFmtId="0" fontId="10" fillId="0" borderId="0"/>
    <xf numFmtId="0" fontId="50" fillId="0" borderId="0"/>
    <xf numFmtId="182" fontId="51" fillId="23" borderId="0">
      <alignment horizontal="right"/>
    </xf>
    <xf numFmtId="0" fontId="52" fillId="28" borderId="0">
      <alignment horizontal="center"/>
    </xf>
    <xf numFmtId="0" fontId="53" fillId="29" borderId="0"/>
    <xf numFmtId="0" fontId="54" fillId="23" borderId="0" applyBorder="0">
      <alignment horizontal="centerContinuous"/>
    </xf>
    <xf numFmtId="0" fontId="55" fillId="29" borderId="0" applyBorder="0">
      <alignment horizontal="centerContinuous"/>
    </xf>
    <xf numFmtId="0" fontId="18" fillId="0" borderId="15" applyNumberFormat="0" applyFont="0" applyFill="0" applyBorder="0" applyAlignment="0" applyProtection="0"/>
    <xf numFmtId="0" fontId="18" fillId="0" borderId="16" applyNumberFormat="0" applyFont="0" applyFill="0" applyAlignment="0" applyProtection="0"/>
    <xf numFmtId="181" fontId="25" fillId="0" borderId="17" applyBorder="0"/>
    <xf numFmtId="9" fontId="47" fillId="0" borderId="0" applyFont="0" applyFill="0" applyBorder="0" applyAlignment="0" applyProtection="0"/>
    <xf numFmtId="10" fontId="47" fillId="0" borderId="0" applyFont="0" applyFill="0" applyBorder="0" applyAlignment="0" applyProtection="0"/>
    <xf numFmtId="187" fontId="29" fillId="0" borderId="0" applyFont="0" applyFill="0" applyBorder="0" applyAlignment="0" applyProtection="0"/>
    <xf numFmtId="191" fontId="29" fillId="0" borderId="0" applyFont="0" applyFill="0" applyBorder="0" applyAlignment="0" applyProtection="0"/>
    <xf numFmtId="10" fontId="18" fillId="0" borderId="0" applyFont="0" applyFill="0" applyBorder="0" applyAlignment="0" applyProtection="0"/>
    <xf numFmtId="9" fontId="96" fillId="0" borderId="0" applyFont="0" applyFill="0" applyBorder="0" applyAlignment="0" applyProtection="0"/>
    <xf numFmtId="185" fontId="29" fillId="0" borderId="0" applyFill="0" applyBorder="0" applyAlignment="0"/>
    <xf numFmtId="184" fontId="28" fillId="0" borderId="0" applyFill="0" applyBorder="0" applyAlignment="0"/>
    <xf numFmtId="185" fontId="29" fillId="0" borderId="0" applyFill="0" applyBorder="0" applyAlignment="0"/>
    <xf numFmtId="188" fontId="29" fillId="0" borderId="0" applyFill="0" applyBorder="0" applyAlignment="0"/>
    <xf numFmtId="184" fontId="28" fillId="0" borderId="0" applyFill="0" applyBorder="0" applyAlignment="0"/>
    <xf numFmtId="4" fontId="28" fillId="0" borderId="0">
      <alignment horizontal="right"/>
    </xf>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46" fillId="27" borderId="0">
      <alignment horizontal="center"/>
    </xf>
    <xf numFmtId="49" fontId="56" fillId="23" borderId="0">
      <alignment horizontal="center"/>
    </xf>
    <xf numFmtId="4" fontId="57" fillId="0" borderId="0">
      <alignment horizontal="right"/>
    </xf>
    <xf numFmtId="0" fontId="31" fillId="22" borderId="0">
      <alignment horizontal="center"/>
    </xf>
    <xf numFmtId="0" fontId="31" fillId="22" borderId="0">
      <alignment horizontal="centerContinuous"/>
    </xf>
    <xf numFmtId="0" fontId="58" fillId="23" borderId="0">
      <alignment horizontal="left"/>
    </xf>
    <xf numFmtId="49" fontId="58" fillId="23" borderId="0">
      <alignment horizontal="center"/>
    </xf>
    <xf numFmtId="0" fontId="30" fillId="22" borderId="0">
      <alignment horizontal="left"/>
    </xf>
    <xf numFmtId="49" fontId="58" fillId="23" borderId="0">
      <alignment horizontal="left"/>
    </xf>
    <xf numFmtId="0" fontId="30" fillId="22" borderId="0">
      <alignment horizontal="centerContinuous"/>
    </xf>
    <xf numFmtId="0" fontId="30" fillId="22" borderId="0">
      <alignment horizontal="right"/>
    </xf>
    <xf numFmtId="49" fontId="46" fillId="23" borderId="0">
      <alignment horizontal="left"/>
    </xf>
    <xf numFmtId="0" fontId="31" fillId="22" borderId="0">
      <alignment horizontal="right"/>
    </xf>
    <xf numFmtId="0" fontId="58" fillId="7" borderId="0">
      <alignment horizontal="center"/>
    </xf>
    <xf numFmtId="0" fontId="59" fillId="7" borderId="0">
      <alignment horizontal="center"/>
    </xf>
    <xf numFmtId="4" fontId="60" fillId="30" borderId="18" applyNumberFormat="0" applyProtection="0">
      <alignment vertical="center"/>
    </xf>
    <xf numFmtId="4" fontId="61" fillId="30" borderId="18" applyNumberFormat="0" applyProtection="0">
      <alignment vertical="center"/>
    </xf>
    <xf numFmtId="4" fontId="62" fillId="30" borderId="18" applyNumberFormat="0" applyProtection="0">
      <alignment horizontal="left" vertical="center" indent="1"/>
    </xf>
    <xf numFmtId="4" fontId="62" fillId="31" borderId="0" applyNumberFormat="0" applyProtection="0">
      <alignment horizontal="left" vertical="center" indent="1"/>
    </xf>
    <xf numFmtId="4" fontId="62" fillId="32" borderId="18" applyNumberFormat="0" applyProtection="0">
      <alignment horizontal="right" vertical="center"/>
    </xf>
    <xf numFmtId="4" fontId="62" fillId="33" borderId="18" applyNumberFormat="0" applyProtection="0">
      <alignment horizontal="right" vertical="center"/>
    </xf>
    <xf numFmtId="4" fontId="62" fillId="34" borderId="18" applyNumberFormat="0" applyProtection="0">
      <alignment horizontal="right" vertical="center"/>
    </xf>
    <xf numFmtId="4" fontId="62" fillId="35" borderId="18" applyNumberFormat="0" applyProtection="0">
      <alignment horizontal="right" vertical="center"/>
    </xf>
    <xf numFmtId="4" fontId="62" fillId="36" borderId="18" applyNumberFormat="0" applyProtection="0">
      <alignment horizontal="right" vertical="center"/>
    </xf>
    <xf numFmtId="4" fontId="62" fillId="37" borderId="18" applyNumberFormat="0" applyProtection="0">
      <alignment horizontal="right" vertical="center"/>
    </xf>
    <xf numFmtId="4" fontId="62" fillId="38" borderId="18" applyNumberFormat="0" applyProtection="0">
      <alignment horizontal="right" vertical="center"/>
    </xf>
    <xf numFmtId="4" fontId="62" fillId="39" borderId="18" applyNumberFormat="0" applyProtection="0">
      <alignment horizontal="right" vertical="center"/>
    </xf>
    <xf numFmtId="4" fontId="62" fillId="40" borderId="18" applyNumberFormat="0" applyProtection="0">
      <alignment horizontal="right" vertical="center"/>
    </xf>
    <xf numFmtId="4" fontId="60" fillId="41" borderId="19" applyNumberFormat="0" applyProtection="0">
      <alignment horizontal="left" vertical="center" indent="1"/>
    </xf>
    <xf numFmtId="4" fontId="60" fillId="24" borderId="0" applyNumberFormat="0" applyProtection="0">
      <alignment horizontal="left" vertical="center" indent="1"/>
    </xf>
    <xf numFmtId="4" fontId="60" fillId="31" borderId="0" applyNumberFormat="0" applyProtection="0">
      <alignment horizontal="left" vertical="center" indent="1"/>
    </xf>
    <xf numFmtId="4" fontId="62" fillId="24" borderId="18" applyNumberFormat="0" applyProtection="0">
      <alignment horizontal="right" vertical="center"/>
    </xf>
    <xf numFmtId="4" fontId="60" fillId="24" borderId="0" applyNumberFormat="0" applyProtection="0">
      <alignment horizontal="left" vertical="center" indent="1"/>
    </xf>
    <xf numFmtId="4" fontId="62" fillId="31" borderId="0" applyNumberFormat="0" applyProtection="0">
      <alignment horizontal="left" vertical="center" indent="1"/>
    </xf>
    <xf numFmtId="4" fontId="62" fillId="42" borderId="18" applyNumberFormat="0" applyProtection="0">
      <alignment vertical="center"/>
    </xf>
    <xf numFmtId="4" fontId="63" fillId="42" borderId="18" applyNumberFormat="0" applyProtection="0">
      <alignment vertical="center"/>
    </xf>
    <xf numFmtId="4" fontId="60" fillId="24" borderId="20" applyNumberFormat="0" applyProtection="0">
      <alignment horizontal="left" vertical="center" indent="1"/>
    </xf>
    <xf numFmtId="4" fontId="62" fillId="42" borderId="18" applyNumberFormat="0" applyProtection="0">
      <alignment horizontal="right" vertical="center"/>
    </xf>
    <xf numFmtId="4" fontId="63" fillId="42" borderId="18" applyNumberFormat="0" applyProtection="0">
      <alignment horizontal="right" vertical="center"/>
    </xf>
    <xf numFmtId="4" fontId="60" fillId="24" borderId="18" applyNumberFormat="0" applyProtection="0">
      <alignment horizontal="left" vertical="center" indent="1"/>
    </xf>
    <xf numFmtId="4" fontId="64" fillId="43" borderId="20" applyNumberFormat="0" applyProtection="0">
      <alignment horizontal="left" vertical="center" indent="1"/>
    </xf>
    <xf numFmtId="4" fontId="65" fillId="42" borderId="18" applyNumberFormat="0" applyProtection="0">
      <alignment horizontal="right" vertical="center"/>
    </xf>
    <xf numFmtId="0" fontId="66" fillId="0" borderId="0">
      <alignment horizontal="left"/>
    </xf>
    <xf numFmtId="0" fontId="18" fillId="24" borderId="0" applyNumberFormat="0" applyBorder="0" applyProtection="0">
      <alignment horizontal="center"/>
    </xf>
    <xf numFmtId="0" fontId="10" fillId="0" borderId="0">
      <alignment horizontal="left" wrapText="1"/>
    </xf>
    <xf numFmtId="0" fontId="67" fillId="0" borderId="0"/>
    <xf numFmtId="0" fontId="68" fillId="0" borderId="0">
      <alignment horizontal="left"/>
    </xf>
    <xf numFmtId="0" fontId="33" fillId="0" borderId="0">
      <alignment horizontal="left" indent="1"/>
    </xf>
    <xf numFmtId="49" fontId="25" fillId="0" borderId="0"/>
    <xf numFmtId="49" fontId="27" fillId="0" borderId="0" applyFill="0" applyBorder="0" applyAlignment="0"/>
    <xf numFmtId="189" fontId="29" fillId="0" borderId="0" applyFill="0" applyBorder="0" applyAlignment="0"/>
    <xf numFmtId="190" fontId="29" fillId="0" borderId="0" applyFill="0" applyBorder="0" applyAlignment="0"/>
    <xf numFmtId="18" fontId="25" fillId="0" borderId="0" applyFill="0" applyProtection="0">
      <alignment horizontal="center"/>
    </xf>
    <xf numFmtId="0" fontId="69" fillId="0" borderId="0">
      <alignment horizontal="center"/>
    </xf>
    <xf numFmtId="0" fontId="70" fillId="0" borderId="0">
      <alignment horizontal="center"/>
    </xf>
    <xf numFmtId="0" fontId="38" fillId="0" borderId="0">
      <alignment horizontal="center"/>
    </xf>
    <xf numFmtId="0" fontId="71" fillId="1" borderId="0" applyFont="0" applyAlignment="0">
      <alignment horizontal="left"/>
    </xf>
    <xf numFmtId="0" fontId="72" fillId="0" borderId="0" applyNumberFormat="0" applyFill="0" applyBorder="0" applyAlignment="0" applyProtection="0">
      <alignment horizontal="left"/>
    </xf>
    <xf numFmtId="0" fontId="73" fillId="0" borderId="0" applyNumberFormat="0" applyFill="0" applyBorder="0" applyAlignment="0" applyProtection="0">
      <alignment horizontal="left"/>
    </xf>
    <xf numFmtId="0" fontId="74" fillId="0" borderId="0" applyNumberFormat="0" applyFill="0" applyBorder="0" applyAlignment="0" applyProtection="0">
      <alignment horizontal="left"/>
    </xf>
    <xf numFmtId="0" fontId="75" fillId="0" borderId="0" applyNumberFormat="0" applyFill="0" applyBorder="0" applyAlignment="0" applyProtection="0">
      <alignment horizontal="left"/>
    </xf>
    <xf numFmtId="0" fontId="76" fillId="0" borderId="0" applyNumberFormat="0" applyFill="0" applyBorder="0" applyAlignment="0" applyProtection="0">
      <alignment horizontal="left"/>
    </xf>
    <xf numFmtId="0" fontId="75" fillId="0" borderId="22" applyNumberFormat="0" applyFill="0" applyBorder="0" applyAlignment="0" applyProtection="0">
      <alignment horizontal="left"/>
    </xf>
    <xf numFmtId="0" fontId="76" fillId="0" borderId="22" applyNumberFormat="0" applyFill="0" applyBorder="0" applyAlignment="0" applyProtection="0">
      <alignment horizontal="left"/>
    </xf>
    <xf numFmtId="0" fontId="77" fillId="0" borderId="0">
      <alignment horizontal="left"/>
    </xf>
    <xf numFmtId="0" fontId="25" fillId="0" borderId="0" applyNumberFormat="0" applyFill="0" applyBorder="0" applyAlignment="0" applyProtection="0">
      <alignment horizontal="left"/>
    </xf>
    <xf numFmtId="0" fontId="18" fillId="24" borderId="0" applyNumberFormat="0" applyFont="0" applyBorder="0" applyAlignment="0" applyProtection="0"/>
    <xf numFmtId="0" fontId="18" fillId="0" borderId="17" applyNumberFormat="0" applyFont="0" applyFill="0" applyAlignment="0" applyProtection="0"/>
    <xf numFmtId="0" fontId="10" fillId="0" borderId="0"/>
    <xf numFmtId="0" fontId="78" fillId="23" borderId="0">
      <alignment horizontal="center"/>
    </xf>
    <xf numFmtId="0" fontId="10" fillId="0" borderId="0">
      <alignment horizontal="center" textRotation="180"/>
    </xf>
    <xf numFmtId="0" fontId="16" fillId="25" borderId="0">
      <alignment horizont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4" fillId="18" borderId="0" applyNumberFormat="0" applyBorder="0" applyAlignment="0" applyProtection="0">
      <alignment vertical="center"/>
    </xf>
    <xf numFmtId="0" fontId="24" fillId="13" borderId="0" applyNumberFormat="0" applyBorder="0" applyAlignment="0" applyProtection="0">
      <alignment vertical="center"/>
    </xf>
    <xf numFmtId="0" fontId="24" fillId="14" borderId="0" applyNumberFormat="0" applyBorder="0" applyAlignment="0" applyProtection="0">
      <alignment vertical="center"/>
    </xf>
    <xf numFmtId="0" fontId="24" fillId="19" borderId="0" applyNumberFormat="0" applyBorder="0" applyAlignment="0" applyProtection="0">
      <alignment vertical="center"/>
    </xf>
    <xf numFmtId="0" fontId="79" fillId="0" borderId="0" applyNumberFormat="0" applyFill="0" applyBorder="0" applyAlignment="0" applyProtection="0">
      <alignment vertical="center"/>
    </xf>
    <xf numFmtId="0" fontId="80" fillId="21" borderId="2" applyNumberFormat="0" applyAlignment="0" applyProtection="0">
      <alignment vertical="center"/>
    </xf>
    <xf numFmtId="0" fontId="81" fillId="27" borderId="0" applyNumberFormat="0" applyBorder="0" applyAlignment="0" applyProtection="0">
      <alignment vertical="center"/>
    </xf>
    <xf numFmtId="0" fontId="34" fillId="44" borderId="23" applyNumberFormat="0" applyFont="0" applyAlignment="0" applyProtection="0">
      <alignment vertical="center"/>
    </xf>
    <xf numFmtId="0" fontId="82" fillId="0" borderId="12" applyNumberFormat="0" applyFill="0" applyAlignment="0" applyProtection="0">
      <alignment vertical="center"/>
    </xf>
    <xf numFmtId="0" fontId="83" fillId="7" borderId="1" applyNumberFormat="0" applyAlignment="0" applyProtection="0">
      <alignment vertical="center"/>
    </xf>
    <xf numFmtId="0" fontId="84" fillId="20" borderId="14" applyNumberFormat="0" applyAlignment="0" applyProtection="0">
      <alignment vertical="center"/>
    </xf>
    <xf numFmtId="0" fontId="85" fillId="3" borderId="0" applyNumberFormat="0" applyBorder="0" applyAlignment="0" applyProtection="0">
      <alignment vertical="center"/>
    </xf>
    <xf numFmtId="0" fontId="86" fillId="0" borderId="0"/>
    <xf numFmtId="0" fontId="87" fillId="0" borderId="0"/>
    <xf numFmtId="0" fontId="88" fillId="4" borderId="0" applyNumberFormat="0" applyBorder="0" applyAlignment="0" applyProtection="0">
      <alignment vertical="center"/>
    </xf>
    <xf numFmtId="0" fontId="89" fillId="0" borderId="7" applyNumberFormat="0" applyFill="0" applyAlignment="0" applyProtection="0">
      <alignment vertical="center"/>
    </xf>
    <xf numFmtId="0" fontId="90" fillId="0" borderId="8" applyNumberFormat="0" applyFill="0" applyAlignment="0" applyProtection="0">
      <alignment vertical="center"/>
    </xf>
    <xf numFmtId="0" fontId="91" fillId="0" borderId="9" applyNumberFormat="0" applyFill="0" applyAlignment="0" applyProtection="0">
      <alignment vertical="center"/>
    </xf>
    <xf numFmtId="0" fontId="91" fillId="0" borderId="0" applyNumberFormat="0" applyFill="0" applyBorder="0" applyAlignment="0" applyProtection="0">
      <alignment vertical="center"/>
    </xf>
    <xf numFmtId="0" fontId="92" fillId="20" borderId="1" applyNumberFormat="0" applyAlignment="0" applyProtection="0">
      <alignment vertical="center"/>
    </xf>
    <xf numFmtId="0" fontId="93"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5" fillId="0" borderId="21" applyNumberFormat="0" applyFill="0" applyAlignment="0" applyProtection="0">
      <alignment vertical="center"/>
    </xf>
    <xf numFmtId="0" fontId="62" fillId="0" borderId="0" applyNumberFormat="0" applyFill="0" applyBorder="0" applyAlignment="0" applyProtection="0"/>
    <xf numFmtId="0" fontId="10" fillId="0" borderId="0"/>
    <xf numFmtId="43" fontId="9" fillId="0" borderId="0" applyFont="0" applyFill="0" applyBorder="0" applyAlignment="0" applyProtection="0"/>
    <xf numFmtId="9" fontId="10" fillId="0" borderId="0" applyFont="0" applyFill="0" applyBorder="0" applyAlignment="0" applyProtection="0"/>
    <xf numFmtId="0" fontId="10" fillId="0" borderId="0"/>
    <xf numFmtId="43" fontId="8" fillId="0" borderId="0" applyFont="0" applyFill="0" applyBorder="0" applyAlignment="0" applyProtection="0"/>
    <xf numFmtId="0" fontId="8" fillId="0" borderId="0"/>
    <xf numFmtId="0" fontId="62" fillId="0" borderId="0" applyNumberFormat="0" applyFill="0" applyBorder="0" applyAlignment="0" applyProtection="0"/>
    <xf numFmtId="43" fontId="10" fillId="0" borderId="0" applyFont="0" applyFill="0" applyBorder="0" applyAlignment="0" applyProtection="0"/>
    <xf numFmtId="0" fontId="10" fillId="0" borderId="0"/>
    <xf numFmtId="0" fontId="10" fillId="0" borderId="0"/>
    <xf numFmtId="0" fontId="8" fillId="0" borderId="0"/>
    <xf numFmtId="195" fontId="8" fillId="0" borderId="0" applyFont="0" applyFill="0" applyBorder="0" applyAlignment="0" applyProtection="0"/>
    <xf numFmtId="9" fontId="8" fillId="0" borderId="0" applyFont="0" applyFill="0" applyBorder="0" applyAlignment="0" applyProtection="0"/>
    <xf numFmtId="9" fontId="119" fillId="0" borderId="0" applyFont="0" applyFill="0" applyBorder="0" applyAlignment="0" applyProtection="0"/>
    <xf numFmtId="0" fontId="7" fillId="0" borderId="0"/>
    <xf numFmtId="0" fontId="6" fillId="0" borderId="0"/>
    <xf numFmtId="43" fontId="10" fillId="0" borderId="0" applyFont="0" applyFill="0" applyBorder="0" applyAlignment="0" applyProtection="0"/>
    <xf numFmtId="43" fontId="138"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9" fontId="138" fillId="0" borderId="0" applyFont="0" applyFill="0" applyBorder="0" applyAlignment="0" applyProtection="0"/>
    <xf numFmtId="43" fontId="10" fillId="0" borderId="0" applyFont="0" applyFill="0" applyBorder="0" applyAlignment="0" applyProtection="0"/>
    <xf numFmtId="172" fontId="10" fillId="0" borderId="0" applyFont="0" applyFill="0" applyBorder="0" applyAlignment="0" applyProtection="0"/>
    <xf numFmtId="0" fontId="10" fillId="0" borderId="0">
      <alignment wrapText="1"/>
    </xf>
    <xf numFmtId="9" fontId="147" fillId="0" borderId="0" applyFont="0" applyFill="0" applyBorder="0" applyAlignment="0" applyProtection="0"/>
    <xf numFmtId="202" fontId="10" fillId="0" borderId="0" applyFont="0" applyFill="0" applyBorder="0" applyAlignment="0" applyProtection="0"/>
    <xf numFmtId="0" fontId="5" fillId="0" borderId="0"/>
    <xf numFmtId="9" fontId="169" fillId="0" borderId="0">
      <alignment horizontal="right"/>
    </xf>
    <xf numFmtId="0" fontId="10" fillId="0" borderId="0">
      <alignment horizontal="left" wrapText="1"/>
    </xf>
    <xf numFmtId="0" fontId="170" fillId="0" borderId="0"/>
    <xf numFmtId="207" fontId="10" fillId="0" borderId="0" applyFont="0" applyFill="0" applyBorder="0" applyAlignment="0" applyProtection="0"/>
    <xf numFmtId="208" fontId="10" fillId="0" borderId="0" applyFont="0" applyFill="0" applyBorder="0" applyAlignment="0"/>
    <xf numFmtId="209" fontId="10" fillId="0" borderId="0" applyFont="0" applyFill="0" applyBorder="0" applyAlignment="0" applyProtection="0">
      <alignment horizontal="right"/>
    </xf>
    <xf numFmtId="210" fontId="10" fillId="0" borderId="0" applyFont="0" applyFill="0" applyBorder="0" applyAlignment="0" applyProtection="0"/>
    <xf numFmtId="211" fontId="10" fillId="0" borderId="0" applyFont="0" applyFill="0" applyBorder="0" applyAlignment="0" applyProtection="0"/>
    <xf numFmtId="3" fontId="10" fillId="0" borderId="0" applyFill="0" applyBorder="0" applyAlignment="0" applyProtection="0"/>
    <xf numFmtId="212" fontId="10" fillId="0" borderId="0" applyFont="0" applyFill="0" applyBorder="0" applyAlignment="0" applyProtection="0"/>
    <xf numFmtId="213" fontId="10" fillId="0" borderId="0" applyFont="0" applyFill="0" applyBorder="0" applyAlignment="0" applyProtection="0"/>
    <xf numFmtId="214" fontId="10" fillId="0" borderId="0" applyFont="0" applyFill="0" applyBorder="0" applyAlignment="0" applyProtection="0"/>
    <xf numFmtId="3" fontId="10" fillId="0" borderId="0" applyFill="0" applyBorder="0" applyAlignment="0" applyProtection="0"/>
    <xf numFmtId="37" fontId="19" fillId="0" borderId="0">
      <alignment horizontal="right" vertical="top" wrapText="1"/>
    </xf>
    <xf numFmtId="0" fontId="10" fillId="0" borderId="0"/>
    <xf numFmtId="166" fontId="171" fillId="0" borderId="0" applyFont="0" applyFill="0" applyBorder="0" applyAlignment="0" applyProtection="0"/>
    <xf numFmtId="166" fontId="171" fillId="0" borderId="0" applyFont="0" applyFill="0" applyBorder="0" applyAlignment="0" applyProtection="0"/>
    <xf numFmtId="0" fontId="10" fillId="0" borderId="0"/>
    <xf numFmtId="0" fontId="10" fillId="0" borderId="0"/>
    <xf numFmtId="0" fontId="10" fillId="0" borderId="0"/>
    <xf numFmtId="164" fontId="171" fillId="0" borderId="0" applyFont="0" applyFill="0" applyBorder="0" applyAlignment="0" applyProtection="0"/>
    <xf numFmtId="164" fontId="171" fillId="0" borderId="0" applyFont="0" applyFill="0" applyBorder="0" applyAlignment="0" applyProtection="0"/>
    <xf numFmtId="0" fontId="10" fillId="0" borderId="0"/>
    <xf numFmtId="0" fontId="172" fillId="0" borderId="0"/>
    <xf numFmtId="0" fontId="10" fillId="0" borderId="0"/>
    <xf numFmtId="0" fontId="10" fillId="0" borderId="0"/>
    <xf numFmtId="0" fontId="10" fillId="0" borderId="0"/>
    <xf numFmtId="9" fontId="171" fillId="0" borderId="0" applyFont="0" applyFill="0" applyBorder="0" applyAlignment="0" applyProtection="0"/>
    <xf numFmtId="38" fontId="173" fillId="82" borderId="0" applyProtection="0">
      <alignment horizontal="right"/>
    </xf>
    <xf numFmtId="10" fontId="171" fillId="0" borderId="0" applyFont="0" applyFill="0" applyBorder="0" applyAlignment="0" applyProtection="0"/>
    <xf numFmtId="10" fontId="171" fillId="0" borderId="0" applyFont="0" applyFill="0" applyBorder="0" applyAlignment="0" applyProtection="0"/>
    <xf numFmtId="215" fontId="10" fillId="0" borderId="0" applyFont="0" applyFill="0" applyBorder="0" applyProtection="0"/>
    <xf numFmtId="216" fontId="10" fillId="0" borderId="0" applyFont="0" applyFill="0" applyBorder="0" applyProtection="0"/>
    <xf numFmtId="37" fontId="10" fillId="0" borderId="0" applyFont="0" applyFill="0" applyBorder="0" applyAlignment="0" applyProtection="0"/>
    <xf numFmtId="217" fontId="10" fillId="0" borderId="0" applyFont="0" applyFill="0" applyBorder="0" applyAlignment="0" applyProtection="0"/>
    <xf numFmtId="218" fontId="10" fillId="0" borderId="0" applyFont="0" applyFill="0" applyBorder="0" applyAlignment="0" applyProtection="0"/>
    <xf numFmtId="218" fontId="10" fillId="0" borderId="0" applyFont="0" applyFill="0" applyBorder="0" applyAlignment="0" applyProtection="0"/>
    <xf numFmtId="219" fontId="10" fillId="0" borderId="0" applyFont="0" applyFill="0" applyBorder="0" applyAlignment="0" applyProtection="0"/>
    <xf numFmtId="220" fontId="10" fillId="0" borderId="0" applyFont="0" applyFill="0" applyBorder="0" applyAlignment="0" applyProtection="0"/>
    <xf numFmtId="37" fontId="10" fillId="0" borderId="0" applyFont="0" applyFill="0" applyBorder="0" applyAlignment="0" applyProtection="0"/>
    <xf numFmtId="0" fontId="49" fillId="0" borderId="0" applyNumberFormat="0" applyFont="0" applyFill="0" applyBorder="0" applyAlignment="0" applyProtection="0"/>
    <xf numFmtId="221" fontId="29" fillId="0" borderId="0" applyFont="0" applyFill="0" applyBorder="0" applyAlignment="0"/>
    <xf numFmtId="0" fontId="10" fillId="0" borderId="0" applyFont="0" applyFill="0" applyBorder="0" applyAlignment="0" applyProtection="0"/>
    <xf numFmtId="0" fontId="174" fillId="0" borderId="0" applyNumberFormat="0" applyFill="0" applyBorder="0" applyAlignment="0" applyProtection="0">
      <alignment vertical="top"/>
      <protection locked="0"/>
    </xf>
    <xf numFmtId="0" fontId="27" fillId="0" borderId="0">
      <alignment vertical="top"/>
    </xf>
    <xf numFmtId="222" fontId="10" fillId="0" borderId="0" applyFont="0" applyFill="0" applyBorder="0" applyAlignment="0" applyProtection="0"/>
    <xf numFmtId="223" fontId="10" fillId="0" borderId="0" applyFont="0" applyFill="0" applyBorder="0" applyAlignment="0" applyProtection="0"/>
    <xf numFmtId="222" fontId="175"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76" fillId="0" borderId="0" applyNumberFormat="0" applyAlignment="0" applyProtection="0"/>
    <xf numFmtId="0" fontId="27" fillId="0" borderId="0">
      <alignment vertical="top"/>
    </xf>
    <xf numFmtId="0" fontId="27" fillId="0" borderId="0">
      <alignment vertical="top"/>
    </xf>
    <xf numFmtId="0" fontId="10" fillId="0" borderId="0">
      <alignment horizontal="left" wrapText="1"/>
    </xf>
    <xf numFmtId="0" fontId="10" fillId="0" borderId="0">
      <alignment horizontal="left" wrapText="1"/>
    </xf>
    <xf numFmtId="0" fontId="10" fillId="0" borderId="0">
      <alignment horizontal="left" wrapText="1"/>
    </xf>
    <xf numFmtId="0" fontId="27" fillId="0" borderId="0">
      <alignment vertical="top"/>
    </xf>
    <xf numFmtId="0" fontId="10" fillId="30" borderId="11" applyNumberFormat="0" applyFont="0" applyAlignment="0" applyProtection="0"/>
    <xf numFmtId="10" fontId="10" fillId="0" borderId="0" applyNumberFormat="0"/>
    <xf numFmtId="10" fontId="10" fillId="0" borderId="0" applyNumberFormat="0"/>
    <xf numFmtId="10" fontId="10" fillId="0" borderId="0" applyNumberFormat="0"/>
    <xf numFmtId="10" fontId="10" fillId="0" borderId="0" applyNumberFormat="0"/>
    <xf numFmtId="0" fontId="27" fillId="0" borderId="0">
      <alignment vertical="top"/>
    </xf>
    <xf numFmtId="0" fontId="171" fillId="0" borderId="0"/>
    <xf numFmtId="0" fontId="171" fillId="0" borderId="0"/>
    <xf numFmtId="0" fontId="10" fillId="0" borderId="0">
      <alignment horizontal="left" wrapText="1"/>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horizontal="left" wrapText="1"/>
    </xf>
    <xf numFmtId="0" fontId="10" fillId="25" borderId="0"/>
    <xf numFmtId="0" fontId="10" fillId="25" borderId="0" applyFill="0"/>
    <xf numFmtId="0" fontId="10" fillId="25" borderId="0" applyFill="0"/>
    <xf numFmtId="0" fontId="10" fillId="25" borderId="0" applyFill="0"/>
    <xf numFmtId="0" fontId="10" fillId="25" borderId="0"/>
    <xf numFmtId="0" fontId="10" fillId="25" borderId="0"/>
    <xf numFmtId="0" fontId="10" fillId="25" borderId="0"/>
    <xf numFmtId="0" fontId="10" fillId="25" borderId="0"/>
    <xf numFmtId="0" fontId="10" fillId="25" borderId="0"/>
    <xf numFmtId="0" fontId="10" fillId="25" borderId="0"/>
    <xf numFmtId="0" fontId="10" fillId="25" borderId="0"/>
    <xf numFmtId="0" fontId="10" fillId="25" borderId="0"/>
    <xf numFmtId="0" fontId="10" fillId="25" borderId="0"/>
    <xf numFmtId="0" fontId="10" fillId="25" borderId="0"/>
    <xf numFmtId="0" fontId="10" fillId="25" borderId="0"/>
    <xf numFmtId="0" fontId="10" fillId="25" borderId="0"/>
    <xf numFmtId="0" fontId="10" fillId="25" borderId="0"/>
    <xf numFmtId="0" fontId="177" fillId="83" borderId="0"/>
    <xf numFmtId="0" fontId="13" fillId="25" borderId="0" applyFill="0" applyBorder="0"/>
    <xf numFmtId="0" fontId="13" fillId="25" borderId="0"/>
    <xf numFmtId="0" fontId="13" fillId="25" borderId="0"/>
    <xf numFmtId="0" fontId="177" fillId="83" borderId="0"/>
    <xf numFmtId="0" fontId="177" fillId="83" borderId="0"/>
    <xf numFmtId="0" fontId="13" fillId="25" borderId="0"/>
    <xf numFmtId="0" fontId="13" fillId="25" borderId="0"/>
    <xf numFmtId="0" fontId="177" fillId="83" borderId="0"/>
    <xf numFmtId="0" fontId="178" fillId="31" borderId="0"/>
    <xf numFmtId="0" fontId="45" fillId="25" borderId="0"/>
    <xf numFmtId="0" fontId="45" fillId="25" borderId="0"/>
    <xf numFmtId="0" fontId="178" fillId="31" borderId="0"/>
    <xf numFmtId="0" fontId="178" fillId="31" borderId="0"/>
    <xf numFmtId="0" fontId="45" fillId="25" borderId="0"/>
    <xf numFmtId="0" fontId="45" fillId="25" borderId="0"/>
    <xf numFmtId="0" fontId="178" fillId="31" borderId="0"/>
    <xf numFmtId="0" fontId="179" fillId="84" borderId="0"/>
    <xf numFmtId="0" fontId="50" fillId="25" borderId="0"/>
    <xf numFmtId="0" fontId="50" fillId="25" borderId="0"/>
    <xf numFmtId="0" fontId="50" fillId="25" borderId="0"/>
    <xf numFmtId="0" fontId="50" fillId="25" borderId="0"/>
    <xf numFmtId="0" fontId="179" fillId="84" borderId="0"/>
    <xf numFmtId="0" fontId="179" fillId="84" borderId="0"/>
    <xf numFmtId="0" fontId="50" fillId="25" borderId="0"/>
    <xf numFmtId="0" fontId="50" fillId="25" borderId="0"/>
    <xf numFmtId="0" fontId="50" fillId="25" borderId="0"/>
    <xf numFmtId="0" fontId="50" fillId="25" borderId="0"/>
    <xf numFmtId="0" fontId="50" fillId="25" borderId="0"/>
    <xf numFmtId="0" fontId="50" fillId="25" borderId="0"/>
    <xf numFmtId="0" fontId="50" fillId="25" borderId="0"/>
    <xf numFmtId="0" fontId="50" fillId="25" borderId="0"/>
    <xf numFmtId="0" fontId="50" fillId="25" borderId="0"/>
    <xf numFmtId="0" fontId="50" fillId="25" borderId="0"/>
    <xf numFmtId="0" fontId="50" fillId="25" borderId="0"/>
    <xf numFmtId="0" fontId="50" fillId="25" borderId="0"/>
    <xf numFmtId="0" fontId="179" fillId="84" borderId="0"/>
    <xf numFmtId="0" fontId="103" fillId="0" borderId="0"/>
    <xf numFmtId="0" fontId="103" fillId="25" borderId="0"/>
    <xf numFmtId="0" fontId="103" fillId="25" borderId="0"/>
    <xf numFmtId="0" fontId="103" fillId="0" borderId="0"/>
    <xf numFmtId="0" fontId="103" fillId="0" borderId="0"/>
    <xf numFmtId="0" fontId="103" fillId="25" borderId="0"/>
    <xf numFmtId="0" fontId="103" fillId="25" borderId="0"/>
    <xf numFmtId="0" fontId="103" fillId="0" borderId="0"/>
    <xf numFmtId="0" fontId="101" fillId="0" borderId="0"/>
    <xf numFmtId="0" fontId="101" fillId="25" borderId="0"/>
    <xf numFmtId="0" fontId="101" fillId="25" borderId="0"/>
    <xf numFmtId="0" fontId="101" fillId="0" borderId="0"/>
    <xf numFmtId="0" fontId="101" fillId="0" borderId="0"/>
    <xf numFmtId="0" fontId="101" fillId="25" borderId="0"/>
    <xf numFmtId="0" fontId="101" fillId="25" borderId="0"/>
    <xf numFmtId="0" fontId="101" fillId="0" borderId="0"/>
    <xf numFmtId="0" fontId="19" fillId="0" borderId="0"/>
    <xf numFmtId="0" fontId="19" fillId="25" borderId="0"/>
    <xf numFmtId="0" fontId="19" fillId="25" borderId="0"/>
    <xf numFmtId="0" fontId="19" fillId="25" borderId="0"/>
    <xf numFmtId="0" fontId="19" fillId="25" borderId="0"/>
    <xf numFmtId="0" fontId="19" fillId="25" borderId="0"/>
    <xf numFmtId="0" fontId="19" fillId="0" borderId="0"/>
    <xf numFmtId="0" fontId="19" fillId="0" borderId="0"/>
    <xf numFmtId="0" fontId="19" fillId="25" borderId="0"/>
    <xf numFmtId="0" fontId="19" fillId="0" borderId="0"/>
    <xf numFmtId="0" fontId="19" fillId="25" borderId="0"/>
    <xf numFmtId="0" fontId="19" fillId="25" borderId="0"/>
    <xf numFmtId="0" fontId="19" fillId="0" borderId="0"/>
    <xf numFmtId="0" fontId="19" fillId="0" borderId="0"/>
    <xf numFmtId="224" fontId="10" fillId="0" borderId="0" applyFont="0" applyFill="0" applyBorder="0" applyAlignment="0" applyProtection="0"/>
    <xf numFmtId="224" fontId="10" fillId="0" borderId="0" applyFont="0" applyFill="0" applyBorder="0" applyAlignment="0" applyProtection="0"/>
    <xf numFmtId="224" fontId="10" fillId="0" borderId="0" applyFont="0" applyFill="0" applyBorder="0" applyAlignment="0" applyProtection="0"/>
    <xf numFmtId="225" fontId="10" fillId="0" borderId="0" applyFont="0" applyFill="0" applyBorder="0" applyAlignment="0" applyProtection="0"/>
    <xf numFmtId="224" fontId="10" fillId="0" borderId="0" applyFont="0" applyFill="0" applyBorder="0" applyAlignment="0" applyProtection="0"/>
    <xf numFmtId="225" fontId="10" fillId="0" borderId="0" applyFont="0" applyFill="0" applyBorder="0" applyAlignment="0" applyProtection="0"/>
    <xf numFmtId="225" fontId="10" fillId="0" borderId="0" applyFont="0" applyFill="0" applyBorder="0" applyAlignment="0" applyProtection="0"/>
    <xf numFmtId="225" fontId="10" fillId="0" borderId="0" applyFont="0" applyFill="0" applyBorder="0" applyAlignment="0" applyProtection="0"/>
    <xf numFmtId="224" fontId="10" fillId="0" borderId="0" applyFont="0" applyFill="0" applyBorder="0" applyAlignment="0" applyProtection="0"/>
    <xf numFmtId="225" fontId="10" fillId="0" borderId="0" applyFont="0" applyFill="0" applyBorder="0" applyAlignment="0" applyProtection="0"/>
    <xf numFmtId="224" fontId="10" fillId="0" borderId="0" applyFont="0" applyFill="0" applyBorder="0" applyAlignment="0" applyProtection="0"/>
    <xf numFmtId="225" fontId="10" fillId="0" borderId="0" applyFont="0" applyFill="0" applyBorder="0" applyAlignment="0" applyProtection="0"/>
    <xf numFmtId="225" fontId="10" fillId="0" borderId="0" applyFont="0" applyFill="0" applyBorder="0" applyAlignment="0" applyProtection="0"/>
    <xf numFmtId="224" fontId="10" fillId="0" borderId="0" applyFont="0" applyFill="0" applyBorder="0" applyAlignment="0" applyProtection="0"/>
    <xf numFmtId="224" fontId="10" fillId="0" borderId="0" applyFont="0" applyFill="0" applyBorder="0" applyAlignment="0" applyProtection="0"/>
    <xf numFmtId="224" fontId="10" fillId="0" borderId="0" applyFont="0" applyFill="0" applyBorder="0" applyAlignment="0" applyProtection="0"/>
    <xf numFmtId="225" fontId="10" fillId="0" borderId="0" applyFont="0" applyFill="0" applyBorder="0" applyAlignment="0" applyProtection="0"/>
    <xf numFmtId="224" fontId="36" fillId="0" borderId="0" applyFont="0" applyFill="0" applyBorder="0" applyAlignment="0" applyProtection="0"/>
    <xf numFmtId="225" fontId="10" fillId="0" borderId="0" applyFont="0" applyFill="0" applyBorder="0" applyAlignment="0" applyProtection="0"/>
    <xf numFmtId="224" fontId="10" fillId="0" borderId="0" applyFont="0" applyFill="0" applyBorder="0" applyAlignment="0" applyProtection="0"/>
    <xf numFmtId="224" fontId="10" fillId="0" borderId="0" applyFont="0" applyFill="0" applyBorder="0" applyAlignment="0" applyProtection="0"/>
    <xf numFmtId="224" fontId="10" fillId="0" borderId="0" applyFont="0" applyFill="0" applyBorder="0" applyAlignment="0" applyProtection="0"/>
    <xf numFmtId="224" fontId="10" fillId="0" borderId="0" applyFont="0" applyFill="0" applyBorder="0" applyAlignment="0" applyProtection="0"/>
    <xf numFmtId="224" fontId="10" fillId="0" borderId="0" applyFont="0" applyFill="0" applyBorder="0" applyAlignment="0" applyProtection="0"/>
    <xf numFmtId="224" fontId="19" fillId="0" borderId="0" applyFont="0" applyFill="0" applyBorder="0" applyAlignment="0" applyProtection="0"/>
    <xf numFmtId="224" fontId="10" fillId="0" borderId="0" applyFont="0" applyFill="0" applyBorder="0" applyAlignment="0" applyProtection="0"/>
    <xf numFmtId="224" fontId="10" fillId="0" borderId="0" applyFont="0" applyFill="0" applyBorder="0" applyAlignment="0" applyProtection="0"/>
    <xf numFmtId="224" fontId="10" fillId="0" borderId="0" applyFont="0" applyFill="0" applyBorder="0" applyAlignment="0" applyProtection="0"/>
    <xf numFmtId="224" fontId="10" fillId="0" borderId="0" applyFont="0" applyFill="0" applyBorder="0" applyAlignment="0" applyProtection="0"/>
    <xf numFmtId="224" fontId="10" fillId="0" borderId="0" applyFont="0" applyFill="0" applyBorder="0" applyAlignment="0" applyProtection="0"/>
    <xf numFmtId="224" fontId="10" fillId="0" borderId="0" applyFont="0" applyFill="0" applyBorder="0" applyAlignment="0" applyProtection="0"/>
    <xf numFmtId="225" fontId="10" fillId="0" borderId="0" applyFont="0" applyFill="0" applyBorder="0" applyAlignment="0" applyProtection="0"/>
    <xf numFmtId="224" fontId="10" fillId="0" borderId="0" applyFont="0" applyFill="0" applyBorder="0" applyAlignment="0" applyProtection="0"/>
    <xf numFmtId="224" fontId="10" fillId="0" borderId="0" applyFont="0" applyFill="0" applyBorder="0" applyAlignment="0" applyProtection="0"/>
    <xf numFmtId="224" fontId="10" fillId="0" borderId="0" applyFont="0" applyFill="0" applyBorder="0" applyAlignment="0" applyProtection="0"/>
    <xf numFmtId="224" fontId="29" fillId="0" borderId="0" applyFont="0" applyFill="0" applyBorder="0" applyAlignment="0" applyProtection="0"/>
    <xf numFmtId="225" fontId="10" fillId="0" borderId="0" applyFont="0" applyFill="0" applyBorder="0" applyAlignment="0" applyProtection="0"/>
    <xf numFmtId="224" fontId="10" fillId="0" borderId="0" applyFont="0" applyFill="0" applyBorder="0" applyAlignment="0" applyProtection="0"/>
    <xf numFmtId="225" fontId="10" fillId="0" borderId="0" applyFont="0" applyFill="0" applyBorder="0" applyAlignment="0" applyProtection="0"/>
    <xf numFmtId="0" fontId="10" fillId="0" borderId="0">
      <alignment horizontal="left" wrapText="1"/>
    </xf>
    <xf numFmtId="0" fontId="10" fillId="0" borderId="0"/>
    <xf numFmtId="0" fontId="10" fillId="0" borderId="0"/>
    <xf numFmtId="226" fontId="10" fillId="0" borderId="0" applyFont="0" applyFill="0" applyBorder="0" applyAlignment="0" applyProtection="0"/>
    <xf numFmtId="226" fontId="10" fillId="0" borderId="0" applyFont="0" applyFill="0" applyBorder="0" applyAlignment="0" applyProtection="0"/>
    <xf numFmtId="226" fontId="10" fillId="0" borderId="0" applyFont="0" applyFill="0" applyBorder="0" applyAlignment="0" applyProtection="0"/>
    <xf numFmtId="226" fontId="10" fillId="0" borderId="0" applyFont="0" applyFill="0" applyBorder="0" applyAlignment="0" applyProtection="0"/>
    <xf numFmtId="227" fontId="10" fillId="0" borderId="0" applyFont="0" applyFill="0" applyBorder="0" applyAlignment="0" applyProtection="0"/>
    <xf numFmtId="226" fontId="10" fillId="0" borderId="0" applyFont="0" applyFill="0" applyBorder="0" applyAlignment="0" applyProtection="0"/>
    <xf numFmtId="227" fontId="10" fillId="0" borderId="0" applyFont="0" applyFill="0" applyBorder="0" applyAlignment="0" applyProtection="0"/>
    <xf numFmtId="226" fontId="10" fillId="0" borderId="0" applyFont="0" applyFill="0" applyBorder="0" applyAlignment="0" applyProtection="0"/>
    <xf numFmtId="227" fontId="19" fillId="0" borderId="0" applyFont="0" applyFill="0" applyBorder="0" applyAlignment="0" applyProtection="0"/>
    <xf numFmtId="227" fontId="10" fillId="0" borderId="0" applyFont="0" applyFill="0" applyBorder="0" applyAlignment="0" applyProtection="0"/>
    <xf numFmtId="227" fontId="19" fillId="0" borderId="0" applyFont="0" applyFill="0" applyBorder="0" applyAlignment="0" applyProtection="0"/>
    <xf numFmtId="227" fontId="10" fillId="0" borderId="0" applyFont="0" applyFill="0" applyBorder="0" applyAlignment="0" applyProtection="0"/>
    <xf numFmtId="226" fontId="19" fillId="0" borderId="0" applyFont="0" applyFill="0" applyBorder="0" applyAlignment="0" applyProtection="0"/>
    <xf numFmtId="228" fontId="10" fillId="0" borderId="0" applyFont="0" applyFill="0" applyBorder="0" applyAlignment="0" applyProtection="0"/>
    <xf numFmtId="227" fontId="10" fillId="0" borderId="0" applyFont="0" applyFill="0" applyBorder="0" applyAlignment="0" applyProtection="0"/>
    <xf numFmtId="229" fontId="29" fillId="0" borderId="0" applyFont="0" applyFill="0" applyBorder="0" applyAlignment="0" applyProtection="0"/>
    <xf numFmtId="230" fontId="10" fillId="0" borderId="0" applyFont="0" applyFill="0" applyBorder="0" applyAlignment="0" applyProtection="0"/>
    <xf numFmtId="231" fontId="10" fillId="0" borderId="0" applyFont="0" applyFill="0" applyBorder="0" applyAlignment="0" applyProtection="0"/>
    <xf numFmtId="230" fontId="10" fillId="0" borderId="0" applyFont="0" applyFill="0" applyBorder="0" applyAlignment="0" applyProtection="0"/>
    <xf numFmtId="230" fontId="10" fillId="0" borderId="0" applyFont="0" applyFill="0" applyBorder="0" applyAlignment="0" applyProtection="0"/>
    <xf numFmtId="230" fontId="10" fillId="0" borderId="0" applyFont="0" applyFill="0" applyBorder="0" applyAlignment="0" applyProtection="0"/>
    <xf numFmtId="226" fontId="10" fillId="0" borderId="0" applyFont="0" applyFill="0" applyBorder="0" applyAlignment="0" applyProtection="0"/>
    <xf numFmtId="226" fontId="10" fillId="0" borderId="0" applyFont="0" applyFill="0" applyBorder="0" applyAlignment="0" applyProtection="0"/>
    <xf numFmtId="228" fontId="10" fillId="0" borderId="0" applyFont="0" applyFill="0" applyBorder="0" applyAlignment="0" applyProtection="0"/>
    <xf numFmtId="226" fontId="10" fillId="0" borderId="0" applyFont="0" applyFill="0" applyBorder="0" applyAlignment="0" applyProtection="0"/>
    <xf numFmtId="227" fontId="10" fillId="0" borderId="0" applyFont="0" applyFill="0" applyBorder="0" applyAlignment="0" applyProtection="0"/>
    <xf numFmtId="230" fontId="10" fillId="0" borderId="0" applyFont="0" applyFill="0" applyBorder="0" applyAlignment="0" applyProtection="0"/>
    <xf numFmtId="230" fontId="10" fillId="0" borderId="0" applyFont="0" applyFill="0" applyBorder="0" applyAlignment="0" applyProtection="0"/>
    <xf numFmtId="230" fontId="10" fillId="0" borderId="0" applyFont="0" applyFill="0" applyBorder="0" applyAlignment="0" applyProtection="0"/>
    <xf numFmtId="227" fontId="10" fillId="0" borderId="0" applyFont="0" applyFill="0" applyBorder="0" applyAlignment="0" applyProtection="0"/>
    <xf numFmtId="226"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6" fontId="10" fillId="0" borderId="0" applyFont="0" applyFill="0" applyBorder="0" applyAlignment="0" applyProtection="0"/>
    <xf numFmtId="230" fontId="10" fillId="0" borderId="0" applyFont="0" applyFill="0" applyBorder="0" applyAlignment="0" applyProtection="0"/>
    <xf numFmtId="230" fontId="10" fillId="0" borderId="0" applyFont="0" applyFill="0" applyBorder="0" applyAlignment="0" applyProtection="0"/>
    <xf numFmtId="230" fontId="10" fillId="0" borderId="0" applyFont="0" applyFill="0" applyBorder="0" applyAlignment="0" applyProtection="0"/>
    <xf numFmtId="232" fontId="10" fillId="0" borderId="0" applyFont="0" applyFill="0" applyBorder="0" applyAlignment="0" applyProtection="0"/>
    <xf numFmtId="228" fontId="10" fillId="0" borderId="0" applyFont="0" applyFill="0" applyBorder="0" applyAlignment="0" applyProtection="0"/>
    <xf numFmtId="226" fontId="36" fillId="0" borderId="0" applyFont="0" applyFill="0" applyBorder="0" applyAlignment="0" applyProtection="0"/>
    <xf numFmtId="230" fontId="10" fillId="0" borderId="0" applyFont="0" applyFill="0" applyBorder="0" applyAlignment="0" applyProtection="0"/>
    <xf numFmtId="228" fontId="10" fillId="0" borderId="0" applyFont="0" applyFill="0" applyBorder="0" applyAlignment="0" applyProtection="0"/>
    <xf numFmtId="226" fontId="10" fillId="0" borderId="0" applyFont="0" applyFill="0" applyBorder="0" applyAlignment="0" applyProtection="0"/>
    <xf numFmtId="230" fontId="10" fillId="0" borderId="0" applyFont="0" applyFill="0" applyBorder="0" applyAlignment="0" applyProtection="0"/>
    <xf numFmtId="227" fontId="10" fillId="0" borderId="0" applyFont="0" applyFill="0" applyBorder="0" applyAlignment="0" applyProtection="0"/>
    <xf numFmtId="226" fontId="10" fillId="0" borderId="0" applyFont="0" applyFill="0" applyBorder="0" applyAlignment="0" applyProtection="0"/>
    <xf numFmtId="227" fontId="10" fillId="0" borderId="0" applyFont="0" applyFill="0" applyBorder="0" applyAlignment="0" applyProtection="0"/>
    <xf numFmtId="226" fontId="10" fillId="0" borderId="0" applyFont="0" applyFill="0" applyBorder="0" applyAlignment="0" applyProtection="0"/>
    <xf numFmtId="230" fontId="10" fillId="0" borderId="0" applyFont="0" applyFill="0" applyBorder="0" applyAlignment="0" applyProtection="0"/>
    <xf numFmtId="227" fontId="10" fillId="0" borderId="0" applyFont="0" applyFill="0" applyBorder="0" applyAlignment="0" applyProtection="0"/>
    <xf numFmtId="226" fontId="19" fillId="0" borderId="0" applyFont="0" applyFill="0" applyBorder="0" applyAlignment="0" applyProtection="0"/>
    <xf numFmtId="226" fontId="10" fillId="0" borderId="0" applyFont="0" applyFill="0" applyBorder="0" applyAlignment="0" applyProtection="0"/>
    <xf numFmtId="227" fontId="10" fillId="0" borderId="0" applyFont="0" applyFill="0" applyBorder="0" applyAlignment="0" applyProtection="0"/>
    <xf numFmtId="230" fontId="10" fillId="0" borderId="0" applyFont="0" applyFill="0" applyBorder="0" applyAlignment="0" applyProtection="0"/>
    <xf numFmtId="227" fontId="10" fillId="0" borderId="0" applyFont="0" applyFill="0" applyBorder="0" applyAlignment="0" applyProtection="0"/>
    <xf numFmtId="228" fontId="180" fillId="0" borderId="0" applyFont="0" applyFill="0" applyBorder="0" applyAlignment="0" applyProtection="0"/>
    <xf numFmtId="226" fontId="10" fillId="0" borderId="0" applyFont="0" applyFill="0" applyBorder="0" applyAlignment="0" applyProtection="0"/>
    <xf numFmtId="226" fontId="10" fillId="0" borderId="0" applyFont="0" applyFill="0" applyBorder="0" applyAlignment="0" applyProtection="0"/>
    <xf numFmtId="230" fontId="10" fillId="0" borderId="0" applyFont="0" applyFill="0" applyBorder="0" applyAlignment="0" applyProtection="0"/>
    <xf numFmtId="226" fontId="10" fillId="0" borderId="0" applyFont="0" applyFill="0" applyBorder="0" applyAlignment="0" applyProtection="0"/>
    <xf numFmtId="230" fontId="10" fillId="0" borderId="0" applyFont="0" applyFill="0" applyBorder="0" applyAlignment="0" applyProtection="0"/>
    <xf numFmtId="226" fontId="10" fillId="0" borderId="0" applyFont="0" applyFill="0" applyBorder="0" applyAlignment="0" applyProtection="0"/>
    <xf numFmtId="226" fontId="10" fillId="0" borderId="0" applyFont="0" applyFill="0" applyBorder="0" applyAlignment="0" applyProtection="0"/>
    <xf numFmtId="226" fontId="10" fillId="0" borderId="0" applyFont="0" applyFill="0" applyBorder="0" applyAlignment="0" applyProtection="0"/>
    <xf numFmtId="226" fontId="10" fillId="0" borderId="0" applyFont="0" applyFill="0" applyBorder="0" applyAlignment="0" applyProtection="0"/>
    <xf numFmtId="226" fontId="10" fillId="0" borderId="0" applyFont="0" applyFill="0" applyBorder="0" applyAlignment="0" applyProtection="0"/>
    <xf numFmtId="233" fontId="10" fillId="0" borderId="0" applyFont="0" applyFill="0" applyBorder="0" applyAlignment="0" applyProtection="0"/>
    <xf numFmtId="226"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8" fontId="10" fillId="0" borderId="0" applyFont="0" applyFill="0" applyBorder="0" applyAlignment="0" applyProtection="0"/>
    <xf numFmtId="226" fontId="10" fillId="0" borderId="0" applyFont="0" applyFill="0" applyBorder="0" applyAlignment="0" applyProtection="0"/>
    <xf numFmtId="230" fontId="10" fillId="0" borderId="0" applyFont="0" applyFill="0" applyBorder="0" applyAlignment="0" applyProtection="0"/>
    <xf numFmtId="226" fontId="10" fillId="0" borderId="0" applyFont="0" applyFill="0" applyBorder="0" applyAlignment="0" applyProtection="0"/>
    <xf numFmtId="230" fontId="10" fillId="0" borderId="0" applyFont="0" applyFill="0" applyBorder="0" applyAlignment="0" applyProtection="0"/>
    <xf numFmtId="228" fontId="10" fillId="0" borderId="0" applyFont="0" applyFill="0" applyBorder="0" applyAlignment="0" applyProtection="0"/>
    <xf numFmtId="226" fontId="10" fillId="0" borderId="0" applyFont="0" applyFill="0" applyBorder="0" applyAlignment="0" applyProtection="0"/>
    <xf numFmtId="227" fontId="10" fillId="0" borderId="0" applyFont="0" applyFill="0" applyBorder="0" applyAlignment="0" applyProtection="0"/>
    <xf numFmtId="226" fontId="10" fillId="0" borderId="0" applyFont="0" applyFill="0" applyBorder="0" applyAlignment="0" applyProtection="0"/>
    <xf numFmtId="227" fontId="29" fillId="0" borderId="0" applyFont="0" applyFill="0" applyBorder="0" applyAlignment="0" applyProtection="0"/>
    <xf numFmtId="228" fontId="10" fillId="0" borderId="0" applyFont="0" applyFill="0" applyBorder="0" applyAlignment="0" applyProtection="0"/>
    <xf numFmtId="227" fontId="10" fillId="0" borderId="0" applyFont="0" applyFill="0" applyBorder="0" applyAlignment="0" applyProtection="0"/>
    <xf numFmtId="226" fontId="10" fillId="0" borderId="0" applyFont="0" applyFill="0" applyBorder="0" applyAlignment="0" applyProtection="0"/>
    <xf numFmtId="230" fontId="10" fillId="0" borderId="0" applyFont="0" applyFill="0" applyBorder="0" applyAlignment="0" applyProtection="0"/>
    <xf numFmtId="227" fontId="10" fillId="0" borderId="0" applyFont="0" applyFill="0" applyBorder="0" applyAlignment="0" applyProtection="0"/>
    <xf numFmtId="234" fontId="10" fillId="0" borderId="0" applyFont="0" applyFill="0" applyBorder="0" applyAlignment="0" applyProtection="0"/>
    <xf numFmtId="234" fontId="10" fillId="0" borderId="0" applyFont="0" applyFill="0" applyBorder="0" applyAlignment="0" applyProtection="0"/>
    <xf numFmtId="234" fontId="10" fillId="0" borderId="0" applyFont="0" applyFill="0" applyBorder="0" applyAlignment="0" applyProtection="0"/>
    <xf numFmtId="39" fontId="10" fillId="0" borderId="0" applyFont="0" applyFill="0" applyBorder="0" applyAlignment="0" applyProtection="0"/>
    <xf numFmtId="234"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234" fontId="10" fillId="0" borderId="0" applyFont="0" applyFill="0" applyBorder="0" applyAlignment="0" applyProtection="0"/>
    <xf numFmtId="39" fontId="10" fillId="0" borderId="0" applyFont="0" applyFill="0" applyBorder="0" applyAlignment="0" applyProtection="0"/>
    <xf numFmtId="234" fontId="10" fillId="0" borderId="0" applyFont="0" applyFill="0" applyBorder="0" applyAlignment="0" applyProtection="0"/>
    <xf numFmtId="39" fontId="10" fillId="0" borderId="0" applyFont="0" applyFill="0" applyBorder="0" applyAlignment="0" applyProtection="0"/>
    <xf numFmtId="39" fontId="10" fillId="0" borderId="0" applyFont="0" applyFill="0" applyBorder="0" applyAlignment="0" applyProtection="0"/>
    <xf numFmtId="234" fontId="10" fillId="0" borderId="0" applyFont="0" applyFill="0" applyBorder="0" applyAlignment="0" applyProtection="0"/>
    <xf numFmtId="234" fontId="10" fillId="0" borderId="0" applyFont="0" applyFill="0" applyBorder="0" applyAlignment="0" applyProtection="0"/>
    <xf numFmtId="234" fontId="10" fillId="0" borderId="0" applyFont="0" applyFill="0" applyBorder="0" applyAlignment="0" applyProtection="0"/>
    <xf numFmtId="39" fontId="10" fillId="0" borderId="0" applyFont="0" applyFill="0" applyBorder="0" applyAlignment="0" applyProtection="0"/>
    <xf numFmtId="234" fontId="36" fillId="0" borderId="0" applyFont="0" applyFill="0" applyBorder="0" applyAlignment="0" applyProtection="0"/>
    <xf numFmtId="39" fontId="10" fillId="0" borderId="0" applyFont="0" applyFill="0" applyBorder="0" applyAlignment="0" applyProtection="0"/>
    <xf numFmtId="234" fontId="10" fillId="0" borderId="0" applyFont="0" applyFill="0" applyBorder="0" applyAlignment="0" applyProtection="0"/>
    <xf numFmtId="234" fontId="10" fillId="0" borderId="0" applyFont="0" applyFill="0" applyBorder="0" applyAlignment="0" applyProtection="0"/>
    <xf numFmtId="234" fontId="10" fillId="0" borderId="0" applyFont="0" applyFill="0" applyBorder="0" applyAlignment="0" applyProtection="0"/>
    <xf numFmtId="234" fontId="10" fillId="0" borderId="0" applyFont="0" applyFill="0" applyBorder="0" applyAlignment="0" applyProtection="0"/>
    <xf numFmtId="234" fontId="10" fillId="0" borderId="0" applyFont="0" applyFill="0" applyBorder="0" applyAlignment="0" applyProtection="0"/>
    <xf numFmtId="234" fontId="19" fillId="0" borderId="0" applyFont="0" applyFill="0" applyBorder="0" applyAlignment="0" applyProtection="0"/>
    <xf numFmtId="234" fontId="10" fillId="0" borderId="0" applyFont="0" applyFill="0" applyBorder="0" applyAlignment="0" applyProtection="0"/>
    <xf numFmtId="234" fontId="10" fillId="0" borderId="0" applyFont="0" applyFill="0" applyBorder="0" applyAlignment="0" applyProtection="0"/>
    <xf numFmtId="234" fontId="10" fillId="0" borderId="0" applyFont="0" applyFill="0" applyBorder="0" applyAlignment="0" applyProtection="0"/>
    <xf numFmtId="234" fontId="10" fillId="0" borderId="0" applyFont="0" applyFill="0" applyBorder="0" applyAlignment="0" applyProtection="0"/>
    <xf numFmtId="234" fontId="10" fillId="0" borderId="0" applyFont="0" applyFill="0" applyBorder="0" applyAlignment="0" applyProtection="0"/>
    <xf numFmtId="234" fontId="10" fillId="0" borderId="0" applyFont="0" applyFill="0" applyBorder="0" applyAlignment="0" applyProtection="0"/>
    <xf numFmtId="39" fontId="10" fillId="0" borderId="0" applyFont="0" applyFill="0" applyBorder="0" applyAlignment="0" applyProtection="0"/>
    <xf numFmtId="234" fontId="10" fillId="0" borderId="0" applyFont="0" applyFill="0" applyBorder="0" applyAlignment="0" applyProtection="0"/>
    <xf numFmtId="234" fontId="10" fillId="0" borderId="0" applyFont="0" applyFill="0" applyBorder="0" applyAlignment="0" applyProtection="0"/>
    <xf numFmtId="234" fontId="10" fillId="0" borderId="0" applyFont="0" applyFill="0" applyBorder="0" applyAlignment="0" applyProtection="0"/>
    <xf numFmtId="234" fontId="29" fillId="0" borderId="0" applyFont="0" applyFill="0" applyBorder="0" applyAlignment="0" applyProtection="0"/>
    <xf numFmtId="39" fontId="10" fillId="0" borderId="0" applyFont="0" applyFill="0" applyBorder="0" applyAlignment="0" applyProtection="0"/>
    <xf numFmtId="234" fontId="10" fillId="0" borderId="0" applyFont="0" applyFill="0" applyBorder="0" applyAlignment="0" applyProtection="0"/>
    <xf numFmtId="39" fontId="10" fillId="0" borderId="0" applyFont="0" applyFill="0" applyBorder="0" applyAlignment="0" applyProtection="0"/>
    <xf numFmtId="4" fontId="10" fillId="26" borderId="0"/>
    <xf numFmtId="0" fontId="10" fillId="26" borderId="4" applyFill="0" applyBorder="0"/>
    <xf numFmtId="235" fontId="10" fillId="26" borderId="4"/>
    <xf numFmtId="235" fontId="10" fillId="26" borderId="4"/>
    <xf numFmtId="235" fontId="10" fillId="26" borderId="4"/>
    <xf numFmtId="235" fontId="10" fillId="26" borderId="4"/>
    <xf numFmtId="4" fontId="10" fillId="26" borderId="0"/>
    <xf numFmtId="4" fontId="10" fillId="26" borderId="0"/>
    <xf numFmtId="235" fontId="10" fillId="26" borderId="4"/>
    <xf numFmtId="235" fontId="10" fillId="26" borderId="4"/>
    <xf numFmtId="235" fontId="10" fillId="26" borderId="4"/>
    <xf numFmtId="235" fontId="10" fillId="26" borderId="4"/>
    <xf numFmtId="235" fontId="10" fillId="26" borderId="4"/>
    <xf numFmtId="4" fontId="10" fillId="26" borderId="0"/>
    <xf numFmtId="235" fontId="10" fillId="26" borderId="4"/>
    <xf numFmtId="235" fontId="10" fillId="26" borderId="4"/>
    <xf numFmtId="4" fontId="10" fillId="26" borderId="0"/>
    <xf numFmtId="4" fontId="10" fillId="26" borderId="0"/>
    <xf numFmtId="230" fontId="10" fillId="0" borderId="0" applyFont="0" applyFill="0" applyBorder="0" applyAlignment="0" applyProtection="0"/>
    <xf numFmtId="0" fontId="27" fillId="0" borderId="0">
      <alignment vertical="top"/>
    </xf>
    <xf numFmtId="0" fontId="27" fillId="0" borderId="0">
      <alignment vertical="top"/>
    </xf>
    <xf numFmtId="0" fontId="27" fillId="0" borderId="0">
      <alignment vertical="top"/>
    </xf>
    <xf numFmtId="0" fontId="10" fillId="0" borderId="0" applyFont="0" applyFill="0" applyBorder="0" applyAlignment="0" applyProtection="0"/>
    <xf numFmtId="0" fontId="10" fillId="0" borderId="0">
      <alignment horizontal="left" wrapText="1"/>
    </xf>
    <xf numFmtId="0" fontId="10" fillId="0" borderId="0">
      <alignment horizontal="left" wrapText="1"/>
    </xf>
    <xf numFmtId="0" fontId="10" fillId="0" borderId="0">
      <alignment horizontal="left" wrapText="1"/>
    </xf>
    <xf numFmtId="0" fontId="10" fillId="0" borderId="0">
      <alignment horizontal="left" wrapText="1"/>
    </xf>
    <xf numFmtId="0" fontId="10" fillId="0" borderId="0">
      <alignment horizontal="left" wrapText="1"/>
    </xf>
    <xf numFmtId="0" fontId="10" fillId="0" borderId="0"/>
    <xf numFmtId="0" fontId="171" fillId="0" borderId="0"/>
    <xf numFmtId="0" fontId="171" fillId="0" borderId="0"/>
    <xf numFmtId="0" fontId="171" fillId="0" borderId="0"/>
    <xf numFmtId="0" fontId="171" fillId="0" borderId="0"/>
    <xf numFmtId="236" fontId="10" fillId="0" borderId="0" applyFont="0" applyFill="0" applyBorder="0" applyAlignment="0" applyProtection="0"/>
    <xf numFmtId="0" fontId="27" fillId="0" borderId="0">
      <alignment vertical="top"/>
    </xf>
    <xf numFmtId="0" fontId="10" fillId="0" borderId="0"/>
    <xf numFmtId="0" fontId="10" fillId="0" borderId="0"/>
    <xf numFmtId="0" fontId="10" fillId="0" borderId="0" applyFont="0" applyFill="0" applyBorder="0" applyAlignment="0" applyProtection="0"/>
    <xf numFmtId="0" fontId="10" fillId="0" borderId="0"/>
    <xf numFmtId="0" fontId="10" fillId="0" borderId="0">
      <alignment horizontal="left" wrapText="1"/>
    </xf>
    <xf numFmtId="0" fontId="10" fillId="0" borderId="0">
      <alignment horizontal="left" wrapText="1"/>
    </xf>
    <xf numFmtId="0" fontId="10" fillId="0" borderId="0">
      <alignment horizontal="left" wrapText="1"/>
    </xf>
    <xf numFmtId="0" fontId="10" fillId="0" borderId="0">
      <alignment horizontal="left" wrapText="1"/>
    </xf>
    <xf numFmtId="0" fontId="10" fillId="0" borderId="0" applyFont="0" applyFill="0" applyBorder="0" applyAlignment="0" applyProtection="0"/>
    <xf numFmtId="0" fontId="10" fillId="0" borderId="0"/>
    <xf numFmtId="0" fontId="176" fillId="0" borderId="0" applyNumberFormat="0" applyAlignment="0" applyProtection="0"/>
    <xf numFmtId="0" fontId="10" fillId="0" borderId="0">
      <alignment horizontal="left" wrapText="1"/>
    </xf>
    <xf numFmtId="0" fontId="10" fillId="0" borderId="0"/>
    <xf numFmtId="0" fontId="45" fillId="85" borderId="0"/>
    <xf numFmtId="0" fontId="45" fillId="26" borderId="0"/>
    <xf numFmtId="0" fontId="45" fillId="26" borderId="0"/>
    <xf numFmtId="0" fontId="45" fillId="85" borderId="0"/>
    <xf numFmtId="0" fontId="45" fillId="85" borderId="0"/>
    <xf numFmtId="0" fontId="45" fillId="26" borderId="0"/>
    <xf numFmtId="0" fontId="45" fillId="26" borderId="0"/>
    <xf numFmtId="0" fontId="45" fillId="85" borderId="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2" fillId="0" borderId="0" applyNumberFormat="0" applyFill="0" applyBorder="0" applyAlignment="0" applyProtection="0"/>
    <xf numFmtId="0" fontId="182" fillId="0" borderId="0" applyNumberFormat="0" applyFill="0" applyBorder="0" applyAlignment="0" applyProtection="0"/>
    <xf numFmtId="0" fontId="182"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81" fillId="0" borderId="0" applyNumberFormat="0" applyFill="0" applyBorder="0" applyAlignment="0" applyProtection="0"/>
    <xf numFmtId="0" fontId="10" fillId="0" borderId="0"/>
    <xf numFmtId="0" fontId="10" fillId="0" borderId="0"/>
    <xf numFmtId="0" fontId="10" fillId="27" borderId="0" applyNumberFormat="0" applyFont="0" applyAlignment="0" applyProtection="0"/>
    <xf numFmtId="222" fontId="175" fillId="0" borderId="0"/>
    <xf numFmtId="0" fontId="10" fillId="0" borderId="0">
      <alignment horizontal="left" wrapText="1"/>
    </xf>
    <xf numFmtId="3" fontId="35" fillId="0" borderId="0"/>
    <xf numFmtId="3" fontId="35" fillId="0" borderId="0"/>
    <xf numFmtId="0" fontId="10" fillId="0" borderId="0"/>
    <xf numFmtId="0" fontId="10" fillId="0" borderId="0">
      <alignment horizontal="left" wrapText="1"/>
    </xf>
    <xf numFmtId="0" fontId="183" fillId="0" borderId="0"/>
    <xf numFmtId="0" fontId="10" fillId="0" borderId="0"/>
    <xf numFmtId="237" fontId="10" fillId="0" borderId="0" applyFont="0" applyFill="0" applyBorder="0" applyAlignment="0" applyProtection="0"/>
    <xf numFmtId="237" fontId="10" fillId="0" borderId="0" applyFont="0" applyFill="0" applyBorder="0" applyAlignment="0" applyProtection="0"/>
    <xf numFmtId="237" fontId="10" fillId="0" borderId="0" applyFont="0" applyFill="0" applyBorder="0" applyAlignment="0" applyProtection="0"/>
    <xf numFmtId="238" fontId="10" fillId="0" borderId="0" applyFont="0" applyFill="0" applyBorder="0" applyAlignment="0" applyProtection="0"/>
    <xf numFmtId="237" fontId="10" fillId="0" borderId="0" applyFont="0" applyFill="0" applyBorder="0" applyAlignment="0" applyProtection="0"/>
    <xf numFmtId="239" fontId="10" fillId="0" borderId="0" applyFont="0" applyFill="0" applyBorder="0" applyProtection="0">
      <alignment horizontal="right"/>
    </xf>
    <xf numFmtId="240" fontId="10" fillId="0" borderId="0" applyFont="0" applyFill="0" applyBorder="0" applyAlignment="0" applyProtection="0"/>
    <xf numFmtId="239" fontId="10" fillId="0" borderId="0" applyFont="0" applyFill="0" applyBorder="0" applyProtection="0">
      <alignment horizontal="right"/>
    </xf>
    <xf numFmtId="0" fontId="10" fillId="0" borderId="0"/>
    <xf numFmtId="0" fontId="171" fillId="0" borderId="0"/>
    <xf numFmtId="222" fontId="10" fillId="0" borderId="0" applyFont="0" applyFill="0" applyBorder="0" applyAlignment="0" applyProtection="0"/>
    <xf numFmtId="223" fontId="10" fillId="0" borderId="0" applyFont="0" applyFill="0" applyBorder="0" applyAlignment="0" applyProtection="0"/>
    <xf numFmtId="0" fontId="10" fillId="25" borderId="0"/>
    <xf numFmtId="0" fontId="10" fillId="25" borderId="0"/>
    <xf numFmtId="0" fontId="10" fillId="25" borderId="0"/>
    <xf numFmtId="0" fontId="10" fillId="25" borderId="0"/>
    <xf numFmtId="0" fontId="10" fillId="25" borderId="0"/>
    <xf numFmtId="0" fontId="10" fillId="25" borderId="0"/>
    <xf numFmtId="0" fontId="10" fillId="25" borderId="0"/>
    <xf numFmtId="0" fontId="10" fillId="25" borderId="0"/>
    <xf numFmtId="0" fontId="10" fillId="25" borderId="0"/>
    <xf numFmtId="0" fontId="10" fillId="25" borderId="0"/>
    <xf numFmtId="0" fontId="10" fillId="25" borderId="0"/>
    <xf numFmtId="0" fontId="10" fillId="25" borderId="0"/>
    <xf numFmtId="0" fontId="10" fillId="25" borderId="0"/>
    <xf numFmtId="0" fontId="10" fillId="25" borderId="0"/>
    <xf numFmtId="0" fontId="10" fillId="25" borderId="0"/>
    <xf numFmtId="0" fontId="10" fillId="25" borderId="0"/>
    <xf numFmtId="0" fontId="177" fillId="83" borderId="0"/>
    <xf numFmtId="0" fontId="13" fillId="25" borderId="0"/>
    <xf numFmtId="0" fontId="13" fillId="25" borderId="0"/>
    <xf numFmtId="0" fontId="177" fillId="83" borderId="0"/>
    <xf numFmtId="0" fontId="177" fillId="83" borderId="0"/>
    <xf numFmtId="0" fontId="13" fillId="25" borderId="0"/>
    <xf numFmtId="0" fontId="13" fillId="25" borderId="0"/>
    <xf numFmtId="0" fontId="177" fillId="83" borderId="0"/>
    <xf numFmtId="0" fontId="178" fillId="31" borderId="0"/>
    <xf numFmtId="0" fontId="45" fillId="25" borderId="0"/>
    <xf numFmtId="0" fontId="45" fillId="25" borderId="0"/>
    <xf numFmtId="0" fontId="178" fillId="31" borderId="0"/>
    <xf numFmtId="0" fontId="178" fillId="31" borderId="0"/>
    <xf numFmtId="0" fontId="45" fillId="25" borderId="0"/>
    <xf numFmtId="0" fontId="45" fillId="25" borderId="0"/>
    <xf numFmtId="0" fontId="178" fillId="31" borderId="0"/>
    <xf numFmtId="0" fontId="179" fillId="84" borderId="0"/>
    <xf numFmtId="0" fontId="10" fillId="25" borderId="0"/>
    <xf numFmtId="0" fontId="10" fillId="25" borderId="0"/>
    <xf numFmtId="0" fontId="10" fillId="25" borderId="0"/>
    <xf numFmtId="0" fontId="10" fillId="25" borderId="0"/>
    <xf numFmtId="0" fontId="179" fillId="84" borderId="0"/>
    <xf numFmtId="0" fontId="179" fillId="84" borderId="0"/>
    <xf numFmtId="0" fontId="10" fillId="25" borderId="0"/>
    <xf numFmtId="0" fontId="10" fillId="25" borderId="0"/>
    <xf numFmtId="0" fontId="10" fillId="25" borderId="0"/>
    <xf numFmtId="0" fontId="179" fillId="84" borderId="0"/>
    <xf numFmtId="0" fontId="103" fillId="0" borderId="0"/>
    <xf numFmtId="0" fontId="103" fillId="25" borderId="0"/>
    <xf numFmtId="0" fontId="103" fillId="25" borderId="0"/>
    <xf numFmtId="0" fontId="103" fillId="0" borderId="0"/>
    <xf numFmtId="0" fontId="103" fillId="0" borderId="0"/>
    <xf numFmtId="0" fontId="103" fillId="25" borderId="0"/>
    <xf numFmtId="0" fontId="103" fillId="25" borderId="0"/>
    <xf numFmtId="0" fontId="103" fillId="0" borderId="0"/>
    <xf numFmtId="0" fontId="101" fillId="0" borderId="0"/>
    <xf numFmtId="0" fontId="101" fillId="25" borderId="0"/>
    <xf numFmtId="0" fontId="101" fillId="25" borderId="0"/>
    <xf numFmtId="0" fontId="101" fillId="0" borderId="0"/>
    <xf numFmtId="0" fontId="101" fillId="0" borderId="0"/>
    <xf numFmtId="0" fontId="101" fillId="25" borderId="0"/>
    <xf numFmtId="0" fontId="101" fillId="25" borderId="0"/>
    <xf numFmtId="0" fontId="101" fillId="0" borderId="0"/>
    <xf numFmtId="0" fontId="19" fillId="0" borderId="0"/>
    <xf numFmtId="0" fontId="19" fillId="25" borderId="0"/>
    <xf numFmtId="0" fontId="19" fillId="25" borderId="0"/>
    <xf numFmtId="0" fontId="19" fillId="25" borderId="0"/>
    <xf numFmtId="0" fontId="19" fillId="25" borderId="0"/>
    <xf numFmtId="0" fontId="19" fillId="0" borderId="0"/>
    <xf numFmtId="0" fontId="19" fillId="0" borderId="0"/>
    <xf numFmtId="0" fontId="19" fillId="25" borderId="0"/>
    <xf numFmtId="0" fontId="19" fillId="0" borderId="0"/>
    <xf numFmtId="0" fontId="19" fillId="25" borderId="0"/>
    <xf numFmtId="0" fontId="19" fillId="25" borderId="0"/>
    <xf numFmtId="0" fontId="19" fillId="0" borderId="0"/>
    <xf numFmtId="0" fontId="19" fillId="0" borderId="0"/>
    <xf numFmtId="0" fontId="184" fillId="0" borderId="0" applyNumberFormat="0" applyFill="0" applyBorder="0" applyProtection="0">
      <alignment vertical="top"/>
    </xf>
    <xf numFmtId="0" fontId="185" fillId="0" borderId="58" applyNumberFormat="0" applyFill="0" applyAlignment="0" applyProtection="0"/>
    <xf numFmtId="0" fontId="185" fillId="0" borderId="59" applyNumberFormat="0" applyFill="0" applyAlignment="0" applyProtection="0"/>
    <xf numFmtId="0" fontId="185" fillId="0" borderId="58" applyNumberFormat="0" applyFill="0" applyAlignment="0" applyProtection="0"/>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60" applyNumberFormat="0" applyFill="0" applyProtection="0">
      <alignment horizontal="center"/>
    </xf>
    <xf numFmtId="0" fontId="186" fillId="0" borderId="0" applyNumberFormat="0" applyFill="0" applyBorder="0" applyProtection="0">
      <alignment horizontal="left"/>
    </xf>
    <xf numFmtId="0" fontId="187" fillId="0" borderId="0" applyNumberFormat="0" applyFill="0" applyBorder="0" applyProtection="0">
      <alignment horizontal="centerContinuous"/>
    </xf>
    <xf numFmtId="0" fontId="187" fillId="0" borderId="0" applyNumberFormat="0" applyFill="0" applyProtection="0">
      <alignment horizontal="centerContinuous"/>
    </xf>
    <xf numFmtId="0" fontId="187" fillId="0" borderId="0" applyNumberFormat="0" applyFill="0" applyBorder="0" applyProtection="0">
      <alignment horizontal="centerContinuous"/>
    </xf>
    <xf numFmtId="241" fontId="17" fillId="0" borderId="0" applyFont="0" applyFill="0" applyBorder="0" applyAlignment="0" applyProtection="0"/>
    <xf numFmtId="242" fontId="10" fillId="0" borderId="0" applyFont="0" applyFill="0" applyBorder="0" applyAlignment="0" applyProtection="0"/>
    <xf numFmtId="242" fontId="10" fillId="0" borderId="0" applyFont="0" applyFill="0" applyBorder="0" applyAlignment="0" applyProtection="0"/>
    <xf numFmtId="243" fontId="188" fillId="0" borderId="11">
      <alignment horizontal="center"/>
    </xf>
    <xf numFmtId="243" fontId="188" fillId="0" borderId="11">
      <alignment horizontal="center"/>
    </xf>
    <xf numFmtId="243" fontId="188" fillId="0" borderId="11">
      <alignment horizontal="center"/>
    </xf>
    <xf numFmtId="244" fontId="17" fillId="0" borderId="0" applyFont="0" applyFill="0" applyBorder="0" applyAlignment="0" applyProtection="0"/>
    <xf numFmtId="245" fontId="10" fillId="0" borderId="0" applyFont="0" applyFill="0" applyBorder="0" applyAlignment="0" applyProtection="0"/>
    <xf numFmtId="245" fontId="10" fillId="0" borderId="0" applyFont="0" applyFill="0" applyBorder="0" applyAlignment="0" applyProtection="0"/>
    <xf numFmtId="0" fontId="17" fillId="0" borderId="0"/>
    <xf numFmtId="0" fontId="189" fillId="23"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189" fillId="2" borderId="0" applyNumberFormat="0" applyBorder="0" applyAlignment="0" applyProtection="0"/>
    <xf numFmtId="0" fontId="189" fillId="2" borderId="0" applyNumberFormat="0" applyBorder="0" applyAlignment="0" applyProtection="0"/>
    <xf numFmtId="0" fontId="189" fillId="7"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189" fillId="3" borderId="0" applyNumberFormat="0" applyBorder="0" applyAlignment="0" applyProtection="0"/>
    <xf numFmtId="0" fontId="189" fillId="3" borderId="0" applyNumberFormat="0" applyBorder="0" applyAlignment="0" applyProtection="0"/>
    <xf numFmtId="0" fontId="189" fillId="44"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189" fillId="4" borderId="0" applyNumberFormat="0" applyBorder="0" applyAlignment="0" applyProtection="0"/>
    <xf numFmtId="0" fontId="189" fillId="4" borderId="0" applyNumberFormat="0" applyBorder="0" applyAlignment="0" applyProtection="0"/>
    <xf numFmtId="0" fontId="189" fillId="23"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189" fillId="5" borderId="0" applyNumberFormat="0" applyBorder="0" applyAlignment="0" applyProtection="0"/>
    <xf numFmtId="0" fontId="189" fillId="5" borderId="0" applyNumberFormat="0" applyBorder="0" applyAlignment="0" applyProtection="0"/>
    <xf numFmtId="0" fontId="189" fillId="6"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189" fillId="6" borderId="0" applyNumberFormat="0" applyBorder="0" applyAlignment="0" applyProtection="0"/>
    <xf numFmtId="0" fontId="189" fillId="7"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189" fillId="7" borderId="0" applyNumberFormat="0" applyBorder="0" applyAlignment="0" applyProtection="0"/>
    <xf numFmtId="0" fontId="190" fillId="8" borderId="0" applyNumberFormat="0" applyBorder="0" applyAlignment="0" applyProtection="0"/>
    <xf numFmtId="0" fontId="190" fillId="9" borderId="0" applyNumberFormat="0" applyBorder="0" applyAlignment="0" applyProtection="0"/>
    <xf numFmtId="0" fontId="190" fillId="44" borderId="0" applyNumberFormat="0" applyBorder="0" applyAlignment="0" applyProtection="0"/>
    <xf numFmtId="0" fontId="190" fillId="7" borderId="0" applyNumberFormat="0" applyBorder="0" applyAlignment="0" applyProtection="0"/>
    <xf numFmtId="0" fontId="190" fillId="6" borderId="0" applyNumberFormat="0" applyBorder="0" applyAlignment="0" applyProtection="0"/>
    <xf numFmtId="0" fontId="190" fillId="44"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189" fillId="2"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189" fillId="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189" fillId="4"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189" fillId="5"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189" fillId="6"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189" fillId="7"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191" fillId="2" borderId="0" applyNumberFormat="0" applyBorder="0" applyAlignment="0" applyProtection="0"/>
    <xf numFmtId="0" fontId="191" fillId="2" borderId="0" applyNumberFormat="0" applyBorder="0" applyAlignment="0" applyProtection="0"/>
    <xf numFmtId="0" fontId="192" fillId="59" borderId="0" applyNumberFormat="0" applyBorder="0" applyAlignment="0" applyProtection="0"/>
    <xf numFmtId="0" fontId="192" fillId="59" borderId="0" applyNumberFormat="0" applyBorder="0" applyAlignment="0" applyProtection="0"/>
    <xf numFmtId="0" fontId="192" fillId="59" borderId="0" applyNumberFormat="0" applyBorder="0" applyAlignment="0" applyProtection="0"/>
    <xf numFmtId="0" fontId="191" fillId="3" borderId="0" applyNumberFormat="0" applyBorder="0" applyAlignment="0" applyProtection="0"/>
    <xf numFmtId="0" fontId="191" fillId="3" borderId="0" applyNumberFormat="0" applyBorder="0" applyAlignment="0" applyProtection="0"/>
    <xf numFmtId="0" fontId="192" fillId="63" borderId="0" applyNumberFormat="0" applyBorder="0" applyAlignment="0" applyProtection="0"/>
    <xf numFmtId="0" fontId="192" fillId="63" borderId="0" applyNumberFormat="0" applyBorder="0" applyAlignment="0" applyProtection="0"/>
    <xf numFmtId="0" fontId="192" fillId="63" borderId="0" applyNumberFormat="0" applyBorder="0" applyAlignment="0" applyProtection="0"/>
    <xf numFmtId="0" fontId="191" fillId="4" borderId="0" applyNumberFormat="0" applyBorder="0" applyAlignment="0" applyProtection="0"/>
    <xf numFmtId="0" fontId="191" fillId="4" borderId="0" applyNumberFormat="0" applyBorder="0" applyAlignment="0" applyProtection="0"/>
    <xf numFmtId="0" fontId="192" fillId="67" borderId="0" applyNumberFormat="0" applyBorder="0" applyAlignment="0" applyProtection="0"/>
    <xf numFmtId="0" fontId="192" fillId="67" borderId="0" applyNumberFormat="0" applyBorder="0" applyAlignment="0" applyProtection="0"/>
    <xf numFmtId="0" fontId="192" fillId="67" borderId="0" applyNumberFormat="0" applyBorder="0" applyAlignment="0" applyProtection="0"/>
    <xf numFmtId="0" fontId="191" fillId="5" borderId="0" applyNumberFormat="0" applyBorder="0" applyAlignment="0" applyProtection="0"/>
    <xf numFmtId="0" fontId="191" fillId="5" borderId="0" applyNumberFormat="0" applyBorder="0" applyAlignment="0" applyProtection="0"/>
    <xf numFmtId="0" fontId="192" fillId="71" borderId="0" applyNumberFormat="0" applyBorder="0" applyAlignment="0" applyProtection="0"/>
    <xf numFmtId="0" fontId="192" fillId="71" borderId="0" applyNumberFormat="0" applyBorder="0" applyAlignment="0" applyProtection="0"/>
    <xf numFmtId="0" fontId="192" fillId="71" borderId="0" applyNumberFormat="0" applyBorder="0" applyAlignment="0" applyProtection="0"/>
    <xf numFmtId="0" fontId="191" fillId="6" borderId="0" applyNumberFormat="0" applyBorder="0" applyAlignment="0" applyProtection="0"/>
    <xf numFmtId="0" fontId="191" fillId="6" borderId="0" applyNumberFormat="0" applyBorder="0" applyAlignment="0" applyProtection="0"/>
    <xf numFmtId="0" fontId="192" fillId="75" borderId="0" applyNumberFormat="0" applyBorder="0" applyAlignment="0" applyProtection="0"/>
    <xf numFmtId="0" fontId="192" fillId="75" borderId="0" applyNumberFormat="0" applyBorder="0" applyAlignment="0" applyProtection="0"/>
    <xf numFmtId="0" fontId="192" fillId="75" borderId="0" applyNumberFormat="0" applyBorder="0" applyAlignment="0" applyProtection="0"/>
    <xf numFmtId="0" fontId="191" fillId="7" borderId="0" applyNumberFormat="0" applyBorder="0" applyAlignment="0" applyProtection="0"/>
    <xf numFmtId="0" fontId="191" fillId="7" borderId="0" applyNumberFormat="0" applyBorder="0" applyAlignment="0" applyProtection="0"/>
    <xf numFmtId="0" fontId="192" fillId="79" borderId="0" applyNumberFormat="0" applyBorder="0" applyAlignment="0" applyProtection="0"/>
    <xf numFmtId="0" fontId="192" fillId="79" borderId="0" applyNumberFormat="0" applyBorder="0" applyAlignment="0" applyProtection="0"/>
    <xf numFmtId="0" fontId="192" fillId="79" borderId="0" applyNumberFormat="0" applyBorder="0" applyAlignment="0" applyProtection="0"/>
    <xf numFmtId="0" fontId="27" fillId="2" borderId="0" applyNumberFormat="0" applyBorder="0" applyAlignment="0" applyProtection="0"/>
    <xf numFmtId="0" fontId="27" fillId="2" borderId="0" applyNumberFormat="0" applyBorder="0" applyAlignment="0" applyProtection="0"/>
    <xf numFmtId="0" fontId="27" fillId="3" borderId="0" applyNumberFormat="0" applyBorder="0" applyAlignment="0" applyProtection="0"/>
    <xf numFmtId="0" fontId="27" fillId="3" borderId="0" applyNumberFormat="0" applyBorder="0" applyAlignment="0" applyProtection="0"/>
    <xf numFmtId="0" fontId="27" fillId="4" borderId="0" applyNumberFormat="0" applyBorder="0" applyAlignment="0" applyProtection="0"/>
    <xf numFmtId="0" fontId="27" fillId="4"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6" borderId="0" applyNumberFormat="0" applyBorder="0" applyAlignment="0" applyProtection="0"/>
    <xf numFmtId="0" fontId="27" fillId="6" borderId="0" applyNumberFormat="0" applyBorder="0" applyAlignment="0" applyProtection="0"/>
    <xf numFmtId="0" fontId="27" fillId="7" borderId="0" applyNumberFormat="0" applyBorder="0" applyAlignment="0" applyProtection="0"/>
    <xf numFmtId="0" fontId="27" fillId="7"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189" fillId="2" borderId="0" applyNumberFormat="0" applyBorder="0" applyAlignment="0" applyProtection="0"/>
    <xf numFmtId="0" fontId="189" fillId="2" borderId="0" applyNumberFormat="0" applyBorder="0" applyAlignment="0" applyProtection="0"/>
    <xf numFmtId="0" fontId="189" fillId="2"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59"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189" fillId="3" borderId="0" applyNumberFormat="0" applyBorder="0" applyAlignment="0" applyProtection="0"/>
    <xf numFmtId="0" fontId="189" fillId="3" borderId="0" applyNumberFormat="0" applyBorder="0" applyAlignment="0" applyProtection="0"/>
    <xf numFmtId="0" fontId="189" fillId="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3"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189" fillId="4" borderId="0" applyNumberFormat="0" applyBorder="0" applyAlignment="0" applyProtection="0"/>
    <xf numFmtId="0" fontId="189" fillId="4" borderId="0" applyNumberFormat="0" applyBorder="0" applyAlignment="0" applyProtection="0"/>
    <xf numFmtId="0" fontId="189" fillId="4"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67"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189" fillId="5" borderId="0" applyNumberFormat="0" applyBorder="0" applyAlignment="0" applyProtection="0"/>
    <xf numFmtId="0" fontId="189" fillId="5" borderId="0" applyNumberFormat="0" applyBorder="0" applyAlignment="0" applyProtection="0"/>
    <xf numFmtId="0" fontId="189" fillId="5"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1"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189" fillId="6" borderId="0" applyNumberFormat="0" applyBorder="0" applyAlignment="0" applyProtection="0"/>
    <xf numFmtId="0" fontId="189" fillId="6" borderId="0" applyNumberFormat="0" applyBorder="0" applyAlignment="0" applyProtection="0"/>
    <xf numFmtId="0" fontId="189" fillId="6"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5"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189" fillId="7" borderId="0" applyNumberFormat="0" applyBorder="0" applyAlignment="0" applyProtection="0"/>
    <xf numFmtId="0" fontId="189" fillId="7" borderId="0" applyNumberFormat="0" applyBorder="0" applyAlignment="0" applyProtection="0"/>
    <xf numFmtId="0" fontId="189" fillId="7"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5" fillId="79" borderId="0" applyNumberFormat="0" applyBorder="0" applyAlignment="0" applyProtection="0"/>
    <xf numFmtId="0" fontId="193" fillId="23" borderId="0" applyNumberFormat="0" applyBorder="0" applyAlignment="0" applyProtection="0"/>
    <xf numFmtId="0" fontId="193" fillId="7" borderId="0" applyNumberFormat="0" applyBorder="0" applyAlignment="0" applyProtection="0"/>
    <xf numFmtId="0" fontId="193" fillId="7" borderId="0" applyNumberFormat="0" applyBorder="0" applyAlignment="0" applyProtection="0"/>
    <xf numFmtId="0" fontId="193" fillId="9" borderId="0" applyNumberFormat="0" applyBorder="0" applyAlignment="0" applyProtection="0"/>
    <xf numFmtId="0" fontId="193" fillId="2" borderId="0" applyNumberFormat="0" applyBorder="0" applyAlignment="0" applyProtection="0"/>
    <xf numFmtId="0" fontId="193" fillId="44" borderId="0" applyNumberFormat="0" applyBorder="0" applyAlignment="0" applyProtection="0"/>
    <xf numFmtId="0" fontId="193" fillId="23" borderId="0" applyNumberFormat="0" applyBorder="0" applyAlignment="0" applyProtection="0"/>
    <xf numFmtId="0" fontId="193" fillId="7" borderId="0" applyNumberFormat="0" applyBorder="0" applyAlignment="0" applyProtection="0"/>
    <xf numFmtId="0" fontId="193" fillId="86" borderId="0" applyNumberFormat="0" applyBorder="0" applyAlignment="0" applyProtection="0"/>
    <xf numFmtId="0" fontId="193" fillId="6" borderId="0" applyNumberFormat="0" applyBorder="0" applyAlignment="0" applyProtection="0"/>
    <xf numFmtId="0" fontId="193" fillId="7" borderId="0" applyNumberFormat="0" applyBorder="0" applyAlignment="0" applyProtection="0"/>
    <xf numFmtId="0" fontId="193" fillId="44" borderId="0" applyNumberFormat="0" applyBorder="0" applyAlignment="0" applyProtection="0"/>
    <xf numFmtId="0" fontId="189" fillId="2" borderId="0" applyNumberFormat="0" applyBorder="0" applyAlignment="0" applyProtection="0"/>
    <xf numFmtId="0" fontId="189" fillId="3" borderId="0" applyNumberFormat="0" applyBorder="0" applyAlignment="0" applyProtection="0"/>
    <xf numFmtId="0" fontId="189" fillId="4" borderId="0" applyNumberFormat="0" applyBorder="0" applyAlignment="0" applyProtection="0"/>
    <xf numFmtId="0" fontId="189" fillId="5" borderId="0" applyNumberFormat="0" applyBorder="0" applyAlignment="0" applyProtection="0"/>
    <xf numFmtId="0" fontId="189" fillId="6" borderId="0" applyNumberFormat="0" applyBorder="0" applyAlignment="0" applyProtection="0"/>
    <xf numFmtId="0" fontId="189" fillId="7" borderId="0" applyNumberFormat="0" applyBorder="0" applyAlignment="0" applyProtection="0"/>
    <xf numFmtId="0" fontId="189" fillId="2" borderId="0" applyNumberFormat="0" applyBorder="0" applyAlignment="0" applyProtection="0"/>
    <xf numFmtId="0" fontId="189" fillId="3" borderId="0" applyNumberFormat="0" applyBorder="0" applyAlignment="0" applyProtection="0"/>
    <xf numFmtId="0" fontId="189" fillId="4" borderId="0" applyNumberFormat="0" applyBorder="0" applyAlignment="0" applyProtection="0"/>
    <xf numFmtId="0" fontId="189" fillId="5" borderId="0" applyNumberFormat="0" applyBorder="0" applyAlignment="0" applyProtection="0"/>
    <xf numFmtId="0" fontId="189" fillId="6" borderId="0" applyNumberFormat="0" applyBorder="0" applyAlignment="0" applyProtection="0"/>
    <xf numFmtId="0" fontId="189" fillId="7" borderId="0" applyNumberFormat="0" applyBorder="0" applyAlignment="0" applyProtection="0"/>
    <xf numFmtId="0" fontId="189" fillId="2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189" fillId="8" borderId="0" applyNumberFormat="0" applyBorder="0" applyAlignment="0" applyProtection="0"/>
    <xf numFmtId="0" fontId="189" fillId="8" borderId="0" applyNumberFormat="0" applyBorder="0" applyAlignment="0" applyProtection="0"/>
    <xf numFmtId="0" fontId="189" fillId="9"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189" fillId="9" borderId="0" applyNumberFormat="0" applyBorder="0" applyAlignment="0" applyProtection="0"/>
    <xf numFmtId="0" fontId="189" fillId="27"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189" fillId="10" borderId="0" applyNumberFormat="0" applyBorder="0" applyAlignment="0" applyProtection="0"/>
    <xf numFmtId="0" fontId="189" fillId="10" borderId="0" applyNumberFormat="0" applyBorder="0" applyAlignment="0" applyProtection="0"/>
    <xf numFmtId="0" fontId="189" fillId="20"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189" fillId="5" borderId="0" applyNumberFormat="0" applyBorder="0" applyAlignment="0" applyProtection="0"/>
    <xf numFmtId="0" fontId="189" fillId="5" borderId="0" applyNumberFormat="0" applyBorder="0" applyAlignment="0" applyProtection="0"/>
    <xf numFmtId="0" fontId="189" fillId="8"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89" fillId="8" borderId="0" applyNumberFormat="0" applyBorder="0" applyAlignment="0" applyProtection="0"/>
    <xf numFmtId="0" fontId="189" fillId="7"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189" fillId="11" borderId="0" applyNumberFormat="0" applyBorder="0" applyAlignment="0" applyProtection="0"/>
    <xf numFmtId="0" fontId="189" fillId="11" borderId="0" applyNumberFormat="0" applyBorder="0" applyAlignment="0" applyProtection="0"/>
    <xf numFmtId="0" fontId="190" fillId="6" borderId="0" applyNumberFormat="0" applyBorder="0" applyAlignment="0" applyProtection="0"/>
    <xf numFmtId="0" fontId="190" fillId="9" borderId="0" applyNumberFormat="0" applyBorder="0" applyAlignment="0" applyProtection="0"/>
    <xf numFmtId="0" fontId="190" fillId="27" borderId="0" applyNumberFormat="0" applyBorder="0" applyAlignment="0" applyProtection="0"/>
    <xf numFmtId="0" fontId="190" fillId="3" borderId="0" applyNumberFormat="0" applyBorder="0" applyAlignment="0" applyProtection="0"/>
    <xf numFmtId="0" fontId="190" fillId="6" borderId="0" applyNumberFormat="0" applyBorder="0" applyAlignment="0" applyProtection="0"/>
    <xf numFmtId="0" fontId="190" fillId="44"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189" fillId="8"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189" fillId="9"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189" fillId="10"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189" fillId="5"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89" fillId="8"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189" fillId="1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191" fillId="8" borderId="0" applyNumberFormat="0" applyBorder="0" applyAlignment="0" applyProtection="0"/>
    <xf numFmtId="0" fontId="191" fillId="8" borderId="0" applyNumberFormat="0" applyBorder="0" applyAlignment="0" applyProtection="0"/>
    <xf numFmtId="0" fontId="192" fillId="60" borderId="0" applyNumberFormat="0" applyBorder="0" applyAlignment="0" applyProtection="0"/>
    <xf numFmtId="0" fontId="192" fillId="60" borderId="0" applyNumberFormat="0" applyBorder="0" applyAlignment="0" applyProtection="0"/>
    <xf numFmtId="0" fontId="192" fillId="60" borderId="0" applyNumberFormat="0" applyBorder="0" applyAlignment="0" applyProtection="0"/>
    <xf numFmtId="0" fontId="191" fillId="9" borderId="0" applyNumberFormat="0" applyBorder="0" applyAlignment="0" applyProtection="0"/>
    <xf numFmtId="0" fontId="191" fillId="9" borderId="0" applyNumberFormat="0" applyBorder="0" applyAlignment="0" applyProtection="0"/>
    <xf numFmtId="0" fontId="192" fillId="64" borderId="0" applyNumberFormat="0" applyBorder="0" applyAlignment="0" applyProtection="0"/>
    <xf numFmtId="0" fontId="192" fillId="64" borderId="0" applyNumberFormat="0" applyBorder="0" applyAlignment="0" applyProtection="0"/>
    <xf numFmtId="0" fontId="192" fillId="64" borderId="0" applyNumberFormat="0" applyBorder="0" applyAlignment="0" applyProtection="0"/>
    <xf numFmtId="0" fontId="191" fillId="10" borderId="0" applyNumberFormat="0" applyBorder="0" applyAlignment="0" applyProtection="0"/>
    <xf numFmtId="0" fontId="191" fillId="10" borderId="0" applyNumberFormat="0" applyBorder="0" applyAlignment="0" applyProtection="0"/>
    <xf numFmtId="0" fontId="192" fillId="68" borderId="0" applyNumberFormat="0" applyBorder="0" applyAlignment="0" applyProtection="0"/>
    <xf numFmtId="0" fontId="192" fillId="68" borderId="0" applyNumberFormat="0" applyBorder="0" applyAlignment="0" applyProtection="0"/>
    <xf numFmtId="0" fontId="192" fillId="68" borderId="0" applyNumberFormat="0" applyBorder="0" applyAlignment="0" applyProtection="0"/>
    <xf numFmtId="0" fontId="191" fillId="5" borderId="0" applyNumberFormat="0" applyBorder="0" applyAlignment="0" applyProtection="0"/>
    <xf numFmtId="0" fontId="191" fillId="5" borderId="0" applyNumberFormat="0" applyBorder="0" applyAlignment="0" applyProtection="0"/>
    <xf numFmtId="0" fontId="192" fillId="72" borderId="0" applyNumberFormat="0" applyBorder="0" applyAlignment="0" applyProtection="0"/>
    <xf numFmtId="0" fontId="192" fillId="72" borderId="0" applyNumberFormat="0" applyBorder="0" applyAlignment="0" applyProtection="0"/>
    <xf numFmtId="0" fontId="192" fillId="72" borderId="0" applyNumberFormat="0" applyBorder="0" applyAlignment="0" applyProtection="0"/>
    <xf numFmtId="0" fontId="191" fillId="8" borderId="0" applyNumberFormat="0" applyBorder="0" applyAlignment="0" applyProtection="0"/>
    <xf numFmtId="0" fontId="191" fillId="8" borderId="0" applyNumberFormat="0" applyBorder="0" applyAlignment="0" applyProtection="0"/>
    <xf numFmtId="0" fontId="192" fillId="76" borderId="0" applyNumberFormat="0" applyBorder="0" applyAlignment="0" applyProtection="0"/>
    <xf numFmtId="0" fontId="192" fillId="76" borderId="0" applyNumberFormat="0" applyBorder="0" applyAlignment="0" applyProtection="0"/>
    <xf numFmtId="0" fontId="192" fillId="76" borderId="0" applyNumberFormat="0" applyBorder="0" applyAlignment="0" applyProtection="0"/>
    <xf numFmtId="0" fontId="191" fillId="11" borderId="0" applyNumberFormat="0" applyBorder="0" applyAlignment="0" applyProtection="0"/>
    <xf numFmtId="0" fontId="191" fillId="11" borderId="0" applyNumberFormat="0" applyBorder="0" applyAlignment="0" applyProtection="0"/>
    <xf numFmtId="0" fontId="192" fillId="80" borderId="0" applyNumberFormat="0" applyBorder="0" applyAlignment="0" applyProtection="0"/>
    <xf numFmtId="0" fontId="192" fillId="80" borderId="0" applyNumberFormat="0" applyBorder="0" applyAlignment="0" applyProtection="0"/>
    <xf numFmtId="0" fontId="192" fillId="80"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9" borderId="0" applyNumberFormat="0" applyBorder="0" applyAlignment="0" applyProtection="0"/>
    <xf numFmtId="0" fontId="27" fillId="9" borderId="0" applyNumberFormat="0" applyBorder="0" applyAlignment="0" applyProtection="0"/>
    <xf numFmtId="0" fontId="27" fillId="10" borderId="0" applyNumberFormat="0" applyBorder="0" applyAlignment="0" applyProtection="0"/>
    <xf numFmtId="0" fontId="27" fillId="10" borderId="0" applyNumberFormat="0" applyBorder="0" applyAlignment="0" applyProtection="0"/>
    <xf numFmtId="0" fontId="27" fillId="5" borderId="0" applyNumberFormat="0" applyBorder="0" applyAlignment="0" applyProtection="0"/>
    <xf numFmtId="0" fontId="27" fillId="5" borderId="0" applyNumberFormat="0" applyBorder="0" applyAlignment="0" applyProtection="0"/>
    <xf numFmtId="0" fontId="27" fillId="8" borderId="0" applyNumberFormat="0" applyBorder="0" applyAlignment="0" applyProtection="0"/>
    <xf numFmtId="0" fontId="27" fillId="8" borderId="0" applyNumberFormat="0" applyBorder="0" applyAlignment="0" applyProtection="0"/>
    <xf numFmtId="0" fontId="27" fillId="11" borderId="0" applyNumberFormat="0" applyBorder="0" applyAlignment="0" applyProtection="0"/>
    <xf numFmtId="0" fontId="27" fillId="11"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189" fillId="8" borderId="0" applyNumberFormat="0" applyBorder="0" applyAlignment="0" applyProtection="0"/>
    <xf numFmtId="0" fontId="189" fillId="8" borderId="0" applyNumberFormat="0" applyBorder="0" applyAlignment="0" applyProtection="0"/>
    <xf numFmtId="0" fontId="189" fillId="8"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189" fillId="9" borderId="0" applyNumberFormat="0" applyBorder="0" applyAlignment="0" applyProtection="0"/>
    <xf numFmtId="0" fontId="189" fillId="9" borderId="0" applyNumberFormat="0" applyBorder="0" applyAlignment="0" applyProtection="0"/>
    <xf numFmtId="0" fontId="189" fillId="9"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189" fillId="10" borderId="0" applyNumberFormat="0" applyBorder="0" applyAlignment="0" applyProtection="0"/>
    <xf numFmtId="0" fontId="189" fillId="10" borderId="0" applyNumberFormat="0" applyBorder="0" applyAlignment="0" applyProtection="0"/>
    <xf numFmtId="0" fontId="189" fillId="10"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189" fillId="5" borderId="0" applyNumberFormat="0" applyBorder="0" applyAlignment="0" applyProtection="0"/>
    <xf numFmtId="0" fontId="189" fillId="5" borderId="0" applyNumberFormat="0" applyBorder="0" applyAlignment="0" applyProtection="0"/>
    <xf numFmtId="0" fontId="189" fillId="5"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89" fillId="8" borderId="0" applyNumberFormat="0" applyBorder="0" applyAlignment="0" applyProtection="0"/>
    <xf numFmtId="0" fontId="189" fillId="8" borderId="0" applyNumberFormat="0" applyBorder="0" applyAlignment="0" applyProtection="0"/>
    <xf numFmtId="0" fontId="189" fillId="8"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189" fillId="11" borderId="0" applyNumberFormat="0" applyBorder="0" applyAlignment="0" applyProtection="0"/>
    <xf numFmtId="0" fontId="189" fillId="11" borderId="0" applyNumberFormat="0" applyBorder="0" applyAlignment="0" applyProtection="0"/>
    <xf numFmtId="0" fontId="189" fillId="11"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5" fillId="80" borderId="0" applyNumberFormat="0" applyBorder="0" applyAlignment="0" applyProtection="0"/>
    <xf numFmtId="0" fontId="193" fillId="8" borderId="0" applyNumberFormat="0" applyBorder="0" applyAlignment="0" applyProtection="0"/>
    <xf numFmtId="0" fontId="193" fillId="20" borderId="0" applyNumberFormat="0" applyBorder="0" applyAlignment="0" applyProtection="0"/>
    <xf numFmtId="0" fontId="193" fillId="7" borderId="0" applyNumberFormat="0" applyBorder="0" applyAlignment="0" applyProtection="0"/>
    <xf numFmtId="0" fontId="193" fillId="9" borderId="0" applyNumberFormat="0" applyBorder="0" applyAlignment="0" applyProtection="0"/>
    <xf numFmtId="0" fontId="193" fillId="2" borderId="0" applyNumberFormat="0" applyBorder="0" applyAlignment="0" applyProtection="0"/>
    <xf numFmtId="0" fontId="193" fillId="27" borderId="0" applyNumberFormat="0" applyBorder="0" applyAlignment="0" applyProtection="0"/>
    <xf numFmtId="0" fontId="193" fillId="5" borderId="0" applyNumberFormat="0" applyBorder="0" applyAlignment="0" applyProtection="0"/>
    <xf numFmtId="0" fontId="193" fillId="20" borderId="0" applyNumberFormat="0" applyBorder="0" applyAlignment="0" applyProtection="0"/>
    <xf numFmtId="0" fontId="193" fillId="8" borderId="0" applyNumberFormat="0" applyBorder="0" applyAlignment="0" applyProtection="0"/>
    <xf numFmtId="0" fontId="193" fillId="11" borderId="0" applyNumberFormat="0" applyBorder="0" applyAlignment="0" applyProtection="0"/>
    <xf numFmtId="0" fontId="193" fillId="27" borderId="0" applyNumberFormat="0" applyBorder="0" applyAlignment="0" applyProtection="0"/>
    <xf numFmtId="0" fontId="189" fillId="8" borderId="0" applyNumberFormat="0" applyBorder="0" applyAlignment="0" applyProtection="0"/>
    <xf numFmtId="0" fontId="189" fillId="9" borderId="0" applyNumberFormat="0" applyBorder="0" applyAlignment="0" applyProtection="0"/>
    <xf numFmtId="0" fontId="189" fillId="10" borderId="0" applyNumberFormat="0" applyBorder="0" applyAlignment="0" applyProtection="0"/>
    <xf numFmtId="0" fontId="189" fillId="5" borderId="0" applyNumberFormat="0" applyBorder="0" applyAlignment="0" applyProtection="0"/>
    <xf numFmtId="0" fontId="189" fillId="8" borderId="0" applyNumberFormat="0" applyBorder="0" applyAlignment="0" applyProtection="0"/>
    <xf numFmtId="0" fontId="189" fillId="11" borderId="0" applyNumberFormat="0" applyBorder="0" applyAlignment="0" applyProtection="0"/>
    <xf numFmtId="0" fontId="189" fillId="8" borderId="0" applyNumberFormat="0" applyBorder="0" applyAlignment="0" applyProtection="0"/>
    <xf numFmtId="0" fontId="189" fillId="9" borderId="0" applyNumberFormat="0" applyBorder="0" applyAlignment="0" applyProtection="0"/>
    <xf numFmtId="0" fontId="189" fillId="10" borderId="0" applyNumberFormat="0" applyBorder="0" applyAlignment="0" applyProtection="0"/>
    <xf numFmtId="0" fontId="189" fillId="5" borderId="0" applyNumberFormat="0" applyBorder="0" applyAlignment="0" applyProtection="0"/>
    <xf numFmtId="0" fontId="189" fillId="8" borderId="0" applyNumberFormat="0" applyBorder="0" applyAlignment="0" applyProtection="0"/>
    <xf numFmtId="0" fontId="189" fillId="11" borderId="0" applyNumberFormat="0" applyBorder="0" applyAlignment="0" applyProtection="0"/>
    <xf numFmtId="0" fontId="194" fillId="14" borderId="0" applyNumberFormat="0" applyBorder="0" applyAlignment="0" applyProtection="0"/>
    <xf numFmtId="0" fontId="168" fillId="61" borderId="0" applyNumberFormat="0" applyBorder="0" applyAlignment="0" applyProtection="0"/>
    <xf numFmtId="0" fontId="194" fillId="12" borderId="0" applyNumberFormat="0" applyBorder="0" applyAlignment="0" applyProtection="0"/>
    <xf numFmtId="0" fontId="194" fillId="12" borderId="0" applyNumberFormat="0" applyBorder="0" applyAlignment="0" applyProtection="0"/>
    <xf numFmtId="0" fontId="194" fillId="9" borderId="0" applyNumberFormat="0" applyBorder="0" applyAlignment="0" applyProtection="0"/>
    <xf numFmtId="0" fontId="168" fillId="65" borderId="0" applyNumberFormat="0" applyBorder="0" applyAlignment="0" applyProtection="0"/>
    <xf numFmtId="0" fontId="194" fillId="9" borderId="0" applyNumberFormat="0" applyBorder="0" applyAlignment="0" applyProtection="0"/>
    <xf numFmtId="0" fontId="194" fillId="27" borderId="0" applyNumberFormat="0" applyBorder="0" applyAlignment="0" applyProtection="0"/>
    <xf numFmtId="0" fontId="168" fillId="69" borderId="0" applyNumberFormat="0" applyBorder="0" applyAlignment="0" applyProtection="0"/>
    <xf numFmtId="0" fontId="194" fillId="10" borderId="0" applyNumberFormat="0" applyBorder="0" applyAlignment="0" applyProtection="0"/>
    <xf numFmtId="0" fontId="194" fillId="10" borderId="0" applyNumberFormat="0" applyBorder="0" applyAlignment="0" applyProtection="0"/>
    <xf numFmtId="0" fontId="194" fillId="20" borderId="0" applyNumberFormat="0" applyBorder="0" applyAlignment="0" applyProtection="0"/>
    <xf numFmtId="0" fontId="168" fillId="73" borderId="0" applyNumberFormat="0" applyBorder="0" applyAlignment="0" applyProtection="0"/>
    <xf numFmtId="0" fontId="194" fillId="13" borderId="0" applyNumberFormat="0" applyBorder="0" applyAlignment="0" applyProtection="0"/>
    <xf numFmtId="0" fontId="194" fillId="13" borderId="0" applyNumberFormat="0" applyBorder="0" applyAlignment="0" applyProtection="0"/>
    <xf numFmtId="0" fontId="194" fillId="14" borderId="0" applyNumberFormat="0" applyBorder="0" applyAlignment="0" applyProtection="0"/>
    <xf numFmtId="0" fontId="168" fillId="77" borderId="0" applyNumberFormat="0" applyBorder="0" applyAlignment="0" applyProtection="0"/>
    <xf numFmtId="0" fontId="194" fillId="14" borderId="0" applyNumberFormat="0" applyBorder="0" applyAlignment="0" applyProtection="0"/>
    <xf numFmtId="0" fontId="194" fillId="7" borderId="0" applyNumberFormat="0" applyBorder="0" applyAlignment="0" applyProtection="0"/>
    <xf numFmtId="0" fontId="168" fillId="81" borderId="0" applyNumberFormat="0" applyBorder="0" applyAlignment="0" applyProtection="0"/>
    <xf numFmtId="0" fontId="194" fillId="15" borderId="0" applyNumberFormat="0" applyBorder="0" applyAlignment="0" applyProtection="0"/>
    <xf numFmtId="0" fontId="194" fillId="15" borderId="0" applyNumberFormat="0" applyBorder="0" applyAlignment="0" applyProtection="0"/>
    <xf numFmtId="0" fontId="195" fillId="6" borderId="0" applyNumberFormat="0" applyBorder="0" applyAlignment="0" applyProtection="0"/>
    <xf numFmtId="0" fontId="195" fillId="19" borderId="0" applyNumberFormat="0" applyBorder="0" applyAlignment="0" applyProtection="0"/>
    <xf numFmtId="0" fontId="195" fillId="11" borderId="0" applyNumberFormat="0" applyBorder="0" applyAlignment="0" applyProtection="0"/>
    <xf numFmtId="0" fontId="195" fillId="3" borderId="0" applyNumberFormat="0" applyBorder="0" applyAlignment="0" applyProtection="0"/>
    <xf numFmtId="0" fontId="195" fillId="6" borderId="0" applyNumberFormat="0" applyBorder="0" applyAlignment="0" applyProtection="0"/>
    <xf numFmtId="0" fontId="195" fillId="9" borderId="0" applyNumberFormat="0" applyBorder="0" applyAlignment="0" applyProtection="0"/>
    <xf numFmtId="0" fontId="168" fillId="61" borderId="0" applyNumberFormat="0" applyBorder="0" applyAlignment="0" applyProtection="0"/>
    <xf numFmtId="0" fontId="194" fillId="12" borderId="0" applyNumberFormat="0" applyBorder="0" applyAlignment="0" applyProtection="0"/>
    <xf numFmtId="0" fontId="168" fillId="61" borderId="0" applyNumberFormat="0" applyBorder="0" applyAlignment="0" applyProtection="0"/>
    <xf numFmtId="0" fontId="168" fillId="61" borderId="0" applyNumberFormat="0" applyBorder="0" applyAlignment="0" applyProtection="0"/>
    <xf numFmtId="0" fontId="168" fillId="61" borderId="0" applyNumberFormat="0" applyBorder="0" applyAlignment="0" applyProtection="0"/>
    <xf numFmtId="0" fontId="168" fillId="65" borderId="0" applyNumberFormat="0" applyBorder="0" applyAlignment="0" applyProtection="0"/>
    <xf numFmtId="0" fontId="194" fillId="9" borderId="0" applyNumberFormat="0" applyBorder="0" applyAlignment="0" applyProtection="0"/>
    <xf numFmtId="0" fontId="168" fillId="65" borderId="0" applyNumberFormat="0" applyBorder="0" applyAlignment="0" applyProtection="0"/>
    <xf numFmtId="0" fontId="168" fillId="65" borderId="0" applyNumberFormat="0" applyBorder="0" applyAlignment="0" applyProtection="0"/>
    <xf numFmtId="0" fontId="168" fillId="65" borderId="0" applyNumberFormat="0" applyBorder="0" applyAlignment="0" applyProtection="0"/>
    <xf numFmtId="0" fontId="168" fillId="69" borderId="0" applyNumberFormat="0" applyBorder="0" applyAlignment="0" applyProtection="0"/>
    <xf numFmtId="0" fontId="194" fillId="10" borderId="0" applyNumberFormat="0" applyBorder="0" applyAlignment="0" applyProtection="0"/>
    <xf numFmtId="0" fontId="168" fillId="69" borderId="0" applyNumberFormat="0" applyBorder="0" applyAlignment="0" applyProtection="0"/>
    <xf numFmtId="0" fontId="168" fillId="69" borderId="0" applyNumberFormat="0" applyBorder="0" applyAlignment="0" applyProtection="0"/>
    <xf numFmtId="0" fontId="168" fillId="69" borderId="0" applyNumberFormat="0" applyBorder="0" applyAlignment="0" applyProtection="0"/>
    <xf numFmtId="0" fontId="168" fillId="73" borderId="0" applyNumberFormat="0" applyBorder="0" applyAlignment="0" applyProtection="0"/>
    <xf numFmtId="0" fontId="194" fillId="13" borderId="0" applyNumberFormat="0" applyBorder="0" applyAlignment="0" applyProtection="0"/>
    <xf numFmtId="0" fontId="168" fillId="73" borderId="0" applyNumberFormat="0" applyBorder="0" applyAlignment="0" applyProtection="0"/>
    <xf numFmtId="0" fontId="168" fillId="73" borderId="0" applyNumberFormat="0" applyBorder="0" applyAlignment="0" applyProtection="0"/>
    <xf numFmtId="0" fontId="168" fillId="73" borderId="0" applyNumberFormat="0" applyBorder="0" applyAlignment="0" applyProtection="0"/>
    <xf numFmtId="0" fontId="168" fillId="77" borderId="0" applyNumberFormat="0" applyBorder="0" applyAlignment="0" applyProtection="0"/>
    <xf numFmtId="0" fontId="194" fillId="14" borderId="0" applyNumberFormat="0" applyBorder="0" applyAlignment="0" applyProtection="0"/>
    <xf numFmtId="0" fontId="168" fillId="77" borderId="0" applyNumberFormat="0" applyBorder="0" applyAlignment="0" applyProtection="0"/>
    <xf numFmtId="0" fontId="168" fillId="77" borderId="0" applyNumberFormat="0" applyBorder="0" applyAlignment="0" applyProtection="0"/>
    <xf numFmtId="0" fontId="168" fillId="77" borderId="0" applyNumberFormat="0" applyBorder="0" applyAlignment="0" applyProtection="0"/>
    <xf numFmtId="0" fontId="168" fillId="81" borderId="0" applyNumberFormat="0" applyBorder="0" applyAlignment="0" applyProtection="0"/>
    <xf numFmtId="0" fontId="194" fillId="15" borderId="0" applyNumberFormat="0" applyBorder="0" applyAlignment="0" applyProtection="0"/>
    <xf numFmtId="0" fontId="168" fillId="81" borderId="0" applyNumberFormat="0" applyBorder="0" applyAlignment="0" applyProtection="0"/>
    <xf numFmtId="0" fontId="168" fillId="81" borderId="0" applyNumberFormat="0" applyBorder="0" applyAlignment="0" applyProtection="0"/>
    <xf numFmtId="0" fontId="168" fillId="81" borderId="0" applyNumberFormat="0" applyBorder="0" applyAlignment="0" applyProtection="0"/>
    <xf numFmtId="0" fontId="196" fillId="12" borderId="0" applyNumberFormat="0" applyBorder="0" applyAlignment="0" applyProtection="0"/>
    <xf numFmtId="0" fontId="196" fillId="12" borderId="0" applyNumberFormat="0" applyBorder="0" applyAlignment="0" applyProtection="0"/>
    <xf numFmtId="0" fontId="197" fillId="61" borderId="0" applyNumberFormat="0" applyBorder="0" applyAlignment="0" applyProtection="0"/>
    <xf numFmtId="0" fontId="197" fillId="61" borderId="0" applyNumberFormat="0" applyBorder="0" applyAlignment="0" applyProtection="0"/>
    <xf numFmtId="0" fontId="197" fillId="61" borderId="0" applyNumberFormat="0" applyBorder="0" applyAlignment="0" applyProtection="0"/>
    <xf numFmtId="0" fontId="196" fillId="9" borderId="0" applyNumberFormat="0" applyBorder="0" applyAlignment="0" applyProtection="0"/>
    <xf numFmtId="0" fontId="196" fillId="9" borderId="0" applyNumberFormat="0" applyBorder="0" applyAlignment="0" applyProtection="0"/>
    <xf numFmtId="0" fontId="197" fillId="65" borderId="0" applyNumberFormat="0" applyBorder="0" applyAlignment="0" applyProtection="0"/>
    <xf numFmtId="0" fontId="197" fillId="65" borderId="0" applyNumberFormat="0" applyBorder="0" applyAlignment="0" applyProtection="0"/>
    <xf numFmtId="0" fontId="197" fillId="65" borderId="0" applyNumberFormat="0" applyBorder="0" applyAlignment="0" applyProtection="0"/>
    <xf numFmtId="0" fontId="196" fillId="10" borderId="0" applyNumberFormat="0" applyBorder="0" applyAlignment="0" applyProtection="0"/>
    <xf numFmtId="0" fontId="196" fillId="10" borderId="0" applyNumberFormat="0" applyBorder="0" applyAlignment="0" applyProtection="0"/>
    <xf numFmtId="0" fontId="197" fillId="69" borderId="0" applyNumberFormat="0" applyBorder="0" applyAlignment="0" applyProtection="0"/>
    <xf numFmtId="0" fontId="197" fillId="69" borderId="0" applyNumberFormat="0" applyBorder="0" applyAlignment="0" applyProtection="0"/>
    <xf numFmtId="0" fontId="197" fillId="69" borderId="0" applyNumberFormat="0" applyBorder="0" applyAlignment="0" applyProtection="0"/>
    <xf numFmtId="0" fontId="196" fillId="13" borderId="0" applyNumberFormat="0" applyBorder="0" applyAlignment="0" applyProtection="0"/>
    <xf numFmtId="0" fontId="196" fillId="13" borderId="0" applyNumberFormat="0" applyBorder="0" applyAlignment="0" applyProtection="0"/>
    <xf numFmtId="0" fontId="197" fillId="73" borderId="0" applyNumberFormat="0" applyBorder="0" applyAlignment="0" applyProtection="0"/>
    <xf numFmtId="0" fontId="197" fillId="73" borderId="0" applyNumberFormat="0" applyBorder="0" applyAlignment="0" applyProtection="0"/>
    <xf numFmtId="0" fontId="197" fillId="73" borderId="0" applyNumberFormat="0" applyBorder="0" applyAlignment="0" applyProtection="0"/>
    <xf numFmtId="0" fontId="196" fillId="14" borderId="0" applyNumberFormat="0" applyBorder="0" applyAlignment="0" applyProtection="0"/>
    <xf numFmtId="0" fontId="196" fillId="14" borderId="0" applyNumberFormat="0" applyBorder="0" applyAlignment="0" applyProtection="0"/>
    <xf numFmtId="0" fontId="197" fillId="77" borderId="0" applyNumberFormat="0" applyBorder="0" applyAlignment="0" applyProtection="0"/>
    <xf numFmtId="0" fontId="197" fillId="77" borderId="0" applyNumberFormat="0" applyBorder="0" applyAlignment="0" applyProtection="0"/>
    <xf numFmtId="0" fontId="197" fillId="77" borderId="0" applyNumberFormat="0" applyBorder="0" applyAlignment="0" applyProtection="0"/>
    <xf numFmtId="0" fontId="196" fillId="15" borderId="0" applyNumberFormat="0" applyBorder="0" applyAlignment="0" applyProtection="0"/>
    <xf numFmtId="0" fontId="196" fillId="15" borderId="0" applyNumberFormat="0" applyBorder="0" applyAlignment="0" applyProtection="0"/>
    <xf numFmtId="0" fontId="197" fillId="81" borderId="0" applyNumberFormat="0" applyBorder="0" applyAlignment="0" applyProtection="0"/>
    <xf numFmtId="0" fontId="197" fillId="81" borderId="0" applyNumberFormat="0" applyBorder="0" applyAlignment="0" applyProtection="0"/>
    <xf numFmtId="0" fontId="197" fillId="81" borderId="0" applyNumberFormat="0" applyBorder="0" applyAlignment="0" applyProtection="0"/>
    <xf numFmtId="0" fontId="177" fillId="12" borderId="0" applyNumberFormat="0" applyBorder="0" applyAlignment="0" applyProtection="0"/>
    <xf numFmtId="0" fontId="177" fillId="12" borderId="0" applyNumberFormat="0" applyBorder="0" applyAlignment="0" applyProtection="0"/>
    <xf numFmtId="0" fontId="177" fillId="9" borderId="0" applyNumberFormat="0" applyBorder="0" applyAlignment="0" applyProtection="0"/>
    <xf numFmtId="0" fontId="177" fillId="9" borderId="0" applyNumberFormat="0" applyBorder="0" applyAlignment="0" applyProtection="0"/>
    <xf numFmtId="0" fontId="177" fillId="10" borderId="0" applyNumberFormat="0" applyBorder="0" applyAlignment="0" applyProtection="0"/>
    <xf numFmtId="0" fontId="177" fillId="10" borderId="0" applyNumberFormat="0" applyBorder="0" applyAlignment="0" applyProtection="0"/>
    <xf numFmtId="0" fontId="177" fillId="13" borderId="0" applyNumberFormat="0" applyBorder="0" applyAlignment="0" applyProtection="0"/>
    <xf numFmtId="0" fontId="177" fillId="13" borderId="0" applyNumberFormat="0" applyBorder="0" applyAlignment="0" applyProtection="0"/>
    <xf numFmtId="0" fontId="177" fillId="14" borderId="0" applyNumberFormat="0" applyBorder="0" applyAlignment="0" applyProtection="0"/>
    <xf numFmtId="0" fontId="177" fillId="14" borderId="0" applyNumberFormat="0" applyBorder="0" applyAlignment="0" applyProtection="0"/>
    <xf numFmtId="0" fontId="177" fillId="15" borderId="0" applyNumberFormat="0" applyBorder="0" applyAlignment="0" applyProtection="0"/>
    <xf numFmtId="0" fontId="177" fillId="15" borderId="0" applyNumberFormat="0" applyBorder="0" applyAlignment="0" applyProtection="0"/>
    <xf numFmtId="0" fontId="194" fillId="12" borderId="0" applyNumberFormat="0" applyBorder="0" applyAlignment="0" applyProtection="0"/>
    <xf numFmtId="0" fontId="194" fillId="12" borderId="0" applyNumberFormat="0" applyBorder="0" applyAlignment="0" applyProtection="0"/>
    <xf numFmtId="0" fontId="194" fillId="12" borderId="0" applyNumberFormat="0" applyBorder="0" applyAlignment="0" applyProtection="0"/>
    <xf numFmtId="0" fontId="194" fillId="9" borderId="0" applyNumberFormat="0" applyBorder="0" applyAlignment="0" applyProtection="0"/>
    <xf numFmtId="0" fontId="194" fillId="9" borderId="0" applyNumberFormat="0" applyBorder="0" applyAlignment="0" applyProtection="0"/>
    <xf numFmtId="0" fontId="194" fillId="9" borderId="0" applyNumberFormat="0" applyBorder="0" applyAlignment="0" applyProtection="0"/>
    <xf numFmtId="0" fontId="194" fillId="10" borderId="0" applyNumberFormat="0" applyBorder="0" applyAlignment="0" applyProtection="0"/>
    <xf numFmtId="0" fontId="194" fillId="10" borderId="0" applyNumberFormat="0" applyBorder="0" applyAlignment="0" applyProtection="0"/>
    <xf numFmtId="0" fontId="194" fillId="10" borderId="0" applyNumberFormat="0" applyBorder="0" applyAlignment="0" applyProtection="0"/>
    <xf numFmtId="0" fontId="194" fillId="13" borderId="0" applyNumberFormat="0" applyBorder="0" applyAlignment="0" applyProtection="0"/>
    <xf numFmtId="0" fontId="194" fillId="13" borderId="0" applyNumberFormat="0" applyBorder="0" applyAlignment="0" applyProtection="0"/>
    <xf numFmtId="0" fontId="194" fillId="13" borderId="0" applyNumberFormat="0" applyBorder="0" applyAlignment="0" applyProtection="0"/>
    <xf numFmtId="0" fontId="194" fillId="14" borderId="0" applyNumberFormat="0" applyBorder="0" applyAlignment="0" applyProtection="0"/>
    <xf numFmtId="0" fontId="194" fillId="14" borderId="0" applyNumberFormat="0" applyBorder="0" applyAlignment="0" applyProtection="0"/>
    <xf numFmtId="0" fontId="194" fillId="14" borderId="0" applyNumberFormat="0" applyBorder="0" applyAlignment="0" applyProtection="0"/>
    <xf numFmtId="0" fontId="194" fillId="15" borderId="0" applyNumberFormat="0" applyBorder="0" applyAlignment="0" applyProtection="0"/>
    <xf numFmtId="0" fontId="194" fillId="15" borderId="0" applyNumberFormat="0" applyBorder="0" applyAlignment="0" applyProtection="0"/>
    <xf numFmtId="0" fontId="194" fillId="15" borderId="0" applyNumberFormat="0" applyBorder="0" applyAlignment="0" applyProtection="0"/>
    <xf numFmtId="0" fontId="198" fillId="12" borderId="0" applyNumberFormat="0" applyBorder="0" applyAlignment="0" applyProtection="0"/>
    <xf numFmtId="0" fontId="198" fillId="14" borderId="0" applyNumberFormat="0" applyBorder="0" applyAlignment="0" applyProtection="0"/>
    <xf numFmtId="0" fontId="198" fillId="9" borderId="0" applyNumberFormat="0" applyBorder="0" applyAlignment="0" applyProtection="0"/>
    <xf numFmtId="0" fontId="198" fillId="2" borderId="0" applyNumberFormat="0" applyBorder="0" applyAlignment="0" applyProtection="0"/>
    <xf numFmtId="0" fontId="198" fillId="27" borderId="0" applyNumberFormat="0" applyBorder="0" applyAlignment="0" applyProtection="0"/>
    <xf numFmtId="0" fontId="198" fillId="20" borderId="0" applyNumberFormat="0" applyBorder="0" applyAlignment="0" applyProtection="0"/>
    <xf numFmtId="0" fontId="198" fillId="14" borderId="0" applyNumberFormat="0" applyBorder="0" applyAlignment="0" applyProtection="0"/>
    <xf numFmtId="0" fontId="198" fillId="7" borderId="0" applyNumberFormat="0" applyBorder="0" applyAlignment="0" applyProtection="0"/>
    <xf numFmtId="0" fontId="198" fillId="9" borderId="0" applyNumberFormat="0" applyBorder="0" applyAlignment="0" applyProtection="0"/>
    <xf numFmtId="0" fontId="194" fillId="12" borderId="0" applyNumberFormat="0" applyBorder="0" applyAlignment="0" applyProtection="0"/>
    <xf numFmtId="0" fontId="194" fillId="9" borderId="0" applyNumberFormat="0" applyBorder="0" applyAlignment="0" applyProtection="0"/>
    <xf numFmtId="0" fontId="194" fillId="10" borderId="0" applyNumberFormat="0" applyBorder="0" applyAlignment="0" applyProtection="0"/>
    <xf numFmtId="0" fontId="194" fillId="13" borderId="0" applyNumberFormat="0" applyBorder="0" applyAlignment="0" applyProtection="0"/>
    <xf numFmtId="0" fontId="194" fillId="14" borderId="0" applyNumberFormat="0" applyBorder="0" applyAlignment="0" applyProtection="0"/>
    <xf numFmtId="0" fontId="194" fillId="15" borderId="0" applyNumberFormat="0" applyBorder="0" applyAlignment="0" applyProtection="0"/>
    <xf numFmtId="0" fontId="194" fillId="12" borderId="0" applyNumberFormat="0" applyBorder="0" applyAlignment="0" applyProtection="0"/>
    <xf numFmtId="0" fontId="194" fillId="9" borderId="0" applyNumberFormat="0" applyBorder="0" applyAlignment="0" applyProtection="0"/>
    <xf numFmtId="0" fontId="194" fillId="10" borderId="0" applyNumberFormat="0" applyBorder="0" applyAlignment="0" applyProtection="0"/>
    <xf numFmtId="0" fontId="194" fillId="13" borderId="0" applyNumberFormat="0" applyBorder="0" applyAlignment="0" applyProtection="0"/>
    <xf numFmtId="0" fontId="194" fillId="14" borderId="0" applyNumberFormat="0" applyBorder="0" applyAlignment="0" applyProtection="0"/>
    <xf numFmtId="0" fontId="194" fillId="15" borderId="0" applyNumberFormat="0" applyBorder="0" applyAlignment="0" applyProtection="0"/>
    <xf numFmtId="0" fontId="199" fillId="0" borderId="0">
      <protection locked="0"/>
    </xf>
    <xf numFmtId="0" fontId="35" fillId="0" borderId="0"/>
    <xf numFmtId="0" fontId="189" fillId="87" borderId="0" applyNumberFormat="0" applyBorder="0" applyAlignment="0" applyProtection="0"/>
    <xf numFmtId="0" fontId="189" fillId="88" borderId="0" applyNumberFormat="0" applyBorder="0" applyAlignment="0" applyProtection="0"/>
    <xf numFmtId="0" fontId="194" fillId="89" borderId="0" applyNumberFormat="0" applyBorder="0" applyAlignment="0" applyProtection="0"/>
    <xf numFmtId="0" fontId="168" fillId="58" borderId="0" applyNumberFormat="0" applyBorder="0" applyAlignment="0" applyProtection="0"/>
    <xf numFmtId="0" fontId="168" fillId="58" borderId="0" applyNumberFormat="0" applyBorder="0" applyAlignment="0" applyProtection="0"/>
    <xf numFmtId="0" fontId="168" fillId="58" borderId="0" applyNumberFormat="0" applyBorder="0" applyAlignment="0" applyProtection="0"/>
    <xf numFmtId="0" fontId="168" fillId="58" borderId="0" applyNumberFormat="0" applyBorder="0" applyAlignment="0" applyProtection="0"/>
    <xf numFmtId="0" fontId="168" fillId="58" borderId="0" applyNumberFormat="0" applyBorder="0" applyAlignment="0" applyProtection="0"/>
    <xf numFmtId="0" fontId="168" fillId="58" borderId="0" applyNumberFormat="0" applyBorder="0" applyAlignment="0" applyProtection="0"/>
    <xf numFmtId="0" fontId="168" fillId="58" borderId="0" applyNumberFormat="0" applyBorder="0" applyAlignment="0" applyProtection="0"/>
    <xf numFmtId="0" fontId="168" fillId="58" borderId="0" applyNumberFormat="0" applyBorder="0" applyAlignment="0" applyProtection="0"/>
    <xf numFmtId="0" fontId="189" fillId="87" borderId="0" applyNumberFormat="0" applyBorder="0" applyAlignment="0" applyProtection="0"/>
    <xf numFmtId="0" fontId="189" fillId="90" borderId="0" applyNumberFormat="0" applyBorder="0" applyAlignment="0" applyProtection="0"/>
    <xf numFmtId="0" fontId="194" fillId="91" borderId="0" applyNumberFormat="0" applyBorder="0" applyAlignment="0" applyProtection="0"/>
    <xf numFmtId="0" fontId="168" fillId="62" borderId="0" applyNumberFormat="0" applyBorder="0" applyAlignment="0" applyProtection="0"/>
    <xf numFmtId="0" fontId="168" fillId="62" borderId="0" applyNumberFormat="0" applyBorder="0" applyAlignment="0" applyProtection="0"/>
    <xf numFmtId="0" fontId="168" fillId="62" borderId="0" applyNumberFormat="0" applyBorder="0" applyAlignment="0" applyProtection="0"/>
    <xf numFmtId="0" fontId="168" fillId="62" borderId="0" applyNumberFormat="0" applyBorder="0" applyAlignment="0" applyProtection="0"/>
    <xf numFmtId="0" fontId="168" fillId="62" borderId="0" applyNumberFormat="0" applyBorder="0" applyAlignment="0" applyProtection="0"/>
    <xf numFmtId="0" fontId="168" fillId="62" borderId="0" applyNumberFormat="0" applyBorder="0" applyAlignment="0" applyProtection="0"/>
    <xf numFmtId="0" fontId="168" fillId="62" borderId="0" applyNumberFormat="0" applyBorder="0" applyAlignment="0" applyProtection="0"/>
    <xf numFmtId="0" fontId="168" fillId="62" borderId="0" applyNumberFormat="0" applyBorder="0" applyAlignment="0" applyProtection="0"/>
    <xf numFmtId="0" fontId="189" fillId="87" borderId="0" applyNumberFormat="0" applyBorder="0" applyAlignment="0" applyProtection="0"/>
    <xf numFmtId="0" fontId="189" fillId="87" borderId="0" applyNumberFormat="0" applyBorder="0" applyAlignment="0" applyProtection="0"/>
    <xf numFmtId="0" fontId="194" fillId="90" borderId="0" applyNumberFormat="0" applyBorder="0" applyAlignment="0" applyProtection="0"/>
    <xf numFmtId="0" fontId="168" fillId="66" borderId="0" applyNumberFormat="0" applyBorder="0" applyAlignment="0" applyProtection="0"/>
    <xf numFmtId="0" fontId="168" fillId="66" borderId="0" applyNumberFormat="0" applyBorder="0" applyAlignment="0" applyProtection="0"/>
    <xf numFmtId="0" fontId="168" fillId="66" borderId="0" applyNumberFormat="0" applyBorder="0" applyAlignment="0" applyProtection="0"/>
    <xf numFmtId="0" fontId="168" fillId="66" borderId="0" applyNumberFormat="0" applyBorder="0" applyAlignment="0" applyProtection="0"/>
    <xf numFmtId="0" fontId="168" fillId="66" borderId="0" applyNumberFormat="0" applyBorder="0" applyAlignment="0" applyProtection="0"/>
    <xf numFmtId="0" fontId="168" fillId="66" borderId="0" applyNumberFormat="0" applyBorder="0" applyAlignment="0" applyProtection="0"/>
    <xf numFmtId="0" fontId="168" fillId="66" borderId="0" applyNumberFormat="0" applyBorder="0" applyAlignment="0" applyProtection="0"/>
    <xf numFmtId="0" fontId="168" fillId="66" borderId="0" applyNumberFormat="0" applyBorder="0" applyAlignment="0" applyProtection="0"/>
    <xf numFmtId="0" fontId="189" fillId="87" borderId="0" applyNumberFormat="0" applyBorder="0" applyAlignment="0" applyProtection="0"/>
    <xf numFmtId="0" fontId="189" fillId="90" borderId="0" applyNumberFormat="0" applyBorder="0" applyAlignment="0" applyProtection="0"/>
    <xf numFmtId="0" fontId="194" fillId="90" borderId="0" applyNumberFormat="0" applyBorder="0" applyAlignment="0" applyProtection="0"/>
    <xf numFmtId="0" fontId="168" fillId="70" borderId="0" applyNumberFormat="0" applyBorder="0" applyAlignment="0" applyProtection="0"/>
    <xf numFmtId="0" fontId="168" fillId="70" borderId="0" applyNumberFormat="0" applyBorder="0" applyAlignment="0" applyProtection="0"/>
    <xf numFmtId="0" fontId="168" fillId="70" borderId="0" applyNumberFormat="0" applyBorder="0" applyAlignment="0" applyProtection="0"/>
    <xf numFmtId="0" fontId="168" fillId="70" borderId="0" applyNumberFormat="0" applyBorder="0" applyAlignment="0" applyProtection="0"/>
    <xf numFmtId="0" fontId="168" fillId="70" borderId="0" applyNumberFormat="0" applyBorder="0" applyAlignment="0" applyProtection="0"/>
    <xf numFmtId="0" fontId="168" fillId="70" borderId="0" applyNumberFormat="0" applyBorder="0" applyAlignment="0" applyProtection="0"/>
    <xf numFmtId="0" fontId="168" fillId="70" borderId="0" applyNumberFormat="0" applyBorder="0" applyAlignment="0" applyProtection="0"/>
    <xf numFmtId="0" fontId="168" fillId="70" borderId="0" applyNumberFormat="0" applyBorder="0" applyAlignment="0" applyProtection="0"/>
    <xf numFmtId="0" fontId="189" fillId="87" borderId="0" applyNumberFormat="0" applyBorder="0" applyAlignment="0" applyProtection="0"/>
    <xf numFmtId="0" fontId="189" fillId="87" borderId="0" applyNumberFormat="0" applyBorder="0" applyAlignment="0" applyProtection="0"/>
    <xf numFmtId="0" fontId="194" fillId="89" borderId="0" applyNumberFormat="0" applyBorder="0" applyAlignment="0" applyProtection="0"/>
    <xf numFmtId="0" fontId="168" fillId="74" borderId="0" applyNumberFormat="0" applyBorder="0" applyAlignment="0" applyProtection="0"/>
    <xf numFmtId="0" fontId="168" fillId="74" borderId="0" applyNumberFormat="0" applyBorder="0" applyAlignment="0" applyProtection="0"/>
    <xf numFmtId="0" fontId="168" fillId="74" borderId="0" applyNumberFormat="0" applyBorder="0" applyAlignment="0" applyProtection="0"/>
    <xf numFmtId="0" fontId="168" fillId="74" borderId="0" applyNumberFormat="0" applyBorder="0" applyAlignment="0" applyProtection="0"/>
    <xf numFmtId="0" fontId="168" fillId="74" borderId="0" applyNumberFormat="0" applyBorder="0" applyAlignment="0" applyProtection="0"/>
    <xf numFmtId="0" fontId="168" fillId="74" borderId="0" applyNumberFormat="0" applyBorder="0" applyAlignment="0" applyProtection="0"/>
    <xf numFmtId="0" fontId="168" fillId="74" borderId="0" applyNumberFormat="0" applyBorder="0" applyAlignment="0" applyProtection="0"/>
    <xf numFmtId="0" fontId="168" fillId="74" borderId="0" applyNumberFormat="0" applyBorder="0" applyAlignment="0" applyProtection="0"/>
    <xf numFmtId="0" fontId="189" fillId="92" borderId="0" applyNumberFormat="0" applyBorder="0" applyAlignment="0" applyProtection="0"/>
    <xf numFmtId="0" fontId="189" fillId="92" borderId="0" applyNumberFormat="0" applyBorder="0" applyAlignment="0" applyProtection="0"/>
    <xf numFmtId="0" fontId="194" fillId="93" borderId="0" applyNumberFormat="0" applyBorder="0" applyAlignment="0" applyProtection="0"/>
    <xf numFmtId="0" fontId="168" fillId="78" borderId="0" applyNumberFormat="0" applyBorder="0" applyAlignment="0" applyProtection="0"/>
    <xf numFmtId="0" fontId="168" fillId="78" borderId="0" applyNumberFormat="0" applyBorder="0" applyAlignment="0" applyProtection="0"/>
    <xf numFmtId="0" fontId="168" fillId="78" borderId="0" applyNumberFormat="0" applyBorder="0" applyAlignment="0" applyProtection="0"/>
    <xf numFmtId="0" fontId="168" fillId="78" borderId="0" applyNumberFormat="0" applyBorder="0" applyAlignment="0" applyProtection="0"/>
    <xf numFmtId="0" fontId="168" fillId="78" borderId="0" applyNumberFormat="0" applyBorder="0" applyAlignment="0" applyProtection="0"/>
    <xf numFmtId="0" fontId="168" fillId="78" borderId="0" applyNumberFormat="0" applyBorder="0" applyAlignment="0" applyProtection="0"/>
    <xf numFmtId="0" fontId="168" fillId="78" borderId="0" applyNumberFormat="0" applyBorder="0" applyAlignment="0" applyProtection="0"/>
    <xf numFmtId="0" fontId="168" fillId="78" borderId="0" applyNumberFormat="0" applyBorder="0" applyAlignment="0" applyProtection="0"/>
    <xf numFmtId="0" fontId="196" fillId="16" borderId="0" applyNumberFormat="0" applyBorder="0" applyAlignment="0" applyProtection="0"/>
    <xf numFmtId="0" fontId="196" fillId="16" borderId="0" applyNumberFormat="0" applyBorder="0" applyAlignment="0" applyProtection="0"/>
    <xf numFmtId="0" fontId="197" fillId="58" borderId="0" applyNumberFormat="0" applyBorder="0" applyAlignment="0" applyProtection="0"/>
    <xf numFmtId="0" fontId="197" fillId="58" borderId="0" applyNumberFormat="0" applyBorder="0" applyAlignment="0" applyProtection="0"/>
    <xf numFmtId="0" fontId="197" fillId="58" borderId="0" applyNumberFormat="0" applyBorder="0" applyAlignment="0" applyProtection="0"/>
    <xf numFmtId="0" fontId="196" fillId="17" borderId="0" applyNumberFormat="0" applyBorder="0" applyAlignment="0" applyProtection="0"/>
    <xf numFmtId="0" fontId="196" fillId="17" borderId="0" applyNumberFormat="0" applyBorder="0" applyAlignment="0" applyProtection="0"/>
    <xf numFmtId="0" fontId="197" fillId="62" borderId="0" applyNumberFormat="0" applyBorder="0" applyAlignment="0" applyProtection="0"/>
    <xf numFmtId="0" fontId="197" fillId="62" borderId="0" applyNumberFormat="0" applyBorder="0" applyAlignment="0" applyProtection="0"/>
    <xf numFmtId="0" fontId="197" fillId="62" borderId="0" applyNumberFormat="0" applyBorder="0" applyAlignment="0" applyProtection="0"/>
    <xf numFmtId="0" fontId="196" fillId="18" borderId="0" applyNumberFormat="0" applyBorder="0" applyAlignment="0" applyProtection="0"/>
    <xf numFmtId="0" fontId="196" fillId="18" borderId="0" applyNumberFormat="0" applyBorder="0" applyAlignment="0" applyProtection="0"/>
    <xf numFmtId="0" fontId="197" fillId="66" borderId="0" applyNumberFormat="0" applyBorder="0" applyAlignment="0" applyProtection="0"/>
    <xf numFmtId="0" fontId="197" fillId="66" borderId="0" applyNumberFormat="0" applyBorder="0" applyAlignment="0" applyProtection="0"/>
    <xf numFmtId="0" fontId="197" fillId="66" borderId="0" applyNumberFormat="0" applyBorder="0" applyAlignment="0" applyProtection="0"/>
    <xf numFmtId="0" fontId="196" fillId="13" borderId="0" applyNumberFormat="0" applyBorder="0" applyAlignment="0" applyProtection="0"/>
    <xf numFmtId="0" fontId="196" fillId="13" borderId="0" applyNumberFormat="0" applyBorder="0" applyAlignment="0" applyProtection="0"/>
    <xf numFmtId="0" fontId="197" fillId="70" borderId="0" applyNumberFormat="0" applyBorder="0" applyAlignment="0" applyProtection="0"/>
    <xf numFmtId="0" fontId="197" fillId="70" borderId="0" applyNumberFormat="0" applyBorder="0" applyAlignment="0" applyProtection="0"/>
    <xf numFmtId="0" fontId="197" fillId="70" borderId="0" applyNumberFormat="0" applyBorder="0" applyAlignment="0" applyProtection="0"/>
    <xf numFmtId="0" fontId="196" fillId="14" borderId="0" applyNumberFormat="0" applyBorder="0" applyAlignment="0" applyProtection="0"/>
    <xf numFmtId="0" fontId="196" fillId="14" borderId="0" applyNumberFormat="0" applyBorder="0" applyAlignment="0" applyProtection="0"/>
    <xf numFmtId="0" fontId="197" fillId="74" borderId="0" applyNumberFormat="0" applyBorder="0" applyAlignment="0" applyProtection="0"/>
    <xf numFmtId="0" fontId="197" fillId="74" borderId="0" applyNumberFormat="0" applyBorder="0" applyAlignment="0" applyProtection="0"/>
    <xf numFmtId="0" fontId="197" fillId="74" borderId="0" applyNumberFormat="0" applyBorder="0" applyAlignment="0" applyProtection="0"/>
    <xf numFmtId="0" fontId="196" fillId="19" borderId="0" applyNumberFormat="0" applyBorder="0" applyAlignment="0" applyProtection="0"/>
    <xf numFmtId="0" fontId="196" fillId="19" borderId="0" applyNumberFormat="0" applyBorder="0" applyAlignment="0" applyProtection="0"/>
    <xf numFmtId="0" fontId="197" fillId="78" borderId="0" applyNumberFormat="0" applyBorder="0" applyAlignment="0" applyProtection="0"/>
    <xf numFmtId="0" fontId="197" fillId="78" borderId="0" applyNumberFormat="0" applyBorder="0" applyAlignment="0" applyProtection="0"/>
    <xf numFmtId="0" fontId="197" fillId="78" borderId="0" applyNumberFormat="0" applyBorder="0" applyAlignment="0" applyProtection="0"/>
    <xf numFmtId="0" fontId="177" fillId="16" borderId="0" applyNumberFormat="0" applyBorder="0" applyAlignment="0" applyProtection="0"/>
    <xf numFmtId="0" fontId="177" fillId="16" borderId="0" applyNumberFormat="0" applyBorder="0" applyAlignment="0" applyProtection="0"/>
    <xf numFmtId="0" fontId="177" fillId="17" borderId="0" applyNumberFormat="0" applyBorder="0" applyAlignment="0" applyProtection="0"/>
    <xf numFmtId="0" fontId="177" fillId="17" borderId="0" applyNumberFormat="0" applyBorder="0" applyAlignment="0" applyProtection="0"/>
    <xf numFmtId="0" fontId="177" fillId="18" borderId="0" applyNumberFormat="0" applyBorder="0" applyAlignment="0" applyProtection="0"/>
    <xf numFmtId="0" fontId="177" fillId="18" borderId="0" applyNumberFormat="0" applyBorder="0" applyAlignment="0" applyProtection="0"/>
    <xf numFmtId="0" fontId="177" fillId="13" borderId="0" applyNumberFormat="0" applyBorder="0" applyAlignment="0" applyProtection="0"/>
    <xf numFmtId="0" fontId="177" fillId="13" borderId="0" applyNumberFormat="0" applyBorder="0" applyAlignment="0" applyProtection="0"/>
    <xf numFmtId="0" fontId="177" fillId="14" borderId="0" applyNumberFormat="0" applyBorder="0" applyAlignment="0" applyProtection="0"/>
    <xf numFmtId="0" fontId="177" fillId="14" borderId="0" applyNumberFormat="0" applyBorder="0" applyAlignment="0" applyProtection="0"/>
    <xf numFmtId="0" fontId="177" fillId="19" borderId="0" applyNumberFormat="0" applyBorder="0" applyAlignment="0" applyProtection="0"/>
    <xf numFmtId="0" fontId="177" fillId="19" borderId="0" applyNumberFormat="0" applyBorder="0" applyAlignment="0" applyProtection="0"/>
    <xf numFmtId="0" fontId="10" fillId="44" borderId="23" applyNumberFormat="0" applyFont="0" applyAlignment="0" applyProtection="0"/>
    <xf numFmtId="3" fontId="188" fillId="0" borderId="11">
      <alignment horizontal="center"/>
    </xf>
    <xf numFmtId="3" fontId="188" fillId="0" borderId="11">
      <alignment horizontal="center"/>
    </xf>
    <xf numFmtId="3" fontId="188" fillId="0" borderId="11">
      <alignment horizontal="center"/>
    </xf>
    <xf numFmtId="3" fontId="188" fillId="42" borderId="11">
      <alignment horizontal="center"/>
    </xf>
    <xf numFmtId="3" fontId="188" fillId="42" borderId="11">
      <alignment horizontal="center"/>
    </xf>
    <xf numFmtId="3" fontId="188" fillId="42" borderId="11">
      <alignment horizontal="center"/>
    </xf>
    <xf numFmtId="0" fontId="200" fillId="0" borderId="0">
      <alignment horizontal="center" wrapText="1"/>
      <protection locked="0"/>
    </xf>
    <xf numFmtId="0" fontId="199" fillId="82" borderId="40" applyNumberFormat="0" applyFont="0" applyBorder="0" applyAlignment="0"/>
    <xf numFmtId="0" fontId="201" fillId="20" borderId="14" applyNumberFormat="0" applyAlignment="0" applyProtection="0"/>
    <xf numFmtId="0" fontId="201" fillId="20" borderId="14" applyNumberFormat="0" applyAlignment="0" applyProtection="0"/>
    <xf numFmtId="0" fontId="202" fillId="0" borderId="0" applyNumberFormat="0"/>
    <xf numFmtId="0" fontId="203" fillId="0" borderId="0" applyNumberFormat="0" applyFill="0" applyBorder="0" applyAlignment="0" applyProtection="0"/>
    <xf numFmtId="0" fontId="165" fillId="0" borderId="0" applyNumberFormat="0" applyFill="0" applyBorder="0" applyAlignment="0" applyProtection="0"/>
    <xf numFmtId="0" fontId="204" fillId="0" borderId="0" applyNumberFormat="0" applyFill="0" applyBorder="0" applyAlignment="0" applyProtection="0"/>
    <xf numFmtId="0" fontId="204" fillId="0" borderId="0" applyNumberFormat="0" applyFill="0" applyBorder="0" applyAlignment="0" applyProtection="0"/>
    <xf numFmtId="0" fontId="158" fillId="53" borderId="0" applyNumberFormat="0" applyBorder="0" applyAlignment="0" applyProtection="0"/>
    <xf numFmtId="0" fontId="205" fillId="3" borderId="0" applyNumberFormat="0" applyBorder="0" applyAlignment="0" applyProtection="0"/>
    <xf numFmtId="0" fontId="158" fillId="53" borderId="0" applyNumberFormat="0" applyBorder="0" applyAlignment="0" applyProtection="0"/>
    <xf numFmtId="0" fontId="158" fillId="53" borderId="0" applyNumberFormat="0" applyBorder="0" applyAlignment="0" applyProtection="0"/>
    <xf numFmtId="0" fontId="158" fillId="53" borderId="0" applyNumberFormat="0" applyBorder="0" applyAlignment="0" applyProtection="0"/>
    <xf numFmtId="0" fontId="206" fillId="20" borderId="1" applyNumberFormat="0" applyAlignment="0" applyProtection="0"/>
    <xf numFmtId="0" fontId="207" fillId="20" borderId="1" applyNumberFormat="0" applyAlignment="0" applyProtection="0"/>
    <xf numFmtId="0" fontId="207" fillId="20" borderId="1" applyNumberFormat="0" applyAlignment="0" applyProtection="0"/>
    <xf numFmtId="0" fontId="208" fillId="27" borderId="1" applyNumberFormat="0" applyAlignment="0" applyProtection="0"/>
    <xf numFmtId="246" fontId="29" fillId="0" borderId="0" applyFont="0" applyFill="0" applyBorder="0" applyAlignment="0" applyProtection="0"/>
    <xf numFmtId="247" fontId="29" fillId="0" borderId="0" applyFont="0" applyFill="0" applyBorder="0" applyAlignment="0" applyProtection="0"/>
    <xf numFmtId="248" fontId="29" fillId="0" borderId="0" applyFont="0" applyFill="0" applyBorder="0" applyAlignment="0" applyProtection="0"/>
    <xf numFmtId="249" fontId="29" fillId="0" borderId="0" applyFont="0" applyFill="0" applyBorder="0" applyAlignment="0" applyProtection="0"/>
    <xf numFmtId="250" fontId="29" fillId="0" borderId="0" applyFont="0" applyFill="0" applyBorder="0" applyAlignment="0" applyProtection="0"/>
    <xf numFmtId="251" fontId="29" fillId="0" borderId="0" applyFont="0" applyFill="0" applyBorder="0" applyAlignment="0" applyProtection="0"/>
    <xf numFmtId="252" fontId="29" fillId="0" borderId="0" applyFont="0" applyFill="0" applyBorder="0" applyAlignment="0" applyProtection="0"/>
    <xf numFmtId="253" fontId="29" fillId="0" borderId="0" applyFont="0" applyFill="0" applyBorder="0" applyAlignment="0" applyProtection="0"/>
    <xf numFmtId="254" fontId="29" fillId="0" borderId="0" applyFont="0" applyFill="0" applyBorder="0" applyAlignment="0" applyProtection="0"/>
    <xf numFmtId="255" fontId="29" fillId="0" borderId="0" applyFont="0" applyFill="0" applyBorder="0" applyAlignment="0" applyProtection="0"/>
    <xf numFmtId="256" fontId="29" fillId="0" borderId="0" applyFont="0" applyFill="0" applyBorder="0" applyAlignment="0" applyProtection="0"/>
    <xf numFmtId="257" fontId="29" fillId="0" borderId="0" applyFont="0" applyFill="0" applyBorder="0" applyAlignment="0" applyProtection="0"/>
    <xf numFmtId="258" fontId="209" fillId="0" borderId="0" applyFont="0" applyFill="0" applyBorder="0" applyAlignment="0" applyProtection="0">
      <alignment horizontal="right"/>
    </xf>
    <xf numFmtId="259" fontId="29" fillId="0" borderId="0" applyFont="0" applyFill="0" applyBorder="0" applyAlignment="0" applyProtection="0"/>
    <xf numFmtId="14" fontId="210" fillId="42" borderId="0" applyNumberFormat="0" applyFont="0" applyBorder="0" applyAlignment="0" applyProtection="0"/>
    <xf numFmtId="0" fontId="211" fillId="0" borderId="26" applyNumberFormat="0" applyFill="0" applyAlignment="0" applyProtection="0"/>
    <xf numFmtId="0" fontId="211" fillId="0" borderId="26" applyNumberFormat="0" applyFill="0" applyAlignment="0" applyProtection="0"/>
    <xf numFmtId="0" fontId="211" fillId="0" borderId="26" applyNumberFormat="0" applyFill="0" applyAlignment="0" applyProtection="0"/>
    <xf numFmtId="0" fontId="211" fillId="0" borderId="26" applyNumberFormat="0" applyFill="0" applyAlignment="0" applyProtection="0"/>
    <xf numFmtId="0" fontId="211" fillId="0" borderId="26" applyNumberFormat="0" applyFill="0" applyAlignment="0" applyProtection="0"/>
    <xf numFmtId="0" fontId="211" fillId="0" borderId="26" applyNumberFormat="0" applyFill="0" applyAlignment="0" applyProtection="0"/>
    <xf numFmtId="0" fontId="211" fillId="0" borderId="26" applyNumberFormat="0" applyFill="0" applyAlignment="0" applyProtection="0"/>
    <xf numFmtId="0" fontId="212" fillId="4" borderId="0" applyNumberFormat="0" applyBorder="0" applyAlignment="0" applyProtection="0"/>
    <xf numFmtId="260" fontId="10" fillId="0" borderId="0" applyFont="0" applyFill="0" applyBorder="0" applyAlignment="0" applyProtection="0"/>
    <xf numFmtId="261" fontId="213" fillId="0" borderId="0" applyFont="0" applyFill="0" applyBorder="0" applyAlignment="0" applyProtection="0"/>
    <xf numFmtId="262" fontId="10" fillId="42" borderId="11">
      <alignment vertical="center"/>
      <protection locked="0"/>
    </xf>
    <xf numFmtId="262" fontId="10" fillId="42" borderId="11">
      <alignment vertical="center"/>
      <protection locked="0"/>
    </xf>
    <xf numFmtId="262" fontId="10" fillId="42" borderId="11">
      <alignment vertical="center"/>
      <protection locked="0"/>
    </xf>
    <xf numFmtId="178" fontId="10" fillId="42" borderId="0">
      <alignment vertical="center"/>
      <protection locked="0"/>
    </xf>
    <xf numFmtId="262" fontId="10" fillId="42" borderId="11">
      <alignment vertical="center"/>
      <protection locked="0"/>
    </xf>
    <xf numFmtId="262" fontId="10" fillId="42" borderId="11">
      <alignment vertical="center"/>
      <protection locked="0"/>
    </xf>
    <xf numFmtId="262" fontId="10" fillId="42" borderId="11">
      <alignment vertical="center"/>
      <protection locked="0"/>
    </xf>
    <xf numFmtId="0" fontId="212" fillId="4" borderId="0" applyNumberFormat="0" applyBorder="0" applyAlignment="0" applyProtection="0"/>
    <xf numFmtId="263" fontId="17" fillId="0" borderId="0" applyFont="0" applyFill="0" applyBorder="0" applyAlignment="0" applyProtection="0"/>
    <xf numFmtId="264" fontId="10" fillId="0" borderId="0" applyFont="0" applyFill="0" applyBorder="0" applyAlignment="0" applyProtection="0"/>
    <xf numFmtId="264" fontId="10" fillId="0" borderId="0" applyFont="0" applyFill="0" applyBorder="0" applyAlignment="0" applyProtection="0"/>
    <xf numFmtId="265" fontId="35" fillId="0" borderId="0"/>
    <xf numFmtId="266" fontId="35" fillId="0" borderId="0"/>
    <xf numFmtId="267" fontId="35" fillId="0" borderId="0"/>
    <xf numFmtId="265" fontId="35" fillId="0" borderId="22"/>
    <xf numFmtId="266" fontId="35" fillId="0" borderId="22"/>
    <xf numFmtId="267" fontId="35" fillId="0" borderId="22"/>
    <xf numFmtId="265" fontId="35" fillId="0" borderId="22"/>
    <xf numFmtId="265" fontId="35" fillId="0" borderId="0"/>
    <xf numFmtId="268" fontId="35" fillId="0" borderId="0"/>
    <xf numFmtId="269" fontId="35" fillId="0" borderId="0"/>
    <xf numFmtId="270" fontId="35" fillId="0" borderId="0"/>
    <xf numFmtId="268" fontId="35" fillId="0" borderId="22"/>
    <xf numFmtId="269" fontId="35" fillId="0" borderId="22"/>
    <xf numFmtId="270" fontId="35" fillId="0" borderId="22"/>
    <xf numFmtId="268" fontId="35" fillId="0" borderId="22"/>
    <xf numFmtId="268" fontId="35" fillId="0" borderId="0"/>
    <xf numFmtId="271" fontId="35" fillId="0" borderId="0">
      <alignment horizontal="right"/>
      <protection locked="0"/>
    </xf>
    <xf numFmtId="272" fontId="35" fillId="0" borderId="0">
      <alignment horizontal="right"/>
      <protection locked="0"/>
    </xf>
    <xf numFmtId="9" fontId="188" fillId="0" borderId="11">
      <alignment horizontal="center"/>
    </xf>
    <xf numFmtId="273" fontId="35" fillId="0" borderId="0"/>
    <xf numFmtId="274" fontId="35" fillId="0" borderId="0"/>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275" fontId="35" fillId="0" borderId="0"/>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275" fontId="35" fillId="0" borderId="0"/>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275" fontId="35" fillId="0" borderId="0"/>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275" fontId="35" fillId="0" borderId="0"/>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275" fontId="35" fillId="0" borderId="0"/>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9" fontId="188" fillId="0" borderId="11">
      <alignment horizontal="center"/>
    </xf>
    <xf numFmtId="275" fontId="35" fillId="0" borderId="0"/>
    <xf numFmtId="275" fontId="35" fillId="0" borderId="0"/>
    <xf numFmtId="275" fontId="35" fillId="0" borderId="0"/>
    <xf numFmtId="275" fontId="35" fillId="0" borderId="22"/>
    <xf numFmtId="273" fontId="35" fillId="0" borderId="22"/>
    <xf numFmtId="274" fontId="35" fillId="0" borderId="22"/>
    <xf numFmtId="275" fontId="35" fillId="0" borderId="22"/>
    <xf numFmtId="275" fontId="35" fillId="0" borderId="0"/>
    <xf numFmtId="14" fontId="188" fillId="0" borderId="11">
      <alignment horizontal="center"/>
    </xf>
    <xf numFmtId="0" fontId="206" fillId="20" borderId="1" applyNumberFormat="0" applyAlignment="0" applyProtection="0"/>
    <xf numFmtId="0" fontId="206" fillId="20" borderId="1" applyNumberFormat="0" applyAlignment="0" applyProtection="0"/>
    <xf numFmtId="0" fontId="206" fillId="20" borderId="1" applyNumberFormat="0" applyAlignment="0" applyProtection="0"/>
    <xf numFmtId="0" fontId="206" fillId="20" borderId="1" applyNumberFormat="0" applyAlignment="0" applyProtection="0"/>
    <xf numFmtId="0" fontId="206" fillId="20" borderId="1" applyNumberFormat="0" applyAlignment="0" applyProtection="0"/>
    <xf numFmtId="0" fontId="206" fillId="20" borderId="1" applyNumberFormat="0" applyAlignment="0" applyProtection="0"/>
    <xf numFmtId="0" fontId="206" fillId="20" borderId="1" applyNumberFormat="0" applyAlignment="0" applyProtection="0"/>
    <xf numFmtId="0" fontId="206" fillId="20" borderId="1" applyNumberFormat="0" applyAlignment="0" applyProtection="0"/>
    <xf numFmtId="0" fontId="206" fillId="20" borderId="1" applyNumberFormat="0" applyAlignment="0" applyProtection="0"/>
    <xf numFmtId="0" fontId="214" fillId="23" borderId="1" applyNumberFormat="0" applyAlignment="0" applyProtection="0"/>
    <xf numFmtId="0" fontId="162" fillId="56" borderId="53" applyNumberFormat="0" applyAlignment="0" applyProtection="0"/>
    <xf numFmtId="0" fontId="206" fillId="20" borderId="1" applyNumberFormat="0" applyAlignment="0" applyProtection="0"/>
    <xf numFmtId="0" fontId="206" fillId="20" borderId="1" applyNumberFormat="0" applyAlignment="0" applyProtection="0"/>
    <xf numFmtId="0" fontId="162" fillId="56" borderId="53" applyNumberFormat="0" applyAlignment="0" applyProtection="0"/>
    <xf numFmtId="0" fontId="215" fillId="94" borderId="1" applyNumberFormat="0" applyAlignment="0" applyProtection="0"/>
    <xf numFmtId="0" fontId="215" fillId="94" borderId="1" applyNumberFormat="0" applyAlignment="0" applyProtection="0"/>
    <xf numFmtId="0" fontId="215" fillId="94" borderId="1" applyNumberFormat="0" applyAlignment="0" applyProtection="0"/>
    <xf numFmtId="0" fontId="215" fillId="94" borderId="1" applyNumberFormat="0" applyAlignment="0" applyProtection="0"/>
    <xf numFmtId="0" fontId="215" fillId="94" borderId="1" applyNumberFormat="0" applyAlignment="0" applyProtection="0"/>
    <xf numFmtId="0" fontId="162" fillId="56" borderId="53" applyNumberFormat="0" applyAlignment="0" applyProtection="0"/>
    <xf numFmtId="0" fontId="215" fillId="94" borderId="1" applyNumberFormat="0" applyAlignment="0" applyProtection="0"/>
    <xf numFmtId="0" fontId="206" fillId="20" borderId="1" applyNumberFormat="0" applyAlignment="0" applyProtection="0"/>
    <xf numFmtId="0" fontId="215" fillId="94" borderId="1" applyNumberFormat="0" applyAlignment="0" applyProtection="0"/>
    <xf numFmtId="0" fontId="215" fillId="94" borderId="1" applyNumberFormat="0" applyAlignment="0" applyProtection="0"/>
    <xf numFmtId="0" fontId="215" fillId="94" borderId="1" applyNumberFormat="0" applyAlignment="0" applyProtection="0"/>
    <xf numFmtId="0" fontId="215" fillId="94" borderId="1" applyNumberFormat="0" applyAlignment="0" applyProtection="0"/>
    <xf numFmtId="0" fontId="215" fillId="94" borderId="1" applyNumberFormat="0" applyAlignment="0" applyProtection="0"/>
    <xf numFmtId="0" fontId="162" fillId="56" borderId="53" applyNumberFormat="0" applyAlignment="0" applyProtection="0"/>
    <xf numFmtId="0" fontId="206" fillId="20" borderId="1" applyNumberFormat="0" applyAlignment="0" applyProtection="0"/>
    <xf numFmtId="0" fontId="206" fillId="20" borderId="1" applyNumberFormat="0" applyAlignment="0" applyProtection="0"/>
    <xf numFmtId="0" fontId="216" fillId="0" borderId="0"/>
    <xf numFmtId="0" fontId="217" fillId="21" borderId="2" applyNumberFormat="0" applyAlignment="0" applyProtection="0"/>
    <xf numFmtId="0" fontId="203" fillId="0" borderId="12" applyNumberFormat="0" applyFill="0" applyAlignment="0" applyProtection="0"/>
    <xf numFmtId="0" fontId="203" fillId="0" borderId="12" applyNumberFormat="0" applyFill="0" applyAlignment="0" applyProtection="0"/>
    <xf numFmtId="0" fontId="203" fillId="0" borderId="12" applyNumberFormat="0" applyFill="0" applyAlignment="0" applyProtection="0"/>
    <xf numFmtId="0" fontId="203" fillId="0" borderId="12" applyNumberFormat="0" applyFill="0" applyAlignment="0" applyProtection="0"/>
    <xf numFmtId="0" fontId="217" fillId="21" borderId="2" applyNumberFormat="0" applyAlignment="0" applyProtection="0"/>
    <xf numFmtId="0" fontId="217" fillId="21" borderId="2" applyNumberFormat="0" applyAlignment="0" applyProtection="0"/>
    <xf numFmtId="0" fontId="217" fillId="21" borderId="2" applyNumberFormat="0" applyAlignment="0" applyProtection="0"/>
    <xf numFmtId="0" fontId="218" fillId="0" borderId="61" applyNumberFormat="0" applyFill="0" applyAlignment="0" applyProtection="0"/>
    <xf numFmtId="0" fontId="163" fillId="0" borderId="55" applyNumberFormat="0" applyFill="0" applyAlignment="0" applyProtection="0"/>
    <xf numFmtId="0" fontId="203" fillId="0" borderId="12" applyNumberFormat="0" applyFill="0" applyAlignment="0" applyProtection="0"/>
    <xf numFmtId="0" fontId="203" fillId="0" borderId="12" applyNumberFormat="0" applyFill="0" applyAlignment="0" applyProtection="0"/>
    <xf numFmtId="0" fontId="164" fillId="57" borderId="56" applyNumberFormat="0" applyAlignment="0" applyProtection="0"/>
    <xf numFmtId="0" fontId="217" fillId="21" borderId="2" applyNumberFormat="0" applyAlignment="0" applyProtection="0"/>
    <xf numFmtId="0" fontId="164" fillId="57" borderId="56" applyNumberFormat="0" applyAlignment="0" applyProtection="0"/>
    <xf numFmtId="0" fontId="164" fillId="57" borderId="56" applyNumberFormat="0" applyAlignment="0" applyProtection="0"/>
    <xf numFmtId="0" fontId="164" fillId="57" borderId="56" applyNumberFormat="0" applyAlignment="0" applyProtection="0"/>
    <xf numFmtId="0" fontId="219" fillId="0" borderId="0" applyNumberFormat="0" applyFill="0" applyBorder="0" applyAlignment="0" applyProtection="0"/>
    <xf numFmtId="0" fontId="220" fillId="0" borderId="62" applyNumberFormat="0" applyFill="0" applyAlignment="0" applyProtection="0"/>
    <xf numFmtId="0" fontId="221" fillId="0" borderId="63"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64" applyNumberFormat="0" applyFill="0" applyAlignment="0" applyProtection="0"/>
    <xf numFmtId="0" fontId="222" fillId="0" borderId="0" applyNumberFormat="0" applyFill="0" applyBorder="0" applyAlignment="0" applyProtection="0"/>
    <xf numFmtId="0" fontId="223" fillId="95" borderId="0"/>
    <xf numFmtId="0" fontId="224" fillId="96" borderId="0" applyNumberFormat="0" applyBorder="0" applyAlignment="0" applyProtection="0"/>
    <xf numFmtId="0" fontId="11" fillId="0" borderId="0" applyNumberFormat="0" applyFill="0" applyBorder="0" applyAlignment="0" applyProtection="0">
      <alignment vertical="top"/>
      <protection locked="0"/>
    </xf>
    <xf numFmtId="0" fontId="225" fillId="0" borderId="0" applyNumberFormat="0" applyFill="0" applyBorder="0" applyAlignment="0" applyProtection="0">
      <alignment vertical="top"/>
      <protection locked="0"/>
    </xf>
    <xf numFmtId="0" fontId="226" fillId="0" borderId="0" applyNumberFormat="0" applyFill="0" applyBorder="0" applyAlignment="0" applyProtection="0">
      <alignment vertical="top"/>
      <protection locked="0"/>
    </xf>
    <xf numFmtId="0" fontId="227" fillId="0" borderId="0" applyNumberFormat="0" applyFill="0" applyBorder="0" applyAlignment="0" applyProtection="0">
      <alignment vertical="top"/>
      <protection locked="0"/>
    </xf>
    <xf numFmtId="0" fontId="228" fillId="0" borderId="0" applyNumberFormat="0" applyFill="0" applyBorder="0" applyAlignment="0" applyProtection="0">
      <alignment vertical="top"/>
      <protection locked="0"/>
    </xf>
    <xf numFmtId="0" fontId="194" fillId="16" borderId="0" applyNumberFormat="0" applyBorder="0" applyAlignment="0" applyProtection="0"/>
    <xf numFmtId="0" fontId="194" fillId="16" borderId="0" applyNumberFormat="0" applyBorder="0" applyAlignment="0" applyProtection="0"/>
    <xf numFmtId="0" fontId="194" fillId="16" borderId="0" applyNumberFormat="0" applyBorder="0" applyAlignment="0" applyProtection="0"/>
    <xf numFmtId="0" fontId="194" fillId="17" borderId="0" applyNumberFormat="0" applyBorder="0" applyAlignment="0" applyProtection="0"/>
    <xf numFmtId="0" fontId="194" fillId="17" borderId="0" applyNumberFormat="0" applyBorder="0" applyAlignment="0" applyProtection="0"/>
    <xf numFmtId="0" fontId="194" fillId="17" borderId="0" applyNumberFormat="0" applyBorder="0" applyAlignment="0" applyProtection="0"/>
    <xf numFmtId="0" fontId="194" fillId="18" borderId="0" applyNumberFormat="0" applyBorder="0" applyAlignment="0" applyProtection="0"/>
    <xf numFmtId="0" fontId="194" fillId="18" borderId="0" applyNumberFormat="0" applyBorder="0" applyAlignment="0" applyProtection="0"/>
    <xf numFmtId="0" fontId="194" fillId="18" borderId="0" applyNumberFormat="0" applyBorder="0" applyAlignment="0" applyProtection="0"/>
    <xf numFmtId="0" fontId="194" fillId="13" borderId="0" applyNumberFormat="0" applyBorder="0" applyAlignment="0" applyProtection="0"/>
    <xf numFmtId="0" fontId="194" fillId="13" borderId="0" applyNumberFormat="0" applyBorder="0" applyAlignment="0" applyProtection="0"/>
    <xf numFmtId="0" fontId="194" fillId="13" borderId="0" applyNumberFormat="0" applyBorder="0" applyAlignment="0" applyProtection="0"/>
    <xf numFmtId="0" fontId="194" fillId="14" borderId="0" applyNumberFormat="0" applyBorder="0" applyAlignment="0" applyProtection="0"/>
    <xf numFmtId="0" fontId="194" fillId="14" borderId="0" applyNumberFormat="0" applyBorder="0" applyAlignment="0" applyProtection="0"/>
    <xf numFmtId="0" fontId="194" fillId="14" borderId="0" applyNumberFormat="0" applyBorder="0" applyAlignment="0" applyProtection="0"/>
    <xf numFmtId="0" fontId="194" fillId="19" borderId="0" applyNumberFormat="0" applyBorder="0" applyAlignment="0" applyProtection="0"/>
    <xf numFmtId="0" fontId="194" fillId="19" borderId="0" applyNumberFormat="0" applyBorder="0" applyAlignment="0" applyProtection="0"/>
    <xf numFmtId="0" fontId="194" fillId="19" borderId="0" applyNumberFormat="0" applyBorder="0" applyAlignment="0" applyProtection="0"/>
    <xf numFmtId="0" fontId="198" fillId="16" borderId="0" applyNumberFormat="0" applyBorder="0" applyAlignment="0" applyProtection="0"/>
    <xf numFmtId="0" fontId="198" fillId="14" borderId="0" applyNumberFormat="0" applyBorder="0" applyAlignment="0" applyProtection="0"/>
    <xf numFmtId="0" fontId="198" fillId="97" borderId="0" applyNumberFormat="0" applyBorder="0" applyAlignment="0" applyProtection="0"/>
    <xf numFmtId="0" fontId="198" fillId="2" borderId="0" applyNumberFormat="0" applyBorder="0" applyAlignment="0" applyProtection="0"/>
    <xf numFmtId="0" fontId="198" fillId="97" borderId="0" applyNumberFormat="0" applyBorder="0" applyAlignment="0" applyProtection="0"/>
    <xf numFmtId="0" fontId="198" fillId="13" borderId="0" applyNumberFormat="0" applyBorder="0" applyAlignment="0" applyProtection="0"/>
    <xf numFmtId="0" fontId="198" fillId="98" borderId="0" applyNumberFormat="0" applyBorder="0" applyAlignment="0" applyProtection="0"/>
    <xf numFmtId="0" fontId="198" fillId="14" borderId="0" applyNumberFormat="0" applyBorder="0" applyAlignment="0" applyProtection="0"/>
    <xf numFmtId="0" fontId="198" fillId="9" borderId="0" applyNumberFormat="0" applyBorder="0" applyAlignment="0" applyProtection="0"/>
    <xf numFmtId="0" fontId="198" fillId="19" borderId="0" applyNumberFormat="0" applyBorder="0" applyAlignment="0" applyProtection="0"/>
    <xf numFmtId="0" fontId="97" fillId="0" borderId="29">
      <alignment horizontal="center"/>
    </xf>
    <xf numFmtId="276" fontId="19" fillId="0" borderId="0"/>
    <xf numFmtId="41" fontId="189" fillId="0" borderId="0" applyFont="0" applyFill="0" applyBorder="0" applyAlignment="0" applyProtection="0"/>
    <xf numFmtId="41" fontId="189"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277" fontId="19" fillId="0" borderId="0"/>
    <xf numFmtId="225" fontId="29" fillId="0" borderId="0" applyFont="0" applyFill="0" applyBorder="0" applyAlignment="0" applyProtection="0"/>
    <xf numFmtId="39" fontId="29" fillId="0" borderId="0" applyFont="0" applyFill="0" applyBorder="0" applyAlignment="0" applyProtection="0"/>
    <xf numFmtId="278" fontId="29" fillId="0" borderId="0" applyFont="0" applyFill="0" applyBorder="0" applyAlignment="0" applyProtection="0"/>
    <xf numFmtId="279" fontId="19" fillId="0" borderId="0" applyFont="0" applyFill="0" applyBorder="0" applyAlignment="0" applyProtection="0"/>
    <xf numFmtId="172"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72"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72"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95" fontId="189" fillId="0" borderId="0" applyFont="0" applyFill="0" applyBorder="0" applyAlignment="0" applyProtection="0"/>
    <xf numFmtId="172"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95"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95"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95"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95"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95"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43" fontId="189" fillId="0" borderId="0" applyFont="0" applyFill="0" applyBorder="0" applyAlignment="0" applyProtection="0"/>
    <xf numFmtId="172" fontId="189" fillId="0" borderId="0" applyFont="0" applyFill="0" applyBorder="0" applyAlignment="0" applyProtection="0"/>
    <xf numFmtId="43"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95"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95" fontId="189" fillId="0" borderId="0" applyFont="0" applyFill="0" applyBorder="0" applyAlignment="0" applyProtection="0"/>
    <xf numFmtId="172" fontId="189" fillId="0" borderId="0" applyFont="0" applyFill="0" applyBorder="0" applyAlignment="0" applyProtection="0"/>
    <xf numFmtId="195" fontId="189" fillId="0" borderId="0" applyFont="0" applyFill="0" applyBorder="0" applyAlignment="0" applyProtection="0"/>
    <xf numFmtId="172" fontId="189" fillId="0" borderId="0" applyFont="0" applyFill="0" applyBorder="0" applyAlignment="0" applyProtection="0"/>
    <xf numFmtId="195" fontId="189"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95"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0" fillId="0" borderId="0" applyFont="0" applyFill="0" applyBorder="0" applyAlignment="0" applyProtection="0"/>
    <xf numFmtId="195" fontId="5" fillId="0" borderId="0" applyFont="0" applyFill="0" applyBorder="0" applyAlignment="0" applyProtection="0"/>
    <xf numFmtId="195" fontId="5" fillId="0" borderId="0" applyFont="0" applyFill="0" applyBorder="0" applyAlignment="0" applyProtection="0"/>
    <xf numFmtId="195" fontId="5" fillId="0" borderId="0" applyFont="0" applyFill="0" applyBorder="0" applyAlignment="0" applyProtection="0"/>
    <xf numFmtId="195" fontId="5" fillId="0" borderId="0" applyFont="0" applyFill="0" applyBorder="0" applyAlignment="0" applyProtection="0"/>
    <xf numFmtId="195" fontId="5" fillId="0" borderId="0" applyFont="0" applyFill="0" applyBorder="0" applyAlignment="0" applyProtection="0"/>
    <xf numFmtId="195" fontId="5" fillId="0" borderId="0" applyFont="0" applyFill="0" applyBorder="0" applyAlignment="0" applyProtection="0"/>
    <xf numFmtId="195" fontId="5" fillId="0" borderId="0" applyFont="0" applyFill="0" applyBorder="0" applyAlignment="0" applyProtection="0"/>
    <xf numFmtId="195" fontId="5" fillId="0" borderId="0" applyFont="0" applyFill="0" applyBorder="0" applyAlignment="0" applyProtection="0"/>
    <xf numFmtId="195" fontId="5" fillId="0" borderId="0" applyFont="0" applyFill="0" applyBorder="0" applyAlignment="0" applyProtection="0"/>
    <xf numFmtId="195" fontId="5" fillId="0" borderId="0" applyFont="0" applyFill="0" applyBorder="0" applyAlignment="0" applyProtection="0"/>
    <xf numFmtId="195" fontId="5" fillId="0" borderId="0" applyFont="0" applyFill="0" applyBorder="0" applyAlignment="0" applyProtection="0"/>
    <xf numFmtId="195" fontId="5" fillId="0" borderId="0" applyFont="0" applyFill="0" applyBorder="0" applyAlignment="0" applyProtection="0"/>
    <xf numFmtId="195" fontId="5" fillId="0" borderId="0" applyFont="0" applyFill="0" applyBorder="0" applyAlignment="0" applyProtection="0"/>
    <xf numFmtId="195" fontId="5" fillId="0" borderId="0" applyFont="0" applyFill="0" applyBorder="0" applyAlignment="0" applyProtection="0"/>
    <xf numFmtId="195" fontId="5" fillId="0" borderId="0" applyFont="0" applyFill="0" applyBorder="0" applyAlignment="0" applyProtection="0"/>
    <xf numFmtId="195" fontId="5" fillId="0" borderId="0" applyFont="0" applyFill="0" applyBorder="0" applyAlignment="0" applyProtection="0"/>
    <xf numFmtId="195"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9" fontId="5" fillId="0" borderId="0" applyFont="0" applyFill="0" applyBorder="0" applyAlignment="0" applyProtection="0"/>
    <xf numFmtId="280" fontId="5" fillId="0" borderId="0" applyFont="0" applyFill="0" applyBorder="0" applyAlignment="0" applyProtection="0"/>
    <xf numFmtId="280" fontId="5" fillId="0" borderId="0" applyFont="0" applyFill="0" applyBorder="0" applyAlignment="0" applyProtection="0"/>
    <xf numFmtId="280" fontId="5" fillId="0" borderId="0" applyFont="0" applyFill="0" applyBorder="0" applyAlignment="0" applyProtection="0"/>
    <xf numFmtId="280" fontId="5" fillId="0" borderId="0" applyFont="0" applyFill="0" applyBorder="0" applyAlignment="0" applyProtection="0"/>
    <xf numFmtId="280" fontId="5" fillId="0" borderId="0" applyFont="0" applyFill="0" applyBorder="0" applyAlignment="0" applyProtection="0"/>
    <xf numFmtId="280" fontId="5" fillId="0" borderId="0" applyFont="0" applyFill="0" applyBorder="0" applyAlignment="0" applyProtection="0"/>
    <xf numFmtId="280" fontId="5" fillId="0" borderId="0" applyFont="0" applyFill="0" applyBorder="0" applyAlignment="0" applyProtection="0"/>
    <xf numFmtId="280" fontId="5" fillId="0" borderId="0" applyFont="0" applyFill="0" applyBorder="0" applyAlignment="0" applyProtection="0"/>
    <xf numFmtId="280" fontId="5" fillId="0" borderId="0" applyFont="0" applyFill="0" applyBorder="0" applyAlignment="0" applyProtection="0"/>
    <xf numFmtId="280" fontId="5" fillId="0" borderId="0" applyFont="0" applyFill="0" applyBorder="0" applyAlignment="0" applyProtection="0"/>
    <xf numFmtId="280" fontId="5" fillId="0" borderId="0" applyFont="0" applyFill="0" applyBorder="0" applyAlignment="0" applyProtection="0"/>
    <xf numFmtId="280" fontId="5" fillId="0" borderId="0" applyFont="0" applyFill="0" applyBorder="0" applyAlignment="0" applyProtection="0"/>
    <xf numFmtId="280" fontId="5" fillId="0" borderId="0" applyFont="0" applyFill="0" applyBorder="0" applyAlignment="0" applyProtection="0"/>
    <xf numFmtId="280" fontId="5" fillId="0" borderId="0" applyFont="0" applyFill="0" applyBorder="0" applyAlignment="0" applyProtection="0"/>
    <xf numFmtId="280" fontId="5" fillId="0" borderId="0" applyFont="0" applyFill="0" applyBorder="0" applyAlignment="0" applyProtection="0"/>
    <xf numFmtId="280" fontId="5" fillId="0" borderId="0" applyFont="0" applyFill="0" applyBorder="0" applyAlignment="0" applyProtection="0"/>
    <xf numFmtId="280" fontId="5" fillId="0" borderId="0" applyFont="0" applyFill="0" applyBorder="0" applyAlignment="0" applyProtection="0"/>
    <xf numFmtId="280"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169" fontId="5" fillId="0" borderId="0" applyFont="0" applyFill="0" applyBorder="0" applyAlignment="0" applyProtection="0"/>
    <xf numFmtId="0" fontId="10" fillId="0" borderId="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95" fontId="189" fillId="0" borderId="0" applyFont="0" applyFill="0" applyBorder="0" applyAlignment="0" applyProtection="0"/>
    <xf numFmtId="172" fontId="189" fillId="0" borderId="0" applyFont="0" applyFill="0" applyBorder="0" applyAlignment="0" applyProtection="0"/>
    <xf numFmtId="43"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95"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43" fontId="189" fillId="0" borderId="0" applyFont="0" applyFill="0" applyBorder="0" applyAlignment="0" applyProtection="0"/>
    <xf numFmtId="43"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95"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43" fontId="189" fillId="0" borderId="0" applyFont="0" applyFill="0" applyBorder="0" applyAlignment="0" applyProtection="0"/>
    <xf numFmtId="43"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43" fontId="189" fillId="0" borderId="0" applyFont="0" applyFill="0" applyBorder="0" applyAlignment="0" applyProtection="0"/>
    <xf numFmtId="43" fontId="189" fillId="0" borderId="0" applyFont="0" applyFill="0" applyBorder="0" applyAlignment="0" applyProtection="0"/>
    <xf numFmtId="172" fontId="189" fillId="0" borderId="0" applyFont="0" applyFill="0" applyBorder="0" applyAlignment="0" applyProtection="0"/>
    <xf numFmtId="43" fontId="10"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0"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69" fontId="5" fillId="0" borderId="0" applyFont="0" applyFill="0" applyBorder="0" applyAlignment="0" applyProtection="0"/>
    <xf numFmtId="43" fontId="189" fillId="0" borderId="0" applyFont="0" applyFill="0" applyBorder="0" applyAlignment="0" applyProtection="0"/>
    <xf numFmtId="43"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89" fillId="0" borderId="0" applyFont="0" applyFill="0" applyBorder="0" applyAlignment="0" applyProtection="0"/>
    <xf numFmtId="43"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69" fontId="5"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281" fontId="10" fillId="0" borderId="0" applyFont="0" applyFill="0" applyBorder="0" applyAlignment="0" applyProtection="0"/>
    <xf numFmtId="43"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0" fillId="0" borderId="0"/>
    <xf numFmtId="43" fontId="10" fillId="0" borderId="0" applyFont="0" applyFill="0" applyBorder="0" applyAlignment="0" applyProtection="0"/>
    <xf numFmtId="281" fontId="10"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189"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281" fontId="10" fillId="0" borderId="0" applyFont="0" applyFill="0" applyBorder="0" applyAlignment="0" applyProtection="0"/>
    <xf numFmtId="281" fontId="10" fillId="0" borderId="0" applyFont="0" applyFill="0" applyBorder="0" applyAlignment="0" applyProtection="0"/>
    <xf numFmtId="281" fontId="10"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2" fontId="10"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5"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43" fontId="10"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43" fontId="10"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69" fontId="10" fillId="0" borderId="0" applyFont="0" applyFill="0" applyBorder="0" applyAlignment="0" applyProtection="0"/>
    <xf numFmtId="281" fontId="10" fillId="0" borderId="0" applyFont="0" applyFill="0" applyBorder="0" applyAlignment="0" applyProtection="0"/>
    <xf numFmtId="280" fontId="1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10" fillId="0" borderId="0" applyFont="0" applyFill="0" applyBorder="0" applyAlignment="0" applyProtection="0"/>
    <xf numFmtId="0" fontId="10" fillId="0" borderId="0"/>
    <xf numFmtId="43" fontId="10"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281" fontId="10" fillId="0" borderId="0" applyFont="0" applyFill="0" applyBorder="0" applyAlignment="0" applyProtection="0"/>
    <xf numFmtId="281" fontId="1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172" fontId="189" fillId="0" borderId="0" applyFont="0" applyFill="0" applyBorder="0" applyAlignment="0" applyProtection="0"/>
    <xf numFmtId="280" fontId="10" fillId="0" borderId="0" applyFont="0" applyFill="0" applyBorder="0" applyAlignment="0" applyProtection="0"/>
    <xf numFmtId="172" fontId="189" fillId="0" borderId="0" applyFont="0" applyFill="0" applyBorder="0" applyAlignment="0" applyProtection="0"/>
    <xf numFmtId="195" fontId="189" fillId="0" borderId="0" applyFont="0" applyFill="0" applyBorder="0" applyAlignment="0" applyProtection="0"/>
    <xf numFmtId="172"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43" fontId="189" fillId="0" borderId="0" applyFont="0" applyFill="0" applyBorder="0" applyAlignment="0" applyProtection="0"/>
    <xf numFmtId="43" fontId="189" fillId="0" borderId="0" applyFont="0" applyFill="0" applyBorder="0" applyAlignment="0" applyProtection="0"/>
    <xf numFmtId="43"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89" fillId="0" borderId="0" applyFont="0" applyFill="0" applyBorder="0" applyAlignment="0" applyProtection="0"/>
    <xf numFmtId="281" fontId="10" fillId="0" borderId="0" applyFont="0" applyFill="0" applyBorder="0" applyAlignment="0" applyProtection="0"/>
    <xf numFmtId="281" fontId="10"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0" fontId="229" fillId="0" borderId="0"/>
    <xf numFmtId="0" fontId="19" fillId="44" borderId="23"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10" fillId="44" borderId="23" applyNumberFormat="0" applyFont="0" applyAlignment="0" applyProtection="0"/>
    <xf numFmtId="0" fontId="189" fillId="44" borderId="23" applyNumberFormat="0" applyFont="0" applyAlignment="0" applyProtection="0"/>
    <xf numFmtId="0" fontId="230" fillId="21" borderId="2" applyNumberFormat="0" applyAlignment="0" applyProtection="0"/>
    <xf numFmtId="0" fontId="231" fillId="0" borderId="0" applyNumberFormat="0" applyAlignment="0">
      <alignment horizontal="left"/>
    </xf>
    <xf numFmtId="0" fontId="232" fillId="0" borderId="0"/>
    <xf numFmtId="0" fontId="233" fillId="0" borderId="0"/>
    <xf numFmtId="0" fontId="97" fillId="0" borderId="0"/>
    <xf numFmtId="0" fontId="234" fillId="0" borderId="0"/>
    <xf numFmtId="0" fontId="235" fillId="0" borderId="0"/>
    <xf numFmtId="0" fontId="236" fillId="0" borderId="0"/>
    <xf numFmtId="0" fontId="237" fillId="0" borderId="0"/>
    <xf numFmtId="282" fontId="19" fillId="0" borderId="0"/>
    <xf numFmtId="0" fontId="10" fillId="0" borderId="0" applyFont="0" applyFill="0" applyBorder="0" applyAlignment="0" applyProtection="0"/>
    <xf numFmtId="283" fontId="29" fillId="0" borderId="0" applyFont="0" applyFill="0" applyBorder="0" applyAlignment="0" applyProtection="0"/>
    <xf numFmtId="284" fontId="10" fillId="0" borderId="0" applyFont="0" applyFill="0" applyBorder="0" applyAlignment="0"/>
    <xf numFmtId="285" fontId="29" fillId="0" borderId="0" applyFont="0" applyFill="0" applyBorder="0" applyAlignment="0" applyProtection="0"/>
    <xf numFmtId="286" fontId="10" fillId="0" borderId="0" applyFont="0" applyFill="0" applyBorder="0" applyAlignment="0"/>
    <xf numFmtId="287" fontId="29" fillId="0" borderId="0" applyFont="0" applyFill="0" applyBorder="0" applyAlignment="0" applyProtection="0"/>
    <xf numFmtId="288" fontId="29" fillId="0" borderId="0" applyFont="0" applyFill="0" applyBorder="0" applyAlignment="0" applyProtection="0"/>
    <xf numFmtId="288" fontId="29" fillId="0" borderId="0" applyFont="0" applyFill="0" applyBorder="0" applyAlignment="0" applyProtection="0"/>
    <xf numFmtId="289" fontId="238" fillId="0" borderId="0" applyFont="0" applyFill="0" applyBorder="0" applyAlignment="0" applyProtection="0"/>
    <xf numFmtId="289" fontId="238" fillId="0" borderId="0" applyFont="0" applyFill="0" applyBorder="0" applyAlignment="0" applyProtection="0"/>
    <xf numFmtId="289" fontId="238" fillId="0" borderId="0" applyFont="0" applyFill="0" applyBorder="0" applyAlignment="0" applyProtection="0"/>
    <xf numFmtId="288" fontId="29" fillId="0" borderId="0" applyFont="0" applyFill="0" applyBorder="0" applyAlignment="0" applyProtection="0"/>
    <xf numFmtId="289" fontId="238" fillId="0" borderId="0" applyFont="0" applyFill="0" applyBorder="0" applyAlignment="0" applyProtection="0"/>
    <xf numFmtId="44" fontId="10" fillId="0" borderId="0" applyFont="0" applyFill="0" applyBorder="0" applyAlignment="0" applyProtection="0"/>
    <xf numFmtId="289" fontId="238" fillId="0" borderId="0" applyFont="0" applyFill="0" applyBorder="0" applyAlignment="0" applyProtection="0"/>
    <xf numFmtId="44" fontId="10" fillId="0" borderId="0" applyFont="0" applyFill="0" applyBorder="0" applyAlignment="0" applyProtection="0"/>
    <xf numFmtId="289" fontId="238" fillId="0" borderId="0" applyFont="0" applyFill="0" applyBorder="0" applyAlignment="0" applyProtection="0"/>
    <xf numFmtId="289" fontId="238" fillId="0" borderId="0" applyFont="0" applyFill="0" applyBorder="0" applyAlignment="0" applyProtection="0"/>
    <xf numFmtId="44" fontId="10" fillId="0" borderId="0" applyFont="0" applyFill="0" applyBorder="0" applyAlignment="0" applyProtection="0"/>
    <xf numFmtId="168" fontId="10" fillId="0" borderId="0" applyFont="0" applyFill="0" applyBorder="0" applyAlignment="0" applyProtection="0"/>
    <xf numFmtId="44" fontId="10"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10"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205" fillId="3" borderId="0" applyNumberFormat="0" applyBorder="0" applyAlignment="0" applyProtection="0"/>
    <xf numFmtId="0" fontId="239" fillId="7" borderId="1" applyNumberFormat="0" applyAlignment="0" applyProtection="0"/>
    <xf numFmtId="0" fontId="239" fillId="7" borderId="1" applyNumberFormat="0" applyAlignment="0" applyProtection="0"/>
    <xf numFmtId="0" fontId="239" fillId="7" borderId="1" applyNumberFormat="0" applyAlignment="0" applyProtection="0"/>
    <xf numFmtId="0" fontId="239" fillId="7" borderId="1" applyNumberFormat="0" applyAlignment="0" applyProtection="0"/>
    <xf numFmtId="0" fontId="239" fillId="7" borderId="1" applyNumberFormat="0" applyAlignment="0" applyProtection="0"/>
    <xf numFmtId="0" fontId="240" fillId="55" borderId="53" applyNumberFormat="0" applyAlignment="0" applyProtection="0"/>
    <xf numFmtId="0" fontId="240" fillId="55" borderId="53" applyNumberFormat="0" applyAlignment="0" applyProtection="0"/>
    <xf numFmtId="0" fontId="240" fillId="55" borderId="53" applyNumberFormat="0" applyAlignment="0" applyProtection="0"/>
    <xf numFmtId="0" fontId="208" fillId="100" borderId="1" applyNumberFormat="0" applyAlignment="0" applyProtection="0"/>
    <xf numFmtId="0" fontId="241" fillId="20" borderId="14" applyNumberFormat="0" applyAlignment="0" applyProtection="0"/>
    <xf numFmtId="0" fontId="241" fillId="20" borderId="14" applyNumberFormat="0" applyAlignment="0" applyProtection="0"/>
    <xf numFmtId="0" fontId="241" fillId="20" borderId="14" applyNumberFormat="0" applyAlignment="0" applyProtection="0"/>
    <xf numFmtId="0" fontId="241" fillId="20" borderId="14" applyNumberFormat="0" applyAlignment="0" applyProtection="0"/>
    <xf numFmtId="0" fontId="241" fillId="20" borderId="14" applyNumberFormat="0" applyAlignment="0" applyProtection="0"/>
    <xf numFmtId="0" fontId="242" fillId="56" borderId="54" applyNumberFormat="0" applyAlignment="0" applyProtection="0"/>
    <xf numFmtId="0" fontId="242" fillId="56" borderId="54" applyNumberFormat="0" applyAlignment="0" applyProtection="0"/>
    <xf numFmtId="0" fontId="242" fillId="56" borderId="54" applyNumberFormat="0" applyAlignment="0" applyProtection="0"/>
    <xf numFmtId="0" fontId="243" fillId="94" borderId="14" applyNumberFormat="0" applyAlignment="0" applyProtection="0"/>
    <xf numFmtId="290" fontId="17" fillId="0" borderId="0" applyFont="0" applyFill="0" applyBorder="0" applyAlignment="0" applyProtection="0"/>
    <xf numFmtId="291" fontId="10" fillId="0" borderId="0" applyFont="0" applyFill="0" applyBorder="0" applyAlignment="0" applyProtection="0"/>
    <xf numFmtId="291" fontId="10" fillId="0" borderId="0" applyFont="0" applyFill="0" applyBorder="0" applyAlignment="0" applyProtection="0"/>
    <xf numFmtId="3" fontId="244" fillId="0" borderId="0"/>
    <xf numFmtId="265" fontId="35" fillId="30" borderId="66">
      <protection locked="0"/>
    </xf>
    <xf numFmtId="266" fontId="35" fillId="30" borderId="66">
      <protection locked="0"/>
    </xf>
    <xf numFmtId="267" fontId="35" fillId="30" borderId="66">
      <protection locked="0"/>
    </xf>
    <xf numFmtId="265" fontId="35" fillId="30" borderId="66">
      <protection locked="0"/>
    </xf>
    <xf numFmtId="268" fontId="35" fillId="30" borderId="66">
      <protection locked="0"/>
    </xf>
    <xf numFmtId="269" fontId="35" fillId="30" borderId="66">
      <protection locked="0"/>
    </xf>
    <xf numFmtId="270" fontId="35" fillId="30" borderId="66">
      <protection locked="0"/>
    </xf>
    <xf numFmtId="268" fontId="35" fillId="30" borderId="66">
      <protection locked="0"/>
    </xf>
    <xf numFmtId="271" fontId="35" fillId="37" borderId="66">
      <alignment horizontal="right"/>
      <protection locked="0"/>
    </xf>
    <xf numFmtId="272" fontId="35" fillId="37" borderId="66">
      <alignment horizontal="right"/>
      <protection locked="0"/>
    </xf>
    <xf numFmtId="0" fontId="35" fillId="101" borderId="66">
      <alignment horizontal="left"/>
      <protection locked="0"/>
    </xf>
    <xf numFmtId="49" fontId="35" fillId="35" borderId="66">
      <alignment horizontal="left" vertical="top" wrapText="1"/>
      <protection locked="0"/>
    </xf>
    <xf numFmtId="275" fontId="35" fillId="30" borderId="66">
      <protection locked="0"/>
    </xf>
    <xf numFmtId="273" fontId="35" fillId="30" borderId="66">
      <protection locked="0"/>
    </xf>
    <xf numFmtId="274" fontId="35" fillId="30" borderId="66">
      <protection locked="0"/>
    </xf>
    <xf numFmtId="275" fontId="35" fillId="30" borderId="66">
      <protection locked="0"/>
    </xf>
    <xf numFmtId="49" fontId="35" fillId="35" borderId="66">
      <alignment horizontal="left"/>
      <protection locked="0"/>
    </xf>
    <xf numFmtId="292" fontId="35" fillId="30" borderId="66">
      <alignment horizontal="left" indent="1"/>
      <protection locked="0"/>
    </xf>
    <xf numFmtId="3" fontId="245" fillId="30" borderId="11">
      <alignment horizontal="left"/>
      <protection locked="0"/>
    </xf>
    <xf numFmtId="293" fontId="10" fillId="85" borderId="11">
      <protection locked="0"/>
    </xf>
    <xf numFmtId="294" fontId="10" fillId="0" borderId="0" applyFont="0" applyFill="0" applyBorder="0" applyAlignment="0" applyProtection="0"/>
    <xf numFmtId="15" fontId="19" fillId="0" borderId="0"/>
    <xf numFmtId="14" fontId="19" fillId="0" borderId="0"/>
    <xf numFmtId="15" fontId="19" fillId="0" borderId="0"/>
    <xf numFmtId="295" fontId="19" fillId="0" borderId="0"/>
    <xf numFmtId="15" fontId="97" fillId="0" borderId="0" applyFill="0" applyBorder="0" applyAlignment="0"/>
    <xf numFmtId="296" fontId="29" fillId="0" borderId="0" applyFont="0" applyFill="0" applyBorder="0" applyAlignment="0" applyProtection="0"/>
    <xf numFmtId="297" fontId="29" fillId="0" borderId="0" applyFont="0" applyFill="0" applyBorder="0" applyAlignment="0" applyProtection="0"/>
    <xf numFmtId="298" fontId="29" fillId="0" borderId="0" applyFont="0" applyFill="0" applyBorder="0" applyAlignment="0" applyProtection="0"/>
    <xf numFmtId="299" fontId="97" fillId="26" borderId="0" applyFont="0" applyFill="0" applyBorder="0" applyAlignment="0" applyProtection="0"/>
    <xf numFmtId="300" fontId="169" fillId="26" borderId="30" applyFont="0" applyFill="0" applyBorder="0" applyAlignment="0" applyProtection="0"/>
    <xf numFmtId="299" fontId="19" fillId="26" borderId="0" applyFont="0" applyFill="0" applyBorder="0" applyAlignment="0" applyProtection="0"/>
    <xf numFmtId="17" fontId="97" fillId="0" borderId="0" applyFill="0" applyBorder="0">
      <alignment horizontal="right"/>
    </xf>
    <xf numFmtId="301" fontId="29" fillId="0" borderId="0" applyFont="0" applyFill="0" applyBorder="0" applyAlignment="0" applyProtection="0"/>
    <xf numFmtId="302" fontId="29" fillId="0" borderId="32" applyFont="0" applyFill="0" applyBorder="0" applyAlignment="0" applyProtection="0"/>
    <xf numFmtId="302" fontId="29" fillId="0" borderId="32" applyFont="0" applyFill="0" applyBorder="0" applyAlignment="0" applyProtection="0"/>
    <xf numFmtId="302" fontId="29" fillId="0" borderId="32" applyFont="0" applyFill="0" applyBorder="0" applyAlignment="0" applyProtection="0"/>
    <xf numFmtId="302" fontId="29" fillId="0" borderId="32" applyFont="0" applyFill="0" applyBorder="0" applyAlignment="0" applyProtection="0"/>
    <xf numFmtId="302" fontId="29" fillId="0" borderId="32" applyFont="0" applyFill="0" applyBorder="0" applyAlignment="0" applyProtection="0"/>
    <xf numFmtId="302" fontId="29" fillId="0" borderId="32" applyFont="0" applyFill="0" applyBorder="0" applyAlignment="0" applyProtection="0"/>
    <xf numFmtId="302" fontId="29" fillId="0" borderId="32" applyFont="0" applyFill="0" applyBorder="0" applyAlignment="0" applyProtection="0"/>
    <xf numFmtId="302" fontId="29" fillId="0" borderId="32" applyFont="0" applyFill="0" applyBorder="0" applyAlignment="0" applyProtection="0"/>
    <xf numFmtId="15" fontId="13" fillId="0" borderId="0" applyFont="0" applyFill="0" applyBorder="0" applyAlignment="0" applyProtection="0"/>
    <xf numFmtId="15" fontId="13" fillId="0" borderId="0" applyFont="0" applyFill="0" applyBorder="0" applyAlignment="0" applyProtection="0"/>
    <xf numFmtId="15" fontId="10" fillId="30" borderId="11">
      <protection locked="0"/>
    </xf>
    <xf numFmtId="15" fontId="10" fillId="30" borderId="11">
      <protection locked="0"/>
    </xf>
    <xf numFmtId="15" fontId="10" fillId="30" borderId="11">
      <protection locked="0"/>
    </xf>
    <xf numFmtId="15" fontId="213" fillId="0" borderId="0" applyFont="0" applyFill="0" applyBorder="0" applyAlignment="0" applyProtection="0"/>
    <xf numFmtId="303" fontId="213" fillId="0" borderId="0" applyFont="0" applyFill="0" applyBorder="0" applyAlignment="0" applyProtection="0"/>
    <xf numFmtId="304" fontId="10" fillId="102" borderId="0" applyNumberFormat="0" applyFont="0" applyBorder="0" applyAlignment="0" applyProtection="0"/>
    <xf numFmtId="305" fontId="10" fillId="0" borderId="0" applyFont="0" applyFill="0" applyBorder="0" applyAlignment="0" applyProtection="0"/>
    <xf numFmtId="281" fontId="10" fillId="0" borderId="0" applyFont="0" applyFill="0" applyBorder="0" applyAlignment="0" applyProtection="0"/>
    <xf numFmtId="0" fontId="246" fillId="4" borderId="0" applyNumberFormat="0" applyBorder="0" applyAlignment="0" applyProtection="0"/>
    <xf numFmtId="0" fontId="246" fillId="4" borderId="0" applyNumberFormat="0" applyBorder="0" applyAlignment="0" applyProtection="0"/>
    <xf numFmtId="0" fontId="247" fillId="52" borderId="0" applyNumberFormat="0" applyBorder="0" applyAlignment="0" applyProtection="0"/>
    <xf numFmtId="0" fontId="247" fillId="52" borderId="0" applyNumberFormat="0" applyBorder="0" applyAlignment="0" applyProtection="0"/>
    <xf numFmtId="0" fontId="247" fillId="52" borderId="0" applyNumberFormat="0" applyBorder="0" applyAlignment="0" applyProtection="0"/>
    <xf numFmtId="165" fontId="19" fillId="0" borderId="0"/>
    <xf numFmtId="169" fontId="29" fillId="0" borderId="0" applyFill="0" applyBorder="0" applyAlignment="0" applyProtection="0"/>
    <xf numFmtId="280" fontId="29" fillId="0" borderId="0" applyFill="0" applyBorder="0" applyAlignment="0" applyProtection="0"/>
    <xf numFmtId="306" fontId="172" fillId="0" borderId="0" applyFont="0" applyFill="0" applyBorder="0" applyAlignment="0" applyProtection="0"/>
    <xf numFmtId="306" fontId="172" fillId="0" borderId="0" applyFont="0" applyFill="0" applyBorder="0" applyAlignment="0" applyProtection="0"/>
    <xf numFmtId="306" fontId="172" fillId="0" borderId="0" applyFont="0" applyFill="0" applyBorder="0" applyAlignment="0" applyProtection="0"/>
    <xf numFmtId="306" fontId="192" fillId="0" borderId="0" applyFont="0" applyFill="0" applyBorder="0" applyAlignment="0" applyProtection="0"/>
    <xf numFmtId="306" fontId="191" fillId="0" borderId="0" applyFont="0" applyFill="0" applyBorder="0" applyAlignment="0" applyProtection="0"/>
    <xf numFmtId="169" fontId="172" fillId="0" borderId="0" applyFont="0" applyFill="0" applyBorder="0" applyAlignment="0" applyProtection="0"/>
    <xf numFmtId="280" fontId="172" fillId="0" borderId="0" applyFont="0" applyFill="0" applyBorder="0" applyAlignment="0" applyProtection="0"/>
    <xf numFmtId="306" fontId="238" fillId="0" borderId="0" applyFont="0" applyFill="0" applyBorder="0" applyAlignment="0" applyProtection="0"/>
    <xf numFmtId="306" fontId="172" fillId="0" borderId="0" applyFont="0" applyFill="0" applyBorder="0" applyAlignment="0" applyProtection="0"/>
    <xf numFmtId="306" fontId="172" fillId="0" borderId="0" applyFont="0" applyFill="0" applyBorder="0" applyAlignment="0" applyProtection="0"/>
    <xf numFmtId="169" fontId="10" fillId="0" borderId="0" applyFont="0" applyFill="0" applyBorder="0" applyAlignment="0" applyProtection="0"/>
    <xf numFmtId="0" fontId="248" fillId="7" borderId="1" applyNumberFormat="0" applyAlignment="0" applyProtection="0"/>
    <xf numFmtId="0" fontId="248" fillId="7" borderId="1" applyNumberFormat="0" applyAlignment="0" applyProtection="0"/>
    <xf numFmtId="0" fontId="249" fillId="21" borderId="2" applyNumberFormat="0" applyAlignment="0" applyProtection="0"/>
    <xf numFmtId="0" fontId="250" fillId="103" borderId="0" applyNumberFormat="0" applyBorder="0" applyAlignment="0" applyProtection="0"/>
    <xf numFmtId="0" fontId="250" fillId="104" borderId="0" applyNumberFormat="0" applyBorder="0" applyAlignment="0" applyProtection="0"/>
    <xf numFmtId="0" fontId="250" fillId="105" borderId="0" applyNumberFormat="0" applyBorder="0" applyAlignment="0" applyProtection="0"/>
    <xf numFmtId="0" fontId="251" fillId="0" borderId="0" applyNumberFormat="0" applyFill="0" applyBorder="0" applyAlignment="0" applyProtection="0"/>
    <xf numFmtId="0" fontId="194" fillId="16" borderId="0" applyNumberFormat="0" applyBorder="0" applyAlignment="0" applyProtection="0"/>
    <xf numFmtId="0" fontId="194" fillId="17" borderId="0" applyNumberFormat="0" applyBorder="0" applyAlignment="0" applyProtection="0"/>
    <xf numFmtId="0" fontId="194" fillId="18" borderId="0" applyNumberFormat="0" applyBorder="0" applyAlignment="0" applyProtection="0"/>
    <xf numFmtId="0" fontId="194" fillId="13" borderId="0" applyNumberFormat="0" applyBorder="0" applyAlignment="0" applyProtection="0"/>
    <xf numFmtId="0" fontId="194" fillId="14" borderId="0" applyNumberFormat="0" applyBorder="0" applyAlignment="0" applyProtection="0"/>
    <xf numFmtId="0" fontId="194" fillId="19" borderId="0" applyNumberFormat="0" applyBorder="0" applyAlignment="0" applyProtection="0"/>
    <xf numFmtId="0" fontId="252" fillId="0" borderId="0" applyNumberFormat="0" applyAlignment="0">
      <alignment horizontal="left"/>
    </xf>
    <xf numFmtId="307" fontId="253" fillId="0" borderId="0" applyNumberFormat="0" applyFill="0" applyBorder="0" applyAlignment="0" applyProtection="0"/>
    <xf numFmtId="307" fontId="254" fillId="0" borderId="0" applyNumberFormat="0" applyFill="0" applyBorder="0" applyAlignment="0" applyProtection="0"/>
    <xf numFmtId="0" fontId="255" fillId="7" borderId="1" applyNumberFormat="0" applyAlignment="0" applyProtection="0"/>
    <xf numFmtId="0" fontId="255" fillId="7" borderId="1" applyNumberFormat="0" applyAlignment="0" applyProtection="0"/>
    <xf numFmtId="0" fontId="255" fillId="7" borderId="1" applyNumberFormat="0" applyAlignment="0" applyProtection="0"/>
    <xf numFmtId="0" fontId="160" fillId="55" borderId="53" applyNumberFormat="0" applyAlignment="0" applyProtection="0"/>
    <xf numFmtId="0" fontId="255" fillId="7" borderId="1" applyNumberFormat="0" applyAlignment="0" applyProtection="0"/>
    <xf numFmtId="0" fontId="256" fillId="0" borderId="21" applyNumberFormat="0" applyFill="0" applyAlignment="0" applyProtection="0"/>
    <xf numFmtId="0" fontId="256" fillId="0" borderId="21" applyNumberFormat="0" applyFill="0" applyAlignment="0" applyProtection="0"/>
    <xf numFmtId="0" fontId="257" fillId="0" borderId="0" applyNumberFormat="0" applyFill="0" applyBorder="0" applyAlignment="0" applyProtection="0"/>
    <xf numFmtId="0" fontId="258" fillId="0" borderId="0"/>
    <xf numFmtId="308" fontId="10" fillId="0" borderId="0" applyFont="0" applyFill="0" applyBorder="0" applyAlignment="0" applyProtection="0"/>
    <xf numFmtId="308" fontId="10" fillId="0" borderId="0" applyFont="0" applyFill="0" applyBorder="0" applyAlignment="0" applyProtection="0"/>
    <xf numFmtId="174" fontId="10" fillId="0" borderId="0" applyFont="0" applyFill="0" applyBorder="0" applyAlignment="0" applyProtection="0"/>
    <xf numFmtId="308" fontId="10" fillId="0" borderId="0" applyFont="0" applyFill="0" applyBorder="0" applyAlignment="0" applyProtection="0"/>
    <xf numFmtId="309" fontId="10" fillId="0" borderId="0" applyFont="0" applyFill="0" applyBorder="0" applyAlignment="0" applyProtection="0"/>
    <xf numFmtId="310" fontId="10" fillId="0" borderId="0" applyFont="0" applyFill="0" applyBorder="0" applyAlignment="0" applyProtection="0"/>
    <xf numFmtId="309" fontId="10" fillId="0" borderId="0" applyFont="0" applyFill="0" applyBorder="0" applyAlignment="0" applyProtection="0"/>
    <xf numFmtId="309" fontId="10" fillId="0" borderId="0" applyFont="0" applyFill="0" applyBorder="0" applyAlignment="0" applyProtection="0"/>
    <xf numFmtId="309" fontId="10" fillId="0" borderId="0" applyFont="0" applyFill="0" applyBorder="0" applyAlignment="0" applyProtection="0"/>
    <xf numFmtId="308" fontId="10" fillId="0" borderId="0" applyFont="0" applyFill="0" applyBorder="0" applyAlignment="0" applyProtection="0"/>
    <xf numFmtId="308" fontId="10" fillId="0" borderId="0" applyFont="0" applyFill="0" applyBorder="0" applyAlignment="0" applyProtection="0"/>
    <xf numFmtId="309" fontId="10" fillId="0" borderId="0" applyFont="0" applyFill="0" applyBorder="0" applyAlignment="0" applyProtection="0"/>
    <xf numFmtId="309" fontId="10" fillId="0" borderId="0" applyFont="0" applyFill="0" applyBorder="0" applyAlignment="0" applyProtection="0"/>
    <xf numFmtId="310" fontId="10" fillId="0" borderId="0" applyFont="0" applyFill="0" applyBorder="0" applyAlignment="0" applyProtection="0"/>
    <xf numFmtId="0" fontId="10" fillId="0" borderId="4" applyNumberFormat="0" applyFont="0" applyFill="0" applyBorder="0" applyAlignment="0" applyProtection="0"/>
    <xf numFmtId="0" fontId="10" fillId="0" borderId="4" applyNumberFormat="0" applyFont="0" applyFill="0" applyBorder="0" applyAlignment="0" applyProtection="0"/>
    <xf numFmtId="0" fontId="166" fillId="0" borderId="0" applyNumberFormat="0" applyFill="0" applyBorder="0" applyAlignment="0" applyProtection="0"/>
    <xf numFmtId="0" fontId="259" fillId="0" borderId="0" applyNumberFormat="0" applyFill="0" applyBorder="0" applyAlignment="0" applyProtection="0"/>
    <xf numFmtId="0" fontId="166" fillId="0" borderId="0" applyNumberFormat="0" applyFill="0" applyBorder="0" applyAlignment="0" applyProtection="0"/>
    <xf numFmtId="0" fontId="166" fillId="0" borderId="0" applyNumberFormat="0" applyFill="0" applyBorder="0" applyAlignment="0" applyProtection="0"/>
    <xf numFmtId="0" fontId="166" fillId="0" borderId="0" applyNumberFormat="0" applyFill="0" applyBorder="0" applyAlignment="0" applyProtection="0"/>
    <xf numFmtId="15" fontId="27" fillId="0" borderId="0" applyFill="0" applyBorder="0" applyProtection="0">
      <alignment horizontal="center"/>
    </xf>
    <xf numFmtId="0" fontId="260" fillId="0" borderId="0" applyNumberFormat="0" applyFill="0" applyBorder="0" applyAlignment="0" applyProtection="0"/>
    <xf numFmtId="15" fontId="261" fillId="27" borderId="67">
      <alignment horizontal="center"/>
      <protection locked="0"/>
    </xf>
    <xf numFmtId="311" fontId="261" fillId="27" borderId="67" applyAlignment="0">
      <protection locked="0"/>
    </xf>
    <xf numFmtId="311" fontId="27" fillId="0" borderId="0" applyFill="0" applyBorder="0" applyAlignment="0" applyProtection="0"/>
    <xf numFmtId="0" fontId="17" fillId="10" borderId="0" applyNumberFormat="0" applyFont="0" applyBorder="0" applyAlignment="0" applyProtection="0"/>
    <xf numFmtId="169" fontId="10" fillId="0" borderId="0" applyFont="0" applyFill="0" applyBorder="0" applyAlignment="0" applyProtection="0"/>
    <xf numFmtId="312" fontId="10" fillId="0" borderId="0" applyFont="0" applyFill="0" applyBorder="0" applyAlignment="0" applyProtection="0"/>
    <xf numFmtId="313" fontId="262" fillId="102" borderId="11" applyFont="0" applyFill="0" applyBorder="0" applyAlignment="0" applyProtection="0">
      <protection locked="0"/>
    </xf>
    <xf numFmtId="313" fontId="262" fillId="102" borderId="11" applyFont="0" applyFill="0" applyBorder="0" applyAlignment="0" applyProtection="0">
      <protection locked="0"/>
    </xf>
    <xf numFmtId="313" fontId="262" fillId="102" borderId="11" applyFont="0" applyFill="0" applyBorder="0" applyAlignment="0" applyProtection="0">
      <protection locked="0"/>
    </xf>
    <xf numFmtId="0" fontId="194" fillId="16" borderId="0" applyNumberFormat="0" applyBorder="0" applyAlignment="0" applyProtection="0"/>
    <xf numFmtId="0" fontId="194" fillId="17" borderId="0" applyNumberFormat="0" applyBorder="0" applyAlignment="0" applyProtection="0"/>
    <xf numFmtId="0" fontId="194" fillId="18" borderId="0" applyNumberFormat="0" applyBorder="0" applyAlignment="0" applyProtection="0"/>
    <xf numFmtId="0" fontId="194" fillId="13" borderId="0" applyNumberFormat="0" applyBorder="0" applyAlignment="0" applyProtection="0"/>
    <xf numFmtId="0" fontId="194" fillId="14" borderId="0" applyNumberFormat="0" applyBorder="0" applyAlignment="0" applyProtection="0"/>
    <xf numFmtId="0" fontId="194" fillId="19" borderId="0" applyNumberFormat="0" applyBorder="0" applyAlignment="0" applyProtection="0"/>
    <xf numFmtId="0" fontId="263" fillId="0" borderId="0" applyNumberFormat="0" applyFill="0" applyBorder="0" applyAlignment="0" applyProtection="0"/>
    <xf numFmtId="3" fontId="264" fillId="0" borderId="0" applyFont="0" applyFill="0" applyBorder="0" applyAlignment="0" applyProtection="0"/>
    <xf numFmtId="2" fontId="10" fillId="0" borderId="0" applyFont="0" applyFill="0" applyBorder="0" applyAlignment="0" applyProtection="0"/>
    <xf numFmtId="314" fontId="10" fillId="26" borderId="0" applyFont="0" applyFill="0" applyBorder="0" applyAlignment="0"/>
    <xf numFmtId="0" fontId="265" fillId="0" borderId="0" applyNumberFormat="0" applyFill="0" applyBorder="0" applyAlignment="0" applyProtection="0">
      <alignment vertical="top"/>
      <protection locked="0"/>
    </xf>
    <xf numFmtId="0" fontId="200" fillId="0" borderId="0" applyFill="0" applyBorder="0" applyProtection="0">
      <alignment horizontal="left"/>
    </xf>
    <xf numFmtId="0" fontId="259" fillId="0" borderId="0" applyNumberFormat="0" applyFill="0" applyBorder="0" applyAlignment="0" applyProtection="0"/>
    <xf numFmtId="213" fontId="169" fillId="30" borderId="0" applyBorder="0" applyAlignment="0" applyProtection="0"/>
    <xf numFmtId="315" fontId="29" fillId="0" borderId="0" applyFont="0" applyFill="0" applyBorder="0" applyAlignment="0" applyProtection="0"/>
    <xf numFmtId="316" fontId="29" fillId="0" borderId="0" applyFont="0" applyFill="0" applyBorder="0" applyAlignment="0" applyProtection="0"/>
    <xf numFmtId="317" fontId="29" fillId="0" borderId="0" applyFont="0" applyFill="0" applyBorder="0" applyAlignment="0" applyProtection="0"/>
    <xf numFmtId="304" fontId="188" fillId="0" borderId="0" applyNumberFormat="0" applyFill="0" applyBorder="0" applyAlignment="0" applyProtection="0"/>
    <xf numFmtId="0" fontId="157" fillId="52" borderId="0" applyNumberFormat="0" applyBorder="0" applyAlignment="0" applyProtection="0"/>
    <xf numFmtId="0" fontId="212" fillId="4" borderId="0" applyNumberFormat="0" applyBorder="0" applyAlignment="0" applyProtection="0"/>
    <xf numFmtId="0" fontId="157" fillId="52" borderId="0" applyNumberFormat="0" applyBorder="0" applyAlignment="0" applyProtection="0"/>
    <xf numFmtId="0" fontId="157" fillId="52" borderId="0" applyNumberFormat="0" applyBorder="0" applyAlignment="0" applyProtection="0"/>
    <xf numFmtId="0" fontId="157" fillId="52" borderId="0" applyNumberFormat="0" applyBorder="0" applyAlignment="0" applyProtection="0"/>
    <xf numFmtId="0" fontId="210" fillId="39" borderId="0" applyNumberFormat="0" applyFont="0" applyBorder="0" applyAlignment="0" applyProtection="0"/>
    <xf numFmtId="38" fontId="19" fillId="25" borderId="0" applyNumberFormat="0" applyBorder="0" applyAlignment="0" applyProtection="0"/>
    <xf numFmtId="0" fontId="266" fillId="4" borderId="0" applyNumberFormat="0" applyBorder="0" applyAlignment="0" applyProtection="0"/>
    <xf numFmtId="14" fontId="149" fillId="106" borderId="11"/>
    <xf numFmtId="0" fontId="267" fillId="0" borderId="0">
      <alignment horizontal="left"/>
    </xf>
    <xf numFmtId="0" fontId="38" fillId="107" borderId="11"/>
    <xf numFmtId="0" fontId="38" fillId="107" borderId="11"/>
    <xf numFmtId="0" fontId="38" fillId="107" borderId="11"/>
    <xf numFmtId="14" fontId="268" fillId="33" borderId="0" applyNumberFormat="0" applyBorder="0">
      <alignment horizontal="center"/>
    </xf>
    <xf numFmtId="0" fontId="154" fillId="0" borderId="50" applyNumberFormat="0" applyFill="0" applyAlignment="0" applyProtection="0"/>
    <xf numFmtId="0" fontId="269" fillId="0" borderId="7" applyNumberFormat="0" applyFill="0" applyAlignment="0" applyProtection="0"/>
    <xf numFmtId="0" fontId="155" fillId="0" borderId="51" applyNumberFormat="0" applyFill="0" applyAlignment="0" applyProtection="0"/>
    <xf numFmtId="0" fontId="270" fillId="0" borderId="8" applyNumberFormat="0" applyFill="0" applyAlignment="0" applyProtection="0"/>
    <xf numFmtId="0" fontId="156" fillId="0" borderId="52"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156" fillId="0" borderId="52"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156" fillId="0" borderId="0" applyNumberFormat="0" applyFill="0" applyBorder="0" applyAlignment="0" applyProtection="0"/>
    <xf numFmtId="0" fontId="251" fillId="0" borderId="0" applyNumberFormat="0" applyFill="0" applyBorder="0" applyAlignment="0" applyProtection="0"/>
    <xf numFmtId="0" fontId="14" fillId="0" borderId="0"/>
    <xf numFmtId="0" fontId="14" fillId="0" borderId="0"/>
    <xf numFmtId="0" fontId="271" fillId="0" borderId="0"/>
    <xf numFmtId="0" fontId="272" fillId="0" borderId="68" applyNumberFormat="0" applyFill="0" applyBorder="0" applyAlignment="0" applyProtection="0">
      <alignment horizontal="left"/>
    </xf>
    <xf numFmtId="0" fontId="10" fillId="24" borderId="10" applyNumberFormat="0" applyFont="0" applyBorder="0" applyAlignment="0" applyProtection="0"/>
    <xf numFmtId="0" fontId="10" fillId="24" borderId="10" applyNumberFormat="0" applyFont="0" applyBorder="0" applyAlignment="0" applyProtection="0"/>
    <xf numFmtId="0" fontId="273" fillId="0" borderId="0" applyNumberFormat="0" applyFill="0" applyBorder="0" applyAlignment="0" applyProtection="0"/>
    <xf numFmtId="318" fontId="177" fillId="0" borderId="0" applyAlignment="0">
      <alignment horizontal="right"/>
      <protection hidden="1"/>
    </xf>
    <xf numFmtId="221" fontId="29" fillId="0" borderId="0" applyFont="0" applyFill="0" applyBorder="0" applyAlignment="0" applyProtection="0"/>
    <xf numFmtId="0" fontId="274" fillId="0" borderId="0" applyNumberFormat="0" applyFill="0" applyBorder="0" applyAlignment="0" applyProtection="0">
      <alignment vertical="top"/>
      <protection locked="0"/>
    </xf>
    <xf numFmtId="0" fontId="11" fillId="0" borderId="0" applyNumberFormat="0" applyFill="0" applyBorder="0" applyAlignment="0" applyProtection="0">
      <alignment vertical="top"/>
      <protection locked="0"/>
    </xf>
    <xf numFmtId="0" fontId="263" fillId="0" borderId="69" applyNumberFormat="0" applyFill="0" applyAlignment="0" applyProtection="0"/>
    <xf numFmtId="0" fontId="275" fillId="0" borderId="0" applyNumberFormat="0" applyFill="0" applyBorder="0" applyAlignment="0" applyProtection="0">
      <alignment vertical="top"/>
      <protection locked="0"/>
    </xf>
    <xf numFmtId="0" fontId="205" fillId="3" borderId="0" applyNumberFormat="0" applyBorder="0" applyAlignment="0" applyProtection="0"/>
    <xf numFmtId="0" fontId="255" fillId="7" borderId="1" applyNumberFormat="0" applyAlignment="0" applyProtection="0"/>
    <xf numFmtId="319" fontId="10" fillId="0" borderId="0"/>
    <xf numFmtId="10" fontId="19" fillId="26" borderId="11" applyNumberFormat="0" applyBorder="0" applyAlignment="0" applyProtection="0"/>
    <xf numFmtId="10" fontId="19" fillId="26" borderId="11" applyNumberFormat="0" applyBorder="0" applyAlignment="0" applyProtection="0"/>
    <xf numFmtId="10" fontId="19" fillId="26" borderId="11" applyNumberFormat="0" applyBorder="0" applyAlignment="0" applyProtection="0"/>
    <xf numFmtId="10" fontId="19" fillId="26" borderId="11" applyNumberFormat="0" applyBorder="0" applyAlignment="0" applyProtection="0"/>
    <xf numFmtId="10" fontId="19" fillId="26" borderId="11" applyNumberFormat="0" applyBorder="0" applyAlignment="0" applyProtection="0"/>
    <xf numFmtId="0" fontId="160" fillId="55" borderId="53" applyNumberFormat="0" applyAlignment="0" applyProtection="0"/>
    <xf numFmtId="0" fontId="160" fillId="55" borderId="53" applyNumberFormat="0" applyAlignment="0" applyProtection="0"/>
    <xf numFmtId="0" fontId="160" fillId="55" borderId="53" applyNumberFormat="0" applyAlignment="0" applyProtection="0"/>
    <xf numFmtId="0" fontId="160" fillId="55" borderId="53" applyNumberFormat="0" applyAlignment="0" applyProtection="0"/>
    <xf numFmtId="0" fontId="160" fillId="55" borderId="53" applyNumberFormat="0" applyAlignment="0" applyProtection="0"/>
    <xf numFmtId="0" fontId="160" fillId="55" borderId="53" applyNumberFormat="0" applyAlignment="0" applyProtection="0"/>
    <xf numFmtId="0" fontId="160" fillId="55" borderId="53" applyNumberFormat="0" applyAlignment="0" applyProtection="0"/>
    <xf numFmtId="0" fontId="160" fillId="55" borderId="53" applyNumberFormat="0" applyAlignment="0" applyProtection="0"/>
    <xf numFmtId="0" fontId="160" fillId="55" borderId="53" applyNumberFormat="0" applyAlignment="0" applyProtection="0"/>
    <xf numFmtId="0" fontId="160" fillId="55" borderId="53" applyNumberFormat="0" applyAlignment="0" applyProtection="0"/>
    <xf numFmtId="0" fontId="160" fillId="55" borderId="53" applyNumberFormat="0" applyAlignment="0" applyProtection="0"/>
    <xf numFmtId="0" fontId="255" fillId="7" borderId="1" applyNumberFormat="0" applyAlignment="0" applyProtection="0"/>
    <xf numFmtId="0" fontId="208" fillId="100" borderId="1" applyNumberFormat="0" applyAlignment="0" applyProtection="0"/>
    <xf numFmtId="0" fontId="208" fillId="100" borderId="1" applyNumberFormat="0" applyAlignment="0" applyProtection="0"/>
    <xf numFmtId="0" fontId="255" fillId="7" borderId="1" applyNumberFormat="0" applyAlignment="0" applyProtection="0"/>
    <xf numFmtId="0" fontId="208" fillId="100" borderId="1" applyNumberFormat="0" applyAlignment="0" applyProtection="0"/>
    <xf numFmtId="0" fontId="255" fillId="7" borderId="1" applyNumberFormat="0" applyAlignment="0" applyProtection="0"/>
    <xf numFmtId="3" fontId="276" fillId="0" borderId="26">
      <alignment horizontal="left"/>
    </xf>
    <xf numFmtId="3" fontId="276" fillId="0" borderId="26">
      <alignment horizontal="left"/>
    </xf>
    <xf numFmtId="3" fontId="276" fillId="0" borderId="26">
      <alignment horizontal="left"/>
    </xf>
    <xf numFmtId="0" fontId="208" fillId="100" borderId="1" applyNumberFormat="0" applyAlignment="0" applyProtection="0"/>
    <xf numFmtId="3" fontId="276" fillId="0" borderId="26">
      <alignment horizontal="left"/>
    </xf>
    <xf numFmtId="3" fontId="276" fillId="0" borderId="26">
      <alignment horizontal="left"/>
    </xf>
    <xf numFmtId="0" fontId="208" fillId="100" borderId="1" applyNumberFormat="0" applyAlignment="0" applyProtection="0"/>
    <xf numFmtId="3" fontId="276" fillId="0" borderId="26">
      <alignment horizontal="left"/>
    </xf>
    <xf numFmtId="3" fontId="276" fillId="0" borderId="26">
      <alignment horizontal="left"/>
    </xf>
    <xf numFmtId="0" fontId="160" fillId="55" borderId="53" applyNumberFormat="0" applyAlignment="0" applyProtection="0"/>
    <xf numFmtId="0" fontId="208" fillId="100" borderId="1" applyNumberFormat="0" applyAlignment="0" applyProtection="0"/>
    <xf numFmtId="0" fontId="160" fillId="55" borderId="53" applyNumberFormat="0" applyAlignment="0" applyProtection="0"/>
    <xf numFmtId="0" fontId="160" fillId="55" borderId="53" applyNumberFormat="0" applyAlignment="0" applyProtection="0"/>
    <xf numFmtId="0" fontId="160" fillId="55" borderId="53" applyNumberFormat="0" applyAlignment="0" applyProtection="0"/>
    <xf numFmtId="0" fontId="255" fillId="7" borderId="1" applyNumberFormat="0" applyAlignment="0" applyProtection="0"/>
    <xf numFmtId="0" fontId="255" fillId="7" borderId="1" applyNumberFormat="0" applyAlignment="0" applyProtection="0"/>
    <xf numFmtId="0" fontId="208" fillId="100" borderId="1" applyNumberFormat="0" applyAlignment="0" applyProtection="0"/>
    <xf numFmtId="0" fontId="255" fillId="7" borderId="1" applyNumberFormat="0" applyAlignment="0" applyProtection="0"/>
    <xf numFmtId="3" fontId="276" fillId="0" borderId="26">
      <alignment horizontal="left"/>
    </xf>
    <xf numFmtId="3" fontId="276" fillId="0" borderId="26">
      <alignment horizontal="left"/>
    </xf>
    <xf numFmtId="3" fontId="276" fillId="0" borderId="26">
      <alignment horizontal="left"/>
    </xf>
    <xf numFmtId="3" fontId="276" fillId="0" borderId="26">
      <alignment horizontal="left"/>
    </xf>
    <xf numFmtId="3" fontId="276" fillId="0" borderId="26">
      <alignment horizontal="left"/>
    </xf>
    <xf numFmtId="3" fontId="276" fillId="0" borderId="26">
      <alignment horizontal="left"/>
    </xf>
    <xf numFmtId="3" fontId="276" fillId="0" borderId="26">
      <alignment horizontal="left"/>
    </xf>
    <xf numFmtId="3" fontId="276" fillId="0" borderId="26">
      <alignment horizontal="left"/>
    </xf>
    <xf numFmtId="3" fontId="276" fillId="0" borderId="26">
      <alignment horizontal="left"/>
    </xf>
    <xf numFmtId="3" fontId="276" fillId="0" borderId="26">
      <alignment horizontal="left"/>
    </xf>
    <xf numFmtId="0" fontId="255" fillId="7" borderId="1" applyNumberFormat="0" applyAlignment="0" applyProtection="0"/>
    <xf numFmtId="0" fontId="255" fillId="7" borderId="1" applyNumberFormat="0" applyAlignment="0" applyProtection="0"/>
    <xf numFmtId="0" fontId="208" fillId="100" borderId="1" applyNumberFormat="0" applyAlignment="0" applyProtection="0"/>
    <xf numFmtId="0" fontId="255" fillId="7" borderId="1" applyNumberFormat="0" applyAlignment="0" applyProtection="0"/>
    <xf numFmtId="0" fontId="208" fillId="100" borderId="1" applyNumberFormat="0" applyAlignment="0" applyProtection="0"/>
    <xf numFmtId="0" fontId="160" fillId="55" borderId="53" applyNumberFormat="0" applyAlignment="0" applyProtection="0"/>
    <xf numFmtId="0" fontId="208" fillId="100" borderId="1" applyNumberFormat="0" applyAlignment="0" applyProtection="0"/>
    <xf numFmtId="0" fontId="160" fillId="55" borderId="53" applyNumberFormat="0" applyAlignment="0" applyProtection="0"/>
    <xf numFmtId="0" fontId="208" fillId="100" borderId="1" applyNumberFormat="0" applyAlignment="0" applyProtection="0"/>
    <xf numFmtId="0" fontId="160" fillId="55" borderId="53" applyNumberFormat="0" applyAlignment="0" applyProtection="0"/>
    <xf numFmtId="0" fontId="160" fillId="55" borderId="53" applyNumberFormat="0" applyAlignment="0" applyProtection="0"/>
    <xf numFmtId="0" fontId="160" fillId="55" borderId="53" applyNumberFormat="0" applyAlignment="0" applyProtection="0"/>
    <xf numFmtId="225" fontId="277" fillId="95" borderId="0"/>
    <xf numFmtId="286" fontId="10" fillId="26" borderId="0" applyFont="0" applyBorder="0" applyAlignment="0" applyProtection="0">
      <protection locked="0"/>
    </xf>
    <xf numFmtId="15" fontId="19" fillId="26" borderId="0" applyFont="0" applyBorder="0" applyAlignment="0" applyProtection="0">
      <protection locked="0"/>
    </xf>
    <xf numFmtId="314" fontId="19" fillId="26" borderId="0" applyFont="0" applyBorder="0" applyAlignment="0">
      <protection locked="0"/>
    </xf>
    <xf numFmtId="320" fontId="19" fillId="26" borderId="0">
      <protection locked="0"/>
    </xf>
    <xf numFmtId="321" fontId="19" fillId="26" borderId="0" applyFont="0" applyBorder="0" applyAlignment="0">
      <protection locked="0"/>
    </xf>
    <xf numFmtId="10" fontId="19" fillId="26" borderId="0">
      <protection locked="0"/>
    </xf>
    <xf numFmtId="320" fontId="278" fillId="26" borderId="0" applyNumberFormat="0" applyBorder="0" applyAlignment="0">
      <protection locked="0"/>
    </xf>
    <xf numFmtId="0" fontId="279" fillId="0" borderId="0" applyNumberFormat="0" applyFill="0" applyBorder="0" applyAlignment="0">
      <protection locked="0"/>
    </xf>
    <xf numFmtId="0" fontId="280" fillId="3" borderId="0" applyNumberFormat="0" applyBorder="0" applyAlignment="0" applyProtection="0"/>
    <xf numFmtId="0" fontId="158" fillId="53" borderId="0" applyNumberFormat="0" applyBorder="0" applyAlignment="0" applyProtection="0"/>
    <xf numFmtId="0" fontId="205" fillId="3" borderId="0" applyNumberFormat="0" applyBorder="0" applyAlignment="0" applyProtection="0"/>
    <xf numFmtId="0" fontId="205" fillId="3" borderId="0" applyNumberFormat="0" applyBorder="0" applyAlignment="0" applyProtection="0"/>
    <xf numFmtId="0" fontId="189" fillId="0" borderId="70" applyProtection="0"/>
    <xf numFmtId="0" fontId="10" fillId="44" borderId="23" applyNumberFormat="0" applyFont="0" applyAlignment="0" applyProtection="0"/>
    <xf numFmtId="0" fontId="195" fillId="108" borderId="0" applyNumberFormat="0" applyBorder="0" applyAlignment="0" applyProtection="0"/>
    <xf numFmtId="0" fontId="195" fillId="19" borderId="0" applyNumberFormat="0" applyBorder="0" applyAlignment="0" applyProtection="0"/>
    <xf numFmtId="0" fontId="195" fillId="11" borderId="0" applyNumberFormat="0" applyBorder="0" applyAlignment="0" applyProtection="0"/>
    <xf numFmtId="0" fontId="195" fillId="98" borderId="0" applyNumberFormat="0" applyBorder="0" applyAlignment="0" applyProtection="0"/>
    <xf numFmtId="0" fontId="195" fillId="14" borderId="0" applyNumberFormat="0" applyBorder="0" applyAlignment="0" applyProtection="0"/>
    <xf numFmtId="0" fontId="195" fillId="17" borderId="0" applyNumberFormat="0" applyBorder="0" applyAlignment="0" applyProtection="0"/>
    <xf numFmtId="225" fontId="10" fillId="82" borderId="0" applyBorder="0" applyProtection="0"/>
    <xf numFmtId="0" fontId="281" fillId="6" borderId="0" applyNumberFormat="0" applyBorder="0" applyAlignment="0" applyProtection="0"/>
    <xf numFmtId="0" fontId="243" fillId="23" borderId="14" applyNumberFormat="0" applyAlignment="0" applyProtection="0"/>
    <xf numFmtId="322" fontId="36" fillId="0" borderId="0" applyFont="0" applyFill="0" applyBorder="0" applyAlignment="0" applyProtection="0"/>
    <xf numFmtId="195"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323" fontId="36" fillId="0" borderId="0" applyFont="0" applyFill="0" applyBorder="0" applyAlignment="0" applyProtection="0"/>
    <xf numFmtId="0" fontId="282" fillId="0" borderId="12" applyNumberFormat="0" applyFill="0" applyAlignment="0" applyProtection="0"/>
    <xf numFmtId="0" fontId="282" fillId="0" borderId="12" applyNumberFormat="0" applyFill="0" applyAlignment="0" applyProtection="0"/>
    <xf numFmtId="0" fontId="283" fillId="0" borderId="55" applyNumberFormat="0" applyFill="0" applyAlignment="0" applyProtection="0"/>
    <xf numFmtId="0" fontId="283" fillId="0" borderId="55" applyNumberFormat="0" applyFill="0" applyAlignment="0" applyProtection="0"/>
    <xf numFmtId="0" fontId="283" fillId="0" borderId="55" applyNumberFormat="0" applyFill="0" applyAlignment="0" applyProtection="0"/>
    <xf numFmtId="0" fontId="284" fillId="21" borderId="2" applyNumberFormat="0" applyAlignment="0" applyProtection="0"/>
    <xf numFmtId="0" fontId="284" fillId="21" borderId="2" applyNumberFormat="0" applyAlignment="0" applyProtection="0"/>
    <xf numFmtId="0" fontId="285" fillId="57" borderId="56" applyNumberFormat="0" applyAlignment="0" applyProtection="0"/>
    <xf numFmtId="0" fontId="285" fillId="57" borderId="56" applyNumberFormat="0" applyAlignment="0" applyProtection="0"/>
    <xf numFmtId="0" fontId="285" fillId="57" borderId="56" applyNumberFormat="0" applyAlignment="0" applyProtection="0"/>
    <xf numFmtId="0" fontId="217" fillId="21" borderId="2" applyNumberFormat="0" applyAlignment="0" applyProtection="0"/>
    <xf numFmtId="38" fontId="286" fillId="0" borderId="0"/>
    <xf numFmtId="38" fontId="287" fillId="0" borderId="0"/>
    <xf numFmtId="38" fontId="288" fillId="0" borderId="0"/>
    <xf numFmtId="38" fontId="289" fillId="0" borderId="0"/>
    <xf numFmtId="0" fontId="290" fillId="0" borderId="0"/>
    <xf numFmtId="0" fontId="290" fillId="0" borderId="0"/>
    <xf numFmtId="0" fontId="291" fillId="0" borderId="0"/>
    <xf numFmtId="0" fontId="35" fillId="0" borderId="0"/>
    <xf numFmtId="0" fontId="292" fillId="0" borderId="0"/>
    <xf numFmtId="0" fontId="293" fillId="0" borderId="0">
      <alignment horizontal="center"/>
    </xf>
    <xf numFmtId="0" fontId="203" fillId="0" borderId="12" applyNumberFormat="0" applyFill="0" applyAlignment="0" applyProtection="0"/>
    <xf numFmtId="0" fontId="10" fillId="102" borderId="0" applyNumberFormat="0" applyFont="0" applyBorder="0" applyAlignment="0" applyProtection="0"/>
    <xf numFmtId="0" fontId="29" fillId="0" borderId="0" applyNumberFormat="0" applyFont="0" applyFill="0" applyBorder="0" applyProtection="0">
      <alignment horizontal="left" vertical="center"/>
    </xf>
    <xf numFmtId="0" fontId="294" fillId="0" borderId="0" applyNumberFormat="0" applyFill="0" applyBorder="0" applyProtection="0">
      <alignment horizontal="justify" vertical="top"/>
    </xf>
    <xf numFmtId="0" fontId="295" fillId="0" borderId="0" applyNumberFormat="0" applyFill="0" applyBorder="0" applyAlignment="0" applyProtection="0">
      <alignment vertical="top"/>
      <protection locked="0"/>
    </xf>
    <xf numFmtId="0" fontId="296" fillId="0" borderId="0" applyNumberFormat="0" applyFill="0" applyBorder="0" applyAlignment="0" applyProtection="0">
      <alignment vertical="top"/>
      <protection locked="0"/>
    </xf>
    <xf numFmtId="2" fontId="297" fillId="109" borderId="11" applyNumberFormat="0" applyBorder="0">
      <alignment horizontal="center" vertical="center"/>
    </xf>
    <xf numFmtId="2" fontId="297" fillId="109" borderId="11" applyNumberFormat="0" applyBorder="0">
      <alignment horizontal="center" vertical="center"/>
    </xf>
    <xf numFmtId="2" fontId="297" fillId="109" borderId="11" applyNumberFormat="0" applyBorder="0">
      <alignment horizontal="center" vertical="center"/>
    </xf>
    <xf numFmtId="0" fontId="163" fillId="0" borderId="55" applyNumberFormat="0" applyFill="0" applyAlignment="0" applyProtection="0"/>
    <xf numFmtId="0" fontId="203" fillId="0" borderId="12" applyNumberFormat="0" applyFill="0" applyAlignment="0" applyProtection="0"/>
    <xf numFmtId="0" fontId="163" fillId="0" borderId="55" applyNumberFormat="0" applyFill="0" applyAlignment="0" applyProtection="0"/>
    <xf numFmtId="0" fontId="163" fillId="0" borderId="55" applyNumberFormat="0" applyFill="0" applyAlignment="0" applyProtection="0"/>
    <xf numFmtId="0" fontId="163" fillId="0" borderId="55" applyNumberFormat="0" applyFill="0" applyAlignment="0" applyProtection="0"/>
    <xf numFmtId="225" fontId="298" fillId="22" borderId="0"/>
    <xf numFmtId="1" fontId="10" fillId="24" borderId="11"/>
    <xf numFmtId="1" fontId="10" fillId="24" borderId="11"/>
    <xf numFmtId="1" fontId="10" fillId="24" borderId="11"/>
    <xf numFmtId="0" fontId="299" fillId="110" borderId="0" applyBorder="0"/>
    <xf numFmtId="0" fontId="300" fillId="0" borderId="0" applyNumberFormat="0" applyFill="0" applyBorder="0" applyAlignment="0" applyProtection="0"/>
    <xf numFmtId="38" fontId="29" fillId="0" borderId="0"/>
    <xf numFmtId="38" fontId="29" fillId="0" borderId="0"/>
    <xf numFmtId="38" fontId="48" fillId="1" borderId="26"/>
    <xf numFmtId="38" fontId="48" fillId="1" borderId="26"/>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41" fontId="10" fillId="0" borderId="0" applyFont="0" applyFill="0" applyBorder="0" applyAlignment="0" applyProtection="0"/>
    <xf numFmtId="41" fontId="10" fillId="0" borderId="0" applyFont="0" applyFill="0" applyBorder="0" applyAlignment="0" applyProtection="0"/>
    <xf numFmtId="41" fontId="10" fillId="0" borderId="0" applyFont="0" applyFill="0" applyBorder="0" applyAlignment="0" applyProtection="0"/>
    <xf numFmtId="41" fontId="301" fillId="0" borderId="0" applyFont="0" applyFill="0" applyBorder="0" applyAlignment="0" applyProtection="0"/>
    <xf numFmtId="41" fontId="301" fillId="0" borderId="0" applyFont="0" applyFill="0" applyBorder="0" applyAlignment="0" applyProtection="0"/>
    <xf numFmtId="41" fontId="301" fillId="0" borderId="0" applyFont="0" applyFill="0" applyBorder="0" applyAlignment="0" applyProtection="0"/>
    <xf numFmtId="41" fontId="189" fillId="0" borderId="0" applyFont="0" applyFill="0" applyBorder="0" applyAlignment="0" applyProtection="0"/>
    <xf numFmtId="41" fontId="10" fillId="0" borderId="0" applyFont="0" applyFill="0" applyBorder="0" applyAlignment="0" applyProtection="0"/>
    <xf numFmtId="41" fontId="301" fillId="0" borderId="0" applyFont="0" applyFill="0" applyBorder="0" applyAlignment="0" applyProtection="0"/>
    <xf numFmtId="41" fontId="10" fillId="0" borderId="0" applyFont="0" applyFill="0" applyBorder="0" applyAlignment="0" applyProtection="0"/>
    <xf numFmtId="41" fontId="10" fillId="0" borderId="0" applyFont="0" applyFill="0" applyBorder="0" applyAlignment="0" applyProtection="0"/>
    <xf numFmtId="41" fontId="302" fillId="0" borderId="0" applyFont="0" applyFill="0" applyBorder="0" applyAlignment="0" applyProtection="0"/>
    <xf numFmtId="41" fontId="10" fillId="0" borderId="0" applyFont="0" applyFill="0" applyBorder="0" applyAlignment="0" applyProtection="0"/>
    <xf numFmtId="41" fontId="10"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301" fillId="0" borderId="0" applyFont="0" applyFill="0" applyBorder="0" applyAlignment="0" applyProtection="0"/>
    <xf numFmtId="167" fontId="10" fillId="0" borderId="0" applyFont="0" applyFill="0" applyBorder="0" applyAlignment="0" applyProtection="0"/>
    <xf numFmtId="41" fontId="10" fillId="0" borderId="0" applyNumberFormat="0" applyFill="0" applyBorder="0" applyAlignment="0" applyProtection="0"/>
    <xf numFmtId="41" fontId="301" fillId="0" borderId="0" applyFont="0" applyFill="0" applyBorder="0" applyAlignment="0" applyProtection="0"/>
    <xf numFmtId="324" fontId="10" fillId="0" borderId="0" applyFont="0" applyFill="0" applyBorder="0" applyAlignment="0" applyProtection="0"/>
    <xf numFmtId="167" fontId="10" fillId="0" borderId="0" applyFont="0" applyFill="0" applyBorder="0" applyAlignment="0" applyProtection="0"/>
    <xf numFmtId="41" fontId="301" fillId="0" borderId="0" applyFont="0" applyFill="0" applyBorder="0" applyAlignment="0" applyProtection="0"/>
    <xf numFmtId="324" fontId="10" fillId="0" borderId="0" applyFont="0" applyFill="0" applyBorder="0" applyAlignment="0" applyProtection="0"/>
    <xf numFmtId="41" fontId="10" fillId="0" borderId="0" applyFont="0" applyFill="0" applyBorder="0" applyAlignment="0" applyProtection="0"/>
    <xf numFmtId="41" fontId="303"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3" fontId="10" fillId="0" borderId="0" applyFont="0" applyFill="0" applyBorder="0" applyAlignment="0" applyProtection="0"/>
    <xf numFmtId="43" fontId="30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0" fillId="0" borderId="0" applyFont="0" applyFill="0" applyBorder="0" applyAlignment="0" applyProtection="0"/>
    <xf numFmtId="280" fontId="10" fillId="0" borderId="0" applyFont="0" applyFill="0" applyBorder="0" applyAlignment="0" applyProtection="0"/>
    <xf numFmtId="280" fontId="10" fillId="0" borderId="0" applyFont="0" applyFill="0" applyBorder="0" applyAlignment="0" applyProtection="0"/>
    <xf numFmtId="195"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95"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89" fillId="0" borderId="0" applyFont="0" applyFill="0" applyBorder="0" applyAlignment="0" applyProtection="0"/>
    <xf numFmtId="43" fontId="189" fillId="0" borderId="0" applyFont="0" applyFill="0" applyBorder="0" applyAlignment="0" applyProtection="0"/>
    <xf numFmtId="43" fontId="189" fillId="0" borderId="0" applyFont="0" applyFill="0" applyBorder="0" applyAlignment="0" applyProtection="0"/>
    <xf numFmtId="43" fontId="189" fillId="0" borderId="0" applyFont="0" applyFill="0" applyBorder="0" applyAlignment="0" applyProtection="0"/>
    <xf numFmtId="43"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8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89" fillId="0" borderId="0" applyFont="0" applyFill="0" applyBorder="0" applyAlignment="0" applyProtection="0"/>
    <xf numFmtId="43" fontId="18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30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280" fontId="10" fillId="0" borderId="0" applyFont="0" applyFill="0" applyBorder="0" applyAlignment="0" applyProtection="0"/>
    <xf numFmtId="43" fontId="189" fillId="0" borderId="0" applyFont="0" applyFill="0" applyBorder="0" applyAlignment="0" applyProtection="0"/>
    <xf numFmtId="280" fontId="10" fillId="0" borderId="0" applyFont="0" applyFill="0" applyBorder="0" applyAlignment="0" applyProtection="0"/>
    <xf numFmtId="43"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301" fillId="0" borderId="0" applyFont="0" applyFill="0" applyBorder="0" applyAlignment="0" applyProtection="0"/>
    <xf numFmtId="43" fontId="301" fillId="0" borderId="0" applyFont="0" applyFill="0" applyBorder="0" applyAlignment="0" applyProtection="0"/>
    <xf numFmtId="43" fontId="301" fillId="0" borderId="0" applyFont="0" applyFill="0" applyBorder="0" applyAlignment="0" applyProtection="0"/>
    <xf numFmtId="43" fontId="301" fillId="0" borderId="0" applyFont="0" applyFill="0" applyBorder="0" applyAlignment="0" applyProtection="0"/>
    <xf numFmtId="43" fontId="301" fillId="0" borderId="0" applyFont="0" applyFill="0" applyBorder="0" applyAlignment="0" applyProtection="0"/>
    <xf numFmtId="43" fontId="301" fillId="0" borderId="0" applyFont="0" applyFill="0" applyBorder="0" applyAlignment="0" applyProtection="0"/>
    <xf numFmtId="43" fontId="301" fillId="0" borderId="0" applyFont="0" applyFill="0" applyBorder="0" applyAlignment="0" applyProtection="0"/>
    <xf numFmtId="43" fontId="301"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89" fillId="0" borderId="0" applyFont="0" applyFill="0" applyBorder="0" applyAlignment="0" applyProtection="0"/>
    <xf numFmtId="43" fontId="30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280" fontId="10" fillId="0" borderId="0" applyFont="0" applyFill="0" applyBorder="0" applyAlignment="0" applyProtection="0"/>
    <xf numFmtId="169" fontId="10" fillId="0" borderId="0" applyFont="0" applyFill="0" applyBorder="0" applyAlignment="0" applyProtection="0"/>
    <xf numFmtId="280" fontId="10" fillId="0" borderId="0" applyFont="0" applyFill="0" applyBorder="0" applyAlignment="0" applyProtection="0"/>
    <xf numFmtId="280" fontId="10" fillId="0" borderId="0" applyFont="0" applyFill="0" applyBorder="0" applyAlignment="0" applyProtection="0"/>
    <xf numFmtId="280" fontId="10" fillId="0" borderId="0" applyFont="0" applyFill="0" applyBorder="0" applyAlignment="0" applyProtection="0"/>
    <xf numFmtId="280" fontId="10" fillId="0" borderId="0" applyFont="0" applyFill="0" applyBorder="0" applyAlignment="0" applyProtection="0"/>
    <xf numFmtId="43" fontId="10" fillId="0" borderId="0" applyFont="0" applyFill="0" applyBorder="0" applyAlignment="0" applyProtection="0"/>
    <xf numFmtId="43" fontId="301"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72" fontId="10" fillId="0" borderId="0" applyFont="0" applyFill="0" applyBorder="0" applyAlignment="0" applyProtection="0"/>
    <xf numFmtId="43" fontId="10"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72" fontId="10"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43" fontId="10" fillId="0" borderId="0" applyFont="0" applyFill="0" applyBorder="0" applyAlignment="0" applyProtection="0"/>
    <xf numFmtId="169" fontId="10" fillId="0" borderId="0" applyFont="0" applyFill="0" applyBorder="0" applyAlignment="0" applyProtection="0"/>
    <xf numFmtId="43" fontId="10" fillId="0" borderId="0" applyFont="0" applyFill="0" applyBorder="0" applyAlignment="0" applyProtection="0"/>
    <xf numFmtId="280" fontId="10" fillId="0" borderId="0" applyFont="0" applyFill="0" applyBorder="0" applyAlignment="0" applyProtection="0"/>
    <xf numFmtId="169" fontId="305" fillId="0" borderId="0" applyFont="0" applyFill="0" applyBorder="0" applyAlignment="0" applyProtection="0"/>
    <xf numFmtId="280" fontId="305"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95" fontId="189" fillId="0" borderId="0" applyFont="0" applyFill="0" applyBorder="0" applyAlignment="0" applyProtection="0"/>
    <xf numFmtId="169" fontId="10" fillId="0" borderId="0" applyFont="0" applyFill="0" applyBorder="0" applyAlignment="0" applyProtection="0"/>
    <xf numFmtId="43" fontId="10" fillId="0" borderId="0" applyFont="0" applyFill="0" applyBorder="0" applyAlignment="0" applyProtection="0"/>
    <xf numFmtId="169" fontId="302" fillId="0" borderId="0" applyFont="0" applyFill="0" applyBorder="0" applyAlignment="0" applyProtection="0"/>
    <xf numFmtId="280" fontId="302" fillId="0" borderId="0" applyFont="0" applyFill="0" applyBorder="0" applyAlignment="0" applyProtection="0"/>
    <xf numFmtId="280" fontId="10" fillId="0" borderId="0" applyFont="0" applyFill="0" applyBorder="0" applyAlignment="0" applyProtection="0"/>
    <xf numFmtId="195" fontId="189" fillId="0" borderId="0" applyFont="0" applyFill="0" applyBorder="0" applyAlignment="0" applyProtection="0"/>
    <xf numFmtId="43" fontId="10" fillId="0" borderId="0" applyFont="0" applyFill="0" applyBorder="0" applyAlignment="0" applyProtection="0"/>
    <xf numFmtId="169" fontId="302" fillId="0" borderId="0" applyFont="0" applyFill="0" applyBorder="0" applyAlignment="0" applyProtection="0"/>
    <xf numFmtId="280" fontId="30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301"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325" fontId="10" fillId="0" borderId="0" applyFont="0" applyFill="0" applyBorder="0" applyAlignment="0" applyProtection="0"/>
    <xf numFmtId="326" fontId="10" fillId="0" borderId="0" applyFont="0" applyFill="0" applyBorder="0" applyAlignment="0" applyProtection="0"/>
    <xf numFmtId="325" fontId="10" fillId="0" borderId="0" applyFont="0" applyFill="0" applyBorder="0" applyAlignment="0" applyProtection="0"/>
    <xf numFmtId="195" fontId="189" fillId="0" borderId="0" applyFont="0" applyFill="0" applyBorder="0" applyAlignment="0" applyProtection="0"/>
    <xf numFmtId="172" fontId="10" fillId="0" borderId="0" applyFont="0" applyFill="0" applyBorder="0" applyAlignment="0" applyProtection="0"/>
    <xf numFmtId="195" fontId="189"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89" fillId="0" borderId="0" applyFont="0" applyFill="0" applyBorder="0" applyAlignment="0" applyProtection="0"/>
    <xf numFmtId="43" fontId="10" fillId="0" borderId="0" applyFont="0" applyFill="0" applyBorder="0" applyAlignment="0" applyProtection="0"/>
    <xf numFmtId="172" fontId="189" fillId="0" borderId="0" applyFont="0" applyFill="0" applyBorder="0" applyAlignment="0" applyProtection="0"/>
    <xf numFmtId="326" fontId="10" fillId="0" borderId="0" applyFont="0" applyFill="0" applyBorder="0" applyAlignment="0" applyProtection="0"/>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0" fontId="67" fillId="0" borderId="17"/>
    <xf numFmtId="327" fontId="10" fillId="0" borderId="0" applyFont="0" applyFill="0" applyBorder="0" applyAlignment="0" applyProtection="0"/>
    <xf numFmtId="328" fontId="10" fillId="0" borderId="0" applyFont="0" applyFill="0" applyBorder="0" applyAlignment="0" applyProtection="0"/>
    <xf numFmtId="329" fontId="10" fillId="0" borderId="0" applyFont="0" applyFill="0" applyBorder="0" applyAlignment="0" applyProtection="0"/>
    <xf numFmtId="330" fontId="10" fillId="0" borderId="0" applyFont="0" applyFill="0" applyBorder="0" applyAlignment="0" applyProtection="0"/>
    <xf numFmtId="329" fontId="10" fillId="0" borderId="0" applyFont="0" applyFill="0" applyBorder="0" applyAlignment="0" applyProtection="0"/>
    <xf numFmtId="330" fontId="10" fillId="0" borderId="0" applyFont="0" applyFill="0" applyBorder="0" applyAlignment="0" applyProtection="0"/>
    <xf numFmtId="331" fontId="264" fillId="0" borderId="0" applyFont="0" applyFill="0" applyBorder="0" applyAlignment="0" applyProtection="0"/>
    <xf numFmtId="332" fontId="19" fillId="25" borderId="0" applyFont="0" applyBorder="0" applyAlignment="0" applyProtection="0">
      <alignment horizontal="right"/>
      <protection hidden="1"/>
    </xf>
    <xf numFmtId="0" fontId="306" fillId="0" borderId="7" applyNumberFormat="0" applyFill="0" applyAlignment="0" applyProtection="0"/>
    <xf numFmtId="0" fontId="306" fillId="0" borderId="7" applyNumberFormat="0" applyFill="0" applyAlignment="0" applyProtection="0"/>
    <xf numFmtId="0" fontId="307" fillId="0" borderId="50" applyNumberFormat="0" applyFill="0" applyAlignment="0" applyProtection="0"/>
    <xf numFmtId="0" fontId="307" fillId="0" borderId="50" applyNumberFormat="0" applyFill="0" applyAlignment="0" applyProtection="0"/>
    <xf numFmtId="0" fontId="307" fillId="0" borderId="50" applyNumberFormat="0" applyFill="0" applyAlignment="0" applyProtection="0"/>
    <xf numFmtId="0" fontId="308" fillId="0" borderId="8" applyNumberFormat="0" applyFill="0" applyAlignment="0" applyProtection="0"/>
    <xf numFmtId="0" fontId="308" fillId="0" borderId="8" applyNumberFormat="0" applyFill="0" applyAlignment="0" applyProtection="0"/>
    <xf numFmtId="0" fontId="309" fillId="0" borderId="51" applyNumberFormat="0" applyFill="0" applyAlignment="0" applyProtection="0"/>
    <xf numFmtId="0" fontId="309" fillId="0" borderId="51" applyNumberFormat="0" applyFill="0" applyAlignment="0" applyProtection="0"/>
    <xf numFmtId="0" fontId="309" fillId="0" borderId="51"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1" fillId="0" borderId="52" applyNumberFormat="0" applyFill="0" applyAlignment="0" applyProtection="0"/>
    <xf numFmtId="0" fontId="311" fillId="0" borderId="52" applyNumberFormat="0" applyFill="0" applyAlignment="0" applyProtection="0"/>
    <xf numFmtId="0" fontId="311" fillId="0" borderId="52"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9" applyNumberFormat="0" applyFill="0" applyAlignment="0" applyProtection="0"/>
    <xf numFmtId="0" fontId="310" fillId="0" borderId="0" applyNumberFormat="0" applyFill="0" applyBorder="0" applyAlignment="0" applyProtection="0"/>
    <xf numFmtId="0" fontId="310" fillId="0" borderId="0" applyNumberFormat="0" applyFill="0" applyBorder="0" applyAlignment="0" applyProtection="0"/>
    <xf numFmtId="0" fontId="311" fillId="0" borderId="0" applyNumberFormat="0" applyFill="0" applyBorder="0" applyAlignment="0" applyProtection="0"/>
    <xf numFmtId="0" fontId="311" fillId="0" borderId="0" applyNumberFormat="0" applyFill="0" applyBorder="0" applyAlignment="0" applyProtection="0"/>
    <xf numFmtId="0" fontId="311" fillId="0" borderId="0" applyNumberFormat="0" applyFill="0" applyBorder="0" applyAlignment="0" applyProtection="0"/>
    <xf numFmtId="0" fontId="159" fillId="54" borderId="0" applyNumberFormat="0" applyBorder="0" applyAlignment="0" applyProtection="0"/>
    <xf numFmtId="0" fontId="312" fillId="27" borderId="0" applyNumberFormat="0" applyBorder="0" applyAlignment="0" applyProtection="0"/>
    <xf numFmtId="0" fontId="313" fillId="27" borderId="0" applyNumberFormat="0" applyBorder="0" applyAlignment="0" applyProtection="0"/>
    <xf numFmtId="0" fontId="159" fillId="54" borderId="0" applyNumberFormat="0" applyBorder="0" applyAlignment="0" applyProtection="0"/>
    <xf numFmtId="0" fontId="312" fillId="27" borderId="0" applyNumberFormat="0" applyBorder="0" applyAlignment="0" applyProtection="0"/>
    <xf numFmtId="0" fontId="313" fillId="27" borderId="0" applyNumberFormat="0" applyBorder="0" applyAlignment="0" applyProtection="0"/>
    <xf numFmtId="0" fontId="313" fillId="27" borderId="0" applyNumberFormat="0" applyBorder="0" applyAlignment="0" applyProtection="0"/>
    <xf numFmtId="0" fontId="313" fillId="27" borderId="0" applyNumberFormat="0" applyBorder="0" applyAlignment="0" applyProtection="0"/>
    <xf numFmtId="0" fontId="314" fillId="27" borderId="0" applyNumberFormat="0" applyBorder="0" applyAlignment="0" applyProtection="0"/>
    <xf numFmtId="0" fontId="314" fillId="27" borderId="0" applyNumberFormat="0" applyBorder="0" applyAlignment="0" applyProtection="0"/>
    <xf numFmtId="0" fontId="315" fillId="54" borderId="0" applyNumberFormat="0" applyBorder="0" applyAlignment="0" applyProtection="0"/>
    <xf numFmtId="0" fontId="315" fillId="54" borderId="0" applyNumberFormat="0" applyBorder="0" applyAlignment="0" applyProtection="0"/>
    <xf numFmtId="0" fontId="315" fillId="54" borderId="0" applyNumberFormat="0" applyBorder="0" applyAlignment="0" applyProtection="0"/>
    <xf numFmtId="0" fontId="313" fillId="27" borderId="0" applyNumberFormat="0" applyBorder="0" applyAlignment="0" applyProtection="0"/>
    <xf numFmtId="0" fontId="159" fillId="54" borderId="0" applyNumberFormat="0" applyBorder="0" applyAlignment="0" applyProtection="0"/>
    <xf numFmtId="0" fontId="313" fillId="27" borderId="0" applyNumberFormat="0" applyBorder="0" applyAlignment="0" applyProtection="0"/>
    <xf numFmtId="0" fontId="316" fillId="44" borderId="0" applyNumberFormat="0" applyBorder="0" applyAlignment="0" applyProtection="0"/>
    <xf numFmtId="0" fontId="316" fillId="27" borderId="0" applyNumberFormat="0" applyBorder="0" applyAlignment="0" applyProtection="0"/>
    <xf numFmtId="0" fontId="317" fillId="0" borderId="0"/>
    <xf numFmtId="0" fontId="318" fillId="3" borderId="0" applyNumberFormat="0" applyBorder="0" applyAlignment="0" applyProtection="0"/>
    <xf numFmtId="0" fontId="12" fillId="0" borderId="0"/>
    <xf numFmtId="0" fontId="319" fillId="0" borderId="0"/>
    <xf numFmtId="0" fontId="319" fillId="0" borderId="0"/>
    <xf numFmtId="0" fontId="319" fillId="0" borderId="0"/>
    <xf numFmtId="0" fontId="319" fillId="0" borderId="0"/>
    <xf numFmtId="0" fontId="319" fillId="0" borderId="0"/>
    <xf numFmtId="0" fontId="319" fillId="0" borderId="0"/>
    <xf numFmtId="0" fontId="319" fillId="0" borderId="0"/>
    <xf numFmtId="0" fontId="319" fillId="0" borderId="0"/>
    <xf numFmtId="38" fontId="19" fillId="0" borderId="0" applyFont="0" applyFill="0" applyBorder="0" applyAlignment="0"/>
    <xf numFmtId="320" fontId="10" fillId="0" borderId="0" applyFont="0" applyFill="0" applyBorder="0" applyAlignment="0"/>
    <xf numFmtId="40" fontId="19" fillId="0" borderId="0" applyFont="0" applyFill="0" applyBorder="0" applyAlignment="0"/>
    <xf numFmtId="333" fontId="19" fillId="0" borderId="0" applyFont="0" applyFill="0" applyBorder="0" applyAlignment="0"/>
    <xf numFmtId="0" fontId="5" fillId="0" borderId="0"/>
    <xf numFmtId="0" fontId="320" fillId="0" borderId="0"/>
    <xf numFmtId="0" fontId="320" fillId="0" borderId="0"/>
    <xf numFmtId="0" fontId="320" fillId="0" borderId="0"/>
    <xf numFmtId="0" fontId="320" fillId="0" borderId="0"/>
    <xf numFmtId="0" fontId="320" fillId="0" borderId="0"/>
    <xf numFmtId="0" fontId="320" fillId="0" borderId="0"/>
    <xf numFmtId="0" fontId="320" fillId="0" borderId="0"/>
    <xf numFmtId="0" fontId="320" fillId="0" borderId="0"/>
    <xf numFmtId="0" fontId="320" fillId="0" borderId="0"/>
    <xf numFmtId="0" fontId="320" fillId="0" borderId="0"/>
    <xf numFmtId="0" fontId="320" fillId="0" borderId="0"/>
    <xf numFmtId="0" fontId="320" fillId="0" borderId="0"/>
    <xf numFmtId="0" fontId="320" fillId="0" borderId="0"/>
    <xf numFmtId="0" fontId="320" fillId="0" borderId="0"/>
    <xf numFmtId="0" fontId="32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0" fillId="0" borderId="0"/>
    <xf numFmtId="0" fontId="320" fillId="0" borderId="0"/>
    <xf numFmtId="0" fontId="32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0" fillId="0" borderId="0"/>
    <xf numFmtId="0" fontId="320" fillId="0" borderId="0"/>
    <xf numFmtId="0" fontId="32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0" fillId="0" borderId="0"/>
    <xf numFmtId="0" fontId="13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10" fillId="0" borderId="0"/>
    <xf numFmtId="0" fontId="5" fillId="0" borderId="0"/>
    <xf numFmtId="0" fontId="5" fillId="0" borderId="0"/>
    <xf numFmtId="0" fontId="23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applyNumberFormat="0" applyFill="0" applyBorder="0" applyAlignment="0" applyProtection="0"/>
    <xf numFmtId="0" fontId="10" fillId="0" borderId="0" applyNumberFormat="0" applyFill="0" applyBorder="0" applyAlignment="0" applyProtection="0"/>
    <xf numFmtId="0" fontId="238"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7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1" fillId="0" borderId="0"/>
    <xf numFmtId="0" fontId="10" fillId="0" borderId="0"/>
    <xf numFmtId="0" fontId="10"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19" fillId="0" borderId="0"/>
    <xf numFmtId="0" fontId="10" fillId="0" borderId="0"/>
    <xf numFmtId="0" fontId="119" fillId="0" borderId="0"/>
    <xf numFmtId="0" fontId="10" fillId="0" borderId="0"/>
    <xf numFmtId="0" fontId="5" fillId="0" borderId="0"/>
    <xf numFmtId="0" fontId="119" fillId="0" borderId="0"/>
    <xf numFmtId="0" fontId="10" fillId="0" borderId="0"/>
    <xf numFmtId="0" fontId="119" fillId="0" borderId="0"/>
    <xf numFmtId="0" fontId="10" fillId="0" borderId="0"/>
    <xf numFmtId="0" fontId="119" fillId="0" borderId="0"/>
    <xf numFmtId="0" fontId="10" fillId="0" borderId="0"/>
    <xf numFmtId="0" fontId="119"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9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19" fillId="0" borderId="0"/>
    <xf numFmtId="0" fontId="11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5" fillId="0" borderId="0"/>
    <xf numFmtId="0" fontId="5" fillId="0" borderId="0"/>
    <xf numFmtId="0" fontId="5" fillId="0" borderId="0"/>
    <xf numFmtId="0" fontId="5" fillId="0" borderId="0"/>
    <xf numFmtId="0" fontId="5" fillId="0" borderId="0"/>
    <xf numFmtId="0" fontId="10" fillId="0" borderId="0"/>
    <xf numFmtId="0" fontId="10"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10"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19" fillId="0" borderId="0"/>
    <xf numFmtId="0" fontId="10" fillId="0" borderId="0"/>
    <xf numFmtId="0" fontId="5" fillId="0" borderId="0"/>
    <xf numFmtId="0" fontId="5" fillId="0" borderId="0"/>
    <xf numFmtId="0" fontId="10" fillId="0" borderId="0"/>
    <xf numFmtId="0" fontId="10" fillId="0" borderId="0"/>
    <xf numFmtId="0" fontId="23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10" fillId="0" borderId="0"/>
    <xf numFmtId="0" fontId="10" fillId="0" borderId="0"/>
    <xf numFmtId="320" fontId="97" fillId="0" borderId="0" applyNumberFormat="0" applyFill="0" applyBorder="0" applyAlignment="0" applyProtection="0"/>
    <xf numFmtId="334" fontId="19" fillId="0" borderId="0" applyFont="0" applyFill="0" applyBorder="0" applyAlignment="0" applyProtection="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0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10" fillId="0" borderId="0"/>
    <xf numFmtId="0" fontId="10" fillId="0" borderId="0"/>
    <xf numFmtId="0" fontId="301" fillId="0" borderId="0"/>
    <xf numFmtId="0" fontId="10" fillId="0" borderId="0"/>
    <xf numFmtId="0" fontId="301" fillId="0" borderId="0"/>
    <xf numFmtId="0" fontId="189" fillId="0" borderId="0"/>
    <xf numFmtId="0" fontId="302" fillId="0" borderId="0"/>
    <xf numFmtId="0" fontId="323"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10" fillId="0" borderId="0"/>
    <xf numFmtId="0" fontId="301" fillId="0" borderId="0"/>
    <xf numFmtId="0" fontId="10" fillId="0" borderId="0"/>
    <xf numFmtId="0" fontId="10"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10"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9" fillId="0" borderId="0"/>
    <xf numFmtId="0" fontId="10" fillId="0" borderId="0"/>
    <xf numFmtId="0" fontId="10" fillId="0" borderId="0"/>
    <xf numFmtId="0" fontId="10" fillId="0" borderId="0"/>
    <xf numFmtId="0" fontId="10"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0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30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0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7" fillId="0" borderId="0">
      <alignment vertical="top"/>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0" fillId="0" borderId="0"/>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326" fillId="0" borderId="71"/>
    <xf numFmtId="0" fontId="10" fillId="0" borderId="0"/>
    <xf numFmtId="0" fontId="192" fillId="0" borderId="0"/>
    <xf numFmtId="0" fontId="172" fillId="0" borderId="0"/>
    <xf numFmtId="0" fontId="172" fillId="0" borderId="0"/>
    <xf numFmtId="0" fontId="172" fillId="0" borderId="0"/>
    <xf numFmtId="0" fontId="172" fillId="0" borderId="0"/>
    <xf numFmtId="0" fontId="172" fillId="0" borderId="0"/>
    <xf numFmtId="0" fontId="192" fillId="0" borderId="0"/>
    <xf numFmtId="0" fontId="192" fillId="0" borderId="0"/>
    <xf numFmtId="0" fontId="172" fillId="0" borderId="0"/>
    <xf numFmtId="0" fontId="172" fillId="0" borderId="0"/>
    <xf numFmtId="0" fontId="192" fillId="0" borderId="0"/>
    <xf numFmtId="0" fontId="172" fillId="0" borderId="0"/>
    <xf numFmtId="0" fontId="172" fillId="0" borderId="0"/>
    <xf numFmtId="0" fontId="238" fillId="0" borderId="0"/>
    <xf numFmtId="0" fontId="238" fillId="0" borderId="0"/>
    <xf numFmtId="0" fontId="238" fillId="0" borderId="0"/>
    <xf numFmtId="0" fontId="172" fillId="0" borderId="0"/>
    <xf numFmtId="0" fontId="172" fillId="0" borderId="0"/>
    <xf numFmtId="0" fontId="172" fillId="0" borderId="0"/>
    <xf numFmtId="0" fontId="192" fillId="0" borderId="0"/>
    <xf numFmtId="0" fontId="190" fillId="0" borderId="0"/>
    <xf numFmtId="0" fontId="172" fillId="0" borderId="0"/>
    <xf numFmtId="0" fontId="327" fillId="0" borderId="0"/>
    <xf numFmtId="0" fontId="172" fillId="0" borderId="0"/>
    <xf numFmtId="0" fontId="172" fillId="0" borderId="0"/>
    <xf numFmtId="0" fontId="192" fillId="0" borderId="0"/>
    <xf numFmtId="0" fontId="172" fillId="0" borderId="0"/>
    <xf numFmtId="0" fontId="238" fillId="0" borderId="0"/>
    <xf numFmtId="0" fontId="238" fillId="0" borderId="0"/>
    <xf numFmtId="0" fontId="238" fillId="0" borderId="0"/>
    <xf numFmtId="0" fontId="238" fillId="0" borderId="0"/>
    <xf numFmtId="0" fontId="172" fillId="0" borderId="0"/>
    <xf numFmtId="0" fontId="172" fillId="0" borderId="0"/>
    <xf numFmtId="0" fontId="172" fillId="0" borderId="0"/>
    <xf numFmtId="0" fontId="172" fillId="0" borderId="0"/>
    <xf numFmtId="0" fontId="191" fillId="0" borderId="0"/>
    <xf numFmtId="0" fontId="172" fillId="0" borderId="0"/>
    <xf numFmtId="0" fontId="172" fillId="0" borderId="0"/>
    <xf numFmtId="0" fontId="190" fillId="0" borderId="0"/>
    <xf numFmtId="0" fontId="172" fillId="0" borderId="0"/>
    <xf numFmtId="0" fontId="172" fillId="0" borderId="0"/>
    <xf numFmtId="0" fontId="172" fillId="0" borderId="0"/>
    <xf numFmtId="0" fontId="238" fillId="0" borderId="0"/>
    <xf numFmtId="0" fontId="238" fillId="0" borderId="0"/>
    <xf numFmtId="0" fontId="238" fillId="0" borderId="0"/>
    <xf numFmtId="0" fontId="238" fillId="0" borderId="0"/>
    <xf numFmtId="0" fontId="238" fillId="0" borderId="0"/>
    <xf numFmtId="0" fontId="238" fillId="0" borderId="0"/>
    <xf numFmtId="0" fontId="238" fillId="0" borderId="0"/>
    <xf numFmtId="0" fontId="238" fillId="0" borderId="0"/>
    <xf numFmtId="0" fontId="238" fillId="0" borderId="0"/>
    <xf numFmtId="0" fontId="238" fillId="0" borderId="0"/>
    <xf numFmtId="0" fontId="238" fillId="0" borderId="0"/>
    <xf numFmtId="0" fontId="238" fillId="0" borderId="0"/>
    <xf numFmtId="0" fontId="238" fillId="0" borderId="0"/>
    <xf numFmtId="0" fontId="238" fillId="0" borderId="0"/>
    <xf numFmtId="0" fontId="238" fillId="0" borderId="0"/>
    <xf numFmtId="0" fontId="238" fillId="0" borderId="0"/>
    <xf numFmtId="0" fontId="238" fillId="0" borderId="0"/>
    <xf numFmtId="0" fontId="192" fillId="0" borderId="0"/>
    <xf numFmtId="0" fontId="172" fillId="0" borderId="0"/>
    <xf numFmtId="0" fontId="172" fillId="0" borderId="0"/>
    <xf numFmtId="0" fontId="172" fillId="0" borderId="0"/>
    <xf numFmtId="0" fontId="172" fillId="0" borderId="0"/>
    <xf numFmtId="0" fontId="172" fillId="0" borderId="0"/>
    <xf numFmtId="0" fontId="172" fillId="0" borderId="0"/>
    <xf numFmtId="0" fontId="172" fillId="0" borderId="0"/>
    <xf numFmtId="0" fontId="192" fillId="0" borderId="0"/>
    <xf numFmtId="0" fontId="49" fillId="0" borderId="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189" fillId="44" borderId="23" applyNumberFormat="0" applyFont="0" applyAlignment="0" applyProtection="0"/>
    <xf numFmtId="0" fontId="189" fillId="44" borderId="23" applyNumberFormat="0" applyFont="0" applyAlignment="0" applyProtection="0"/>
    <xf numFmtId="0" fontId="189" fillId="44" borderId="23" applyNumberFormat="0" applyFont="0" applyAlignment="0" applyProtection="0"/>
    <xf numFmtId="0" fontId="10" fillId="44" borderId="23" applyNumberFormat="0" applyFont="0" applyAlignment="0" applyProtection="0"/>
    <xf numFmtId="0" fontId="10" fillId="44" borderId="23" applyNumberFormat="0" applyFont="0" applyAlignment="0" applyProtection="0"/>
    <xf numFmtId="0" fontId="10" fillId="44" borderId="23" applyNumberFormat="0" applyFont="0" applyAlignment="0" applyProtection="0"/>
    <xf numFmtId="0" fontId="189" fillId="44" borderId="23" applyNumberFormat="0" applyFont="0" applyAlignment="0" applyProtection="0"/>
    <xf numFmtId="0" fontId="10" fillId="44" borderId="23" applyNumberFormat="0" applyFont="0" applyAlignment="0" applyProtection="0"/>
    <xf numFmtId="0" fontId="10" fillId="44" borderId="23" applyNumberFormat="0" applyFont="0" applyAlignment="0" applyProtection="0"/>
    <xf numFmtId="0" fontId="10" fillId="44" borderId="23" applyNumberFormat="0" applyFont="0" applyAlignment="0" applyProtection="0"/>
    <xf numFmtId="0" fontId="189" fillId="44" borderId="23"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189" fillId="44" borderId="23"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189" fillId="44" borderId="23"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189" fillId="44" borderId="23"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189" fillId="44" borderId="23"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10" fillId="44" borderId="23"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10" fillId="44" borderId="23" applyNumberFormat="0" applyFont="0" applyAlignment="0" applyProtection="0"/>
    <xf numFmtId="0" fontId="10" fillId="44" borderId="23" applyNumberFormat="0" applyFont="0" applyAlignment="0" applyProtection="0"/>
    <xf numFmtId="0" fontId="10" fillId="44" borderId="23" applyNumberFormat="0" applyFont="0" applyAlignment="0" applyProtection="0"/>
    <xf numFmtId="0" fontId="10" fillId="44" borderId="23" applyNumberFormat="0" applyFont="0" applyAlignment="0" applyProtection="0"/>
    <xf numFmtId="0" fontId="10" fillId="44" borderId="23" applyNumberFormat="0" applyFont="0" applyAlignment="0" applyProtection="0"/>
    <xf numFmtId="0" fontId="10" fillId="44" borderId="23" applyNumberFormat="0" applyFont="0" applyAlignment="0" applyProtection="0"/>
    <xf numFmtId="0" fontId="10" fillId="44" borderId="23" applyNumberFormat="0" applyFont="0" applyAlignment="0" applyProtection="0"/>
    <xf numFmtId="0" fontId="10" fillId="44" borderId="23"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10" fillId="0" borderId="0"/>
    <xf numFmtId="0" fontId="189" fillId="99" borderId="65" applyNumberFormat="0" applyFont="0" applyAlignment="0" applyProtection="0"/>
    <xf numFmtId="0" fontId="189"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189" fillId="99" borderId="65" applyNumberFormat="0" applyFont="0" applyAlignment="0" applyProtection="0"/>
    <xf numFmtId="0" fontId="190" fillId="111" borderId="23" applyNumberFormat="0" applyAlignment="0" applyProtection="0"/>
    <xf numFmtId="0" fontId="189" fillId="99" borderId="65" applyNumberFormat="0" applyFont="0" applyAlignment="0" applyProtection="0"/>
    <xf numFmtId="0" fontId="189"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189"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190" fillId="111" borderId="23" applyNumberForma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190" fillId="111" borderId="23" applyNumberFormat="0" applyAlignment="0" applyProtection="0"/>
    <xf numFmtId="0" fontId="189"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190" fillId="111" borderId="23" applyNumberFormat="0" applyAlignment="0" applyProtection="0"/>
    <xf numFmtId="0" fontId="189" fillId="99" borderId="65" applyNumberFormat="0" applyFont="0" applyAlignment="0" applyProtection="0"/>
    <xf numFmtId="0" fontId="189" fillId="44" borderId="23" applyNumberFormat="0" applyFont="0" applyAlignment="0" applyProtection="0"/>
    <xf numFmtId="0" fontId="190" fillId="111" borderId="23" applyNumberFormat="0" applyAlignment="0" applyProtection="0"/>
    <xf numFmtId="0" fontId="189" fillId="44" borderId="23" applyNumberFormat="0" applyFont="0" applyAlignment="0" applyProtection="0"/>
    <xf numFmtId="0" fontId="189" fillId="99" borderId="65" applyNumberFormat="0" applyFont="0" applyAlignment="0" applyProtection="0"/>
    <xf numFmtId="0" fontId="189" fillId="99" borderId="65" applyNumberFormat="0" applyFont="0" applyAlignment="0" applyProtection="0"/>
    <xf numFmtId="0" fontId="189" fillId="99" borderId="65" applyNumberFormat="0" applyFont="0" applyAlignment="0" applyProtection="0"/>
    <xf numFmtId="0" fontId="189" fillId="99" borderId="65" applyNumberFormat="0" applyFont="0" applyAlignment="0" applyProtection="0"/>
    <xf numFmtId="0" fontId="190" fillId="111" borderId="23" applyNumberForma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5" fillId="99" borderId="65" applyNumberFormat="0" applyFont="0" applyAlignment="0" applyProtection="0"/>
    <xf numFmtId="0" fontId="10" fillId="0" borderId="11">
      <alignment horizontal="center" vertical="center" wrapText="1"/>
      <protection locked="0"/>
    </xf>
    <xf numFmtId="0" fontId="10" fillId="0" borderId="11">
      <alignment horizontal="center" vertical="center" wrapText="1"/>
      <protection locked="0"/>
    </xf>
    <xf numFmtId="0" fontId="10" fillId="0" borderId="11">
      <alignment horizontal="center" vertical="center" wrapText="1"/>
      <protection locked="0"/>
    </xf>
    <xf numFmtId="0" fontId="10" fillId="44" borderId="23" applyNumberFormat="0" applyFont="0" applyAlignment="0" applyProtection="0"/>
    <xf numFmtId="0" fontId="10" fillId="44" borderId="23" applyNumberFormat="0" applyFont="0" applyAlignment="0" applyProtection="0"/>
    <xf numFmtId="0" fontId="10" fillId="44" borderId="23" applyNumberFormat="0" applyFont="0" applyAlignment="0" applyProtection="0"/>
    <xf numFmtId="0" fontId="10" fillId="44" borderId="23" applyNumberFormat="0" applyFont="0" applyAlignment="0" applyProtection="0"/>
    <xf numFmtId="0" fontId="10" fillId="44" borderId="23" applyNumberFormat="0" applyFont="0" applyAlignment="0" applyProtection="0"/>
    <xf numFmtId="0" fontId="10" fillId="44" borderId="23" applyNumberFormat="0" applyFont="0" applyAlignment="0" applyProtection="0"/>
    <xf numFmtId="0" fontId="10" fillId="44" borderId="23" applyNumberFormat="0" applyFont="0" applyAlignment="0" applyProtection="0"/>
    <xf numFmtId="0" fontId="10" fillId="44" borderId="23" applyNumberFormat="0" applyFont="0" applyAlignment="0" applyProtection="0"/>
    <xf numFmtId="169" fontId="29" fillId="0" borderId="0" applyFont="0" applyBorder="0"/>
    <xf numFmtId="280" fontId="29" fillId="0" borderId="0" applyFont="0" applyBorder="0"/>
    <xf numFmtId="335" fontId="19" fillId="0" borderId="0" applyFont="0" applyFill="0" applyBorder="0" applyAlignment="0" applyProtection="0"/>
    <xf numFmtId="221" fontId="10" fillId="0" borderId="0" applyFont="0" applyFill="0" applyBorder="0" applyAlignment="0" applyProtection="0"/>
    <xf numFmtId="336" fontId="290" fillId="0" borderId="0" applyFill="0" applyBorder="0" applyAlignment="0" applyProtection="0"/>
    <xf numFmtId="262" fontId="10" fillId="0" borderId="0">
      <alignment vertical="center"/>
    </xf>
    <xf numFmtId="262" fontId="10" fillId="30" borderId="11">
      <alignment vertical="center"/>
      <protection locked="0"/>
    </xf>
    <xf numFmtId="262" fontId="10" fillId="30" borderId="11">
      <alignment vertical="center"/>
      <protection locked="0"/>
    </xf>
    <xf numFmtId="262" fontId="10" fillId="30" borderId="11">
      <alignment vertical="center"/>
      <protection locked="0"/>
    </xf>
    <xf numFmtId="337" fontId="17" fillId="0" borderId="0" applyFill="0" applyBorder="0" applyProtection="0">
      <alignment vertical="center"/>
    </xf>
    <xf numFmtId="338" fontId="10" fillId="0" borderId="0" applyFont="0" applyFill="0" applyBorder="0" applyAlignment="0" applyProtection="0"/>
    <xf numFmtId="339" fontId="19" fillId="0" borderId="0" applyFont="0" applyFill="0" applyBorder="0" applyAlignment="0" applyProtection="0"/>
    <xf numFmtId="0" fontId="13" fillId="0" borderId="0" applyNumberFormat="0">
      <alignment vertical="center"/>
    </xf>
    <xf numFmtId="0" fontId="328" fillId="20" borderId="1" applyNumberFormat="0" applyAlignment="0" applyProtection="0"/>
    <xf numFmtId="0" fontId="328" fillId="20" borderId="1" applyNumberFormat="0" applyAlignment="0" applyProtection="0"/>
    <xf numFmtId="0" fontId="328" fillId="20" borderId="1" applyNumberFormat="0" applyAlignment="0" applyProtection="0"/>
    <xf numFmtId="0" fontId="328" fillId="20" borderId="1" applyNumberFormat="0" applyAlignment="0" applyProtection="0"/>
    <xf numFmtId="0" fontId="328" fillId="20" borderId="1" applyNumberFormat="0" applyAlignment="0" applyProtection="0"/>
    <xf numFmtId="0" fontId="329" fillId="56" borderId="53" applyNumberFormat="0" applyAlignment="0" applyProtection="0"/>
    <xf numFmtId="0" fontId="329" fillId="56" borderId="53" applyNumberFormat="0" applyAlignment="0" applyProtection="0"/>
    <xf numFmtId="0" fontId="329" fillId="56" borderId="53" applyNumberFormat="0" applyAlignment="0" applyProtection="0"/>
    <xf numFmtId="0" fontId="10" fillId="0" borderId="4" applyNumberFormat="0" applyFont="0" applyFill="0" applyBorder="0" applyAlignment="0" applyProtection="0"/>
    <xf numFmtId="0" fontId="10" fillId="0" borderId="4" applyNumberFormat="0" applyFont="0" applyFill="0" applyBorder="0" applyAlignment="0" applyProtection="0"/>
    <xf numFmtId="0" fontId="330" fillId="0" borderId="72" applyNumberFormat="0" applyFill="0" applyAlignment="0" applyProtection="0"/>
    <xf numFmtId="0" fontId="161" fillId="56" borderId="54" applyNumberFormat="0" applyAlignment="0" applyProtection="0"/>
    <xf numFmtId="0" fontId="331" fillId="20" borderId="14" applyNumberFormat="0" applyAlignment="0" applyProtection="0"/>
    <xf numFmtId="0" fontId="243" fillId="94" borderId="14" applyNumberFormat="0" applyAlignment="0" applyProtection="0"/>
    <xf numFmtId="0" fontId="243" fillId="94" borderId="14" applyNumberFormat="0" applyAlignment="0" applyProtection="0"/>
    <xf numFmtId="0" fontId="331" fillId="20" borderId="14" applyNumberFormat="0" applyAlignment="0" applyProtection="0"/>
    <xf numFmtId="0" fontId="243" fillId="94" borderId="14" applyNumberFormat="0" applyAlignment="0" applyProtection="0"/>
    <xf numFmtId="0" fontId="243" fillId="94" borderId="14" applyNumberFormat="0" applyAlignment="0" applyProtection="0"/>
    <xf numFmtId="0" fontId="161" fillId="56" borderId="54" applyNumberFormat="0" applyAlignment="0" applyProtection="0"/>
    <xf numFmtId="0" fontId="243" fillId="94" borderId="14" applyNumberFormat="0" applyAlignment="0" applyProtection="0"/>
    <xf numFmtId="0" fontId="161" fillId="56" borderId="54" applyNumberFormat="0" applyAlignment="0" applyProtection="0"/>
    <xf numFmtId="0" fontId="331" fillId="20" borderId="14" applyNumberFormat="0" applyAlignment="0" applyProtection="0"/>
    <xf numFmtId="0" fontId="331" fillId="20" borderId="14" applyNumberFormat="0" applyAlignment="0" applyProtection="0"/>
    <xf numFmtId="0" fontId="243" fillId="94" borderId="14" applyNumberFormat="0" applyAlignment="0" applyProtection="0"/>
    <xf numFmtId="0" fontId="331" fillId="20" borderId="14" applyNumberFormat="0" applyAlignment="0" applyProtection="0"/>
    <xf numFmtId="0" fontId="331" fillId="20" borderId="14" applyNumberFormat="0" applyAlignment="0" applyProtection="0"/>
    <xf numFmtId="0" fontId="243" fillId="94" borderId="14" applyNumberFormat="0" applyAlignment="0" applyProtection="0"/>
    <xf numFmtId="0" fontId="243" fillId="94" borderId="14" applyNumberFormat="0" applyAlignment="0" applyProtection="0"/>
    <xf numFmtId="0" fontId="243" fillId="94" borderId="14" applyNumberFormat="0" applyAlignment="0" applyProtection="0"/>
    <xf numFmtId="0" fontId="243" fillId="94" borderId="14" applyNumberFormat="0" applyAlignment="0" applyProtection="0"/>
    <xf numFmtId="0" fontId="161" fillId="56" borderId="54" applyNumberFormat="0" applyAlignment="0" applyProtection="0"/>
    <xf numFmtId="0" fontId="10" fillId="0" borderId="15" applyNumberFormat="0" applyFont="0" applyFill="0" applyBorder="0" applyAlignment="0" applyProtection="0"/>
    <xf numFmtId="0" fontId="10" fillId="0" borderId="15" applyNumberFormat="0" applyFont="0" applyFill="0" applyBorder="0" applyAlignment="0" applyProtection="0"/>
    <xf numFmtId="0" fontId="10" fillId="0" borderId="16" applyNumberFormat="0" applyFont="0" applyFill="0" applyAlignment="0" applyProtection="0"/>
    <xf numFmtId="0" fontId="10" fillId="0" borderId="16" applyNumberFormat="0" applyFont="0" applyFill="0" applyAlignment="0" applyProtection="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181" fontId="25" fillId="0" borderId="17" applyBorder="0"/>
    <xf numFmtId="340" fontId="10" fillId="0" borderId="0" applyFont="0" applyFill="0" applyBorder="0" applyAlignment="0" applyProtection="0"/>
    <xf numFmtId="0" fontId="332" fillId="0" borderId="0" applyNumberFormat="0" applyFill="0" applyBorder="0" applyAlignment="0" applyProtection="0">
      <alignment horizontal="right" vertical="center"/>
    </xf>
    <xf numFmtId="341" fontId="19" fillId="0" borderId="0"/>
    <xf numFmtId="4" fontId="200" fillId="0" borderId="73">
      <alignment horizontal="right"/>
    </xf>
    <xf numFmtId="4" fontId="200" fillId="0" borderId="73">
      <alignment horizontal="right"/>
    </xf>
    <xf numFmtId="14" fontId="200" fillId="0" borderId="0">
      <alignment horizontal="center" wrapText="1"/>
      <protection locked="0"/>
    </xf>
    <xf numFmtId="9" fontId="29" fillId="0" borderId="0" applyFont="0" applyFill="0" applyBorder="0" applyAlignment="0" applyProtection="0"/>
    <xf numFmtId="9" fontId="29" fillId="0" borderId="0" applyFont="0" applyFill="0" applyBorder="0" applyAlignment="0" applyProtection="0"/>
    <xf numFmtId="10" fontId="29" fillId="0" borderId="0" applyFont="0" applyFill="0" applyBorder="0" applyAlignment="0" applyProtection="0"/>
    <xf numFmtId="10" fontId="29" fillId="0" borderId="0" applyFont="0" applyFill="0" applyBorder="0" applyAlignment="0" applyProtection="0"/>
    <xf numFmtId="342" fontId="19" fillId="0" borderId="0" applyFont="0" applyFill="0" applyBorder="0" applyAlignment="0" applyProtection="0"/>
    <xf numFmtId="343" fontId="29" fillId="0" borderId="0" applyFont="0" applyFill="0" applyBorder="0" applyAlignment="0" applyProtection="0"/>
    <xf numFmtId="321" fontId="19" fillId="0" borderId="0" applyFont="0" applyFill="0" applyBorder="0" applyAlignment="0"/>
    <xf numFmtId="10" fontId="10" fillId="0" borderId="0" applyFont="0" applyFill="0" applyBorder="0" applyAlignment="0" applyProtection="0"/>
    <xf numFmtId="10" fontId="10" fillId="0" borderId="0" applyFont="0" applyFill="0" applyBorder="0" applyAlignment="0" applyProtection="0"/>
    <xf numFmtId="344" fontId="2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89"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89"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89" fillId="0" borderId="0" applyFont="0" applyFill="0" applyBorder="0" applyAlignment="0" applyProtection="0"/>
    <xf numFmtId="9" fontId="10"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7"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8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38" fillId="0" borderId="0" applyFont="0" applyFill="0" applyBorder="0" applyAlignment="0" applyProtection="0"/>
    <xf numFmtId="9" fontId="18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8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0"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5" fillId="0" borderId="0" applyFont="0" applyFill="0" applyBorder="0" applyAlignment="0" applyProtection="0"/>
    <xf numFmtId="9" fontId="189"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0"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0"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0"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89"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89"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178" fontId="10" fillId="30" borderId="11">
      <alignment vertical="center"/>
      <protection locked="0"/>
    </xf>
    <xf numFmtId="178" fontId="10" fillId="30" borderId="11">
      <alignment vertical="center"/>
      <protection locked="0"/>
    </xf>
    <xf numFmtId="178" fontId="10" fillId="30" borderId="11">
      <alignment vertical="center"/>
      <protection locked="0"/>
    </xf>
    <xf numFmtId="345" fontId="19" fillId="0" borderId="0" applyFont="0" applyFill="0" applyBorder="0" applyAlignment="0" applyProtection="0"/>
    <xf numFmtId="9" fontId="10"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0"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0"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0" fillId="0" borderId="0" applyFont="0" applyFill="0" applyBorder="0" applyAlignment="0" applyProtection="0"/>
    <xf numFmtId="0" fontId="10" fillId="0" borderId="0">
      <protection locked="0"/>
    </xf>
    <xf numFmtId="0" fontId="10" fillId="0" borderId="0">
      <protection locked="0"/>
    </xf>
    <xf numFmtId="0" fontId="129" fillId="0" borderId="0">
      <protection locked="0"/>
    </xf>
    <xf numFmtId="0" fontId="10" fillId="0" borderId="0">
      <protection locked="0"/>
    </xf>
    <xf numFmtId="0" fontId="10" fillId="0" borderId="0">
      <protection locked="0"/>
    </xf>
    <xf numFmtId="0" fontId="13" fillId="0" borderId="0">
      <protection locked="0"/>
    </xf>
    <xf numFmtId="9" fontId="10" fillId="0" borderId="0" applyFont="0" applyFill="0" applyBorder="0" applyAlignment="0" applyProtection="0"/>
    <xf numFmtId="9" fontId="189" fillId="0" borderId="0" applyFont="0" applyFill="0" applyBorder="0" applyAlignment="0" applyProtection="0"/>
    <xf numFmtId="9" fontId="189" fillId="0" borderId="0" applyFont="0" applyFill="0" applyBorder="0" applyAlignment="0" applyProtection="0"/>
    <xf numFmtId="9" fontId="10" fillId="0" borderId="0" applyFont="0" applyFill="0" applyBorder="0" applyAlignment="0" applyProtection="0"/>
    <xf numFmtId="9" fontId="189" fillId="0" borderId="0" applyFont="0" applyFill="0" applyBorder="0" applyAlignment="0" applyProtection="0"/>
    <xf numFmtId="13" fontId="10" fillId="0" borderId="0" applyFont="0" applyFill="0" applyProtection="0"/>
    <xf numFmtId="9" fontId="172" fillId="0" borderId="0" applyFont="0" applyFill="0" applyBorder="0" applyAlignment="0" applyProtection="0"/>
    <xf numFmtId="9" fontId="172" fillId="0" borderId="0" applyFont="0" applyFill="0" applyBorder="0" applyAlignment="0" applyProtection="0"/>
    <xf numFmtId="9" fontId="172" fillId="0" borderId="0" applyFont="0" applyFill="0" applyBorder="0" applyAlignment="0" applyProtection="0"/>
    <xf numFmtId="9" fontId="172"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9" fontId="172" fillId="0" borderId="0" applyFont="0" applyFill="0" applyBorder="0" applyAlignment="0" applyProtection="0"/>
    <xf numFmtId="9" fontId="172" fillId="0" borderId="0" applyFont="0" applyFill="0" applyBorder="0" applyAlignment="0" applyProtection="0"/>
    <xf numFmtId="9" fontId="191" fillId="0" borderId="0" applyFont="0" applyFill="0" applyBorder="0" applyAlignment="0" applyProtection="0"/>
    <xf numFmtId="9" fontId="172"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9" fontId="192" fillId="0" borderId="0" applyFont="0" applyFill="0" applyBorder="0" applyAlignment="0" applyProtection="0"/>
    <xf numFmtId="9" fontId="238" fillId="0" borderId="0" applyFont="0" applyFill="0" applyBorder="0" applyAlignment="0" applyProtection="0"/>
    <xf numFmtId="9" fontId="238" fillId="0" borderId="0" applyFont="0" applyFill="0" applyBorder="0" applyAlignment="0" applyProtection="0"/>
    <xf numFmtId="9" fontId="189" fillId="0" borderId="0" applyFont="0" applyFill="0" applyBorder="0" applyAlignment="0" applyProtection="0"/>
    <xf numFmtId="178" fontId="29" fillId="0" borderId="0" applyFont="0" applyFill="0" applyBorder="0" applyAlignment="0" applyProtection="0"/>
    <xf numFmtId="0" fontId="36" fillId="0" borderId="0" applyNumberFormat="0" applyFont="0" applyFill="0" applyBorder="0" applyAlignment="0" applyProtection="0">
      <alignment horizontal="left"/>
    </xf>
    <xf numFmtId="0" fontId="36" fillId="0" borderId="0" applyNumberFormat="0" applyFont="0" applyFill="0" applyBorder="0" applyAlignment="0" applyProtection="0">
      <alignment horizontal="left"/>
    </xf>
    <xf numFmtId="0" fontId="36" fillId="0" borderId="0" applyNumberFormat="0" applyFont="0" applyFill="0" applyBorder="0" applyAlignment="0" applyProtection="0">
      <alignment horizontal="left"/>
    </xf>
    <xf numFmtId="0" fontId="333" fillId="0" borderId="0" applyNumberFormat="0" applyFont="0" applyFill="0" applyBorder="0" applyAlignment="0" applyProtection="0">
      <alignment horizontal="left"/>
    </xf>
    <xf numFmtId="0" fontId="333" fillId="0" borderId="0" applyNumberFormat="0" applyFont="0" applyFill="0" applyBorder="0" applyAlignment="0" applyProtection="0">
      <alignment horizontal="left"/>
    </xf>
    <xf numFmtId="0" fontId="333" fillId="0" borderId="0" applyNumberFormat="0" applyFont="0" applyFill="0" applyBorder="0" applyAlignment="0" applyProtection="0">
      <alignment horizontal="left"/>
    </xf>
    <xf numFmtId="15" fontId="36" fillId="0" borderId="0" applyFont="0" applyFill="0" applyBorder="0" applyAlignment="0" applyProtection="0"/>
    <xf numFmtId="15" fontId="36" fillId="0" borderId="0" applyFont="0" applyFill="0" applyBorder="0" applyAlignment="0" applyProtection="0"/>
    <xf numFmtId="15" fontId="36" fillId="0" borderId="0" applyFont="0" applyFill="0" applyBorder="0" applyAlignment="0" applyProtection="0"/>
    <xf numFmtId="15" fontId="333" fillId="0" borderId="0" applyFont="0" applyFill="0" applyBorder="0" applyAlignment="0" applyProtection="0"/>
    <xf numFmtId="15" fontId="333" fillId="0" borderId="0" applyFont="0" applyFill="0" applyBorder="0" applyAlignment="0" applyProtection="0"/>
    <xf numFmtId="15" fontId="333" fillId="0" borderId="0" applyFont="0" applyFill="0" applyBorder="0" applyAlignment="0" applyProtection="0"/>
    <xf numFmtId="4" fontId="36" fillId="0" borderId="0" applyFont="0" applyFill="0" applyBorder="0" applyAlignment="0" applyProtection="0"/>
    <xf numFmtId="4" fontId="36" fillId="0" borderId="0" applyFont="0" applyFill="0" applyBorder="0" applyAlignment="0" applyProtection="0"/>
    <xf numFmtId="4" fontId="36" fillId="0" borderId="0" applyFont="0" applyFill="0" applyBorder="0" applyAlignment="0" applyProtection="0"/>
    <xf numFmtId="4" fontId="333" fillId="0" borderId="0" applyFont="0" applyFill="0" applyBorder="0" applyAlignment="0" applyProtection="0"/>
    <xf numFmtId="4" fontId="333" fillId="0" borderId="0" applyFont="0" applyFill="0" applyBorder="0" applyAlignment="0" applyProtection="0"/>
    <xf numFmtId="4" fontId="333" fillId="0" borderId="0" applyFont="0" applyFill="0" applyBorder="0" applyAlignment="0" applyProtection="0"/>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5"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0" fontId="334" fillId="0" borderId="17">
      <alignment horizontal="center"/>
    </xf>
    <xf numFmtId="3" fontId="36" fillId="0" borderId="0" applyFont="0" applyFill="0" applyBorder="0" applyAlignment="0" applyProtection="0"/>
    <xf numFmtId="3" fontId="36" fillId="0" borderId="0" applyFont="0" applyFill="0" applyBorder="0" applyAlignment="0" applyProtection="0"/>
    <xf numFmtId="3" fontId="36" fillId="0" borderId="0" applyFont="0" applyFill="0" applyBorder="0" applyAlignment="0" applyProtection="0"/>
    <xf numFmtId="3" fontId="333" fillId="0" borderId="0" applyFont="0" applyFill="0" applyBorder="0" applyAlignment="0" applyProtection="0"/>
    <xf numFmtId="3" fontId="333" fillId="0" borderId="0" applyFont="0" applyFill="0" applyBorder="0" applyAlignment="0" applyProtection="0"/>
    <xf numFmtId="3" fontId="333" fillId="0" borderId="0" applyFont="0" applyFill="0" applyBorder="0" applyAlignment="0" applyProtection="0"/>
    <xf numFmtId="40" fontId="200" fillId="25" borderId="30" applyFill="0" applyBorder="0"/>
    <xf numFmtId="40" fontId="200" fillId="25" borderId="30" applyFill="0" applyBorder="0"/>
    <xf numFmtId="0" fontId="36" fillId="112" borderId="0" applyNumberFormat="0" applyFont="0" applyBorder="0" applyAlignment="0" applyProtection="0"/>
    <xf numFmtId="0" fontId="36" fillId="112" borderId="0" applyNumberFormat="0" applyFont="0" applyBorder="0" applyAlignment="0" applyProtection="0"/>
    <xf numFmtId="0" fontId="36" fillId="112" borderId="0" applyNumberFormat="0" applyFont="0" applyBorder="0" applyAlignment="0" applyProtection="0"/>
    <xf numFmtId="0" fontId="333" fillId="112" borderId="0" applyNumberFormat="0" applyFont="0" applyBorder="0" applyAlignment="0" applyProtection="0"/>
    <xf numFmtId="0" fontId="333" fillId="112" borderId="0" applyNumberFormat="0" applyFont="0" applyBorder="0" applyAlignment="0" applyProtection="0"/>
    <xf numFmtId="0" fontId="333" fillId="112" borderId="0" applyNumberFormat="0" applyFont="0" applyBorder="0" applyAlignment="0" applyProtection="0"/>
    <xf numFmtId="320" fontId="336" fillId="0" borderId="0" applyNumberFormat="0" applyFill="0" applyBorder="0" applyAlignment="0" applyProtection="0">
      <alignment horizontal="left"/>
    </xf>
    <xf numFmtId="346" fontId="10" fillId="0" borderId="0" applyNumberFormat="0" applyFill="0" applyBorder="0" applyAlignment="0" applyProtection="0">
      <alignment horizontal="left"/>
    </xf>
    <xf numFmtId="0" fontId="337" fillId="5" borderId="0" applyNumberFormat="0" applyBorder="0" applyAlignment="0" applyProtection="0"/>
    <xf numFmtId="0" fontId="338" fillId="0" borderId="0" applyNumberFormat="0" applyFill="0" applyBorder="0" applyAlignment="0" applyProtection="0"/>
    <xf numFmtId="0" fontId="269" fillId="0" borderId="7" applyNumberFormat="0" applyFill="0" applyAlignment="0" applyProtection="0"/>
    <xf numFmtId="0" fontId="270" fillId="0" borderId="8"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0" applyNumberFormat="0" applyFill="0" applyBorder="0" applyAlignment="0" applyProtection="0"/>
    <xf numFmtId="0" fontId="331" fillId="20" borderId="14" applyNumberFormat="0" applyAlignment="0" applyProtection="0"/>
    <xf numFmtId="0" fontId="331" fillId="20" borderId="14" applyNumberFormat="0" applyAlignment="0" applyProtection="0"/>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4" fontId="60" fillId="41" borderId="19" applyNumberFormat="0" applyProtection="0">
      <alignment horizontal="left" vertical="center" indent="1"/>
    </xf>
    <xf numFmtId="0" fontId="212" fillId="4" borderId="0" applyNumberFormat="0" applyBorder="0" applyAlignment="0" applyProtection="0"/>
    <xf numFmtId="0" fontId="157" fillId="52" borderId="0" applyNumberFormat="0" applyBorder="0" applyAlignment="0" applyProtection="0"/>
    <xf numFmtId="0" fontId="212" fillId="4" borderId="0" applyNumberFormat="0" applyBorder="0" applyAlignment="0" applyProtection="0"/>
    <xf numFmtId="0" fontId="339" fillId="3" borderId="0" applyNumberFormat="0" applyBorder="0" applyAlignment="0" applyProtection="0"/>
    <xf numFmtId="0" fontId="340" fillId="106" borderId="0"/>
    <xf numFmtId="0" fontId="341" fillId="27" borderId="0" applyNumberFormat="0" applyBorder="0" applyAlignment="0" applyProtection="0"/>
    <xf numFmtId="347" fontId="10" fillId="0" borderId="0" applyFont="0" applyFill="0" applyBorder="0" applyAlignment="0" applyProtection="0"/>
    <xf numFmtId="0" fontId="342" fillId="0" borderId="0" applyNumberFormat="0" applyFill="0" applyBorder="0" applyAlignment="0" applyProtection="0"/>
    <xf numFmtId="0" fontId="331" fillId="23" borderId="14" applyNumberFormat="0" applyAlignment="0" applyProtection="0"/>
    <xf numFmtId="0" fontId="161" fillId="56" borderId="54" applyNumberFormat="0" applyAlignment="0" applyProtection="0"/>
    <xf numFmtId="0" fontId="331" fillId="20" borderId="14" applyNumberFormat="0" applyAlignment="0" applyProtection="0"/>
    <xf numFmtId="0" fontId="331" fillId="20" borderId="14" applyNumberFormat="0" applyAlignment="0" applyProtection="0"/>
    <xf numFmtId="0" fontId="10" fillId="0" borderId="11">
      <alignment horizontal="center" vertical="center" wrapText="1"/>
      <protection locked="0"/>
    </xf>
    <xf numFmtId="0" fontId="10" fillId="0" borderId="11">
      <alignment horizontal="center" vertical="center" wrapText="1"/>
      <protection locked="0"/>
    </xf>
    <xf numFmtId="0" fontId="10" fillId="0" borderId="11">
      <alignment horizontal="center" vertical="center" wrapText="1"/>
      <protection locked="0"/>
    </xf>
    <xf numFmtId="0" fontId="10" fillId="24" borderId="0" applyNumberFormat="0" applyBorder="0" applyProtection="0">
      <alignment horizontal="center"/>
    </xf>
    <xf numFmtId="0" fontId="10" fillId="24" borderId="0" applyNumberFormat="0" applyBorder="0" applyProtection="0">
      <alignment horizontal="center"/>
    </xf>
    <xf numFmtId="0" fontId="317" fillId="113" borderId="0"/>
    <xf numFmtId="322" fontId="1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43" fillId="0" borderId="0"/>
    <xf numFmtId="0" fontId="10" fillId="0" borderId="0"/>
    <xf numFmtId="41" fontId="27" fillId="0" borderId="0" applyFill="0" applyBorder="0"/>
    <xf numFmtId="0" fontId="10" fillId="0" borderId="0"/>
    <xf numFmtId="320" fontId="19" fillId="35" borderId="0" applyNumberFormat="0" applyFont="0" applyBorder="0" applyAlignment="0">
      <protection hidden="1"/>
    </xf>
    <xf numFmtId="0" fontId="344" fillId="0" borderId="0"/>
    <xf numFmtId="0" fontId="199" fillId="0" borderId="0"/>
    <xf numFmtId="0" fontId="345" fillId="114" borderId="0"/>
    <xf numFmtId="0" fontId="346" fillId="0" borderId="21" applyNumberFormat="0" applyFill="0" applyAlignment="0" applyProtection="0"/>
    <xf numFmtId="0" fontId="346" fillId="0" borderId="21" applyNumberFormat="0" applyFill="0" applyAlignment="0" applyProtection="0"/>
    <xf numFmtId="0" fontId="346" fillId="0" borderId="21" applyNumberFormat="0" applyFill="0" applyAlignment="0" applyProtection="0"/>
    <xf numFmtId="0" fontId="346" fillId="0" borderId="21" applyNumberFormat="0" applyFill="0" applyAlignment="0" applyProtection="0"/>
    <xf numFmtId="0" fontId="346" fillId="0" borderId="21" applyNumberFormat="0" applyFill="0" applyAlignment="0" applyProtection="0"/>
    <xf numFmtId="0" fontId="347" fillId="0" borderId="57" applyNumberFormat="0" applyFill="0" applyAlignment="0" applyProtection="0"/>
    <xf numFmtId="0" fontId="347" fillId="0" borderId="57" applyNumberFormat="0" applyFill="0" applyAlignment="0" applyProtection="0"/>
    <xf numFmtId="0" fontId="347" fillId="0" borderId="57" applyNumberFormat="0" applyFill="0" applyAlignment="0" applyProtection="0"/>
    <xf numFmtId="0" fontId="330" fillId="0" borderId="21" applyNumberFormat="0" applyFill="0" applyAlignment="0" applyProtection="0"/>
    <xf numFmtId="0" fontId="250" fillId="0" borderId="21" applyNumberFormat="0" applyFill="0" applyAlignment="0" applyProtection="0"/>
    <xf numFmtId="0" fontId="185" fillId="25" borderId="11">
      <protection locked="0"/>
    </xf>
    <xf numFmtId="0" fontId="185" fillId="25" borderId="11">
      <protection locked="0"/>
    </xf>
    <xf numFmtId="0" fontId="185" fillId="25" borderId="11">
      <protection locked="0"/>
    </xf>
    <xf numFmtId="0" fontId="348" fillId="23" borderId="1" applyNumberFormat="0" applyAlignment="0" applyProtection="0"/>
    <xf numFmtId="9" fontId="10" fillId="0" borderId="0" applyFont="0" applyFill="0" applyBorder="0" applyAlignment="0" applyProtection="0"/>
    <xf numFmtId="348" fontId="349" fillId="0" borderId="74">
      <alignment horizontal="right" vertical="center"/>
    </xf>
    <xf numFmtId="348" fontId="349" fillId="0" borderId="74">
      <alignment horizontal="right" vertical="center"/>
    </xf>
    <xf numFmtId="348" fontId="349" fillId="0" borderId="74">
      <alignment horizontal="right" vertical="center"/>
    </xf>
    <xf numFmtId="348" fontId="349" fillId="0" borderId="74">
      <alignment horizontal="right" vertical="center"/>
    </xf>
    <xf numFmtId="349" fontId="349" fillId="0" borderId="74">
      <alignment horizontal="right" vertical="center"/>
    </xf>
    <xf numFmtId="349" fontId="349" fillId="0" borderId="74">
      <alignment horizontal="right" vertical="center"/>
    </xf>
    <xf numFmtId="349" fontId="349" fillId="0" borderId="74">
      <alignment horizontal="right" vertical="center"/>
    </xf>
    <xf numFmtId="349" fontId="349" fillId="0" borderId="74">
      <alignment horizontal="right" vertical="center"/>
    </xf>
    <xf numFmtId="49" fontId="349" fillId="0" borderId="74">
      <alignment vertical="center" wrapText="1"/>
    </xf>
    <xf numFmtId="49" fontId="349" fillId="0" borderId="74">
      <alignment vertical="center" wrapText="1"/>
    </xf>
    <xf numFmtId="49" fontId="349" fillId="0" borderId="74">
      <alignment vertical="center" wrapText="1"/>
    </xf>
    <xf numFmtId="49" fontId="350" fillId="0" borderId="75">
      <alignment vertical="center" wrapText="1"/>
    </xf>
    <xf numFmtId="49" fontId="350" fillId="0" borderId="75">
      <alignment vertical="center" wrapText="1"/>
    </xf>
    <xf numFmtId="49" fontId="350" fillId="0" borderId="75">
      <alignment vertical="center" wrapText="1"/>
    </xf>
    <xf numFmtId="49" fontId="350" fillId="0" borderId="75">
      <alignment vertical="center" wrapText="1"/>
    </xf>
    <xf numFmtId="49" fontId="349" fillId="0" borderId="74">
      <alignment vertical="center" wrapText="1"/>
    </xf>
    <xf numFmtId="0" fontId="351" fillId="0" borderId="0">
      <alignment horizontal="left" vertical="center"/>
    </xf>
    <xf numFmtId="350" fontId="349" fillId="0" borderId="74">
      <alignment horizontal="right" vertical="center"/>
    </xf>
    <xf numFmtId="350" fontId="349" fillId="0" borderId="74">
      <alignment horizontal="right" vertical="center"/>
    </xf>
    <xf numFmtId="350" fontId="349" fillId="0" borderId="74">
      <alignment horizontal="right" vertical="center"/>
    </xf>
    <xf numFmtId="350" fontId="349" fillId="0" borderId="74">
      <alignment horizontal="right" vertical="center"/>
    </xf>
    <xf numFmtId="49" fontId="352" fillId="94" borderId="76">
      <alignment horizontal="centerContinuous" vertical="center" wrapText="1"/>
    </xf>
    <xf numFmtId="49" fontId="352" fillId="94" borderId="76">
      <alignment horizontal="centerContinuous" vertical="center" wrapText="1"/>
    </xf>
    <xf numFmtId="49" fontId="352" fillId="26" borderId="76">
      <alignment horizontal="center" vertical="center" wrapText="1"/>
    </xf>
    <xf numFmtId="49" fontId="352" fillId="26" borderId="76">
      <alignment horizontal="center" vertical="center" wrapText="1"/>
    </xf>
    <xf numFmtId="49" fontId="352" fillId="26" borderId="76">
      <alignment horizontal="center" vertical="center" wrapText="1"/>
    </xf>
    <xf numFmtId="49" fontId="352" fillId="26" borderId="76">
      <alignment horizontal="center" vertical="center" wrapText="1"/>
    </xf>
    <xf numFmtId="49" fontId="352" fillId="26" borderId="77">
      <alignment horizontal="center" vertical="center" wrapText="1"/>
    </xf>
    <xf numFmtId="49" fontId="352" fillId="26" borderId="77">
      <alignment horizontal="center" vertical="center" wrapText="1"/>
    </xf>
    <xf numFmtId="49" fontId="352" fillId="26" borderId="77">
      <alignment horizontal="center" vertical="center" wrapText="1"/>
    </xf>
    <xf numFmtId="49" fontId="352" fillId="26" borderId="77">
      <alignment horizontal="center" vertical="center" wrapText="1"/>
    </xf>
    <xf numFmtId="49" fontId="352" fillId="26" borderId="77">
      <alignment horizontal="center" vertical="center" wrapText="1"/>
    </xf>
    <xf numFmtId="49" fontId="352" fillId="26" borderId="76">
      <alignment horizontal="center" vertical="center" wrapText="1"/>
    </xf>
    <xf numFmtId="49" fontId="352" fillId="94" borderId="76">
      <alignment horizontal="centerContinuous" vertical="center" wrapText="1"/>
    </xf>
    <xf numFmtId="49" fontId="352" fillId="94" borderId="76">
      <alignment horizontal="centerContinuous" vertical="center" wrapText="1"/>
    </xf>
    <xf numFmtId="49" fontId="352" fillId="94" borderId="76">
      <alignment horizontal="centerContinuous" vertical="center" wrapText="1"/>
    </xf>
    <xf numFmtId="49" fontId="349" fillId="0" borderId="0">
      <alignment vertical="center"/>
    </xf>
    <xf numFmtId="49" fontId="353" fillId="0" borderId="0">
      <alignment horizontal="left" vertical="center"/>
    </xf>
    <xf numFmtId="10" fontId="28" fillId="0" borderId="66">
      <alignment horizontal="center"/>
    </xf>
    <xf numFmtId="38" fontId="28" fillId="0" borderId="66">
      <alignment horizontal="center"/>
    </xf>
    <xf numFmtId="40" fontId="28" fillId="0" borderId="66">
      <alignment horizontal="center"/>
    </xf>
    <xf numFmtId="183" fontId="28" fillId="0" borderId="66">
      <alignment horizontal="center"/>
    </xf>
    <xf numFmtId="0" fontId="97" fillId="0" borderId="0" applyBorder="0" applyProtection="0">
      <alignment horizontal="left"/>
    </xf>
    <xf numFmtId="0" fontId="101" fillId="0" borderId="0" applyFill="0" applyBorder="0" applyProtection="0">
      <alignment horizontal="left"/>
    </xf>
    <xf numFmtId="0" fontId="19" fillId="0" borderId="78" applyFill="0" applyBorder="0" applyProtection="0">
      <alignment horizontal="left" vertical="top"/>
    </xf>
    <xf numFmtId="0" fontId="354" fillId="0" borderId="0" applyNumberFormat="0" applyFill="0" applyBorder="0" applyAlignment="0" applyProtection="0"/>
    <xf numFmtId="0" fontId="354" fillId="0" borderId="0" applyNumberFormat="0" applyFill="0" applyBorder="0" applyAlignment="0" applyProtection="0"/>
    <xf numFmtId="0" fontId="355" fillId="0" borderId="0" applyNumberFormat="0" applyFill="0" applyBorder="0" applyAlignment="0" applyProtection="0"/>
    <xf numFmtId="0" fontId="355" fillId="0" borderId="0" applyNumberFormat="0" applyFill="0" applyBorder="0" applyAlignment="0" applyProtection="0"/>
    <xf numFmtId="0" fontId="355" fillId="0" borderId="0" applyNumberFormat="0" applyFill="0" applyBorder="0" applyAlignment="0" applyProtection="0"/>
    <xf numFmtId="0" fontId="356" fillId="0" borderId="0" applyNumberFormat="0" applyFill="0" applyBorder="0" applyAlignment="0" applyProtection="0"/>
    <xf numFmtId="0" fontId="356" fillId="0" borderId="0" applyNumberFormat="0" applyFill="0" applyBorder="0" applyAlignment="0" applyProtection="0"/>
    <xf numFmtId="0" fontId="357" fillId="0" borderId="0" applyNumberFormat="0" applyFill="0" applyBorder="0" applyAlignment="0" applyProtection="0"/>
    <xf numFmtId="0" fontId="357" fillId="0" borderId="0" applyNumberFormat="0" applyFill="0" applyBorder="0" applyAlignment="0" applyProtection="0"/>
    <xf numFmtId="0" fontId="357" fillId="0" borderId="0" applyNumberFormat="0" applyFill="0" applyBorder="0" applyAlignment="0" applyProtection="0"/>
    <xf numFmtId="320" fontId="10" fillId="39" borderId="0" applyNumberFormat="0" applyFont="0" applyBorder="0" applyAlignment="0" applyProtection="0"/>
    <xf numFmtId="0" fontId="204" fillId="0" borderId="0" applyNumberFormat="0" applyFill="0" applyBorder="0" applyAlignment="0" applyProtection="0"/>
    <xf numFmtId="0" fontId="204" fillId="0" borderId="0" applyNumberFormat="0" applyFill="0" applyBorder="0" applyAlignment="0" applyProtection="0"/>
    <xf numFmtId="0" fontId="204" fillId="0" borderId="0" applyNumberFormat="0" applyFill="0" applyBorder="0" applyAlignment="0" applyProtection="0"/>
    <xf numFmtId="0" fontId="259" fillId="0" borderId="0" applyNumberFormat="0" applyFill="0" applyBorder="0" applyAlignment="0" applyProtection="0"/>
    <xf numFmtId="0" fontId="259" fillId="0" borderId="0" applyNumberFormat="0" applyFill="0" applyBorder="0" applyAlignment="0" applyProtection="0"/>
    <xf numFmtId="0" fontId="259" fillId="0" borderId="0" applyNumberFormat="0" applyFill="0" applyBorder="0" applyAlignment="0" applyProtection="0"/>
    <xf numFmtId="40" fontId="29" fillId="0" borderId="0" applyBorder="0" applyProtection="0">
      <alignment horizontal="left"/>
    </xf>
    <xf numFmtId="351" fontId="29" fillId="0" borderId="0" applyFont="0" applyFill="0" applyBorder="0" applyAlignment="0" applyProtection="0"/>
    <xf numFmtId="352" fontId="29" fillId="0" borderId="0" applyFont="0" applyFill="0" applyBorder="0" applyAlignment="0" applyProtection="0"/>
    <xf numFmtId="353" fontId="29" fillId="0" borderId="0" applyFont="0" applyFill="0" applyBorder="0" applyAlignment="0" applyProtection="0"/>
    <xf numFmtId="0" fontId="188" fillId="0" borderId="0"/>
    <xf numFmtId="0" fontId="259" fillId="0" borderId="0" applyNumberFormat="0" applyFill="0" applyBorder="0" applyAlignment="0" applyProtection="0"/>
    <xf numFmtId="0" fontId="166" fillId="0" borderId="0" applyNumberFormat="0" applyFill="0" applyBorder="0" applyAlignment="0" applyProtection="0"/>
    <xf numFmtId="0" fontId="259" fillId="0" borderId="0" applyNumberFormat="0" applyFill="0" applyBorder="0" applyAlignment="0" applyProtection="0"/>
    <xf numFmtId="293" fontId="10" fillId="85" borderId="11">
      <protection locked="0"/>
    </xf>
    <xf numFmtId="293" fontId="10" fillId="85" borderId="11">
      <protection locked="0"/>
    </xf>
    <xf numFmtId="293" fontId="10" fillId="85" borderId="11">
      <protection locked="0"/>
    </xf>
    <xf numFmtId="262" fontId="10" fillId="30" borderId="0">
      <alignment vertical="center"/>
      <protection locked="0"/>
    </xf>
    <xf numFmtId="0" fontId="204" fillId="0" borderId="0" applyNumberFormat="0" applyFill="0" applyBorder="0" applyAlignment="0" applyProtection="0"/>
    <xf numFmtId="0" fontId="259" fillId="0" borderId="0" applyNumberFormat="0" applyFill="0" applyBorder="0" applyAlignment="0" applyProtection="0"/>
    <xf numFmtId="354" fontId="358" fillId="0" borderId="0" applyFill="0" applyBorder="0" applyAlignment="0" applyProtection="0">
      <alignment horizontal="right"/>
    </xf>
    <xf numFmtId="0" fontId="358" fillId="0" borderId="0">
      <alignment horizontal="center"/>
    </xf>
    <xf numFmtId="15" fontId="358" fillId="0" borderId="0">
      <alignment horizontal="center"/>
    </xf>
    <xf numFmtId="355" fontId="29" fillId="0" borderId="0" applyFont="0" applyFill="0" applyBorder="0" applyAlignment="0" applyProtection="0"/>
    <xf numFmtId="356" fontId="29" fillId="0" borderId="0" applyFont="0" applyFill="0" applyBorder="0" applyAlignment="0" applyProtection="0"/>
    <xf numFmtId="357" fontId="29" fillId="0" borderId="0" applyFont="0" applyFill="0" applyBorder="0" applyAlignment="0" applyProtection="0"/>
    <xf numFmtId="0" fontId="14" fillId="25" borderId="0"/>
    <xf numFmtId="0" fontId="359" fillId="0" borderId="0" applyNumberFormat="0" applyFill="0" applyBorder="0" applyAlignment="0" applyProtection="0"/>
    <xf numFmtId="0" fontId="360" fillId="0" borderId="0" applyNumberFormat="0" applyFill="0" applyBorder="0" applyAlignment="0" applyProtection="0"/>
    <xf numFmtId="0" fontId="361" fillId="25" borderId="0"/>
    <xf numFmtId="0" fontId="361" fillId="25" borderId="0"/>
    <xf numFmtId="0" fontId="359" fillId="0" borderId="0" applyNumberFormat="0" applyFill="0" applyBorder="0" applyAlignment="0" applyProtection="0"/>
    <xf numFmtId="0" fontId="338" fillId="0" borderId="0" applyNumberFormat="0" applyFill="0" applyBorder="0" applyAlignment="0" applyProtection="0"/>
    <xf numFmtId="0" fontId="69" fillId="0" borderId="0">
      <alignment horizontal="center"/>
    </xf>
    <xf numFmtId="0" fontId="269" fillId="0" borderId="7" applyNumberFormat="0" applyFill="0" applyAlignment="0" applyProtection="0"/>
    <xf numFmtId="0" fontId="269" fillId="0" borderId="7" applyNumberFormat="0" applyFill="0" applyAlignment="0" applyProtection="0"/>
    <xf numFmtId="0" fontId="269" fillId="0" borderId="7" applyNumberFormat="0" applyFill="0" applyAlignment="0" applyProtection="0"/>
    <xf numFmtId="0" fontId="270" fillId="0" borderId="8" applyNumberFormat="0" applyFill="0" applyAlignment="0" applyProtection="0"/>
    <xf numFmtId="0" fontId="270" fillId="0" borderId="8" applyNumberFormat="0" applyFill="0" applyAlignment="0" applyProtection="0"/>
    <xf numFmtId="0" fontId="270" fillId="0" borderId="8"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0" applyNumberFormat="0" applyFill="0" applyBorder="0" applyAlignment="0" applyProtection="0"/>
    <xf numFmtId="0" fontId="251" fillId="0" borderId="0" applyNumberFormat="0" applyFill="0" applyBorder="0" applyAlignment="0" applyProtection="0"/>
    <xf numFmtId="0" fontId="251"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42" fillId="0" borderId="0" applyNumberFormat="0" applyFill="0" applyBorder="0" applyAlignment="0" applyProtection="0"/>
    <xf numFmtId="0" fontId="360"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362" fillId="0" borderId="79" applyNumberFormat="0" applyFill="0" applyAlignment="0" applyProtection="0"/>
    <xf numFmtId="0" fontId="154" fillId="0" borderId="50" applyNumberFormat="0" applyFill="0" applyAlignment="0" applyProtection="0"/>
    <xf numFmtId="0" fontId="269" fillId="0" borderId="7" applyNumberFormat="0" applyFill="0" applyAlignment="0" applyProtection="0"/>
    <xf numFmtId="0" fontId="269" fillId="0" borderId="7" applyNumberFormat="0" applyFill="0" applyAlignment="0" applyProtection="0"/>
    <xf numFmtId="0" fontId="363" fillId="0" borderId="8" applyNumberFormat="0" applyFill="0" applyAlignment="0" applyProtection="0"/>
    <xf numFmtId="0" fontId="155" fillId="0" borderId="51" applyNumberFormat="0" applyFill="0" applyAlignment="0" applyProtection="0"/>
    <xf numFmtId="0" fontId="270" fillId="0" borderId="8" applyNumberFormat="0" applyFill="0" applyAlignment="0" applyProtection="0"/>
    <xf numFmtId="0" fontId="270" fillId="0" borderId="8"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156" fillId="0" borderId="52"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80" applyNumberFormat="0" applyFill="0" applyAlignment="0" applyProtection="0"/>
    <xf numFmtId="0" fontId="364" fillId="0" borderId="0" applyNumberFormat="0" applyFill="0" applyBorder="0" applyAlignment="0" applyProtection="0"/>
    <xf numFmtId="0" fontId="156" fillId="0" borderId="0" applyNumberFormat="0" applyFill="0" applyBorder="0" applyAlignment="0" applyProtection="0"/>
    <xf numFmtId="0" fontId="251" fillId="0" borderId="0" applyNumberFormat="0" applyFill="0" applyBorder="0" applyAlignment="0" applyProtection="0"/>
    <xf numFmtId="0" fontId="251" fillId="0" borderId="0" applyNumberFormat="0" applyFill="0" applyBorder="0" applyAlignment="0" applyProtection="0"/>
    <xf numFmtId="0" fontId="338" fillId="0" borderId="0" applyNumberFormat="0" applyFill="0" applyBorder="0" applyAlignment="0" applyProtection="0"/>
    <xf numFmtId="0" fontId="338" fillId="0" borderId="0" applyNumberFormat="0" applyFill="0" applyBorder="0" applyAlignment="0" applyProtection="0"/>
    <xf numFmtId="0" fontId="269" fillId="0" borderId="7" applyNumberFormat="0" applyFill="0" applyAlignment="0" applyProtection="0"/>
    <xf numFmtId="0" fontId="270" fillId="0" borderId="8"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0" fontId="251" fillId="0" borderId="9" applyNumberFormat="0" applyFill="0" applyAlignment="0" applyProtection="0"/>
    <xf numFmtId="304" fontId="262" fillId="0" borderId="0" applyNumberFormat="0" applyFill="0" applyBorder="0" applyAlignment="0" applyProtection="0"/>
    <xf numFmtId="0" fontId="167" fillId="0" borderId="57" applyNumberFormat="0" applyFill="0" applyAlignment="0" applyProtection="0"/>
    <xf numFmtId="0" fontId="330" fillId="0" borderId="21" applyNumberFormat="0" applyFill="0" applyAlignment="0" applyProtection="0"/>
    <xf numFmtId="0" fontId="330" fillId="0" borderId="21" applyNumberFormat="0" applyFill="0" applyAlignment="0" applyProtection="0"/>
    <xf numFmtId="0" fontId="330" fillId="0" borderId="21" applyNumberFormat="0" applyFill="0" applyAlignment="0" applyProtection="0"/>
    <xf numFmtId="0" fontId="330" fillId="0" borderId="21" applyNumberFormat="0" applyFill="0" applyAlignment="0" applyProtection="0"/>
    <xf numFmtId="0" fontId="330" fillId="0" borderId="21" applyNumberFormat="0" applyFill="0" applyAlignment="0" applyProtection="0"/>
    <xf numFmtId="0" fontId="167" fillId="0" borderId="57" applyNumberFormat="0" applyFill="0" applyAlignment="0" applyProtection="0"/>
    <xf numFmtId="0" fontId="330" fillId="0" borderId="21" applyNumberFormat="0" applyFill="0" applyAlignment="0" applyProtection="0"/>
    <xf numFmtId="0" fontId="250" fillId="0" borderId="21" applyNumberFormat="0" applyFill="0" applyAlignment="0" applyProtection="0"/>
    <xf numFmtId="0" fontId="330" fillId="0" borderId="21" applyNumberFormat="0" applyFill="0" applyAlignment="0" applyProtection="0"/>
    <xf numFmtId="0" fontId="330" fillId="0" borderId="21" applyNumberFormat="0" applyFill="0" applyAlignment="0" applyProtection="0"/>
    <xf numFmtId="0" fontId="330" fillId="0" borderId="21" applyNumberFormat="0" applyFill="0" applyAlignment="0" applyProtection="0"/>
    <xf numFmtId="0" fontId="330" fillId="0" borderId="21" applyNumberFormat="0" applyFill="0" applyAlignment="0" applyProtection="0"/>
    <xf numFmtId="0" fontId="330" fillId="0" borderId="21" applyNumberFormat="0" applyFill="0" applyAlignment="0" applyProtection="0"/>
    <xf numFmtId="0" fontId="330" fillId="0" borderId="21" applyNumberFormat="0" applyFill="0" applyAlignment="0" applyProtection="0"/>
    <xf numFmtId="0" fontId="330" fillId="0" borderId="21" applyNumberFormat="0" applyFill="0" applyAlignment="0" applyProtection="0"/>
    <xf numFmtId="0" fontId="167" fillId="0" borderId="57" applyNumberFormat="0" applyFill="0" applyAlignment="0" applyProtection="0"/>
    <xf numFmtId="0" fontId="250" fillId="0" borderId="21" applyNumberFormat="0" applyFill="0" applyAlignment="0" applyProtection="0"/>
    <xf numFmtId="0" fontId="250" fillId="0" borderId="21" applyNumberFormat="0" applyFill="0" applyAlignment="0" applyProtection="0"/>
    <xf numFmtId="0" fontId="250" fillId="0" borderId="21" applyNumberFormat="0" applyFill="0" applyAlignment="0" applyProtection="0"/>
    <xf numFmtId="0" fontId="250" fillId="0" borderId="21" applyNumberFormat="0" applyFill="0" applyAlignment="0" applyProtection="0"/>
    <xf numFmtId="0" fontId="250" fillId="0" borderId="21" applyNumberFormat="0" applyFill="0" applyAlignment="0" applyProtection="0"/>
    <xf numFmtId="0" fontId="250" fillId="0" borderId="21" applyNumberFormat="0" applyFill="0" applyAlignment="0" applyProtection="0"/>
    <xf numFmtId="0" fontId="250" fillId="0" borderId="21" applyNumberFormat="0" applyFill="0" applyAlignment="0" applyProtection="0"/>
    <xf numFmtId="0" fontId="250" fillId="0" borderId="21" applyNumberFormat="0" applyFill="0" applyAlignment="0" applyProtection="0"/>
    <xf numFmtId="0" fontId="250" fillId="0" borderId="21" applyNumberFormat="0" applyFill="0" applyAlignment="0" applyProtection="0"/>
    <xf numFmtId="0" fontId="10" fillId="24" borderId="0" applyNumberFormat="0" applyFont="0" applyBorder="0" applyAlignment="0" applyProtection="0"/>
    <xf numFmtId="0" fontId="10" fillId="24" borderId="0" applyNumberFormat="0" applyFont="0" applyBorder="0" applyAlignment="0" applyProtection="0"/>
    <xf numFmtId="358" fontId="365" fillId="0" borderId="0"/>
    <xf numFmtId="0" fontId="366" fillId="115" borderId="81">
      <alignment horizontal="center" vertical="center" wrapText="1"/>
    </xf>
    <xf numFmtId="0" fontId="367" fillId="0" borderId="0" applyNumberFormat="0" applyFill="0" applyBorder="0" applyAlignment="0" applyProtection="0"/>
    <xf numFmtId="0" fontId="367" fillId="0" borderId="0" applyNumberFormat="0" applyFill="0" applyBorder="0" applyAlignment="0" applyProtection="0"/>
    <xf numFmtId="0" fontId="368" fillId="0" borderId="0" applyNumberFormat="0" applyFill="0" applyBorder="0" applyAlignment="0" applyProtection="0"/>
    <xf numFmtId="0" fontId="338" fillId="0" borderId="0" applyNumberFormat="0" applyFill="0" applyBorder="0" applyAlignment="0" applyProtection="0"/>
    <xf numFmtId="0" fontId="369" fillId="0" borderId="7" applyNumberFormat="0" applyFill="0" applyAlignment="0" applyProtection="0"/>
    <xf numFmtId="0" fontId="370" fillId="0" borderId="8"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9" applyNumberFormat="0" applyFill="0" applyAlignment="0" applyProtection="0"/>
    <xf numFmtId="0" fontId="371" fillId="0" borderId="0" applyNumberFormat="0" applyFill="0" applyBorder="0" applyAlignment="0" applyProtection="0"/>
    <xf numFmtId="0" fontId="317" fillId="0" borderId="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10" fillId="0" borderId="17" applyNumberFormat="0" applyFont="0" applyFill="0" applyAlignment="0" applyProtection="0"/>
    <xf numFmtId="0" fontId="331" fillId="20" borderId="14" applyNumberForma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72" fillId="44" borderId="23" applyNumberFormat="0" applyFont="0" applyAlignment="0" applyProtection="0"/>
    <xf numFmtId="0" fontId="192" fillId="99" borderId="65" applyNumberFormat="0" applyFont="0" applyAlignment="0" applyProtection="0"/>
    <xf numFmtId="0" fontId="192" fillId="99" borderId="65" applyNumberFormat="0" applyFont="0" applyAlignment="0" applyProtection="0"/>
    <xf numFmtId="0" fontId="192" fillId="99" borderId="65" applyNumberFormat="0" applyFont="0" applyAlignment="0" applyProtection="0"/>
    <xf numFmtId="0" fontId="372" fillId="4" borderId="0" applyNumberFormat="0" applyBorder="0" applyAlignment="0" applyProtection="0"/>
    <xf numFmtId="0" fontId="205" fillId="3" borderId="0" applyNumberFormat="0" applyBorder="0" applyAlignment="0" applyProtection="0"/>
    <xf numFmtId="0" fontId="205" fillId="3" borderId="0" applyNumberFormat="0" applyBorder="0" applyAlignment="0" applyProtection="0"/>
    <xf numFmtId="0" fontId="205" fillId="3" borderId="0" applyNumberFormat="0" applyBorder="0" applyAlignment="0" applyProtection="0"/>
    <xf numFmtId="0" fontId="212" fillId="4" borderId="0" applyNumberFormat="0" applyBorder="0" applyAlignment="0" applyProtection="0"/>
    <xf numFmtId="0" fontId="212" fillId="4" borderId="0" applyNumberFormat="0" applyBorder="0" applyAlignment="0" applyProtection="0"/>
    <xf numFmtId="0" fontId="212" fillId="4" borderId="0" applyNumberFormat="0" applyBorder="0" applyAlignment="0" applyProtection="0"/>
    <xf numFmtId="4" fontId="189" fillId="0" borderId="82"/>
    <xf numFmtId="359" fontId="10" fillId="0" borderId="0" applyFont="0" applyFill="0" applyBorder="0" applyAlignment="0" applyProtection="0"/>
    <xf numFmtId="360" fontId="10" fillId="0" borderId="0" applyFont="0" applyFill="0" applyBorder="0" applyAlignment="0" applyProtection="0"/>
    <xf numFmtId="168" fontId="10" fillId="0" borderId="0" applyFont="0" applyFill="0" applyBorder="0" applyAlignment="0" applyProtection="0"/>
    <xf numFmtId="309" fontId="10" fillId="0" borderId="0" applyFont="0" applyFill="0" applyBorder="0" applyAlignment="0" applyProtection="0"/>
    <xf numFmtId="309" fontId="302" fillId="0" borderId="0" applyFont="0" applyFill="0" applyBorder="0" applyAlignment="0" applyProtection="0"/>
    <xf numFmtId="168" fontId="10"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309" fontId="5" fillId="0" borderId="0" applyFont="0" applyFill="0" applyBorder="0" applyAlignment="0" applyProtection="0"/>
    <xf numFmtId="0" fontId="204" fillId="0" borderId="0" applyNumberFormat="0" applyFill="0" applyBorder="0" applyAlignment="0" applyProtection="0"/>
    <xf numFmtId="0" fontId="217" fillId="21" borderId="2" applyNumberFormat="0" applyAlignment="0" applyProtection="0"/>
    <xf numFmtId="0" fontId="164" fillId="57" borderId="56" applyNumberFormat="0" applyAlignment="0" applyProtection="0"/>
    <xf numFmtId="0" fontId="217" fillId="21" borderId="2" applyNumberFormat="0" applyAlignment="0" applyProtection="0"/>
    <xf numFmtId="0" fontId="373" fillId="0" borderId="12" applyNumberFormat="0" applyFill="0" applyAlignment="0" applyProtection="0"/>
    <xf numFmtId="43" fontId="301" fillId="0" borderId="0" applyFont="0" applyFill="0" applyBorder="0" applyAlignment="0" applyProtection="0"/>
    <xf numFmtId="43" fontId="10" fillId="0" borderId="0" applyFont="0" applyFill="0" applyBorder="0" applyAlignment="0" applyProtection="0"/>
    <xf numFmtId="361" fontId="10" fillId="0" borderId="0" applyFont="0" applyFill="0" applyBorder="0" applyAlignment="0" applyProtection="0"/>
    <xf numFmtId="2" fontId="264" fillId="0" borderId="0" applyFont="0" applyFill="0" applyBorder="0" applyAlignment="0" applyProtection="0"/>
    <xf numFmtId="0" fontId="13" fillId="25" borderId="0">
      <alignment horizontal="center"/>
    </xf>
    <xf numFmtId="0" fontId="13" fillId="25" borderId="0">
      <alignment horizontal="center"/>
    </xf>
    <xf numFmtId="362" fontId="10" fillId="0" borderId="0" applyFont="0" applyFill="0" applyBorder="0" applyAlignment="0" applyProtection="0"/>
    <xf numFmtId="330" fontId="29" fillId="0" borderId="0" applyFont="0" applyFill="0" applyBorder="0" applyAlignment="0" applyProtection="0"/>
    <xf numFmtId="363" fontId="10" fillId="0" borderId="0" applyFont="0" applyFill="0" applyBorder="0" applyAlignment="0" applyProtection="0"/>
    <xf numFmtId="289" fontId="192" fillId="0" borderId="0" applyFont="0" applyFill="0" applyBorder="0" applyAlignment="0" applyProtection="0"/>
    <xf numFmtId="0" fontId="262" fillId="0" borderId="0" applyNumberFormat="0" applyFill="0" applyBorder="0" applyAlignment="0" applyProtection="0"/>
    <xf numFmtId="0" fontId="262" fillId="0" borderId="0" applyNumberFormat="0" applyFill="0" applyBorder="0" applyAlignment="0" applyProtection="0"/>
    <xf numFmtId="0" fontId="262" fillId="0" borderId="0" applyNumberFormat="0" applyFill="0" applyBorder="0" applyAlignment="0" applyProtection="0"/>
    <xf numFmtId="0" fontId="165" fillId="0" borderId="0" applyNumberFormat="0" applyFill="0" applyBorder="0" applyAlignment="0" applyProtection="0"/>
    <xf numFmtId="0" fontId="204" fillId="0" borderId="0" applyNumberFormat="0" applyFill="0" applyBorder="0" applyAlignment="0" applyProtection="0"/>
    <xf numFmtId="0" fontId="165" fillId="0" borderId="0" applyNumberFormat="0" applyFill="0" applyBorder="0" applyAlignment="0" applyProtection="0"/>
    <xf numFmtId="0" fontId="165" fillId="0" borderId="0" applyNumberFormat="0" applyFill="0" applyBorder="0" applyAlignment="0" applyProtection="0"/>
    <xf numFmtId="0" fontId="165" fillId="0" borderId="0" applyNumberFormat="0" applyFill="0" applyBorder="0" applyAlignment="0" applyProtection="0"/>
    <xf numFmtId="320" fontId="374" fillId="0" borderId="0" applyNumberFormat="0" applyFill="0" applyBorder="0" applyAlignment="0" applyProtection="0"/>
    <xf numFmtId="0" fontId="10" fillId="10" borderId="0" applyNumberFormat="0" applyFont="0" applyBorder="0" applyAlignment="0" applyProtection="0"/>
    <xf numFmtId="0" fontId="171" fillId="0" borderId="0" applyNumberFormat="0" applyFont="0" applyFill="0" applyBorder="0" applyProtection="0">
      <alignment horizontal="center" vertical="center" wrapText="1"/>
    </xf>
    <xf numFmtId="0" fontId="10" fillId="30" borderId="0"/>
    <xf numFmtId="0" fontId="10" fillId="30" borderId="11">
      <protection locked="0"/>
    </xf>
    <xf numFmtId="0" fontId="10" fillId="30" borderId="11">
      <protection locked="0"/>
    </xf>
    <xf numFmtId="0" fontId="10" fillId="30" borderId="11">
      <protection locked="0"/>
    </xf>
    <xf numFmtId="14" fontId="210" fillId="30" borderId="0" applyNumberFormat="0" applyFont="0" applyBorder="0" applyAlignment="0" applyProtection="0"/>
    <xf numFmtId="0" fontId="149" fillId="21" borderId="2" applyNumberFormat="0" applyAlignment="0" applyProtection="0"/>
    <xf numFmtId="0" fontId="375" fillId="3" borderId="0" applyNumberFormat="0" applyBorder="0" applyAlignment="0" applyProtection="0"/>
    <xf numFmtId="0" fontId="375" fillId="3" borderId="0" applyNumberFormat="0" applyBorder="0" applyAlignment="0" applyProtection="0"/>
    <xf numFmtId="0" fontId="376" fillId="53" borderId="0" applyNumberFormat="0" applyBorder="0" applyAlignment="0" applyProtection="0"/>
    <xf numFmtId="0" fontId="376" fillId="53" borderId="0" applyNumberFormat="0" applyBorder="0" applyAlignment="0" applyProtection="0"/>
    <xf numFmtId="0" fontId="376" fillId="53" borderId="0" applyNumberFormat="0" applyBorder="0" applyAlignment="0" applyProtection="0"/>
    <xf numFmtId="0" fontId="377" fillId="0" borderId="0"/>
    <xf numFmtId="364" fontId="378" fillId="0" borderId="0" applyFont="0" applyFill="0" applyBorder="0" applyAlignment="0" applyProtection="0"/>
    <xf numFmtId="365" fontId="378" fillId="0" borderId="0" applyFont="0" applyFill="0" applyBorder="0" applyAlignment="0" applyProtection="0"/>
    <xf numFmtId="0" fontId="10" fillId="0" borderId="0"/>
    <xf numFmtId="324" fontId="10" fillId="0" borderId="0" applyFont="0" applyFill="0" applyBorder="0" applyAlignment="0" applyProtection="0"/>
    <xf numFmtId="280" fontId="10" fillId="0" borderId="0" applyFont="0" applyFill="0" applyBorder="0" applyAlignment="0" applyProtection="0"/>
    <xf numFmtId="0" fontId="379" fillId="0" borderId="0"/>
    <xf numFmtId="202" fontId="10" fillId="0" borderId="0" applyFont="0" applyFill="0" applyBorder="0" applyAlignment="0" applyProtection="0"/>
    <xf numFmtId="366" fontId="10" fillId="0" borderId="0" applyFont="0" applyFill="0" applyBorder="0" applyAlignment="0" applyProtection="0"/>
    <xf numFmtId="0" fontId="10" fillId="0" borderId="0"/>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0" fontId="91" fillId="0" borderId="9" applyNumberFormat="0" applyFill="0" applyAlignment="0" applyProtection="0">
      <alignment vertical="center"/>
    </xf>
    <xf numFmtId="170" fontId="10" fillId="0" borderId="0" applyFont="0" applyFill="0" applyBorder="0" applyAlignment="0" applyProtection="0"/>
    <xf numFmtId="171" fontId="10" fillId="0" borderId="0" applyFont="0" applyFill="0" applyBorder="0" applyAlignment="0" applyProtection="0"/>
    <xf numFmtId="172" fontId="4" fillId="0" borderId="0" applyFont="0" applyFill="0" applyBorder="0" applyAlignment="0" applyProtection="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0" fontId="3" fillId="0" borderId="0"/>
    <xf numFmtId="0" fontId="76" fillId="0" borderId="0"/>
    <xf numFmtId="172" fontId="2" fillId="0" borderId="0" applyFont="0" applyFill="0" applyBorder="0" applyAlignment="0" applyProtection="0"/>
    <xf numFmtId="43" fontId="2" fillId="0" borderId="0" applyFont="0" applyFill="0" applyBorder="0" applyAlignment="0" applyProtection="0"/>
    <xf numFmtId="172" fontId="2" fillId="0" borderId="0" applyFont="0" applyFill="0" applyBorder="0" applyAlignment="0" applyProtection="0"/>
    <xf numFmtId="0" fontId="76" fillId="0" borderId="0"/>
    <xf numFmtId="0" fontId="76" fillId="0" borderId="0"/>
    <xf numFmtId="0" fontId="76" fillId="0" borderId="0"/>
    <xf numFmtId="0" fontId="76" fillId="0" borderId="0"/>
    <xf numFmtId="0" fontId="2" fillId="0" borderId="0"/>
    <xf numFmtId="0" fontId="386"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1302">
    <xf numFmtId="0" fontId="0" fillId="0" borderId="0" xfId="0"/>
    <xf numFmtId="0" fontId="35" fillId="0" borderId="0" xfId="0" applyFont="1" applyFill="1" applyBorder="1" applyAlignment="1" applyProtection="1">
      <alignment vertical="center"/>
      <protection locked="0"/>
    </xf>
    <xf numFmtId="0" fontId="35" fillId="0" borderId="0" xfId="0" applyFont="1"/>
    <xf numFmtId="0" fontId="35" fillId="0" borderId="0" xfId="0" applyNumberFormat="1" applyFont="1"/>
    <xf numFmtId="0" fontId="35" fillId="0" borderId="0" xfId="0" applyNumberFormat="1" applyFont="1" applyAlignment="1">
      <alignment wrapText="1"/>
    </xf>
    <xf numFmtId="0" fontId="35" fillId="0" borderId="0" xfId="0" applyFont="1" applyBorder="1"/>
    <xf numFmtId="0" fontId="35" fillId="0" borderId="0" xfId="0" applyNumberFormat="1" applyFont="1" applyBorder="1"/>
    <xf numFmtId="0" fontId="101" fillId="0" borderId="0" xfId="0" applyFont="1"/>
    <xf numFmtId="0" fontId="35" fillId="0" borderId="0" xfId="0" applyFont="1" applyFill="1" applyBorder="1" applyAlignment="1" applyProtection="1">
      <alignment horizontal="left" vertical="center"/>
    </xf>
    <xf numFmtId="174" fontId="35" fillId="0" borderId="0" xfId="39" applyNumberFormat="1" applyFont="1" applyFill="1" applyBorder="1" applyAlignment="1" applyProtection="1">
      <alignment vertical="center"/>
      <protection locked="0"/>
    </xf>
    <xf numFmtId="192" fontId="35" fillId="0" borderId="0" xfId="0" applyNumberFormat="1" applyFont="1" applyFill="1" applyBorder="1" applyAlignment="1" applyProtection="1">
      <alignment horizontal="left" vertical="center"/>
    </xf>
    <xf numFmtId="0" fontId="35" fillId="0" borderId="0" xfId="0" applyFont="1" applyAlignment="1">
      <alignment horizontal="center"/>
    </xf>
    <xf numFmtId="0" fontId="35" fillId="0" borderId="0" xfId="0" applyFont="1" applyFill="1"/>
    <xf numFmtId="0" fontId="101" fillId="0" borderId="0" xfId="0" applyFont="1" applyAlignment="1">
      <alignment horizontal="justify" vertical="top" wrapText="1"/>
    </xf>
    <xf numFmtId="0" fontId="35" fillId="0" borderId="0" xfId="0" applyNumberFormat="1" applyFont="1" applyFill="1"/>
    <xf numFmtId="0" fontId="35" fillId="0" borderId="0" xfId="229" applyFont="1" applyFill="1" applyBorder="1" applyAlignment="1" applyProtection="1">
      <alignment horizontal="left" vertical="center"/>
    </xf>
    <xf numFmtId="192" fontId="35" fillId="0" borderId="0" xfId="229" applyNumberFormat="1" applyFont="1" applyFill="1" applyBorder="1" applyAlignment="1" applyProtection="1">
      <alignment horizontal="left" vertical="center"/>
    </xf>
    <xf numFmtId="0" fontId="10" fillId="0" borderId="0" xfId="229" applyFill="1"/>
    <xf numFmtId="0" fontId="35" fillId="0" borderId="0" xfId="229" applyFont="1"/>
    <xf numFmtId="0" fontId="35" fillId="0" borderId="0" xfId="229" applyFont="1" applyBorder="1"/>
    <xf numFmtId="3" fontId="35" fillId="0" borderId="0" xfId="39" applyNumberFormat="1" applyFont="1" applyFill="1" applyBorder="1" applyAlignment="1" applyProtection="1">
      <alignment vertical="center"/>
    </xf>
    <xf numFmtId="0" fontId="35" fillId="46" borderId="0" xfId="0" applyFont="1" applyFill="1" applyAlignment="1">
      <alignment horizontal="center"/>
    </xf>
    <xf numFmtId="0" fontId="35" fillId="46" borderId="0" xfId="0" applyFont="1" applyFill="1"/>
    <xf numFmtId="1" fontId="101" fillId="46" borderId="0" xfId="0" applyNumberFormat="1" applyFont="1" applyFill="1" applyAlignment="1">
      <alignment horizontal="center"/>
    </xf>
    <xf numFmtId="3" fontId="35" fillId="46" borderId="0" xfId="0" applyNumberFormat="1" applyFont="1" applyFill="1" applyAlignment="1">
      <alignment horizontal="right"/>
    </xf>
    <xf numFmtId="3" fontId="101" fillId="46" borderId="0" xfId="0" applyNumberFormat="1" applyFont="1" applyFill="1" applyAlignment="1">
      <alignment horizontal="right"/>
    </xf>
    <xf numFmtId="0" fontId="35" fillId="46" borderId="0" xfId="0" applyNumberFormat="1" applyFont="1" applyFill="1" applyAlignment="1">
      <alignment horizontal="center"/>
    </xf>
    <xf numFmtId="0" fontId="11" fillId="46" borderId="0" xfId="80" applyFill="1" applyAlignment="1" applyProtection="1"/>
    <xf numFmtId="0" fontId="11" fillId="46" borderId="0" xfId="80" applyFill="1" applyAlignment="1" applyProtection="1">
      <alignment vertical="top"/>
    </xf>
    <xf numFmtId="0" fontId="0" fillId="46" borderId="0" xfId="0" applyFill="1"/>
    <xf numFmtId="14" fontId="101" fillId="0" borderId="0" xfId="0" applyNumberFormat="1" applyFont="1" applyAlignment="1">
      <alignment horizontal="center"/>
    </xf>
    <xf numFmtId="14" fontId="0" fillId="46" borderId="0" xfId="0" applyNumberFormat="1" applyFill="1" applyAlignment="1">
      <alignment horizontal="center" vertical="center"/>
    </xf>
    <xf numFmtId="0" fontId="111" fillId="46" borderId="0" xfId="0" applyFont="1" applyFill="1"/>
    <xf numFmtId="0" fontId="114" fillId="46" borderId="0" xfId="0" applyFont="1" applyFill="1"/>
    <xf numFmtId="0" fontId="115" fillId="46" borderId="0" xfId="0" applyFont="1" applyFill="1"/>
    <xf numFmtId="0" fontId="35" fillId="0" borderId="0" xfId="0" applyFont="1" applyAlignment="1">
      <alignment horizontal="left" vertical="center" wrapText="1"/>
    </xf>
    <xf numFmtId="0" fontId="116" fillId="0" borderId="0" xfId="0" applyFont="1" applyAlignment="1">
      <alignment horizontal="left" vertical="center"/>
    </xf>
    <xf numFmtId="0" fontId="108" fillId="0" borderId="0" xfId="0" applyNumberFormat="1" applyFont="1" applyAlignment="1">
      <alignment wrapText="1"/>
    </xf>
    <xf numFmtId="0" fontId="35" fillId="0" borderId="0" xfId="0" applyFont="1" applyFill="1" applyBorder="1" applyAlignment="1" applyProtection="1">
      <alignment horizontal="left" vertical="center" wrapText="1"/>
    </xf>
    <xf numFmtId="192" fontId="35" fillId="0" borderId="0" xfId="0" applyNumberFormat="1" applyFont="1" applyFill="1" applyBorder="1" applyAlignment="1" applyProtection="1">
      <alignment horizontal="left" vertical="center" wrapText="1"/>
    </xf>
    <xf numFmtId="0" fontId="35" fillId="0" borderId="0" xfId="0" applyFont="1" applyAlignment="1">
      <alignment horizontal="justify" vertical="center"/>
    </xf>
    <xf numFmtId="174" fontId="101" fillId="0" borderId="0" xfId="39" applyNumberFormat="1" applyFont="1" applyFill="1" applyBorder="1" applyAlignment="1" applyProtection="1">
      <alignment horizontal="right" vertical="center" wrapText="1"/>
      <protection locked="0"/>
    </xf>
    <xf numFmtId="0" fontId="35" fillId="0" borderId="0" xfId="0" applyNumberFormat="1" applyFont="1" applyAlignment="1">
      <alignment horizontal="right"/>
    </xf>
    <xf numFmtId="0" fontId="35" fillId="0" borderId="0" xfId="0" applyFont="1" applyAlignment="1">
      <alignment horizontal="justify" vertical="center" wrapText="1"/>
    </xf>
    <xf numFmtId="0" fontId="35" fillId="0" borderId="0" xfId="0" applyFont="1" applyAlignment="1">
      <alignment horizontal="center"/>
    </xf>
    <xf numFmtId="0" fontId="10" fillId="0" borderId="0" xfId="229" applyFont="1" applyAlignment="1">
      <alignment horizontal="right"/>
    </xf>
    <xf numFmtId="0" fontId="10" fillId="0" borderId="0" xfId="229" applyAlignment="1">
      <alignment horizontal="right"/>
    </xf>
    <xf numFmtId="0" fontId="101" fillId="0" borderId="0" xfId="0" applyFont="1" applyFill="1" applyBorder="1" applyAlignment="1" applyProtection="1">
      <alignment horizontal="right" vertical="center"/>
    </xf>
    <xf numFmtId="1" fontId="123" fillId="46" borderId="0" xfId="39" quotePrefix="1" applyNumberFormat="1" applyFont="1" applyFill="1" applyBorder="1" applyAlignment="1">
      <alignment vertical="center" wrapText="1"/>
    </xf>
    <xf numFmtId="0" fontId="123" fillId="0" borderId="0" xfId="0" applyFont="1" applyAlignment="1">
      <alignment horizontal="justify" vertical="center"/>
    </xf>
    <xf numFmtId="196" fontId="123" fillId="0" borderId="0" xfId="39" applyNumberFormat="1" applyFont="1" applyFill="1" applyBorder="1" applyAlignment="1" applyProtection="1">
      <alignment horizontal="right" vertical="center"/>
    </xf>
    <xf numFmtId="196" fontId="35" fillId="0" borderId="0" xfId="0" applyNumberFormat="1" applyFont="1" applyFill="1" applyBorder="1" applyAlignment="1">
      <alignment horizontal="right"/>
    </xf>
    <xf numFmtId="1" fontId="123" fillId="0" borderId="0" xfId="39" quotePrefix="1" applyNumberFormat="1" applyFont="1" applyFill="1" applyBorder="1" applyAlignment="1">
      <alignment vertical="center" wrapText="1"/>
    </xf>
    <xf numFmtId="0" fontId="123" fillId="0" borderId="0" xfId="0" applyFont="1" applyFill="1" applyAlignment="1">
      <alignment horizontal="justify" vertical="center"/>
    </xf>
    <xf numFmtId="194" fontId="111" fillId="46" borderId="0" xfId="0" applyNumberFormat="1" applyFont="1" applyFill="1"/>
    <xf numFmtId="194" fontId="111" fillId="46" borderId="0" xfId="0" applyNumberFormat="1" applyFont="1" applyFill="1" applyAlignment="1">
      <alignment horizontal="center" vertical="center"/>
    </xf>
    <xf numFmtId="194" fontId="0" fillId="46" borderId="0" xfId="0" applyNumberFormat="1" applyFill="1"/>
    <xf numFmtId="194" fontId="35" fillId="0" borderId="0" xfId="0" applyNumberFormat="1" applyFont="1"/>
    <xf numFmtId="194" fontId="35" fillId="0" borderId="0" xfId="229" applyNumberFormat="1" applyFont="1"/>
    <xf numFmtId="194" fontId="101" fillId="46" borderId="0" xfId="0" applyNumberFormat="1" applyFont="1" applyFill="1" applyAlignment="1">
      <alignment horizontal="right"/>
    </xf>
    <xf numFmtId="194" fontId="35" fillId="46" borderId="0" xfId="0" applyNumberFormat="1" applyFont="1" applyFill="1" applyAlignment="1">
      <alignment horizontal="center"/>
    </xf>
    <xf numFmtId="194" fontId="101" fillId="0" borderId="0" xfId="0" applyNumberFormat="1" applyFont="1" applyFill="1" applyBorder="1" applyAlignment="1" applyProtection="1">
      <alignment horizontal="right" vertical="center"/>
    </xf>
    <xf numFmtId="0" fontId="35" fillId="0" borderId="0" xfId="0" applyNumberFormat="1" applyFont="1" applyFill="1" applyAlignment="1">
      <alignment horizontal="right"/>
    </xf>
    <xf numFmtId="0" fontId="35" fillId="0" borderId="0" xfId="232" applyFont="1" applyFill="1" applyBorder="1" applyAlignment="1" applyProtection="1">
      <alignment horizontal="left" vertical="center"/>
    </xf>
    <xf numFmtId="192" fontId="35" fillId="0" borderId="0" xfId="232" applyNumberFormat="1" applyFont="1" applyFill="1" applyBorder="1" applyAlignment="1" applyProtection="1">
      <alignment horizontal="left" vertical="center"/>
    </xf>
    <xf numFmtId="196" fontId="101" fillId="46" borderId="0" xfId="232" applyNumberFormat="1" applyFont="1" applyFill="1" applyBorder="1" applyAlignment="1" applyProtection="1">
      <alignment vertical="center"/>
    </xf>
    <xf numFmtId="198" fontId="35" fillId="0" borderId="0" xfId="39" applyNumberFormat="1" applyFont="1" applyFill="1" applyBorder="1" applyAlignment="1" applyProtection="1">
      <alignment horizontal="right" vertical="center"/>
    </xf>
    <xf numFmtId="198" fontId="123" fillId="0" borderId="0" xfId="39" applyNumberFormat="1" applyFont="1" applyFill="1" applyBorder="1" applyAlignment="1" applyProtection="1">
      <alignment horizontal="right" vertical="center"/>
    </xf>
    <xf numFmtId="198" fontId="101" fillId="0" borderId="24" xfId="39" applyNumberFormat="1" applyFont="1" applyFill="1" applyBorder="1" applyAlignment="1" applyProtection="1">
      <alignment horizontal="right" vertical="center"/>
    </xf>
    <xf numFmtId="198" fontId="101" fillId="0" borderId="0" xfId="39" applyNumberFormat="1" applyFont="1" applyFill="1" applyBorder="1" applyAlignment="1" applyProtection="1">
      <alignment horizontal="right" vertical="center"/>
    </xf>
    <xf numFmtId="198" fontId="35" fillId="0" borderId="0" xfId="0" applyNumberFormat="1" applyFont="1" applyFill="1" applyBorder="1" applyAlignment="1">
      <alignment horizontal="right"/>
    </xf>
    <xf numFmtId="198" fontId="35" fillId="0" borderId="0" xfId="0" applyNumberFormat="1" applyFont="1" applyFill="1" applyAlignment="1">
      <alignment horizontal="right"/>
    </xf>
    <xf numFmtId="198" fontId="101" fillId="0" borderId="0" xfId="232" applyNumberFormat="1" applyFont="1" applyFill="1" applyBorder="1" applyAlignment="1" applyProtection="1">
      <alignment horizontal="right" vertical="center"/>
    </xf>
    <xf numFmtId="198" fontId="101" fillId="0" borderId="6" xfId="232" applyNumberFormat="1" applyFont="1" applyFill="1" applyBorder="1" applyAlignment="1" applyProtection="1">
      <alignment vertical="center"/>
    </xf>
    <xf numFmtId="198" fontId="101" fillId="0" borderId="0" xfId="232" applyNumberFormat="1" applyFont="1" applyFill="1" applyBorder="1" applyAlignment="1" applyProtection="1">
      <alignment vertical="center"/>
    </xf>
    <xf numFmtId="198" fontId="101" fillId="0" borderId="16" xfId="0" applyNumberFormat="1" applyFont="1" applyFill="1" applyBorder="1"/>
    <xf numFmtId="198" fontId="10" fillId="0" borderId="0" xfId="229" applyNumberFormat="1"/>
    <xf numFmtId="198" fontId="101" fillId="0" borderId="16" xfId="0" applyNumberFormat="1" applyFont="1" applyFill="1" applyBorder="1" applyAlignment="1">
      <alignment horizontal="right"/>
    </xf>
    <xf numFmtId="0" fontId="35" fillId="0" borderId="0" xfId="0" applyFont="1" applyAlignment="1">
      <alignment horizontal="center"/>
    </xf>
    <xf numFmtId="0" fontId="35" fillId="0" borderId="0" xfId="0" applyFont="1" applyAlignment="1">
      <alignment horizontal="center"/>
    </xf>
    <xf numFmtId="0" fontId="35" fillId="0" borderId="0" xfId="0" applyFont="1" applyAlignment="1">
      <alignment horizontal="center"/>
    </xf>
    <xf numFmtId="0" fontId="35" fillId="0" borderId="0" xfId="0" applyFont="1" applyAlignment="1">
      <alignment horizontal="center"/>
    </xf>
    <xf numFmtId="0" fontId="35" fillId="0" borderId="0" xfId="0" applyFont="1" applyAlignment="1">
      <alignment horizontal="center"/>
    </xf>
    <xf numFmtId="0" fontId="35" fillId="0" borderId="0" xfId="0" applyFont="1" applyFill="1" applyBorder="1" applyAlignment="1" applyProtection="1">
      <alignment vertical="center"/>
    </xf>
    <xf numFmtId="0" fontId="35" fillId="0" borderId="0" xfId="0" applyFont="1" applyProtection="1"/>
    <xf numFmtId="0" fontId="35" fillId="0" borderId="0" xfId="0" applyFont="1" applyBorder="1" applyProtection="1"/>
    <xf numFmtId="0" fontId="100" fillId="0" borderId="0" xfId="0" applyFont="1" applyFill="1" applyBorder="1" applyAlignment="1" applyProtection="1">
      <alignment horizontal="left" vertical="center" indent="1"/>
    </xf>
    <xf numFmtId="0" fontId="0" fillId="0" borderId="0" xfId="0" applyProtection="1"/>
    <xf numFmtId="0" fontId="101" fillId="0" borderId="0" xfId="0" applyFont="1" applyFill="1" applyBorder="1" applyAlignment="1" applyProtection="1">
      <alignment vertical="center"/>
    </xf>
    <xf numFmtId="0" fontId="35" fillId="0" borderId="0" xfId="0" applyFont="1" applyFill="1" applyAlignment="1" applyProtection="1">
      <alignment vertical="center"/>
    </xf>
    <xf numFmtId="0" fontId="35" fillId="0" borderId="0" xfId="0" applyFont="1" applyFill="1" applyAlignment="1" applyProtection="1">
      <alignment horizontal="left" vertical="center"/>
    </xf>
    <xf numFmtId="0" fontId="35" fillId="0" borderId="0" xfId="0" applyNumberFormat="1" applyFont="1" applyProtection="1"/>
    <xf numFmtId="0" fontId="35" fillId="0" borderId="0" xfId="0" applyNumberFormat="1" applyFont="1" applyFill="1" applyProtection="1"/>
    <xf numFmtId="174" fontId="101" fillId="45" borderId="0" xfId="39" applyNumberFormat="1" applyFont="1" applyFill="1" applyBorder="1" applyAlignment="1" applyProtection="1">
      <alignment horizontal="center" vertical="center" wrapText="1"/>
    </xf>
    <xf numFmtId="1" fontId="10" fillId="46" borderId="0" xfId="39" applyNumberFormat="1" applyFont="1" applyFill="1" applyBorder="1" applyAlignment="1" applyProtection="1">
      <alignment vertical="center" wrapText="1"/>
    </xf>
    <xf numFmtId="43" fontId="10" fillId="0" borderId="0" xfId="230" applyFont="1" applyFill="1" applyAlignment="1" applyProtection="1">
      <alignment vertical="center"/>
    </xf>
    <xf numFmtId="43" fontId="10" fillId="0" borderId="0" xfId="230" applyFont="1" applyFill="1" applyBorder="1" applyAlignment="1" applyProtection="1">
      <alignment vertical="center"/>
    </xf>
    <xf numFmtId="43" fontId="10" fillId="46" borderId="0" xfId="230" applyFont="1" applyFill="1" applyBorder="1" applyAlignment="1" applyProtection="1">
      <alignment vertical="center"/>
    </xf>
    <xf numFmtId="0" fontId="101" fillId="0" borderId="0" xfId="0" applyNumberFormat="1" applyFont="1" applyBorder="1" applyAlignment="1" applyProtection="1">
      <alignment wrapText="1"/>
    </xf>
    <xf numFmtId="0" fontId="35" fillId="0" borderId="0" xfId="232" applyFont="1" applyFill="1" applyBorder="1" applyAlignment="1" applyProtection="1">
      <alignment vertical="center"/>
    </xf>
    <xf numFmtId="0" fontId="101" fillId="0" borderId="0" xfId="0" applyFont="1" applyProtection="1"/>
    <xf numFmtId="0" fontId="118" fillId="0" borderId="0" xfId="232" applyFont="1" applyAlignment="1" applyProtection="1">
      <alignment horizontal="left" vertical="center"/>
    </xf>
    <xf numFmtId="198" fontId="35" fillId="0" borderId="0" xfId="232" applyNumberFormat="1" applyFont="1" applyFill="1" applyBorder="1" applyAlignment="1" applyProtection="1">
      <alignment vertical="center"/>
    </xf>
    <xf numFmtId="0" fontId="35" fillId="0" borderId="0" xfId="232" applyFont="1" applyAlignment="1" applyProtection="1">
      <alignment horizontal="justify" vertical="center"/>
    </xf>
    <xf numFmtId="198" fontId="35" fillId="0" borderId="0" xfId="232" applyNumberFormat="1" applyFont="1" applyFill="1" applyProtection="1"/>
    <xf numFmtId="0" fontId="101" fillId="0" borderId="0" xfId="232" applyFont="1" applyAlignment="1" applyProtection="1">
      <alignment horizontal="justify" vertical="center"/>
    </xf>
    <xf numFmtId="0" fontId="35" fillId="0" borderId="0" xfId="232" applyFont="1" applyProtection="1"/>
    <xf numFmtId="0" fontId="35" fillId="46" borderId="0" xfId="232" applyFont="1" applyFill="1" applyBorder="1" applyAlignment="1" applyProtection="1">
      <alignment vertical="center"/>
    </xf>
    <xf numFmtId="0" fontId="121" fillId="0" borderId="0" xfId="232" applyFont="1" applyFill="1" applyBorder="1" applyAlignment="1" applyProtection="1">
      <alignment vertical="center"/>
    </xf>
    <xf numFmtId="0" fontId="10" fillId="0" borderId="0" xfId="232" applyProtection="1"/>
    <xf numFmtId="0" fontId="10" fillId="46" borderId="0" xfId="232" applyFont="1" applyFill="1" applyProtection="1"/>
    <xf numFmtId="0" fontId="10" fillId="0" borderId="0" xfId="232" applyFont="1" applyProtection="1"/>
    <xf numFmtId="0" fontId="10" fillId="0" borderId="0" xfId="229" applyFont="1" applyAlignment="1" applyProtection="1">
      <alignment horizontal="right"/>
    </xf>
    <xf numFmtId="0" fontId="124" fillId="0" borderId="0" xfId="232" applyFont="1" applyFill="1" applyBorder="1" applyAlignment="1" applyProtection="1">
      <alignment vertical="center"/>
    </xf>
    <xf numFmtId="0" fontId="35" fillId="46" borderId="0" xfId="232" applyNumberFormat="1" applyFont="1" applyFill="1" applyAlignment="1" applyProtection="1">
      <alignment horizontal="center"/>
    </xf>
    <xf numFmtId="0" fontId="35" fillId="46" borderId="0" xfId="232" applyFont="1" applyFill="1" applyBorder="1" applyAlignment="1" applyProtection="1">
      <alignment horizontal="center" vertical="center"/>
    </xf>
    <xf numFmtId="0" fontId="35" fillId="0" borderId="0" xfId="232" applyFont="1" applyFill="1" applyProtection="1"/>
    <xf numFmtId="0" fontId="117" fillId="0" borderId="0" xfId="232" applyFont="1" applyAlignment="1" applyProtection="1">
      <alignment horizontal="left" vertical="center" wrapText="1"/>
    </xf>
    <xf numFmtId="196" fontId="35" fillId="0" borderId="0" xfId="232" applyNumberFormat="1" applyFont="1" applyProtection="1"/>
    <xf numFmtId="0" fontId="117" fillId="0" borderId="0" xfId="232" applyFont="1" applyAlignment="1" applyProtection="1">
      <alignment horizontal="left" vertical="center"/>
    </xf>
    <xf numFmtId="0" fontId="118" fillId="0" borderId="0" xfId="232" applyFont="1" applyAlignment="1" applyProtection="1">
      <alignment horizontal="left" vertical="center" wrapText="1"/>
    </xf>
    <xf numFmtId="196" fontId="35" fillId="0" borderId="0" xfId="232" applyNumberFormat="1" applyFont="1" applyFill="1" applyProtection="1"/>
    <xf numFmtId="0" fontId="107" fillId="0" borderId="0" xfId="232" applyFont="1" applyFill="1" applyAlignment="1" applyProtection="1">
      <alignment vertical="center" wrapText="1"/>
    </xf>
    <xf numFmtId="0" fontId="35" fillId="46" borderId="0" xfId="232" applyFont="1" applyFill="1" applyAlignment="1" applyProtection="1">
      <alignment vertical="center" wrapText="1"/>
    </xf>
    <xf numFmtId="196" fontId="35" fillId="46" borderId="0" xfId="232" applyNumberFormat="1" applyFont="1" applyFill="1" applyAlignment="1" applyProtection="1">
      <alignment vertical="center" wrapText="1"/>
    </xf>
    <xf numFmtId="0" fontId="35" fillId="46" borderId="0" xfId="232" applyFont="1" applyFill="1" applyProtection="1"/>
    <xf numFmtId="0" fontId="108" fillId="0" borderId="0" xfId="0" applyNumberFormat="1" applyFont="1" applyProtection="1"/>
    <xf numFmtId="0" fontId="108" fillId="0" borderId="0" xfId="0" applyNumberFormat="1" applyFont="1" applyAlignment="1" applyProtection="1">
      <alignment wrapText="1"/>
    </xf>
    <xf numFmtId="0" fontId="35" fillId="0" borderId="0" xfId="0" applyFont="1" applyAlignment="1" applyProtection="1">
      <alignment wrapText="1"/>
    </xf>
    <xf numFmtId="0" fontId="35" fillId="0" borderId="0" xfId="0" applyNumberFormat="1" applyFont="1" applyAlignment="1" applyProtection="1">
      <alignment wrapText="1"/>
    </xf>
    <xf numFmtId="0" fontId="101" fillId="0" borderId="0" xfId="0" applyNumberFormat="1" applyFont="1" applyAlignment="1" applyProtection="1">
      <alignment wrapText="1"/>
    </xf>
    <xf numFmtId="0" fontId="35" fillId="0" borderId="0" xfId="0" applyNumberFormat="1" applyFont="1" applyAlignment="1" applyProtection="1">
      <alignment horizontal="right"/>
    </xf>
    <xf numFmtId="0" fontId="101" fillId="0" borderId="0" xfId="0" applyFont="1" applyAlignment="1" applyProtection="1">
      <alignment horizontal="justify" vertical="center"/>
    </xf>
    <xf numFmtId="192" fontId="35" fillId="0" borderId="0" xfId="0" applyNumberFormat="1" applyFont="1" applyFill="1" applyBorder="1" applyProtection="1"/>
    <xf numFmtId="0" fontId="35" fillId="0" borderId="0" xfId="0" applyFont="1" applyAlignment="1" applyProtection="1">
      <alignment horizontal="justify" vertical="center"/>
    </xf>
    <xf numFmtId="198" fontId="35" fillId="0" borderId="0" xfId="0" applyNumberFormat="1" applyFont="1" applyFill="1" applyBorder="1" applyProtection="1"/>
    <xf numFmtId="1" fontId="123" fillId="46" borderId="0" xfId="39" quotePrefix="1" applyNumberFormat="1" applyFont="1" applyFill="1" applyBorder="1" applyAlignment="1" applyProtection="1">
      <alignment vertical="center" wrapText="1"/>
    </xf>
    <xf numFmtId="0" fontId="123" fillId="0" borderId="0" xfId="0" applyFont="1" applyAlignment="1" applyProtection="1">
      <alignment horizontal="justify" vertical="center"/>
    </xf>
    <xf numFmtId="194" fontId="0" fillId="0" borderId="0" xfId="0" applyNumberFormat="1" applyProtection="1"/>
    <xf numFmtId="198" fontId="101" fillId="0" borderId="16" xfId="0" applyNumberFormat="1" applyFont="1" applyFill="1" applyBorder="1" applyProtection="1"/>
    <xf numFmtId="198" fontId="35" fillId="0" borderId="0" xfId="0" applyNumberFormat="1" applyFont="1" applyProtection="1"/>
    <xf numFmtId="198" fontId="35" fillId="0" borderId="0" xfId="0" applyNumberFormat="1" applyFont="1" applyFill="1" applyBorder="1" applyAlignment="1" applyProtection="1">
      <alignment horizontal="right"/>
    </xf>
    <xf numFmtId="198" fontId="101" fillId="0" borderId="0" xfId="0" applyNumberFormat="1" applyFont="1" applyFill="1" applyBorder="1" applyProtection="1"/>
    <xf numFmtId="198" fontId="101" fillId="0" borderId="0" xfId="0" applyNumberFormat="1" applyFont="1" applyFill="1" applyBorder="1" applyAlignment="1" applyProtection="1">
      <alignment horizontal="right"/>
    </xf>
    <xf numFmtId="0" fontId="101" fillId="0" borderId="0" xfId="0" applyNumberFormat="1" applyFont="1" applyProtection="1"/>
    <xf numFmtId="0" fontId="35" fillId="0" borderId="0" xfId="0" applyFont="1" applyAlignment="1" applyProtection="1">
      <alignment horizontal="justify" vertical="center" wrapText="1"/>
    </xf>
    <xf numFmtId="0" fontId="101" fillId="0" borderId="0" xfId="0" applyFont="1" applyAlignment="1" applyProtection="1">
      <alignment horizontal="justify" vertical="center" wrapText="1"/>
    </xf>
    <xf numFmtId="0" fontId="108" fillId="0" borderId="0" xfId="0" applyNumberFormat="1" applyFont="1" applyFill="1" applyProtection="1"/>
    <xf numFmtId="0" fontId="35" fillId="0" borderId="0" xfId="0" applyFont="1" applyAlignment="1" applyProtection="1">
      <alignment horizontal="center"/>
    </xf>
    <xf numFmtId="0" fontId="35" fillId="0" borderId="0" xfId="0" applyFont="1" applyAlignment="1" applyProtection="1">
      <alignment vertical="top"/>
    </xf>
    <xf numFmtId="0" fontId="35" fillId="0" borderId="0" xfId="0" applyFont="1" applyFill="1" applyProtection="1"/>
    <xf numFmtId="0" fontId="35" fillId="0" borderId="0" xfId="0" applyFont="1" applyFill="1" applyAlignment="1" applyProtection="1">
      <alignment horizontal="center"/>
    </xf>
    <xf numFmtId="0" fontId="35" fillId="0" borderId="0" xfId="0" applyFont="1" applyAlignment="1" applyProtection="1">
      <alignment horizontal="center" wrapText="1"/>
    </xf>
    <xf numFmtId="9" fontId="35" fillId="0" borderId="0" xfId="0" quotePrefix="1" applyNumberFormat="1" applyFont="1" applyAlignment="1" applyProtection="1">
      <alignment horizontal="center"/>
    </xf>
    <xf numFmtId="9" fontId="0" fillId="0" borderId="0" xfId="0" quotePrefix="1" applyNumberFormat="1" applyBorder="1" applyAlignment="1" applyProtection="1">
      <alignment horizontal="right"/>
    </xf>
    <xf numFmtId="197" fontId="119" fillId="46" borderId="0" xfId="0" applyNumberFormat="1" applyFont="1" applyFill="1" applyAlignment="1" applyProtection="1">
      <alignment horizontal="right" vertical="center"/>
    </xf>
    <xf numFmtId="0" fontId="0" fillId="0" borderId="0" xfId="0" quotePrefix="1" applyNumberFormat="1" applyBorder="1" applyAlignment="1" applyProtection="1">
      <alignment horizontal="right"/>
    </xf>
    <xf numFmtId="0" fontId="101" fillId="0" borderId="0" xfId="0" applyFont="1" applyFill="1" applyBorder="1" applyAlignment="1" applyProtection="1">
      <alignment horizontal="right" vertical="center" wrapText="1"/>
    </xf>
    <xf numFmtId="0" fontId="35" fillId="0" borderId="0" xfId="229" applyFont="1" applyProtection="1"/>
    <xf numFmtId="0" fontId="35" fillId="0" borderId="0" xfId="229" applyFont="1" applyAlignment="1" applyProtection="1">
      <alignment horizontal="right"/>
    </xf>
    <xf numFmtId="0" fontId="10" fillId="0" borderId="0" xfId="229" applyProtection="1"/>
    <xf numFmtId="0" fontId="10" fillId="0" borderId="0" xfId="229" applyAlignment="1" applyProtection="1">
      <alignment horizontal="right"/>
    </xf>
    <xf numFmtId="198" fontId="10" fillId="0" borderId="0" xfId="229" applyNumberFormat="1" applyProtection="1"/>
    <xf numFmtId="198" fontId="35" fillId="0" borderId="0" xfId="229" applyNumberFormat="1" applyFont="1" applyFill="1" applyAlignment="1" applyProtection="1">
      <alignment horizontal="right"/>
    </xf>
    <xf numFmtId="0" fontId="35" fillId="0" borderId="0" xfId="229" applyFont="1" applyFill="1" applyAlignment="1" applyProtection="1">
      <alignment horizontal="right"/>
    </xf>
    <xf numFmtId="0" fontId="10" fillId="0" borderId="0" xfId="229" applyFill="1" applyProtection="1"/>
    <xf numFmtId="194" fontId="35" fillId="0" borderId="0" xfId="229" applyNumberFormat="1" applyFont="1" applyAlignment="1" applyProtection="1">
      <alignment horizontal="right"/>
    </xf>
    <xf numFmtId="194" fontId="10" fillId="0" borderId="0" xfId="229" applyNumberFormat="1" applyProtection="1"/>
    <xf numFmtId="194" fontId="35" fillId="0" borderId="0" xfId="229" applyNumberFormat="1" applyFont="1" applyProtection="1"/>
    <xf numFmtId="193" fontId="101" fillId="0" borderId="0" xfId="229" applyNumberFormat="1" applyFont="1" applyAlignment="1" applyProtection="1">
      <alignment horizontal="left"/>
    </xf>
    <xf numFmtId="198" fontId="101" fillId="0" borderId="0" xfId="229" applyNumberFormat="1" applyFont="1" applyBorder="1" applyAlignment="1" applyProtection="1">
      <alignment horizontal="right"/>
    </xf>
    <xf numFmtId="198" fontId="10" fillId="0" borderId="0" xfId="229" applyNumberFormat="1" applyBorder="1" applyProtection="1"/>
    <xf numFmtId="0" fontId="35" fillId="0" borderId="0" xfId="229" applyFont="1" applyFill="1" applyProtection="1"/>
    <xf numFmtId="198" fontId="101" fillId="0" borderId="16" xfId="229" applyNumberFormat="1" applyFont="1" applyBorder="1" applyAlignment="1" applyProtection="1">
      <alignment horizontal="right"/>
    </xf>
    <xf numFmtId="0" fontId="10" fillId="0" borderId="0" xfId="229" applyFill="1" applyAlignment="1" applyProtection="1">
      <alignment horizontal="right"/>
    </xf>
    <xf numFmtId="0" fontId="101" fillId="0" borderId="0" xfId="229" applyFont="1" applyBorder="1" applyAlignment="1" applyProtection="1">
      <alignment horizontal="center" wrapText="1"/>
    </xf>
    <xf numFmtId="0" fontId="35" fillId="0" borderId="0" xfId="0" applyNumberFormat="1" applyFont="1" applyAlignment="1" applyProtection="1">
      <alignment horizontal="left"/>
    </xf>
    <xf numFmtId="0" fontId="101" fillId="0" borderId="13" xfId="229" applyFont="1" applyBorder="1" applyAlignment="1" applyProtection="1">
      <alignment horizontal="right"/>
    </xf>
    <xf numFmtId="0" fontId="101" fillId="0" borderId="13" xfId="229" applyFont="1" applyBorder="1" applyAlignment="1" applyProtection="1">
      <alignment horizontal="right" wrapText="1"/>
    </xf>
    <xf numFmtId="0" fontId="101" fillId="0" borderId="13" xfId="229" applyFont="1" applyBorder="1" applyAlignment="1" applyProtection="1">
      <alignment horizontal="center"/>
    </xf>
    <xf numFmtId="198" fontId="101" fillId="0" borderId="16" xfId="229" applyNumberFormat="1" applyFont="1" applyFill="1" applyBorder="1" applyAlignment="1" applyProtection="1">
      <alignment horizontal="right"/>
    </xf>
    <xf numFmtId="0" fontId="101" fillId="0" borderId="0" xfId="229" applyFont="1" applyProtection="1"/>
    <xf numFmtId="198" fontId="101" fillId="0" borderId="16" xfId="0" applyNumberFormat="1" applyFont="1" applyFill="1" applyBorder="1" applyAlignment="1" applyProtection="1">
      <alignment horizontal="right"/>
    </xf>
    <xf numFmtId="0" fontId="35" fillId="46" borderId="0" xfId="0" applyFont="1" applyFill="1" applyProtection="1"/>
    <xf numFmtId="43" fontId="10" fillId="46" borderId="0" xfId="39" applyFont="1" applyFill="1" applyBorder="1" applyAlignment="1" applyProtection="1">
      <alignment vertical="center" wrapText="1"/>
    </xf>
    <xf numFmtId="0" fontId="35" fillId="0" borderId="0" xfId="0" applyFont="1" applyFill="1" applyAlignment="1" applyProtection="1">
      <alignment horizontal="justify" vertical="top" wrapText="1"/>
    </xf>
    <xf numFmtId="194" fontId="35" fillId="0" borderId="0" xfId="0" applyNumberFormat="1" applyFont="1" applyFill="1" applyAlignment="1" applyProtection="1">
      <alignment horizontal="center"/>
    </xf>
    <xf numFmtId="194" fontId="10" fillId="46" borderId="0" xfId="39" applyNumberFormat="1" applyFont="1" applyFill="1" applyBorder="1" applyAlignment="1" applyProtection="1">
      <alignment vertical="center" wrapText="1"/>
    </xf>
    <xf numFmtId="3" fontId="101" fillId="0" borderId="0" xfId="229" applyNumberFormat="1" applyFont="1" applyBorder="1" applyAlignment="1" applyProtection="1">
      <alignment horizontal="right"/>
    </xf>
    <xf numFmtId="0" fontId="101" fillId="0" borderId="0" xfId="0" applyFont="1" applyBorder="1" applyAlignment="1" applyProtection="1">
      <alignment horizontal="right"/>
    </xf>
    <xf numFmtId="3" fontId="35" fillId="0" borderId="0" xfId="0" applyNumberFormat="1" applyFont="1" applyFill="1" applyAlignment="1" applyProtection="1">
      <alignment horizontal="right"/>
    </xf>
    <xf numFmtId="0" fontId="107" fillId="46" borderId="0" xfId="0" applyFont="1" applyFill="1" applyAlignment="1" applyProtection="1">
      <alignment vertical="top" wrapText="1"/>
    </xf>
    <xf numFmtId="0" fontId="35" fillId="46" borderId="0" xfId="0" applyFont="1" applyFill="1" applyAlignment="1" applyProtection="1">
      <alignment horizontal="center"/>
    </xf>
    <xf numFmtId="0" fontId="35" fillId="46" borderId="0" xfId="0" applyFont="1" applyFill="1" applyAlignment="1" applyProtection="1">
      <alignment vertical="top" wrapText="1"/>
    </xf>
    <xf numFmtId="0" fontId="108" fillId="0" borderId="0" xfId="232" applyNumberFormat="1" applyFont="1" applyAlignment="1" applyProtection="1">
      <alignment wrapText="1"/>
    </xf>
    <xf numFmtId="0" fontId="35" fillId="0" borderId="0" xfId="232" applyFont="1" applyAlignment="1" applyProtection="1">
      <alignment horizontal="center"/>
    </xf>
    <xf numFmtId="0" fontId="35" fillId="46" borderId="0" xfId="232" applyFont="1" applyFill="1" applyAlignment="1" applyProtection="1">
      <alignment horizontal="center"/>
    </xf>
    <xf numFmtId="0" fontId="101" fillId="0" borderId="0" xfId="232" applyNumberFormat="1" applyFont="1" applyProtection="1"/>
    <xf numFmtId="1" fontId="101" fillId="46" borderId="0" xfId="232" applyNumberFormat="1" applyFont="1" applyFill="1" applyAlignment="1" applyProtection="1">
      <alignment horizontal="center"/>
    </xf>
    <xf numFmtId="0" fontId="35" fillId="0" borderId="0" xfId="232" applyFont="1" applyAlignment="1" applyProtection="1">
      <alignment horizontal="justify" vertical="center" wrapText="1"/>
    </xf>
    <xf numFmtId="3" fontId="35" fillId="46" borderId="0" xfId="232" applyNumberFormat="1" applyFont="1" applyFill="1" applyAlignment="1" applyProtection="1">
      <alignment horizontal="right"/>
    </xf>
    <xf numFmtId="0" fontId="101" fillId="0" borderId="0" xfId="232" applyFont="1" applyAlignment="1" applyProtection="1">
      <alignment horizontal="justify" vertical="top" wrapText="1"/>
    </xf>
    <xf numFmtId="198" fontId="101" fillId="0" borderId="16" xfId="232" applyNumberFormat="1" applyFont="1" applyFill="1" applyBorder="1" applyAlignment="1" applyProtection="1">
      <alignment horizontal="right"/>
    </xf>
    <xf numFmtId="194" fontId="101" fillId="46" borderId="0" xfId="232" applyNumberFormat="1" applyFont="1" applyFill="1" applyAlignment="1" applyProtection="1">
      <alignment horizontal="right"/>
    </xf>
    <xf numFmtId="194" fontId="35" fillId="0" borderId="0" xfId="232" applyNumberFormat="1" applyFont="1" applyAlignment="1" applyProtection="1">
      <alignment horizontal="center"/>
    </xf>
    <xf numFmtId="0" fontId="98" fillId="0" borderId="0" xfId="0" applyNumberFormat="1" applyFont="1" applyFill="1" applyProtection="1"/>
    <xf numFmtId="198" fontId="35" fillId="0" borderId="0" xfId="0" applyNumberFormat="1" applyFont="1" applyFill="1" applyAlignment="1" applyProtection="1">
      <alignment horizontal="right"/>
    </xf>
    <xf numFmtId="10" fontId="98" fillId="0" borderId="0" xfId="0" applyNumberFormat="1" applyFont="1" applyAlignment="1" applyProtection="1">
      <alignment horizontal="center"/>
    </xf>
    <xf numFmtId="0" fontId="45" fillId="0" borderId="0" xfId="229" applyFont="1" applyAlignment="1" applyProtection="1">
      <alignment horizontal="right"/>
    </xf>
    <xf numFmtId="0" fontId="35" fillId="0" borderId="0" xfId="0" applyNumberFormat="1" applyFont="1" applyFill="1" applyAlignment="1" applyProtection="1">
      <alignment horizontal="right"/>
    </xf>
    <xf numFmtId="0" fontId="10" fillId="0" borderId="0" xfId="229" applyFont="1" applyFill="1" applyAlignment="1" applyProtection="1">
      <alignment horizontal="right"/>
    </xf>
    <xf numFmtId="0" fontId="118" fillId="0" borderId="0" xfId="0" applyFont="1" applyBorder="1" applyAlignment="1" applyProtection="1">
      <alignment horizontal="justify" vertical="center" wrapText="1"/>
    </xf>
    <xf numFmtId="0" fontId="117" fillId="0" borderId="0" xfId="0" applyFont="1" applyAlignment="1" applyProtection="1">
      <alignment horizontal="justify" vertical="center" wrapText="1"/>
    </xf>
    <xf numFmtId="0" fontId="117" fillId="0" borderId="0" xfId="0" applyFont="1" applyBorder="1" applyAlignment="1" applyProtection="1">
      <alignment horizontal="left" vertical="center" wrapText="1"/>
    </xf>
    <xf numFmtId="198" fontId="101" fillId="0" borderId="0" xfId="0" applyNumberFormat="1" applyFont="1" applyBorder="1" applyAlignment="1" applyProtection="1">
      <alignment horizontal="right"/>
    </xf>
    <xf numFmtId="0" fontId="120" fillId="0" borderId="0" xfId="0" applyFont="1" applyFill="1" applyProtection="1"/>
    <xf numFmtId="0" fontId="128" fillId="0" borderId="0" xfId="0" applyFont="1" applyProtection="1"/>
    <xf numFmtId="43" fontId="119" fillId="0" borderId="0" xfId="230" applyFont="1" applyFill="1" applyBorder="1" applyAlignment="1" applyProtection="1"/>
    <xf numFmtId="43" fontId="10" fillId="0" borderId="0" xfId="230" applyFont="1" applyFill="1" applyProtection="1"/>
    <xf numFmtId="49" fontId="101" fillId="0" borderId="0" xfId="0" applyNumberFormat="1" applyFont="1" applyFill="1" applyBorder="1" applyAlignment="1" applyProtection="1">
      <alignment horizontal="right" vertical="center" wrapText="1"/>
    </xf>
    <xf numFmtId="49" fontId="35" fillId="0" borderId="0" xfId="0" applyNumberFormat="1" applyFont="1" applyFill="1" applyAlignment="1" applyProtection="1">
      <alignment horizontal="right" vertical="top"/>
    </xf>
    <xf numFmtId="198" fontId="35" fillId="0" borderId="0" xfId="229" applyNumberFormat="1" applyFont="1" applyFill="1" applyAlignment="1" applyProtection="1">
      <alignment horizontal="right"/>
      <protection locked="0"/>
    </xf>
    <xf numFmtId="0" fontId="130" fillId="0" borderId="0" xfId="0" applyNumberFormat="1" applyFont="1" applyFill="1" applyProtection="1"/>
    <xf numFmtId="2" fontId="35" fillId="0" borderId="0" xfId="229" applyNumberFormat="1" applyFont="1"/>
    <xf numFmtId="0" fontId="101" fillId="0" borderId="0" xfId="0" applyNumberFormat="1" applyFont="1" applyBorder="1" applyAlignment="1" applyProtection="1">
      <alignment horizontal="right" wrapText="1"/>
    </xf>
    <xf numFmtId="0" fontId="10" fillId="46" borderId="0" xfId="232" applyFill="1" applyAlignment="1">
      <alignment wrapText="1"/>
    </xf>
    <xf numFmtId="0" fontId="10" fillId="46" borderId="0" xfId="232" applyFill="1"/>
    <xf numFmtId="0" fontId="10" fillId="46" borderId="17" xfId="232" applyFill="1" applyBorder="1"/>
    <xf numFmtId="0" fontId="10" fillId="46" borderId="0" xfId="232" applyFill="1" applyBorder="1"/>
    <xf numFmtId="0" fontId="35" fillId="46" borderId="27" xfId="232" applyFont="1" applyFill="1" applyBorder="1"/>
    <xf numFmtId="0" fontId="35" fillId="46" borderId="0" xfId="232" applyFont="1" applyFill="1"/>
    <xf numFmtId="0" fontId="35" fillId="46" borderId="0" xfId="232" applyFont="1" applyFill="1" applyBorder="1"/>
    <xf numFmtId="0" fontId="101" fillId="46" borderId="0" xfId="232" applyFont="1" applyFill="1"/>
    <xf numFmtId="199" fontId="131" fillId="0" borderId="0" xfId="39" applyNumberFormat="1" applyFont="1" applyAlignment="1" applyProtection="1">
      <alignment horizontal="left" vertical="center" wrapText="1"/>
    </xf>
    <xf numFmtId="0" fontId="132" fillId="46" borderId="0" xfId="232" applyFont="1" applyFill="1"/>
    <xf numFmtId="0" fontId="35" fillId="46" borderId="17" xfId="232" applyFont="1" applyFill="1" applyBorder="1"/>
    <xf numFmtId="0" fontId="133" fillId="46" borderId="0" xfId="232" applyFont="1" applyFill="1"/>
    <xf numFmtId="199" fontId="133" fillId="46" borderId="0" xfId="39" applyNumberFormat="1" applyFont="1" applyFill="1"/>
    <xf numFmtId="0" fontId="134" fillId="0" borderId="0" xfId="0" applyNumberFormat="1" applyFont="1" applyAlignment="1">
      <alignment horizontal="left"/>
    </xf>
    <xf numFmtId="0" fontId="134" fillId="0" borderId="0" xfId="0" applyNumberFormat="1" applyFont="1" applyAlignment="1">
      <alignment horizontal="right"/>
    </xf>
    <xf numFmtId="0" fontId="134" fillId="0" borderId="0" xfId="0" applyNumberFormat="1" applyFont="1" applyProtection="1"/>
    <xf numFmtId="198" fontId="134" fillId="0" borderId="0" xfId="0" applyNumberFormat="1" applyFont="1" applyProtection="1"/>
    <xf numFmtId="199" fontId="134" fillId="0" borderId="0" xfId="39" applyNumberFormat="1" applyFont="1" applyAlignment="1" applyProtection="1">
      <alignment horizontal="right"/>
    </xf>
    <xf numFmtId="0" fontId="123" fillId="0" borderId="0" xfId="0" applyNumberFormat="1" applyFont="1" applyFill="1"/>
    <xf numFmtId="199" fontId="134" fillId="0" borderId="0" xfId="39" applyNumberFormat="1" applyFont="1" applyFill="1" applyAlignment="1" applyProtection="1">
      <alignment horizontal="right"/>
    </xf>
    <xf numFmtId="196" fontId="35" fillId="0" borderId="0" xfId="0" applyNumberFormat="1" applyFont="1" applyFill="1" applyAlignment="1" applyProtection="1">
      <alignment horizontal="center"/>
    </xf>
    <xf numFmtId="0" fontId="98" fillId="0" borderId="0" xfId="0" applyFont="1" applyFill="1"/>
    <xf numFmtId="198" fontId="35" fillId="0" borderId="0" xfId="229" applyNumberFormat="1" applyFont="1" applyFill="1" applyAlignment="1">
      <alignment horizontal="center"/>
    </xf>
    <xf numFmtId="0" fontId="132" fillId="46" borderId="0" xfId="232" applyFont="1" applyFill="1" applyBorder="1"/>
    <xf numFmtId="0" fontId="35" fillId="0" borderId="0" xfId="0" applyFont="1" applyAlignment="1">
      <alignment horizontal="center"/>
    </xf>
    <xf numFmtId="199" fontId="10" fillId="46" borderId="0" xfId="39" applyNumberFormat="1" applyFill="1"/>
    <xf numFmtId="9" fontId="10" fillId="46" borderId="0" xfId="232" applyNumberFormat="1" applyFill="1"/>
    <xf numFmtId="199" fontId="10" fillId="46" borderId="0" xfId="232" applyNumberFormat="1" applyFill="1"/>
    <xf numFmtId="0" fontId="103" fillId="0" borderId="0" xfId="0" applyNumberFormat="1" applyFont="1" applyProtection="1"/>
    <xf numFmtId="0" fontId="101" fillId="0" borderId="0" xfId="0" applyNumberFormat="1" applyFont="1" applyFill="1" applyProtection="1"/>
    <xf numFmtId="0" fontId="14" fillId="0" borderId="0" xfId="0" applyNumberFormat="1" applyFont="1" applyFill="1" applyAlignment="1" applyProtection="1">
      <alignment wrapText="1"/>
    </xf>
    <xf numFmtId="0" fontId="135" fillId="0" borderId="0" xfId="0" applyFont="1" applyProtection="1"/>
    <xf numFmtId="0" fontId="135" fillId="0" borderId="0" xfId="0" applyNumberFormat="1" applyFont="1" applyProtection="1"/>
    <xf numFmtId="0" fontId="101" fillId="0" borderId="0" xfId="0" applyNumberFormat="1" applyFont="1" applyFill="1" applyBorder="1" applyProtection="1"/>
    <xf numFmtId="198" fontId="134" fillId="0" borderId="0" xfId="0" applyNumberFormat="1" applyFont="1" applyFill="1" applyBorder="1" applyProtection="1"/>
    <xf numFmtId="0" fontId="35" fillId="0" borderId="0" xfId="0" applyNumberFormat="1" applyFont="1" applyFill="1" applyBorder="1" applyProtection="1"/>
    <xf numFmtId="0" fontId="14" fillId="0" borderId="0" xfId="0" applyNumberFormat="1" applyFont="1" applyFill="1" applyBorder="1" applyProtection="1"/>
    <xf numFmtId="0" fontId="135" fillId="0" borderId="0" xfId="0" applyNumberFormat="1" applyFont="1" applyFill="1" applyBorder="1" applyProtection="1"/>
    <xf numFmtId="0" fontId="35" fillId="0" borderId="0" xfId="0" applyNumberFormat="1" applyFont="1" applyFill="1" applyBorder="1" applyAlignment="1" applyProtection="1">
      <alignment horizontal="right"/>
    </xf>
    <xf numFmtId="194" fontId="35" fillId="0" borderId="0" xfId="232" applyNumberFormat="1" applyFont="1" applyFill="1" applyBorder="1" applyAlignment="1" applyProtection="1">
      <alignment horizontal="left" vertical="center"/>
    </xf>
    <xf numFmtId="0" fontId="101" fillId="0" borderId="0" xfId="232" applyFont="1" applyFill="1" applyBorder="1" applyAlignment="1" applyProtection="1">
      <alignment vertical="center"/>
    </xf>
    <xf numFmtId="0" fontId="101" fillId="0" borderId="0" xfId="232" applyFont="1" applyProtection="1"/>
    <xf numFmtId="0" fontId="35" fillId="0" borderId="0" xfId="232" applyFont="1" applyAlignment="1" applyProtection="1">
      <alignment horizontal="center" vertical="center"/>
    </xf>
    <xf numFmtId="0" fontId="101" fillId="0" borderId="0" xfId="232" applyFont="1" applyAlignment="1" applyProtection="1">
      <alignment horizontal="center" vertical="center"/>
    </xf>
    <xf numFmtId="198" fontId="101" fillId="0" borderId="6" xfId="232" applyNumberFormat="1" applyFont="1" applyFill="1" applyBorder="1" applyAlignment="1" applyProtection="1">
      <alignment horizontal="right" vertical="center"/>
    </xf>
    <xf numFmtId="198" fontId="35" fillId="0" borderId="0" xfId="232" applyNumberFormat="1" applyFont="1" applyFill="1" applyBorder="1" applyProtection="1"/>
    <xf numFmtId="198" fontId="35" fillId="0" borderId="0" xfId="232" applyNumberFormat="1" applyFont="1" applyFill="1" applyBorder="1" applyAlignment="1" applyProtection="1">
      <alignment horizontal="right" vertical="center"/>
    </xf>
    <xf numFmtId="0" fontId="101" fillId="0" borderId="0" xfId="232" applyFont="1" applyAlignment="1" applyProtection="1">
      <alignment horizontal="left" vertical="center"/>
    </xf>
    <xf numFmtId="0" fontId="29" fillId="0" borderId="0" xfId="232" applyFont="1" applyAlignment="1" applyProtection="1">
      <alignment vertical="center"/>
    </xf>
    <xf numFmtId="0" fontId="35" fillId="0" borderId="0" xfId="232" applyFont="1" applyBorder="1" applyProtection="1"/>
    <xf numFmtId="0" fontId="136" fillId="0" borderId="0" xfId="232" applyFont="1" applyAlignment="1" applyProtection="1">
      <alignment horizontal="left" vertical="center" wrapText="1"/>
    </xf>
    <xf numFmtId="0" fontId="10" fillId="0" borderId="0" xfId="232" applyFill="1"/>
    <xf numFmtId="0" fontId="98" fillId="0" borderId="0" xfId="0" applyFont="1" applyFill="1" applyAlignment="1" applyProtection="1">
      <alignment wrapText="1"/>
    </xf>
    <xf numFmtId="0" fontId="35" fillId="0" borderId="0" xfId="0" applyFont="1" applyFill="1" applyAlignment="1" applyProtection="1"/>
    <xf numFmtId="0" fontId="108" fillId="0" borderId="0" xfId="0" applyNumberFormat="1" applyFont="1" applyFill="1" applyAlignment="1" applyProtection="1">
      <alignment wrapText="1"/>
    </xf>
    <xf numFmtId="198" fontId="19" fillId="0" borderId="0" xfId="39" applyNumberFormat="1" applyFont="1" applyFill="1" applyBorder="1" applyAlignment="1" applyProtection="1">
      <alignment horizontal="right" vertical="center"/>
    </xf>
    <xf numFmtId="0" fontId="35" fillId="46" borderId="0" xfId="0" applyFont="1" applyFill="1" applyAlignment="1" applyProtection="1">
      <alignment vertical="top"/>
    </xf>
    <xf numFmtId="0" fontId="35" fillId="0" borderId="0" xfId="232" applyNumberFormat="1" applyFont="1" applyFill="1" applyAlignment="1" applyProtection="1">
      <alignment horizontal="right"/>
    </xf>
    <xf numFmtId="0" fontId="135" fillId="0" borderId="0" xfId="0" applyFont="1" applyAlignment="1" applyProtection="1">
      <alignment wrapText="1"/>
    </xf>
    <xf numFmtId="198" fontId="135" fillId="0" borderId="0" xfId="0" applyNumberFormat="1" applyFont="1" applyFill="1" applyBorder="1" applyAlignment="1" applyProtection="1">
      <alignment horizontal="left" wrapText="1"/>
    </xf>
    <xf numFmtId="0" fontId="35" fillId="0" borderId="0" xfId="0" applyFont="1" applyAlignment="1">
      <alignment horizontal="center"/>
    </xf>
    <xf numFmtId="0" fontId="101" fillId="46" borderId="0" xfId="232" applyFont="1" applyFill="1" applyBorder="1"/>
    <xf numFmtId="198" fontId="101" fillId="0" borderId="22" xfId="39" applyNumberFormat="1" applyFont="1" applyFill="1" applyBorder="1" applyAlignment="1" applyProtection="1">
      <alignment horizontal="right" vertical="center"/>
    </xf>
    <xf numFmtId="0" fontId="131" fillId="0" borderId="0" xfId="0" applyFont="1"/>
    <xf numFmtId="0" fontId="135" fillId="0" borderId="0" xfId="0" applyFont="1" applyAlignment="1" applyProtection="1">
      <alignment horizontal="left" wrapText="1"/>
    </xf>
    <xf numFmtId="0" fontId="35" fillId="0" borderId="0" xfId="232" applyNumberFormat="1" applyFont="1" applyFill="1" applyAlignment="1">
      <alignment horizontal="left" vertical="center"/>
    </xf>
    <xf numFmtId="0" fontId="35" fillId="0" borderId="0" xfId="232" applyNumberFormat="1" applyFont="1" applyAlignment="1">
      <alignment horizontal="left" vertical="center"/>
    </xf>
    <xf numFmtId="0" fontId="35" fillId="0" borderId="0" xfId="232" applyNumberFormat="1" applyFont="1" applyAlignment="1">
      <alignment horizontal="center" vertical="center"/>
    </xf>
    <xf numFmtId="0" fontId="35" fillId="0" borderId="28" xfId="232" quotePrefix="1" applyNumberFormat="1" applyFont="1" applyBorder="1" applyAlignment="1">
      <alignment horizontal="right" vertical="center" wrapText="1"/>
    </xf>
    <xf numFmtId="196" fontId="10" fillId="0" borderId="0" xfId="232" applyNumberFormat="1" applyAlignment="1">
      <alignment horizontal="right"/>
    </xf>
    <xf numFmtId="199" fontId="35" fillId="0" borderId="0" xfId="39" applyNumberFormat="1" applyFont="1" applyAlignment="1" applyProtection="1">
      <alignment horizontal="center"/>
    </xf>
    <xf numFmtId="0" fontId="135" fillId="0" borderId="0" xfId="0" applyNumberFormat="1" applyFont="1" applyBorder="1" applyProtection="1"/>
    <xf numFmtId="0" fontId="101" fillId="0" borderId="0" xfId="0" applyNumberFormat="1" applyFont="1" applyBorder="1" applyProtection="1"/>
    <xf numFmtId="0" fontId="10" fillId="0" borderId="0" xfId="232" applyFill="1" applyAlignment="1">
      <alignment wrapText="1"/>
    </xf>
    <xf numFmtId="0" fontId="35" fillId="0" borderId="0" xfId="0" applyNumberFormat="1" applyFont="1" applyBorder="1" applyAlignment="1" applyProtection="1">
      <alignment wrapText="1"/>
    </xf>
    <xf numFmtId="0" fontId="101" fillId="0" borderId="0" xfId="232" applyNumberFormat="1" applyFont="1" applyBorder="1" applyAlignment="1">
      <alignment horizontal="left" vertical="center"/>
    </xf>
    <xf numFmtId="0" fontId="35" fillId="0" borderId="0" xfId="232" applyNumberFormat="1" applyFont="1" applyBorder="1" applyAlignment="1" applyProtection="1">
      <alignment horizontal="left" vertical="center"/>
      <protection locked="0"/>
    </xf>
    <xf numFmtId="0" fontId="135" fillId="0" borderId="0" xfId="0" applyNumberFormat="1" applyFont="1" applyAlignment="1" applyProtection="1">
      <alignment wrapText="1"/>
    </xf>
    <xf numFmtId="198" fontId="101" fillId="0" borderId="0" xfId="0" applyNumberFormat="1" applyFont="1" applyFill="1" applyAlignment="1" applyProtection="1">
      <alignment horizontal="right"/>
    </xf>
    <xf numFmtId="0" fontId="35" fillId="46" borderId="0" xfId="232" applyNumberFormat="1" applyFont="1" applyFill="1" applyBorder="1" applyAlignment="1" applyProtection="1">
      <alignment horizontal="center"/>
    </xf>
    <xf numFmtId="0" fontId="144" fillId="0" borderId="0" xfId="0" applyFont="1" applyAlignment="1">
      <alignment horizontal="left"/>
    </xf>
    <xf numFmtId="198" fontId="97" fillId="0" borderId="0" xfId="0" applyNumberFormat="1" applyFont="1" applyFill="1" applyBorder="1" applyAlignment="1">
      <alignment horizontal="right" vertical="center"/>
    </xf>
    <xf numFmtId="0" fontId="35" fillId="0" borderId="0" xfId="0" applyFont="1" applyFill="1" applyAlignment="1">
      <alignment horizontal="center"/>
    </xf>
    <xf numFmtId="0" fontId="108" fillId="0" borderId="0" xfId="0" applyNumberFormat="1" applyFont="1" applyFill="1" applyAlignment="1">
      <alignment wrapText="1"/>
    </xf>
    <xf numFmtId="198" fontId="101" fillId="0" borderId="0" xfId="0" applyNumberFormat="1" applyFont="1" applyFill="1" applyBorder="1" applyAlignment="1">
      <alignment horizontal="right"/>
    </xf>
    <xf numFmtId="3" fontId="101" fillId="0" borderId="0" xfId="229" applyNumberFormat="1" applyFont="1" applyFill="1" applyBorder="1" applyAlignment="1">
      <alignment horizontal="right"/>
    </xf>
    <xf numFmtId="199" fontId="133" fillId="0" borderId="0" xfId="39" applyNumberFormat="1" applyFont="1" applyFill="1"/>
    <xf numFmtId="0" fontId="145" fillId="0" borderId="0" xfId="229" applyFont="1" applyFill="1" applyAlignment="1" applyProtection="1">
      <alignment horizontal="right"/>
    </xf>
    <xf numFmtId="199" fontId="35" fillId="0" borderId="0" xfId="39" applyNumberFormat="1" applyFont="1" applyProtection="1"/>
    <xf numFmtId="0" fontId="145" fillId="0" borderId="0" xfId="229" applyFont="1" applyFill="1" applyAlignment="1" applyProtection="1">
      <alignment horizontal="left"/>
    </xf>
    <xf numFmtId="0" fontId="124" fillId="0" borderId="0" xfId="229" applyFont="1" applyProtection="1"/>
    <xf numFmtId="0" fontId="35" fillId="0" borderId="0" xfId="0" applyFont="1" applyAlignment="1" applyProtection="1">
      <alignment horizontal="left"/>
    </xf>
    <xf numFmtId="0" fontId="35" fillId="0" borderId="0" xfId="0" applyFont="1" applyBorder="1" applyAlignment="1">
      <alignment horizontal="left" vertical="center"/>
    </xf>
    <xf numFmtId="0" fontId="35" fillId="0" borderId="0" xfId="0" applyFont="1" applyAlignment="1">
      <alignment horizontal="center"/>
    </xf>
    <xf numFmtId="0" fontId="35" fillId="0" borderId="0" xfId="0" applyFont="1" applyBorder="1" applyAlignment="1">
      <alignment vertical="center"/>
    </xf>
    <xf numFmtId="0" fontId="101" fillId="0" borderId="0" xfId="0" applyFont="1" applyBorder="1" applyAlignment="1">
      <alignment horizontal="left" vertical="center" wrapText="1"/>
    </xf>
    <xf numFmtId="0" fontId="35" fillId="0" borderId="0" xfId="0" applyFont="1" applyBorder="1" applyAlignment="1">
      <alignment horizontal="left" vertical="center" wrapText="1"/>
    </xf>
    <xf numFmtId="0" fontId="101" fillId="0" borderId="0" xfId="0" applyFont="1" applyBorder="1" applyAlignment="1">
      <alignment horizontal="left" vertical="center"/>
    </xf>
    <xf numFmtId="0" fontId="120" fillId="0" borderId="0" xfId="0" applyFont="1" applyFill="1" applyBorder="1" applyProtection="1"/>
    <xf numFmtId="0" fontId="120" fillId="0" borderId="0" xfId="0" applyFont="1" applyFill="1" applyBorder="1" applyAlignment="1" applyProtection="1">
      <alignment horizontal="center" wrapText="1"/>
    </xf>
    <xf numFmtId="0" fontId="101" fillId="0" borderId="0" xfId="0" applyFont="1" applyBorder="1" applyAlignment="1" applyProtection="1">
      <alignment horizontal="center"/>
    </xf>
    <xf numFmtId="0" fontId="120" fillId="0" borderId="0" xfId="0" applyFont="1" applyFill="1" applyBorder="1" applyAlignment="1" applyProtection="1">
      <alignment horizontal="center"/>
    </xf>
    <xf numFmtId="194" fontId="13" fillId="0" borderId="0" xfId="0" applyNumberFormat="1" applyFont="1" applyFill="1" applyBorder="1" applyAlignment="1" applyProtection="1">
      <alignment horizontal="center"/>
    </xf>
    <xf numFmtId="0" fontId="101" fillId="0" borderId="0" xfId="0" applyFont="1" applyBorder="1" applyAlignment="1" applyProtection="1">
      <alignment horizontal="center" wrapText="1"/>
    </xf>
    <xf numFmtId="0" fontId="0" fillId="0" borderId="0" xfId="0" applyFill="1" applyBorder="1" applyProtection="1"/>
    <xf numFmtId="0" fontId="35" fillId="0" borderId="0" xfId="0" applyFont="1" applyBorder="1" applyAlignment="1" applyProtection="1">
      <alignment horizontal="center"/>
    </xf>
    <xf numFmtId="0" fontId="119" fillId="0" borderId="0" xfId="0" applyFont="1" applyFill="1" applyBorder="1" applyAlignment="1" applyProtection="1">
      <alignment horizontal="center"/>
    </xf>
    <xf numFmtId="14" fontId="35" fillId="0" borderId="0" xfId="0" applyNumberFormat="1" applyFont="1" applyBorder="1" applyAlignment="1">
      <alignment horizontal="right" vertical="center"/>
    </xf>
    <xf numFmtId="0" fontId="146" fillId="0" borderId="0" xfId="0" applyFont="1" applyBorder="1"/>
    <xf numFmtId="198" fontId="35" fillId="0" borderId="0" xfId="0" applyNumberFormat="1" applyFont="1" applyBorder="1" applyAlignment="1">
      <alignment horizontal="right" vertical="center" wrapText="1"/>
    </xf>
    <xf numFmtId="0" fontId="35" fillId="0" borderId="0" xfId="0" applyFont="1" applyBorder="1" applyAlignment="1">
      <alignment horizontal="center"/>
    </xf>
    <xf numFmtId="0" fontId="35" fillId="0" borderId="0" xfId="0" applyNumberFormat="1" applyFont="1" applyAlignment="1">
      <alignment horizontal="left"/>
    </xf>
    <xf numFmtId="198" fontId="10" fillId="0" borderId="0" xfId="229" applyNumberFormat="1" applyFont="1" applyBorder="1" applyAlignment="1">
      <alignment horizontal="right"/>
    </xf>
    <xf numFmtId="0" fontId="101" fillId="0" borderId="0" xfId="0" applyFont="1" applyAlignment="1">
      <alignment horizontal="left"/>
    </xf>
    <xf numFmtId="0" fontId="101" fillId="46" borderId="0" xfId="0" applyFont="1" applyFill="1"/>
    <xf numFmtId="0" fontId="35" fillId="0" borderId="0" xfId="0" applyFont="1" applyBorder="1" applyAlignment="1">
      <alignment horizontal="right" vertical="center"/>
    </xf>
    <xf numFmtId="0" fontId="35" fillId="0" borderId="0" xfId="0" applyFont="1" applyAlignment="1">
      <alignment horizontal="center"/>
    </xf>
    <xf numFmtId="10" fontId="35" fillId="0" borderId="0" xfId="0" applyNumberFormat="1" applyFont="1" applyBorder="1" applyAlignment="1">
      <alignment vertical="center"/>
    </xf>
    <xf numFmtId="0" fontId="35" fillId="0" borderId="0" xfId="0" applyFont="1" applyAlignment="1" applyProtection="1">
      <alignment horizontal="center" vertical="center" wrapText="1"/>
    </xf>
    <xf numFmtId="0" fontId="35" fillId="0" borderId="0" xfId="0" applyFont="1" applyAlignment="1">
      <alignment horizontal="center"/>
    </xf>
    <xf numFmtId="0" fontId="10" fillId="0" borderId="0" xfId="0" applyFont="1" applyFill="1" applyProtection="1">
      <protection locked="0"/>
    </xf>
    <xf numFmtId="0" fontId="101" fillId="0" borderId="0" xfId="0" applyFont="1" applyAlignment="1">
      <alignment wrapText="1"/>
    </xf>
    <xf numFmtId="0" fontId="106" fillId="0" borderId="0" xfId="80" quotePrefix="1" applyNumberFormat="1" applyFont="1" applyAlignment="1" applyProtection="1">
      <alignment wrapText="1"/>
    </xf>
    <xf numFmtId="0" fontId="35" fillId="0" borderId="0" xfId="0" applyFont="1" applyAlignment="1">
      <alignment wrapText="1"/>
    </xf>
    <xf numFmtId="0" fontId="35" fillId="0" borderId="0" xfId="0" applyFont="1" applyAlignment="1">
      <alignment horizontal="center"/>
    </xf>
    <xf numFmtId="198" fontId="10" fillId="0" borderId="0" xfId="0" applyNumberFormat="1" applyFont="1" applyFill="1" applyBorder="1"/>
    <xf numFmtId="198" fontId="101" fillId="46" borderId="0" xfId="229" applyNumberFormat="1" applyFont="1" applyFill="1" applyBorder="1" applyAlignment="1" applyProtection="1">
      <alignment horizontal="right"/>
    </xf>
    <xf numFmtId="0" fontId="35" fillId="0" borderId="0" xfId="0" applyFont="1" applyAlignment="1">
      <alignment horizontal="center"/>
    </xf>
    <xf numFmtId="0" fontId="35" fillId="0" borderId="0" xfId="247" applyFont="1" applyAlignment="1" applyProtection="1">
      <alignment horizontal="center"/>
    </xf>
    <xf numFmtId="0" fontId="35" fillId="0" borderId="0" xfId="247" applyFont="1" applyProtection="1"/>
    <xf numFmtId="0" fontId="10" fillId="0" borderId="0" xfId="247"/>
    <xf numFmtId="0" fontId="35" fillId="0" borderId="0" xfId="247" applyFont="1" applyAlignment="1" applyProtection="1">
      <alignment vertical="top"/>
    </xf>
    <xf numFmtId="0" fontId="144" fillId="0" borderId="0" xfId="247" applyFont="1" applyAlignment="1">
      <alignment horizontal="left"/>
    </xf>
    <xf numFmtId="0" fontId="101" fillId="0" borderId="0" xfId="247" applyNumberFormat="1" applyFont="1" applyProtection="1"/>
    <xf numFmtId="0" fontId="13" fillId="0" borderId="0" xfId="247" applyFont="1"/>
    <xf numFmtId="198" fontId="35" fillId="0" borderId="0" xfId="247" applyNumberFormat="1" applyFont="1" applyFill="1" applyBorder="1" applyProtection="1"/>
    <xf numFmtId="0" fontId="10" fillId="0" borderId="0" xfId="247" applyFont="1"/>
    <xf numFmtId="198" fontId="101" fillId="0" borderId="16" xfId="247" applyNumberFormat="1" applyFont="1" applyFill="1" applyBorder="1" applyProtection="1"/>
    <xf numFmtId="0" fontId="134" fillId="0" borderId="0" xfId="247" applyNumberFormat="1" applyFont="1" applyProtection="1"/>
    <xf numFmtId="198" fontId="134" fillId="0" borderId="0" xfId="247" applyNumberFormat="1" applyFont="1" applyProtection="1"/>
    <xf numFmtId="0" fontId="35" fillId="0" borderId="0" xfId="232" applyFont="1" applyFill="1" applyAlignment="1" applyProtection="1">
      <alignment horizontal="justify" vertical="center"/>
    </xf>
    <xf numFmtId="0" fontId="124" fillId="46" borderId="0" xfId="0" applyFont="1" applyFill="1" applyBorder="1" applyAlignment="1" applyProtection="1">
      <alignment vertical="center"/>
      <protection locked="0"/>
    </xf>
    <xf numFmtId="0" fontId="144" fillId="46" borderId="0" xfId="0" applyFont="1" applyFill="1" applyAlignment="1">
      <alignment horizontal="left"/>
    </xf>
    <xf numFmtId="9" fontId="35" fillId="0" borderId="0" xfId="256" applyFont="1" applyFill="1" applyBorder="1" applyAlignment="1" applyProtection="1">
      <alignment horizontal="right" vertical="center"/>
    </xf>
    <xf numFmtId="0" fontId="124" fillId="0" borderId="0" xfId="0" applyNumberFormat="1" applyFont="1" applyFill="1" applyAlignment="1" applyProtection="1">
      <alignment horizontal="right"/>
    </xf>
    <xf numFmtId="0" fontId="35" fillId="0" borderId="0" xfId="0" applyFont="1" applyFill="1" applyBorder="1" applyAlignment="1" applyProtection="1">
      <alignment horizontal="left" vertical="top" wrapText="1"/>
    </xf>
    <xf numFmtId="0" fontId="35" fillId="0" borderId="0" xfId="0" applyFont="1" applyAlignment="1">
      <alignment horizontal="center"/>
    </xf>
    <xf numFmtId="193" fontId="101" fillId="45" borderId="0" xfId="0" applyNumberFormat="1" applyFont="1" applyFill="1" applyBorder="1" applyAlignment="1" applyProtection="1">
      <alignment horizontal="center"/>
    </xf>
    <xf numFmtId="0" fontId="130" fillId="0" borderId="0" xfId="0" applyNumberFormat="1" applyFont="1" applyFill="1" applyBorder="1" applyProtection="1"/>
    <xf numFmtId="14" fontId="35" fillId="45" borderId="0" xfId="0" applyNumberFormat="1" applyFont="1" applyFill="1" applyBorder="1" applyAlignment="1" applyProtection="1">
      <alignment horizontal="center" vertical="center" wrapText="1"/>
    </xf>
    <xf numFmtId="0" fontId="35" fillId="0" borderId="0" xfId="0" applyNumberFormat="1" applyFont="1" applyBorder="1" applyProtection="1"/>
    <xf numFmtId="43" fontId="10" fillId="0" borderId="22" xfId="230" applyFont="1" applyFill="1" applyBorder="1" applyAlignment="1" applyProtection="1">
      <alignment vertical="center"/>
    </xf>
    <xf numFmtId="0" fontId="130" fillId="0" borderId="22" xfId="0" applyNumberFormat="1" applyFont="1" applyFill="1" applyBorder="1" applyProtection="1"/>
    <xf numFmtId="198" fontId="101" fillId="0" borderId="33" xfId="39" applyNumberFormat="1" applyFont="1" applyFill="1" applyBorder="1" applyAlignment="1" applyProtection="1">
      <alignment horizontal="right" vertical="center"/>
    </xf>
    <xf numFmtId="0" fontId="35" fillId="46" borderId="0" xfId="232" quotePrefix="1" applyFont="1" applyFill="1" applyBorder="1"/>
    <xf numFmtId="0" fontId="35" fillId="46" borderId="0" xfId="232" quotePrefix="1" applyFont="1" applyFill="1" applyBorder="1" applyAlignment="1">
      <alignment wrapText="1"/>
    </xf>
    <xf numFmtId="0" fontId="35" fillId="0" borderId="0" xfId="232" quotePrefix="1" applyFont="1" applyAlignment="1" applyProtection="1">
      <alignment horizontal="justify" vertical="center"/>
    </xf>
    <xf numFmtId="0" fontId="148" fillId="0" borderId="0" xfId="0" applyNumberFormat="1" applyFont="1" applyFill="1" applyProtection="1"/>
    <xf numFmtId="201" fontId="149" fillId="48" borderId="34" xfId="0" quotePrefix="1" applyNumberFormat="1" applyFont="1" applyFill="1" applyBorder="1" applyAlignment="1">
      <alignment horizontal="left" vertical="center" wrapText="1"/>
    </xf>
    <xf numFmtId="201" fontId="150" fillId="48" borderId="34" xfId="0" quotePrefix="1" applyNumberFormat="1" applyFont="1" applyFill="1" applyBorder="1" applyAlignment="1">
      <alignment horizontal="left" vertical="center" wrapText="1"/>
    </xf>
    <xf numFmtId="201" fontId="149" fillId="48" borderId="34" xfId="0" quotePrefix="1" applyNumberFormat="1" applyFont="1" applyFill="1" applyBorder="1" applyAlignment="1">
      <alignment horizontal="center" vertical="center" wrapText="1"/>
    </xf>
    <xf numFmtId="201" fontId="149" fillId="0" borderId="0" xfId="0" quotePrefix="1" applyNumberFormat="1" applyFont="1" applyFill="1" applyBorder="1" applyAlignment="1">
      <alignment horizontal="right" vertical="center" wrapText="1"/>
    </xf>
    <xf numFmtId="201" fontId="149" fillId="48" borderId="0" xfId="0" quotePrefix="1" applyNumberFormat="1" applyFont="1" applyFill="1" applyBorder="1" applyAlignment="1">
      <alignment horizontal="center" vertical="center" wrapText="1"/>
    </xf>
    <xf numFmtId="201" fontId="149" fillId="48" borderId="0" xfId="0" quotePrefix="1" applyNumberFormat="1" applyFont="1" applyFill="1" applyBorder="1" applyAlignment="1">
      <alignment horizontal="left" vertical="center" wrapText="1"/>
    </xf>
    <xf numFmtId="201" fontId="149" fillId="0" borderId="0" xfId="0" quotePrefix="1" applyNumberFormat="1" applyFont="1" applyFill="1" applyBorder="1" applyAlignment="1">
      <alignment horizontal="left" vertical="center" wrapText="1"/>
    </xf>
    <xf numFmtId="194" fontId="10" fillId="0" borderId="0" xfId="229" applyNumberFormat="1" applyFill="1" applyProtection="1"/>
    <xf numFmtId="194" fontId="35" fillId="0" borderId="0" xfId="229" applyNumberFormat="1" applyFont="1" applyFill="1" applyAlignment="1" applyProtection="1">
      <alignment horizontal="right"/>
    </xf>
    <xf numFmtId="194" fontId="35" fillId="0" borderId="0" xfId="229" applyNumberFormat="1" applyFont="1" applyFill="1" applyProtection="1"/>
    <xf numFmtId="0" fontId="101" fillId="0" borderId="0" xfId="229" applyFont="1" applyBorder="1"/>
    <xf numFmtId="0" fontId="35" fillId="0" borderId="0" xfId="0" applyFont="1" applyFill="1" applyBorder="1" applyProtection="1"/>
    <xf numFmtId="0" fontId="35" fillId="0" borderId="0" xfId="0" applyFont="1" applyFill="1" applyBorder="1" applyAlignment="1" applyProtection="1">
      <alignment horizontal="center"/>
    </xf>
    <xf numFmtId="0" fontId="14" fillId="0" borderId="0" xfId="0" applyNumberFormat="1" applyFont="1" applyFill="1" applyBorder="1" applyAlignment="1" applyProtection="1">
      <alignment horizontal="center" wrapText="1"/>
    </xf>
    <xf numFmtId="201" fontId="150" fillId="0" borderId="0" xfId="0" quotePrefix="1" applyNumberFormat="1" applyFont="1" applyFill="1" applyBorder="1" applyAlignment="1">
      <alignment vertical="center" wrapText="1"/>
    </xf>
    <xf numFmtId="201" fontId="150" fillId="48" borderId="0" xfId="0" quotePrefix="1" applyNumberFormat="1" applyFont="1" applyFill="1" applyBorder="1" applyAlignment="1">
      <alignment vertical="center" wrapText="1"/>
    </xf>
    <xf numFmtId="198" fontId="35" fillId="0" borderId="0" xfId="0" applyNumberFormat="1" applyFont="1" applyFill="1" applyBorder="1" applyAlignment="1">
      <alignment horizontal="right" vertical="center" wrapText="1"/>
    </xf>
    <xf numFmtId="0" fontId="151" fillId="0" borderId="0" xfId="0" applyFont="1" applyBorder="1" applyAlignment="1">
      <alignment horizontal="center"/>
    </xf>
    <xf numFmtId="0" fontId="101" fillId="0" borderId="0" xfId="229" applyFont="1" applyBorder="1" applyAlignment="1">
      <alignment horizontal="center"/>
    </xf>
    <xf numFmtId="198" fontId="101" fillId="0" borderId="22" xfId="0" applyNumberFormat="1" applyFont="1" applyBorder="1" applyAlignment="1">
      <alignment horizontal="right" vertical="center" wrapText="1"/>
    </xf>
    <xf numFmtId="0" fontId="14" fillId="0" borderId="0" xfId="247" applyNumberFormat="1" applyFont="1" applyFill="1" applyAlignment="1" applyProtection="1">
      <alignment horizontal="center" wrapText="1"/>
    </xf>
    <xf numFmtId="0" fontId="101" fillId="0" borderId="0" xfId="229" applyFont="1" applyAlignment="1" applyProtection="1">
      <alignment horizontal="center"/>
    </xf>
    <xf numFmtId="49" fontId="123" fillId="46" borderId="0" xfId="39" quotePrefix="1" applyNumberFormat="1" applyFont="1" applyFill="1" applyBorder="1" applyAlignment="1">
      <alignment vertical="center" wrapText="1"/>
    </xf>
    <xf numFmtId="49" fontId="123" fillId="0" borderId="0" xfId="39" quotePrefix="1" applyNumberFormat="1" applyFont="1" applyFill="1" applyBorder="1" applyAlignment="1">
      <alignment vertical="center" wrapText="1"/>
    </xf>
    <xf numFmtId="0" fontId="116" fillId="0" borderId="0" xfId="0" applyFont="1" applyAlignment="1">
      <alignment horizontal="center" vertical="center"/>
    </xf>
    <xf numFmtId="0" fontId="98" fillId="0" borderId="0" xfId="0" applyFont="1" applyFill="1" applyProtection="1"/>
    <xf numFmtId="201" fontId="149" fillId="48" borderId="0" xfId="0" quotePrefix="1" applyNumberFormat="1" applyFont="1" applyFill="1" applyBorder="1" applyAlignment="1">
      <alignment horizontal="right" vertical="center" wrapText="1"/>
    </xf>
    <xf numFmtId="14" fontId="101" fillId="0" borderId="0" xfId="0" applyNumberFormat="1" applyFont="1" applyFill="1" applyAlignment="1">
      <alignment horizontal="center"/>
    </xf>
    <xf numFmtId="0" fontId="35" fillId="0" borderId="0" xfId="0" applyFont="1" applyFill="1" applyAlignment="1">
      <alignment horizontal="left" vertical="center" wrapText="1"/>
    </xf>
    <xf numFmtId="201" fontId="101" fillId="0" borderId="0" xfId="0" quotePrefix="1" applyNumberFormat="1" applyFont="1" applyFill="1" applyBorder="1" applyAlignment="1">
      <alignment horizontal="left" vertical="center" wrapText="1"/>
    </xf>
    <xf numFmtId="0" fontId="101" fillId="46" borderId="0" xfId="0" applyFont="1" applyFill="1" applyAlignment="1">
      <alignment horizontal="center"/>
    </xf>
    <xf numFmtId="0" fontId="97" fillId="46" borderId="0" xfId="0" applyFont="1" applyFill="1" applyAlignment="1">
      <alignment horizontal="center" vertical="center"/>
    </xf>
    <xf numFmtId="0" fontId="101" fillId="0" borderId="0" xfId="0" applyFont="1" applyAlignment="1">
      <alignment horizontal="center" vertical="top" wrapText="1"/>
    </xf>
    <xf numFmtId="201" fontId="149" fillId="48" borderId="0" xfId="0" quotePrefix="1" applyNumberFormat="1" applyFont="1" applyFill="1" applyBorder="1" applyAlignment="1">
      <alignment vertical="center" wrapText="1"/>
    </xf>
    <xf numFmtId="201" fontId="149" fillId="0" borderId="0" xfId="0" quotePrefix="1" applyNumberFormat="1" applyFont="1" applyFill="1" applyBorder="1" applyAlignment="1">
      <alignment vertical="center" wrapText="1"/>
    </xf>
    <xf numFmtId="3" fontId="35" fillId="0" borderId="0" xfId="0" applyNumberFormat="1" applyFont="1" applyFill="1" applyBorder="1" applyAlignment="1" applyProtection="1">
      <alignment horizontal="right"/>
    </xf>
    <xf numFmtId="0" fontId="10" fillId="0" borderId="0" xfId="229" applyFont="1" applyFill="1" applyBorder="1" applyAlignment="1" applyProtection="1">
      <alignment horizontal="right"/>
    </xf>
    <xf numFmtId="198" fontId="134" fillId="0" borderId="0" xfId="247" applyNumberFormat="1" applyFont="1" applyBorder="1" applyProtection="1"/>
    <xf numFmtId="201" fontId="150" fillId="48" borderId="0" xfId="0" quotePrefix="1" applyNumberFormat="1" applyFont="1" applyFill="1" applyBorder="1" applyAlignment="1">
      <alignment horizontal="left" vertical="center" wrapText="1"/>
    </xf>
    <xf numFmtId="0" fontId="10" fillId="0" borderId="0" xfId="247" applyFill="1"/>
    <xf numFmtId="201" fontId="150" fillId="48" borderId="35" xfId="0" quotePrefix="1" applyNumberFormat="1" applyFont="1" applyFill="1" applyBorder="1" applyAlignment="1">
      <alignment horizontal="left" vertical="center" wrapText="1"/>
    </xf>
    <xf numFmtId="0" fontId="10" fillId="0" borderId="0" xfId="247" applyBorder="1"/>
    <xf numFmtId="201" fontId="149" fillId="0" borderId="0" xfId="0" quotePrefix="1" applyNumberFormat="1" applyFont="1" applyFill="1" applyBorder="1" applyAlignment="1">
      <alignment horizontal="center" vertical="center" wrapText="1"/>
    </xf>
    <xf numFmtId="0" fontId="108" fillId="0" borderId="0" xfId="0" applyNumberFormat="1" applyFont="1" applyBorder="1" applyAlignment="1">
      <alignment wrapText="1"/>
    </xf>
    <xf numFmtId="0" fontId="108" fillId="0" borderId="0" xfId="0" applyNumberFormat="1" applyFont="1" applyBorder="1" applyAlignment="1" applyProtection="1">
      <alignment wrapText="1"/>
    </xf>
    <xf numFmtId="0" fontId="35" fillId="0" borderId="0" xfId="229" applyNumberFormat="1" applyFont="1" applyBorder="1" applyProtection="1"/>
    <xf numFmtId="0" fontId="35" fillId="0" borderId="0" xfId="229" applyFont="1" applyBorder="1" applyAlignment="1" applyProtection="1">
      <alignment horizontal="right"/>
    </xf>
    <xf numFmtId="0" fontId="98" fillId="0" borderId="0" xfId="229" applyFont="1" applyFill="1" applyBorder="1" applyProtection="1"/>
    <xf numFmtId="0" fontId="35" fillId="0" borderId="0" xfId="0" applyFont="1" applyAlignment="1">
      <alignment horizontal="center"/>
    </xf>
    <xf numFmtId="0" fontId="101" fillId="0" borderId="0" xfId="232" applyFont="1" applyFill="1" applyAlignment="1">
      <alignment horizontal="center" vertical="center"/>
    </xf>
    <xf numFmtId="1" fontId="10" fillId="0" borderId="22" xfId="39" quotePrefix="1" applyNumberFormat="1" applyFont="1" applyFill="1" applyBorder="1" applyAlignment="1" applyProtection="1">
      <alignment vertical="center" wrapText="1"/>
    </xf>
    <xf numFmtId="1" fontId="10" fillId="0" borderId="0" xfId="39" applyNumberFormat="1" applyFont="1" applyFill="1" applyBorder="1" applyAlignment="1" applyProtection="1">
      <alignment vertical="center" wrapText="1"/>
    </xf>
    <xf numFmtId="1" fontId="10" fillId="0" borderId="0" xfId="39" quotePrefix="1" applyNumberFormat="1" applyFont="1" applyFill="1" applyBorder="1" applyAlignment="1" applyProtection="1">
      <alignment vertical="center" wrapText="1"/>
    </xf>
    <xf numFmtId="0" fontId="10" fillId="0" borderId="0" xfId="39" quotePrefix="1" applyNumberFormat="1" applyFont="1" applyFill="1" applyBorder="1" applyAlignment="1" applyProtection="1">
      <alignment vertical="center" wrapText="1"/>
    </xf>
    <xf numFmtId="1" fontId="119" fillId="0" borderId="0" xfId="39" quotePrefix="1" applyNumberFormat="1" applyFont="1" applyFill="1" applyBorder="1" applyAlignment="1" applyProtection="1"/>
    <xf numFmtId="0" fontId="10" fillId="0" borderId="0" xfId="0" quotePrefix="1" applyFont="1" applyFill="1" applyProtection="1"/>
    <xf numFmtId="1" fontId="119" fillId="0" borderId="0" xfId="0" quotePrefix="1" applyNumberFormat="1" applyFont="1" applyFill="1" applyBorder="1" applyAlignment="1" applyProtection="1">
      <alignment vertical="center" wrapText="1"/>
    </xf>
    <xf numFmtId="198" fontId="10" fillId="0" borderId="0" xfId="247" applyNumberFormat="1"/>
    <xf numFmtId="0" fontId="35" fillId="0" borderId="6" xfId="232" applyNumberFormat="1" applyFont="1" applyBorder="1" applyAlignment="1">
      <alignment horizontal="left" vertical="center" wrapText="1"/>
    </xf>
    <xf numFmtId="0" fontId="35" fillId="0" borderId="6" xfId="0" applyNumberFormat="1" applyFont="1" applyBorder="1" applyAlignment="1">
      <alignment horizontal="left" vertical="center" wrapText="1"/>
    </xf>
    <xf numFmtId="196" fontId="10" fillId="0" borderId="10" xfId="232" applyNumberFormat="1" applyFill="1" applyBorder="1" applyAlignment="1">
      <alignment horizontal="right"/>
    </xf>
    <xf numFmtId="196" fontId="0" fillId="0" borderId="10" xfId="0" applyNumberFormat="1" applyFill="1" applyBorder="1" applyAlignment="1">
      <alignment horizontal="right"/>
    </xf>
    <xf numFmtId="196" fontId="10" fillId="0" borderId="10" xfId="232" applyNumberFormat="1" applyBorder="1" applyAlignment="1">
      <alignment horizontal="right"/>
    </xf>
    <xf numFmtId="0" fontId="35" fillId="0" borderId="0" xfId="232" applyNumberFormat="1" applyFont="1" applyFill="1" applyBorder="1" applyAlignment="1">
      <alignment horizontal="left" vertical="center"/>
    </xf>
    <xf numFmtId="196" fontId="10" fillId="0" borderId="0" xfId="232" applyNumberFormat="1" applyFill="1" applyBorder="1" applyAlignment="1">
      <alignment horizontal="right"/>
    </xf>
    <xf numFmtId="196" fontId="0" fillId="0" borderId="0" xfId="0" applyNumberFormat="1" applyFill="1" applyBorder="1" applyAlignment="1">
      <alignment horizontal="right"/>
    </xf>
    <xf numFmtId="0" fontId="101" fillId="0" borderId="0" xfId="232" applyNumberFormat="1" applyFont="1" applyFill="1" applyBorder="1" applyAlignment="1">
      <alignment vertical="center" wrapText="1"/>
    </xf>
    <xf numFmtId="196" fontId="132" fillId="0" borderId="10" xfId="232" applyNumberFormat="1" applyFont="1" applyFill="1" applyBorder="1" applyAlignment="1">
      <alignment horizontal="right"/>
    </xf>
    <xf numFmtId="196" fontId="132" fillId="0" borderId="31" xfId="232" applyNumberFormat="1" applyFont="1" applyFill="1" applyBorder="1" applyAlignment="1">
      <alignment horizontal="right"/>
    </xf>
    <xf numFmtId="201" fontId="150" fillId="0" borderId="0" xfId="0" quotePrefix="1" applyNumberFormat="1" applyFont="1" applyFill="1" applyBorder="1" applyAlignment="1">
      <alignment horizontal="center" vertical="center" wrapText="1"/>
    </xf>
    <xf numFmtId="0" fontId="0" fillId="0" borderId="0" xfId="0" applyFill="1"/>
    <xf numFmtId="0" fontId="145" fillId="0" borderId="32" xfId="232" applyNumberFormat="1" applyFont="1" applyBorder="1" applyAlignment="1">
      <alignment horizontal="center" vertical="center"/>
    </xf>
    <xf numFmtId="0" fontId="101" fillId="0" borderId="0" xfId="0" applyFont="1" applyAlignment="1">
      <alignment wrapText="1"/>
    </xf>
    <xf numFmtId="0" fontId="101" fillId="0" borderId="0" xfId="0" applyFont="1" applyFill="1" applyAlignment="1">
      <alignment horizontal="center"/>
    </xf>
    <xf numFmtId="0" fontId="35" fillId="0" borderId="0" xfId="0" applyFont="1" applyAlignment="1">
      <alignment wrapText="1"/>
    </xf>
    <xf numFmtId="0" fontId="35" fillId="0" borderId="0" xfId="0" applyFont="1" applyAlignment="1">
      <alignment horizontal="center"/>
    </xf>
    <xf numFmtId="0" fontId="10" fillId="0" borderId="0" xfId="232" applyFill="1" applyProtection="1"/>
    <xf numFmtId="0" fontId="10" fillId="0" borderId="0" xfId="232" applyFont="1" applyFill="1" applyProtection="1"/>
    <xf numFmtId="198" fontId="101" fillId="0" borderId="22" xfId="232" applyNumberFormat="1" applyFont="1" applyFill="1" applyBorder="1" applyAlignment="1" applyProtection="1">
      <alignment vertical="center"/>
    </xf>
    <xf numFmtId="192" fontId="101" fillId="0" borderId="0" xfId="0" applyNumberFormat="1" applyFont="1" applyFill="1" applyBorder="1" applyProtection="1"/>
    <xf numFmtId="0" fontId="35" fillId="0" borderId="0" xfId="0" applyFont="1" applyAlignment="1" applyProtection="1">
      <alignment wrapText="1"/>
    </xf>
    <xf numFmtId="0" fontId="35" fillId="0" borderId="0" xfId="0" applyFont="1" applyAlignment="1">
      <alignment horizontal="center"/>
    </xf>
    <xf numFmtId="201" fontId="150" fillId="48" borderId="0" xfId="0" quotePrefix="1" applyNumberFormat="1" applyFont="1" applyFill="1" applyBorder="1" applyAlignment="1">
      <alignment horizontal="left" vertical="center" wrapText="1"/>
    </xf>
    <xf numFmtId="201" fontId="149" fillId="48" borderId="0" xfId="0" quotePrefix="1" applyNumberFormat="1" applyFont="1" applyFill="1" applyBorder="1" applyAlignment="1">
      <alignment horizontal="left" vertical="center" wrapText="1"/>
    </xf>
    <xf numFmtId="0" fontId="35" fillId="0" borderId="0" xfId="0" applyFont="1" applyFill="1" applyBorder="1" applyAlignment="1">
      <alignment horizontal="left" vertical="center"/>
    </xf>
    <xf numFmtId="198" fontId="35" fillId="0" borderId="0" xfId="0" applyNumberFormat="1" applyFont="1" applyFill="1" applyBorder="1"/>
    <xf numFmtId="198" fontId="35" fillId="0" borderId="0" xfId="0" applyNumberFormat="1" applyFont="1" applyFill="1" applyBorder="1" applyAlignment="1">
      <alignment horizontal="right" vertical="center"/>
    </xf>
    <xf numFmtId="10" fontId="35" fillId="0" borderId="0" xfId="231" applyNumberFormat="1" applyFont="1" applyFill="1" applyBorder="1" applyAlignment="1">
      <alignment horizontal="right" vertical="center"/>
    </xf>
    <xf numFmtId="0" fontId="122" fillId="0" borderId="0" xfId="0" applyFont="1" applyFill="1" applyProtection="1"/>
    <xf numFmtId="0" fontId="35" fillId="0" borderId="0" xfId="0" applyFont="1" applyFill="1" applyBorder="1"/>
    <xf numFmtId="198" fontId="10" fillId="0" borderId="0" xfId="229" applyNumberFormat="1" applyFont="1" applyAlignment="1" applyProtection="1">
      <alignment horizontal="right"/>
    </xf>
    <xf numFmtId="0" fontId="124" fillId="0" borderId="0" xfId="0" applyFont="1" applyFill="1" applyAlignment="1" applyProtection="1"/>
    <xf numFmtId="198" fontId="101" fillId="0" borderId="6" xfId="0" applyNumberFormat="1" applyFont="1" applyFill="1" applyBorder="1" applyAlignment="1">
      <alignment horizontal="right" vertical="center"/>
    </xf>
    <xf numFmtId="192" fontId="35" fillId="0" borderId="0" xfId="231" applyNumberFormat="1" applyFont="1" applyFill="1" applyBorder="1" applyAlignment="1">
      <alignment horizontal="right" vertical="center"/>
    </xf>
    <xf numFmtId="0" fontId="10" fillId="0" borderId="0" xfId="0" applyNumberFormat="1" applyFont="1"/>
    <xf numFmtId="0" fontId="10" fillId="0" borderId="0" xfId="0" applyFont="1" applyAlignment="1">
      <alignment horizontal="center"/>
    </xf>
    <xf numFmtId="0" fontId="10" fillId="0" borderId="0" xfId="0" applyNumberFormat="1" applyFont="1" applyFill="1"/>
    <xf numFmtId="0" fontId="13" fillId="0" borderId="0" xfId="0" applyFont="1" applyFill="1" applyAlignment="1">
      <alignment horizontal="center"/>
    </xf>
    <xf numFmtId="0" fontId="10" fillId="0" borderId="0" xfId="0" applyFont="1" applyFill="1" applyAlignment="1">
      <alignment horizontal="center"/>
    </xf>
    <xf numFmtId="201" fontId="10" fillId="0" borderId="0" xfId="231" applyNumberFormat="1" applyFont="1" applyFill="1" applyBorder="1" applyAlignment="1">
      <alignment horizontal="right" vertical="center"/>
    </xf>
    <xf numFmtId="0" fontId="13" fillId="0" borderId="0" xfId="0" applyFont="1" applyFill="1" applyAlignment="1"/>
    <xf numFmtId="0" fontId="144" fillId="0" borderId="0" xfId="0" applyFont="1" applyFill="1" applyAlignment="1">
      <alignment horizontal="left"/>
    </xf>
    <xf numFmtId="198" fontId="35" fillId="51" borderId="0" xfId="0" applyNumberFormat="1" applyFont="1" applyFill="1" applyBorder="1" applyAlignment="1" applyProtection="1">
      <alignment horizontal="right"/>
      <protection locked="0"/>
    </xf>
    <xf numFmtId="198" fontId="35" fillId="0" borderId="16" xfId="0" applyNumberFormat="1" applyFont="1" applyFill="1" applyBorder="1"/>
    <xf numFmtId="0" fontId="124" fillId="0" borderId="0" xfId="0" applyFont="1" applyBorder="1" applyProtection="1"/>
    <xf numFmtId="0" fontId="124" fillId="0" borderId="0" xfId="0" applyFont="1" applyProtection="1"/>
    <xf numFmtId="198" fontId="35" fillId="51" borderId="0" xfId="229" applyNumberFormat="1" applyFont="1" applyFill="1" applyAlignment="1" applyProtection="1">
      <alignment horizontal="right"/>
      <protection locked="0"/>
    </xf>
    <xf numFmtId="192" fontId="35" fillId="0" borderId="0" xfId="0" applyNumberFormat="1" applyFont="1" applyFill="1" applyBorder="1" applyAlignment="1">
      <alignment horizontal="right" vertical="center" wrapText="1"/>
    </xf>
    <xf numFmtId="174" fontId="35" fillId="0" borderId="0" xfId="39" applyNumberFormat="1" applyFont="1" applyFill="1" applyAlignment="1" applyProtection="1">
      <alignment horizontal="center"/>
    </xf>
    <xf numFmtId="174" fontId="35" fillId="0" borderId="0" xfId="39" applyNumberFormat="1" applyFont="1" applyAlignment="1" applyProtection="1">
      <alignment horizontal="center"/>
    </xf>
    <xf numFmtId="198" fontId="10" fillId="0" borderId="0" xfId="39" applyNumberFormat="1" applyFont="1" applyFill="1" applyBorder="1" applyAlignment="1" applyProtection="1">
      <alignment horizontal="right" vertical="center"/>
    </xf>
    <xf numFmtId="198" fontId="10" fillId="0" borderId="22" xfId="39" applyNumberFormat="1" applyFont="1" applyFill="1" applyBorder="1" applyAlignment="1" applyProtection="1">
      <alignment horizontal="right" vertical="center"/>
    </xf>
    <xf numFmtId="198" fontId="35" fillId="51" borderId="26" xfId="232" applyNumberFormat="1" applyFont="1" applyFill="1" applyBorder="1" applyAlignment="1" applyProtection="1">
      <alignment vertical="center"/>
      <protection locked="0"/>
    </xf>
    <xf numFmtId="0" fontId="145" fillId="47" borderId="0" xfId="229" applyFont="1" applyFill="1" applyProtection="1"/>
    <xf numFmtId="0" fontId="101" fillId="47" borderId="0" xfId="229" applyFont="1" applyFill="1" applyAlignment="1" applyProtection="1">
      <alignment horizontal="right"/>
    </xf>
    <xf numFmtId="198" fontId="134" fillId="0" borderId="0" xfId="247" applyNumberFormat="1" applyFont="1" applyFill="1" applyProtection="1"/>
    <xf numFmtId="198" fontId="35" fillId="51" borderId="0" xfId="232" applyNumberFormat="1" applyFont="1" applyFill="1" applyBorder="1" applyAlignment="1" applyProtection="1">
      <alignment horizontal="right"/>
      <protection locked="0"/>
    </xf>
    <xf numFmtId="198" fontId="35" fillId="51" borderId="0" xfId="232" applyNumberFormat="1" applyFont="1" applyFill="1" applyAlignment="1" applyProtection="1">
      <alignment horizontal="right"/>
      <protection locked="0"/>
    </xf>
    <xf numFmtId="0" fontId="35" fillId="47" borderId="0" xfId="0" applyFont="1" applyFill="1" applyAlignment="1">
      <alignment horizontal="center"/>
    </xf>
    <xf numFmtId="0" fontId="145" fillId="0" borderId="0" xfId="229" applyFont="1" applyFill="1" applyProtection="1"/>
    <xf numFmtId="0" fontId="133" fillId="47" borderId="0" xfId="232" applyFont="1" applyFill="1"/>
    <xf numFmtId="0" fontId="35" fillId="47" borderId="0" xfId="0" applyFont="1" applyFill="1" applyAlignment="1" applyProtection="1">
      <alignment horizontal="center"/>
    </xf>
    <xf numFmtId="174" fontId="35" fillId="0" borderId="0" xfId="0" applyNumberFormat="1" applyFont="1" applyAlignment="1" applyProtection="1">
      <alignment horizontal="center"/>
    </xf>
    <xf numFmtId="198" fontId="35" fillId="51" borderId="0" xfId="0" applyNumberFormat="1" applyFont="1" applyFill="1" applyBorder="1" applyAlignment="1" applyProtection="1">
      <alignment vertical="center" wrapText="1"/>
      <protection locked="0"/>
    </xf>
    <xf numFmtId="198" fontId="35" fillId="51" borderId="22" xfId="0" applyNumberFormat="1" applyFont="1" applyFill="1" applyBorder="1" applyAlignment="1" applyProtection="1">
      <alignment vertical="center" wrapText="1"/>
      <protection locked="0"/>
    </xf>
    <xf numFmtId="0" fontId="35" fillId="51" borderId="11" xfId="0" applyFont="1" applyFill="1" applyBorder="1" applyAlignment="1" applyProtection="1">
      <alignment horizontal="justify" vertical="top" wrapText="1"/>
      <protection locked="0"/>
    </xf>
    <xf numFmtId="0" fontId="35" fillId="51" borderId="11" xfId="0" applyFont="1" applyFill="1" applyBorder="1" applyAlignment="1" applyProtection="1">
      <alignment horizontal="left" vertical="top" wrapText="1"/>
      <protection locked="0"/>
    </xf>
    <xf numFmtId="194" fontId="35" fillId="51" borderId="11" xfId="0" applyNumberFormat="1" applyFont="1" applyFill="1" applyBorder="1" applyAlignment="1" applyProtection="1">
      <alignment horizontal="justify" vertical="top" wrapText="1"/>
      <protection locked="0"/>
    </xf>
    <xf numFmtId="198" fontId="35" fillId="51" borderId="11" xfId="0" applyNumberFormat="1" applyFont="1" applyFill="1" applyBorder="1" applyAlignment="1" applyProtection="1">
      <alignment vertical="center" wrapText="1"/>
      <protection locked="0"/>
    </xf>
    <xf numFmtId="0" fontId="117" fillId="0" borderId="0" xfId="232" applyFont="1" applyFill="1" applyAlignment="1" applyProtection="1">
      <alignment horizontal="left" vertical="center" wrapText="1"/>
    </xf>
    <xf numFmtId="0" fontId="35" fillId="0" borderId="0" xfId="232" applyFont="1" applyFill="1" applyBorder="1" applyAlignment="1" applyProtection="1">
      <alignment horizontal="justify" vertical="center"/>
    </xf>
    <xf numFmtId="0" fontId="35" fillId="0" borderId="0" xfId="232" applyFont="1" applyFill="1" applyBorder="1" applyProtection="1"/>
    <xf numFmtId="0" fontId="132" fillId="0" borderId="0" xfId="232" applyFont="1" applyFill="1"/>
    <xf numFmtId="198" fontId="35" fillId="51" borderId="0" xfId="232" applyNumberFormat="1" applyFont="1" applyFill="1" applyBorder="1" applyAlignment="1" applyProtection="1">
      <alignment vertical="center"/>
      <protection locked="0"/>
    </xf>
    <xf numFmtId="0" fontId="101" fillId="0" borderId="0" xfId="232" applyFont="1" applyFill="1" applyProtection="1"/>
    <xf numFmtId="0" fontId="10" fillId="0" borderId="0" xfId="0" applyFont="1"/>
    <xf numFmtId="201" fontId="150" fillId="48" borderId="34" xfId="0" quotePrefix="1" applyNumberFormat="1" applyFont="1" applyFill="1" applyBorder="1" applyAlignment="1">
      <alignment horizontal="left" vertical="center"/>
    </xf>
    <xf numFmtId="194" fontId="99" fillId="0" borderId="0" xfId="0" applyNumberFormat="1" applyFont="1" applyFill="1" applyBorder="1" applyAlignment="1" applyProtection="1">
      <alignment horizontal="left" vertical="center"/>
      <protection locked="0"/>
    </xf>
    <xf numFmtId="173" fontId="99" fillId="0" borderId="0" xfId="0" applyNumberFormat="1" applyFont="1" applyFill="1" applyBorder="1" applyAlignment="1" applyProtection="1">
      <alignment horizontal="left" vertical="center"/>
      <protection locked="0"/>
    </xf>
    <xf numFmtId="0" fontId="99" fillId="0" borderId="0" xfId="0" applyFont="1" applyFill="1" applyBorder="1" applyAlignment="1" applyProtection="1">
      <alignment horizontal="left" vertical="center"/>
      <protection locked="0"/>
    </xf>
    <xf numFmtId="0" fontId="99" fillId="51" borderId="0" xfId="0" applyFont="1" applyFill="1" applyBorder="1" applyAlignment="1" applyProtection="1">
      <alignment horizontal="left" vertical="center"/>
      <protection locked="0"/>
    </xf>
    <xf numFmtId="0" fontId="135" fillId="0" borderId="0" xfId="0" applyNumberFormat="1" applyFont="1" applyBorder="1" applyAlignment="1" applyProtection="1">
      <alignment wrapText="1"/>
    </xf>
    <xf numFmtId="0" fontId="13" fillId="0" borderId="0" xfId="0" applyFont="1"/>
    <xf numFmtId="0" fontId="101" fillId="0" borderId="0" xfId="0" applyFont="1" applyAlignment="1">
      <alignment wrapText="1"/>
    </xf>
    <xf numFmtId="0" fontId="35" fillId="0" borderId="0" xfId="0" applyFont="1" applyAlignment="1" applyProtection="1">
      <alignment wrapText="1"/>
    </xf>
    <xf numFmtId="0" fontId="35" fillId="0" borderId="0" xfId="0" applyFont="1" applyAlignment="1" applyProtection="1">
      <alignment vertical="top"/>
    </xf>
    <xf numFmtId="198" fontId="10" fillId="51" borderId="22" xfId="39" applyNumberFormat="1" applyFont="1" applyFill="1" applyBorder="1" applyAlignment="1" applyProtection="1">
      <alignment horizontal="right" vertical="center"/>
      <protection locked="0"/>
    </xf>
    <xf numFmtId="198" fontId="10" fillId="51" borderId="0" xfId="39" applyNumberFormat="1" applyFont="1" applyFill="1" applyBorder="1" applyAlignment="1" applyProtection="1">
      <alignment horizontal="right" vertical="center"/>
      <protection locked="0"/>
    </xf>
    <xf numFmtId="196" fontId="132" fillId="0" borderId="10" xfId="232" applyNumberFormat="1" applyFont="1" applyBorder="1" applyAlignment="1">
      <alignment horizontal="right"/>
    </xf>
    <xf numFmtId="198" fontId="35" fillId="0" borderId="0" xfId="39" applyNumberFormat="1" applyFont="1" applyFill="1" applyBorder="1" applyAlignment="1" applyProtection="1">
      <alignment horizontal="right" vertical="center"/>
      <protection locked="0"/>
    </xf>
    <xf numFmtId="198" fontId="123" fillId="51" borderId="0" xfId="39" applyNumberFormat="1" applyFont="1" applyFill="1" applyBorder="1" applyAlignment="1" applyProtection="1">
      <alignment horizontal="right" vertical="center"/>
      <protection locked="0"/>
    </xf>
    <xf numFmtId="198" fontId="101" fillId="0" borderId="24" xfId="39" applyNumberFormat="1" applyFont="1" applyFill="1" applyBorder="1" applyAlignment="1" applyProtection="1">
      <alignment horizontal="right" vertical="center"/>
      <protection locked="0"/>
    </xf>
    <xf numFmtId="198" fontId="101" fillId="0" borderId="0" xfId="39" applyNumberFormat="1" applyFont="1" applyFill="1" applyBorder="1" applyAlignment="1" applyProtection="1">
      <alignment horizontal="right" vertical="center"/>
      <protection locked="0"/>
    </xf>
    <xf numFmtId="198" fontId="35" fillId="0" borderId="0" xfId="0" applyNumberFormat="1" applyFont="1" applyFill="1" applyBorder="1" applyAlignment="1" applyProtection="1">
      <alignment horizontal="right"/>
      <protection locked="0"/>
    </xf>
    <xf numFmtId="198" fontId="35" fillId="0" borderId="0" xfId="0" applyNumberFormat="1" applyFont="1" applyProtection="1">
      <protection locked="0"/>
    </xf>
    <xf numFmtId="198" fontId="101" fillId="0" borderId="24" xfId="0" applyNumberFormat="1" applyFont="1" applyFill="1" applyBorder="1" applyAlignment="1" applyProtection="1">
      <alignment horizontal="right" vertical="center"/>
      <protection locked="0"/>
    </xf>
    <xf numFmtId="198" fontId="35" fillId="0" borderId="0" xfId="0" applyNumberFormat="1" applyFont="1" applyFill="1" applyAlignment="1" applyProtection="1">
      <alignment horizontal="right"/>
      <protection locked="0"/>
    </xf>
    <xf numFmtId="198" fontId="101" fillId="0" borderId="24" xfId="0" applyNumberFormat="1" applyFont="1" applyFill="1" applyBorder="1" applyAlignment="1" applyProtection="1">
      <alignment horizontal="right"/>
      <protection locked="0"/>
    </xf>
    <xf numFmtId="198" fontId="123" fillId="0" borderId="0" xfId="39" applyNumberFormat="1" applyFont="1" applyFill="1" applyBorder="1" applyAlignment="1" applyProtection="1">
      <alignment horizontal="right" vertical="center"/>
      <protection locked="0"/>
    </xf>
    <xf numFmtId="198" fontId="0" fillId="0" borderId="0" xfId="0" applyNumberFormat="1" applyFill="1" applyAlignment="1" applyProtection="1">
      <alignment horizontal="right"/>
      <protection locked="0"/>
    </xf>
    <xf numFmtId="9" fontId="123" fillId="51" borderId="0" xfId="256" applyFont="1" applyFill="1" applyBorder="1" applyAlignment="1" applyProtection="1">
      <alignment horizontal="right" vertical="center"/>
      <protection locked="0"/>
    </xf>
    <xf numFmtId="196" fontId="101" fillId="0" borderId="0" xfId="0" applyNumberFormat="1" applyFont="1" applyFill="1" applyBorder="1" applyAlignment="1" applyProtection="1">
      <alignment horizontal="right"/>
      <protection locked="0"/>
    </xf>
    <xf numFmtId="199" fontId="134" fillId="0" borderId="0" xfId="39" applyNumberFormat="1" applyFont="1" applyFill="1" applyProtection="1">
      <protection locked="0"/>
    </xf>
    <xf numFmtId="0" fontId="132" fillId="46" borderId="0" xfId="232" applyFont="1" applyFill="1" applyProtection="1">
      <protection locked="0"/>
    </xf>
    <xf numFmtId="0" fontId="132" fillId="51" borderId="0" xfId="232" applyFont="1" applyFill="1" applyProtection="1">
      <protection locked="0"/>
    </xf>
    <xf numFmtId="0" fontId="132" fillId="51" borderId="0" xfId="232" applyFont="1" applyFill="1" applyBorder="1" applyProtection="1">
      <protection locked="0"/>
    </xf>
    <xf numFmtId="0" fontId="10" fillId="46" borderId="0" xfId="232" applyFill="1" applyProtection="1">
      <protection locked="0"/>
    </xf>
    <xf numFmtId="0" fontId="10" fillId="51" borderId="0" xfId="232" applyFill="1" applyProtection="1">
      <protection locked="0"/>
    </xf>
    <xf numFmtId="198" fontId="101" fillId="51" borderId="6" xfId="232" applyNumberFormat="1" applyFont="1" applyFill="1" applyBorder="1" applyAlignment="1" applyProtection="1">
      <alignment vertical="center"/>
      <protection locked="0"/>
    </xf>
    <xf numFmtId="198" fontId="101" fillId="51" borderId="0" xfId="0" applyNumberFormat="1" applyFont="1" applyFill="1" applyBorder="1" applyProtection="1">
      <protection locked="0"/>
    </xf>
    <xf numFmtId="192" fontId="101" fillId="0" borderId="0" xfId="0" applyNumberFormat="1" applyFont="1" applyFill="1" applyBorder="1" applyProtection="1">
      <protection locked="0"/>
    </xf>
    <xf numFmtId="198" fontId="35" fillId="51" borderId="0" xfId="0" applyNumberFormat="1" applyFont="1" applyFill="1" applyBorder="1" applyProtection="1">
      <protection locked="0"/>
    </xf>
    <xf numFmtId="198" fontId="35" fillId="0" borderId="0" xfId="0" applyNumberFormat="1" applyFont="1" applyFill="1" applyBorder="1" applyProtection="1">
      <protection locked="0"/>
    </xf>
    <xf numFmtId="0" fontId="101" fillId="51" borderId="0" xfId="0" applyNumberFormat="1" applyFont="1" applyFill="1" applyProtection="1">
      <protection locked="0"/>
    </xf>
    <xf numFmtId="0" fontId="35" fillId="51" borderId="0" xfId="0" applyFont="1" applyFill="1" applyBorder="1" applyAlignment="1" applyProtection="1">
      <alignment horizontal="left" vertical="center"/>
      <protection locked="0"/>
    </xf>
    <xf numFmtId="0" fontId="35" fillId="51" borderId="0" xfId="0" applyFont="1" applyFill="1" applyBorder="1" applyProtection="1">
      <protection locked="0"/>
    </xf>
    <xf numFmtId="192" fontId="35" fillId="51" borderId="0" xfId="231" applyNumberFormat="1" applyFont="1" applyFill="1" applyBorder="1" applyAlignment="1" applyProtection="1">
      <alignment horizontal="right" vertical="center"/>
      <protection locked="0"/>
    </xf>
    <xf numFmtId="198" fontId="35" fillId="51" borderId="0" xfId="0" applyNumberFormat="1" applyFont="1" applyFill="1" applyBorder="1" applyAlignment="1" applyProtection="1">
      <alignment horizontal="right" vertical="center"/>
      <protection locked="0"/>
    </xf>
    <xf numFmtId="198" fontId="101" fillId="51" borderId="0" xfId="229" applyNumberFormat="1" applyFont="1" applyFill="1" applyBorder="1" applyAlignment="1" applyProtection="1">
      <alignment horizontal="right"/>
      <protection locked="0"/>
    </xf>
    <xf numFmtId="0" fontId="123" fillId="51" borderId="0" xfId="0" applyFont="1" applyFill="1" applyAlignment="1" applyProtection="1">
      <alignment horizontal="justify" vertical="center"/>
      <protection locked="0"/>
    </xf>
    <xf numFmtId="0" fontId="35" fillId="51" borderId="0" xfId="229" applyFont="1" applyFill="1" applyAlignment="1" applyProtection="1">
      <alignment horizontal="right"/>
      <protection locked="0"/>
    </xf>
    <xf numFmtId="0" fontId="35" fillId="51" borderId="0" xfId="229" applyFont="1" applyFill="1" applyProtection="1">
      <protection locked="0"/>
    </xf>
    <xf numFmtId="0" fontId="35" fillId="51" borderId="0" xfId="0" applyFont="1" applyFill="1" applyBorder="1" applyAlignment="1" applyProtection="1">
      <alignment vertical="center"/>
      <protection locked="0"/>
    </xf>
    <xf numFmtId="10" fontId="35" fillId="51" borderId="0" xfId="0" applyNumberFormat="1" applyFont="1" applyFill="1" applyBorder="1" applyAlignment="1" applyProtection="1">
      <alignment vertical="center"/>
      <protection locked="0"/>
    </xf>
    <xf numFmtId="198" fontId="35" fillId="51" borderId="0" xfId="0" applyNumberFormat="1" applyFont="1" applyFill="1" applyBorder="1" applyAlignment="1" applyProtection="1">
      <alignment horizontal="right" vertical="center" wrapText="1"/>
      <protection locked="0"/>
    </xf>
    <xf numFmtId="192" fontId="35" fillId="51" borderId="0" xfId="0" applyNumberFormat="1" applyFont="1" applyFill="1" applyBorder="1" applyAlignment="1" applyProtection="1">
      <alignment horizontal="right" vertical="center" wrapText="1"/>
      <protection locked="0"/>
    </xf>
    <xf numFmtId="0" fontId="146" fillId="51" borderId="0" xfId="0" applyFont="1" applyFill="1" applyBorder="1" applyAlignment="1" applyProtection="1">
      <protection locked="0"/>
    </xf>
    <xf numFmtId="9" fontId="35" fillId="51" borderId="0" xfId="0" applyNumberFormat="1" applyFont="1" applyFill="1" applyBorder="1" applyAlignment="1" applyProtection="1">
      <alignment vertical="center"/>
      <protection locked="0"/>
    </xf>
    <xf numFmtId="198" fontId="35" fillId="51" borderId="0" xfId="247" applyNumberFormat="1" applyFont="1" applyFill="1" applyBorder="1" applyProtection="1">
      <protection locked="0"/>
    </xf>
    <xf numFmtId="198" fontId="19" fillId="51" borderId="0" xfId="39" applyNumberFormat="1" applyFont="1" applyFill="1" applyBorder="1" applyAlignment="1" applyProtection="1">
      <alignment horizontal="right" vertical="center"/>
      <protection locked="0"/>
    </xf>
    <xf numFmtId="0" fontId="35" fillId="51" borderId="0" xfId="0" applyFont="1" applyFill="1" applyAlignment="1" applyProtection="1">
      <alignment horizontal="center"/>
      <protection locked="0"/>
    </xf>
    <xf numFmtId="10" fontId="13" fillId="51" borderId="0" xfId="256" quotePrefix="1" applyNumberFormat="1" applyFont="1" applyFill="1" applyBorder="1" applyAlignment="1" applyProtection="1">
      <alignment horizontal="right" vertical="center" wrapText="1"/>
      <protection locked="0"/>
    </xf>
    <xf numFmtId="0" fontId="35" fillId="51" borderId="0" xfId="0" applyFont="1" applyFill="1" applyProtection="1">
      <protection locked="0"/>
    </xf>
    <xf numFmtId="0" fontId="144" fillId="0" borderId="0" xfId="0" applyFont="1" applyAlignment="1" applyProtection="1">
      <alignment horizontal="left"/>
    </xf>
    <xf numFmtId="0" fontId="10" fillId="0" borderId="0" xfId="0" applyFont="1" applyAlignment="1" applyProtection="1">
      <alignment vertical="center"/>
    </xf>
    <xf numFmtId="0" fontId="119" fillId="0" borderId="0" xfId="0" applyFont="1" applyProtection="1"/>
    <xf numFmtId="0" fontId="13" fillId="0" borderId="0" xfId="0" applyFont="1" applyAlignment="1" applyProtection="1">
      <alignment vertical="center"/>
    </xf>
    <xf numFmtId="0" fontId="13" fillId="0" borderId="0" xfId="0" applyFont="1" applyAlignment="1" applyProtection="1">
      <alignment horizontal="center" vertical="center"/>
    </xf>
    <xf numFmtId="0" fontId="120" fillId="0" borderId="0" xfId="0" applyFont="1" applyAlignment="1" applyProtection="1">
      <alignment horizontal="center" vertical="center" wrapText="1"/>
    </xf>
    <xf numFmtId="203" fontId="10" fillId="0" borderId="0" xfId="257" applyNumberFormat="1" applyFont="1" applyAlignment="1" applyProtection="1">
      <alignment horizontal="right" vertical="center"/>
    </xf>
    <xf numFmtId="0" fontId="120" fillId="0" borderId="0" xfId="0" applyFont="1" applyProtection="1"/>
    <xf numFmtId="0" fontId="152" fillId="0" borderId="0" xfId="0" applyFont="1" applyAlignment="1" applyProtection="1">
      <alignment horizontal="left" vertical="center"/>
    </xf>
    <xf numFmtId="0" fontId="134" fillId="0" borderId="0" xfId="0" applyNumberFormat="1" applyFont="1" applyAlignment="1" applyProtection="1">
      <alignment horizontal="left"/>
    </xf>
    <xf numFmtId="0" fontId="13" fillId="0" borderId="0" xfId="0" applyFont="1" applyFill="1" applyBorder="1" applyAlignment="1" applyProtection="1">
      <alignment horizontal="right" vertical="center"/>
    </xf>
    <xf numFmtId="0" fontId="119" fillId="0" borderId="0" xfId="0" applyFont="1" applyFill="1" applyBorder="1" applyProtection="1"/>
    <xf numFmtId="198" fontId="35" fillId="0" borderId="0" xfId="0" applyNumberFormat="1" applyFont="1" applyFill="1" applyBorder="1" applyAlignment="1" applyProtection="1">
      <alignment vertical="center" wrapText="1"/>
    </xf>
    <xf numFmtId="204" fontId="119" fillId="0" borderId="0" xfId="0" applyNumberFormat="1" applyFont="1" applyProtection="1"/>
    <xf numFmtId="204" fontId="120" fillId="0" borderId="0" xfId="0" applyNumberFormat="1" applyFont="1" applyProtection="1"/>
    <xf numFmtId="198" fontId="101" fillId="0" borderId="22" xfId="0" applyNumberFormat="1" applyFont="1" applyFill="1" applyBorder="1" applyAlignment="1" applyProtection="1">
      <alignment vertical="center" wrapText="1"/>
    </xf>
    <xf numFmtId="0" fontId="119" fillId="0" borderId="0" xfId="0" applyFont="1" applyFill="1" applyProtection="1"/>
    <xf numFmtId="204" fontId="120" fillId="0" borderId="0" xfId="0" applyNumberFormat="1" applyFont="1" applyBorder="1" applyProtection="1"/>
    <xf numFmtId="204" fontId="119" fillId="0" borderId="0" xfId="0" applyNumberFormat="1" applyFont="1" applyBorder="1" applyProtection="1"/>
    <xf numFmtId="174" fontId="119" fillId="0" borderId="0" xfId="39" applyNumberFormat="1" applyFont="1" applyProtection="1"/>
    <xf numFmtId="0" fontId="119" fillId="0" borderId="0" xfId="0" applyFont="1" applyBorder="1" applyProtection="1"/>
    <xf numFmtId="0" fontId="132" fillId="0" borderId="0" xfId="0" applyFont="1" applyAlignment="1" applyProtection="1">
      <alignment horizontal="right"/>
    </xf>
    <xf numFmtId="198" fontId="101" fillId="0" borderId="6" xfId="0" applyNumberFormat="1" applyFont="1" applyFill="1" applyBorder="1" applyAlignment="1" applyProtection="1">
      <alignment vertical="center" wrapText="1"/>
    </xf>
    <xf numFmtId="43" fontId="132" fillId="0" borderId="0" xfId="39" applyFont="1" applyProtection="1"/>
    <xf numFmtId="0" fontId="101" fillId="0" borderId="0" xfId="0" applyFont="1" applyBorder="1" applyAlignment="1" applyProtection="1">
      <alignment horizontal="right" vertical="center" wrapText="1"/>
    </xf>
    <xf numFmtId="0" fontId="35" fillId="0" borderId="0" xfId="0" applyFont="1" applyBorder="1" applyAlignment="1" applyProtection="1">
      <alignment horizontal="justify" vertical="center" wrapText="1"/>
    </xf>
    <xf numFmtId="201" fontId="149" fillId="0" borderId="0" xfId="0" quotePrefix="1" applyNumberFormat="1" applyFont="1" applyFill="1" applyBorder="1" applyAlignment="1" applyProtection="1">
      <alignment horizontal="left" vertical="center" wrapText="1"/>
    </xf>
    <xf numFmtId="0" fontId="101" fillId="0" borderId="11" xfId="0" applyFont="1" applyBorder="1" applyAlignment="1" applyProtection="1">
      <alignment horizontal="justify" vertical="top" wrapText="1"/>
    </xf>
    <xf numFmtId="194" fontId="35" fillId="0" borderId="25" xfId="0" applyNumberFormat="1" applyFont="1" applyFill="1" applyBorder="1" applyAlignment="1" applyProtection="1">
      <alignment horizontal="center"/>
    </xf>
    <xf numFmtId="194" fontId="35" fillId="0" borderId="0" xfId="0" applyNumberFormat="1" applyFont="1" applyProtection="1"/>
    <xf numFmtId="194" fontId="35" fillId="0" borderId="0" xfId="0" applyNumberFormat="1" applyFont="1" applyAlignment="1" applyProtection="1">
      <alignment horizontal="center"/>
    </xf>
    <xf numFmtId="0" fontId="35" fillId="0" borderId="25" xfId="0" applyFont="1" applyFill="1" applyBorder="1" applyAlignment="1" applyProtection="1">
      <alignment horizontal="justify" vertical="top" wrapText="1"/>
    </xf>
    <xf numFmtId="0" fontId="13" fillId="0" borderId="0" xfId="0" applyFont="1" applyFill="1" applyAlignment="1" applyProtection="1">
      <alignment horizontal="left" vertical="top" wrapText="1"/>
    </xf>
    <xf numFmtId="0" fontId="101" fillId="0" borderId="11" xfId="0" applyFont="1" applyBorder="1" applyAlignment="1" applyProtection="1">
      <alignment horizontal="center" vertical="top" wrapText="1"/>
    </xf>
    <xf numFmtId="0" fontId="35" fillId="0" borderId="0" xfId="0" applyNumberFormat="1" applyFont="1" applyAlignment="1" applyProtection="1">
      <alignment horizontal="center" vertical="center"/>
    </xf>
    <xf numFmtId="201" fontId="149" fillId="48" borderId="0" xfId="0" quotePrefix="1" applyNumberFormat="1" applyFont="1" applyFill="1" applyBorder="1" applyAlignment="1" applyProtection="1">
      <alignment vertical="center" wrapText="1"/>
    </xf>
    <xf numFmtId="0" fontId="101" fillId="0" borderId="0" xfId="0" quotePrefix="1" applyNumberFormat="1" applyFont="1" applyBorder="1" applyAlignment="1" applyProtection="1">
      <alignment vertical="top" wrapText="1"/>
    </xf>
    <xf numFmtId="201" fontId="13" fillId="0" borderId="0" xfId="0" quotePrefix="1" applyNumberFormat="1" applyFont="1" applyFill="1" applyBorder="1" applyAlignment="1" applyProtection="1">
      <alignment horizontal="right" vertical="center" wrapText="1"/>
    </xf>
    <xf numFmtId="0" fontId="35" fillId="0" borderId="0" xfId="0" applyNumberFormat="1" applyFont="1" applyFill="1" applyAlignment="1" applyProtection="1">
      <alignment horizontal="center" vertical="center"/>
    </xf>
    <xf numFmtId="201" fontId="149" fillId="0" borderId="0" xfId="0" quotePrefix="1" applyNumberFormat="1" applyFont="1" applyFill="1" applyBorder="1" applyAlignment="1" applyProtection="1">
      <alignment vertical="center" wrapText="1"/>
    </xf>
    <xf numFmtId="0" fontId="35" fillId="0" borderId="0" xfId="0" applyNumberFormat="1" applyFont="1" applyAlignment="1" applyProtection="1">
      <alignment horizontal="center" vertical="top"/>
    </xf>
    <xf numFmtId="0" fontId="35" fillId="0" borderId="0" xfId="0" applyNumberFormat="1" applyFont="1" applyFill="1" applyAlignment="1" applyProtection="1">
      <alignment wrapText="1"/>
    </xf>
    <xf numFmtId="194" fontId="35" fillId="0" borderId="0" xfId="0" applyNumberFormat="1" applyFont="1" applyAlignment="1" applyProtection="1"/>
    <xf numFmtId="0" fontId="35" fillId="0" borderId="0" xfId="0" applyNumberFormat="1" applyFont="1" applyAlignment="1" applyProtection="1"/>
    <xf numFmtId="0" fontId="35" fillId="0" borderId="0" xfId="0" applyNumberFormat="1" applyFont="1" applyFill="1" applyAlignment="1" applyProtection="1"/>
    <xf numFmtId="0" fontId="107" fillId="0" borderId="0" xfId="0" applyNumberFormat="1" applyFont="1" applyFill="1" applyAlignment="1" applyProtection="1">
      <alignment horizontal="left" vertical="top" wrapText="1"/>
    </xf>
    <xf numFmtId="0" fontId="35" fillId="0" borderId="0" xfId="0" applyNumberFormat="1" applyFont="1" applyFill="1" applyAlignment="1" applyProtection="1">
      <alignment vertical="top" wrapText="1"/>
    </xf>
    <xf numFmtId="0" fontId="35" fillId="0" borderId="0" xfId="0" applyFont="1" applyBorder="1" applyAlignment="1" applyProtection="1">
      <alignment vertical="top" wrapText="1"/>
    </xf>
    <xf numFmtId="0" fontId="104" fillId="0" borderId="0" xfId="0" applyFont="1" applyProtection="1"/>
    <xf numFmtId="0" fontId="105" fillId="0" borderId="0" xfId="0" applyNumberFormat="1" applyFont="1" applyProtection="1"/>
    <xf numFmtId="0" fontId="139" fillId="46" borderId="0" xfId="244" applyFont="1" applyFill="1" applyProtection="1"/>
    <xf numFmtId="201" fontId="150" fillId="48" borderId="0" xfId="0" quotePrefix="1" applyNumberFormat="1" applyFont="1" applyFill="1" applyBorder="1" applyAlignment="1" applyProtection="1">
      <alignment horizontal="left" vertical="center" wrapText="1"/>
    </xf>
    <xf numFmtId="14" fontId="140" fillId="46" borderId="0" xfId="244" applyNumberFormat="1" applyFont="1" applyFill="1" applyAlignment="1" applyProtection="1">
      <alignment horizontal="center"/>
    </xf>
    <xf numFmtId="0" fontId="140" fillId="46" borderId="0" xfId="244" applyFont="1" applyFill="1" applyAlignment="1" applyProtection="1">
      <alignment horizontal="center"/>
    </xf>
    <xf numFmtId="0" fontId="139" fillId="46" borderId="0" xfId="244" applyFont="1" applyFill="1" applyAlignment="1" applyProtection="1">
      <alignment horizontal="left"/>
    </xf>
    <xf numFmtId="0" fontId="139" fillId="46" borderId="29" xfId="244" applyFont="1" applyFill="1" applyBorder="1" applyAlignment="1" applyProtection="1">
      <alignment horizontal="center"/>
    </xf>
    <xf numFmtId="0" fontId="139" fillId="46" borderId="0" xfId="244" applyFont="1" applyFill="1" applyAlignment="1" applyProtection="1">
      <alignment horizontal="center"/>
    </xf>
    <xf numFmtId="0" fontId="140" fillId="46" borderId="30" xfId="244" applyFont="1" applyFill="1" applyBorder="1" applyAlignment="1" applyProtection="1">
      <alignment horizontal="center" vertical="center" wrapText="1"/>
    </xf>
    <xf numFmtId="0" fontId="139" fillId="46" borderId="0" xfId="244" quotePrefix="1" applyFont="1" applyFill="1" applyBorder="1" applyProtection="1"/>
    <xf numFmtId="200" fontId="141" fillId="46" borderId="0" xfId="244" applyNumberFormat="1" applyFont="1" applyFill="1" applyBorder="1" applyAlignment="1" applyProtection="1">
      <alignment vertical="center"/>
    </xf>
    <xf numFmtId="0" fontId="139" fillId="46" borderId="0" xfId="244" applyFont="1" applyFill="1" applyBorder="1" applyProtection="1"/>
    <xf numFmtId="0" fontId="142" fillId="46" borderId="0" xfId="244" applyFont="1" applyFill="1" applyProtection="1"/>
    <xf numFmtId="0" fontId="143" fillId="46" borderId="0" xfId="244" applyFont="1" applyFill="1" applyProtection="1"/>
    <xf numFmtId="201" fontId="149" fillId="48" borderId="0" xfId="0" quotePrefix="1" applyNumberFormat="1" applyFont="1" applyFill="1" applyBorder="1" applyAlignment="1">
      <alignment horizontal="left" vertical="center" wrapText="1"/>
    </xf>
    <xf numFmtId="201" fontId="149" fillId="48" borderId="0" xfId="0" quotePrefix="1" applyNumberFormat="1" applyFont="1" applyFill="1" applyBorder="1" applyAlignment="1" applyProtection="1">
      <alignment horizontal="left" vertical="center" wrapText="1"/>
    </xf>
    <xf numFmtId="192" fontId="35" fillId="0" borderId="0" xfId="229" applyNumberFormat="1" applyFont="1" applyFill="1" applyProtection="1"/>
    <xf numFmtId="0" fontId="134" fillId="51" borderId="0" xfId="0" applyNumberFormat="1" applyFont="1" applyFill="1" applyAlignment="1" applyProtection="1">
      <alignment horizontal="left"/>
      <protection locked="0"/>
    </xf>
    <xf numFmtId="199" fontId="134" fillId="51" borderId="0" xfId="39" applyNumberFormat="1" applyFont="1" applyFill="1" applyAlignment="1" applyProtection="1">
      <alignment horizontal="right"/>
      <protection locked="0"/>
    </xf>
    <xf numFmtId="0" fontId="10" fillId="51" borderId="0" xfId="229" applyFill="1" applyProtection="1">
      <protection locked="0"/>
    </xf>
    <xf numFmtId="174" fontId="35" fillId="51" borderId="0" xfId="39" applyNumberFormat="1" applyFont="1" applyFill="1" applyAlignment="1" applyProtection="1">
      <alignment horizontal="right"/>
      <protection locked="0"/>
    </xf>
    <xf numFmtId="14" fontId="35" fillId="51" borderId="0" xfId="229" applyNumberFormat="1" applyFont="1" applyFill="1" applyProtection="1">
      <protection locked="0"/>
    </xf>
    <xf numFmtId="1" fontId="101" fillId="51" borderId="0" xfId="229" applyNumberFormat="1" applyFont="1" applyFill="1" applyAlignment="1" applyProtection="1">
      <alignment horizontal="center"/>
      <protection locked="0"/>
    </xf>
    <xf numFmtId="201" fontId="10" fillId="0" borderId="0" xfId="0" quotePrefix="1" applyNumberFormat="1" applyFont="1" applyFill="1" applyBorder="1" applyAlignment="1" applyProtection="1">
      <alignment horizontal="left" vertical="center" wrapText="1"/>
    </xf>
    <xf numFmtId="201" fontId="149" fillId="48" borderId="0" xfId="0" quotePrefix="1" applyNumberFormat="1" applyFont="1" applyFill="1" applyBorder="1" applyAlignment="1" applyProtection="1">
      <alignment horizontal="left" vertical="center" wrapText="1"/>
    </xf>
    <xf numFmtId="0" fontId="35" fillId="0" borderId="0" xfId="0" applyFont="1" applyAlignment="1">
      <alignment horizontal="center"/>
    </xf>
    <xf numFmtId="0" fontId="35" fillId="0" borderId="0" xfId="0" applyFont="1" applyAlignment="1">
      <alignment wrapText="1"/>
    </xf>
    <xf numFmtId="198" fontId="124" fillId="51" borderId="0" xfId="0" applyNumberFormat="1" applyFont="1" applyFill="1" applyBorder="1" applyProtection="1">
      <protection locked="0"/>
    </xf>
    <xf numFmtId="0" fontId="35" fillId="0" borderId="0" xfId="0" applyNumberFormat="1" applyFont="1" applyProtection="1">
      <protection locked="0"/>
    </xf>
    <xf numFmtId="4" fontId="35" fillId="0" borderId="0" xfId="0" applyNumberFormat="1" applyFont="1" applyProtection="1">
      <protection locked="0"/>
    </xf>
    <xf numFmtId="192" fontId="35" fillId="0" borderId="0" xfId="0" applyNumberFormat="1" applyFont="1" applyFill="1" applyBorder="1" applyAlignment="1" applyProtection="1">
      <alignment horizontal="left" vertical="center" wrapText="1"/>
      <protection locked="0"/>
    </xf>
    <xf numFmtId="0" fontId="101" fillId="0" borderId="0" xfId="0" applyNumberFormat="1" applyFont="1" applyBorder="1" applyAlignment="1" applyProtection="1">
      <alignment wrapText="1"/>
      <protection locked="0"/>
    </xf>
    <xf numFmtId="0" fontId="101" fillId="0" borderId="0" xfId="0" applyNumberFormat="1" applyFont="1" applyBorder="1" applyProtection="1">
      <protection locked="0"/>
    </xf>
    <xf numFmtId="0" fontId="135" fillId="0" borderId="0" xfId="0" applyNumberFormat="1" applyFont="1" applyBorder="1" applyProtection="1">
      <protection locked="0"/>
    </xf>
    <xf numFmtId="0" fontId="134" fillId="0" borderId="0" xfId="0" applyNumberFormat="1" applyFont="1" applyBorder="1" applyAlignment="1" applyProtection="1">
      <alignment wrapText="1"/>
      <protection locked="0"/>
    </xf>
    <xf numFmtId="0" fontId="137" fillId="0" borderId="0" xfId="0" applyNumberFormat="1" applyFont="1" applyFill="1" applyProtection="1">
      <protection locked="0"/>
    </xf>
    <xf numFmtId="0" fontId="35" fillId="0" borderId="0" xfId="0" applyNumberFormat="1" applyFont="1" applyBorder="1" applyAlignment="1" applyProtection="1">
      <alignment wrapText="1"/>
      <protection locked="0"/>
    </xf>
    <xf numFmtId="201" fontId="150" fillId="0" borderId="0" xfId="0" quotePrefix="1" applyNumberFormat="1" applyFont="1" applyFill="1" applyBorder="1" applyAlignment="1" applyProtection="1">
      <alignment horizontal="left" vertical="center"/>
      <protection locked="0"/>
    </xf>
    <xf numFmtId="0" fontId="35" fillId="0" borderId="0" xfId="0" applyNumberFormat="1" applyFont="1" applyFill="1" applyProtection="1">
      <protection locked="0"/>
    </xf>
    <xf numFmtId="0" fontId="35" fillId="0" borderId="0" xfId="0" applyNumberFormat="1" applyFont="1" applyFill="1" applyBorder="1" applyAlignment="1" applyProtection="1">
      <alignment wrapText="1"/>
      <protection locked="0"/>
    </xf>
    <xf numFmtId="0" fontId="129" fillId="0" borderId="0" xfId="0" applyFont="1" applyAlignment="1" applyProtection="1">
      <alignment vertical="top" wrapText="1"/>
      <protection locked="0"/>
    </xf>
    <xf numFmtId="0" fontId="10" fillId="0" borderId="0" xfId="0" applyNumberFormat="1" applyFont="1" applyProtection="1">
      <protection locked="0"/>
    </xf>
    <xf numFmtId="0" fontId="10" fillId="0" borderId="0" xfId="0" applyNumberFormat="1" applyFont="1" applyBorder="1" applyProtection="1">
      <protection locked="0"/>
    </xf>
    <xf numFmtId="0" fontId="35" fillId="0" borderId="0" xfId="0" applyNumberFormat="1" applyFont="1" applyBorder="1" applyProtection="1">
      <protection locked="0"/>
    </xf>
    <xf numFmtId="0" fontId="10" fillId="0" borderId="22" xfId="0" applyNumberFormat="1" applyFont="1" applyBorder="1" applyProtection="1">
      <protection locked="0"/>
    </xf>
    <xf numFmtId="0" fontId="35" fillId="0" borderId="22" xfId="0" applyNumberFormat="1" applyFont="1" applyBorder="1" applyProtection="1">
      <protection locked="0"/>
    </xf>
    <xf numFmtId="0" fontId="124" fillId="0" borderId="0" xfId="0" applyNumberFormat="1" applyFont="1" applyFill="1" applyProtection="1">
      <protection locked="0"/>
    </xf>
    <xf numFmtId="193" fontId="101" fillId="0" borderId="0" xfId="0" applyNumberFormat="1" applyFont="1" applyFill="1" applyBorder="1" applyAlignment="1" applyProtection="1">
      <alignment horizontal="center"/>
    </xf>
    <xf numFmtId="196" fontId="132" fillId="0" borderId="0" xfId="232" applyNumberFormat="1" applyFont="1" applyFill="1" applyBorder="1" applyAlignment="1" applyProtection="1">
      <alignment horizontal="right"/>
    </xf>
    <xf numFmtId="0" fontId="19" fillId="0" borderId="0" xfId="0" applyNumberFormat="1" applyFont="1" applyFill="1" applyProtection="1">
      <protection locked="0"/>
    </xf>
    <xf numFmtId="0" fontId="35" fillId="0" borderId="0" xfId="0" applyFont="1" applyFill="1" applyBorder="1" applyAlignment="1" applyProtection="1">
      <alignment horizontal="left" vertical="center"/>
      <protection locked="0"/>
    </xf>
    <xf numFmtId="4" fontId="35" fillId="0" borderId="0" xfId="0" applyNumberFormat="1" applyFont="1" applyFill="1" applyProtection="1">
      <protection locked="0"/>
    </xf>
    <xf numFmtId="192" fontId="35" fillId="0" borderId="0" xfId="0" applyNumberFormat="1" applyFont="1" applyFill="1" applyBorder="1" applyAlignment="1" applyProtection="1">
      <alignment horizontal="left" vertical="center"/>
      <protection locked="0"/>
    </xf>
    <xf numFmtId="0" fontId="144" fillId="0" borderId="0" xfId="0" applyFont="1" applyFill="1" applyAlignment="1" applyProtection="1">
      <alignment horizontal="left"/>
      <protection locked="0"/>
    </xf>
    <xf numFmtId="0" fontId="124" fillId="0" borderId="0" xfId="0" applyNumberFormat="1" applyFont="1" applyProtection="1">
      <protection locked="0"/>
    </xf>
    <xf numFmtId="0" fontId="101" fillId="0" borderId="0" xfId="0" applyFont="1" applyProtection="1">
      <protection locked="0"/>
    </xf>
    <xf numFmtId="0" fontId="101" fillId="0" borderId="0" xfId="0" applyFont="1" applyFill="1" applyProtection="1">
      <protection locked="0"/>
    </xf>
    <xf numFmtId="0" fontId="137" fillId="0" borderId="0" xfId="232" applyFont="1" applyFill="1" applyAlignment="1" applyProtection="1">
      <alignment horizontal="center"/>
      <protection locked="0"/>
    </xf>
    <xf numFmtId="0" fontId="101" fillId="0" borderId="0" xfId="0" applyFont="1" applyFill="1" applyAlignment="1" applyProtection="1">
      <alignment horizontal="left" vertical="top"/>
      <protection locked="0"/>
    </xf>
    <xf numFmtId="14" fontId="35" fillId="0" borderId="0" xfId="0" applyNumberFormat="1" applyFont="1" applyFill="1" applyBorder="1" applyAlignment="1" applyProtection="1">
      <alignment horizontal="center" vertical="center"/>
      <protection locked="0"/>
    </xf>
    <xf numFmtId="14" fontId="35" fillId="0" borderId="0" xfId="0" applyNumberFormat="1" applyFont="1" applyFill="1" applyBorder="1" applyAlignment="1" applyProtection="1">
      <alignment horizontal="right" vertical="top"/>
      <protection locked="0"/>
    </xf>
    <xf numFmtId="0" fontId="35" fillId="0" borderId="0" xfId="0" applyNumberFormat="1" applyFont="1" applyFill="1" applyAlignment="1" applyProtection="1">
      <alignment horizontal="right"/>
      <protection locked="0"/>
    </xf>
    <xf numFmtId="0" fontId="10" fillId="46" borderId="17" xfId="232" applyFill="1" applyBorder="1" applyProtection="1">
      <protection locked="0"/>
    </xf>
    <xf numFmtId="201" fontId="137" fillId="48" borderId="34" xfId="0" quotePrefix="1" applyNumberFormat="1" applyFont="1" applyFill="1" applyBorder="1" applyAlignment="1" applyProtection="1">
      <alignment horizontal="right" vertical="center" wrapText="1"/>
    </xf>
    <xf numFmtId="0" fontId="98" fillId="46" borderId="17" xfId="232" applyFont="1" applyFill="1" applyBorder="1" applyProtection="1"/>
    <xf numFmtId="0" fontId="10" fillId="46" borderId="17" xfId="232" applyFill="1" applyBorder="1" applyProtection="1"/>
    <xf numFmtId="174" fontId="101" fillId="0" borderId="0" xfId="39" applyNumberFormat="1" applyFont="1" applyFill="1" applyBorder="1" applyAlignment="1" applyProtection="1">
      <alignment horizontal="right" vertical="center" wrapText="1"/>
    </xf>
    <xf numFmtId="0" fontId="19" fillId="0" borderId="0" xfId="0" applyNumberFormat="1" applyFont="1" applyFill="1" applyProtection="1"/>
    <xf numFmtId="1" fontId="123" fillId="0" borderId="0" xfId="39" quotePrefix="1" applyNumberFormat="1" applyFont="1" applyFill="1" applyBorder="1" applyAlignment="1" applyProtection="1">
      <alignment vertical="center" wrapText="1"/>
    </xf>
    <xf numFmtId="0" fontId="123" fillId="0" borderId="0" xfId="0" applyNumberFormat="1" applyFont="1" applyFill="1" applyProtection="1"/>
    <xf numFmtId="0" fontId="123" fillId="0" borderId="0" xfId="0" quotePrefix="1" applyNumberFormat="1" applyFont="1" applyFill="1" applyProtection="1"/>
    <xf numFmtId="49" fontId="102" fillId="0" borderId="0" xfId="0" applyNumberFormat="1" applyFont="1" applyFill="1" applyBorder="1" applyAlignment="1" applyProtection="1">
      <alignment horizontal="left" vertical="center" wrapText="1" indent="1" readingOrder="1"/>
    </xf>
    <xf numFmtId="0" fontId="19" fillId="0" borderId="0" xfId="0" applyNumberFormat="1" applyFont="1" applyFill="1" applyBorder="1" applyProtection="1"/>
    <xf numFmtId="198" fontId="101" fillId="0" borderId="24" xfId="0" applyNumberFormat="1" applyFont="1" applyFill="1" applyBorder="1" applyAlignment="1" applyProtection="1">
      <alignment horizontal="right" vertical="center"/>
    </xf>
    <xf numFmtId="0" fontId="101" fillId="0" borderId="0" xfId="0" applyFont="1" applyFill="1" applyBorder="1" applyProtection="1"/>
    <xf numFmtId="198" fontId="101" fillId="0" borderId="24" xfId="0" applyNumberFormat="1" applyFont="1" applyFill="1" applyBorder="1" applyAlignment="1" applyProtection="1">
      <alignment horizontal="right"/>
    </xf>
    <xf numFmtId="198" fontId="0" fillId="0" borderId="0" xfId="0" applyNumberFormat="1" applyFill="1" applyAlignment="1" applyProtection="1">
      <alignment horizontal="right"/>
    </xf>
    <xf numFmtId="196" fontId="101" fillId="0" borderId="0" xfId="0" applyNumberFormat="1" applyFont="1" applyFill="1" applyBorder="1" applyAlignment="1" applyProtection="1">
      <alignment horizontal="right"/>
    </xf>
    <xf numFmtId="0" fontId="134" fillId="0" borderId="0" xfId="0" applyNumberFormat="1" applyFont="1" applyAlignment="1" applyProtection="1">
      <alignment horizontal="right"/>
    </xf>
    <xf numFmtId="201" fontId="149" fillId="48" borderId="0" xfId="0" quotePrefix="1" applyNumberFormat="1" applyFont="1" applyFill="1" applyBorder="1" applyAlignment="1" applyProtection="1">
      <alignment horizontal="center" vertical="center" wrapText="1"/>
    </xf>
    <xf numFmtId="0" fontId="101" fillId="0" borderId="0" xfId="229" applyFont="1" applyBorder="1" applyAlignment="1" applyProtection="1">
      <alignment horizontal="right"/>
    </xf>
    <xf numFmtId="198" fontId="35" fillId="0" borderId="26" xfId="232" applyNumberFormat="1" applyFont="1" applyFill="1" applyBorder="1" applyAlignment="1" applyProtection="1">
      <alignment vertical="center"/>
    </xf>
    <xf numFmtId="198" fontId="101" fillId="51" borderId="0" xfId="0" applyNumberFormat="1" applyFont="1" applyFill="1" applyBorder="1" applyAlignment="1" applyProtection="1">
      <alignment horizontal="right"/>
      <protection locked="0"/>
    </xf>
    <xf numFmtId="0" fontId="35" fillId="51" borderId="0" xfId="0" applyFont="1" applyFill="1" applyAlignment="1" applyProtection="1">
      <alignment horizontal="left"/>
      <protection locked="0"/>
    </xf>
    <xf numFmtId="14" fontId="35" fillId="51" borderId="0" xfId="0" applyNumberFormat="1" applyFont="1" applyFill="1" applyAlignment="1" applyProtection="1">
      <alignment horizontal="center"/>
      <protection locked="0"/>
    </xf>
    <xf numFmtId="14" fontId="35" fillId="51" borderId="0" xfId="229" applyNumberFormat="1" applyFont="1" applyFill="1" applyAlignment="1" applyProtection="1">
      <alignment horizontal="right"/>
      <protection locked="0"/>
    </xf>
    <xf numFmtId="0" fontId="35" fillId="0" borderId="0" xfId="0" applyFont="1" applyAlignment="1" applyProtection="1">
      <alignment wrapText="1"/>
    </xf>
    <xf numFmtId="201" fontId="150" fillId="48" borderId="0" xfId="0" quotePrefix="1" applyNumberFormat="1" applyFont="1" applyFill="1" applyBorder="1" applyAlignment="1">
      <alignment horizontal="left" vertical="center" wrapText="1"/>
    </xf>
    <xf numFmtId="0" fontId="101" fillId="0" borderId="0" xfId="232" applyFont="1" applyAlignment="1" applyProtection="1">
      <alignment horizontal="center"/>
    </xf>
    <xf numFmtId="0" fontId="35" fillId="0" borderId="0" xfId="0" applyFont="1" applyAlignment="1">
      <alignment horizontal="center"/>
    </xf>
    <xf numFmtId="201" fontId="149" fillId="48" borderId="0" xfId="0" quotePrefix="1" applyNumberFormat="1" applyFont="1" applyFill="1" applyBorder="1" applyAlignment="1">
      <alignment horizontal="left" vertical="center" wrapText="1"/>
    </xf>
    <xf numFmtId="0" fontId="132" fillId="0" borderId="0" xfId="0" applyFont="1"/>
    <xf numFmtId="198" fontId="35" fillId="0" borderId="0" xfId="0" applyNumberFormat="1" applyFont="1" applyFill="1" applyBorder="1" applyAlignment="1" applyProtection="1">
      <alignment horizontal="right" vertical="center" wrapText="1"/>
      <protection locked="0"/>
    </xf>
    <xf numFmtId="174" fontId="35" fillId="0" borderId="0" xfId="39" applyNumberFormat="1" applyFont="1" applyFill="1" applyBorder="1" applyAlignment="1" applyProtection="1">
      <alignment horizontal="right" vertical="center" wrapText="1"/>
      <protection locked="0"/>
    </xf>
    <xf numFmtId="0" fontId="35" fillId="0" borderId="0" xfId="0" applyFont="1" applyAlignment="1" applyProtection="1">
      <alignment horizontal="center"/>
      <protection locked="0"/>
    </xf>
    <xf numFmtId="174" fontId="35" fillId="0" borderId="0" xfId="39" applyNumberFormat="1" applyFont="1" applyAlignment="1" applyProtection="1">
      <alignment horizontal="center"/>
      <protection locked="0"/>
    </xf>
    <xf numFmtId="174" fontId="35" fillId="51" borderId="0" xfId="39" applyNumberFormat="1" applyFont="1" applyFill="1" applyBorder="1" applyAlignment="1" applyProtection="1">
      <alignment horizontal="right" vertical="center" wrapText="1"/>
      <protection locked="0"/>
    </xf>
    <xf numFmtId="0" fontId="35" fillId="51" borderId="0" xfId="0" applyFont="1" applyFill="1" applyAlignment="1" applyProtection="1">
      <protection locked="0"/>
    </xf>
    <xf numFmtId="194" fontId="101" fillId="51" borderId="0" xfId="0" applyNumberFormat="1" applyFont="1" applyFill="1" applyBorder="1" applyAlignment="1" applyProtection="1">
      <alignment horizontal="right" vertical="center"/>
      <protection locked="0"/>
    </xf>
    <xf numFmtId="192" fontId="35" fillId="51" borderId="0" xfId="0" applyNumberFormat="1" applyFont="1" applyFill="1" applyBorder="1" applyAlignment="1" applyProtection="1">
      <alignment horizontal="right" vertical="center" wrapText="1"/>
    </xf>
    <xf numFmtId="174" fontId="35" fillId="51" borderId="0" xfId="39" applyNumberFormat="1" applyFont="1" applyFill="1" applyBorder="1" applyAlignment="1" applyProtection="1">
      <alignment horizontal="right" vertical="center" wrapText="1"/>
    </xf>
    <xf numFmtId="198" fontId="35" fillId="51" borderId="0" xfId="0" applyNumberFormat="1" applyFont="1" applyFill="1" applyProtection="1"/>
    <xf numFmtId="0" fontId="35" fillId="51" borderId="0" xfId="0" applyFont="1" applyFill="1" applyProtection="1"/>
    <xf numFmtId="198" fontId="35" fillId="51" borderId="0" xfId="0" applyNumberFormat="1" applyFont="1" applyFill="1" applyBorder="1" applyAlignment="1" applyProtection="1">
      <alignment horizontal="right"/>
    </xf>
    <xf numFmtId="0" fontId="144" fillId="0" borderId="0" xfId="0" applyFont="1" applyFill="1" applyAlignment="1" applyProtection="1"/>
    <xf numFmtId="198" fontId="124" fillId="0" borderId="0" xfId="39" applyNumberFormat="1" applyFont="1" applyFill="1" applyBorder="1" applyAlignment="1" applyProtection="1">
      <alignment horizontal="right" vertical="center"/>
    </xf>
    <xf numFmtId="198" fontId="153" fillId="0" borderId="0" xfId="39" applyNumberFormat="1" applyFont="1" applyFill="1" applyBorder="1" applyAlignment="1" applyProtection="1">
      <alignment horizontal="right" vertical="center"/>
    </xf>
    <xf numFmtId="198" fontId="145" fillId="0" borderId="24" xfId="39" applyNumberFormat="1" applyFont="1" applyFill="1" applyBorder="1" applyAlignment="1" applyProtection="1">
      <alignment horizontal="right" vertical="center"/>
    </xf>
    <xf numFmtId="198" fontId="145" fillId="0" borderId="0" xfId="39" applyNumberFormat="1" applyFont="1" applyFill="1" applyBorder="1" applyAlignment="1" applyProtection="1">
      <alignment horizontal="right" vertical="center"/>
    </xf>
    <xf numFmtId="198" fontId="124" fillId="0" borderId="0" xfId="0" applyNumberFormat="1" applyFont="1" applyFill="1" applyBorder="1" applyAlignment="1" applyProtection="1">
      <alignment horizontal="right"/>
    </xf>
    <xf numFmtId="198" fontId="124" fillId="0" borderId="0" xfId="0" applyNumberFormat="1" applyFont="1" applyProtection="1"/>
    <xf numFmtId="198" fontId="145" fillId="0" borderId="24" xfId="0" applyNumberFormat="1" applyFont="1" applyFill="1" applyBorder="1" applyAlignment="1" applyProtection="1">
      <alignment horizontal="right" vertical="center"/>
    </xf>
    <xf numFmtId="198" fontId="124" fillId="0" borderId="0" xfId="0" applyNumberFormat="1" applyFont="1" applyFill="1" applyAlignment="1" applyProtection="1">
      <alignment horizontal="right"/>
    </xf>
    <xf numFmtId="198" fontId="132" fillId="0" borderId="0" xfId="0" applyNumberFormat="1" applyFont="1" applyFill="1" applyAlignment="1" applyProtection="1">
      <alignment horizontal="right"/>
    </xf>
    <xf numFmtId="198" fontId="145" fillId="0" borderId="24" xfId="0" applyNumberFormat="1" applyFont="1" applyFill="1" applyBorder="1" applyAlignment="1" applyProtection="1">
      <alignment horizontal="right"/>
    </xf>
    <xf numFmtId="198" fontId="125" fillId="0" borderId="0" xfId="39" applyNumberFormat="1" applyFont="1" applyFill="1" applyBorder="1" applyAlignment="1" applyProtection="1">
      <alignment horizontal="right" vertical="center"/>
      <protection locked="0"/>
    </xf>
    <xf numFmtId="198" fontId="10" fillId="46" borderId="0" xfId="232" applyNumberFormat="1" applyFill="1"/>
    <xf numFmtId="198" fontId="13" fillId="46" borderId="0" xfId="232" applyNumberFormat="1" applyFont="1" applyFill="1"/>
    <xf numFmtId="0" fontId="10" fillId="0" borderId="0" xfId="0" applyFont="1" applyFill="1" applyAlignment="1">
      <alignment vertical="center"/>
    </xf>
    <xf numFmtId="198" fontId="145" fillId="0" borderId="22" xfId="39" applyNumberFormat="1" applyFont="1" applyFill="1" applyBorder="1" applyAlignment="1" applyProtection="1">
      <alignment horizontal="right" vertical="center"/>
    </xf>
    <xf numFmtId="198" fontId="145" fillId="0" borderId="33" xfId="39" applyNumberFormat="1" applyFont="1" applyFill="1" applyBorder="1" applyAlignment="1" applyProtection="1">
      <alignment horizontal="right" vertical="center"/>
    </xf>
    <xf numFmtId="0" fontId="35" fillId="0" borderId="27" xfId="232" applyNumberFormat="1" applyFont="1" applyBorder="1" applyAlignment="1">
      <alignment horizontal="left" vertical="center"/>
    </xf>
    <xf numFmtId="196" fontId="10" fillId="0" borderId="27" xfId="232" applyNumberFormat="1" applyFill="1" applyBorder="1" applyAlignment="1">
      <alignment horizontal="right"/>
    </xf>
    <xf numFmtId="196" fontId="10" fillId="0" borderId="38" xfId="232" applyNumberFormat="1" applyFill="1" applyBorder="1" applyAlignment="1">
      <alignment horizontal="right"/>
    </xf>
    <xf numFmtId="0" fontId="35" fillId="0" borderId="39" xfId="232" quotePrefix="1" applyNumberFormat="1" applyFont="1" applyBorder="1" applyAlignment="1">
      <alignment horizontal="right" vertical="center" wrapText="1"/>
    </xf>
    <xf numFmtId="0" fontId="35" fillId="0" borderId="39" xfId="0" quotePrefix="1" applyNumberFormat="1" applyFont="1" applyBorder="1" applyAlignment="1">
      <alignment horizontal="right" vertical="center" wrapText="1"/>
    </xf>
    <xf numFmtId="0" fontId="101" fillId="0" borderId="39" xfId="232" applyNumberFormat="1" applyFont="1" applyBorder="1" applyAlignment="1">
      <alignment horizontal="left" vertical="center" wrapText="1"/>
    </xf>
    <xf numFmtId="0" fontId="35" fillId="46" borderId="40" xfId="232" applyFont="1" applyFill="1" applyBorder="1" applyAlignment="1">
      <alignment horizontal="left" vertical="center"/>
    </xf>
    <xf numFmtId="0" fontId="35" fillId="46" borderId="0" xfId="232" applyFont="1" applyFill="1" applyBorder="1" applyAlignment="1">
      <alignment horizontal="left" vertical="center"/>
    </xf>
    <xf numFmtId="0" fontId="129" fillId="46" borderId="41" xfId="80" quotePrefix="1" applyNumberFormat="1" applyFont="1" applyFill="1" applyBorder="1" applyAlignment="1" applyProtection="1"/>
    <xf numFmtId="0" fontId="10" fillId="46" borderId="40" xfId="80" quotePrefix="1" applyFont="1" applyFill="1" applyBorder="1" applyAlignment="1" applyProtection="1">
      <alignment horizontal="right"/>
    </xf>
    <xf numFmtId="0" fontId="129" fillId="46" borderId="40" xfId="80" quotePrefix="1" applyFont="1" applyFill="1" applyBorder="1" applyAlignment="1" applyProtection="1">
      <alignment horizontal="left"/>
    </xf>
    <xf numFmtId="0" fontId="10" fillId="46" borderId="42" xfId="80" quotePrefix="1" applyFont="1" applyFill="1" applyBorder="1" applyAlignment="1" applyProtection="1">
      <alignment horizontal="right"/>
    </xf>
    <xf numFmtId="0" fontId="129" fillId="46" borderId="40" xfId="80" quotePrefix="1" applyNumberFormat="1" applyFont="1" applyFill="1" applyBorder="1" applyAlignment="1" applyProtection="1"/>
    <xf numFmtId="0" fontId="10" fillId="46" borderId="43" xfId="80" quotePrefix="1" applyFont="1" applyFill="1" applyBorder="1" applyAlignment="1" applyProtection="1">
      <alignment horizontal="right"/>
    </xf>
    <xf numFmtId="0" fontId="101" fillId="0" borderId="0" xfId="232" applyFont="1" applyFill="1" applyBorder="1" applyAlignment="1">
      <alignment horizontal="left" vertical="center"/>
    </xf>
    <xf numFmtId="0" fontId="129" fillId="46" borderId="42" xfId="80" quotePrefix="1" applyFont="1" applyFill="1" applyBorder="1" applyAlignment="1" applyProtection="1">
      <alignment horizontal="left"/>
    </xf>
    <xf numFmtId="0" fontId="129" fillId="46" borderId="41" xfId="80" quotePrefix="1" applyFont="1" applyFill="1" applyBorder="1" applyAlignment="1" applyProtection="1">
      <alignment horizontal="left"/>
    </xf>
    <xf numFmtId="0" fontId="10" fillId="46" borderId="44" xfId="80" quotePrefix="1" applyFont="1" applyFill="1" applyBorder="1" applyAlignment="1" applyProtection="1">
      <alignment horizontal="right"/>
    </xf>
    <xf numFmtId="0" fontId="101" fillId="0" borderId="0" xfId="232" applyFont="1" applyFill="1" applyBorder="1" applyAlignment="1">
      <alignment horizontal="center" vertical="center"/>
    </xf>
    <xf numFmtId="0" fontId="129" fillId="46" borderId="45" xfId="80" quotePrefix="1" applyNumberFormat="1" applyFont="1" applyFill="1" applyBorder="1" applyAlignment="1" applyProtection="1"/>
    <xf numFmtId="196" fontId="10" fillId="0" borderId="17" xfId="232" applyNumberFormat="1" applyFill="1" applyBorder="1" applyAlignment="1">
      <alignment horizontal="right"/>
    </xf>
    <xf numFmtId="0" fontId="13" fillId="0" borderId="0" xfId="0" applyFont="1" applyFill="1" applyAlignment="1" applyProtection="1">
      <alignment vertical="center"/>
    </xf>
    <xf numFmtId="14" fontId="35" fillId="0" borderId="0" xfId="0" applyNumberFormat="1" applyFont="1" applyFill="1" applyBorder="1" applyAlignment="1" applyProtection="1">
      <alignment horizontal="left" vertical="center"/>
    </xf>
    <xf numFmtId="198" fontId="35" fillId="0" borderId="0" xfId="0" applyNumberFormat="1" applyFont="1" applyFill="1" applyProtection="1"/>
    <xf numFmtId="201" fontId="149" fillId="48" borderId="0" xfId="0" quotePrefix="1" applyNumberFormat="1" applyFont="1" applyFill="1" applyBorder="1" applyAlignment="1" applyProtection="1">
      <alignment horizontal="center" vertical="center" wrapText="1"/>
      <protection locked="0"/>
    </xf>
    <xf numFmtId="205" fontId="35" fillId="0" borderId="0" xfId="39" applyNumberFormat="1" applyFont="1" applyProtection="1"/>
    <xf numFmtId="4" fontId="124" fillId="0" borderId="0" xfId="0" applyNumberFormat="1" applyFont="1" applyProtection="1"/>
    <xf numFmtId="0" fontId="10" fillId="0" borderId="0" xfId="0" applyNumberFormat="1" applyFont="1" applyProtection="1"/>
    <xf numFmtId="194" fontId="10" fillId="0" borderId="0" xfId="0" applyNumberFormat="1" applyFont="1" applyProtection="1"/>
    <xf numFmtId="0" fontId="10" fillId="0" borderId="0" xfId="0" applyNumberFormat="1" applyFont="1" applyFill="1" applyProtection="1"/>
    <xf numFmtId="0" fontId="10" fillId="0" borderId="0" xfId="0" applyNumberFormat="1" applyFont="1" applyBorder="1" applyProtection="1"/>
    <xf numFmtId="0" fontId="10" fillId="0" borderId="22" xfId="0" applyNumberFormat="1" applyFont="1" applyBorder="1" applyProtection="1"/>
    <xf numFmtId="201" fontId="150" fillId="48" borderId="34" xfId="0" quotePrefix="1" applyNumberFormat="1" applyFont="1" applyFill="1" applyBorder="1" applyAlignment="1" applyProtection="1">
      <alignment vertical="center" wrapText="1"/>
    </xf>
    <xf numFmtId="201" fontId="150" fillId="0" borderId="0" xfId="0" quotePrefix="1" applyNumberFormat="1" applyFont="1" applyFill="1" applyBorder="1" applyAlignment="1" applyProtection="1">
      <alignment vertical="center" wrapText="1"/>
    </xf>
    <xf numFmtId="3" fontId="13" fillId="46" borderId="0" xfId="232" applyNumberFormat="1" applyFont="1" applyFill="1" applyAlignment="1" applyProtection="1">
      <alignment horizontal="center"/>
    </xf>
    <xf numFmtId="201" fontId="149" fillId="48" borderId="34" xfId="0" quotePrefix="1" applyNumberFormat="1" applyFont="1" applyFill="1" applyBorder="1" applyAlignment="1" applyProtection="1">
      <alignment vertical="center" wrapText="1"/>
    </xf>
    <xf numFmtId="0" fontId="10" fillId="0" borderId="0" xfId="232" applyFill="1" applyProtection="1">
      <protection locked="0"/>
    </xf>
    <xf numFmtId="201" fontId="149" fillId="48" borderId="0" xfId="0" quotePrefix="1" applyNumberFormat="1" applyFont="1" applyFill="1" applyBorder="1" applyAlignment="1">
      <alignment horizontal="left" vertical="center" wrapText="1"/>
    </xf>
    <xf numFmtId="0" fontId="10" fillId="0" borderId="0" xfId="232" applyFill="1" applyBorder="1"/>
    <xf numFmtId="198" fontId="10" fillId="0" borderId="0" xfId="232" applyNumberFormat="1" applyFill="1" applyBorder="1"/>
    <xf numFmtId="198" fontId="13" fillId="0" borderId="0" xfId="232" applyNumberFormat="1" applyFont="1" applyFill="1" applyBorder="1"/>
    <xf numFmtId="0" fontId="10" fillId="0" borderId="42" xfId="80" quotePrefix="1" applyFont="1" applyFill="1" applyBorder="1" applyAlignment="1" applyProtection="1">
      <alignment horizontal="right"/>
    </xf>
    <xf numFmtId="0" fontId="129" fillId="0" borderId="42" xfId="80" quotePrefix="1" applyFont="1" applyFill="1" applyBorder="1" applyAlignment="1" applyProtection="1">
      <alignment horizontal="left"/>
    </xf>
    <xf numFmtId="0" fontId="10" fillId="0" borderId="46" xfId="80" quotePrefix="1" applyFont="1" applyFill="1" applyBorder="1" applyAlignment="1" applyProtection="1">
      <alignment horizontal="right"/>
    </xf>
    <xf numFmtId="0" fontId="35" fillId="0" borderId="0" xfId="232" applyFont="1" applyFill="1" applyAlignment="1">
      <alignment horizontal="left" vertical="center"/>
    </xf>
    <xf numFmtId="0" fontId="129" fillId="0" borderId="42" xfId="80" quotePrefix="1" applyNumberFormat="1" applyFont="1" applyFill="1" applyBorder="1" applyAlignment="1" applyProtection="1"/>
    <xf numFmtId="0" fontId="35" fillId="0" borderId="48" xfId="232" applyFont="1" applyFill="1" applyBorder="1" applyAlignment="1">
      <alignment horizontal="left" vertical="center"/>
    </xf>
    <xf numFmtId="0" fontId="101" fillId="0" borderId="17" xfId="232" applyFont="1" applyFill="1" applyBorder="1" applyAlignment="1">
      <alignment horizontal="center" vertical="center"/>
    </xf>
    <xf numFmtId="196" fontId="10" fillId="0" borderId="31" xfId="232" applyNumberFormat="1" applyBorder="1" applyAlignment="1">
      <alignment horizontal="right"/>
    </xf>
    <xf numFmtId="0" fontId="13" fillId="0" borderId="0" xfId="0" applyFont="1" applyFill="1" applyAlignment="1">
      <alignment vertical="center"/>
    </xf>
    <xf numFmtId="206" fontId="134" fillId="0" borderId="0" xfId="0" applyNumberFormat="1" applyFont="1" applyProtection="1"/>
    <xf numFmtId="0" fontId="101" fillId="0" borderId="36" xfId="232" applyNumberFormat="1" applyFont="1" applyFill="1" applyBorder="1" applyAlignment="1">
      <alignment horizontal="left" vertical="center" wrapText="1"/>
    </xf>
    <xf numFmtId="0" fontId="35" fillId="0" borderId="37" xfId="232" applyNumberFormat="1" applyFont="1" applyFill="1" applyBorder="1" applyAlignment="1">
      <alignment horizontal="left" vertical="center" wrapText="1"/>
    </xf>
    <xf numFmtId="0" fontId="35" fillId="0" borderId="39" xfId="232" quotePrefix="1" applyNumberFormat="1" applyFont="1" applyFill="1" applyBorder="1" applyAlignment="1">
      <alignment horizontal="right" vertical="center" wrapText="1"/>
    </xf>
    <xf numFmtId="0" fontId="35" fillId="0" borderId="6" xfId="232" applyNumberFormat="1" applyFont="1" applyFill="1" applyBorder="1" applyAlignment="1">
      <alignment horizontal="left" vertical="center" wrapText="1"/>
    </xf>
    <xf numFmtId="0" fontId="101" fillId="0" borderId="39" xfId="0" applyNumberFormat="1" applyFont="1" applyFill="1" applyBorder="1" applyAlignment="1">
      <alignment horizontal="left" vertical="center" wrapText="1"/>
    </xf>
    <xf numFmtId="0" fontId="35" fillId="0" borderId="6" xfId="0" applyNumberFormat="1" applyFont="1" applyFill="1" applyBorder="1" applyAlignment="1">
      <alignment horizontal="left" vertical="center" wrapText="1"/>
    </xf>
    <xf numFmtId="0" fontId="35" fillId="46" borderId="0" xfId="0" applyNumberFormat="1" applyFont="1" applyFill="1" applyBorder="1" applyProtection="1">
      <protection locked="0"/>
    </xf>
    <xf numFmtId="201" fontId="149" fillId="46" borderId="0" xfId="0" quotePrefix="1" applyNumberFormat="1" applyFont="1" applyFill="1" applyBorder="1" applyAlignment="1" applyProtection="1">
      <alignment vertical="center" wrapText="1"/>
    </xf>
    <xf numFmtId="0" fontId="101" fillId="46" borderId="0" xfId="0" applyNumberFormat="1" applyFont="1" applyFill="1" applyBorder="1" applyProtection="1"/>
    <xf numFmtId="0" fontId="35" fillId="46" borderId="0" xfId="0" applyNumberFormat="1" applyFont="1" applyFill="1" applyBorder="1" applyProtection="1"/>
    <xf numFmtId="0" fontId="101" fillId="0" borderId="29" xfId="232" applyNumberFormat="1" applyFont="1" applyFill="1" applyBorder="1" applyAlignment="1">
      <alignment vertical="center" wrapText="1"/>
    </xf>
    <xf numFmtId="0" fontId="101" fillId="0" borderId="25" xfId="232" applyNumberFormat="1" applyFont="1" applyFill="1" applyBorder="1" applyAlignment="1">
      <alignment vertical="center" wrapText="1"/>
    </xf>
    <xf numFmtId="0" fontId="101" fillId="0" borderId="30" xfId="232" applyNumberFormat="1" applyFont="1" applyFill="1" applyBorder="1" applyAlignment="1">
      <alignment vertical="center" wrapText="1"/>
    </xf>
    <xf numFmtId="0" fontId="129" fillId="46" borderId="43" xfId="80" quotePrefix="1" applyNumberFormat="1" applyFont="1" applyFill="1" applyBorder="1" applyAlignment="1" applyProtection="1"/>
    <xf numFmtId="196" fontId="10" fillId="0" borderId="26" xfId="232" applyNumberFormat="1" applyFill="1" applyBorder="1" applyAlignment="1">
      <alignment horizontal="right"/>
    </xf>
    <xf numFmtId="196" fontId="132" fillId="0" borderId="49" xfId="232" applyNumberFormat="1" applyFont="1" applyFill="1" applyBorder="1" applyAlignment="1">
      <alignment horizontal="right"/>
    </xf>
    <xf numFmtId="0" fontId="0" fillId="0" borderId="24" xfId="0" applyFill="1" applyBorder="1"/>
    <xf numFmtId="0" fontId="0" fillId="0" borderId="24" xfId="0" applyBorder="1"/>
    <xf numFmtId="0" fontId="35" fillId="46" borderId="0" xfId="232" applyFont="1" applyFill="1" applyAlignment="1">
      <alignment wrapText="1"/>
    </xf>
    <xf numFmtId="174" fontId="101" fillId="45" borderId="0" xfId="39" applyNumberFormat="1" applyFont="1" applyFill="1" applyBorder="1" applyAlignment="1" applyProtection="1">
      <alignment horizontal="left" vertical="center" wrapText="1"/>
    </xf>
    <xf numFmtId="201" fontId="149" fillId="48" borderId="0" xfId="0" quotePrefix="1" applyNumberFormat="1" applyFont="1" applyFill="1" applyBorder="1" applyAlignment="1">
      <alignment horizontal="left" vertical="center" wrapText="1"/>
    </xf>
    <xf numFmtId="0" fontId="35" fillId="0" borderId="0" xfId="0" applyFont="1" applyAlignment="1">
      <alignment horizontal="center"/>
    </xf>
    <xf numFmtId="0" fontId="10" fillId="0" borderId="0" xfId="0" applyFont="1" applyFill="1" applyAlignment="1">
      <alignment vertical="center" wrapText="1"/>
    </xf>
    <xf numFmtId="14" fontId="35" fillId="0" borderId="0" xfId="0" applyNumberFormat="1" applyFont="1" applyFill="1" applyBorder="1" applyAlignment="1" applyProtection="1">
      <alignment horizontal="left" vertical="center" wrapText="1"/>
    </xf>
    <xf numFmtId="201" fontId="150" fillId="48" borderId="0" xfId="0" quotePrefix="1" applyNumberFormat="1" applyFont="1" applyFill="1" applyBorder="1" applyAlignment="1" applyProtection="1">
      <alignment horizontal="left" vertical="center" wrapText="1"/>
    </xf>
    <xf numFmtId="0" fontId="139" fillId="46" borderId="0" xfId="244" applyFont="1" applyFill="1" applyAlignment="1" applyProtection="1">
      <alignment horizontal="left"/>
    </xf>
    <xf numFmtId="0" fontId="10" fillId="46" borderId="0" xfId="232" applyFill="1" applyBorder="1" applyAlignment="1">
      <alignment horizontal="right"/>
    </xf>
    <xf numFmtId="0" fontId="35" fillId="0" borderId="0" xfId="0" quotePrefix="1" applyNumberFormat="1" applyFont="1" applyProtection="1">
      <protection locked="0"/>
    </xf>
    <xf numFmtId="0" fontId="10" fillId="46" borderId="26" xfId="232" applyFill="1" applyBorder="1" applyProtection="1">
      <protection locked="0"/>
    </xf>
    <xf numFmtId="0" fontId="132" fillId="51" borderId="26" xfId="232" applyFont="1" applyFill="1" applyBorder="1" applyProtection="1">
      <protection locked="0"/>
    </xf>
    <xf numFmtId="0" fontId="35" fillId="0" borderId="0" xfId="0" applyNumberFormat="1" applyFont="1" applyFill="1" applyBorder="1" applyProtection="1">
      <protection locked="0"/>
    </xf>
    <xf numFmtId="0" fontId="144" fillId="0" borderId="0" xfId="0" applyFont="1" applyFill="1" applyBorder="1" applyAlignment="1" applyProtection="1"/>
    <xf numFmtId="0" fontId="10" fillId="46" borderId="0" xfId="232" applyFill="1" applyBorder="1" applyProtection="1">
      <protection locked="0"/>
    </xf>
    <xf numFmtId="0" fontId="139" fillId="0" borderId="11" xfId="244" quotePrefix="1" applyFont="1" applyFill="1" applyBorder="1" applyProtection="1"/>
    <xf numFmtId="0" fontId="10" fillId="0" borderId="42" xfId="80" quotePrefix="1" applyFont="1" applyFill="1" applyBorder="1" applyAlignment="1" applyProtection="1">
      <alignment horizontal="right" wrapText="1"/>
    </xf>
    <xf numFmtId="0" fontId="123" fillId="46" borderId="0" xfId="0" applyFont="1" applyFill="1" applyAlignment="1" applyProtection="1">
      <alignment horizontal="justify" vertical="center"/>
    </xf>
    <xf numFmtId="0" fontId="35" fillId="46" borderId="0" xfId="0" applyFont="1" applyFill="1" applyAlignment="1" applyProtection="1">
      <alignment horizontal="justify" vertical="center"/>
    </xf>
    <xf numFmtId="194" fontId="123" fillId="46" borderId="0" xfId="0" applyNumberFormat="1" applyFont="1" applyFill="1" applyAlignment="1" applyProtection="1">
      <alignment horizontal="justify" vertical="center"/>
    </xf>
    <xf numFmtId="0" fontId="101" fillId="46" borderId="0" xfId="0" applyFont="1" applyFill="1" applyProtection="1"/>
    <xf numFmtId="49" fontId="102" fillId="46" borderId="0" xfId="0" applyNumberFormat="1" applyFont="1" applyFill="1" applyBorder="1" applyAlignment="1" applyProtection="1">
      <alignment horizontal="left" vertical="center" wrapText="1" indent="1" readingOrder="1"/>
    </xf>
    <xf numFmtId="0" fontId="101" fillId="46" borderId="0" xfId="0" applyFont="1" applyFill="1" applyAlignment="1" applyProtection="1">
      <alignment horizontal="justify" vertical="center"/>
    </xf>
    <xf numFmtId="0" fontId="35" fillId="46" borderId="0" xfId="0" applyFont="1" applyFill="1" applyAlignment="1" applyProtection="1">
      <alignment horizontal="left"/>
    </xf>
    <xf numFmtId="0" fontId="35" fillId="46" borderId="0" xfId="0" applyNumberFormat="1" applyFont="1" applyFill="1" applyProtection="1"/>
    <xf numFmtId="0" fontId="101" fillId="46" borderId="0" xfId="0" applyFont="1" applyFill="1" applyBorder="1" applyProtection="1"/>
    <xf numFmtId="0" fontId="125" fillId="46" borderId="0" xfId="0" applyFont="1" applyFill="1" applyAlignment="1" applyProtection="1">
      <alignment horizontal="justify" vertical="center"/>
    </xf>
    <xf numFmtId="49" fontId="35" fillId="46" borderId="0" xfId="0" applyNumberFormat="1" applyFont="1" applyFill="1" applyBorder="1" applyAlignment="1" applyProtection="1">
      <alignment horizontal="left" vertical="center" wrapText="1" indent="1" readingOrder="1"/>
    </xf>
    <xf numFmtId="0" fontId="123" fillId="46" borderId="0" xfId="0" applyFont="1" applyFill="1" applyAlignment="1">
      <alignment horizontal="justify" vertical="center"/>
    </xf>
    <xf numFmtId="0" fontId="122" fillId="46" borderId="0" xfId="0" applyFont="1" applyFill="1" applyBorder="1"/>
    <xf numFmtId="0" fontId="35" fillId="46" borderId="0" xfId="0" quotePrefix="1" applyFont="1" applyFill="1" applyAlignment="1" applyProtection="1">
      <alignment horizontal="justify" vertical="center"/>
    </xf>
    <xf numFmtId="0" fontId="380" fillId="0" borderId="0" xfId="0" applyNumberFormat="1" applyFont="1" applyBorder="1" applyAlignment="1" applyProtection="1">
      <alignment vertical="center" wrapText="1"/>
      <protection locked="0"/>
    </xf>
    <xf numFmtId="201" fontId="149" fillId="48" borderId="35" xfId="0" quotePrefix="1" applyNumberFormat="1" applyFont="1" applyFill="1" applyBorder="1" applyAlignment="1">
      <alignment horizontal="right" vertical="center"/>
    </xf>
    <xf numFmtId="194" fontId="149" fillId="48" borderId="85" xfId="0" quotePrefix="1" applyNumberFormat="1" applyFont="1" applyFill="1" applyBorder="1" applyAlignment="1">
      <alignment horizontal="right" vertical="center"/>
    </xf>
    <xf numFmtId="0" fontId="123" fillId="0" borderId="0" xfId="232" applyFont="1" applyAlignment="1" applyProtection="1">
      <alignment horizontal="right" vertical="top"/>
    </xf>
    <xf numFmtId="198" fontId="35" fillId="0" borderId="0" xfId="232" applyNumberFormat="1" applyFont="1" applyFill="1" applyBorder="1" applyAlignment="1" applyProtection="1">
      <alignment vertical="center"/>
      <protection locked="0"/>
    </xf>
    <xf numFmtId="201" fontId="149" fillId="48" borderId="0" xfId="0" quotePrefix="1" applyNumberFormat="1" applyFont="1" applyFill="1" applyBorder="1" applyAlignment="1" applyProtection="1">
      <alignment horizontal="left" vertical="center" wrapText="1"/>
    </xf>
    <xf numFmtId="201" fontId="150" fillId="48" borderId="0" xfId="0" quotePrefix="1" applyNumberFormat="1" applyFont="1" applyFill="1" applyBorder="1" applyAlignment="1" applyProtection="1">
      <alignment horizontal="left" vertical="center" wrapText="1"/>
    </xf>
    <xf numFmtId="198" fontId="35" fillId="117" borderId="0" xfId="232" applyNumberFormat="1" applyFont="1" applyFill="1" applyBorder="1" applyAlignment="1" applyProtection="1">
      <alignment vertical="center"/>
      <protection locked="0"/>
    </xf>
    <xf numFmtId="0" fontId="137" fillId="118" borderId="0" xfId="0" applyFont="1" applyFill="1" applyAlignment="1" applyProtection="1">
      <alignment horizontal="center" vertical="center" wrapText="1"/>
    </xf>
    <xf numFmtId="201" fontId="150" fillId="48" borderId="0" xfId="0" quotePrefix="1" applyNumberFormat="1" applyFont="1" applyFill="1" applyBorder="1" applyAlignment="1" applyProtection="1">
      <alignment horizontal="left" vertical="center" wrapText="1"/>
    </xf>
    <xf numFmtId="198" fontId="19" fillId="51" borderId="0" xfId="232" applyNumberFormat="1" applyFont="1" applyFill="1" applyBorder="1" applyAlignment="1" applyProtection="1">
      <alignment vertical="center"/>
      <protection locked="0"/>
    </xf>
    <xf numFmtId="198" fontId="19" fillId="0" borderId="0" xfId="232" applyNumberFormat="1" applyFont="1" applyFill="1" applyProtection="1"/>
    <xf numFmtId="198" fontId="19" fillId="117" borderId="0" xfId="232" applyNumberFormat="1" applyFont="1" applyFill="1" applyBorder="1" applyAlignment="1" applyProtection="1">
      <alignment vertical="center"/>
      <protection locked="0"/>
    </xf>
    <xf numFmtId="0" fontId="35" fillId="51" borderId="0" xfId="0" applyNumberFormat="1" applyFont="1" applyFill="1" applyProtection="1"/>
    <xf numFmtId="0" fontId="35" fillId="51" borderId="0" xfId="0" applyNumberFormat="1" applyFont="1" applyFill="1" applyAlignment="1" applyProtection="1">
      <alignment horizontal="right"/>
    </xf>
    <xf numFmtId="204" fontId="119" fillId="0" borderId="0" xfId="0" applyNumberFormat="1" applyFont="1" applyFill="1" applyBorder="1" applyProtection="1"/>
    <xf numFmtId="0" fontId="119" fillId="118" borderId="0" xfId="0" applyFont="1" applyFill="1" applyProtection="1"/>
    <xf numFmtId="204" fontId="119" fillId="118" borderId="0" xfId="0" applyNumberFormat="1" applyFont="1" applyFill="1" applyBorder="1" applyProtection="1"/>
    <xf numFmtId="0" fontId="145" fillId="0" borderId="0" xfId="0" applyNumberFormat="1" applyFont="1" applyAlignment="1" applyProtection="1"/>
    <xf numFmtId="0" fontId="137" fillId="118" borderId="0" xfId="0" applyFont="1" applyFill="1" applyAlignment="1" applyProtection="1">
      <alignment horizontal="left" vertical="center" wrapText="1"/>
    </xf>
    <xf numFmtId="198" fontId="35" fillId="118" borderId="0" xfId="229" applyNumberFormat="1" applyFont="1" applyFill="1" applyAlignment="1">
      <alignment horizontal="right"/>
    </xf>
    <xf numFmtId="0" fontId="35" fillId="0" borderId="0" xfId="0" applyFont="1" applyAlignment="1">
      <alignment horizontal="center"/>
    </xf>
    <xf numFmtId="201" fontId="150" fillId="48" borderId="34" xfId="0" quotePrefix="1" applyNumberFormat="1" applyFont="1" applyFill="1" applyBorder="1" applyAlignment="1">
      <alignment horizontal="left" vertical="center" wrapText="1"/>
    </xf>
    <xf numFmtId="198" fontId="19" fillId="0" borderId="0" xfId="232" applyNumberFormat="1" applyFont="1" applyFill="1" applyBorder="1" applyAlignment="1" applyProtection="1">
      <alignment vertical="center"/>
      <protection locked="0"/>
    </xf>
    <xf numFmtId="0" fontId="35" fillId="0" borderId="0" xfId="0" applyFont="1" applyFill="1" applyAlignment="1">
      <alignment horizontal="justify" vertical="center"/>
    </xf>
    <xf numFmtId="198" fontId="35" fillId="51" borderId="0" xfId="232" applyNumberFormat="1" applyFont="1" applyFill="1" applyBorder="1" applyAlignment="1" applyProtection="1">
      <alignment vertical="center"/>
    </xf>
    <xf numFmtId="174" fontId="101" fillId="45" borderId="0" xfId="39" applyNumberFormat="1" applyFont="1" applyFill="1" applyBorder="1" applyAlignment="1" applyProtection="1">
      <alignment horizontal="center" vertical="center" wrapText="1"/>
    </xf>
    <xf numFmtId="201" fontId="149" fillId="48" borderId="0" xfId="0" quotePrefix="1" applyNumberFormat="1" applyFont="1" applyFill="1" applyBorder="1" applyAlignment="1" applyProtection="1">
      <alignment horizontal="left" vertical="center" wrapText="1"/>
    </xf>
    <xf numFmtId="0" fontId="35" fillId="0" borderId="0" xfId="0" applyFont="1" applyAlignment="1">
      <alignment horizontal="center"/>
    </xf>
    <xf numFmtId="201" fontId="149" fillId="48" borderId="0" xfId="0" quotePrefix="1" applyNumberFormat="1" applyFont="1" applyFill="1" applyBorder="1" applyAlignment="1">
      <alignment horizontal="left" vertical="center" wrapText="1"/>
    </xf>
    <xf numFmtId="201" fontId="149" fillId="48" borderId="0" xfId="0" quotePrefix="1" applyNumberFormat="1" applyFont="1" applyFill="1" applyBorder="1" applyAlignment="1">
      <alignment horizontal="center" vertical="center" wrapText="1"/>
    </xf>
    <xf numFmtId="201" fontId="150" fillId="48" borderId="34" xfId="0" quotePrefix="1" applyNumberFormat="1" applyFont="1" applyFill="1" applyBorder="1" applyAlignment="1">
      <alignment horizontal="left" vertical="center" wrapText="1"/>
    </xf>
    <xf numFmtId="198" fontId="101" fillId="117" borderId="6" xfId="232" applyNumberFormat="1" applyFont="1" applyFill="1" applyBorder="1" applyAlignment="1" applyProtection="1">
      <alignment vertical="center"/>
      <protection locked="0"/>
    </xf>
    <xf numFmtId="198" fontId="35" fillId="117" borderId="26" xfId="232" applyNumberFormat="1" applyFont="1" applyFill="1" applyBorder="1" applyAlignment="1" applyProtection="1">
      <alignment vertical="center"/>
      <protection locked="0"/>
    </xf>
    <xf numFmtId="198" fontId="123" fillId="117" borderId="0" xfId="39" applyNumberFormat="1" applyFont="1" applyFill="1" applyBorder="1" applyAlignment="1" applyProtection="1">
      <alignment horizontal="right" vertical="center"/>
      <protection locked="0"/>
    </xf>
    <xf numFmtId="198" fontId="101" fillId="117" borderId="0" xfId="0" applyNumberFormat="1" applyFont="1" applyFill="1" applyBorder="1" applyProtection="1">
      <protection locked="0"/>
    </xf>
    <xf numFmtId="198" fontId="101" fillId="117" borderId="0" xfId="0" applyNumberFormat="1" applyFont="1" applyFill="1" applyBorder="1" applyAlignment="1" applyProtection="1">
      <alignment horizontal="right"/>
      <protection locked="0"/>
    </xf>
    <xf numFmtId="198" fontId="35" fillId="117" borderId="0" xfId="0" applyNumberFormat="1" applyFont="1" applyFill="1" applyBorder="1" applyAlignment="1" applyProtection="1">
      <alignment horizontal="right"/>
      <protection locked="0"/>
    </xf>
    <xf numFmtId="0" fontId="35" fillId="0" borderId="0" xfId="0" applyFont="1" applyAlignment="1">
      <alignment horizontal="center"/>
    </xf>
    <xf numFmtId="192" fontId="101" fillId="45" borderId="0" xfId="0" applyNumberFormat="1" applyFont="1" applyFill="1" applyBorder="1" applyAlignment="1" applyProtection="1">
      <alignment horizontal="center" vertical="center" wrapText="1"/>
    </xf>
    <xf numFmtId="201" fontId="148" fillId="0" borderId="0" xfId="0" quotePrefix="1" applyNumberFormat="1" applyFont="1" applyFill="1" applyBorder="1" applyAlignment="1" applyProtection="1">
      <alignment vertical="center"/>
    </xf>
    <xf numFmtId="192" fontId="101" fillId="45" borderId="86" xfId="0" applyNumberFormat="1" applyFont="1" applyFill="1" applyBorder="1" applyAlignment="1" applyProtection="1">
      <alignment horizontal="center" vertical="center" wrapText="1"/>
    </xf>
    <xf numFmtId="198" fontId="10" fillId="0" borderId="0" xfId="230" applyNumberFormat="1" applyFont="1" applyFill="1" applyBorder="1" applyAlignment="1" applyProtection="1">
      <alignment vertical="center"/>
    </xf>
    <xf numFmtId="198" fontId="134" fillId="0" borderId="0" xfId="0" applyNumberFormat="1" applyFont="1" applyFill="1" applyProtection="1"/>
    <xf numFmtId="198" fontId="101" fillId="0" borderId="0" xfId="229" applyNumberFormat="1" applyFont="1" applyFill="1" applyBorder="1" applyAlignment="1" applyProtection="1">
      <alignment horizontal="right"/>
    </xf>
    <xf numFmtId="198" fontId="101" fillId="117" borderId="0" xfId="229" applyNumberFormat="1" applyFont="1" applyFill="1" applyBorder="1" applyAlignment="1" applyProtection="1">
      <alignment horizontal="right"/>
      <protection locked="0"/>
    </xf>
    <xf numFmtId="198" fontId="35" fillId="117" borderId="0" xfId="229" applyNumberFormat="1" applyFont="1" applyFill="1" applyAlignment="1" applyProtection="1">
      <alignment horizontal="right"/>
      <protection locked="0"/>
    </xf>
    <xf numFmtId="198" fontId="35" fillId="117" borderId="0" xfId="0" applyNumberFormat="1" applyFont="1" applyFill="1" applyBorder="1" applyAlignment="1" applyProtection="1">
      <alignment horizontal="right" vertical="center" wrapText="1"/>
      <protection locked="0"/>
    </xf>
    <xf numFmtId="201" fontId="149" fillId="48" borderId="0" xfId="0" quotePrefix="1" applyNumberFormat="1" applyFont="1" applyFill="1" applyBorder="1" applyAlignment="1">
      <alignment horizontal="center" vertical="top" wrapText="1"/>
    </xf>
    <xf numFmtId="198" fontId="35" fillId="117" borderId="0" xfId="247" applyNumberFormat="1" applyFont="1" applyFill="1" applyBorder="1" applyProtection="1">
      <protection locked="0"/>
    </xf>
    <xf numFmtId="201" fontId="150" fillId="48" borderId="0" xfId="0" quotePrefix="1" applyNumberFormat="1" applyFont="1" applyFill="1" applyBorder="1" applyAlignment="1">
      <alignment horizontal="left" vertical="center" wrapText="1"/>
    </xf>
    <xf numFmtId="0" fontId="35" fillId="0" borderId="0" xfId="0" applyFont="1" applyAlignment="1">
      <alignment horizontal="center"/>
    </xf>
    <xf numFmtId="201" fontId="149" fillId="48" borderId="0" xfId="0" quotePrefix="1" applyNumberFormat="1" applyFont="1" applyFill="1" applyBorder="1" applyAlignment="1">
      <alignment horizontal="center" vertical="center" wrapText="1"/>
    </xf>
    <xf numFmtId="0" fontId="13" fillId="0" borderId="0" xfId="0" applyFont="1" applyFill="1" applyAlignment="1">
      <alignment horizontal="center"/>
    </xf>
    <xf numFmtId="198" fontId="35" fillId="117" borderId="0" xfId="0" applyNumberFormat="1" applyFont="1" applyFill="1" applyBorder="1" applyProtection="1">
      <protection locked="0"/>
    </xf>
    <xf numFmtId="198" fontId="35" fillId="117" borderId="0" xfId="0" applyNumberFormat="1" applyFont="1" applyFill="1" applyBorder="1" applyAlignment="1" applyProtection="1">
      <alignment horizontal="right" vertical="center"/>
      <protection locked="0"/>
    </xf>
    <xf numFmtId="201" fontId="149" fillId="48" borderId="0" xfId="0" quotePrefix="1" applyNumberFormat="1" applyFont="1" applyFill="1" applyBorder="1" applyAlignment="1">
      <alignment horizontal="center" wrapText="1"/>
    </xf>
    <xf numFmtId="0" fontId="133" fillId="0" borderId="0" xfId="232" applyFont="1" applyFill="1" applyBorder="1"/>
    <xf numFmtId="0" fontId="35" fillId="0" borderId="0" xfId="0" applyFont="1" applyFill="1" applyBorder="1" applyAlignment="1">
      <alignment horizontal="center"/>
    </xf>
    <xf numFmtId="0" fontId="35" fillId="0" borderId="0" xfId="229" applyFont="1" applyFill="1" applyBorder="1" applyAlignment="1" applyProtection="1">
      <alignment horizontal="right"/>
    </xf>
    <xf numFmtId="0" fontId="101" fillId="0" borderId="0" xfId="229" applyFont="1" applyFill="1" applyBorder="1" applyAlignment="1" applyProtection="1">
      <alignment horizontal="right"/>
    </xf>
    <xf numFmtId="198" fontId="134" fillId="0" borderId="0" xfId="247" applyNumberFormat="1" applyFont="1" applyFill="1" applyBorder="1" applyProtection="1"/>
    <xf numFmtId="198" fontId="19" fillId="117" borderId="0" xfId="39" applyNumberFormat="1" applyFont="1" applyFill="1" applyBorder="1" applyAlignment="1" applyProtection="1">
      <alignment horizontal="right" vertical="center"/>
      <protection locked="0"/>
    </xf>
    <xf numFmtId="0" fontId="35" fillId="51" borderId="0" xfId="0" applyNumberFormat="1" applyFont="1" applyFill="1" applyAlignment="1" applyProtection="1">
      <alignment horizontal="left" vertical="top" wrapText="1"/>
      <protection locked="0"/>
    </xf>
    <xf numFmtId="198" fontId="35" fillId="117" borderId="0" xfId="232" applyNumberFormat="1" applyFont="1" applyFill="1" applyBorder="1" applyAlignment="1" applyProtection="1">
      <alignment horizontal="right"/>
      <protection locked="0"/>
    </xf>
    <xf numFmtId="198" fontId="35" fillId="117" borderId="0" xfId="232" applyNumberFormat="1" applyFont="1" applyFill="1" applyAlignment="1" applyProtection="1">
      <alignment horizontal="right"/>
      <protection locked="0"/>
    </xf>
    <xf numFmtId="194" fontId="381" fillId="119" borderId="0" xfId="0" applyNumberFormat="1" applyFont="1" applyFill="1" applyBorder="1" applyAlignment="1" applyProtection="1">
      <alignment horizontal="right" vertical="center"/>
    </xf>
    <xf numFmtId="0" fontId="382" fillId="119" borderId="0" xfId="232" applyFont="1" applyFill="1" applyAlignment="1">
      <alignment horizontal="center" vertical="center"/>
    </xf>
    <xf numFmtId="194" fontId="382" fillId="119" borderId="0" xfId="0" applyNumberFormat="1" applyFont="1" applyFill="1" applyBorder="1" applyAlignment="1" applyProtection="1">
      <alignment horizontal="left" vertical="center"/>
    </xf>
    <xf numFmtId="194" fontId="381" fillId="119" borderId="0" xfId="0" applyNumberFormat="1" applyFont="1" applyFill="1" applyBorder="1" applyAlignment="1" applyProtection="1">
      <alignment horizontal="center" vertical="center"/>
    </xf>
    <xf numFmtId="0" fontId="382" fillId="119" borderId="0" xfId="232" quotePrefix="1" applyFont="1" applyFill="1" applyAlignment="1">
      <alignment horizontal="center" wrapText="1"/>
    </xf>
    <xf numFmtId="0" fontId="101" fillId="0" borderId="0" xfId="229" applyFont="1" applyFill="1" applyAlignment="1" applyProtection="1">
      <alignment horizontal="right"/>
    </xf>
    <xf numFmtId="0" fontId="35" fillId="0" borderId="0" xfId="229" applyFont="1" applyFill="1" applyAlignment="1" applyProtection="1">
      <alignment horizontal="right"/>
      <protection locked="0"/>
    </xf>
    <xf numFmtId="0" fontId="137" fillId="0" borderId="0" xfId="0" applyFont="1" applyFill="1" applyAlignment="1" applyProtection="1">
      <alignment horizontal="left" vertical="center" wrapText="1"/>
    </xf>
    <xf numFmtId="198" fontId="10" fillId="0" borderId="0" xfId="229" applyNumberFormat="1" applyFill="1" applyProtection="1"/>
    <xf numFmtId="198" fontId="35" fillId="118" borderId="0" xfId="229" applyNumberFormat="1" applyFont="1" applyFill="1" applyAlignment="1" applyProtection="1">
      <alignment horizontal="right"/>
      <protection locked="0"/>
    </xf>
    <xf numFmtId="198" fontId="101" fillId="118" borderId="22" xfId="0" applyNumberFormat="1" applyFont="1" applyFill="1" applyBorder="1" applyAlignment="1" applyProtection="1">
      <alignment vertical="center" wrapText="1"/>
    </xf>
    <xf numFmtId="198" fontId="101" fillId="118" borderId="6" xfId="0" applyNumberFormat="1" applyFont="1" applyFill="1" applyBorder="1" applyAlignment="1" applyProtection="1">
      <alignment vertical="center" wrapText="1"/>
    </xf>
    <xf numFmtId="194" fontId="149" fillId="0" borderId="0" xfId="0" quotePrefix="1" applyNumberFormat="1" applyFont="1" applyFill="1" applyBorder="1" applyAlignment="1">
      <alignment horizontal="right" vertical="center"/>
    </xf>
    <xf numFmtId="0" fontId="35" fillId="0" borderId="0" xfId="0" applyFont="1" applyAlignment="1">
      <alignment horizontal="center"/>
    </xf>
    <xf numFmtId="0" fontId="124" fillId="117" borderId="0" xfId="0" applyFont="1" applyFill="1" applyProtection="1"/>
    <xf numFmtId="10" fontId="35" fillId="0" borderId="0" xfId="0" applyNumberFormat="1" applyFont="1" applyFill="1" applyProtection="1"/>
    <xf numFmtId="0" fontId="124" fillId="0" borderId="0" xfId="0" applyFont="1" applyFill="1" applyAlignment="1" applyProtection="1">
      <alignment horizontal="left"/>
    </xf>
    <xf numFmtId="0" fontId="103" fillId="0" borderId="0" xfId="0" applyNumberFormat="1" applyFont="1" applyFill="1" applyProtection="1"/>
    <xf numFmtId="201" fontId="150" fillId="48" borderId="0" xfId="0" quotePrefix="1" applyNumberFormat="1" applyFont="1" applyFill="1" applyBorder="1" applyAlignment="1" applyProtection="1">
      <alignment horizontal="left" vertical="center" wrapText="1"/>
    </xf>
    <xf numFmtId="0" fontId="139" fillId="46" borderId="0" xfId="244" applyFont="1" applyFill="1" applyAlignment="1" applyProtection="1">
      <alignment horizontal="left"/>
    </xf>
    <xf numFmtId="0" fontId="124" fillId="118" borderId="0" xfId="0" applyNumberFormat="1" applyFont="1" applyFill="1" applyAlignment="1" applyProtection="1">
      <alignment wrapText="1"/>
    </xf>
    <xf numFmtId="198" fontId="10" fillId="117" borderId="22" xfId="39" applyNumberFormat="1" applyFont="1" applyFill="1" applyBorder="1" applyAlignment="1" applyProtection="1">
      <alignment horizontal="right" vertical="center"/>
      <protection locked="0"/>
    </xf>
    <xf numFmtId="198" fontId="10" fillId="117" borderId="0" xfId="39" applyNumberFormat="1" applyFont="1" applyFill="1" applyBorder="1" applyAlignment="1" applyProtection="1">
      <alignment horizontal="right" vertical="center"/>
      <protection locked="0"/>
    </xf>
    <xf numFmtId="198" fontId="101" fillId="0" borderId="22" xfId="39" applyNumberFormat="1" applyFont="1" applyFill="1" applyBorder="1" applyAlignment="1" applyProtection="1">
      <alignment horizontal="right" vertical="center"/>
      <protection locked="0"/>
    </xf>
    <xf numFmtId="198" fontId="101" fillId="0" borderId="26" xfId="39" applyNumberFormat="1" applyFont="1" applyFill="1" applyBorder="1" applyAlignment="1" applyProtection="1">
      <alignment horizontal="right" vertical="center"/>
      <protection locked="0"/>
    </xf>
    <xf numFmtId="198" fontId="101" fillId="0" borderId="33" xfId="39" applyNumberFormat="1" applyFont="1" applyFill="1" applyBorder="1" applyAlignment="1" applyProtection="1">
      <alignment horizontal="right" vertical="center"/>
      <protection locked="0"/>
    </xf>
    <xf numFmtId="198" fontId="101" fillId="0" borderId="22" xfId="232" applyNumberFormat="1" applyFont="1" applyFill="1" applyBorder="1" applyAlignment="1" applyProtection="1">
      <alignment vertical="center"/>
      <protection locked="0"/>
    </xf>
    <xf numFmtId="198" fontId="101" fillId="0" borderId="6" xfId="232" applyNumberFormat="1" applyFont="1" applyFill="1" applyBorder="1" applyAlignment="1" applyProtection="1">
      <alignment vertical="center"/>
      <protection locked="0"/>
    </xf>
    <xf numFmtId="198" fontId="101" fillId="0" borderId="0" xfId="232" applyNumberFormat="1" applyFont="1" applyFill="1" applyBorder="1" applyAlignment="1" applyProtection="1">
      <alignment vertical="center"/>
      <protection locked="0"/>
    </xf>
    <xf numFmtId="198" fontId="101" fillId="0" borderId="16" xfId="0" applyNumberFormat="1" applyFont="1" applyFill="1" applyBorder="1" applyProtection="1">
      <protection locked="0"/>
    </xf>
    <xf numFmtId="198" fontId="101" fillId="0" borderId="0" xfId="0" applyNumberFormat="1" applyFont="1" applyFill="1" applyBorder="1" applyProtection="1">
      <protection locked="0"/>
    </xf>
    <xf numFmtId="201" fontId="149" fillId="48" borderId="34" xfId="0" quotePrefix="1" applyNumberFormat="1" applyFont="1" applyFill="1" applyBorder="1" applyAlignment="1" applyProtection="1">
      <alignment horizontal="left" vertical="center" wrapText="1"/>
      <protection locked="0"/>
    </xf>
    <xf numFmtId="0" fontId="10" fillId="0" borderId="0" xfId="0" applyFont="1" applyAlignment="1" applyProtection="1">
      <alignment horizontal="center"/>
      <protection locked="0"/>
    </xf>
    <xf numFmtId="0" fontId="10" fillId="0" borderId="0" xfId="0" applyFont="1" applyFill="1" applyAlignment="1" applyProtection="1">
      <alignment horizontal="center"/>
      <protection locked="0"/>
    </xf>
    <xf numFmtId="194" fontId="149" fillId="48" borderId="85" xfId="0" quotePrefix="1" applyNumberFormat="1" applyFont="1" applyFill="1" applyBorder="1" applyAlignment="1" applyProtection="1">
      <alignment horizontal="right" vertical="center"/>
      <protection locked="0"/>
    </xf>
    <xf numFmtId="198" fontId="101" fillId="0" borderId="6" xfId="0" applyNumberFormat="1" applyFont="1" applyFill="1" applyBorder="1" applyAlignment="1" applyProtection="1">
      <alignment horizontal="right" vertical="center"/>
      <protection locked="0"/>
    </xf>
    <xf numFmtId="198" fontId="97" fillId="0" borderId="0" xfId="0" applyNumberFormat="1" applyFont="1" applyFill="1" applyBorder="1" applyAlignment="1" applyProtection="1">
      <alignment horizontal="right" vertical="center"/>
      <protection locked="0"/>
    </xf>
    <xf numFmtId="198" fontId="134" fillId="0" borderId="0" xfId="0" applyNumberFormat="1" applyFont="1" applyProtection="1">
      <protection locked="0"/>
    </xf>
    <xf numFmtId="198" fontId="134" fillId="0" borderId="0" xfId="0" applyNumberFormat="1" applyFont="1" applyFill="1" applyProtection="1">
      <protection locked="0"/>
    </xf>
    <xf numFmtId="10" fontId="35" fillId="0" borderId="0" xfId="0" applyNumberFormat="1" applyFont="1" applyBorder="1" applyAlignment="1" applyProtection="1">
      <alignment vertical="center"/>
      <protection locked="0"/>
    </xf>
    <xf numFmtId="198" fontId="101" fillId="0" borderId="22" xfId="0" applyNumberFormat="1" applyFont="1" applyBorder="1" applyAlignment="1" applyProtection="1">
      <alignment horizontal="right" vertical="center" wrapText="1"/>
      <protection locked="0"/>
    </xf>
    <xf numFmtId="194" fontId="35" fillId="0" borderId="0" xfId="0" applyNumberFormat="1" applyFont="1" applyProtection="1">
      <protection locked="0"/>
    </xf>
    <xf numFmtId="0" fontId="10" fillId="0" borderId="0" xfId="247" applyProtection="1">
      <protection locked="0"/>
    </xf>
    <xf numFmtId="198" fontId="101" fillId="0" borderId="16" xfId="247" applyNumberFormat="1" applyFont="1" applyFill="1" applyBorder="1" applyProtection="1">
      <protection locked="0"/>
    </xf>
    <xf numFmtId="198" fontId="124" fillId="118" borderId="0" xfId="0" applyNumberFormat="1" applyFont="1" applyFill="1" applyBorder="1" applyAlignment="1" applyProtection="1">
      <alignment vertical="center" wrapText="1"/>
    </xf>
    <xf numFmtId="198" fontId="35" fillId="118" borderId="0" xfId="0" applyNumberFormat="1" applyFont="1" applyFill="1" applyBorder="1" applyAlignment="1" applyProtection="1">
      <alignment vertical="center" wrapText="1"/>
    </xf>
    <xf numFmtId="198" fontId="35" fillId="118" borderId="22" xfId="0" applyNumberFormat="1" applyFont="1" applyFill="1" applyBorder="1" applyAlignment="1" applyProtection="1">
      <alignment vertical="center" wrapText="1"/>
    </xf>
    <xf numFmtId="198" fontId="35" fillId="118" borderId="86" xfId="0" applyNumberFormat="1" applyFont="1" applyFill="1" applyBorder="1" applyAlignment="1" applyProtection="1">
      <alignment vertical="center" wrapText="1"/>
    </xf>
    <xf numFmtId="0" fontId="139" fillId="0" borderId="11" xfId="244" quotePrefix="1" applyFont="1" applyFill="1" applyBorder="1" applyAlignment="1" applyProtection="1">
      <alignment wrapText="1"/>
    </xf>
    <xf numFmtId="0" fontId="139" fillId="0" borderId="11" xfId="244" quotePrefix="1" applyFont="1" applyFill="1" applyBorder="1" applyProtection="1">
      <protection locked="0"/>
    </xf>
    <xf numFmtId="0" fontId="129" fillId="0" borderId="0" xfId="0" applyFont="1" applyBorder="1" applyAlignment="1" applyProtection="1">
      <alignment vertical="top" wrapText="1"/>
    </xf>
    <xf numFmtId="0" fontId="380" fillId="0" borderId="0" xfId="0" applyNumberFormat="1" applyFont="1" applyBorder="1" applyAlignment="1" applyProtection="1">
      <alignment vertical="center" wrapText="1"/>
    </xf>
    <xf numFmtId="4" fontId="121" fillId="116" borderId="0" xfId="0" applyNumberFormat="1" applyFont="1" applyFill="1" applyBorder="1" applyAlignment="1" applyProtection="1">
      <alignment horizontal="center" vertical="center" wrapText="1"/>
    </xf>
    <xf numFmtId="0" fontId="101" fillId="0" borderId="0" xfId="0" applyNumberFormat="1" applyFont="1" applyFill="1" applyBorder="1" applyAlignment="1" applyProtection="1">
      <alignment wrapText="1"/>
    </xf>
    <xf numFmtId="0" fontId="35" fillId="0" borderId="0" xfId="0" applyFont="1" applyBorder="1" applyAlignment="1" applyProtection="1">
      <alignment horizontal="left" vertical="center"/>
    </xf>
    <xf numFmtId="0" fontId="101" fillId="0" borderId="0" xfId="229" applyFont="1" applyBorder="1" applyProtection="1"/>
    <xf numFmtId="0" fontId="35" fillId="0" borderId="0" xfId="229" applyFont="1" applyBorder="1" applyProtection="1"/>
    <xf numFmtId="198" fontId="35" fillId="0" borderId="0" xfId="0" applyNumberFormat="1" applyFont="1" applyFill="1" applyProtection="1">
      <protection locked="0"/>
    </xf>
    <xf numFmtId="201" fontId="149" fillId="48" borderId="34" xfId="0" quotePrefix="1" applyNumberFormat="1" applyFont="1" applyFill="1" applyBorder="1" applyAlignment="1" applyProtection="1">
      <alignment horizontal="center" vertical="center" wrapText="1"/>
    </xf>
    <xf numFmtId="9" fontId="124" fillId="0" borderId="0" xfId="256" applyFont="1" applyFill="1" applyBorder="1" applyAlignment="1" applyProtection="1">
      <alignment horizontal="right" vertical="center"/>
    </xf>
    <xf numFmtId="9" fontId="153" fillId="0" borderId="0" xfId="256" applyFont="1" applyFill="1" applyBorder="1" applyAlignment="1" applyProtection="1">
      <alignment horizontal="right" vertical="center"/>
    </xf>
    <xf numFmtId="0" fontId="124" fillId="0" borderId="0" xfId="0" applyFont="1" applyFill="1" applyBorder="1" applyAlignment="1" applyProtection="1">
      <alignment vertical="center"/>
      <protection locked="0"/>
    </xf>
    <xf numFmtId="9" fontId="145" fillId="0" borderId="0" xfId="256" applyFont="1" applyFill="1" applyBorder="1" applyAlignment="1" applyProtection="1">
      <alignment horizontal="right" vertical="center"/>
    </xf>
    <xf numFmtId="9" fontId="124" fillId="0" borderId="0" xfId="256" applyFont="1" applyFill="1" applyBorder="1" applyAlignment="1" applyProtection="1">
      <alignment vertical="center"/>
      <protection locked="0"/>
    </xf>
    <xf numFmtId="9" fontId="132" fillId="46" borderId="0" xfId="256" applyFont="1" applyFill="1"/>
    <xf numFmtId="9" fontId="132" fillId="0" borderId="0" xfId="256" applyFont="1" applyFill="1"/>
    <xf numFmtId="9" fontId="132" fillId="0" borderId="0" xfId="256" quotePrefix="1" applyFont="1" applyFill="1"/>
    <xf numFmtId="9" fontId="132" fillId="46" borderId="0" xfId="256" applyFont="1" applyFill="1" applyBorder="1"/>
    <xf numFmtId="9" fontId="132" fillId="46" borderId="17" xfId="256" applyFont="1" applyFill="1" applyBorder="1"/>
    <xf numFmtId="9" fontId="145" fillId="0" borderId="22" xfId="256" applyFont="1" applyFill="1" applyBorder="1" applyAlignment="1" applyProtection="1">
      <alignment horizontal="right" vertical="center"/>
    </xf>
    <xf numFmtId="9" fontId="145" fillId="0" borderId="33" xfId="256" applyFont="1" applyFill="1" applyBorder="1" applyAlignment="1" applyProtection="1">
      <alignment horizontal="right" vertical="center"/>
    </xf>
    <xf numFmtId="9" fontId="134" fillId="47" borderId="0" xfId="256" applyFont="1" applyFill="1" applyBorder="1" applyProtection="1"/>
    <xf numFmtId="9" fontId="133" fillId="46" borderId="0" xfId="256" applyFont="1" applyFill="1"/>
    <xf numFmtId="0" fontId="10" fillId="46" borderId="0" xfId="232" applyFont="1" applyFill="1"/>
    <xf numFmtId="0" fontId="71" fillId="0" borderId="0" xfId="0" applyFont="1" applyFill="1" applyAlignment="1">
      <alignment horizontal="left"/>
    </xf>
    <xf numFmtId="0" fontId="10" fillId="46" borderId="17" xfId="232" applyFont="1" applyFill="1" applyBorder="1"/>
    <xf numFmtId="199" fontId="50" fillId="46" borderId="0" xfId="39" applyNumberFormat="1" applyFont="1" applyFill="1"/>
    <xf numFmtId="201" fontId="13" fillId="0" borderId="0" xfId="0" quotePrefix="1" applyNumberFormat="1" applyFont="1" applyFill="1" applyBorder="1" applyAlignment="1" applyProtection="1">
      <alignment vertical="center" wrapText="1"/>
    </xf>
    <xf numFmtId="0" fontId="10" fillId="0" borderId="0" xfId="232" applyFont="1" applyFill="1" applyBorder="1"/>
    <xf numFmtId="198" fontId="10" fillId="0" borderId="0" xfId="232" applyNumberFormat="1" applyFont="1" applyFill="1" applyBorder="1"/>
    <xf numFmtId="201" fontId="149" fillId="0" borderId="0" xfId="0" quotePrefix="1" applyNumberFormat="1" applyFont="1" applyFill="1" applyBorder="1" applyAlignment="1" applyProtection="1">
      <alignment horizontal="center" vertical="center" wrapText="1"/>
    </xf>
    <xf numFmtId="201" fontId="149" fillId="48" borderId="34" xfId="0" quotePrefix="1" applyNumberFormat="1" applyFont="1" applyFill="1" applyBorder="1" applyAlignment="1" applyProtection="1">
      <alignment horizontal="left" vertical="center" wrapText="1"/>
    </xf>
    <xf numFmtId="0" fontId="132" fillId="0" borderId="0" xfId="232" applyFont="1" applyFill="1" applyBorder="1"/>
    <xf numFmtId="201" fontId="137" fillId="0" borderId="0" xfId="0" quotePrefix="1" applyNumberFormat="1" applyFont="1" applyFill="1" applyBorder="1" applyAlignment="1" applyProtection="1">
      <alignment horizontal="center" vertical="center" wrapText="1"/>
    </xf>
    <xf numFmtId="0" fontId="132" fillId="0" borderId="0" xfId="232" applyFont="1" applyFill="1" applyProtection="1">
      <protection locked="0"/>
    </xf>
    <xf numFmtId="0" fontId="132" fillId="0" borderId="0" xfId="232" applyFont="1" applyFill="1" applyBorder="1" applyProtection="1">
      <protection locked="0"/>
    </xf>
    <xf numFmtId="0" fontId="10" fillId="0" borderId="0" xfId="232" applyFill="1" applyBorder="1" applyProtection="1">
      <protection locked="0"/>
    </xf>
    <xf numFmtId="0" fontId="144" fillId="0" borderId="0" xfId="0" applyFont="1" applyFill="1" applyAlignment="1" applyProtection="1">
      <alignment horizontal="right"/>
    </xf>
    <xf numFmtId="0" fontId="35" fillId="0" borderId="0" xfId="0" quotePrefix="1" applyFont="1" applyFill="1" applyBorder="1" applyAlignment="1" applyProtection="1">
      <alignment vertical="center" wrapText="1"/>
    </xf>
    <xf numFmtId="0" fontId="14" fillId="0" borderId="0" xfId="0" applyFont="1" applyFill="1" applyBorder="1" applyAlignment="1" applyProtection="1">
      <alignment vertical="center"/>
    </xf>
    <xf numFmtId="174" fontId="101" fillId="45" borderId="0" xfId="39" applyNumberFormat="1" applyFont="1" applyFill="1" applyBorder="1" applyAlignment="1" applyProtection="1">
      <alignment horizontal="center" vertical="center" wrapText="1"/>
    </xf>
    <xf numFmtId="0" fontId="35" fillId="51" borderId="0" xfId="0" applyFont="1" applyFill="1" applyBorder="1" applyAlignment="1" applyProtection="1">
      <alignment vertical="center"/>
    </xf>
    <xf numFmtId="0" fontId="35" fillId="51" borderId="0" xfId="0" quotePrefix="1" applyFont="1" applyFill="1" applyBorder="1" applyAlignment="1" applyProtection="1">
      <alignment vertical="center" wrapText="1"/>
    </xf>
    <xf numFmtId="194" fontId="99" fillId="51" borderId="0" xfId="0" applyNumberFormat="1" applyFont="1" applyFill="1" applyBorder="1" applyAlignment="1" applyProtection="1">
      <alignment horizontal="left" vertical="center"/>
      <protection locked="0"/>
    </xf>
    <xf numFmtId="198" fontId="123" fillId="117" borderId="0" xfId="39" applyNumberFormat="1" applyFont="1" applyFill="1" applyBorder="1" applyAlignment="1" applyProtection="1">
      <alignment horizontal="right" vertical="center"/>
    </xf>
    <xf numFmtId="198" fontId="123" fillId="51" borderId="0" xfId="39" applyNumberFormat="1" applyFont="1" applyFill="1" applyBorder="1" applyAlignment="1" applyProtection="1">
      <alignment horizontal="right" vertical="center"/>
    </xf>
    <xf numFmtId="0" fontId="10" fillId="51" borderId="86" xfId="232" applyFill="1" applyBorder="1" applyProtection="1">
      <protection locked="0"/>
    </xf>
    <xf numFmtId="0" fontId="132" fillId="51" borderId="86" xfId="232" applyFont="1" applyFill="1" applyBorder="1" applyProtection="1">
      <protection locked="0"/>
    </xf>
    <xf numFmtId="9" fontId="123" fillId="117" borderId="0" xfId="256" applyFont="1" applyFill="1" applyBorder="1" applyAlignment="1" applyProtection="1">
      <alignment horizontal="right" vertical="center"/>
      <protection locked="0"/>
    </xf>
    <xf numFmtId="198" fontId="10" fillId="117" borderId="0" xfId="39" applyNumberFormat="1" applyFont="1" applyFill="1" applyBorder="1" applyAlignment="1" applyProtection="1">
      <alignment horizontal="right" vertical="center"/>
    </xf>
    <xf numFmtId="0" fontId="145" fillId="47" borderId="0" xfId="232" applyFont="1" applyFill="1" applyBorder="1" applyAlignment="1" applyProtection="1">
      <alignment vertical="center"/>
    </xf>
    <xf numFmtId="0" fontId="145" fillId="47" borderId="0" xfId="232" applyFont="1" applyFill="1" applyProtection="1"/>
    <xf numFmtId="192" fontId="133" fillId="47" borderId="0" xfId="232" applyNumberFormat="1" applyFont="1" applyFill="1" applyBorder="1" applyAlignment="1" applyProtection="1">
      <alignment horizontal="left" vertical="center"/>
    </xf>
    <xf numFmtId="0" fontId="145" fillId="47" borderId="0" xfId="0" applyNumberFormat="1" applyFont="1" applyFill="1" applyAlignment="1" applyProtection="1">
      <alignment wrapText="1"/>
    </xf>
    <xf numFmtId="0" fontId="145" fillId="47" borderId="0" xfId="0" applyNumberFormat="1" applyFont="1" applyFill="1" applyAlignment="1" applyProtection="1">
      <alignment horizontal="left" wrapText="1"/>
    </xf>
    <xf numFmtId="0" fontId="35" fillId="51" borderId="0" xfId="0" applyFont="1" applyFill="1" applyBorder="1" applyAlignment="1" applyProtection="1">
      <alignment horizontal="left" vertical="center" wrapText="1"/>
      <protection locked="0"/>
    </xf>
    <xf numFmtId="10" fontId="35" fillId="117" borderId="0" xfId="256" applyNumberFormat="1" applyFont="1" applyFill="1" applyAlignment="1" applyProtection="1">
      <alignment horizontal="center"/>
      <protection locked="0"/>
    </xf>
    <xf numFmtId="194" fontId="13" fillId="47" borderId="0" xfId="0" quotePrefix="1" applyNumberFormat="1" applyFont="1" applyFill="1" applyBorder="1" applyAlignment="1">
      <alignment horizontal="right" vertical="center"/>
    </xf>
    <xf numFmtId="0" fontId="35" fillId="51" borderId="0" xfId="0" applyFont="1" applyFill="1" applyBorder="1" applyAlignment="1" applyProtection="1">
      <alignment horizontal="center"/>
      <protection locked="0"/>
    </xf>
    <xf numFmtId="0" fontId="145" fillId="0" borderId="0" xfId="232" applyNumberFormat="1" applyFont="1" applyProtection="1"/>
    <xf numFmtId="0" fontId="145" fillId="0" borderId="0" xfId="232" applyFont="1" applyProtection="1"/>
    <xf numFmtId="0" fontId="99" fillId="117" borderId="0" xfId="0" applyFont="1" applyFill="1" applyBorder="1" applyAlignment="1" applyProtection="1">
      <alignment horizontal="left" vertical="center"/>
      <protection locked="0"/>
    </xf>
    <xf numFmtId="0" fontId="139" fillId="46" borderId="0" xfId="244" quotePrefix="1" applyFont="1" applyFill="1" applyBorder="1" applyProtection="1">
      <protection locked="0"/>
    </xf>
    <xf numFmtId="198" fontId="35" fillId="46" borderId="0" xfId="0" applyNumberFormat="1" applyFont="1" applyFill="1" applyBorder="1" applyAlignment="1" applyProtection="1">
      <alignment vertical="center" wrapText="1"/>
      <protection locked="0"/>
    </xf>
    <xf numFmtId="201" fontId="150" fillId="48" borderId="0" xfId="0" quotePrefix="1" applyNumberFormat="1" applyFont="1" applyFill="1" applyBorder="1" applyAlignment="1" applyProtection="1">
      <alignment horizontal="left" vertical="center" wrapText="1"/>
    </xf>
    <xf numFmtId="0" fontId="139" fillId="46" borderId="0" xfId="244" applyFont="1" applyFill="1" applyAlignment="1" applyProtection="1">
      <alignment horizontal="left"/>
    </xf>
    <xf numFmtId="198" fontId="10" fillId="0" borderId="0" xfId="232" applyNumberFormat="1" applyFill="1"/>
    <xf numFmtId="198" fontId="13" fillId="0" borderId="0" xfId="232" applyNumberFormat="1" applyFont="1" applyFill="1"/>
    <xf numFmtId="1" fontId="35" fillId="0" borderId="0" xfId="229" applyNumberFormat="1" applyFont="1" applyFill="1" applyAlignment="1" applyProtection="1">
      <alignment horizontal="right"/>
    </xf>
    <xf numFmtId="1" fontId="45" fillId="0" borderId="22" xfId="39" quotePrefix="1" applyNumberFormat="1" applyFont="1" applyFill="1" applyBorder="1" applyAlignment="1" applyProtection="1">
      <alignment vertical="center" wrapText="1"/>
    </xf>
    <xf numFmtId="1" fontId="45" fillId="0" borderId="0" xfId="39" quotePrefix="1" applyNumberFormat="1" applyFont="1" applyFill="1" applyBorder="1" applyAlignment="1" applyProtection="1">
      <alignment vertical="center" wrapText="1"/>
    </xf>
    <xf numFmtId="201" fontId="149" fillId="48" borderId="0" xfId="0" quotePrefix="1" applyNumberFormat="1" applyFont="1" applyFill="1" applyBorder="1" applyAlignment="1">
      <alignment horizontal="left" vertical="center" wrapText="1"/>
    </xf>
    <xf numFmtId="201" fontId="150" fillId="48" borderId="0" xfId="0" quotePrefix="1" applyNumberFormat="1" applyFont="1" applyFill="1" applyBorder="1" applyAlignment="1" applyProtection="1">
      <alignment horizontal="left" vertical="center" wrapText="1"/>
    </xf>
    <xf numFmtId="0" fontId="139" fillId="46" borderId="0" xfId="244" applyFont="1" applyFill="1" applyAlignment="1" applyProtection="1">
      <alignment horizontal="left"/>
    </xf>
    <xf numFmtId="201" fontId="150" fillId="48" borderId="0" xfId="0" quotePrefix="1" applyNumberFormat="1" applyFont="1" applyFill="1" applyBorder="1" applyAlignment="1" applyProtection="1">
      <alignment horizontal="left" vertical="center" wrapText="1"/>
    </xf>
    <xf numFmtId="0" fontId="139" fillId="46" borderId="0" xfId="244" applyFont="1" applyFill="1" applyAlignment="1" applyProtection="1">
      <alignment horizontal="left"/>
    </xf>
    <xf numFmtId="0" fontId="38" fillId="0" borderId="0" xfId="52275" applyFont="1"/>
    <xf numFmtId="4" fontId="38" fillId="0" borderId="0" xfId="52276" applyNumberFormat="1" applyFont="1"/>
    <xf numFmtId="172" fontId="38" fillId="0" borderId="0" xfId="52276" applyFont="1"/>
    <xf numFmtId="4" fontId="38" fillId="118" borderId="0" xfId="52276" applyNumberFormat="1" applyFont="1" applyFill="1"/>
    <xf numFmtId="172" fontId="38" fillId="118" borderId="0" xfId="52276" applyFont="1" applyFill="1"/>
    <xf numFmtId="4" fontId="38" fillId="120" borderId="0" xfId="52276" applyNumberFormat="1" applyFont="1" applyFill="1"/>
    <xf numFmtId="172" fontId="38" fillId="120" borderId="0" xfId="52276" applyFont="1" applyFill="1"/>
    <xf numFmtId="49" fontId="76" fillId="0" borderId="0" xfId="52275" applyNumberFormat="1"/>
    <xf numFmtId="4" fontId="76" fillId="0" borderId="0" xfId="52276" applyNumberFormat="1" applyFont="1"/>
    <xf numFmtId="172" fontId="76" fillId="0" borderId="0" xfId="52276" applyFont="1"/>
    <xf numFmtId="4" fontId="0" fillId="120" borderId="0" xfId="0" applyNumberFormat="1" applyFill="1"/>
    <xf numFmtId="4" fontId="0" fillId="118" borderId="0" xfId="0" applyNumberFormat="1" applyFill="1"/>
    <xf numFmtId="4" fontId="0" fillId="49" borderId="0" xfId="0" applyNumberFormat="1" applyFill="1"/>
    <xf numFmtId="43" fontId="119" fillId="0" borderId="0" xfId="52277" applyFont="1" applyFill="1" applyBorder="1" applyAlignment="1" applyProtection="1"/>
    <xf numFmtId="172" fontId="75" fillId="0" borderId="0" xfId="52276" applyFont="1"/>
    <xf numFmtId="0" fontId="0" fillId="118" borderId="0" xfId="0" applyFill="1"/>
    <xf numFmtId="43" fontId="10" fillId="0" borderId="0" xfId="52277" applyFont="1" applyFill="1" applyBorder="1" applyAlignment="1" applyProtection="1">
      <alignment vertical="center"/>
    </xf>
    <xf numFmtId="4" fontId="76" fillId="120" borderId="0" xfId="52278" applyNumberFormat="1" applyFont="1" applyFill="1"/>
    <xf numFmtId="49" fontId="76" fillId="0" borderId="0" xfId="52279" applyNumberFormat="1"/>
    <xf numFmtId="49" fontId="76" fillId="0" borderId="0" xfId="52279" applyNumberFormat="1" applyAlignment="1">
      <alignment horizontal="center"/>
    </xf>
    <xf numFmtId="0" fontId="0" fillId="120" borderId="0" xfId="0" applyFill="1"/>
    <xf numFmtId="4" fontId="0" fillId="0" borderId="0" xfId="0" applyNumberFormat="1"/>
    <xf numFmtId="4" fontId="76" fillId="118" borderId="0" xfId="52278" applyNumberFormat="1" applyFont="1" applyFill="1"/>
    <xf numFmtId="43" fontId="10" fillId="0" borderId="0" xfId="52277" applyFont="1" applyFill="1" applyAlignment="1" applyProtection="1">
      <alignment vertical="center"/>
    </xf>
    <xf numFmtId="0" fontId="10" fillId="0" borderId="0" xfId="0" quotePrefix="1" applyFont="1"/>
    <xf numFmtId="43" fontId="10" fillId="0" borderId="0" xfId="52277" applyFont="1" applyFill="1" applyProtection="1"/>
    <xf numFmtId="0" fontId="0" fillId="0" borderId="0" xfId="0" applyAlignment="1">
      <alignment horizontal="left" indent="1"/>
    </xf>
    <xf numFmtId="0" fontId="10" fillId="0" borderId="0" xfId="0" applyFont="1" applyAlignment="1">
      <alignment horizontal="left" indent="1"/>
    </xf>
    <xf numFmtId="49" fontId="76" fillId="0" borderId="0" xfId="52280" applyNumberFormat="1"/>
    <xf numFmtId="49" fontId="76" fillId="0" borderId="0" xfId="52280" applyNumberFormat="1" applyAlignment="1">
      <alignment horizontal="center"/>
    </xf>
    <xf numFmtId="49" fontId="76" fillId="0" borderId="0" xfId="52281" applyNumberFormat="1"/>
    <xf numFmtId="172" fontId="0" fillId="0" borderId="0" xfId="52276" applyFont="1" applyFill="1"/>
    <xf numFmtId="4" fontId="76" fillId="121" borderId="0" xfId="52278" applyNumberFormat="1" applyFont="1" applyFill="1"/>
    <xf numFmtId="4" fontId="0" fillId="47" borderId="0" xfId="0" applyNumberFormat="1" applyFill="1"/>
    <xf numFmtId="4" fontId="0" fillId="122" borderId="0" xfId="0" applyNumberFormat="1" applyFill="1"/>
    <xf numFmtId="4" fontId="0" fillId="123" borderId="0" xfId="0" applyNumberFormat="1" applyFill="1"/>
    <xf numFmtId="4" fontId="76" fillId="124" borderId="0" xfId="52278" applyNumberFormat="1" applyFont="1" applyFill="1"/>
    <xf numFmtId="4" fontId="76" fillId="125" borderId="0" xfId="52278" applyNumberFormat="1" applyFont="1" applyFill="1"/>
    <xf numFmtId="0" fontId="0" fillId="125" borderId="0" xfId="0" applyFill="1"/>
    <xf numFmtId="172" fontId="0" fillId="0" borderId="0" xfId="52276" applyFont="1"/>
    <xf numFmtId="4" fontId="0" fillId="124" borderId="0" xfId="0" applyNumberFormat="1" applyFill="1"/>
    <xf numFmtId="4" fontId="0" fillId="125" borderId="0" xfId="0" applyNumberFormat="1" applyFill="1"/>
    <xf numFmtId="4" fontId="0" fillId="121" borderId="0" xfId="0" applyNumberFormat="1" applyFill="1"/>
    <xf numFmtId="1" fontId="10" fillId="0" borderId="0" xfId="39" quotePrefix="1" applyNumberFormat="1" applyFill="1" applyAlignment="1">
      <alignment vertical="center" wrapText="1"/>
    </xf>
    <xf numFmtId="43" fontId="10" fillId="0" borderId="0" xfId="52277" applyFont="1" applyFill="1" applyAlignment="1">
      <alignment vertical="center"/>
    </xf>
    <xf numFmtId="1" fontId="119" fillId="0" borderId="0" xfId="247" quotePrefix="1" applyNumberFormat="1" applyFont="1" applyAlignment="1">
      <alignment vertical="center" wrapText="1"/>
    </xf>
    <xf numFmtId="1" fontId="119" fillId="0" borderId="0" xfId="0" quotePrefix="1" applyNumberFormat="1" applyFont="1" applyAlignment="1">
      <alignment vertical="center" wrapText="1"/>
    </xf>
    <xf numFmtId="4" fontId="13" fillId="0" borderId="0" xfId="0" applyNumberFormat="1" applyFont="1" applyAlignment="1">
      <alignment horizontal="right"/>
    </xf>
    <xf numFmtId="4" fontId="10" fillId="0" borderId="0" xfId="0" applyNumberFormat="1" applyFont="1" applyAlignment="1">
      <alignment horizontal="right"/>
    </xf>
    <xf numFmtId="4" fontId="0" fillId="50" borderId="0" xfId="0" applyNumberFormat="1" applyFill="1"/>
    <xf numFmtId="4" fontId="0" fillId="126" borderId="0" xfId="0" applyNumberFormat="1" applyFill="1"/>
    <xf numFmtId="0" fontId="38" fillId="0" borderId="0" xfId="52282" applyFont="1"/>
    <xf numFmtId="0" fontId="38" fillId="47" borderId="0" xfId="52282" applyFont="1" applyFill="1"/>
    <xf numFmtId="172" fontId="38" fillId="0" borderId="0" xfId="52276" applyFont="1" applyFill="1"/>
    <xf numFmtId="0" fontId="2" fillId="0" borderId="0" xfId="52283"/>
    <xf numFmtId="49" fontId="76" fillId="0" borderId="0" xfId="52282" applyNumberFormat="1"/>
    <xf numFmtId="1" fontId="76" fillId="0" borderId="0" xfId="52282" applyNumberFormat="1"/>
    <xf numFmtId="14" fontId="76" fillId="0" borderId="0" xfId="52282" applyNumberFormat="1"/>
    <xf numFmtId="172" fontId="0" fillId="127" borderId="0" xfId="52276" applyFont="1" applyFill="1"/>
    <xf numFmtId="0" fontId="0" fillId="0" borderId="0" xfId="0" applyAlignment="1">
      <alignment horizontal="left"/>
    </xf>
    <xf numFmtId="4" fontId="2" fillId="0" borderId="0" xfId="52283" applyNumberFormat="1"/>
    <xf numFmtId="14" fontId="2" fillId="0" borderId="0" xfId="52283" applyNumberFormat="1"/>
    <xf numFmtId="49" fontId="76" fillId="128" borderId="0" xfId="52282" applyNumberFormat="1" applyFill="1"/>
    <xf numFmtId="1" fontId="76" fillId="128" borderId="0" xfId="52282" applyNumberFormat="1" applyFill="1"/>
    <xf numFmtId="0" fontId="2" fillId="0" borderId="0" xfId="52283" applyAlignment="1">
      <alignment horizontal="center"/>
    </xf>
    <xf numFmtId="4" fontId="0" fillId="0" borderId="0" xfId="52276" applyNumberFormat="1" applyFont="1"/>
    <xf numFmtId="49" fontId="76" fillId="0" borderId="0" xfId="52275" applyNumberFormat="1" applyAlignment="1">
      <alignment horizontal="center"/>
    </xf>
    <xf numFmtId="1" fontId="76" fillId="0" borderId="0" xfId="52275" applyNumberFormat="1"/>
    <xf numFmtId="4" fontId="0" fillId="47" borderId="0" xfId="52276" applyNumberFormat="1" applyFont="1" applyFill="1"/>
    <xf numFmtId="4" fontId="0" fillId="0" borderId="0" xfId="52276" applyNumberFormat="1" applyFont="1" applyFill="1"/>
    <xf numFmtId="172" fontId="0" fillId="120" borderId="0" xfId="52276" applyFont="1" applyFill="1"/>
    <xf numFmtId="49" fontId="386" fillId="0" borderId="0" xfId="52284" applyNumberFormat="1" applyAlignment="1">
      <alignment vertical="center"/>
    </xf>
    <xf numFmtId="1" fontId="386" fillId="0" borderId="0" xfId="52284" applyNumberFormat="1" applyAlignment="1">
      <alignment vertical="center"/>
    </xf>
    <xf numFmtId="14" fontId="386" fillId="0" borderId="0" xfId="52284" applyNumberFormat="1" applyAlignment="1">
      <alignment vertical="center"/>
    </xf>
    <xf numFmtId="172" fontId="386" fillId="0" borderId="0" xfId="52276" applyFont="1" applyAlignment="1">
      <alignment vertical="center"/>
    </xf>
    <xf numFmtId="4" fontId="0" fillId="120" borderId="0" xfId="52276" applyNumberFormat="1" applyFont="1" applyFill="1"/>
    <xf numFmtId="172" fontId="0" fillId="51" borderId="0" xfId="52276" applyFont="1" applyFill="1"/>
    <xf numFmtId="0" fontId="10" fillId="0" borderId="0" xfId="0" applyFont="1" applyProtection="1">
      <protection locked="0"/>
    </xf>
    <xf numFmtId="0" fontId="0" fillId="0" borderId="0" xfId="0" pivotButton="1"/>
    <xf numFmtId="0" fontId="167" fillId="0" borderId="0" xfId="52285" applyFont="1" applyAlignment="1">
      <alignment horizontal="center" vertical="center" wrapText="1"/>
    </xf>
    <xf numFmtId="2" fontId="167" fillId="0" borderId="0" xfId="52285" applyNumberFormat="1" applyFont="1" applyAlignment="1">
      <alignment vertical="center" wrapText="1"/>
    </xf>
    <xf numFmtId="0" fontId="167" fillId="0" borderId="0" xfId="52285" applyFont="1" applyAlignment="1">
      <alignment vertical="center" wrapText="1"/>
    </xf>
    <xf numFmtId="0" fontId="2" fillId="0" borderId="0" xfId="52285"/>
    <xf numFmtId="2" fontId="2" fillId="0" borderId="0" xfId="52285" applyNumberFormat="1"/>
    <xf numFmtId="14" fontId="2" fillId="0" borderId="0" xfId="52285" applyNumberFormat="1"/>
    <xf numFmtId="4" fontId="2" fillId="0" borderId="0" xfId="52285" applyNumberFormat="1"/>
    <xf numFmtId="4" fontId="2" fillId="122" borderId="0" xfId="52285" applyNumberFormat="1" applyFill="1"/>
    <xf numFmtId="43" fontId="0" fillId="47" borderId="0" xfId="52286" applyFont="1" applyFill="1"/>
    <xf numFmtId="4" fontId="2" fillId="118" borderId="0" xfId="52285" applyNumberFormat="1" applyFill="1"/>
    <xf numFmtId="43" fontId="2" fillId="0" borderId="0" xfId="52285" applyNumberFormat="1"/>
    <xf numFmtId="4" fontId="2" fillId="47" borderId="0" xfId="52285" applyNumberFormat="1" applyFill="1"/>
    <xf numFmtId="10" fontId="0" fillId="0" borderId="0" xfId="52287" applyNumberFormat="1" applyFont="1"/>
    <xf numFmtId="4" fontId="2" fillId="120" borderId="0" xfId="52285" applyNumberFormat="1" applyFill="1"/>
    <xf numFmtId="4" fontId="2" fillId="129" borderId="0" xfId="52285" applyNumberFormat="1" applyFill="1"/>
    <xf numFmtId="4" fontId="2" fillId="0" borderId="0" xfId="52285" applyNumberFormat="1" applyFill="1"/>
    <xf numFmtId="0" fontId="13" fillId="130" borderId="28" xfId="247" applyFont="1" applyFill="1" applyBorder="1" applyAlignment="1">
      <alignment horizontal="center"/>
    </xf>
    <xf numFmtId="0" fontId="10" fillId="130" borderId="6" xfId="247" applyFill="1" applyBorder="1" applyAlignment="1">
      <alignment horizontal="center"/>
    </xf>
    <xf numFmtId="0" fontId="13" fillId="130" borderId="6" xfId="247" applyFont="1" applyFill="1" applyBorder="1" applyAlignment="1">
      <alignment horizontal="center"/>
    </xf>
    <xf numFmtId="0" fontId="13" fillId="130" borderId="90" xfId="247" applyFont="1" applyFill="1" applyBorder="1" applyAlignment="1">
      <alignment horizontal="center"/>
    </xf>
    <xf numFmtId="0" fontId="13" fillId="130" borderId="91" xfId="247" applyFont="1" applyFill="1" applyBorder="1" applyAlignment="1">
      <alignment horizontal="center"/>
    </xf>
    <xf numFmtId="4" fontId="13" fillId="0" borderId="0" xfId="247" applyNumberFormat="1" applyFont="1"/>
    <xf numFmtId="0" fontId="10" fillId="0" borderId="92" xfId="247" applyBorder="1"/>
    <xf numFmtId="10" fontId="10" fillId="0" borderId="93" xfId="247" applyNumberFormat="1" applyBorder="1"/>
    <xf numFmtId="4" fontId="10" fillId="0" borderId="93" xfId="247" applyNumberFormat="1" applyBorder="1"/>
    <xf numFmtId="4" fontId="10" fillId="0" borderId="94" xfId="247" applyNumberFormat="1" applyBorder="1"/>
    <xf numFmtId="4" fontId="10" fillId="0" borderId="95" xfId="247" applyNumberFormat="1" applyBorder="1"/>
    <xf numFmtId="4" fontId="10" fillId="0" borderId="0" xfId="247" applyNumberFormat="1"/>
    <xf numFmtId="4" fontId="0" fillId="0" borderId="0" xfId="52288" applyNumberFormat="1" applyFont="1"/>
    <xf numFmtId="0" fontId="10" fillId="0" borderId="96" xfId="247" applyBorder="1"/>
    <xf numFmtId="9" fontId="10" fillId="0" borderId="97" xfId="247" applyNumberFormat="1" applyBorder="1"/>
    <xf numFmtId="4" fontId="10" fillId="0" borderId="98" xfId="247" applyNumberFormat="1" applyBorder="1"/>
    <xf numFmtId="4" fontId="10" fillId="0" borderId="99" xfId="247" applyNumberFormat="1" applyBorder="1"/>
    <xf numFmtId="4" fontId="10" fillId="0" borderId="97" xfId="247" applyNumberFormat="1" applyBorder="1" applyAlignment="1">
      <alignment horizontal="right"/>
    </xf>
    <xf numFmtId="4" fontId="10" fillId="0" borderId="100" xfId="247" applyNumberFormat="1" applyBorder="1"/>
    <xf numFmtId="4" fontId="0" fillId="0" borderId="0" xfId="48080" applyNumberFormat="1" applyFont="1"/>
    <xf numFmtId="0" fontId="10" fillId="0" borderId="97" xfId="247" applyBorder="1"/>
    <xf numFmtId="4" fontId="10" fillId="0" borderId="97" xfId="247" applyNumberFormat="1" applyBorder="1"/>
    <xf numFmtId="4" fontId="10" fillId="0" borderId="101" xfId="247" applyNumberFormat="1" applyBorder="1"/>
    <xf numFmtId="4" fontId="10" fillId="0" borderId="102" xfId="247" applyNumberFormat="1" applyBorder="1"/>
    <xf numFmtId="0" fontId="10" fillId="0" borderId="103" xfId="247" applyBorder="1"/>
    <xf numFmtId="0" fontId="10" fillId="0" borderId="104" xfId="247" applyBorder="1"/>
    <xf numFmtId="4" fontId="10" fillId="0" borderId="104" xfId="247" applyNumberFormat="1" applyBorder="1"/>
    <xf numFmtId="4" fontId="10" fillId="0" borderId="105" xfId="247" applyNumberFormat="1" applyBorder="1"/>
    <xf numFmtId="4" fontId="10" fillId="0" borderId="25" xfId="247" applyNumberFormat="1" applyBorder="1"/>
    <xf numFmtId="0" fontId="13" fillId="0" borderId="106" xfId="247" applyFont="1" applyBorder="1"/>
    <xf numFmtId="10" fontId="13" fillId="0" borderId="107" xfId="231" applyNumberFormat="1" applyFont="1" applyBorder="1"/>
    <xf numFmtId="4" fontId="10" fillId="0" borderId="107" xfId="247" applyNumberFormat="1" applyBorder="1"/>
    <xf numFmtId="4" fontId="13" fillId="0" borderId="108" xfId="247" applyNumberFormat="1" applyFont="1" applyBorder="1"/>
    <xf numFmtId="4" fontId="13" fillId="130" borderId="11" xfId="247" applyNumberFormat="1" applyFont="1" applyFill="1" applyBorder="1"/>
    <xf numFmtId="0" fontId="13" fillId="0" borderId="28" xfId="247" applyFont="1" applyBorder="1"/>
    <xf numFmtId="0" fontId="132" fillId="0" borderId="0" xfId="247" applyFont="1"/>
    <xf numFmtId="0" fontId="10" fillId="0" borderId="28" xfId="247" applyBorder="1"/>
    <xf numFmtId="0" fontId="10" fillId="0" borderId="107" xfId="247" applyBorder="1"/>
    <xf numFmtId="4" fontId="10" fillId="0" borderId="108" xfId="247" applyNumberFormat="1" applyBorder="1"/>
    <xf numFmtId="4" fontId="10" fillId="0" borderId="11" xfId="247" applyNumberFormat="1" applyBorder="1"/>
    <xf numFmtId="0" fontId="10" fillId="0" borderId="106" xfId="247" applyBorder="1"/>
    <xf numFmtId="4" fontId="13" fillId="46" borderId="11" xfId="247" applyNumberFormat="1" applyFont="1" applyFill="1" applyBorder="1"/>
    <xf numFmtId="0" fontId="10" fillId="0" borderId="6" xfId="247" applyBorder="1"/>
    <xf numFmtId="4" fontId="10" fillId="0" borderId="6" xfId="247" applyNumberFormat="1" applyBorder="1"/>
    <xf numFmtId="0" fontId="10" fillId="0" borderId="90" xfId="247" applyBorder="1"/>
    <xf numFmtId="0" fontId="13" fillId="46" borderId="0" xfId="247" applyFont="1" applyFill="1"/>
    <xf numFmtId="14" fontId="13" fillId="46" borderId="0" xfId="247" applyNumberFormat="1" applyFont="1" applyFill="1"/>
    <xf numFmtId="0" fontId="10" fillId="46" borderId="0" xfId="247" applyFill="1"/>
    <xf numFmtId="0" fontId="13" fillId="46" borderId="11" xfId="247" applyFont="1" applyFill="1" applyBorder="1" applyAlignment="1">
      <alignment horizontal="center"/>
    </xf>
    <xf numFmtId="0" fontId="13" fillId="46" borderId="90" xfId="247" applyFont="1" applyFill="1" applyBorder="1" applyAlignment="1">
      <alignment horizontal="center"/>
    </xf>
    <xf numFmtId="0" fontId="10" fillId="46" borderId="28" xfId="247" applyFill="1" applyBorder="1"/>
    <xf numFmtId="43" fontId="0" fillId="0" borderId="11" xfId="39" applyFont="1" applyBorder="1" applyAlignment="1">
      <alignment vertical="center"/>
    </xf>
    <xf numFmtId="43" fontId="10" fillId="46" borderId="30" xfId="39" applyFont="1" applyFill="1" applyBorder="1"/>
    <xf numFmtId="43" fontId="0" fillId="46" borderId="109" xfId="39" applyFont="1" applyFill="1" applyBorder="1"/>
    <xf numFmtId="0" fontId="13" fillId="46" borderId="11" xfId="247" applyFont="1" applyFill="1" applyBorder="1"/>
    <xf numFmtId="43" fontId="13" fillId="46" borderId="30" xfId="39" applyFont="1" applyFill="1" applyBorder="1"/>
    <xf numFmtId="4" fontId="10" fillId="0" borderId="0" xfId="247" applyNumberFormat="1" applyFill="1"/>
    <xf numFmtId="49" fontId="76" fillId="0" borderId="0" xfId="52275" applyNumberFormat="1" applyFill="1"/>
    <xf numFmtId="172" fontId="0" fillId="118" borderId="0" xfId="52276" applyFont="1" applyFill="1"/>
    <xf numFmtId="0" fontId="101" fillId="51" borderId="0" xfId="0" applyFont="1" applyFill="1" applyProtection="1">
      <protection locked="0"/>
    </xf>
    <xf numFmtId="174" fontId="101" fillId="45" borderId="0" xfId="39" applyNumberFormat="1" applyFont="1" applyFill="1" applyBorder="1" applyAlignment="1" applyProtection="1">
      <alignment horizontal="center" vertical="center" wrapText="1"/>
    </xf>
    <xf numFmtId="0" fontId="35" fillId="0" borderId="0" xfId="247" applyFont="1" applyAlignment="1">
      <alignment horizontal="left" vertical="center"/>
    </xf>
    <xf numFmtId="0" fontId="35" fillId="0" borderId="0" xfId="247" applyFont="1" applyProtection="1">
      <protection locked="0"/>
    </xf>
    <xf numFmtId="0" fontId="101" fillId="0" borderId="0" xfId="247" applyFont="1" applyAlignment="1" applyProtection="1">
      <alignment wrapText="1"/>
      <protection locked="0"/>
    </xf>
    <xf numFmtId="192" fontId="35" fillId="0" borderId="0" xfId="247" applyNumberFormat="1" applyFont="1" applyAlignment="1">
      <alignment horizontal="left" vertical="center"/>
    </xf>
    <xf numFmtId="4" fontId="35" fillId="0" borderId="0" xfId="247" applyNumberFormat="1" applyFont="1" applyProtection="1">
      <protection locked="0"/>
    </xf>
    <xf numFmtId="201" fontId="148" fillId="0" borderId="0" xfId="247" quotePrefix="1" applyNumberFormat="1" applyFont="1" applyAlignment="1">
      <alignment vertical="center"/>
    </xf>
    <xf numFmtId="0" fontId="35" fillId="0" borderId="0" xfId="247" applyFont="1" applyAlignment="1" applyProtection="1">
      <alignment wrapText="1"/>
      <protection locked="0"/>
    </xf>
    <xf numFmtId="201" fontId="150" fillId="0" borderId="0" xfId="247" quotePrefix="1" applyNumberFormat="1" applyFont="1" applyAlignment="1" applyProtection="1">
      <alignment horizontal="left" vertical="center"/>
      <protection locked="0"/>
    </xf>
    <xf numFmtId="0" fontId="137" fillId="0" borderId="0" xfId="247" applyFont="1" applyProtection="1">
      <protection locked="0"/>
    </xf>
    <xf numFmtId="43" fontId="45" fillId="0" borderId="22" xfId="52289" applyFont="1" applyFill="1" applyBorder="1" applyAlignment="1" applyProtection="1">
      <alignment vertical="center"/>
    </xf>
    <xf numFmtId="198" fontId="10" fillId="51" borderId="22" xfId="39" applyNumberFormat="1" applyFont="1" applyFill="1" applyBorder="1" applyAlignment="1" applyProtection="1">
      <alignment horizontal="left" vertical="center"/>
      <protection locked="0"/>
    </xf>
    <xf numFmtId="43" fontId="10" fillId="0" borderId="0" xfId="52290" applyFont="1" applyFill="1" applyAlignment="1" applyProtection="1">
      <alignment vertical="center"/>
    </xf>
    <xf numFmtId="198" fontId="10" fillId="51" borderId="0" xfId="39" applyNumberFormat="1" applyFont="1" applyFill="1" applyBorder="1" applyAlignment="1" applyProtection="1">
      <alignment horizontal="left" vertical="center"/>
      <protection locked="0"/>
    </xf>
    <xf numFmtId="43" fontId="45" fillId="0" borderId="0" xfId="52289" applyFont="1" applyFill="1" applyBorder="1" applyAlignment="1" applyProtection="1">
      <alignment vertical="center"/>
    </xf>
    <xf numFmtId="198" fontId="132" fillId="0" borderId="0" xfId="247" applyNumberFormat="1" applyFont="1"/>
    <xf numFmtId="43" fontId="119" fillId="0" borderId="0" xfId="52290" applyFont="1" applyFill="1" applyBorder="1" applyAlignment="1" applyProtection="1"/>
    <xf numFmtId="198" fontId="134" fillId="0" borderId="0" xfId="247" applyNumberFormat="1" applyFont="1"/>
    <xf numFmtId="0" fontId="45" fillId="0" borderId="0" xfId="247" applyFont="1"/>
    <xf numFmtId="0" fontId="126" fillId="46" borderId="0" xfId="0" applyFont="1" applyFill="1" applyAlignment="1">
      <alignment horizontal="center" vertical="center" wrapText="1"/>
    </xf>
    <xf numFmtId="0" fontId="127" fillId="0" borderId="0" xfId="0" applyFont="1" applyAlignment="1">
      <alignment horizontal="center" vertical="center" wrapText="1"/>
    </xf>
    <xf numFmtId="193" fontId="126" fillId="46" borderId="0" xfId="0" applyNumberFormat="1" applyFont="1" applyFill="1" applyAlignment="1">
      <alignment horizontal="center" vertical="center" wrapText="1"/>
    </xf>
    <xf numFmtId="193" fontId="127" fillId="0" borderId="0" xfId="0" applyNumberFormat="1" applyFont="1" applyAlignment="1">
      <alignment horizontal="center" vertical="center" wrapText="1"/>
    </xf>
    <xf numFmtId="0" fontId="112" fillId="46" borderId="0" xfId="0" applyFont="1" applyFill="1" applyAlignment="1">
      <alignment horizontal="center" vertical="center" wrapText="1"/>
    </xf>
    <xf numFmtId="0" fontId="113" fillId="0" borderId="0" xfId="0" applyFont="1" applyAlignment="1">
      <alignment horizontal="center" vertical="center" wrapText="1"/>
    </xf>
    <xf numFmtId="0" fontId="109" fillId="0" borderId="0" xfId="0" applyFont="1" applyAlignment="1">
      <alignment horizontal="center" vertical="center" wrapText="1"/>
    </xf>
    <xf numFmtId="0" fontId="0" fillId="46" borderId="0" xfId="0" applyFill="1" applyAlignment="1">
      <alignment wrapText="1"/>
    </xf>
    <xf numFmtId="0" fontId="0" fillId="0" borderId="0" xfId="0" applyAlignment="1">
      <alignment wrapText="1"/>
    </xf>
    <xf numFmtId="0" fontId="115" fillId="46" borderId="0" xfId="0" applyFont="1" applyFill="1" applyAlignment="1">
      <alignment wrapText="1"/>
    </xf>
    <xf numFmtId="0" fontId="115" fillId="0" borderId="0" xfId="0" applyFont="1" applyAlignment="1">
      <alignment wrapText="1"/>
    </xf>
    <xf numFmtId="194" fontId="112" fillId="46" borderId="0" xfId="0" applyNumberFormat="1" applyFont="1" applyFill="1" applyAlignment="1">
      <alignment horizontal="center" wrapText="1"/>
    </xf>
    <xf numFmtId="194" fontId="112" fillId="0" borderId="0" xfId="0" applyNumberFormat="1" applyFont="1" applyAlignment="1">
      <alignment horizontal="center" wrapText="1"/>
    </xf>
    <xf numFmtId="0" fontId="110" fillId="46" borderId="0" xfId="0" applyFont="1" applyFill="1" applyAlignment="1">
      <alignment horizontal="center" vertical="center" wrapText="1"/>
    </xf>
    <xf numFmtId="0" fontId="100" fillId="0" borderId="0" xfId="0" applyFont="1" applyFill="1" applyBorder="1" applyAlignment="1" applyProtection="1">
      <alignment horizontal="left" vertical="center" indent="1"/>
    </xf>
    <xf numFmtId="0" fontId="383" fillId="0" borderId="87" xfId="0" applyFont="1" applyFill="1" applyBorder="1" applyAlignment="1" applyProtection="1">
      <alignment horizontal="center" vertical="center"/>
    </xf>
    <xf numFmtId="0" fontId="383" fillId="0" borderId="88" xfId="0" applyFont="1" applyFill="1" applyBorder="1" applyAlignment="1" applyProtection="1">
      <alignment horizontal="center" vertical="center"/>
    </xf>
    <xf numFmtId="0" fontId="383" fillId="0" borderId="89" xfId="0" applyFont="1" applyFill="1" applyBorder="1" applyAlignment="1" applyProtection="1">
      <alignment horizontal="center" vertical="center"/>
    </xf>
    <xf numFmtId="201" fontId="150" fillId="48" borderId="0" xfId="0" quotePrefix="1" applyNumberFormat="1" applyFont="1" applyFill="1" applyBorder="1" applyAlignment="1" applyProtection="1">
      <alignment horizontal="center" vertical="center" wrapText="1"/>
    </xf>
    <xf numFmtId="0" fontId="101" fillId="0" borderId="25" xfId="232" applyNumberFormat="1" applyFont="1" applyFill="1" applyBorder="1" applyAlignment="1">
      <alignment horizontal="center" vertical="center" wrapText="1"/>
    </xf>
    <xf numFmtId="0" fontId="101" fillId="0" borderId="47" xfId="232" applyNumberFormat="1" applyFont="1" applyFill="1" applyBorder="1" applyAlignment="1">
      <alignment horizontal="center" vertical="center" wrapText="1"/>
    </xf>
    <xf numFmtId="201" fontId="150" fillId="48" borderId="0" xfId="0" quotePrefix="1" applyNumberFormat="1" applyFont="1" applyFill="1" applyBorder="1" applyAlignment="1">
      <alignment horizontal="left" vertical="center" wrapText="1"/>
    </xf>
    <xf numFmtId="0" fontId="101" fillId="0" borderId="29" xfId="232" applyNumberFormat="1" applyFont="1" applyFill="1" applyBorder="1" applyAlignment="1">
      <alignment horizontal="center" vertical="center" wrapText="1"/>
    </xf>
    <xf numFmtId="0" fontId="101" fillId="0" borderId="30" xfId="232" applyNumberFormat="1" applyFont="1" applyFill="1" applyBorder="1" applyAlignment="1">
      <alignment horizontal="center" vertical="center" wrapText="1"/>
    </xf>
    <xf numFmtId="174" fontId="101" fillId="45" borderId="0" xfId="39" applyNumberFormat="1" applyFont="1" applyFill="1" applyBorder="1" applyAlignment="1" applyProtection="1">
      <alignment horizontal="center" vertical="center" wrapText="1"/>
    </xf>
    <xf numFmtId="0" fontId="380" fillId="0" borderId="83" xfId="0" applyNumberFormat="1" applyFont="1" applyBorder="1" applyAlignment="1" applyProtection="1">
      <alignment horizontal="center" vertical="center" wrapText="1"/>
    </xf>
    <xf numFmtId="0" fontId="380" fillId="0" borderId="5" xfId="0" applyNumberFormat="1" applyFont="1" applyBorder="1" applyAlignment="1" applyProtection="1">
      <alignment horizontal="center" vertical="center" wrapText="1"/>
    </xf>
    <xf numFmtId="0" fontId="380" fillId="0" borderId="84" xfId="0" applyNumberFormat="1" applyFont="1" applyBorder="1" applyAlignment="1" applyProtection="1">
      <alignment horizontal="center" vertical="center" wrapText="1"/>
    </xf>
    <xf numFmtId="201" fontId="150" fillId="48" borderId="0" xfId="0" quotePrefix="1" applyNumberFormat="1" applyFont="1" applyFill="1" applyBorder="1" applyAlignment="1" applyProtection="1">
      <alignment horizontal="center" vertical="center"/>
    </xf>
    <xf numFmtId="174" fontId="101" fillId="45" borderId="86" xfId="39" applyNumberFormat="1" applyFont="1" applyFill="1" applyBorder="1" applyAlignment="1">
      <alignment horizontal="center" vertical="center" wrapText="1"/>
    </xf>
    <xf numFmtId="201" fontId="150" fillId="48" borderId="0" xfId="247" quotePrefix="1" applyNumberFormat="1" applyFont="1" applyFill="1" applyAlignment="1">
      <alignment horizontal="center" vertical="center"/>
    </xf>
    <xf numFmtId="0" fontId="101" fillId="46" borderId="0" xfId="0" applyFont="1" applyFill="1" applyAlignment="1" applyProtection="1">
      <alignment wrapText="1"/>
    </xf>
    <xf numFmtId="201" fontId="149" fillId="48" borderId="34" xfId="0" quotePrefix="1" applyNumberFormat="1" applyFont="1" applyFill="1" applyBorder="1" applyAlignment="1" applyProtection="1">
      <alignment horizontal="center" vertical="center" wrapText="1"/>
    </xf>
    <xf numFmtId="9" fontId="137" fillId="48" borderId="0" xfId="256" quotePrefix="1" applyFont="1" applyFill="1" applyBorder="1" applyAlignment="1">
      <alignment horizontal="center" vertical="center" wrapText="1"/>
    </xf>
    <xf numFmtId="9" fontId="137" fillId="48" borderId="85" xfId="256" quotePrefix="1" applyFont="1" applyFill="1" applyBorder="1" applyAlignment="1">
      <alignment horizontal="center" vertical="center" wrapText="1"/>
    </xf>
    <xf numFmtId="201" fontId="137" fillId="48" borderId="0" xfId="0" quotePrefix="1" applyNumberFormat="1" applyFont="1" applyFill="1" applyBorder="1" applyAlignment="1" applyProtection="1">
      <alignment horizontal="center" vertical="center" wrapText="1"/>
    </xf>
    <xf numFmtId="201" fontId="137" fillId="48" borderId="85" xfId="0" quotePrefix="1" applyNumberFormat="1" applyFont="1" applyFill="1" applyBorder="1" applyAlignment="1" applyProtection="1">
      <alignment horizontal="center" vertical="center" wrapText="1"/>
    </xf>
    <xf numFmtId="201" fontId="137" fillId="48" borderId="0" xfId="0" quotePrefix="1" applyNumberFormat="1" applyFont="1" applyFill="1" applyBorder="1" applyAlignment="1">
      <alignment horizontal="center" vertical="center" wrapText="1"/>
    </xf>
    <xf numFmtId="201" fontId="137" fillId="48" borderId="85" xfId="0" quotePrefix="1" applyNumberFormat="1" applyFont="1" applyFill="1" applyBorder="1" applyAlignment="1">
      <alignment horizontal="center" vertical="center" wrapText="1"/>
    </xf>
    <xf numFmtId="0" fontId="101" fillId="0" borderId="0" xfId="232" applyFont="1" applyAlignment="1" applyProtection="1">
      <alignment horizontal="center"/>
    </xf>
    <xf numFmtId="201" fontId="149" fillId="48" borderId="35" xfId="0" quotePrefix="1" applyNumberFormat="1" applyFont="1" applyFill="1" applyBorder="1" applyAlignment="1">
      <alignment horizontal="center" vertical="center" wrapText="1"/>
    </xf>
    <xf numFmtId="201" fontId="149" fillId="48" borderId="85" xfId="0" quotePrefix="1" applyNumberFormat="1" applyFont="1" applyFill="1" applyBorder="1" applyAlignment="1">
      <alignment horizontal="center" vertical="center" wrapText="1"/>
    </xf>
    <xf numFmtId="201" fontId="149" fillId="48" borderId="0" xfId="0" quotePrefix="1" applyNumberFormat="1" applyFont="1" applyFill="1" applyBorder="1" applyAlignment="1">
      <alignment horizontal="left" vertical="center" wrapText="1"/>
    </xf>
    <xf numFmtId="201" fontId="149" fillId="48" borderId="26" xfId="0" quotePrefix="1" applyNumberFormat="1" applyFont="1" applyFill="1" applyBorder="1" applyAlignment="1">
      <alignment horizontal="center" vertical="center" wrapText="1"/>
    </xf>
    <xf numFmtId="0" fontId="106" fillId="0" borderId="0" xfId="80" quotePrefix="1" applyNumberFormat="1" applyFont="1" applyAlignment="1" applyProtection="1">
      <alignment vertical="top" wrapText="1"/>
    </xf>
    <xf numFmtId="0" fontId="14" fillId="0" borderId="0" xfId="0" applyNumberFormat="1" applyFont="1" applyFill="1" applyBorder="1" applyAlignment="1" applyProtection="1">
      <alignment horizontal="center" wrapText="1"/>
    </xf>
    <xf numFmtId="0" fontId="35" fillId="0" borderId="0" xfId="0" applyFont="1" applyBorder="1" applyAlignment="1">
      <alignment horizontal="right" vertical="center" wrapText="1"/>
    </xf>
    <xf numFmtId="201" fontId="149" fillId="48" borderId="0" xfId="0" quotePrefix="1" applyNumberFormat="1" applyFont="1" applyFill="1" applyBorder="1" applyAlignment="1">
      <alignment horizontal="center" vertical="center" wrapText="1"/>
    </xf>
    <xf numFmtId="0" fontId="13" fillId="0" borderId="0" xfId="0" applyFont="1" applyFill="1" applyAlignment="1">
      <alignment horizontal="center"/>
    </xf>
    <xf numFmtId="201" fontId="150" fillId="48" borderId="34" xfId="0" quotePrefix="1" applyNumberFormat="1" applyFont="1" applyFill="1" applyBorder="1" applyAlignment="1">
      <alignment horizontal="left" vertical="center" wrapText="1"/>
    </xf>
    <xf numFmtId="0" fontId="19" fillId="0" borderId="0" xfId="0" applyNumberFormat="1" applyFont="1" applyAlignment="1">
      <alignment vertical="top" wrapText="1"/>
    </xf>
    <xf numFmtId="0" fontId="10" fillId="0" borderId="0" xfId="0" applyFont="1" applyAlignment="1">
      <alignment vertical="top" wrapText="1"/>
    </xf>
    <xf numFmtId="0" fontId="35" fillId="0" borderId="0" xfId="0" applyFont="1" applyFill="1" applyBorder="1" applyAlignment="1" applyProtection="1">
      <alignment horizontal="left" vertical="top" wrapText="1"/>
    </xf>
    <xf numFmtId="201" fontId="149" fillId="48" borderId="0" xfId="0" quotePrefix="1" applyNumberFormat="1" applyFont="1" applyFill="1" applyBorder="1" applyAlignment="1" applyProtection="1">
      <alignment horizontal="left" vertical="center" wrapText="1"/>
    </xf>
    <xf numFmtId="201" fontId="149" fillId="48" borderId="26" xfId="0" quotePrefix="1" applyNumberFormat="1" applyFont="1" applyFill="1" applyBorder="1" applyAlignment="1" applyProtection="1">
      <alignment horizontal="left" vertical="center" wrapText="1"/>
    </xf>
    <xf numFmtId="201" fontId="149" fillId="48" borderId="26" xfId="0" quotePrefix="1" applyNumberFormat="1" applyFont="1" applyFill="1" applyBorder="1" applyAlignment="1" applyProtection="1">
      <alignment horizontal="center" vertical="center" wrapText="1"/>
    </xf>
    <xf numFmtId="201" fontId="149" fillId="48" borderId="86" xfId="0" quotePrefix="1" applyNumberFormat="1" applyFont="1" applyFill="1" applyBorder="1" applyAlignment="1" applyProtection="1">
      <alignment horizontal="center" vertical="center" wrapText="1"/>
    </xf>
    <xf numFmtId="0" fontId="106" fillId="0" borderId="0" xfId="80" quotePrefix="1" applyNumberFormat="1" applyFont="1" applyAlignment="1" applyProtection="1">
      <alignment wrapText="1"/>
    </xf>
    <xf numFmtId="0" fontId="35" fillId="0" borderId="0" xfId="0" applyFont="1" applyAlignment="1" applyProtection="1">
      <alignment wrapText="1"/>
    </xf>
    <xf numFmtId="0" fontId="11" fillId="46" borderId="0" xfId="80" applyNumberFormat="1" applyFill="1" applyAlignment="1" applyProtection="1">
      <alignment horizontal="center" vertical="center" wrapText="1"/>
    </xf>
    <xf numFmtId="0" fontId="11" fillId="46" borderId="0" xfId="80" applyFill="1" applyAlignment="1" applyProtection="1">
      <alignment horizontal="center" vertical="center" wrapText="1"/>
    </xf>
    <xf numFmtId="0" fontId="101" fillId="0" borderId="13" xfId="229" applyFont="1" applyBorder="1" applyAlignment="1" applyProtection="1">
      <alignment horizontal="center" wrapText="1"/>
    </xf>
    <xf numFmtId="0" fontId="19" fillId="0" borderId="0" xfId="0" applyNumberFormat="1" applyFont="1" applyAlignment="1" applyProtection="1">
      <alignment vertical="top" wrapText="1"/>
    </xf>
    <xf numFmtId="0" fontId="0" fillId="0" borderId="0" xfId="0" applyAlignment="1" applyProtection="1">
      <alignment vertical="top" wrapText="1"/>
    </xf>
    <xf numFmtId="0" fontId="35" fillId="0" borderId="0" xfId="0" applyFont="1" applyAlignment="1">
      <alignment wrapText="1"/>
    </xf>
    <xf numFmtId="0" fontId="35" fillId="0" borderId="0" xfId="0" applyFont="1" applyAlignment="1">
      <alignment horizontal="center"/>
    </xf>
    <xf numFmtId="0" fontId="19" fillId="0" borderId="0" xfId="247" applyNumberFormat="1" applyFont="1" applyAlignment="1" applyProtection="1">
      <alignment vertical="top" wrapText="1"/>
    </xf>
    <xf numFmtId="201" fontId="149" fillId="48" borderId="0" xfId="0" quotePrefix="1" applyNumberFormat="1" applyFont="1" applyFill="1" applyBorder="1" applyAlignment="1">
      <alignment horizontal="center" vertical="top" wrapText="1"/>
    </xf>
    <xf numFmtId="0" fontId="0" fillId="0" borderId="0" xfId="0" applyAlignment="1">
      <alignment vertical="top" wrapText="1"/>
    </xf>
    <xf numFmtId="0" fontId="106" fillId="0" borderId="0" xfId="80" quotePrefix="1" applyNumberFormat="1" applyFont="1" applyAlignment="1" applyProtection="1">
      <alignment horizontal="left" wrapText="1"/>
    </xf>
    <xf numFmtId="0" fontId="35" fillId="0" borderId="0" xfId="0" applyFont="1" applyAlignment="1" applyProtection="1">
      <alignment horizontal="left" wrapText="1"/>
    </xf>
    <xf numFmtId="0" fontId="11" fillId="0" borderId="0" xfId="80" applyAlignment="1" applyProtection="1">
      <alignment horizontal="left" vertical="center" wrapText="1"/>
    </xf>
    <xf numFmtId="0" fontId="11" fillId="0" borderId="0" xfId="80" applyAlignment="1" applyProtection="1">
      <alignment vertical="center" wrapText="1"/>
    </xf>
    <xf numFmtId="0" fontId="19" fillId="46" borderId="0" xfId="0" applyNumberFormat="1" applyFont="1" applyFill="1" applyAlignment="1">
      <alignment vertical="top" wrapText="1"/>
    </xf>
    <xf numFmtId="0" fontId="0" fillId="46" borderId="0" xfId="0" applyFill="1" applyAlignment="1">
      <alignment vertical="top" wrapText="1"/>
    </xf>
    <xf numFmtId="0" fontId="35" fillId="0" borderId="0" xfId="0" applyFont="1" applyAlignment="1">
      <alignment horizontal="left" wrapText="1"/>
    </xf>
    <xf numFmtId="0" fontId="134" fillId="0" borderId="0" xfId="0" applyFont="1" applyFill="1" applyBorder="1" applyAlignment="1" applyProtection="1">
      <alignment horizontal="center"/>
    </xf>
    <xf numFmtId="201" fontId="150" fillId="48" borderId="0" xfId="0" quotePrefix="1" applyNumberFormat="1" applyFont="1" applyFill="1" applyBorder="1" applyAlignment="1" applyProtection="1">
      <alignment horizontal="left" vertical="center" wrapText="1"/>
    </xf>
    <xf numFmtId="0" fontId="19" fillId="46" borderId="0" xfId="0" applyNumberFormat="1" applyFont="1" applyFill="1" applyAlignment="1" applyProtection="1">
      <alignment vertical="top" wrapText="1"/>
    </xf>
    <xf numFmtId="0" fontId="0" fillId="46" borderId="0" xfId="0" applyFill="1" applyAlignment="1" applyProtection="1">
      <alignment vertical="top" wrapText="1"/>
    </xf>
    <xf numFmtId="0" fontId="11" fillId="46" borderId="0" xfId="80" quotePrefix="1" applyNumberFormat="1" applyFont="1" applyFill="1" applyAlignment="1" applyProtection="1">
      <alignment horizontal="left" wrapText="1"/>
    </xf>
    <xf numFmtId="0" fontId="10" fillId="46" borderId="0" xfId="0" applyFont="1" applyFill="1" applyAlignment="1" applyProtection="1">
      <alignment horizontal="left" wrapText="1"/>
    </xf>
    <xf numFmtId="0" fontId="35" fillId="51" borderId="0" xfId="0" applyNumberFormat="1" applyFont="1" applyFill="1" applyAlignment="1" applyProtection="1">
      <alignment horizontal="left" vertical="top" wrapText="1"/>
      <protection locked="0"/>
    </xf>
    <xf numFmtId="0" fontId="35" fillId="0" borderId="0" xfId="0" applyNumberFormat="1" applyFont="1" applyFill="1" applyAlignment="1" applyProtection="1">
      <alignment horizontal="left" vertical="top" wrapText="1"/>
    </xf>
    <xf numFmtId="0" fontId="140" fillId="46" borderId="29" xfId="244" applyFont="1" applyFill="1" applyBorder="1" applyAlignment="1" applyProtection="1">
      <alignment vertical="center" wrapText="1"/>
    </xf>
    <xf numFmtId="0" fontId="140" fillId="46" borderId="30" xfId="244" applyFont="1" applyFill="1" applyBorder="1" applyAlignment="1" applyProtection="1">
      <alignment vertical="center" wrapText="1"/>
    </xf>
    <xf numFmtId="0" fontId="143" fillId="46" borderId="0" xfId="244" applyFont="1" applyFill="1" applyBorder="1" applyAlignment="1" applyProtection="1">
      <alignment horizontal="left" vertical="center" wrapText="1"/>
    </xf>
    <xf numFmtId="0" fontId="140" fillId="50" borderId="26" xfId="244" applyFont="1" applyFill="1" applyBorder="1" applyAlignment="1" applyProtection="1">
      <alignment horizontal="center"/>
    </xf>
    <xf numFmtId="0" fontId="140" fillId="49" borderId="26" xfId="244" applyFont="1" applyFill="1" applyBorder="1" applyAlignment="1" applyProtection="1">
      <alignment horizontal="center"/>
    </xf>
    <xf numFmtId="0" fontId="139" fillId="46" borderId="0" xfId="244" applyFont="1" applyFill="1" applyAlignment="1" applyProtection="1">
      <alignment horizontal="left"/>
    </xf>
  </cellXfs>
  <cellStyles count="52291">
    <cellStyle name="-" xfId="259" xr:uid="{00000000-0005-0000-0000-000000000000}"/>
    <cellStyle name=" 1" xfId="260" xr:uid="{00000000-0005-0000-0000-000001000000}"/>
    <cellStyle name=" 2" xfId="261" xr:uid="{00000000-0005-0000-0000-000002000000}"/>
    <cellStyle name="- NEG" xfId="262" xr:uid="{00000000-0005-0000-0000-000003000000}"/>
    <cellStyle name="- NEG  MIGL." xfId="263" xr:uid="{00000000-0005-0000-0000-000004000000}"/>
    <cellStyle name="- NEG 0= &quot;-&quot;" xfId="264" xr:uid="{00000000-0005-0000-0000-000005000000}"/>
    <cellStyle name="- NEG NO (0)" xfId="265" xr:uid="{00000000-0005-0000-0000-000006000000}"/>
    <cellStyle name="# ## tkr - Mkr 0,0" xfId="266" xr:uid="{00000000-0005-0000-0000-000007000000}"/>
    <cellStyle name="# ##0" xfId="267" xr:uid="{00000000-0005-0000-0000-000008000000}"/>
    <cellStyle name="# ##0 ej noll" xfId="268" xr:uid="{00000000-0005-0000-0000-000009000000}"/>
    <cellStyle name="# ##0,0" xfId="269" xr:uid="{00000000-0005-0000-0000-00000A000000}"/>
    <cellStyle name="# ##0,0 ej noll" xfId="270" xr:uid="{00000000-0005-0000-0000-00000B000000}"/>
    <cellStyle name="# ##0_Ageing receivables 2009" xfId="271" xr:uid="{00000000-0005-0000-0000-00000C000000}"/>
    <cellStyle name="# Assets" xfId="272" xr:uid="{00000000-0005-0000-0000-00000D000000}"/>
    <cellStyle name="$" xfId="273" xr:uid="{00000000-0005-0000-0000-00000E000000}"/>
    <cellStyle name="$ &amp; ¢" xfId="274" xr:uid="{00000000-0005-0000-0000-00000F000000}"/>
    <cellStyle name="$ &amp; ¢ 2" xfId="275" xr:uid="{00000000-0005-0000-0000-000010000000}"/>
    <cellStyle name="$ 2" xfId="276" xr:uid="{00000000-0005-0000-0000-000011000000}"/>
    <cellStyle name="$ 2 2" xfId="277" xr:uid="{00000000-0005-0000-0000-000012000000}"/>
    <cellStyle name="$ 3" xfId="278" xr:uid="{00000000-0005-0000-0000-000013000000}"/>
    <cellStyle name="$ 4" xfId="279" xr:uid="{00000000-0005-0000-0000-000014000000}"/>
    <cellStyle name="$ 5" xfId="280" xr:uid="{00000000-0005-0000-0000-000015000000}"/>
    <cellStyle name="$_1HWS_01_" xfId="281" xr:uid="{00000000-0005-0000-0000-000016000000}"/>
    <cellStyle name="$_Helical Opole GRP dated on 31 12 2010 v2" xfId="282" xr:uid="{00000000-0005-0000-0000-000017000000}"/>
    <cellStyle name="$_Jul-Dec 2010.xls" xfId="283" xr:uid="{00000000-0005-0000-0000-000018000000}"/>
    <cellStyle name="$_Jul-Dec 2010v1.xls" xfId="284" xr:uid="{00000000-0005-0000-0000-000019000000}"/>
    <cellStyle name="$_UK LP GRP 31 12 09" xfId="285" xr:uid="{00000000-0005-0000-0000-00001A000000}"/>
    <cellStyle name="%" xfId="235" xr:uid="{00000000-0005-0000-0000-00001B000000}"/>
    <cellStyle name="% 2" xfId="286" xr:uid="{00000000-0005-0000-0000-00001C000000}"/>
    <cellStyle name="% change" xfId="287" xr:uid="{00000000-0005-0000-0000-00001D000000}"/>
    <cellStyle name="%.00" xfId="288" xr:uid="{00000000-0005-0000-0000-00001E000000}"/>
    <cellStyle name="%.00 2" xfId="289" xr:uid="{00000000-0005-0000-0000-00001F000000}"/>
    <cellStyle name="%_Gagfah side pocket" xfId="290" xr:uid="{00000000-0005-0000-0000-000020000000}"/>
    <cellStyle name="%_Gagfah side pocket_Eurotower BP09 v7" xfId="291" xr:uid="{00000000-0005-0000-0000-000021000000}"/>
    <cellStyle name="%_V53PImport - KK - 26.05.2010" xfId="228" xr:uid="{00000000-0005-0000-0000-000022000000}"/>
    <cellStyle name="(NEG)" xfId="292" xr:uid="{00000000-0005-0000-0000-000023000000}"/>
    <cellStyle name="(NEG)  0=&quot;-&quot;" xfId="293" xr:uid="{00000000-0005-0000-0000-000024000000}"/>
    <cellStyle name="(NEG)  0=&quot;-&quot; 2" xfId="294" xr:uid="{00000000-0005-0000-0000-000025000000}"/>
    <cellStyle name="(NEG)  0=&quot;-&quot; 3" xfId="295" xr:uid="{00000000-0005-0000-0000-000026000000}"/>
    <cellStyle name="(NEG) MIGL" xfId="296" xr:uid="{00000000-0005-0000-0000-000027000000}"/>
    <cellStyle name="(NEG) NO (0)" xfId="297" xr:uid="{00000000-0005-0000-0000-000028000000}"/>
    <cellStyle name="(NEG)_Rimanenze bilancio 12.02" xfId="298" xr:uid="{00000000-0005-0000-0000-000029000000}"/>
    <cellStyle name="******************************************" xfId="299" xr:uid="{00000000-0005-0000-0000-00002A000000}"/>
    <cellStyle name=";;;" xfId="300" xr:uid="{00000000-0005-0000-0000-00002B000000}"/>
    <cellStyle name="?? [0]_VERA" xfId="301" xr:uid="{00000000-0005-0000-0000-00002C000000}"/>
    <cellStyle name="???" xfId="1" xr:uid="{00000000-0005-0000-0000-00002D000000}"/>
    <cellStyle name="?????_VERA" xfId="302" xr:uid="{00000000-0005-0000-0000-00002E000000}"/>
    <cellStyle name="??_AP" xfId="2" xr:uid="{00000000-0005-0000-0000-00002F000000}"/>
    <cellStyle name="]_^[" xfId="303" xr:uid="{00000000-0005-0000-0000-000030000000}"/>
    <cellStyle name="_%(SignOnly)" xfId="304" xr:uid="{00000000-0005-0000-0000-000031000000}"/>
    <cellStyle name="_%(SignSpaceOnly)" xfId="305" xr:uid="{00000000-0005-0000-0000-000032000000}"/>
    <cellStyle name="_04 IR Conf Tables v10" xfId="306" xr:uid="{00000000-0005-0000-0000-000033000000}"/>
    <cellStyle name="_050117_Aberdeen CDT Table_04" xfId="307" xr:uid="{00000000-0005-0000-0000-000034000000}"/>
    <cellStyle name="_051028_Aberdeen CDT Table_02" xfId="308" xr:uid="{00000000-0005-0000-0000-000035000000}"/>
    <cellStyle name="_051216_Aberdeen CDT Table_03 IL" xfId="309" xr:uid="{00000000-0005-0000-0000-000036000000}"/>
    <cellStyle name="_060203_Aberdeen CDT Table_05" xfId="310" xr:uid="{00000000-0005-0000-0000-000037000000}"/>
    <cellStyle name="_060303_Aberdeen CDT Table_06 MD" xfId="311" xr:uid="{00000000-0005-0000-0000-000038000000}"/>
    <cellStyle name="_11" xfId="312" xr:uid="{00000000-0005-0000-0000-000039000000}"/>
    <cellStyle name="_2006 AL 5471s  8858s(3-23-07)-Daily Pro-rata" xfId="313" xr:uid="{00000000-0005-0000-0000-00003A000000}"/>
    <cellStyle name="_Ageing receivables 2009" xfId="314" xr:uid="{00000000-0005-0000-0000-00003B000000}"/>
    <cellStyle name="_AIA Aggregate Module" xfId="315" xr:uid="{00000000-0005-0000-0000-00003C000000}"/>
    <cellStyle name="_AIA NYS Estimate Aggregate Module- FINAL" xfId="316" xr:uid="{00000000-0005-0000-0000-00003D000000}"/>
    <cellStyle name="_AIA_FOF &amp; SALT workbook_08-02" xfId="317" xr:uid="{00000000-0005-0000-0000-00003E000000}"/>
    <cellStyle name="_Arden Advisors FOF &amp;SALT workbook 7-25-2007" xfId="318" xr:uid="{00000000-0005-0000-0000-00003F000000}"/>
    <cellStyle name="_Arden Agg_FOF &amp; SALT workbook" xfId="319" xr:uid="{00000000-0005-0000-0000-000040000000}"/>
    <cellStyle name="_ARDEN AGGREGATION K-1 SUITE- 7-17-2007" xfId="320" xr:uid="{00000000-0005-0000-0000-000041000000}"/>
    <cellStyle name="_Assumption" xfId="321" xr:uid="{00000000-0005-0000-0000-000042000000}"/>
    <cellStyle name="_Assumptions" xfId="322" xr:uid="{00000000-0005-0000-0000-000043000000}"/>
    <cellStyle name="_Assumptions_A-3_1.1.1 Statement of CF_excl HCN " xfId="323" xr:uid="{00000000-0005-0000-0000-000044000000}"/>
    <cellStyle name="_Assumptions_A-3_1_1.1.1 Statement of CF_excl HCN " xfId="324" xr:uid="{00000000-0005-0000-0000-000045000000}"/>
    <cellStyle name="_Assumptions_A-4_1.1.1 Statement of CF_excl HCN " xfId="325" xr:uid="{00000000-0005-0000-0000-000046000000}"/>
    <cellStyle name="_Book1" xfId="326" xr:uid="{00000000-0005-0000-0000-000047000000}"/>
    <cellStyle name="_Book16" xfId="327" xr:uid="{00000000-0005-0000-0000-000048000000}"/>
    <cellStyle name="_Book17" xfId="328" xr:uid="{00000000-0005-0000-0000-000049000000}"/>
    <cellStyle name="_Book4" xfId="329" xr:uid="{00000000-0005-0000-0000-00004A000000}"/>
    <cellStyle name="_BSF FM Input Template" xfId="330" xr:uid="{00000000-0005-0000-0000-00004B000000}"/>
    <cellStyle name="_BSF FM Input Template v2.0" xfId="331" xr:uid="{00000000-0005-0000-0000-00004C000000}"/>
    <cellStyle name="_Call Analysis 10.12.04 v12 (for GCM)" xfId="332" xr:uid="{00000000-0005-0000-0000-00004D000000}"/>
    <cellStyle name="_Cap Model V8WPkg" xfId="333" xr:uid="{00000000-0005-0000-0000-00004E000000}"/>
    <cellStyle name="_Cap Model Version 13" xfId="334" xr:uid="{00000000-0005-0000-0000-00004F000000}"/>
    <cellStyle name="_Cap Model Version 15 Growth (11.08.2004)" xfId="335" xr:uid="{00000000-0005-0000-0000-000050000000}"/>
    <cellStyle name="_Cap Model Version 15 Runoff" xfId="336" xr:uid="{00000000-0005-0000-0000-000051000000}"/>
    <cellStyle name="_Cap Model Version 15 Runoff Oct" xfId="337" xr:uid="{00000000-0005-0000-0000-000052000000}"/>
    <cellStyle name="_Cap Model Version 21a Runoff Nov" xfId="338" xr:uid="{00000000-0005-0000-0000-000053000000}"/>
    <cellStyle name="_Cash and Liquidity" xfId="339" xr:uid="{00000000-0005-0000-0000-000054000000}"/>
    <cellStyle name="_CM 2005 V2c Runoff" xfId="340" xr:uid="{00000000-0005-0000-0000-000055000000}"/>
    <cellStyle name="_Collateral Accretion" xfId="341" xr:uid="{00000000-0005-0000-0000-000056000000}"/>
    <cellStyle name="_Column1" xfId="342" xr:uid="{00000000-0005-0000-0000-000057000000}"/>
    <cellStyle name="_Column1_A-3_1.1.1 Statement of CF_excl HCN " xfId="343" xr:uid="{00000000-0005-0000-0000-000058000000}"/>
    <cellStyle name="_Column1_A-3_1_1.1.1 Statement of CF_excl HCN " xfId="344" xr:uid="{00000000-0005-0000-0000-000059000000}"/>
    <cellStyle name="_Column1_A-4_1.1.1 Statement of CF_excl HCN " xfId="345" xr:uid="{00000000-0005-0000-0000-00005A000000}"/>
    <cellStyle name="_Column1_Aggregato_Consolidato" xfId="346" xr:uid="{00000000-0005-0000-0000-00005B000000}"/>
    <cellStyle name="_Column1_altri debiti" xfId="347" xr:uid="{00000000-0005-0000-0000-00005C000000}"/>
    <cellStyle name="_Column1_Dizionario piano dei conti mis" xfId="348" xr:uid="{00000000-0005-0000-0000-00005D000000}"/>
    <cellStyle name="_Column1_PATRIMONIALE" xfId="349" xr:uid="{00000000-0005-0000-0000-00005E000000}"/>
    <cellStyle name="_Column1_PdC Generale 30_6" xfId="350" xr:uid="{00000000-0005-0000-0000-00005F000000}"/>
    <cellStyle name="_Column1_PdC Generale 30_6 2" xfId="351" xr:uid="{00000000-0005-0000-0000-000060000000}"/>
    <cellStyle name="_Column1_PdC Generale 30_6_201204_20M_ BP_bilprev_9" xfId="352" xr:uid="{00000000-0005-0000-0000-000061000000}"/>
    <cellStyle name="_Column1_PdC Generale 30_6_BP EGD2_v4" xfId="353" xr:uid="{00000000-0005-0000-0000-000062000000}"/>
    <cellStyle name="_Column1_PdC Generale 30_6_M2_BP2012_v4" xfId="354" xr:uid="{00000000-0005-0000-0000-000063000000}"/>
    <cellStyle name="_Column1_Prova Portogruaro caso base7-4-06" xfId="355" xr:uid="{00000000-0005-0000-0000-000064000000}"/>
    <cellStyle name="_Column1_Sheet1" xfId="356" xr:uid="{00000000-0005-0000-0000-000065000000}"/>
    <cellStyle name="_Column1_Sheet2" xfId="357" xr:uid="{00000000-0005-0000-0000-000066000000}"/>
    <cellStyle name="_Column1_Sheet2_Prova Portogruaro caso base7-4-06" xfId="358" xr:uid="{00000000-0005-0000-0000-000067000000}"/>
    <cellStyle name="_Column2" xfId="359" xr:uid="{00000000-0005-0000-0000-000068000000}"/>
    <cellStyle name="_Column2_1.1.1 Statement of CF_excl HCN " xfId="360" xr:uid="{00000000-0005-0000-0000-000069000000}"/>
    <cellStyle name="_Column2_Aggregato_Consolidato" xfId="361" xr:uid="{00000000-0005-0000-0000-00006A000000}"/>
    <cellStyle name="_Column2_altri debiti" xfId="362" xr:uid="{00000000-0005-0000-0000-00006B000000}"/>
    <cellStyle name="_Column2_Dizionario piano dei conti mis" xfId="363" xr:uid="{00000000-0005-0000-0000-00006C000000}"/>
    <cellStyle name="_Column2_PATRIMONIALE" xfId="364" xr:uid="{00000000-0005-0000-0000-00006D000000}"/>
    <cellStyle name="_Column2_PdC Generale 30_6" xfId="365" xr:uid="{00000000-0005-0000-0000-00006E000000}"/>
    <cellStyle name="_Column2_Sheet1" xfId="366" xr:uid="{00000000-0005-0000-0000-00006F000000}"/>
    <cellStyle name="_Column2_Sheet2" xfId="367" xr:uid="{00000000-0005-0000-0000-000070000000}"/>
    <cellStyle name="_Column3" xfId="368" xr:uid="{00000000-0005-0000-0000-000071000000}"/>
    <cellStyle name="_Column3_Aggregato_Consolidato" xfId="369" xr:uid="{00000000-0005-0000-0000-000072000000}"/>
    <cellStyle name="_Column3_altri debiti" xfId="370" xr:uid="{00000000-0005-0000-0000-000073000000}"/>
    <cellStyle name="_Column3_Dizionario piano dei conti mis" xfId="371" xr:uid="{00000000-0005-0000-0000-000074000000}"/>
    <cellStyle name="_Column3_PATRIMONIALE" xfId="372" xr:uid="{00000000-0005-0000-0000-000075000000}"/>
    <cellStyle name="_Column3_PdC Generale 30_6" xfId="373" xr:uid="{00000000-0005-0000-0000-000076000000}"/>
    <cellStyle name="_Column3_Sheet1" xfId="374" xr:uid="{00000000-0005-0000-0000-000077000000}"/>
    <cellStyle name="_Column3_Sheet2" xfId="375" xr:uid="{00000000-0005-0000-0000-000078000000}"/>
    <cellStyle name="_Column4" xfId="376" xr:uid="{00000000-0005-0000-0000-000079000000}"/>
    <cellStyle name="_Column4_A-3_1.1.1 Statement of CF_excl HCN " xfId="377" xr:uid="{00000000-0005-0000-0000-00007A000000}"/>
    <cellStyle name="_Column4_A-4_1.1.1 Statement of CF_excl HCN " xfId="378" xr:uid="{00000000-0005-0000-0000-00007B000000}"/>
    <cellStyle name="_Column4_Aggregato_Consolidato" xfId="379" xr:uid="{00000000-0005-0000-0000-00007C000000}"/>
    <cellStyle name="_Column4_altri debiti" xfId="380" xr:uid="{00000000-0005-0000-0000-00007D000000}"/>
    <cellStyle name="_Column4_Dizionario piano dei conti mis" xfId="381" xr:uid="{00000000-0005-0000-0000-00007E000000}"/>
    <cellStyle name="_Column4_PATRIMONIALE" xfId="382" xr:uid="{00000000-0005-0000-0000-00007F000000}"/>
    <cellStyle name="_Column4_PdC Generale 30_6" xfId="383" xr:uid="{00000000-0005-0000-0000-000080000000}"/>
    <cellStyle name="_Column4_PdC Generale 30_6_201204_20M_ BP_bilprev_9" xfId="384" xr:uid="{00000000-0005-0000-0000-000081000000}"/>
    <cellStyle name="_Column4_PdC Generale 30_6_BP EGD2_v4" xfId="385" xr:uid="{00000000-0005-0000-0000-000082000000}"/>
    <cellStyle name="_Column4_PdC Generale 30_6_CREDITI_FT da Emettere" xfId="386" xr:uid="{00000000-0005-0000-0000-000083000000}"/>
    <cellStyle name="_Column4_PdC Generale 30_6_M2_BP2012_v4" xfId="387" xr:uid="{00000000-0005-0000-0000-000084000000}"/>
    <cellStyle name="_Column4_PdC Generale 30_6_PI_anticipi a fornitori" xfId="388" xr:uid="{00000000-0005-0000-0000-000085000000}"/>
    <cellStyle name="_Column4_PdC Generale 30_6_PI_RITENUTA D'ACCONTO" xfId="389" xr:uid="{00000000-0005-0000-0000-000086000000}"/>
    <cellStyle name="_Column4_PdC Generale 30_6_Sheet1" xfId="390" xr:uid="{00000000-0005-0000-0000-000087000000}"/>
    <cellStyle name="_Column4_PdC Generale 30_6_Sopravv" xfId="391" xr:uid="{00000000-0005-0000-0000-000088000000}"/>
    <cellStyle name="_Column4_PdC Generale 30_6_Sopravv passive" xfId="392" xr:uid="{00000000-0005-0000-0000-000089000000}"/>
    <cellStyle name="_Column4_PdC Generale 30_6_tributi" xfId="393" xr:uid="{00000000-0005-0000-0000-00008A000000}"/>
    <cellStyle name="_Column4_Sheet1" xfId="394" xr:uid="{00000000-0005-0000-0000-00008B000000}"/>
    <cellStyle name="_Column4_Sheet2" xfId="395" xr:uid="{00000000-0005-0000-0000-00008C000000}"/>
    <cellStyle name="_Column5" xfId="396" xr:uid="{00000000-0005-0000-0000-00008D000000}"/>
    <cellStyle name="_Column5_Aggregato_Consolidato" xfId="397" xr:uid="{00000000-0005-0000-0000-00008E000000}"/>
    <cellStyle name="_Column5_altri debiti" xfId="398" xr:uid="{00000000-0005-0000-0000-00008F000000}"/>
    <cellStyle name="_Column5_Dizionario piano dei conti mis" xfId="399" xr:uid="{00000000-0005-0000-0000-000090000000}"/>
    <cellStyle name="_Column5_PATRIMONIALE" xfId="400" xr:uid="{00000000-0005-0000-0000-000091000000}"/>
    <cellStyle name="_Column5_PdC Generale 30_6" xfId="401" xr:uid="{00000000-0005-0000-0000-000092000000}"/>
    <cellStyle name="_Column5_Sheet1" xfId="402" xr:uid="{00000000-0005-0000-0000-000093000000}"/>
    <cellStyle name="_Column5_Sheet2" xfId="403" xr:uid="{00000000-0005-0000-0000-000094000000}"/>
    <cellStyle name="_Column6" xfId="404" xr:uid="{00000000-0005-0000-0000-000095000000}"/>
    <cellStyle name="_Column6_Aggregato_Consolidato" xfId="405" xr:uid="{00000000-0005-0000-0000-000096000000}"/>
    <cellStyle name="_Column6_altri debiti" xfId="406" xr:uid="{00000000-0005-0000-0000-000097000000}"/>
    <cellStyle name="_Column6_Dizionario piano dei conti mis" xfId="407" xr:uid="{00000000-0005-0000-0000-000098000000}"/>
    <cellStyle name="_Column6_PATRIMONIALE" xfId="408" xr:uid="{00000000-0005-0000-0000-000099000000}"/>
    <cellStyle name="_Column6_PdC Generale 30_6" xfId="409" xr:uid="{00000000-0005-0000-0000-00009A000000}"/>
    <cellStyle name="_Column6_Sheet1" xfId="410" xr:uid="{00000000-0005-0000-0000-00009B000000}"/>
    <cellStyle name="_Column6_Sheet2" xfId="411" xr:uid="{00000000-0005-0000-0000-00009C000000}"/>
    <cellStyle name="_Column7" xfId="412" xr:uid="{00000000-0005-0000-0000-00009D000000}"/>
    <cellStyle name="_Column7_1.1.1 Statement of CF_excl HCN " xfId="413" xr:uid="{00000000-0005-0000-0000-00009E000000}"/>
    <cellStyle name="_Column7_Aggregato_Consolidato" xfId="414" xr:uid="{00000000-0005-0000-0000-00009F000000}"/>
    <cellStyle name="_Column7_Aggregato_Consolidato_Prova Portogruaro caso base7-4-06" xfId="415" xr:uid="{00000000-0005-0000-0000-0000A0000000}"/>
    <cellStyle name="_Column7_altri debiti" xfId="416" xr:uid="{00000000-0005-0000-0000-0000A1000000}"/>
    <cellStyle name="_Column7_altri debiti_Prova Portogruaro caso base7-4-06" xfId="417" xr:uid="{00000000-0005-0000-0000-0000A2000000}"/>
    <cellStyle name="_Column7_Dizionario piano dei conti mis" xfId="418" xr:uid="{00000000-0005-0000-0000-0000A3000000}"/>
    <cellStyle name="_Column7_PATRIMONIALE" xfId="419" xr:uid="{00000000-0005-0000-0000-0000A4000000}"/>
    <cellStyle name="_Column7_PdC Generale 30_6" xfId="420" xr:uid="{00000000-0005-0000-0000-0000A5000000}"/>
    <cellStyle name="_Column7_Prova Portogruaro caso base7-4-06" xfId="421" xr:uid="{00000000-0005-0000-0000-0000A6000000}"/>
    <cellStyle name="_Column7_Sheet1" xfId="422" xr:uid="{00000000-0005-0000-0000-0000A7000000}"/>
    <cellStyle name="_Column7_Sheet1_Prova Portogruaro caso base7-4-06" xfId="423" xr:uid="{00000000-0005-0000-0000-0000A8000000}"/>
    <cellStyle name="_Column7_Sheet2" xfId="424" xr:uid="{00000000-0005-0000-0000-0000A9000000}"/>
    <cellStyle name="_Column7_Sheet2_Prova Portogruaro caso base7-4-06" xfId="425" xr:uid="{00000000-0005-0000-0000-0000AA000000}"/>
    <cellStyle name="_Comma" xfId="426" xr:uid="{00000000-0005-0000-0000-0000AB000000}"/>
    <cellStyle name="_Comma_02 Project Pauli Portfolio Stratifications" xfId="427" xr:uid="{00000000-0005-0000-0000-0000AC000000}"/>
    <cellStyle name="_Comma_05 Model Project Maharashtra 22 06 2005" xfId="428" xr:uid="{00000000-0005-0000-0000-0000AD000000}"/>
    <cellStyle name="_Comma_40 Pauli Model 09.09.2005" xfId="429" xr:uid="{00000000-0005-0000-0000-0000AE000000}"/>
    <cellStyle name="_Comma_Alexandre Pre-bid Model_080701_Final_add sensitivities" xfId="430" xr:uid="{00000000-0005-0000-0000-0000AF000000}"/>
    <cellStyle name="_Comma_Asset by Asset Cash Flows_Consolidated NonSD (no deferred)" xfId="431" xr:uid="{00000000-0005-0000-0000-0000B0000000}"/>
    <cellStyle name="_Comma_Asset by Asset Cash Flows_Consolidated SD_no Deferred" xfId="432" xr:uid="{00000000-0005-0000-0000-0000B1000000}"/>
    <cellStyle name="_Comma_Asset by Asset Cash Flows_IMMET" xfId="433" xr:uid="{00000000-0005-0000-0000-0000B2000000}"/>
    <cellStyle name="_Comma_Assumptions" xfId="434" xr:uid="{00000000-0005-0000-0000-0000B3000000}"/>
    <cellStyle name="_Comma_BayLaBa model v06_rc_v2" xfId="435" xr:uid="{00000000-0005-0000-0000-0000B4000000}"/>
    <cellStyle name="_Comma_Bet Analysis" xfId="436" xr:uid="{00000000-0005-0000-0000-0000B5000000}"/>
    <cellStyle name="_Comma_BID_MODEL_FINAL_15_AIP_FINAL_WATERFALL_BID NOV (20%; new euribor;new premium)" xfId="437" xr:uid="{00000000-0005-0000-0000-0000B6000000}"/>
    <cellStyle name="_Comma_BID_MODEL_FINAL_15_AIP_FINAL_WATERFALL_BID NOV (20%; new euribor;new premium, revised hedging)" xfId="438" xr:uid="{00000000-0005-0000-0000-0000B7000000}"/>
    <cellStyle name="_Comma_Black-Sholes Model-revised 1-03-02" xfId="439" xr:uid="{00000000-0005-0000-0000-0000B8000000}"/>
    <cellStyle name="_Comma_Bond Metrics" xfId="440" xr:uid="{00000000-0005-0000-0000-0000B9000000}"/>
    <cellStyle name="_Comma_BS 30 Sep 2004 (2)" xfId="441" xr:uid="{00000000-0005-0000-0000-0000BA000000}"/>
    <cellStyle name="_Comma_CAPEX Schedule_3 May 2001" xfId="442" xr:uid="{00000000-0005-0000-0000-0000BB000000}"/>
    <cellStyle name="_Comma_Database" xfId="443" xr:uid="{00000000-0005-0000-0000-0000BC000000}"/>
    <cellStyle name="_Comma_Debt Balances_June 7_2" xfId="444" xr:uid="{00000000-0005-0000-0000-0000BD000000}"/>
    <cellStyle name="_Comma_DT Cable Expense Reimbursement" xfId="445" xr:uid="{00000000-0005-0000-0000-0000BE000000}"/>
    <cellStyle name="_Comma_DZ Bank first draft first tranche strat jul 19" xfId="446" xr:uid="{00000000-0005-0000-0000-0000BF000000}"/>
    <cellStyle name="_Comma_Equity Analysis_05.06.03" xfId="447" xr:uid="{00000000-0005-0000-0000-0000C0000000}"/>
    <cellStyle name="_Comma_extract_1" xfId="448" xr:uid="{00000000-0005-0000-0000-0000C1000000}"/>
    <cellStyle name="_Comma_Fiatlux2_sensitivities 020801" xfId="449" xr:uid="{00000000-0005-0000-0000-0000C2000000}"/>
    <cellStyle name="_Comma_Finanzierungsübersicht Pauli EGO NV" xfId="450" xr:uid="{00000000-0005-0000-0000-0000C3000000}"/>
    <cellStyle name="_Comma_Input Sheet" xfId="451" xr:uid="{00000000-0005-0000-0000-0000C4000000}"/>
    <cellStyle name="_Comma_Krägel Mietflächenübersicht DRESTATE o  Finanzbeteil  20050523 NV" xfId="452" xr:uid="{00000000-0005-0000-0000-0000C5000000}"/>
    <cellStyle name="_Comma_Leasehold Analysis" xfId="453" xr:uid="{00000000-0005-0000-0000-0000C6000000}"/>
    <cellStyle name="_Comma_Model SEPT 22nd Bid" xfId="454" xr:uid="{00000000-0005-0000-0000-0000C7000000}"/>
    <cellStyle name="_Comma_Phoenix - (S)PL Credit Stats - October 11, 2004" xfId="455" xr:uid="{00000000-0005-0000-0000-0000C8000000}"/>
    <cellStyle name="_Comma_R.H. Donnelley 70mm Investment Conversion" xfId="456" xr:uid="{00000000-0005-0000-0000-0000C9000000}"/>
    <cellStyle name="_Comma_Real Estate Template Project Vormittag 31.08.2005 GREEN" xfId="457" xr:uid="{00000000-0005-0000-0000-0000CA000000}"/>
    <cellStyle name="_Comma_Real Estate Valuation Template 02 06 2005" xfId="458" xr:uid="{00000000-0005-0000-0000-0000CB000000}"/>
    <cellStyle name="_Comma_Results Cushman 14 06 2005 Template Version" xfId="459" xr:uid="{00000000-0005-0000-0000-0000CC000000}"/>
    <cellStyle name="_Comma_SampleStatistics" xfId="460" xr:uid="{00000000-0005-0000-0000-0000CD000000}"/>
    <cellStyle name="_Comma_Terablaze - Cap Table" xfId="461" xr:uid="{00000000-0005-0000-0000-0000CE000000}"/>
    <cellStyle name="_Comma_Unleveraged Roll Up" xfId="462" xr:uid="{00000000-0005-0000-0000-0000CF000000}"/>
    <cellStyle name="_Comma_UW Model Closing_FINAL" xfId="463" xr:uid="{00000000-0005-0000-0000-0000D0000000}"/>
    <cellStyle name="_Comma_VAT Coverage_June 15" xfId="464" xr:uid="{00000000-0005-0000-0000-0000D1000000}"/>
    <cellStyle name="_Compare All-NEW" xfId="465" xr:uid="{00000000-0005-0000-0000-0000D2000000}"/>
    <cellStyle name="_ConsoCF Asset Management" xfId="466" xr:uid="{00000000-0005-0000-0000-0000D3000000}"/>
    <cellStyle name="_Costs Issued 31 05 06 V1.4" xfId="467" xr:uid="{00000000-0005-0000-0000-0000D4000000}"/>
    <cellStyle name="_Currency" xfId="468" xr:uid="{00000000-0005-0000-0000-0000D5000000}"/>
    <cellStyle name="_Currency_02 Project Pauli Portfolio Stratifications" xfId="469" xr:uid="{00000000-0005-0000-0000-0000D6000000}"/>
    <cellStyle name="_Currency_03 Output Page for Archon 02 09 2005" xfId="470" xr:uid="{00000000-0005-0000-0000-0000D7000000}"/>
    <cellStyle name="_Currency_05 Model Project Maharashtra 22 06 2005" xfId="471" xr:uid="{00000000-0005-0000-0000-0000D8000000}"/>
    <cellStyle name="_Currency_05 Real Estate Model 24 09 2005 GREEN" xfId="472" xr:uid="{00000000-0005-0000-0000-0000D9000000}"/>
    <cellStyle name="_Currency_07 Project Pauli Portfolio Stratifications" xfId="473" xr:uid="{00000000-0005-0000-0000-0000DA000000}"/>
    <cellStyle name="_Currency_07 Vormittag Levered Model 28.09.2005" xfId="474" xr:uid="{00000000-0005-0000-0000-0000DB000000}"/>
    <cellStyle name="_Currency_12 Truck Model" xfId="475" xr:uid="{00000000-0005-0000-0000-0000DC000000}"/>
    <cellStyle name="_Currency_2004 01 24 Real Estate Assets Matterhorn" xfId="476" xr:uid="{00000000-0005-0000-0000-0000DD000000}"/>
    <cellStyle name="_Currency_2005 01 25 Matterhorn Master" xfId="477" xr:uid="{00000000-0005-0000-0000-0000DE000000}"/>
    <cellStyle name="_Currency_2005 01 28 Real Estate Assets Matterhorn" xfId="478" xr:uid="{00000000-0005-0000-0000-0000DF000000}"/>
    <cellStyle name="_Currency_2005 09 29_Leine Template" xfId="479" xr:uid="{00000000-0005-0000-0000-0000E0000000}"/>
    <cellStyle name="_Currency_2005 10 08_Leine_Masterdata_Final Pricing" xfId="480" xr:uid="{00000000-0005-0000-0000-0000E1000000}"/>
    <cellStyle name="_Currency_40 Pauli Model 09.09.2005" xfId="481" xr:uid="{00000000-0005-0000-0000-0000E2000000}"/>
    <cellStyle name="_Currency_89 Corporate Model" xfId="482" xr:uid="{00000000-0005-0000-0000-0000E3000000}"/>
    <cellStyle name="_Currency_AD-Modèle GSI-14.03.00.final" xfId="483" xr:uid="{00000000-0005-0000-0000-0000E4000000}"/>
    <cellStyle name="_Currency_ADNet Projections" xfId="484" xr:uid="{00000000-0005-0000-0000-0000E5000000}"/>
    <cellStyle name="_Currency_Alexandre Pre-bid Model_080701_Final_add sensitivities" xfId="485" xr:uid="{00000000-0005-0000-0000-0000E6000000}"/>
    <cellStyle name="_Currency_Asset by Asset Cash Flows_Consolidated NonSD (no deferred)" xfId="486" xr:uid="{00000000-0005-0000-0000-0000E7000000}"/>
    <cellStyle name="_Currency_Asset by Asset Cash Flows_Consolidated SD_no Deferred" xfId="487" xr:uid="{00000000-0005-0000-0000-0000E8000000}"/>
    <cellStyle name="_Currency_Asset by Asset Cash Flows_IMMET" xfId="488" xr:uid="{00000000-0005-0000-0000-0000E9000000}"/>
    <cellStyle name="_Currency_Asset page CBRE" xfId="489" xr:uid="{00000000-0005-0000-0000-0000EA000000}"/>
    <cellStyle name="_Currency_Assumptions" xfId="490" xr:uid="{00000000-0005-0000-0000-0000EB000000}"/>
    <cellStyle name="_Currency_BayLaBa model v06_rc_v2" xfId="491" xr:uid="{00000000-0005-0000-0000-0000EC000000}"/>
    <cellStyle name="_Currency_Bet Analysis" xfId="492" xr:uid="{00000000-0005-0000-0000-0000ED000000}"/>
    <cellStyle name="_Currency_BID CASE TAX MODEL 08.05.2005 AK3 NV" xfId="493" xr:uid="{00000000-0005-0000-0000-0000EE000000}"/>
    <cellStyle name="_Currency_BID_MODEL_FINAL_15_AIP_FINAL_WATERFALL_BID NOV" xfId="494" xr:uid="{00000000-0005-0000-0000-0000EF000000}"/>
    <cellStyle name="_Currency_BID_MODEL_FINAL_15_AIP_FINAL_WATERFALL_BID NOV (20%; new euribor;new premium)" xfId="495" xr:uid="{00000000-0005-0000-0000-0000F0000000}"/>
    <cellStyle name="_Currency_BID_MODEL_FINAL_15_AIP_FINAL_WATERFALL_BID NOV (20%; new euribor;new premium, revised hedging)" xfId="496" xr:uid="{00000000-0005-0000-0000-0000F1000000}"/>
    <cellStyle name="_Currency_Black-Sholes Model-revised 1-03-02" xfId="497" xr:uid="{00000000-0005-0000-0000-0000F2000000}"/>
    <cellStyle name="_Currency_Bond Metrics" xfId="498" xr:uid="{00000000-0005-0000-0000-0000F3000000}"/>
    <cellStyle name="_Currency_Book2" xfId="499" xr:uid="{00000000-0005-0000-0000-0000F4000000}"/>
    <cellStyle name="_Currency_Book3" xfId="500" xr:uid="{00000000-0005-0000-0000-0000F5000000}"/>
    <cellStyle name="_Currency_Book4" xfId="501" xr:uid="{00000000-0005-0000-0000-0000F6000000}"/>
    <cellStyle name="_Currency_BS 30 Sep 2004 (2)" xfId="502" xr:uid="{00000000-0005-0000-0000-0000F7000000}"/>
    <cellStyle name="_Currency_Cap Struct NY Aug 1 2001" xfId="503" xr:uid="{00000000-0005-0000-0000-0000F8000000}"/>
    <cellStyle name="_Currency_CAPEX Schedule_3 May 2001" xfId="504" xr:uid="{00000000-0005-0000-0000-0000F9000000}"/>
    <cellStyle name="_Currency_CapStructureV12" xfId="505" xr:uid="{00000000-0005-0000-0000-0000FA000000}"/>
    <cellStyle name="_Currency_Cincinnati Bell at 12-31-03 - full pymt" xfId="506" xr:uid="{00000000-0005-0000-0000-0000FB000000}"/>
    <cellStyle name="_Currency_covenants - final" xfId="507" xr:uid="{00000000-0005-0000-0000-0000FC000000}"/>
    <cellStyle name="_Currency_Database" xfId="508" xr:uid="{00000000-0005-0000-0000-0000FD000000}"/>
    <cellStyle name="_Currency_Debt Balances_June 7_2" xfId="509" xr:uid="{00000000-0005-0000-0000-0000FE000000}"/>
    <cellStyle name="_Currency_Doppio Summary" xfId="510" xr:uid="{00000000-0005-0000-0000-0000FF000000}"/>
    <cellStyle name="_Currency_Drive-by List 500 v3" xfId="511" xr:uid="{00000000-0005-0000-0000-000000010000}"/>
    <cellStyle name="_Currency_Drott schematic - EFD" xfId="512" xr:uid="{00000000-0005-0000-0000-000001010000}"/>
    <cellStyle name="_Currency_DT Cable Expense Reimbursement" xfId="513" xr:uid="{00000000-0005-0000-0000-000002010000}"/>
    <cellStyle name="_Currency_DZ Bank first draft first tranche strat jul 19" xfId="514" xr:uid="{00000000-0005-0000-0000-000003010000}"/>
    <cellStyle name="_Currency_Equity Analysis_05.06.03" xfId="515" xr:uid="{00000000-0005-0000-0000-000004010000}"/>
    <cellStyle name="_Currency_extract_1" xfId="516" xr:uid="{00000000-0005-0000-0000-000005010000}"/>
    <cellStyle name="_Currency_extract_5" xfId="517" xr:uid="{00000000-0005-0000-0000-000006010000}"/>
    <cellStyle name="_Currency_Fiatlux2_sensitivities 020801" xfId="518" xr:uid="{00000000-0005-0000-0000-000007010000}"/>
    <cellStyle name="_Currency_Finanzierungsübersicht Pauli EGO NV" xfId="519" xr:uid="{00000000-0005-0000-0000-000008010000}"/>
    <cellStyle name="_Currency_German Tax Model" xfId="520" xr:uid="{00000000-0005-0000-0000-000009010000}"/>
    <cellStyle name="_Currency_HYPO Cash Report 4th Quarter" xfId="521" xr:uid="{00000000-0005-0000-0000-00000A010000}"/>
    <cellStyle name="_Currency_IA Lammenais-Wash Final 1.3" xfId="522" xr:uid="{00000000-0005-0000-0000-00000B010000}"/>
    <cellStyle name="_Currency_Input Sheet" xfId="523" xr:uid="{00000000-0005-0000-0000-00000C010000}"/>
    <cellStyle name="_Currency_Integrated Model Final v40" xfId="524" xr:uid="{00000000-0005-0000-0000-00000D010000}"/>
    <cellStyle name="_Currency_Krägel Mietflächenübersicht DRESTATE o  Finanzbeteil  20050523 NV" xfId="525" xr:uid="{00000000-0005-0000-0000-00000E010000}"/>
    <cellStyle name="_Currency_Leasehold Analysis" xfId="526" xr:uid="{00000000-0005-0000-0000-00000F010000}"/>
    <cellStyle name="_Currency_Leverage - Attempt at Securitization" xfId="527" xr:uid="{00000000-0005-0000-0000-000010010000}"/>
    <cellStyle name="_Currency_Links Sheet" xfId="528" xr:uid="{00000000-0005-0000-0000-000011010000}"/>
    <cellStyle name="_Currency_Model GS FINAL MODEL with new exchange ratev05" xfId="529" xr:uid="{00000000-0005-0000-0000-000012010000}"/>
    <cellStyle name="_Currency_Model SEPT 22nd Bid" xfId="530" xr:uid="{00000000-0005-0000-0000-000013010000}"/>
    <cellStyle name="_Currency_Natter Model Update 14 06 2005 New Version for GIO" xfId="531" xr:uid="{00000000-0005-0000-0000-000014010000}"/>
    <cellStyle name="_Currency_NCS Deal Comp" xfId="532" xr:uid="{00000000-0005-0000-0000-000015010000}"/>
    <cellStyle name="_Currency_OPEX Analysis based on IM 20-Jan-2005 (MD) (3)" xfId="533" xr:uid="{00000000-0005-0000-0000-000016010000}"/>
    <cellStyle name="_Currency_Output Page for IBD" xfId="534" xr:uid="{00000000-0005-0000-0000-000017010000}"/>
    <cellStyle name="_Currency_peugeot liberation m² under v permis" xfId="535" xr:uid="{00000000-0005-0000-0000-000018010000}"/>
    <cellStyle name="_Currency_Phoenix - (S)PL Credit Stats - October 11, 2004" xfId="536" xr:uid="{00000000-0005-0000-0000-000019010000}"/>
    <cellStyle name="_Currency_Promote" xfId="537" xr:uid="{00000000-0005-0000-0000-00001A010000}"/>
    <cellStyle name="_Currency_R.H. Donnelley 70mm Investment Conversion" xfId="538" xr:uid="{00000000-0005-0000-0000-00001B010000}"/>
    <cellStyle name="_Currency_Real Estate Template Project Vormittag 31.08.2005 GREEN" xfId="539" xr:uid="{00000000-0005-0000-0000-00001C010000}"/>
    <cellStyle name="_Currency_Real Estate Valuation Template 02 06 2005" xfId="540" xr:uid="{00000000-0005-0000-0000-00001D010000}"/>
    <cellStyle name="_Currency_Restructuring Plan" xfId="541" xr:uid="{00000000-0005-0000-0000-00001E010000}"/>
    <cellStyle name="_Currency_Results Cushman 14 06 2005 Template Version" xfId="542" xr:uid="{00000000-0005-0000-0000-00001F010000}"/>
    <cellStyle name="_Currency_Revised BaseCasescenarioV5" xfId="543" xr:uid="{00000000-0005-0000-0000-000020010000}"/>
    <cellStyle name="_Currency_Roll-Up A BID 137.9 M 19 09 2000" xfId="544" xr:uid="{00000000-0005-0000-0000-000021010000}"/>
    <cellStyle name="_Currency_SampleStatistics" xfId="545" xr:uid="{00000000-0005-0000-0000-000022010000}"/>
    <cellStyle name="_Currency_Schedules - Overview" xfId="546" xr:uid="{00000000-0005-0000-0000-000023010000}"/>
    <cellStyle name="_Currency_Template for CBRE 3" xfId="547" xr:uid="{00000000-0005-0000-0000-000024010000}"/>
    <cellStyle name="_Currency_Terablaze - Cap Table" xfId="548" xr:uid="{00000000-0005-0000-0000-000025010000}"/>
    <cellStyle name="_Currency_Unleveraged Roll Up" xfId="549" xr:uid="{00000000-0005-0000-0000-000026010000}"/>
    <cellStyle name="_Currency_UW Model Closing_FINAL" xfId="550" xr:uid="{00000000-0005-0000-0000-000027010000}"/>
    <cellStyle name="_Currency_VAPRA Cash Management Report 4th Quarter 2002" xfId="551" xr:uid="{00000000-0005-0000-0000-000028010000}"/>
    <cellStyle name="_Currency_VAT Coverage_June 15" xfId="552" xr:uid="{00000000-0005-0000-0000-000029010000}"/>
    <cellStyle name="_Currency_Zohari Estimates on Ruhr Compensation" xfId="553" xr:uid="{00000000-0005-0000-0000-00002A010000}"/>
    <cellStyle name="_CurrencySpace" xfId="554" xr:uid="{00000000-0005-0000-0000-00002B010000}"/>
    <cellStyle name="_CurrencySpace_02 Project Pauli Portfolio Stratifications" xfId="555" xr:uid="{00000000-0005-0000-0000-00002C010000}"/>
    <cellStyle name="_CurrencySpace_05 Model Project Maharashtra 22 06 2005" xfId="556" xr:uid="{00000000-0005-0000-0000-00002D010000}"/>
    <cellStyle name="_CurrencySpace_40 Pauli Model 09.09.2005" xfId="557" xr:uid="{00000000-0005-0000-0000-00002E010000}"/>
    <cellStyle name="_CurrencySpace_Alexandre Pre-bid Model_080701_Final_add sensitivities" xfId="558" xr:uid="{00000000-0005-0000-0000-00002F010000}"/>
    <cellStyle name="_CurrencySpace_Asset by Asset Cash Flows_Consolidated NonSD (no deferred)" xfId="559" xr:uid="{00000000-0005-0000-0000-000030010000}"/>
    <cellStyle name="_CurrencySpace_Asset by Asset Cash Flows_Consolidated SD_no Deferred" xfId="560" xr:uid="{00000000-0005-0000-0000-000031010000}"/>
    <cellStyle name="_CurrencySpace_Asset by Asset Cash Flows_IMMET" xfId="561" xr:uid="{00000000-0005-0000-0000-000032010000}"/>
    <cellStyle name="_CurrencySpace_Assumptions" xfId="562" xr:uid="{00000000-0005-0000-0000-000033010000}"/>
    <cellStyle name="_CurrencySpace_BayLaBa model v06_rc_v2" xfId="563" xr:uid="{00000000-0005-0000-0000-000034010000}"/>
    <cellStyle name="_CurrencySpace_Bet Analysis" xfId="564" xr:uid="{00000000-0005-0000-0000-000035010000}"/>
    <cellStyle name="_CurrencySpace_BID_MODEL_FINAL_15_AIP_FINAL_WATERFALL_BID NOV (20%; new euribor;new premium)" xfId="565" xr:uid="{00000000-0005-0000-0000-000036010000}"/>
    <cellStyle name="_CurrencySpace_BID_MODEL_FINAL_15_AIP_FINAL_WATERFALL_BID NOV (20%; new euribor;new premium, revised hedging)" xfId="566" xr:uid="{00000000-0005-0000-0000-000037010000}"/>
    <cellStyle name="_CurrencySpace_Black-Sholes Model-revised 1-03-02" xfId="567" xr:uid="{00000000-0005-0000-0000-000038010000}"/>
    <cellStyle name="_CurrencySpace_Bond Metrics" xfId="568" xr:uid="{00000000-0005-0000-0000-000039010000}"/>
    <cellStyle name="_CurrencySpace_BS 30 Sep 2004 (2)" xfId="569" xr:uid="{00000000-0005-0000-0000-00003A010000}"/>
    <cellStyle name="_CurrencySpace_CAPEX Schedule_3 May 2001" xfId="570" xr:uid="{00000000-0005-0000-0000-00003B010000}"/>
    <cellStyle name="_CurrencySpace_Database" xfId="571" xr:uid="{00000000-0005-0000-0000-00003C010000}"/>
    <cellStyle name="_CurrencySpace_Debt Balances_June 7_2" xfId="572" xr:uid="{00000000-0005-0000-0000-00003D010000}"/>
    <cellStyle name="_CurrencySpace_DT Cable Expense Reimbursement" xfId="573" xr:uid="{00000000-0005-0000-0000-00003E010000}"/>
    <cellStyle name="_CurrencySpace_DZ Bank first draft first tranche strat jul 19" xfId="574" xr:uid="{00000000-0005-0000-0000-00003F010000}"/>
    <cellStyle name="_CurrencySpace_Equity Analysis_05.06.03" xfId="575" xr:uid="{00000000-0005-0000-0000-000040010000}"/>
    <cellStyle name="_CurrencySpace_extract_1" xfId="576" xr:uid="{00000000-0005-0000-0000-000041010000}"/>
    <cellStyle name="_CurrencySpace_Fiatlux2_sensitivities 020801" xfId="577" xr:uid="{00000000-0005-0000-0000-000042010000}"/>
    <cellStyle name="_CurrencySpace_Finanzierungsübersicht Pauli EGO NV" xfId="578" xr:uid="{00000000-0005-0000-0000-000043010000}"/>
    <cellStyle name="_CurrencySpace_Input Sheet" xfId="579" xr:uid="{00000000-0005-0000-0000-000044010000}"/>
    <cellStyle name="_CurrencySpace_Krägel Mietflächenübersicht DRESTATE o  Finanzbeteil  20050523 NV" xfId="580" xr:uid="{00000000-0005-0000-0000-000045010000}"/>
    <cellStyle name="_CurrencySpace_Leasehold Analysis" xfId="581" xr:uid="{00000000-0005-0000-0000-000046010000}"/>
    <cellStyle name="_CurrencySpace_Model SEPT 22nd Bid" xfId="582" xr:uid="{00000000-0005-0000-0000-000047010000}"/>
    <cellStyle name="_CurrencySpace_Phoenix - (S)PL Credit Stats - October 11, 2004" xfId="583" xr:uid="{00000000-0005-0000-0000-000048010000}"/>
    <cellStyle name="_CurrencySpace_R.H. Donnelley 70mm Investment Conversion" xfId="584" xr:uid="{00000000-0005-0000-0000-000049010000}"/>
    <cellStyle name="_CurrencySpace_Real Estate Template Project Vormittag 31.08.2005 GREEN" xfId="585" xr:uid="{00000000-0005-0000-0000-00004A010000}"/>
    <cellStyle name="_CurrencySpace_Real Estate Valuation Template 02 06 2005" xfId="586" xr:uid="{00000000-0005-0000-0000-00004B010000}"/>
    <cellStyle name="_CurrencySpace_Results Cushman 14 06 2005 Template Version" xfId="587" xr:uid="{00000000-0005-0000-0000-00004C010000}"/>
    <cellStyle name="_CurrencySpace_SampleStatistics" xfId="588" xr:uid="{00000000-0005-0000-0000-00004D010000}"/>
    <cellStyle name="_CurrencySpace_Terablaze - Cap Table" xfId="589" xr:uid="{00000000-0005-0000-0000-00004E010000}"/>
    <cellStyle name="_CurrencySpace_Unleveraged Roll Up" xfId="590" xr:uid="{00000000-0005-0000-0000-00004F010000}"/>
    <cellStyle name="_CurrencySpace_UW Model Closing_FINAL" xfId="591" xr:uid="{00000000-0005-0000-0000-000050010000}"/>
    <cellStyle name="_CurrencySpace_VAT Coverage_June 15" xfId="592" xr:uid="{00000000-0005-0000-0000-000051010000}"/>
    <cellStyle name="_Data" xfId="593" xr:uid="{00000000-0005-0000-0000-000052010000}"/>
    <cellStyle name="_Data_1.1.1 Statement of CF_excl HCN " xfId="594" xr:uid="{00000000-0005-0000-0000-000053010000}"/>
    <cellStyle name="_Data_Aggregato_Consolidato" xfId="595" xr:uid="{00000000-0005-0000-0000-000054010000}"/>
    <cellStyle name="_Data_Aggregato_Consolidato_Prova Portogruaro caso base7-4-06" xfId="596" xr:uid="{00000000-0005-0000-0000-000055010000}"/>
    <cellStyle name="_Data_altri debiti" xfId="597" xr:uid="{00000000-0005-0000-0000-000056010000}"/>
    <cellStyle name="_Data_altri debiti_Prova Portogruaro caso base7-4-06" xfId="598" xr:uid="{00000000-0005-0000-0000-000057010000}"/>
    <cellStyle name="_Data_Dizionario piano dei conti mis" xfId="599" xr:uid="{00000000-0005-0000-0000-000058010000}"/>
    <cellStyle name="_Data_PATRIMONIALE" xfId="600" xr:uid="{00000000-0005-0000-0000-000059010000}"/>
    <cellStyle name="_Data_PdC Generale 30_6" xfId="601" xr:uid="{00000000-0005-0000-0000-00005A010000}"/>
    <cellStyle name="_Data_PdC Generale 30_6_Sheet1" xfId="602" xr:uid="{00000000-0005-0000-0000-00005B010000}"/>
    <cellStyle name="_Data_PdC Generale 30_6_Sopravv" xfId="603" xr:uid="{00000000-0005-0000-0000-00005C010000}"/>
    <cellStyle name="_Data_PdC Generale 30_6_Sopravv passive" xfId="604" xr:uid="{00000000-0005-0000-0000-00005D010000}"/>
    <cellStyle name="_Data_PdC Generale 30_6_tributi" xfId="605" xr:uid="{00000000-0005-0000-0000-00005E010000}"/>
    <cellStyle name="_Data_Prova Portogruaro caso base7-4-06" xfId="606" xr:uid="{00000000-0005-0000-0000-00005F010000}"/>
    <cellStyle name="_Data_Sheet1" xfId="607" xr:uid="{00000000-0005-0000-0000-000060010000}"/>
    <cellStyle name="_Data_Sheet1_Prova Portogruaro caso base7-4-06" xfId="608" xr:uid="{00000000-0005-0000-0000-000061010000}"/>
    <cellStyle name="_Data_Sheet2" xfId="609" xr:uid="{00000000-0005-0000-0000-000062010000}"/>
    <cellStyle name="_Data_Sheet2_Prova Portogruaro caso base7-4-06" xfId="610" xr:uid="{00000000-0005-0000-0000-000063010000}"/>
    <cellStyle name="_Dollar" xfId="611" xr:uid="{00000000-0005-0000-0000-000064010000}"/>
    <cellStyle name="_DSOP Federal K-1 Module 200504 Estimates 4-17-06" xfId="612" xr:uid="{00000000-0005-0000-0000-000065010000}"/>
    <cellStyle name="_DSOP Federal K-1 Module Test 5-8-06" xfId="613" xr:uid="{00000000-0005-0000-0000-000066010000}"/>
    <cellStyle name="_DSOP Federal K-1 Suite Final Version 6-9-06" xfId="614" xr:uid="{00000000-0005-0000-0000-000067010000}"/>
    <cellStyle name="_DSOP FOF_State Info" xfId="615" xr:uid="{00000000-0005-0000-0000-000068010000}"/>
    <cellStyle name="_DSOP LP - 2005 Estimate K-1 Suite with Composite - 03-28-06" xfId="616" xr:uid="{00000000-0005-0000-0000-000069010000}"/>
    <cellStyle name="_DSOP LP 2005 Aggregate Module 3-9-06" xfId="617" xr:uid="{00000000-0005-0000-0000-00006A010000}"/>
    <cellStyle name="_DSOP LP 2005 Aggregate Module 3-9-06 after transfers" xfId="618" xr:uid="{00000000-0005-0000-0000-00006B010000}"/>
    <cellStyle name="_DSOP LP 2005 Aggregate Module 3-9-06 after transfers1" xfId="619" xr:uid="{00000000-0005-0000-0000-00006C010000}"/>
    <cellStyle name="_DSOP LP Aggregate Module Final 6-8-06 js2" xfId="620" xr:uid="{00000000-0005-0000-0000-00006D010000}"/>
    <cellStyle name="_Edinburgh Schools Project FM Inputs 160305" xfId="621" xr:uid="{00000000-0005-0000-0000-00006E010000}"/>
    <cellStyle name="_EdiSch FM Cost Model BBCPL Template ITN v2 2" xfId="622" xr:uid="{00000000-0005-0000-0000-00006F010000}"/>
    <cellStyle name="_EdiSch FM Cost Model BBCPL Template ITN v3.3" xfId="623" xr:uid="{00000000-0005-0000-0000-000070010000}"/>
    <cellStyle name="_EdiSch FM Pro Formae ITN v4.2 MV1 incl Tynecastle_sg" xfId="624" xr:uid="{00000000-0005-0000-0000-000071010000}"/>
    <cellStyle name="_EdiSch FM Pro Formae ITN v4.2 STD_sg" xfId="625" xr:uid="{00000000-0005-0000-0000-000072010000}"/>
    <cellStyle name="_Euro" xfId="626" xr:uid="{00000000-0005-0000-0000-000073010000}"/>
    <cellStyle name="_Eurotower_RFR Beteiligung GmbH_2007" xfId="627" xr:uid="{00000000-0005-0000-0000-000074010000}"/>
    <cellStyle name="_Exec Summ Exhibits v1" xfId="628" xr:uid="{00000000-0005-0000-0000-000075010000}"/>
    <cellStyle name="_Executive Summary - Jul04" xfId="629" xr:uid="{00000000-0005-0000-0000-000076010000}"/>
    <cellStyle name="_Federal Data Register" xfId="630" xr:uid="{00000000-0005-0000-0000-000077010000}"/>
    <cellStyle name="_FINAL am swap 12.8.041" xfId="631" xr:uid="{00000000-0005-0000-0000-000078010000}"/>
    <cellStyle name="_Fitch" xfId="632" xr:uid="{00000000-0005-0000-0000-000079010000}"/>
    <cellStyle name="_Fitch VECTOR" xfId="633" xr:uid="{00000000-0005-0000-0000-00007A010000}"/>
    <cellStyle name="_Fitch_VECTOR_Model" xfId="634" xr:uid="{00000000-0005-0000-0000-00007B010000}"/>
    <cellStyle name="_Fitch_VECTOR_Model_Portfolio Definition" xfId="635" xr:uid="{00000000-0005-0000-0000-00007C010000}"/>
    <cellStyle name="_Fixed Asset Schedule" xfId="636" xr:uid="{00000000-0005-0000-0000-00007D010000}"/>
    <cellStyle name="_GA" xfId="637" xr:uid="{00000000-0005-0000-0000-00007E010000}"/>
    <cellStyle name="_Group package Annual 2008_Huteng" xfId="638" xr:uid="{00000000-0005-0000-0000-00007F010000}"/>
    <cellStyle name="_GT 1995-10 A6" xfId="639" xr:uid="{00000000-0005-0000-0000-000080010000}"/>
    <cellStyle name="_GTIH Model v49 (5.22.03) v6" xfId="640" xr:uid="{00000000-0005-0000-0000-000081010000}"/>
    <cellStyle name="_Header" xfId="641" xr:uid="{00000000-0005-0000-0000-000082010000}"/>
    <cellStyle name="_Header_Aggregato_Consolidato" xfId="642" xr:uid="{00000000-0005-0000-0000-000083010000}"/>
    <cellStyle name="_Header_altri debiti" xfId="643" xr:uid="{00000000-0005-0000-0000-000084010000}"/>
    <cellStyle name="_Header_Dizionario piano dei conti mis" xfId="644" xr:uid="{00000000-0005-0000-0000-000085010000}"/>
    <cellStyle name="_Header_PATRIMONIALE" xfId="645" xr:uid="{00000000-0005-0000-0000-000086010000}"/>
    <cellStyle name="_Header_PdC Generale 30_6" xfId="646" xr:uid="{00000000-0005-0000-0000-000087010000}"/>
    <cellStyle name="_Header_Sheet1" xfId="647" xr:uid="{00000000-0005-0000-0000-000088010000}"/>
    <cellStyle name="_Header_Sheet2" xfId="648" xr:uid="{00000000-0005-0000-0000-000089010000}"/>
    <cellStyle name="_Heading" xfId="649" xr:uid="{00000000-0005-0000-0000-00008A010000}"/>
    <cellStyle name="_Heading_02 Project Pauli Portfolio Stratifications" xfId="650" xr:uid="{00000000-0005-0000-0000-00008B010000}"/>
    <cellStyle name="_Heading_02 Project Pauli Portfolio Stratifications_1.1.1 Statement of CF_excl HCN " xfId="651" xr:uid="{00000000-0005-0000-0000-00008C010000}"/>
    <cellStyle name="_Heading_03 Site by site valuation" xfId="652" xr:uid="{00000000-0005-0000-0000-00008D010000}"/>
    <cellStyle name="_Heading_03 Site by site valuation_1.1.1 Statement of CF_excl HCN " xfId="653" xr:uid="{00000000-0005-0000-0000-00008E010000}"/>
    <cellStyle name="_Heading_04 In Place Financing 10.01.2005" xfId="654" xr:uid="{00000000-0005-0000-0000-00008F010000}"/>
    <cellStyle name="_Heading_05 Model Project Maharashtra 22 06 2005" xfId="655" xr:uid="{00000000-0005-0000-0000-000090010000}"/>
    <cellStyle name="_Heading_05 Model Project Maharashtra 22 06 2005_1.1.1 Statement of CF_excl HCN " xfId="656" xr:uid="{00000000-0005-0000-0000-000091010000}"/>
    <cellStyle name="_Heading_12 Truck Model" xfId="657" xr:uid="{00000000-0005-0000-0000-000092010000}"/>
    <cellStyle name="_Heading_15 Arabia Model 15 Oct BID CASE" xfId="658" xr:uid="{00000000-0005-0000-0000-000093010000}"/>
    <cellStyle name="_Heading_39 Capitol Lev Model - base case VVG" xfId="659" xr:uid="{00000000-0005-0000-0000-000094010000}"/>
    <cellStyle name="_Heading_40 Pauli Model 09.09.2005" xfId="660" xr:uid="{00000000-0005-0000-0000-000095010000}"/>
    <cellStyle name="_Heading_Asset valuation" xfId="661" xr:uid="{00000000-0005-0000-0000-000096010000}"/>
    <cellStyle name="_Heading_BayLaBa model v06_rc_v2" xfId="662" xr:uid="{00000000-0005-0000-0000-000097010000}"/>
    <cellStyle name="_Heading_Bet Analysis" xfId="663" xr:uid="{00000000-0005-0000-0000-000098010000}"/>
    <cellStyle name="_Heading_Bet Analysis_1.1.1 Statement of CF_excl HCN " xfId="664" xr:uid="{00000000-0005-0000-0000-000099010000}"/>
    <cellStyle name="_Heading_BS 30 Sep 2004 (2)" xfId="665" xr:uid="{00000000-0005-0000-0000-00009A010000}"/>
    <cellStyle name="_Heading_BS 30 Sep 2004 (2)_1.1.1 Statement of CF_excl HCN " xfId="666" xr:uid="{00000000-0005-0000-0000-00009B010000}"/>
    <cellStyle name="_Heading_Comparables" xfId="667" xr:uid="{00000000-0005-0000-0000-00009C010000}"/>
    <cellStyle name="_Heading_Copy of 2005 06 09 VE Analyse working file_corr3 NV" xfId="668" xr:uid="{00000000-0005-0000-0000-00009D010000}"/>
    <cellStyle name="_Heading_Finanzierungsübersicht Pauli EGO NV" xfId="669" xr:uid="{00000000-0005-0000-0000-00009E010000}"/>
    <cellStyle name="_Heading_Finanzierungsübersicht Pauli EGO NV_A-3_1.1.1 Statement of CF_excl HCN " xfId="670" xr:uid="{00000000-0005-0000-0000-00009F010000}"/>
    <cellStyle name="_Heading_Finanzierungsübersicht Pauli EGO NV_A-4_1.1.1 Statement of CF_excl HCN " xfId="671" xr:uid="{00000000-0005-0000-0000-0000A0010000}"/>
    <cellStyle name="_Heading_German Tax Model" xfId="672" xr:uid="{00000000-0005-0000-0000-0000A1010000}"/>
    <cellStyle name="_Heading_In Place Financing" xfId="673" xr:uid="{00000000-0005-0000-0000-0000A2010000}"/>
    <cellStyle name="_Heading_Kaufland Reportingtool in use" xfId="674" xr:uid="{00000000-0005-0000-0000-0000A3010000}"/>
    <cellStyle name="_Heading_Krägel Mietflächenübersicht DRESTATE o  Finanzbeteil  20050523 NV" xfId="675" xr:uid="{00000000-0005-0000-0000-0000A4010000}"/>
    <cellStyle name="_Heading_Krägel Mietflächenübersicht DRESTATE o  Finanzbeteil  20050523 NV_1.1.1 Statement of CF_excl HCN " xfId="676" xr:uid="{00000000-0005-0000-0000-0000A5010000}"/>
    <cellStyle name="_Heading_Petrochemicals financials v2 28 Jan 02" xfId="677" xr:uid="{00000000-0005-0000-0000-0000A6010000}"/>
    <cellStyle name="_Heading_Petrochemicals financials v2 28 Jan 02_1.1.1 Statement of CF_excl HCN " xfId="678" xr:uid="{00000000-0005-0000-0000-0000A7010000}"/>
    <cellStyle name="_Heading_Phoenix - (S)PL Credit Stats - October 11, 2004" xfId="679" xr:uid="{00000000-0005-0000-0000-0000A8010000}"/>
    <cellStyle name="_Heading_Phoenix - (S)PL Credit Stats - October 11, 2004_1.1.1 Statement of CF_excl HCN " xfId="680" xr:uid="{00000000-0005-0000-0000-0000A9010000}"/>
    <cellStyle name="_Heading_prestemp" xfId="681" xr:uid="{00000000-0005-0000-0000-0000AA010000}"/>
    <cellStyle name="_Heading_prestemp_1.1.1 Statement of CF_excl HCN " xfId="682" xr:uid="{00000000-0005-0000-0000-0000AB010000}"/>
    <cellStyle name="_Heading_prestemp_TA Luft Liabilities" xfId="683" xr:uid="{00000000-0005-0000-0000-0000AC010000}"/>
    <cellStyle name="_Heading_RE Template Project Tybee 06-04-12_1.1.1 Statement of CF_excl HCN " xfId="684" xr:uid="{00000000-0005-0000-0000-0000AD010000}"/>
    <cellStyle name="_Heading_RE Template Project Tybee_1.1.1 Statement of CF_excl HCN " xfId="685" xr:uid="{00000000-0005-0000-0000-0000AE010000}"/>
    <cellStyle name="_Heading_Real Estate Template Project Vormittag 31.08.2005 GREEN" xfId="686" xr:uid="{00000000-0005-0000-0000-0000AF010000}"/>
    <cellStyle name="_Heading_Real Estate Valuation Template 02 06 2005" xfId="687" xr:uid="{00000000-0005-0000-0000-0000B0010000}"/>
    <cellStyle name="_Heading_Real Estate Valuation Template 02 06 2005_1.1.1 Statement of CF_excl HCN " xfId="688" xr:uid="{00000000-0005-0000-0000-0000B1010000}"/>
    <cellStyle name="_Heading_Rent Roll 13.04.2006_1.1.1 Statement of CF_excl HCN " xfId="689" xr:uid="{00000000-0005-0000-0000-0000B2010000}"/>
    <cellStyle name="_Heading_Results Cushman 14 06 2005 Template Version" xfId="690" xr:uid="{00000000-0005-0000-0000-0000B3010000}"/>
    <cellStyle name="_Heading_Results Cushman 14 06 2005 Template Version_1.1.1 Statement of CF_excl HCN " xfId="691" xr:uid="{00000000-0005-0000-0000-0000B4010000}"/>
    <cellStyle name="_Heading_Unleveraged Roll Up" xfId="692" xr:uid="{00000000-0005-0000-0000-0000B5010000}"/>
    <cellStyle name="_Heading_Valuation Tool Rose final in use" xfId="693" xr:uid="{00000000-0005-0000-0000-0000B6010000}"/>
    <cellStyle name="_Heading_WE_Daten_gesamt_nur_Finanzierung NV" xfId="694" xr:uid="{00000000-0005-0000-0000-0000B7010000}"/>
    <cellStyle name="_Hedge Summary" xfId="695" xr:uid="{00000000-0005-0000-0000-0000B8010000}"/>
    <cellStyle name="_Hedge Summary 10.28.04 v3" xfId="696" xr:uid="{00000000-0005-0000-0000-0000B9010000}"/>
    <cellStyle name="_Highlight" xfId="697" xr:uid="{00000000-0005-0000-0000-0000BA010000}"/>
    <cellStyle name="_Home Equity Loan Teaser v1" xfId="698" xr:uid="{00000000-0005-0000-0000-0000BB010000}"/>
    <cellStyle name="_Inman  - Static ABS Deal" xfId="699" xr:uid="{00000000-0005-0000-0000-0000BC010000}"/>
    <cellStyle name="_LP" xfId="700" xr:uid="{00000000-0005-0000-0000-0000BD010000}"/>
    <cellStyle name="_LTD" xfId="701" xr:uid="{00000000-0005-0000-0000-0000BE010000}"/>
    <cellStyle name="_Magna Carta Numbers 2.15.051" xfId="702" xr:uid="{00000000-0005-0000-0000-0000BF010000}"/>
    <cellStyle name="_Mapeley Weekly Report 2005 08 05 (2)" xfId="703" xr:uid="{00000000-0005-0000-0000-0000C0010000}"/>
    <cellStyle name="_MCCI Recalc 2004 v1.2 for Tianjin" xfId="704" xr:uid="{00000000-0005-0000-0000-0000C1010000}"/>
    <cellStyle name="_MEAG Sample BP 2009 incl Stress Test" xfId="705" xr:uid="{00000000-0005-0000-0000-0000C2010000}"/>
    <cellStyle name="_Multiple" xfId="706" xr:uid="{00000000-0005-0000-0000-0000C3010000}"/>
    <cellStyle name="_Multiple_02 Project Pauli Portfolio Stratifications" xfId="707" xr:uid="{00000000-0005-0000-0000-0000C4010000}"/>
    <cellStyle name="_Multiple_05 Model Project Maharashtra 22 06 2005" xfId="708" xr:uid="{00000000-0005-0000-0000-0000C5010000}"/>
    <cellStyle name="_Multiple_HYPO Cash Report 4th Quarter" xfId="709" xr:uid="{00000000-0005-0000-0000-0000C6010000}"/>
    <cellStyle name="_Multiple_VAPRA Cash Management Report 4th Quarter 2002" xfId="710" xr:uid="{00000000-0005-0000-0000-0000C7010000}"/>
    <cellStyle name="_MultipleSpace" xfId="711" xr:uid="{00000000-0005-0000-0000-0000C8010000}"/>
    <cellStyle name="_MultipleSpace_HYPO Cash Report 4th Quarter" xfId="712" xr:uid="{00000000-0005-0000-0000-0000C9010000}"/>
    <cellStyle name="_MultipleSpace_VAPRA Cash Management Report 4th Quarter 2002" xfId="713" xr:uid="{00000000-0005-0000-0000-0000CA010000}"/>
    <cellStyle name="_NTC New Model 03_FM Input" xfId="714" xr:uid="{00000000-0005-0000-0000-0000CB010000}"/>
    <cellStyle name="_Oldham Proforma_LM" xfId="715" xr:uid="{00000000-0005-0000-0000-0000CC010000}"/>
    <cellStyle name="_Percent" xfId="716" xr:uid="{00000000-0005-0000-0000-0000CD010000}"/>
    <cellStyle name="_PercentSpace" xfId="717" xr:uid="{00000000-0005-0000-0000-0000CE010000}"/>
    <cellStyle name="_Row1" xfId="718" xr:uid="{00000000-0005-0000-0000-0000CF010000}"/>
    <cellStyle name="_Row1_Aggregato_Consolidato" xfId="719" xr:uid="{00000000-0005-0000-0000-0000D0010000}"/>
    <cellStyle name="_Row1_altri debiti" xfId="720" xr:uid="{00000000-0005-0000-0000-0000D1010000}"/>
    <cellStyle name="_Row1_Dizionario piano dei conti mis" xfId="721" xr:uid="{00000000-0005-0000-0000-0000D2010000}"/>
    <cellStyle name="_Row1_PATRIMONIALE" xfId="722" xr:uid="{00000000-0005-0000-0000-0000D3010000}"/>
    <cellStyle name="_Row1_PdC Generale 30_6" xfId="723" xr:uid="{00000000-0005-0000-0000-0000D4010000}"/>
    <cellStyle name="_Row1_PdC Generale 30_6 2" xfId="724" xr:uid="{00000000-0005-0000-0000-0000D5010000}"/>
    <cellStyle name="_Row1_PdC Generale 30_6_201204_20M_ BP_bilprev_9" xfId="725" xr:uid="{00000000-0005-0000-0000-0000D6010000}"/>
    <cellStyle name="_Row1_PdC Generale 30_6_BP EGD2_v4" xfId="726" xr:uid="{00000000-0005-0000-0000-0000D7010000}"/>
    <cellStyle name="_Row1_PdC Generale 30_6_M2_BP2012_v4" xfId="727" xr:uid="{00000000-0005-0000-0000-0000D8010000}"/>
    <cellStyle name="_Row1_Prova Portogruaro caso base7-4-06" xfId="728" xr:uid="{00000000-0005-0000-0000-0000D9010000}"/>
    <cellStyle name="_Row1_S.P." xfId="729" xr:uid="{00000000-0005-0000-0000-0000DA010000}"/>
    <cellStyle name="_Row1_S.P. 2" xfId="730" xr:uid="{00000000-0005-0000-0000-0000DB010000}"/>
    <cellStyle name="_Row1_Sheet1" xfId="731" xr:uid="{00000000-0005-0000-0000-0000DC010000}"/>
    <cellStyle name="_Row1_Sheet2" xfId="732" xr:uid="{00000000-0005-0000-0000-0000DD010000}"/>
    <cellStyle name="_Row1_Sheet2_Prova Portogruaro caso base7-4-06" xfId="733" xr:uid="{00000000-0005-0000-0000-0000DE010000}"/>
    <cellStyle name="_Row2" xfId="734" xr:uid="{00000000-0005-0000-0000-0000DF010000}"/>
    <cellStyle name="_Row2_Aggregato_Consolidato" xfId="735" xr:uid="{00000000-0005-0000-0000-0000E0010000}"/>
    <cellStyle name="_Row2_altri debiti" xfId="736" xr:uid="{00000000-0005-0000-0000-0000E1010000}"/>
    <cellStyle name="_Row2_Dizionario piano dei conti mis" xfId="737" xr:uid="{00000000-0005-0000-0000-0000E2010000}"/>
    <cellStyle name="_Row2_PATRIMONIALE" xfId="738" xr:uid="{00000000-0005-0000-0000-0000E3010000}"/>
    <cellStyle name="_Row2_PdC Generale 30_6" xfId="739" xr:uid="{00000000-0005-0000-0000-0000E4010000}"/>
    <cellStyle name="_Row2_Sheet1" xfId="740" xr:uid="{00000000-0005-0000-0000-0000E5010000}"/>
    <cellStyle name="_Row2_Sheet2" xfId="741" xr:uid="{00000000-0005-0000-0000-0000E6010000}"/>
    <cellStyle name="_Row3" xfId="742" xr:uid="{00000000-0005-0000-0000-0000E7010000}"/>
    <cellStyle name="_Row3_Aggregato_Consolidato" xfId="743" xr:uid="{00000000-0005-0000-0000-0000E8010000}"/>
    <cellStyle name="_Row3_altri debiti" xfId="744" xr:uid="{00000000-0005-0000-0000-0000E9010000}"/>
    <cellStyle name="_Row3_Dizionario piano dei conti mis" xfId="745" xr:uid="{00000000-0005-0000-0000-0000EA010000}"/>
    <cellStyle name="_Row3_PATRIMONIALE" xfId="746" xr:uid="{00000000-0005-0000-0000-0000EB010000}"/>
    <cellStyle name="_Row3_PdC Generale 30_6" xfId="747" xr:uid="{00000000-0005-0000-0000-0000EC010000}"/>
    <cellStyle name="_Row3_Sheet1" xfId="748" xr:uid="{00000000-0005-0000-0000-0000ED010000}"/>
    <cellStyle name="_Row3_Sheet2" xfId="749" xr:uid="{00000000-0005-0000-0000-0000EE010000}"/>
    <cellStyle name="_Row4" xfId="750" xr:uid="{00000000-0005-0000-0000-0000EF010000}"/>
    <cellStyle name="_Row4_Aggregato_Consolidato" xfId="751" xr:uid="{00000000-0005-0000-0000-0000F0010000}"/>
    <cellStyle name="_Row4_Aggregato_Consolidato_Prova Portogruaro caso base7-4-06" xfId="752" xr:uid="{00000000-0005-0000-0000-0000F1010000}"/>
    <cellStyle name="_Row4_altri debiti" xfId="753" xr:uid="{00000000-0005-0000-0000-0000F2010000}"/>
    <cellStyle name="_Row4_altri debiti_Prova Portogruaro caso base7-4-06" xfId="754" xr:uid="{00000000-0005-0000-0000-0000F3010000}"/>
    <cellStyle name="_Row4_Dizionario piano dei conti mis" xfId="755" xr:uid="{00000000-0005-0000-0000-0000F4010000}"/>
    <cellStyle name="_Row4_PATRIMONIALE" xfId="756" xr:uid="{00000000-0005-0000-0000-0000F5010000}"/>
    <cellStyle name="_Row4_PdC Generale 30_6" xfId="757" xr:uid="{00000000-0005-0000-0000-0000F6010000}"/>
    <cellStyle name="_Row4_Sheet1" xfId="758" xr:uid="{00000000-0005-0000-0000-0000F7010000}"/>
    <cellStyle name="_Row4_Sheet1_Prova Portogruaro caso base7-4-06" xfId="759" xr:uid="{00000000-0005-0000-0000-0000F8010000}"/>
    <cellStyle name="_Row4_Sheet2" xfId="760" xr:uid="{00000000-0005-0000-0000-0000F9010000}"/>
    <cellStyle name="_Row5" xfId="761" xr:uid="{00000000-0005-0000-0000-0000FA010000}"/>
    <cellStyle name="_Row5_Aggregato_Consolidato" xfId="762" xr:uid="{00000000-0005-0000-0000-0000FB010000}"/>
    <cellStyle name="_Row5_altri debiti" xfId="763" xr:uid="{00000000-0005-0000-0000-0000FC010000}"/>
    <cellStyle name="_Row5_Dizionario piano dei conti mis" xfId="764" xr:uid="{00000000-0005-0000-0000-0000FD010000}"/>
    <cellStyle name="_Row5_PATRIMONIALE" xfId="765" xr:uid="{00000000-0005-0000-0000-0000FE010000}"/>
    <cellStyle name="_Row5_PdC Generale 30_6" xfId="766" xr:uid="{00000000-0005-0000-0000-0000FF010000}"/>
    <cellStyle name="_Row5_Sheet1" xfId="767" xr:uid="{00000000-0005-0000-0000-000000020000}"/>
    <cellStyle name="_Row5_Sheet2" xfId="768" xr:uid="{00000000-0005-0000-0000-000001020000}"/>
    <cellStyle name="_Row6" xfId="769" xr:uid="{00000000-0005-0000-0000-000002020000}"/>
    <cellStyle name="_Row6_Aggregato_Consolidato" xfId="770" xr:uid="{00000000-0005-0000-0000-000003020000}"/>
    <cellStyle name="_Row6_altri debiti" xfId="771" xr:uid="{00000000-0005-0000-0000-000004020000}"/>
    <cellStyle name="_Row6_Dizionario piano dei conti mis" xfId="772" xr:uid="{00000000-0005-0000-0000-000005020000}"/>
    <cellStyle name="_Row6_PATRIMONIALE" xfId="773" xr:uid="{00000000-0005-0000-0000-000006020000}"/>
    <cellStyle name="_Row6_PdC Generale 30_6" xfId="774" xr:uid="{00000000-0005-0000-0000-000007020000}"/>
    <cellStyle name="_Row6_Sheet1" xfId="775" xr:uid="{00000000-0005-0000-0000-000008020000}"/>
    <cellStyle name="_Row6_Sheet2" xfId="776" xr:uid="{00000000-0005-0000-0000-000009020000}"/>
    <cellStyle name="_Row7" xfId="777" xr:uid="{00000000-0005-0000-0000-00000A020000}"/>
    <cellStyle name="_Row7_Aggregato_Consolidato" xfId="778" xr:uid="{00000000-0005-0000-0000-00000B020000}"/>
    <cellStyle name="_Row7_Aggregato_Consolidato_Prova Portogruaro caso base7-4-06" xfId="779" xr:uid="{00000000-0005-0000-0000-00000C020000}"/>
    <cellStyle name="_Row7_altri debiti" xfId="780" xr:uid="{00000000-0005-0000-0000-00000D020000}"/>
    <cellStyle name="_Row7_altri debiti_Prova Portogruaro caso base7-4-06" xfId="781" xr:uid="{00000000-0005-0000-0000-00000E020000}"/>
    <cellStyle name="_Row7_Dizionario piano dei conti mis" xfId="782" xr:uid="{00000000-0005-0000-0000-00000F020000}"/>
    <cellStyle name="_Row7_PATRIMONIALE" xfId="783" xr:uid="{00000000-0005-0000-0000-000010020000}"/>
    <cellStyle name="_Row7_PdC Generale 30_6" xfId="784" xr:uid="{00000000-0005-0000-0000-000011020000}"/>
    <cellStyle name="_Row7_Prova Portogruaro caso base7-4-06" xfId="785" xr:uid="{00000000-0005-0000-0000-000012020000}"/>
    <cellStyle name="_Row7_Sheet1" xfId="786" xr:uid="{00000000-0005-0000-0000-000013020000}"/>
    <cellStyle name="_Row7_Sheet1_Prova Portogruaro caso base7-4-06" xfId="787" xr:uid="{00000000-0005-0000-0000-000014020000}"/>
    <cellStyle name="_Row7_Sheet2" xfId="788" xr:uid="{00000000-0005-0000-0000-000015020000}"/>
    <cellStyle name="_Row7_Sheet2_Prova Portogruaro caso base7-4-06" xfId="789" xr:uid="{00000000-0005-0000-0000-000016020000}"/>
    <cellStyle name="_SubHeading" xfId="790" xr:uid="{00000000-0005-0000-0000-000017020000}"/>
    <cellStyle name="_Table" xfId="791" xr:uid="{00000000-0005-0000-0000-000018020000}"/>
    <cellStyle name="_Table_HYPO Cash Report 4th Quarter" xfId="792" xr:uid="{00000000-0005-0000-0000-000019020000}"/>
    <cellStyle name="_Table_VAPRA Cash Management Report 4th Quarter 2002" xfId="793" xr:uid="{00000000-0005-0000-0000-00001A020000}"/>
    <cellStyle name="_TableHead" xfId="794" xr:uid="{00000000-0005-0000-0000-00001B020000}"/>
    <cellStyle name="_TableHead 10" xfId="795" xr:uid="{00000000-0005-0000-0000-00001C020000}"/>
    <cellStyle name="_TableHead 10 2" xfId="796" xr:uid="{00000000-0005-0000-0000-00001D020000}"/>
    <cellStyle name="_TableHead 11" xfId="797" xr:uid="{00000000-0005-0000-0000-00001E020000}"/>
    <cellStyle name="_TableHead 11 2" xfId="798" xr:uid="{00000000-0005-0000-0000-00001F020000}"/>
    <cellStyle name="_TableHead 12" xfId="799" xr:uid="{00000000-0005-0000-0000-000020020000}"/>
    <cellStyle name="_TableHead 12 2" xfId="800" xr:uid="{00000000-0005-0000-0000-000021020000}"/>
    <cellStyle name="_TableHead 13" xfId="801" xr:uid="{00000000-0005-0000-0000-000022020000}"/>
    <cellStyle name="_TableHead 13 2" xfId="802" xr:uid="{00000000-0005-0000-0000-000023020000}"/>
    <cellStyle name="_TableHead 14" xfId="803" xr:uid="{00000000-0005-0000-0000-000024020000}"/>
    <cellStyle name="_TableHead 14 2" xfId="804" xr:uid="{00000000-0005-0000-0000-000025020000}"/>
    <cellStyle name="_TableHead 15" xfId="805" xr:uid="{00000000-0005-0000-0000-000026020000}"/>
    <cellStyle name="_TableHead 15 2" xfId="806" xr:uid="{00000000-0005-0000-0000-000027020000}"/>
    <cellStyle name="_TableHead 16" xfId="807" xr:uid="{00000000-0005-0000-0000-000028020000}"/>
    <cellStyle name="_TableHead 16 2" xfId="808" xr:uid="{00000000-0005-0000-0000-000029020000}"/>
    <cellStyle name="_TableHead 17" xfId="809" xr:uid="{00000000-0005-0000-0000-00002A020000}"/>
    <cellStyle name="_TableHead 17 2" xfId="810" xr:uid="{00000000-0005-0000-0000-00002B020000}"/>
    <cellStyle name="_TableHead 18" xfId="811" xr:uid="{00000000-0005-0000-0000-00002C020000}"/>
    <cellStyle name="_TableHead 18 2" xfId="812" xr:uid="{00000000-0005-0000-0000-00002D020000}"/>
    <cellStyle name="_TableHead 19" xfId="813" xr:uid="{00000000-0005-0000-0000-00002E020000}"/>
    <cellStyle name="_TableHead 19 2" xfId="814" xr:uid="{00000000-0005-0000-0000-00002F020000}"/>
    <cellStyle name="_TableHead 2" xfId="815" xr:uid="{00000000-0005-0000-0000-000030020000}"/>
    <cellStyle name="_TableHead 2 2" xfId="816" xr:uid="{00000000-0005-0000-0000-000031020000}"/>
    <cellStyle name="_TableHead 20" xfId="817" xr:uid="{00000000-0005-0000-0000-000032020000}"/>
    <cellStyle name="_TableHead 20 2" xfId="818" xr:uid="{00000000-0005-0000-0000-000033020000}"/>
    <cellStyle name="_TableHead 21" xfId="819" xr:uid="{00000000-0005-0000-0000-000034020000}"/>
    <cellStyle name="_TableHead 21 2" xfId="820" xr:uid="{00000000-0005-0000-0000-000035020000}"/>
    <cellStyle name="_TableHead 22" xfId="821" xr:uid="{00000000-0005-0000-0000-000036020000}"/>
    <cellStyle name="_TableHead 3" xfId="822" xr:uid="{00000000-0005-0000-0000-000037020000}"/>
    <cellStyle name="_TableHead 3 2" xfId="823" xr:uid="{00000000-0005-0000-0000-000038020000}"/>
    <cellStyle name="_TableHead 4" xfId="824" xr:uid="{00000000-0005-0000-0000-000039020000}"/>
    <cellStyle name="_TableHead 4 2" xfId="825" xr:uid="{00000000-0005-0000-0000-00003A020000}"/>
    <cellStyle name="_TableHead 5" xfId="826" xr:uid="{00000000-0005-0000-0000-00003B020000}"/>
    <cellStyle name="_TableHead 5 2" xfId="827" xr:uid="{00000000-0005-0000-0000-00003C020000}"/>
    <cellStyle name="_TableHead 6" xfId="828" xr:uid="{00000000-0005-0000-0000-00003D020000}"/>
    <cellStyle name="_TableHead 6 2" xfId="829" xr:uid="{00000000-0005-0000-0000-00003E020000}"/>
    <cellStyle name="_TableHead 7" xfId="830" xr:uid="{00000000-0005-0000-0000-00003F020000}"/>
    <cellStyle name="_TableHead 7 2" xfId="831" xr:uid="{00000000-0005-0000-0000-000040020000}"/>
    <cellStyle name="_TableHead 8" xfId="832" xr:uid="{00000000-0005-0000-0000-000041020000}"/>
    <cellStyle name="_TableHead 8 2" xfId="833" xr:uid="{00000000-0005-0000-0000-000042020000}"/>
    <cellStyle name="_TableHead 9" xfId="834" xr:uid="{00000000-0005-0000-0000-000043020000}"/>
    <cellStyle name="_TableHead 9 2" xfId="835" xr:uid="{00000000-0005-0000-0000-000044020000}"/>
    <cellStyle name="_TableRowHead" xfId="836" xr:uid="{00000000-0005-0000-0000-000045020000}"/>
    <cellStyle name="_TableSuperHead" xfId="837" xr:uid="{00000000-0005-0000-0000-000046020000}"/>
    <cellStyle name="_TableSuperHead_HYPO Cash Report 4th Quarter" xfId="838" xr:uid="{00000000-0005-0000-0000-000047020000}"/>
    <cellStyle name="_TableSuperHead_VAPRA Cash Management Report 4th Quarter 2002" xfId="839" xr:uid="{00000000-0005-0000-0000-000048020000}"/>
    <cellStyle name="£ BP" xfId="840" xr:uid="{00000000-0005-0000-0000-000049020000}"/>
    <cellStyle name="£ BP 2" xfId="841" xr:uid="{00000000-0005-0000-0000-00004A020000}"/>
    <cellStyle name="£ BP 3" xfId="842" xr:uid="{00000000-0005-0000-0000-00004B020000}"/>
    <cellStyle name="£m Calc" xfId="843" xr:uid="{00000000-0005-0000-0000-00004C020000}"/>
    <cellStyle name="£m Calc 2" xfId="844" xr:uid="{00000000-0005-0000-0000-00004D020000}"/>
    <cellStyle name="£m Calc 3" xfId="845" xr:uid="{00000000-0005-0000-0000-00004E020000}"/>
    <cellStyle name="¥ JY" xfId="846" xr:uid="{00000000-0005-0000-0000-00004F020000}"/>
    <cellStyle name="¥ JY 2" xfId="847" xr:uid="{00000000-0005-0000-0000-000050020000}"/>
    <cellStyle name="¥ JY 3" xfId="848" xr:uid="{00000000-0005-0000-0000-000051020000}"/>
    <cellStyle name="_x0001_·?_x0001_··?" xfId="3" xr:uid="{00000000-0005-0000-0000-000052020000}"/>
    <cellStyle name="_x0001_・｢_x0001_・・義" xfId="4" xr:uid="{00000000-0005-0000-0000-000053020000}"/>
    <cellStyle name="0,0_x000d__x000a_NA_x000d__x000a_" xfId="849" xr:uid="{00000000-0005-0000-0000-000054020000}"/>
    <cellStyle name="20 % - Accent1" xfId="850" xr:uid="{00000000-0005-0000-0000-000055020000}"/>
    <cellStyle name="20 % - Accent1 2" xfId="851" xr:uid="{00000000-0005-0000-0000-000056020000}"/>
    <cellStyle name="20 % - Accent1 2 2" xfId="852" xr:uid="{00000000-0005-0000-0000-000057020000}"/>
    <cellStyle name="20 % - Accent1 2 2 2" xfId="853" xr:uid="{00000000-0005-0000-0000-000058020000}"/>
    <cellStyle name="20 % - Accent1 2 2 2 2" xfId="854" xr:uid="{00000000-0005-0000-0000-000059020000}"/>
    <cellStyle name="20 % - Accent1 2 2 2 3" xfId="855" xr:uid="{00000000-0005-0000-0000-00005A020000}"/>
    <cellStyle name="20 % - Accent1 2 2 3" xfId="856" xr:uid="{00000000-0005-0000-0000-00005B020000}"/>
    <cellStyle name="20 % - Accent1 2 2 4" xfId="857" xr:uid="{00000000-0005-0000-0000-00005C020000}"/>
    <cellStyle name="20 % - Accent1 2 3" xfId="858" xr:uid="{00000000-0005-0000-0000-00005D020000}"/>
    <cellStyle name="20 % - Accent1 2 3 2" xfId="859" xr:uid="{00000000-0005-0000-0000-00005E020000}"/>
    <cellStyle name="20 % - Accent1 2 3 3" xfId="860" xr:uid="{00000000-0005-0000-0000-00005F020000}"/>
    <cellStyle name="20 % - Accent1 2 4" xfId="861" xr:uid="{00000000-0005-0000-0000-000060020000}"/>
    <cellStyle name="20 % - Accent1 2 4 2" xfId="862" xr:uid="{00000000-0005-0000-0000-000061020000}"/>
    <cellStyle name="20 % - Accent1 2 4 3" xfId="863" xr:uid="{00000000-0005-0000-0000-000062020000}"/>
    <cellStyle name="20 % - Accent1 2 5" xfId="864" xr:uid="{00000000-0005-0000-0000-000063020000}"/>
    <cellStyle name="20 % - Accent1 2 5 2" xfId="865" xr:uid="{00000000-0005-0000-0000-000064020000}"/>
    <cellStyle name="20 % - Accent1 2 5 3" xfId="866" xr:uid="{00000000-0005-0000-0000-000065020000}"/>
    <cellStyle name="20 % - Accent1 2 6" xfId="867" xr:uid="{00000000-0005-0000-0000-000066020000}"/>
    <cellStyle name="20 % - Accent1 2 7" xfId="868" xr:uid="{00000000-0005-0000-0000-000067020000}"/>
    <cellStyle name="20 % - Accent1 3" xfId="869" xr:uid="{00000000-0005-0000-0000-000068020000}"/>
    <cellStyle name="20 % - Accent1 4" xfId="870" xr:uid="{00000000-0005-0000-0000-000069020000}"/>
    <cellStyle name="20 % - Accent2" xfId="871" xr:uid="{00000000-0005-0000-0000-00006A020000}"/>
    <cellStyle name="20 % - Accent2 2" xfId="872" xr:uid="{00000000-0005-0000-0000-00006B020000}"/>
    <cellStyle name="20 % - Accent2 2 2" xfId="873" xr:uid="{00000000-0005-0000-0000-00006C020000}"/>
    <cellStyle name="20 % - Accent2 2 2 2" xfId="874" xr:uid="{00000000-0005-0000-0000-00006D020000}"/>
    <cellStyle name="20 % - Accent2 2 2 2 2" xfId="875" xr:uid="{00000000-0005-0000-0000-00006E020000}"/>
    <cellStyle name="20 % - Accent2 2 2 2 3" xfId="876" xr:uid="{00000000-0005-0000-0000-00006F020000}"/>
    <cellStyle name="20 % - Accent2 2 2 3" xfId="877" xr:uid="{00000000-0005-0000-0000-000070020000}"/>
    <cellStyle name="20 % - Accent2 2 2 4" xfId="878" xr:uid="{00000000-0005-0000-0000-000071020000}"/>
    <cellStyle name="20 % - Accent2 2 3" xfId="879" xr:uid="{00000000-0005-0000-0000-000072020000}"/>
    <cellStyle name="20 % - Accent2 2 3 2" xfId="880" xr:uid="{00000000-0005-0000-0000-000073020000}"/>
    <cellStyle name="20 % - Accent2 2 3 3" xfId="881" xr:uid="{00000000-0005-0000-0000-000074020000}"/>
    <cellStyle name="20 % - Accent2 2 4" xfId="882" xr:uid="{00000000-0005-0000-0000-000075020000}"/>
    <cellStyle name="20 % - Accent2 2 4 2" xfId="883" xr:uid="{00000000-0005-0000-0000-000076020000}"/>
    <cellStyle name="20 % - Accent2 2 4 3" xfId="884" xr:uid="{00000000-0005-0000-0000-000077020000}"/>
    <cellStyle name="20 % - Accent2 2 5" xfId="885" xr:uid="{00000000-0005-0000-0000-000078020000}"/>
    <cellStyle name="20 % - Accent2 2 5 2" xfId="886" xr:uid="{00000000-0005-0000-0000-000079020000}"/>
    <cellStyle name="20 % - Accent2 2 5 3" xfId="887" xr:uid="{00000000-0005-0000-0000-00007A020000}"/>
    <cellStyle name="20 % - Accent2 2 6" xfId="888" xr:uid="{00000000-0005-0000-0000-00007B020000}"/>
    <cellStyle name="20 % - Accent2 2 7" xfId="889" xr:uid="{00000000-0005-0000-0000-00007C020000}"/>
    <cellStyle name="20 % - Accent2 3" xfId="890" xr:uid="{00000000-0005-0000-0000-00007D020000}"/>
    <cellStyle name="20 % - Accent2 4" xfId="891" xr:uid="{00000000-0005-0000-0000-00007E020000}"/>
    <cellStyle name="20 % - Accent3" xfId="892" xr:uid="{00000000-0005-0000-0000-00007F020000}"/>
    <cellStyle name="20 % - Accent3 2" xfId="893" xr:uid="{00000000-0005-0000-0000-000080020000}"/>
    <cellStyle name="20 % - Accent3 2 2" xfId="894" xr:uid="{00000000-0005-0000-0000-000081020000}"/>
    <cellStyle name="20 % - Accent3 2 2 2" xfId="895" xr:uid="{00000000-0005-0000-0000-000082020000}"/>
    <cellStyle name="20 % - Accent3 2 2 2 2" xfId="896" xr:uid="{00000000-0005-0000-0000-000083020000}"/>
    <cellStyle name="20 % - Accent3 2 2 2 3" xfId="897" xr:uid="{00000000-0005-0000-0000-000084020000}"/>
    <cellStyle name="20 % - Accent3 2 2 3" xfId="898" xr:uid="{00000000-0005-0000-0000-000085020000}"/>
    <cellStyle name="20 % - Accent3 2 2 4" xfId="899" xr:uid="{00000000-0005-0000-0000-000086020000}"/>
    <cellStyle name="20 % - Accent3 2 3" xfId="900" xr:uid="{00000000-0005-0000-0000-000087020000}"/>
    <cellStyle name="20 % - Accent3 2 3 2" xfId="901" xr:uid="{00000000-0005-0000-0000-000088020000}"/>
    <cellStyle name="20 % - Accent3 2 3 3" xfId="902" xr:uid="{00000000-0005-0000-0000-000089020000}"/>
    <cellStyle name="20 % - Accent3 2 4" xfId="903" xr:uid="{00000000-0005-0000-0000-00008A020000}"/>
    <cellStyle name="20 % - Accent3 2 4 2" xfId="904" xr:uid="{00000000-0005-0000-0000-00008B020000}"/>
    <cellStyle name="20 % - Accent3 2 4 3" xfId="905" xr:uid="{00000000-0005-0000-0000-00008C020000}"/>
    <cellStyle name="20 % - Accent3 2 5" xfId="906" xr:uid="{00000000-0005-0000-0000-00008D020000}"/>
    <cellStyle name="20 % - Accent3 2 5 2" xfId="907" xr:uid="{00000000-0005-0000-0000-00008E020000}"/>
    <cellStyle name="20 % - Accent3 2 5 3" xfId="908" xr:uid="{00000000-0005-0000-0000-00008F020000}"/>
    <cellStyle name="20 % - Accent3 2 6" xfId="909" xr:uid="{00000000-0005-0000-0000-000090020000}"/>
    <cellStyle name="20 % - Accent3 2 7" xfId="910" xr:uid="{00000000-0005-0000-0000-000091020000}"/>
    <cellStyle name="20 % - Accent3 3" xfId="911" xr:uid="{00000000-0005-0000-0000-000092020000}"/>
    <cellStyle name="20 % - Accent3 4" xfId="912" xr:uid="{00000000-0005-0000-0000-000093020000}"/>
    <cellStyle name="20 % - Accent4" xfId="913" xr:uid="{00000000-0005-0000-0000-000094020000}"/>
    <cellStyle name="20 % - Accent4 2" xfId="914" xr:uid="{00000000-0005-0000-0000-000095020000}"/>
    <cellStyle name="20 % - Accent4 2 2" xfId="915" xr:uid="{00000000-0005-0000-0000-000096020000}"/>
    <cellStyle name="20 % - Accent4 2 2 2" xfId="916" xr:uid="{00000000-0005-0000-0000-000097020000}"/>
    <cellStyle name="20 % - Accent4 2 2 2 2" xfId="917" xr:uid="{00000000-0005-0000-0000-000098020000}"/>
    <cellStyle name="20 % - Accent4 2 2 2 3" xfId="918" xr:uid="{00000000-0005-0000-0000-000099020000}"/>
    <cellStyle name="20 % - Accent4 2 2 3" xfId="919" xr:uid="{00000000-0005-0000-0000-00009A020000}"/>
    <cellStyle name="20 % - Accent4 2 2 4" xfId="920" xr:uid="{00000000-0005-0000-0000-00009B020000}"/>
    <cellStyle name="20 % - Accent4 2 3" xfId="921" xr:uid="{00000000-0005-0000-0000-00009C020000}"/>
    <cellStyle name="20 % - Accent4 2 3 2" xfId="922" xr:uid="{00000000-0005-0000-0000-00009D020000}"/>
    <cellStyle name="20 % - Accent4 2 3 3" xfId="923" xr:uid="{00000000-0005-0000-0000-00009E020000}"/>
    <cellStyle name="20 % - Accent4 2 4" xfId="924" xr:uid="{00000000-0005-0000-0000-00009F020000}"/>
    <cellStyle name="20 % - Accent4 2 4 2" xfId="925" xr:uid="{00000000-0005-0000-0000-0000A0020000}"/>
    <cellStyle name="20 % - Accent4 2 4 3" xfId="926" xr:uid="{00000000-0005-0000-0000-0000A1020000}"/>
    <cellStyle name="20 % - Accent4 2 5" xfId="927" xr:uid="{00000000-0005-0000-0000-0000A2020000}"/>
    <cellStyle name="20 % - Accent4 2 5 2" xfId="928" xr:uid="{00000000-0005-0000-0000-0000A3020000}"/>
    <cellStyle name="20 % - Accent4 2 5 3" xfId="929" xr:uid="{00000000-0005-0000-0000-0000A4020000}"/>
    <cellStyle name="20 % - Accent4 2 6" xfId="930" xr:uid="{00000000-0005-0000-0000-0000A5020000}"/>
    <cellStyle name="20 % - Accent4 2 7" xfId="931" xr:uid="{00000000-0005-0000-0000-0000A6020000}"/>
    <cellStyle name="20 % - Accent4 3" xfId="932" xr:uid="{00000000-0005-0000-0000-0000A7020000}"/>
    <cellStyle name="20 % - Accent4 4" xfId="933" xr:uid="{00000000-0005-0000-0000-0000A8020000}"/>
    <cellStyle name="20 % - Accent5" xfId="934" xr:uid="{00000000-0005-0000-0000-0000A9020000}"/>
    <cellStyle name="20 % - Accent5 2" xfId="935" xr:uid="{00000000-0005-0000-0000-0000AA020000}"/>
    <cellStyle name="20 % - Accent5 2 2" xfId="936" xr:uid="{00000000-0005-0000-0000-0000AB020000}"/>
    <cellStyle name="20 % - Accent5 2 2 2" xfId="937" xr:uid="{00000000-0005-0000-0000-0000AC020000}"/>
    <cellStyle name="20 % - Accent5 2 2 2 2" xfId="938" xr:uid="{00000000-0005-0000-0000-0000AD020000}"/>
    <cellStyle name="20 % - Accent5 2 2 2 3" xfId="939" xr:uid="{00000000-0005-0000-0000-0000AE020000}"/>
    <cellStyle name="20 % - Accent5 2 2 3" xfId="940" xr:uid="{00000000-0005-0000-0000-0000AF020000}"/>
    <cellStyle name="20 % - Accent5 2 2 4" xfId="941" xr:uid="{00000000-0005-0000-0000-0000B0020000}"/>
    <cellStyle name="20 % - Accent5 2 3" xfId="942" xr:uid="{00000000-0005-0000-0000-0000B1020000}"/>
    <cellStyle name="20 % - Accent5 2 3 2" xfId="943" xr:uid="{00000000-0005-0000-0000-0000B2020000}"/>
    <cellStyle name="20 % - Accent5 2 3 3" xfId="944" xr:uid="{00000000-0005-0000-0000-0000B3020000}"/>
    <cellStyle name="20 % - Accent5 2 4" xfId="945" xr:uid="{00000000-0005-0000-0000-0000B4020000}"/>
    <cellStyle name="20 % - Accent5 2 4 2" xfId="946" xr:uid="{00000000-0005-0000-0000-0000B5020000}"/>
    <cellStyle name="20 % - Accent5 2 4 3" xfId="947" xr:uid="{00000000-0005-0000-0000-0000B6020000}"/>
    <cellStyle name="20 % - Accent5 2 5" xfId="948" xr:uid="{00000000-0005-0000-0000-0000B7020000}"/>
    <cellStyle name="20 % - Accent5 2 5 2" xfId="949" xr:uid="{00000000-0005-0000-0000-0000B8020000}"/>
    <cellStyle name="20 % - Accent5 2 5 3" xfId="950" xr:uid="{00000000-0005-0000-0000-0000B9020000}"/>
    <cellStyle name="20 % - Accent5 2 6" xfId="951" xr:uid="{00000000-0005-0000-0000-0000BA020000}"/>
    <cellStyle name="20 % - Accent5 2 7" xfId="952" xr:uid="{00000000-0005-0000-0000-0000BB020000}"/>
    <cellStyle name="20 % - Accent5 3" xfId="953" xr:uid="{00000000-0005-0000-0000-0000BC020000}"/>
    <cellStyle name="20 % - Accent6" xfId="954" xr:uid="{00000000-0005-0000-0000-0000BD020000}"/>
    <cellStyle name="20 % - Accent6 2" xfId="955" xr:uid="{00000000-0005-0000-0000-0000BE020000}"/>
    <cellStyle name="20 % - Accent6 2 2" xfId="956" xr:uid="{00000000-0005-0000-0000-0000BF020000}"/>
    <cellStyle name="20 % - Accent6 2 2 2" xfId="957" xr:uid="{00000000-0005-0000-0000-0000C0020000}"/>
    <cellStyle name="20 % - Accent6 2 2 2 2" xfId="958" xr:uid="{00000000-0005-0000-0000-0000C1020000}"/>
    <cellStyle name="20 % - Accent6 2 2 2 3" xfId="959" xr:uid="{00000000-0005-0000-0000-0000C2020000}"/>
    <cellStyle name="20 % - Accent6 2 2 3" xfId="960" xr:uid="{00000000-0005-0000-0000-0000C3020000}"/>
    <cellStyle name="20 % - Accent6 2 2 4" xfId="961" xr:uid="{00000000-0005-0000-0000-0000C4020000}"/>
    <cellStyle name="20 % - Accent6 2 3" xfId="962" xr:uid="{00000000-0005-0000-0000-0000C5020000}"/>
    <cellStyle name="20 % - Accent6 2 3 2" xfId="963" xr:uid="{00000000-0005-0000-0000-0000C6020000}"/>
    <cellStyle name="20 % - Accent6 2 3 3" xfId="964" xr:uid="{00000000-0005-0000-0000-0000C7020000}"/>
    <cellStyle name="20 % - Accent6 2 4" xfId="965" xr:uid="{00000000-0005-0000-0000-0000C8020000}"/>
    <cellStyle name="20 % - Accent6 2 4 2" xfId="966" xr:uid="{00000000-0005-0000-0000-0000C9020000}"/>
    <cellStyle name="20 % - Accent6 2 4 3" xfId="967" xr:uid="{00000000-0005-0000-0000-0000CA020000}"/>
    <cellStyle name="20 % - Accent6 2 5" xfId="968" xr:uid="{00000000-0005-0000-0000-0000CB020000}"/>
    <cellStyle name="20 % - Accent6 2 5 2" xfId="969" xr:uid="{00000000-0005-0000-0000-0000CC020000}"/>
    <cellStyle name="20 % - Accent6 2 5 3" xfId="970" xr:uid="{00000000-0005-0000-0000-0000CD020000}"/>
    <cellStyle name="20 % - Accent6 2 6" xfId="971" xr:uid="{00000000-0005-0000-0000-0000CE020000}"/>
    <cellStyle name="20 % - Accent6 2 7" xfId="972" xr:uid="{00000000-0005-0000-0000-0000CF020000}"/>
    <cellStyle name="20 % - Accent6 3" xfId="973" xr:uid="{00000000-0005-0000-0000-0000D0020000}"/>
    <cellStyle name="20% - 1. jelölőszín" xfId="974" xr:uid="{00000000-0005-0000-0000-0000D1020000}"/>
    <cellStyle name="20% - 2. jelölőszín" xfId="975" xr:uid="{00000000-0005-0000-0000-0000D2020000}"/>
    <cellStyle name="20% - 3. jelölőszín" xfId="976" xr:uid="{00000000-0005-0000-0000-0000D3020000}"/>
    <cellStyle name="20% - 4. jelölőszín" xfId="977" xr:uid="{00000000-0005-0000-0000-0000D4020000}"/>
    <cellStyle name="20% - 5. jelölőszín" xfId="978" xr:uid="{00000000-0005-0000-0000-0000D5020000}"/>
    <cellStyle name="20% - 6. jelölőszín" xfId="979" xr:uid="{00000000-0005-0000-0000-0000D6020000}"/>
    <cellStyle name="20% - Accent1 2" xfId="980" xr:uid="{00000000-0005-0000-0000-0000D7020000}"/>
    <cellStyle name="20% - Accent1 2 10" xfId="981" xr:uid="{00000000-0005-0000-0000-0000D8020000}"/>
    <cellStyle name="20% - Accent1 2 10 2" xfId="982" xr:uid="{00000000-0005-0000-0000-0000D9020000}"/>
    <cellStyle name="20% - Accent1 2 10 2 2" xfId="983" xr:uid="{00000000-0005-0000-0000-0000DA020000}"/>
    <cellStyle name="20% - Accent1 2 10 2 3" xfId="984" xr:uid="{00000000-0005-0000-0000-0000DB020000}"/>
    <cellStyle name="20% - Accent1 2 10 3" xfId="985" xr:uid="{00000000-0005-0000-0000-0000DC020000}"/>
    <cellStyle name="20% - Accent1 2 10 4" xfId="986" xr:uid="{00000000-0005-0000-0000-0000DD020000}"/>
    <cellStyle name="20% - Accent1 2 11" xfId="987" xr:uid="{00000000-0005-0000-0000-0000DE020000}"/>
    <cellStyle name="20% - Accent1 2 11 2" xfId="988" xr:uid="{00000000-0005-0000-0000-0000DF020000}"/>
    <cellStyle name="20% - Accent1 2 11 3" xfId="989" xr:uid="{00000000-0005-0000-0000-0000E0020000}"/>
    <cellStyle name="20% - Accent1 2 12" xfId="990" xr:uid="{00000000-0005-0000-0000-0000E1020000}"/>
    <cellStyle name="20% - Accent1 2 12 2" xfId="991" xr:uid="{00000000-0005-0000-0000-0000E2020000}"/>
    <cellStyle name="20% - Accent1 2 12 3" xfId="992" xr:uid="{00000000-0005-0000-0000-0000E3020000}"/>
    <cellStyle name="20% - Accent1 2 13" xfId="993" xr:uid="{00000000-0005-0000-0000-0000E4020000}"/>
    <cellStyle name="20% - Accent1 2 13 2" xfId="994" xr:uid="{00000000-0005-0000-0000-0000E5020000}"/>
    <cellStyle name="20% - Accent1 2 13 3" xfId="995" xr:uid="{00000000-0005-0000-0000-0000E6020000}"/>
    <cellStyle name="20% - Accent1 2 14" xfId="996" xr:uid="{00000000-0005-0000-0000-0000E7020000}"/>
    <cellStyle name="20% - Accent1 2 15" xfId="997" xr:uid="{00000000-0005-0000-0000-0000E8020000}"/>
    <cellStyle name="20% - Accent1 2 2" xfId="998" xr:uid="{00000000-0005-0000-0000-0000E9020000}"/>
    <cellStyle name="20% - Accent1 2 2 2" xfId="999" xr:uid="{00000000-0005-0000-0000-0000EA020000}"/>
    <cellStyle name="20% - Accent1 2 2 2 2" xfId="1000" xr:uid="{00000000-0005-0000-0000-0000EB020000}"/>
    <cellStyle name="20% - Accent1 2 2 2 2 2" xfId="1001" xr:uid="{00000000-0005-0000-0000-0000EC020000}"/>
    <cellStyle name="20% - Accent1 2 2 2 2 2 2" xfId="1002" xr:uid="{00000000-0005-0000-0000-0000ED020000}"/>
    <cellStyle name="20% - Accent1 2 2 2 2 2 3" xfId="1003" xr:uid="{00000000-0005-0000-0000-0000EE020000}"/>
    <cellStyle name="20% - Accent1 2 2 2 2 3" xfId="1004" xr:uid="{00000000-0005-0000-0000-0000EF020000}"/>
    <cellStyle name="20% - Accent1 2 2 2 2 4" xfId="1005" xr:uid="{00000000-0005-0000-0000-0000F0020000}"/>
    <cellStyle name="20% - Accent1 2 2 2 3" xfId="1006" xr:uid="{00000000-0005-0000-0000-0000F1020000}"/>
    <cellStyle name="20% - Accent1 2 2 2 3 2" xfId="1007" xr:uid="{00000000-0005-0000-0000-0000F2020000}"/>
    <cellStyle name="20% - Accent1 2 2 2 3 3" xfId="1008" xr:uid="{00000000-0005-0000-0000-0000F3020000}"/>
    <cellStyle name="20% - Accent1 2 2 2 4" xfId="1009" xr:uid="{00000000-0005-0000-0000-0000F4020000}"/>
    <cellStyle name="20% - Accent1 2 2 2 4 2" xfId="1010" xr:uid="{00000000-0005-0000-0000-0000F5020000}"/>
    <cellStyle name="20% - Accent1 2 2 2 4 3" xfId="1011" xr:uid="{00000000-0005-0000-0000-0000F6020000}"/>
    <cellStyle name="20% - Accent1 2 2 2 5" xfId="1012" xr:uid="{00000000-0005-0000-0000-0000F7020000}"/>
    <cellStyle name="20% - Accent1 2 2 2 5 2" xfId="1013" xr:uid="{00000000-0005-0000-0000-0000F8020000}"/>
    <cellStyle name="20% - Accent1 2 2 2 5 3" xfId="1014" xr:uid="{00000000-0005-0000-0000-0000F9020000}"/>
    <cellStyle name="20% - Accent1 2 2 2 6" xfId="1015" xr:uid="{00000000-0005-0000-0000-0000FA020000}"/>
    <cellStyle name="20% - Accent1 2 2 2 7" xfId="1016" xr:uid="{00000000-0005-0000-0000-0000FB020000}"/>
    <cellStyle name="20% - Accent1 2 2 3" xfId="1017" xr:uid="{00000000-0005-0000-0000-0000FC020000}"/>
    <cellStyle name="20% - Accent1 2 2 3 2" xfId="1018" xr:uid="{00000000-0005-0000-0000-0000FD020000}"/>
    <cellStyle name="20% - Accent1 2 2 3 2 2" xfId="1019" xr:uid="{00000000-0005-0000-0000-0000FE020000}"/>
    <cellStyle name="20% - Accent1 2 2 3 2 3" xfId="1020" xr:uid="{00000000-0005-0000-0000-0000FF020000}"/>
    <cellStyle name="20% - Accent1 2 2 3 3" xfId="1021" xr:uid="{00000000-0005-0000-0000-000000030000}"/>
    <cellStyle name="20% - Accent1 2 2 3 4" xfId="1022" xr:uid="{00000000-0005-0000-0000-000001030000}"/>
    <cellStyle name="20% - Accent1 2 2 4" xfId="1023" xr:uid="{00000000-0005-0000-0000-000002030000}"/>
    <cellStyle name="20% - Accent1 2 2 4 2" xfId="1024" xr:uid="{00000000-0005-0000-0000-000003030000}"/>
    <cellStyle name="20% - Accent1 2 2 4 3" xfId="1025" xr:uid="{00000000-0005-0000-0000-000004030000}"/>
    <cellStyle name="20% - Accent1 2 2 5" xfId="1026" xr:uid="{00000000-0005-0000-0000-000005030000}"/>
    <cellStyle name="20% - Accent1 2 2 5 2" xfId="1027" xr:uid="{00000000-0005-0000-0000-000006030000}"/>
    <cellStyle name="20% - Accent1 2 2 5 3" xfId="1028" xr:uid="{00000000-0005-0000-0000-000007030000}"/>
    <cellStyle name="20% - Accent1 2 2 6" xfId="1029" xr:uid="{00000000-0005-0000-0000-000008030000}"/>
    <cellStyle name="20% - Accent1 2 2 6 2" xfId="1030" xr:uid="{00000000-0005-0000-0000-000009030000}"/>
    <cellStyle name="20% - Accent1 2 2 6 3" xfId="1031" xr:uid="{00000000-0005-0000-0000-00000A030000}"/>
    <cellStyle name="20% - Accent1 2 2 7" xfId="1032" xr:uid="{00000000-0005-0000-0000-00000B030000}"/>
    <cellStyle name="20% - Accent1 2 2 8" xfId="1033" xr:uid="{00000000-0005-0000-0000-00000C030000}"/>
    <cellStyle name="20% - Accent1 2 3" xfId="1034" xr:uid="{00000000-0005-0000-0000-00000D030000}"/>
    <cellStyle name="20% - Accent1 2 3 2" xfId="1035" xr:uid="{00000000-0005-0000-0000-00000E030000}"/>
    <cellStyle name="20% - Accent1 2 3 2 2" xfId="1036" xr:uid="{00000000-0005-0000-0000-00000F030000}"/>
    <cellStyle name="20% - Accent1 2 3 2 2 2" xfId="1037" xr:uid="{00000000-0005-0000-0000-000010030000}"/>
    <cellStyle name="20% - Accent1 2 3 2 2 2 2" xfId="1038" xr:uid="{00000000-0005-0000-0000-000011030000}"/>
    <cellStyle name="20% - Accent1 2 3 2 2 2 3" xfId="1039" xr:uid="{00000000-0005-0000-0000-000012030000}"/>
    <cellStyle name="20% - Accent1 2 3 2 2 3" xfId="1040" xr:uid="{00000000-0005-0000-0000-000013030000}"/>
    <cellStyle name="20% - Accent1 2 3 2 2 4" xfId="1041" xr:uid="{00000000-0005-0000-0000-000014030000}"/>
    <cellStyle name="20% - Accent1 2 3 2 3" xfId="1042" xr:uid="{00000000-0005-0000-0000-000015030000}"/>
    <cellStyle name="20% - Accent1 2 3 2 3 2" xfId="1043" xr:uid="{00000000-0005-0000-0000-000016030000}"/>
    <cellStyle name="20% - Accent1 2 3 2 3 3" xfId="1044" xr:uid="{00000000-0005-0000-0000-000017030000}"/>
    <cellStyle name="20% - Accent1 2 3 2 4" xfId="1045" xr:uid="{00000000-0005-0000-0000-000018030000}"/>
    <cellStyle name="20% - Accent1 2 3 2 4 2" xfId="1046" xr:uid="{00000000-0005-0000-0000-000019030000}"/>
    <cellStyle name="20% - Accent1 2 3 2 4 3" xfId="1047" xr:uid="{00000000-0005-0000-0000-00001A030000}"/>
    <cellStyle name="20% - Accent1 2 3 2 5" xfId="1048" xr:uid="{00000000-0005-0000-0000-00001B030000}"/>
    <cellStyle name="20% - Accent1 2 3 2 5 2" xfId="1049" xr:uid="{00000000-0005-0000-0000-00001C030000}"/>
    <cellStyle name="20% - Accent1 2 3 2 5 3" xfId="1050" xr:uid="{00000000-0005-0000-0000-00001D030000}"/>
    <cellStyle name="20% - Accent1 2 3 2 6" xfId="1051" xr:uid="{00000000-0005-0000-0000-00001E030000}"/>
    <cellStyle name="20% - Accent1 2 3 2 7" xfId="1052" xr:uid="{00000000-0005-0000-0000-00001F030000}"/>
    <cellStyle name="20% - Accent1 2 3 3" xfId="1053" xr:uid="{00000000-0005-0000-0000-000020030000}"/>
    <cellStyle name="20% - Accent1 2 3 3 2" xfId="1054" xr:uid="{00000000-0005-0000-0000-000021030000}"/>
    <cellStyle name="20% - Accent1 2 3 3 2 2" xfId="1055" xr:uid="{00000000-0005-0000-0000-000022030000}"/>
    <cellStyle name="20% - Accent1 2 3 3 2 3" xfId="1056" xr:uid="{00000000-0005-0000-0000-000023030000}"/>
    <cellStyle name="20% - Accent1 2 3 3 3" xfId="1057" xr:uid="{00000000-0005-0000-0000-000024030000}"/>
    <cellStyle name="20% - Accent1 2 3 3 4" xfId="1058" xr:uid="{00000000-0005-0000-0000-000025030000}"/>
    <cellStyle name="20% - Accent1 2 3 4" xfId="1059" xr:uid="{00000000-0005-0000-0000-000026030000}"/>
    <cellStyle name="20% - Accent1 2 3 4 2" xfId="1060" xr:uid="{00000000-0005-0000-0000-000027030000}"/>
    <cellStyle name="20% - Accent1 2 3 4 3" xfId="1061" xr:uid="{00000000-0005-0000-0000-000028030000}"/>
    <cellStyle name="20% - Accent1 2 3 5" xfId="1062" xr:uid="{00000000-0005-0000-0000-000029030000}"/>
    <cellStyle name="20% - Accent1 2 3 5 2" xfId="1063" xr:uid="{00000000-0005-0000-0000-00002A030000}"/>
    <cellStyle name="20% - Accent1 2 3 5 3" xfId="1064" xr:uid="{00000000-0005-0000-0000-00002B030000}"/>
    <cellStyle name="20% - Accent1 2 3 6" xfId="1065" xr:uid="{00000000-0005-0000-0000-00002C030000}"/>
    <cellStyle name="20% - Accent1 2 3 6 2" xfId="1066" xr:uid="{00000000-0005-0000-0000-00002D030000}"/>
    <cellStyle name="20% - Accent1 2 3 6 3" xfId="1067" xr:uid="{00000000-0005-0000-0000-00002E030000}"/>
    <cellStyle name="20% - Accent1 2 3 7" xfId="1068" xr:uid="{00000000-0005-0000-0000-00002F030000}"/>
    <cellStyle name="20% - Accent1 2 3 8" xfId="1069" xr:uid="{00000000-0005-0000-0000-000030030000}"/>
    <cellStyle name="20% - Accent1 2 4" xfId="1070" xr:uid="{00000000-0005-0000-0000-000031030000}"/>
    <cellStyle name="20% - Accent1 2 4 2" xfId="1071" xr:uid="{00000000-0005-0000-0000-000032030000}"/>
    <cellStyle name="20% - Accent1 2 4 2 2" xfId="1072" xr:uid="{00000000-0005-0000-0000-000033030000}"/>
    <cellStyle name="20% - Accent1 2 4 2 2 2" xfId="1073" xr:uid="{00000000-0005-0000-0000-000034030000}"/>
    <cellStyle name="20% - Accent1 2 4 2 2 3" xfId="1074" xr:uid="{00000000-0005-0000-0000-000035030000}"/>
    <cellStyle name="20% - Accent1 2 4 2 3" xfId="1075" xr:uid="{00000000-0005-0000-0000-000036030000}"/>
    <cellStyle name="20% - Accent1 2 4 2 4" xfId="1076" xr:uid="{00000000-0005-0000-0000-000037030000}"/>
    <cellStyle name="20% - Accent1 2 4 3" xfId="1077" xr:uid="{00000000-0005-0000-0000-000038030000}"/>
    <cellStyle name="20% - Accent1 2 4 3 2" xfId="1078" xr:uid="{00000000-0005-0000-0000-000039030000}"/>
    <cellStyle name="20% - Accent1 2 4 3 3" xfId="1079" xr:uid="{00000000-0005-0000-0000-00003A030000}"/>
    <cellStyle name="20% - Accent1 2 4 4" xfId="1080" xr:uid="{00000000-0005-0000-0000-00003B030000}"/>
    <cellStyle name="20% - Accent1 2 4 4 2" xfId="1081" xr:uid="{00000000-0005-0000-0000-00003C030000}"/>
    <cellStyle name="20% - Accent1 2 4 4 3" xfId="1082" xr:uid="{00000000-0005-0000-0000-00003D030000}"/>
    <cellStyle name="20% - Accent1 2 4 5" xfId="1083" xr:uid="{00000000-0005-0000-0000-00003E030000}"/>
    <cellStyle name="20% - Accent1 2 4 5 2" xfId="1084" xr:uid="{00000000-0005-0000-0000-00003F030000}"/>
    <cellStyle name="20% - Accent1 2 4 5 3" xfId="1085" xr:uid="{00000000-0005-0000-0000-000040030000}"/>
    <cellStyle name="20% - Accent1 2 4 6" xfId="1086" xr:uid="{00000000-0005-0000-0000-000041030000}"/>
    <cellStyle name="20% - Accent1 2 4 7" xfId="1087" xr:uid="{00000000-0005-0000-0000-000042030000}"/>
    <cellStyle name="20% - Accent1 2 5" xfId="1088" xr:uid="{00000000-0005-0000-0000-000043030000}"/>
    <cellStyle name="20% - Accent1 2 5 2" xfId="1089" xr:uid="{00000000-0005-0000-0000-000044030000}"/>
    <cellStyle name="20% - Accent1 2 5 2 2" xfId="1090" xr:uid="{00000000-0005-0000-0000-000045030000}"/>
    <cellStyle name="20% - Accent1 2 5 2 2 2" xfId="1091" xr:uid="{00000000-0005-0000-0000-000046030000}"/>
    <cellStyle name="20% - Accent1 2 5 2 2 3" xfId="1092" xr:uid="{00000000-0005-0000-0000-000047030000}"/>
    <cellStyle name="20% - Accent1 2 5 2 3" xfId="1093" xr:uid="{00000000-0005-0000-0000-000048030000}"/>
    <cellStyle name="20% - Accent1 2 5 2 4" xfId="1094" xr:uid="{00000000-0005-0000-0000-000049030000}"/>
    <cellStyle name="20% - Accent1 2 5 3" xfId="1095" xr:uid="{00000000-0005-0000-0000-00004A030000}"/>
    <cellStyle name="20% - Accent1 2 5 3 2" xfId="1096" xr:uid="{00000000-0005-0000-0000-00004B030000}"/>
    <cellStyle name="20% - Accent1 2 5 3 3" xfId="1097" xr:uid="{00000000-0005-0000-0000-00004C030000}"/>
    <cellStyle name="20% - Accent1 2 5 4" xfId="1098" xr:uid="{00000000-0005-0000-0000-00004D030000}"/>
    <cellStyle name="20% - Accent1 2 5 4 2" xfId="1099" xr:uid="{00000000-0005-0000-0000-00004E030000}"/>
    <cellStyle name="20% - Accent1 2 5 4 3" xfId="1100" xr:uid="{00000000-0005-0000-0000-00004F030000}"/>
    <cellStyle name="20% - Accent1 2 5 5" xfId="1101" xr:uid="{00000000-0005-0000-0000-000050030000}"/>
    <cellStyle name="20% - Accent1 2 5 5 2" xfId="1102" xr:uid="{00000000-0005-0000-0000-000051030000}"/>
    <cellStyle name="20% - Accent1 2 5 5 3" xfId="1103" xr:uid="{00000000-0005-0000-0000-000052030000}"/>
    <cellStyle name="20% - Accent1 2 5 6" xfId="1104" xr:uid="{00000000-0005-0000-0000-000053030000}"/>
    <cellStyle name="20% - Accent1 2 5 7" xfId="1105" xr:uid="{00000000-0005-0000-0000-000054030000}"/>
    <cellStyle name="20% - Accent1 2 6" xfId="1106" xr:uid="{00000000-0005-0000-0000-000055030000}"/>
    <cellStyle name="20% - Accent1 2 6 2" xfId="1107" xr:uid="{00000000-0005-0000-0000-000056030000}"/>
    <cellStyle name="20% - Accent1 2 6 2 2" xfId="1108" xr:uid="{00000000-0005-0000-0000-000057030000}"/>
    <cellStyle name="20% - Accent1 2 6 2 2 2" xfId="1109" xr:uid="{00000000-0005-0000-0000-000058030000}"/>
    <cellStyle name="20% - Accent1 2 6 2 2 3" xfId="1110" xr:uid="{00000000-0005-0000-0000-000059030000}"/>
    <cellStyle name="20% - Accent1 2 6 2 3" xfId="1111" xr:uid="{00000000-0005-0000-0000-00005A030000}"/>
    <cellStyle name="20% - Accent1 2 6 2 4" xfId="1112" xr:uid="{00000000-0005-0000-0000-00005B030000}"/>
    <cellStyle name="20% - Accent1 2 6 3" xfId="1113" xr:uid="{00000000-0005-0000-0000-00005C030000}"/>
    <cellStyle name="20% - Accent1 2 6 3 2" xfId="1114" xr:uid="{00000000-0005-0000-0000-00005D030000}"/>
    <cellStyle name="20% - Accent1 2 6 3 3" xfId="1115" xr:uid="{00000000-0005-0000-0000-00005E030000}"/>
    <cellStyle name="20% - Accent1 2 6 4" xfId="1116" xr:uid="{00000000-0005-0000-0000-00005F030000}"/>
    <cellStyle name="20% - Accent1 2 6 4 2" xfId="1117" xr:uid="{00000000-0005-0000-0000-000060030000}"/>
    <cellStyle name="20% - Accent1 2 6 4 3" xfId="1118" xr:uid="{00000000-0005-0000-0000-000061030000}"/>
    <cellStyle name="20% - Accent1 2 6 5" xfId="1119" xr:uid="{00000000-0005-0000-0000-000062030000}"/>
    <cellStyle name="20% - Accent1 2 6 5 2" xfId="1120" xr:uid="{00000000-0005-0000-0000-000063030000}"/>
    <cellStyle name="20% - Accent1 2 6 5 3" xfId="1121" xr:uid="{00000000-0005-0000-0000-000064030000}"/>
    <cellStyle name="20% - Accent1 2 6 6" xfId="1122" xr:uid="{00000000-0005-0000-0000-000065030000}"/>
    <cellStyle name="20% - Accent1 2 6 7" xfId="1123" xr:uid="{00000000-0005-0000-0000-000066030000}"/>
    <cellStyle name="20% - Accent1 2 7" xfId="1124" xr:uid="{00000000-0005-0000-0000-000067030000}"/>
    <cellStyle name="20% - Accent1 2 7 2" xfId="1125" xr:uid="{00000000-0005-0000-0000-000068030000}"/>
    <cellStyle name="20% - Accent1 2 7 2 2" xfId="1126" xr:uid="{00000000-0005-0000-0000-000069030000}"/>
    <cellStyle name="20% - Accent1 2 7 2 2 2" xfId="1127" xr:uid="{00000000-0005-0000-0000-00006A030000}"/>
    <cellStyle name="20% - Accent1 2 7 2 2 3" xfId="1128" xr:uid="{00000000-0005-0000-0000-00006B030000}"/>
    <cellStyle name="20% - Accent1 2 7 2 3" xfId="1129" xr:uid="{00000000-0005-0000-0000-00006C030000}"/>
    <cellStyle name="20% - Accent1 2 7 2 4" xfId="1130" xr:uid="{00000000-0005-0000-0000-00006D030000}"/>
    <cellStyle name="20% - Accent1 2 7 3" xfId="1131" xr:uid="{00000000-0005-0000-0000-00006E030000}"/>
    <cellStyle name="20% - Accent1 2 7 3 2" xfId="1132" xr:uid="{00000000-0005-0000-0000-00006F030000}"/>
    <cellStyle name="20% - Accent1 2 7 3 3" xfId="1133" xr:uid="{00000000-0005-0000-0000-000070030000}"/>
    <cellStyle name="20% - Accent1 2 7 4" xfId="1134" xr:uid="{00000000-0005-0000-0000-000071030000}"/>
    <cellStyle name="20% - Accent1 2 7 4 2" xfId="1135" xr:uid="{00000000-0005-0000-0000-000072030000}"/>
    <cellStyle name="20% - Accent1 2 7 4 3" xfId="1136" xr:uid="{00000000-0005-0000-0000-000073030000}"/>
    <cellStyle name="20% - Accent1 2 7 5" xfId="1137" xr:uid="{00000000-0005-0000-0000-000074030000}"/>
    <cellStyle name="20% - Accent1 2 7 5 2" xfId="1138" xr:uid="{00000000-0005-0000-0000-000075030000}"/>
    <cellStyle name="20% - Accent1 2 7 5 3" xfId="1139" xr:uid="{00000000-0005-0000-0000-000076030000}"/>
    <cellStyle name="20% - Accent1 2 7 6" xfId="1140" xr:uid="{00000000-0005-0000-0000-000077030000}"/>
    <cellStyle name="20% - Accent1 2 7 7" xfId="1141" xr:uid="{00000000-0005-0000-0000-000078030000}"/>
    <cellStyle name="20% - Accent1 2 8" xfId="1142" xr:uid="{00000000-0005-0000-0000-000079030000}"/>
    <cellStyle name="20% - Accent1 2 8 2" xfId="1143" xr:uid="{00000000-0005-0000-0000-00007A030000}"/>
    <cellStyle name="20% - Accent1 2 8 2 2" xfId="1144" xr:uid="{00000000-0005-0000-0000-00007B030000}"/>
    <cellStyle name="20% - Accent1 2 8 2 2 2" xfId="1145" xr:uid="{00000000-0005-0000-0000-00007C030000}"/>
    <cellStyle name="20% - Accent1 2 8 2 2 3" xfId="1146" xr:uid="{00000000-0005-0000-0000-00007D030000}"/>
    <cellStyle name="20% - Accent1 2 8 2 3" xfId="1147" xr:uid="{00000000-0005-0000-0000-00007E030000}"/>
    <cellStyle name="20% - Accent1 2 8 2 4" xfId="1148" xr:uid="{00000000-0005-0000-0000-00007F030000}"/>
    <cellStyle name="20% - Accent1 2 8 3" xfId="1149" xr:uid="{00000000-0005-0000-0000-000080030000}"/>
    <cellStyle name="20% - Accent1 2 8 3 2" xfId="1150" xr:uid="{00000000-0005-0000-0000-000081030000}"/>
    <cellStyle name="20% - Accent1 2 8 3 3" xfId="1151" xr:uid="{00000000-0005-0000-0000-000082030000}"/>
    <cellStyle name="20% - Accent1 2 8 4" xfId="1152" xr:uid="{00000000-0005-0000-0000-000083030000}"/>
    <cellStyle name="20% - Accent1 2 8 4 2" xfId="1153" xr:uid="{00000000-0005-0000-0000-000084030000}"/>
    <cellStyle name="20% - Accent1 2 8 4 3" xfId="1154" xr:uid="{00000000-0005-0000-0000-000085030000}"/>
    <cellStyle name="20% - Accent1 2 8 5" xfId="1155" xr:uid="{00000000-0005-0000-0000-000086030000}"/>
    <cellStyle name="20% - Accent1 2 8 5 2" xfId="1156" xr:uid="{00000000-0005-0000-0000-000087030000}"/>
    <cellStyle name="20% - Accent1 2 8 5 3" xfId="1157" xr:uid="{00000000-0005-0000-0000-000088030000}"/>
    <cellStyle name="20% - Accent1 2 8 6" xfId="1158" xr:uid="{00000000-0005-0000-0000-000089030000}"/>
    <cellStyle name="20% - Accent1 2 8 7" xfId="1159" xr:uid="{00000000-0005-0000-0000-00008A030000}"/>
    <cellStyle name="20% - Accent1 2 9" xfId="1160" xr:uid="{00000000-0005-0000-0000-00008B030000}"/>
    <cellStyle name="20% - Accent1 2 9 2" xfId="1161" xr:uid="{00000000-0005-0000-0000-00008C030000}"/>
    <cellStyle name="20% - Accent1 2 9 2 2" xfId="1162" xr:uid="{00000000-0005-0000-0000-00008D030000}"/>
    <cellStyle name="20% - Accent1 2 9 2 2 2" xfId="1163" xr:uid="{00000000-0005-0000-0000-00008E030000}"/>
    <cellStyle name="20% - Accent1 2 9 2 2 3" xfId="1164" xr:uid="{00000000-0005-0000-0000-00008F030000}"/>
    <cellStyle name="20% - Accent1 2 9 2 3" xfId="1165" xr:uid="{00000000-0005-0000-0000-000090030000}"/>
    <cellStyle name="20% - Accent1 2 9 2 4" xfId="1166" xr:uid="{00000000-0005-0000-0000-000091030000}"/>
    <cellStyle name="20% - Accent1 2 9 3" xfId="1167" xr:uid="{00000000-0005-0000-0000-000092030000}"/>
    <cellStyle name="20% - Accent1 2 9 3 2" xfId="1168" xr:uid="{00000000-0005-0000-0000-000093030000}"/>
    <cellStyle name="20% - Accent1 2 9 3 3" xfId="1169" xr:uid="{00000000-0005-0000-0000-000094030000}"/>
    <cellStyle name="20% - Accent1 2 9 4" xfId="1170" xr:uid="{00000000-0005-0000-0000-000095030000}"/>
    <cellStyle name="20% - Accent1 2 9 4 2" xfId="1171" xr:uid="{00000000-0005-0000-0000-000096030000}"/>
    <cellStyle name="20% - Accent1 2 9 4 3" xfId="1172" xr:uid="{00000000-0005-0000-0000-000097030000}"/>
    <cellStyle name="20% - Accent1 2 9 5" xfId="1173" xr:uid="{00000000-0005-0000-0000-000098030000}"/>
    <cellStyle name="20% - Accent1 2 9 5 2" xfId="1174" xr:uid="{00000000-0005-0000-0000-000099030000}"/>
    <cellStyle name="20% - Accent1 2 9 5 3" xfId="1175" xr:uid="{00000000-0005-0000-0000-00009A030000}"/>
    <cellStyle name="20% - Accent1 2 9 6" xfId="1176" xr:uid="{00000000-0005-0000-0000-00009B030000}"/>
    <cellStyle name="20% - Accent1 2 9 7" xfId="1177" xr:uid="{00000000-0005-0000-0000-00009C030000}"/>
    <cellStyle name="20% - Accent1 3" xfId="1178" xr:uid="{00000000-0005-0000-0000-00009D030000}"/>
    <cellStyle name="20% - Accent1 4" xfId="1179" xr:uid="{00000000-0005-0000-0000-00009E030000}"/>
    <cellStyle name="20% - Accent1 4 2" xfId="1180" xr:uid="{00000000-0005-0000-0000-00009F030000}"/>
    <cellStyle name="20% - Accent1 4 2 2" xfId="1181" xr:uid="{00000000-0005-0000-0000-0000A0030000}"/>
    <cellStyle name="20% - Accent1 4 2 2 2" xfId="1182" xr:uid="{00000000-0005-0000-0000-0000A1030000}"/>
    <cellStyle name="20% - Accent1 4 2 2 3" xfId="1183" xr:uid="{00000000-0005-0000-0000-0000A2030000}"/>
    <cellStyle name="20% - Accent1 4 2 3" xfId="1184" xr:uid="{00000000-0005-0000-0000-0000A3030000}"/>
    <cellStyle name="20% - Accent1 4 2 4" xfId="1185" xr:uid="{00000000-0005-0000-0000-0000A4030000}"/>
    <cellStyle name="20% - Accent1 4 3" xfId="1186" xr:uid="{00000000-0005-0000-0000-0000A5030000}"/>
    <cellStyle name="20% - Accent1 4 3 2" xfId="1187" xr:uid="{00000000-0005-0000-0000-0000A6030000}"/>
    <cellStyle name="20% - Accent1 4 3 3" xfId="1188" xr:uid="{00000000-0005-0000-0000-0000A7030000}"/>
    <cellStyle name="20% - Accent1 4 4" xfId="1189" xr:uid="{00000000-0005-0000-0000-0000A8030000}"/>
    <cellStyle name="20% - Accent1 4 4 2" xfId="1190" xr:uid="{00000000-0005-0000-0000-0000A9030000}"/>
    <cellStyle name="20% - Accent1 4 4 3" xfId="1191" xr:uid="{00000000-0005-0000-0000-0000AA030000}"/>
    <cellStyle name="20% - Accent1 4 5" xfId="1192" xr:uid="{00000000-0005-0000-0000-0000AB030000}"/>
    <cellStyle name="20% - Accent1 4 5 2" xfId="1193" xr:uid="{00000000-0005-0000-0000-0000AC030000}"/>
    <cellStyle name="20% - Accent1 4 5 3" xfId="1194" xr:uid="{00000000-0005-0000-0000-0000AD030000}"/>
    <cellStyle name="20% - Accent1 4 6" xfId="1195" xr:uid="{00000000-0005-0000-0000-0000AE030000}"/>
    <cellStyle name="20% - Accent1 4 7" xfId="1196" xr:uid="{00000000-0005-0000-0000-0000AF030000}"/>
    <cellStyle name="20% - Accent1 5" xfId="1197" xr:uid="{00000000-0005-0000-0000-0000B0030000}"/>
    <cellStyle name="20% - Accent1 5 2" xfId="1198" xr:uid="{00000000-0005-0000-0000-0000B1030000}"/>
    <cellStyle name="20% - Accent1 5 2 2" xfId="1199" xr:uid="{00000000-0005-0000-0000-0000B2030000}"/>
    <cellStyle name="20% - Accent1 5 2 2 2" xfId="1200" xr:uid="{00000000-0005-0000-0000-0000B3030000}"/>
    <cellStyle name="20% - Accent1 5 2 2 3" xfId="1201" xr:uid="{00000000-0005-0000-0000-0000B4030000}"/>
    <cellStyle name="20% - Accent1 5 2 3" xfId="1202" xr:uid="{00000000-0005-0000-0000-0000B5030000}"/>
    <cellStyle name="20% - Accent1 5 2 4" xfId="1203" xr:uid="{00000000-0005-0000-0000-0000B6030000}"/>
    <cellStyle name="20% - Accent1 5 3" xfId="1204" xr:uid="{00000000-0005-0000-0000-0000B7030000}"/>
    <cellStyle name="20% - Accent1 5 3 2" xfId="1205" xr:uid="{00000000-0005-0000-0000-0000B8030000}"/>
    <cellStyle name="20% - Accent1 5 3 3" xfId="1206" xr:uid="{00000000-0005-0000-0000-0000B9030000}"/>
    <cellStyle name="20% - Accent1 5 4" xfId="1207" xr:uid="{00000000-0005-0000-0000-0000BA030000}"/>
    <cellStyle name="20% - Accent1 5 4 2" xfId="1208" xr:uid="{00000000-0005-0000-0000-0000BB030000}"/>
    <cellStyle name="20% - Accent1 5 4 3" xfId="1209" xr:uid="{00000000-0005-0000-0000-0000BC030000}"/>
    <cellStyle name="20% - Accent1 5 5" xfId="1210" xr:uid="{00000000-0005-0000-0000-0000BD030000}"/>
    <cellStyle name="20% - Accent1 5 5 2" xfId="1211" xr:uid="{00000000-0005-0000-0000-0000BE030000}"/>
    <cellStyle name="20% - Accent1 5 5 3" xfId="1212" xr:uid="{00000000-0005-0000-0000-0000BF030000}"/>
    <cellStyle name="20% - Accent1 5 6" xfId="1213" xr:uid="{00000000-0005-0000-0000-0000C0030000}"/>
    <cellStyle name="20% - Accent1 5 7" xfId="1214" xr:uid="{00000000-0005-0000-0000-0000C1030000}"/>
    <cellStyle name="20% - Accent1 6" xfId="1215" xr:uid="{00000000-0005-0000-0000-0000C2030000}"/>
    <cellStyle name="20% - Accent1 6 2" xfId="1216" xr:uid="{00000000-0005-0000-0000-0000C3030000}"/>
    <cellStyle name="20% - Accent1 6 2 2" xfId="1217" xr:uid="{00000000-0005-0000-0000-0000C4030000}"/>
    <cellStyle name="20% - Accent1 6 2 2 2" xfId="1218" xr:uid="{00000000-0005-0000-0000-0000C5030000}"/>
    <cellStyle name="20% - Accent1 6 2 2 3" xfId="1219" xr:uid="{00000000-0005-0000-0000-0000C6030000}"/>
    <cellStyle name="20% - Accent1 6 2 3" xfId="1220" xr:uid="{00000000-0005-0000-0000-0000C7030000}"/>
    <cellStyle name="20% - Accent1 6 2 4" xfId="1221" xr:uid="{00000000-0005-0000-0000-0000C8030000}"/>
    <cellStyle name="20% - Accent1 6 3" xfId="1222" xr:uid="{00000000-0005-0000-0000-0000C9030000}"/>
    <cellStyle name="20% - Accent1 6 3 2" xfId="1223" xr:uid="{00000000-0005-0000-0000-0000CA030000}"/>
    <cellStyle name="20% - Accent1 6 3 3" xfId="1224" xr:uid="{00000000-0005-0000-0000-0000CB030000}"/>
    <cellStyle name="20% - Accent1 6 4" xfId="1225" xr:uid="{00000000-0005-0000-0000-0000CC030000}"/>
    <cellStyle name="20% - Accent1 6 4 2" xfId="1226" xr:uid="{00000000-0005-0000-0000-0000CD030000}"/>
    <cellStyle name="20% - Accent1 6 4 3" xfId="1227" xr:uid="{00000000-0005-0000-0000-0000CE030000}"/>
    <cellStyle name="20% - Accent1 6 5" xfId="1228" xr:uid="{00000000-0005-0000-0000-0000CF030000}"/>
    <cellStyle name="20% - Accent1 6 5 2" xfId="1229" xr:uid="{00000000-0005-0000-0000-0000D0030000}"/>
    <cellStyle name="20% - Accent1 6 5 3" xfId="1230" xr:uid="{00000000-0005-0000-0000-0000D1030000}"/>
    <cellStyle name="20% - Accent1 6 6" xfId="1231" xr:uid="{00000000-0005-0000-0000-0000D2030000}"/>
    <cellStyle name="20% - Accent1 6 7" xfId="1232" xr:uid="{00000000-0005-0000-0000-0000D3030000}"/>
    <cellStyle name="20% - Accent1 7" xfId="1233" xr:uid="{00000000-0005-0000-0000-0000D4030000}"/>
    <cellStyle name="20% - Accent1 7 2" xfId="1234" xr:uid="{00000000-0005-0000-0000-0000D5030000}"/>
    <cellStyle name="20% - Accent1 7 2 2" xfId="1235" xr:uid="{00000000-0005-0000-0000-0000D6030000}"/>
    <cellStyle name="20% - Accent1 7 2 2 2" xfId="1236" xr:uid="{00000000-0005-0000-0000-0000D7030000}"/>
    <cellStyle name="20% - Accent1 7 2 2 3" xfId="1237" xr:uid="{00000000-0005-0000-0000-0000D8030000}"/>
    <cellStyle name="20% - Accent1 7 2 3" xfId="1238" xr:uid="{00000000-0005-0000-0000-0000D9030000}"/>
    <cellStyle name="20% - Accent1 7 2 4" xfId="1239" xr:uid="{00000000-0005-0000-0000-0000DA030000}"/>
    <cellStyle name="20% - Accent1 7 3" xfId="1240" xr:uid="{00000000-0005-0000-0000-0000DB030000}"/>
    <cellStyle name="20% - Accent1 7 3 2" xfId="1241" xr:uid="{00000000-0005-0000-0000-0000DC030000}"/>
    <cellStyle name="20% - Accent1 7 3 3" xfId="1242" xr:uid="{00000000-0005-0000-0000-0000DD030000}"/>
    <cellStyle name="20% - Accent1 7 4" xfId="1243" xr:uid="{00000000-0005-0000-0000-0000DE030000}"/>
    <cellStyle name="20% - Accent1 7 4 2" xfId="1244" xr:uid="{00000000-0005-0000-0000-0000DF030000}"/>
    <cellStyle name="20% - Accent1 7 4 3" xfId="1245" xr:uid="{00000000-0005-0000-0000-0000E0030000}"/>
    <cellStyle name="20% - Accent1 7 5" xfId="1246" xr:uid="{00000000-0005-0000-0000-0000E1030000}"/>
    <cellStyle name="20% - Accent1 7 5 2" xfId="1247" xr:uid="{00000000-0005-0000-0000-0000E2030000}"/>
    <cellStyle name="20% - Accent1 7 5 3" xfId="1248" xr:uid="{00000000-0005-0000-0000-0000E3030000}"/>
    <cellStyle name="20% - Accent1 7 6" xfId="1249" xr:uid="{00000000-0005-0000-0000-0000E4030000}"/>
    <cellStyle name="20% - Accent1 7 7" xfId="1250" xr:uid="{00000000-0005-0000-0000-0000E5030000}"/>
    <cellStyle name="20% - Accent2 2" xfId="1251" xr:uid="{00000000-0005-0000-0000-0000E6030000}"/>
    <cellStyle name="20% - Accent2 2 10" xfId="1252" xr:uid="{00000000-0005-0000-0000-0000E7030000}"/>
    <cellStyle name="20% - Accent2 2 10 2" xfId="1253" xr:uid="{00000000-0005-0000-0000-0000E8030000}"/>
    <cellStyle name="20% - Accent2 2 10 2 2" xfId="1254" xr:uid="{00000000-0005-0000-0000-0000E9030000}"/>
    <cellStyle name="20% - Accent2 2 10 2 3" xfId="1255" xr:uid="{00000000-0005-0000-0000-0000EA030000}"/>
    <cellStyle name="20% - Accent2 2 10 3" xfId="1256" xr:uid="{00000000-0005-0000-0000-0000EB030000}"/>
    <cellStyle name="20% - Accent2 2 10 4" xfId="1257" xr:uid="{00000000-0005-0000-0000-0000EC030000}"/>
    <cellStyle name="20% - Accent2 2 11" xfId="1258" xr:uid="{00000000-0005-0000-0000-0000ED030000}"/>
    <cellStyle name="20% - Accent2 2 11 2" xfId="1259" xr:uid="{00000000-0005-0000-0000-0000EE030000}"/>
    <cellStyle name="20% - Accent2 2 11 3" xfId="1260" xr:uid="{00000000-0005-0000-0000-0000EF030000}"/>
    <cellStyle name="20% - Accent2 2 12" xfId="1261" xr:uid="{00000000-0005-0000-0000-0000F0030000}"/>
    <cellStyle name="20% - Accent2 2 12 2" xfId="1262" xr:uid="{00000000-0005-0000-0000-0000F1030000}"/>
    <cellStyle name="20% - Accent2 2 12 3" xfId="1263" xr:uid="{00000000-0005-0000-0000-0000F2030000}"/>
    <cellStyle name="20% - Accent2 2 13" xfId="1264" xr:uid="{00000000-0005-0000-0000-0000F3030000}"/>
    <cellStyle name="20% - Accent2 2 13 2" xfId="1265" xr:uid="{00000000-0005-0000-0000-0000F4030000}"/>
    <cellStyle name="20% - Accent2 2 13 3" xfId="1266" xr:uid="{00000000-0005-0000-0000-0000F5030000}"/>
    <cellStyle name="20% - Accent2 2 14" xfId="1267" xr:uid="{00000000-0005-0000-0000-0000F6030000}"/>
    <cellStyle name="20% - Accent2 2 15" xfId="1268" xr:uid="{00000000-0005-0000-0000-0000F7030000}"/>
    <cellStyle name="20% - Accent2 2 2" xfId="1269" xr:uid="{00000000-0005-0000-0000-0000F8030000}"/>
    <cellStyle name="20% - Accent2 2 2 2" xfId="1270" xr:uid="{00000000-0005-0000-0000-0000F9030000}"/>
    <cellStyle name="20% - Accent2 2 2 2 2" xfId="1271" xr:uid="{00000000-0005-0000-0000-0000FA030000}"/>
    <cellStyle name="20% - Accent2 2 2 2 2 2" xfId="1272" xr:uid="{00000000-0005-0000-0000-0000FB030000}"/>
    <cellStyle name="20% - Accent2 2 2 2 2 2 2" xfId="1273" xr:uid="{00000000-0005-0000-0000-0000FC030000}"/>
    <cellStyle name="20% - Accent2 2 2 2 2 2 3" xfId="1274" xr:uid="{00000000-0005-0000-0000-0000FD030000}"/>
    <cellStyle name="20% - Accent2 2 2 2 2 3" xfId="1275" xr:uid="{00000000-0005-0000-0000-0000FE030000}"/>
    <cellStyle name="20% - Accent2 2 2 2 2 4" xfId="1276" xr:uid="{00000000-0005-0000-0000-0000FF030000}"/>
    <cellStyle name="20% - Accent2 2 2 2 3" xfId="1277" xr:uid="{00000000-0005-0000-0000-000000040000}"/>
    <cellStyle name="20% - Accent2 2 2 2 3 2" xfId="1278" xr:uid="{00000000-0005-0000-0000-000001040000}"/>
    <cellStyle name="20% - Accent2 2 2 2 3 3" xfId="1279" xr:uid="{00000000-0005-0000-0000-000002040000}"/>
    <cellStyle name="20% - Accent2 2 2 2 4" xfId="1280" xr:uid="{00000000-0005-0000-0000-000003040000}"/>
    <cellStyle name="20% - Accent2 2 2 2 4 2" xfId="1281" xr:uid="{00000000-0005-0000-0000-000004040000}"/>
    <cellStyle name="20% - Accent2 2 2 2 4 3" xfId="1282" xr:uid="{00000000-0005-0000-0000-000005040000}"/>
    <cellStyle name="20% - Accent2 2 2 2 5" xfId="1283" xr:uid="{00000000-0005-0000-0000-000006040000}"/>
    <cellStyle name="20% - Accent2 2 2 2 5 2" xfId="1284" xr:uid="{00000000-0005-0000-0000-000007040000}"/>
    <cellStyle name="20% - Accent2 2 2 2 5 3" xfId="1285" xr:uid="{00000000-0005-0000-0000-000008040000}"/>
    <cellStyle name="20% - Accent2 2 2 2 6" xfId="1286" xr:uid="{00000000-0005-0000-0000-000009040000}"/>
    <cellStyle name="20% - Accent2 2 2 2 7" xfId="1287" xr:uid="{00000000-0005-0000-0000-00000A040000}"/>
    <cellStyle name="20% - Accent2 2 2 3" xfId="1288" xr:uid="{00000000-0005-0000-0000-00000B040000}"/>
    <cellStyle name="20% - Accent2 2 2 3 2" xfId="1289" xr:uid="{00000000-0005-0000-0000-00000C040000}"/>
    <cellStyle name="20% - Accent2 2 2 3 2 2" xfId="1290" xr:uid="{00000000-0005-0000-0000-00000D040000}"/>
    <cellStyle name="20% - Accent2 2 2 3 2 3" xfId="1291" xr:uid="{00000000-0005-0000-0000-00000E040000}"/>
    <cellStyle name="20% - Accent2 2 2 3 3" xfId="1292" xr:uid="{00000000-0005-0000-0000-00000F040000}"/>
    <cellStyle name="20% - Accent2 2 2 3 4" xfId="1293" xr:uid="{00000000-0005-0000-0000-000010040000}"/>
    <cellStyle name="20% - Accent2 2 2 4" xfId="1294" xr:uid="{00000000-0005-0000-0000-000011040000}"/>
    <cellStyle name="20% - Accent2 2 2 4 2" xfId="1295" xr:uid="{00000000-0005-0000-0000-000012040000}"/>
    <cellStyle name="20% - Accent2 2 2 4 3" xfId="1296" xr:uid="{00000000-0005-0000-0000-000013040000}"/>
    <cellStyle name="20% - Accent2 2 2 5" xfId="1297" xr:uid="{00000000-0005-0000-0000-000014040000}"/>
    <cellStyle name="20% - Accent2 2 2 5 2" xfId="1298" xr:uid="{00000000-0005-0000-0000-000015040000}"/>
    <cellStyle name="20% - Accent2 2 2 5 3" xfId="1299" xr:uid="{00000000-0005-0000-0000-000016040000}"/>
    <cellStyle name="20% - Accent2 2 2 6" xfId="1300" xr:uid="{00000000-0005-0000-0000-000017040000}"/>
    <cellStyle name="20% - Accent2 2 2 6 2" xfId="1301" xr:uid="{00000000-0005-0000-0000-000018040000}"/>
    <cellStyle name="20% - Accent2 2 2 6 3" xfId="1302" xr:uid="{00000000-0005-0000-0000-000019040000}"/>
    <cellStyle name="20% - Accent2 2 2 7" xfId="1303" xr:uid="{00000000-0005-0000-0000-00001A040000}"/>
    <cellStyle name="20% - Accent2 2 2 8" xfId="1304" xr:uid="{00000000-0005-0000-0000-00001B040000}"/>
    <cellStyle name="20% - Accent2 2 3" xfId="1305" xr:uid="{00000000-0005-0000-0000-00001C040000}"/>
    <cellStyle name="20% - Accent2 2 3 2" xfId="1306" xr:uid="{00000000-0005-0000-0000-00001D040000}"/>
    <cellStyle name="20% - Accent2 2 3 2 2" xfId="1307" xr:uid="{00000000-0005-0000-0000-00001E040000}"/>
    <cellStyle name="20% - Accent2 2 3 2 2 2" xfId="1308" xr:uid="{00000000-0005-0000-0000-00001F040000}"/>
    <cellStyle name="20% - Accent2 2 3 2 2 2 2" xfId="1309" xr:uid="{00000000-0005-0000-0000-000020040000}"/>
    <cellStyle name="20% - Accent2 2 3 2 2 2 3" xfId="1310" xr:uid="{00000000-0005-0000-0000-000021040000}"/>
    <cellStyle name="20% - Accent2 2 3 2 2 3" xfId="1311" xr:uid="{00000000-0005-0000-0000-000022040000}"/>
    <cellStyle name="20% - Accent2 2 3 2 2 4" xfId="1312" xr:uid="{00000000-0005-0000-0000-000023040000}"/>
    <cellStyle name="20% - Accent2 2 3 2 3" xfId="1313" xr:uid="{00000000-0005-0000-0000-000024040000}"/>
    <cellStyle name="20% - Accent2 2 3 2 3 2" xfId="1314" xr:uid="{00000000-0005-0000-0000-000025040000}"/>
    <cellStyle name="20% - Accent2 2 3 2 3 3" xfId="1315" xr:uid="{00000000-0005-0000-0000-000026040000}"/>
    <cellStyle name="20% - Accent2 2 3 2 4" xfId="1316" xr:uid="{00000000-0005-0000-0000-000027040000}"/>
    <cellStyle name="20% - Accent2 2 3 2 4 2" xfId="1317" xr:uid="{00000000-0005-0000-0000-000028040000}"/>
    <cellStyle name="20% - Accent2 2 3 2 4 3" xfId="1318" xr:uid="{00000000-0005-0000-0000-000029040000}"/>
    <cellStyle name="20% - Accent2 2 3 2 5" xfId="1319" xr:uid="{00000000-0005-0000-0000-00002A040000}"/>
    <cellStyle name="20% - Accent2 2 3 2 5 2" xfId="1320" xr:uid="{00000000-0005-0000-0000-00002B040000}"/>
    <cellStyle name="20% - Accent2 2 3 2 5 3" xfId="1321" xr:uid="{00000000-0005-0000-0000-00002C040000}"/>
    <cellStyle name="20% - Accent2 2 3 2 6" xfId="1322" xr:uid="{00000000-0005-0000-0000-00002D040000}"/>
    <cellStyle name="20% - Accent2 2 3 2 7" xfId="1323" xr:uid="{00000000-0005-0000-0000-00002E040000}"/>
    <cellStyle name="20% - Accent2 2 3 3" xfId="1324" xr:uid="{00000000-0005-0000-0000-00002F040000}"/>
    <cellStyle name="20% - Accent2 2 3 3 2" xfId="1325" xr:uid="{00000000-0005-0000-0000-000030040000}"/>
    <cellStyle name="20% - Accent2 2 3 3 2 2" xfId="1326" xr:uid="{00000000-0005-0000-0000-000031040000}"/>
    <cellStyle name="20% - Accent2 2 3 3 2 3" xfId="1327" xr:uid="{00000000-0005-0000-0000-000032040000}"/>
    <cellStyle name="20% - Accent2 2 3 3 3" xfId="1328" xr:uid="{00000000-0005-0000-0000-000033040000}"/>
    <cellStyle name="20% - Accent2 2 3 3 4" xfId="1329" xr:uid="{00000000-0005-0000-0000-000034040000}"/>
    <cellStyle name="20% - Accent2 2 3 4" xfId="1330" xr:uid="{00000000-0005-0000-0000-000035040000}"/>
    <cellStyle name="20% - Accent2 2 3 4 2" xfId="1331" xr:uid="{00000000-0005-0000-0000-000036040000}"/>
    <cellStyle name="20% - Accent2 2 3 4 3" xfId="1332" xr:uid="{00000000-0005-0000-0000-000037040000}"/>
    <cellStyle name="20% - Accent2 2 3 5" xfId="1333" xr:uid="{00000000-0005-0000-0000-000038040000}"/>
    <cellStyle name="20% - Accent2 2 3 5 2" xfId="1334" xr:uid="{00000000-0005-0000-0000-000039040000}"/>
    <cellStyle name="20% - Accent2 2 3 5 3" xfId="1335" xr:uid="{00000000-0005-0000-0000-00003A040000}"/>
    <cellStyle name="20% - Accent2 2 3 6" xfId="1336" xr:uid="{00000000-0005-0000-0000-00003B040000}"/>
    <cellStyle name="20% - Accent2 2 3 6 2" xfId="1337" xr:uid="{00000000-0005-0000-0000-00003C040000}"/>
    <cellStyle name="20% - Accent2 2 3 6 3" xfId="1338" xr:uid="{00000000-0005-0000-0000-00003D040000}"/>
    <cellStyle name="20% - Accent2 2 3 7" xfId="1339" xr:uid="{00000000-0005-0000-0000-00003E040000}"/>
    <cellStyle name="20% - Accent2 2 3 8" xfId="1340" xr:uid="{00000000-0005-0000-0000-00003F040000}"/>
    <cellStyle name="20% - Accent2 2 4" xfId="1341" xr:uid="{00000000-0005-0000-0000-000040040000}"/>
    <cellStyle name="20% - Accent2 2 4 2" xfId="1342" xr:uid="{00000000-0005-0000-0000-000041040000}"/>
    <cellStyle name="20% - Accent2 2 4 2 2" xfId="1343" xr:uid="{00000000-0005-0000-0000-000042040000}"/>
    <cellStyle name="20% - Accent2 2 4 2 2 2" xfId="1344" xr:uid="{00000000-0005-0000-0000-000043040000}"/>
    <cellStyle name="20% - Accent2 2 4 2 2 3" xfId="1345" xr:uid="{00000000-0005-0000-0000-000044040000}"/>
    <cellStyle name="20% - Accent2 2 4 2 3" xfId="1346" xr:uid="{00000000-0005-0000-0000-000045040000}"/>
    <cellStyle name="20% - Accent2 2 4 2 4" xfId="1347" xr:uid="{00000000-0005-0000-0000-000046040000}"/>
    <cellStyle name="20% - Accent2 2 4 3" xfId="1348" xr:uid="{00000000-0005-0000-0000-000047040000}"/>
    <cellStyle name="20% - Accent2 2 4 3 2" xfId="1349" xr:uid="{00000000-0005-0000-0000-000048040000}"/>
    <cellStyle name="20% - Accent2 2 4 3 3" xfId="1350" xr:uid="{00000000-0005-0000-0000-000049040000}"/>
    <cellStyle name="20% - Accent2 2 4 4" xfId="1351" xr:uid="{00000000-0005-0000-0000-00004A040000}"/>
    <cellStyle name="20% - Accent2 2 4 4 2" xfId="1352" xr:uid="{00000000-0005-0000-0000-00004B040000}"/>
    <cellStyle name="20% - Accent2 2 4 4 3" xfId="1353" xr:uid="{00000000-0005-0000-0000-00004C040000}"/>
    <cellStyle name="20% - Accent2 2 4 5" xfId="1354" xr:uid="{00000000-0005-0000-0000-00004D040000}"/>
    <cellStyle name="20% - Accent2 2 4 5 2" xfId="1355" xr:uid="{00000000-0005-0000-0000-00004E040000}"/>
    <cellStyle name="20% - Accent2 2 4 5 3" xfId="1356" xr:uid="{00000000-0005-0000-0000-00004F040000}"/>
    <cellStyle name="20% - Accent2 2 4 6" xfId="1357" xr:uid="{00000000-0005-0000-0000-000050040000}"/>
    <cellStyle name="20% - Accent2 2 4 7" xfId="1358" xr:uid="{00000000-0005-0000-0000-000051040000}"/>
    <cellStyle name="20% - Accent2 2 5" xfId="1359" xr:uid="{00000000-0005-0000-0000-000052040000}"/>
    <cellStyle name="20% - Accent2 2 5 2" xfId="1360" xr:uid="{00000000-0005-0000-0000-000053040000}"/>
    <cellStyle name="20% - Accent2 2 5 2 2" xfId="1361" xr:uid="{00000000-0005-0000-0000-000054040000}"/>
    <cellStyle name="20% - Accent2 2 5 2 2 2" xfId="1362" xr:uid="{00000000-0005-0000-0000-000055040000}"/>
    <cellStyle name="20% - Accent2 2 5 2 2 3" xfId="1363" xr:uid="{00000000-0005-0000-0000-000056040000}"/>
    <cellStyle name="20% - Accent2 2 5 2 3" xfId="1364" xr:uid="{00000000-0005-0000-0000-000057040000}"/>
    <cellStyle name="20% - Accent2 2 5 2 4" xfId="1365" xr:uid="{00000000-0005-0000-0000-000058040000}"/>
    <cellStyle name="20% - Accent2 2 5 3" xfId="1366" xr:uid="{00000000-0005-0000-0000-000059040000}"/>
    <cellStyle name="20% - Accent2 2 5 3 2" xfId="1367" xr:uid="{00000000-0005-0000-0000-00005A040000}"/>
    <cellStyle name="20% - Accent2 2 5 3 3" xfId="1368" xr:uid="{00000000-0005-0000-0000-00005B040000}"/>
    <cellStyle name="20% - Accent2 2 5 4" xfId="1369" xr:uid="{00000000-0005-0000-0000-00005C040000}"/>
    <cellStyle name="20% - Accent2 2 5 4 2" xfId="1370" xr:uid="{00000000-0005-0000-0000-00005D040000}"/>
    <cellStyle name="20% - Accent2 2 5 4 3" xfId="1371" xr:uid="{00000000-0005-0000-0000-00005E040000}"/>
    <cellStyle name="20% - Accent2 2 5 5" xfId="1372" xr:uid="{00000000-0005-0000-0000-00005F040000}"/>
    <cellStyle name="20% - Accent2 2 5 5 2" xfId="1373" xr:uid="{00000000-0005-0000-0000-000060040000}"/>
    <cellStyle name="20% - Accent2 2 5 5 3" xfId="1374" xr:uid="{00000000-0005-0000-0000-000061040000}"/>
    <cellStyle name="20% - Accent2 2 5 6" xfId="1375" xr:uid="{00000000-0005-0000-0000-000062040000}"/>
    <cellStyle name="20% - Accent2 2 5 7" xfId="1376" xr:uid="{00000000-0005-0000-0000-000063040000}"/>
    <cellStyle name="20% - Accent2 2 6" xfId="1377" xr:uid="{00000000-0005-0000-0000-000064040000}"/>
    <cellStyle name="20% - Accent2 2 6 2" xfId="1378" xr:uid="{00000000-0005-0000-0000-000065040000}"/>
    <cellStyle name="20% - Accent2 2 6 2 2" xfId="1379" xr:uid="{00000000-0005-0000-0000-000066040000}"/>
    <cellStyle name="20% - Accent2 2 6 2 2 2" xfId="1380" xr:uid="{00000000-0005-0000-0000-000067040000}"/>
    <cellStyle name="20% - Accent2 2 6 2 2 3" xfId="1381" xr:uid="{00000000-0005-0000-0000-000068040000}"/>
    <cellStyle name="20% - Accent2 2 6 2 3" xfId="1382" xr:uid="{00000000-0005-0000-0000-000069040000}"/>
    <cellStyle name="20% - Accent2 2 6 2 4" xfId="1383" xr:uid="{00000000-0005-0000-0000-00006A040000}"/>
    <cellStyle name="20% - Accent2 2 6 3" xfId="1384" xr:uid="{00000000-0005-0000-0000-00006B040000}"/>
    <cellStyle name="20% - Accent2 2 6 3 2" xfId="1385" xr:uid="{00000000-0005-0000-0000-00006C040000}"/>
    <cellStyle name="20% - Accent2 2 6 3 3" xfId="1386" xr:uid="{00000000-0005-0000-0000-00006D040000}"/>
    <cellStyle name="20% - Accent2 2 6 4" xfId="1387" xr:uid="{00000000-0005-0000-0000-00006E040000}"/>
    <cellStyle name="20% - Accent2 2 6 4 2" xfId="1388" xr:uid="{00000000-0005-0000-0000-00006F040000}"/>
    <cellStyle name="20% - Accent2 2 6 4 3" xfId="1389" xr:uid="{00000000-0005-0000-0000-000070040000}"/>
    <cellStyle name="20% - Accent2 2 6 5" xfId="1390" xr:uid="{00000000-0005-0000-0000-000071040000}"/>
    <cellStyle name="20% - Accent2 2 6 5 2" xfId="1391" xr:uid="{00000000-0005-0000-0000-000072040000}"/>
    <cellStyle name="20% - Accent2 2 6 5 3" xfId="1392" xr:uid="{00000000-0005-0000-0000-000073040000}"/>
    <cellStyle name="20% - Accent2 2 6 6" xfId="1393" xr:uid="{00000000-0005-0000-0000-000074040000}"/>
    <cellStyle name="20% - Accent2 2 6 7" xfId="1394" xr:uid="{00000000-0005-0000-0000-000075040000}"/>
    <cellStyle name="20% - Accent2 2 7" xfId="1395" xr:uid="{00000000-0005-0000-0000-000076040000}"/>
    <cellStyle name="20% - Accent2 2 7 2" xfId="1396" xr:uid="{00000000-0005-0000-0000-000077040000}"/>
    <cellStyle name="20% - Accent2 2 7 2 2" xfId="1397" xr:uid="{00000000-0005-0000-0000-000078040000}"/>
    <cellStyle name="20% - Accent2 2 7 2 2 2" xfId="1398" xr:uid="{00000000-0005-0000-0000-000079040000}"/>
    <cellStyle name="20% - Accent2 2 7 2 2 3" xfId="1399" xr:uid="{00000000-0005-0000-0000-00007A040000}"/>
    <cellStyle name="20% - Accent2 2 7 2 3" xfId="1400" xr:uid="{00000000-0005-0000-0000-00007B040000}"/>
    <cellStyle name="20% - Accent2 2 7 2 4" xfId="1401" xr:uid="{00000000-0005-0000-0000-00007C040000}"/>
    <cellStyle name="20% - Accent2 2 7 3" xfId="1402" xr:uid="{00000000-0005-0000-0000-00007D040000}"/>
    <cellStyle name="20% - Accent2 2 7 3 2" xfId="1403" xr:uid="{00000000-0005-0000-0000-00007E040000}"/>
    <cellStyle name="20% - Accent2 2 7 3 3" xfId="1404" xr:uid="{00000000-0005-0000-0000-00007F040000}"/>
    <cellStyle name="20% - Accent2 2 7 4" xfId="1405" xr:uid="{00000000-0005-0000-0000-000080040000}"/>
    <cellStyle name="20% - Accent2 2 7 4 2" xfId="1406" xr:uid="{00000000-0005-0000-0000-000081040000}"/>
    <cellStyle name="20% - Accent2 2 7 4 3" xfId="1407" xr:uid="{00000000-0005-0000-0000-000082040000}"/>
    <cellStyle name="20% - Accent2 2 7 5" xfId="1408" xr:uid="{00000000-0005-0000-0000-000083040000}"/>
    <cellStyle name="20% - Accent2 2 7 5 2" xfId="1409" xr:uid="{00000000-0005-0000-0000-000084040000}"/>
    <cellStyle name="20% - Accent2 2 7 5 3" xfId="1410" xr:uid="{00000000-0005-0000-0000-000085040000}"/>
    <cellStyle name="20% - Accent2 2 7 6" xfId="1411" xr:uid="{00000000-0005-0000-0000-000086040000}"/>
    <cellStyle name="20% - Accent2 2 7 7" xfId="1412" xr:uid="{00000000-0005-0000-0000-000087040000}"/>
    <cellStyle name="20% - Accent2 2 8" xfId="1413" xr:uid="{00000000-0005-0000-0000-000088040000}"/>
    <cellStyle name="20% - Accent2 2 8 2" xfId="1414" xr:uid="{00000000-0005-0000-0000-000089040000}"/>
    <cellStyle name="20% - Accent2 2 8 2 2" xfId="1415" xr:uid="{00000000-0005-0000-0000-00008A040000}"/>
    <cellStyle name="20% - Accent2 2 8 2 2 2" xfId="1416" xr:uid="{00000000-0005-0000-0000-00008B040000}"/>
    <cellStyle name="20% - Accent2 2 8 2 2 3" xfId="1417" xr:uid="{00000000-0005-0000-0000-00008C040000}"/>
    <cellStyle name="20% - Accent2 2 8 2 3" xfId="1418" xr:uid="{00000000-0005-0000-0000-00008D040000}"/>
    <cellStyle name="20% - Accent2 2 8 2 4" xfId="1419" xr:uid="{00000000-0005-0000-0000-00008E040000}"/>
    <cellStyle name="20% - Accent2 2 8 3" xfId="1420" xr:uid="{00000000-0005-0000-0000-00008F040000}"/>
    <cellStyle name="20% - Accent2 2 8 3 2" xfId="1421" xr:uid="{00000000-0005-0000-0000-000090040000}"/>
    <cellStyle name="20% - Accent2 2 8 3 3" xfId="1422" xr:uid="{00000000-0005-0000-0000-000091040000}"/>
    <cellStyle name="20% - Accent2 2 8 4" xfId="1423" xr:uid="{00000000-0005-0000-0000-000092040000}"/>
    <cellStyle name="20% - Accent2 2 8 4 2" xfId="1424" xr:uid="{00000000-0005-0000-0000-000093040000}"/>
    <cellStyle name="20% - Accent2 2 8 4 3" xfId="1425" xr:uid="{00000000-0005-0000-0000-000094040000}"/>
    <cellStyle name="20% - Accent2 2 8 5" xfId="1426" xr:uid="{00000000-0005-0000-0000-000095040000}"/>
    <cellStyle name="20% - Accent2 2 8 5 2" xfId="1427" xr:uid="{00000000-0005-0000-0000-000096040000}"/>
    <cellStyle name="20% - Accent2 2 8 5 3" xfId="1428" xr:uid="{00000000-0005-0000-0000-000097040000}"/>
    <cellStyle name="20% - Accent2 2 8 6" xfId="1429" xr:uid="{00000000-0005-0000-0000-000098040000}"/>
    <cellStyle name="20% - Accent2 2 8 7" xfId="1430" xr:uid="{00000000-0005-0000-0000-000099040000}"/>
    <cellStyle name="20% - Accent2 2 9" xfId="1431" xr:uid="{00000000-0005-0000-0000-00009A040000}"/>
    <cellStyle name="20% - Accent2 2 9 2" xfId="1432" xr:uid="{00000000-0005-0000-0000-00009B040000}"/>
    <cellStyle name="20% - Accent2 2 9 2 2" xfId="1433" xr:uid="{00000000-0005-0000-0000-00009C040000}"/>
    <cellStyle name="20% - Accent2 2 9 2 2 2" xfId="1434" xr:uid="{00000000-0005-0000-0000-00009D040000}"/>
    <cellStyle name="20% - Accent2 2 9 2 2 3" xfId="1435" xr:uid="{00000000-0005-0000-0000-00009E040000}"/>
    <cellStyle name="20% - Accent2 2 9 2 3" xfId="1436" xr:uid="{00000000-0005-0000-0000-00009F040000}"/>
    <cellStyle name="20% - Accent2 2 9 2 4" xfId="1437" xr:uid="{00000000-0005-0000-0000-0000A0040000}"/>
    <cellStyle name="20% - Accent2 2 9 3" xfId="1438" xr:uid="{00000000-0005-0000-0000-0000A1040000}"/>
    <cellStyle name="20% - Accent2 2 9 3 2" xfId="1439" xr:uid="{00000000-0005-0000-0000-0000A2040000}"/>
    <cellStyle name="20% - Accent2 2 9 3 3" xfId="1440" xr:uid="{00000000-0005-0000-0000-0000A3040000}"/>
    <cellStyle name="20% - Accent2 2 9 4" xfId="1441" xr:uid="{00000000-0005-0000-0000-0000A4040000}"/>
    <cellStyle name="20% - Accent2 2 9 4 2" xfId="1442" xr:uid="{00000000-0005-0000-0000-0000A5040000}"/>
    <cellStyle name="20% - Accent2 2 9 4 3" xfId="1443" xr:uid="{00000000-0005-0000-0000-0000A6040000}"/>
    <cellStyle name="20% - Accent2 2 9 5" xfId="1444" xr:uid="{00000000-0005-0000-0000-0000A7040000}"/>
    <cellStyle name="20% - Accent2 2 9 5 2" xfId="1445" xr:uid="{00000000-0005-0000-0000-0000A8040000}"/>
    <cellStyle name="20% - Accent2 2 9 5 3" xfId="1446" xr:uid="{00000000-0005-0000-0000-0000A9040000}"/>
    <cellStyle name="20% - Accent2 2 9 6" xfId="1447" xr:uid="{00000000-0005-0000-0000-0000AA040000}"/>
    <cellStyle name="20% - Accent2 2 9 7" xfId="1448" xr:uid="{00000000-0005-0000-0000-0000AB040000}"/>
    <cellStyle name="20% - Accent2 3" xfId="1449" xr:uid="{00000000-0005-0000-0000-0000AC040000}"/>
    <cellStyle name="20% - Accent2 4" xfId="1450" xr:uid="{00000000-0005-0000-0000-0000AD040000}"/>
    <cellStyle name="20% - Accent2 4 2" xfId="1451" xr:uid="{00000000-0005-0000-0000-0000AE040000}"/>
    <cellStyle name="20% - Accent2 4 2 2" xfId="1452" xr:uid="{00000000-0005-0000-0000-0000AF040000}"/>
    <cellStyle name="20% - Accent2 4 2 2 2" xfId="1453" xr:uid="{00000000-0005-0000-0000-0000B0040000}"/>
    <cellStyle name="20% - Accent2 4 2 2 3" xfId="1454" xr:uid="{00000000-0005-0000-0000-0000B1040000}"/>
    <cellStyle name="20% - Accent2 4 2 3" xfId="1455" xr:uid="{00000000-0005-0000-0000-0000B2040000}"/>
    <cellStyle name="20% - Accent2 4 2 4" xfId="1456" xr:uid="{00000000-0005-0000-0000-0000B3040000}"/>
    <cellStyle name="20% - Accent2 4 3" xfId="1457" xr:uid="{00000000-0005-0000-0000-0000B4040000}"/>
    <cellStyle name="20% - Accent2 4 3 2" xfId="1458" xr:uid="{00000000-0005-0000-0000-0000B5040000}"/>
    <cellStyle name="20% - Accent2 4 3 3" xfId="1459" xr:uid="{00000000-0005-0000-0000-0000B6040000}"/>
    <cellStyle name="20% - Accent2 4 4" xfId="1460" xr:uid="{00000000-0005-0000-0000-0000B7040000}"/>
    <cellStyle name="20% - Accent2 4 4 2" xfId="1461" xr:uid="{00000000-0005-0000-0000-0000B8040000}"/>
    <cellStyle name="20% - Accent2 4 4 3" xfId="1462" xr:uid="{00000000-0005-0000-0000-0000B9040000}"/>
    <cellStyle name="20% - Accent2 4 5" xfId="1463" xr:uid="{00000000-0005-0000-0000-0000BA040000}"/>
    <cellStyle name="20% - Accent2 4 5 2" xfId="1464" xr:uid="{00000000-0005-0000-0000-0000BB040000}"/>
    <cellStyle name="20% - Accent2 4 5 3" xfId="1465" xr:uid="{00000000-0005-0000-0000-0000BC040000}"/>
    <cellStyle name="20% - Accent2 4 6" xfId="1466" xr:uid="{00000000-0005-0000-0000-0000BD040000}"/>
    <cellStyle name="20% - Accent2 4 7" xfId="1467" xr:uid="{00000000-0005-0000-0000-0000BE040000}"/>
    <cellStyle name="20% - Accent2 5" xfId="1468" xr:uid="{00000000-0005-0000-0000-0000BF040000}"/>
    <cellStyle name="20% - Accent2 5 2" xfId="1469" xr:uid="{00000000-0005-0000-0000-0000C0040000}"/>
    <cellStyle name="20% - Accent2 5 2 2" xfId="1470" xr:uid="{00000000-0005-0000-0000-0000C1040000}"/>
    <cellStyle name="20% - Accent2 5 2 2 2" xfId="1471" xr:uid="{00000000-0005-0000-0000-0000C2040000}"/>
    <cellStyle name="20% - Accent2 5 2 2 3" xfId="1472" xr:uid="{00000000-0005-0000-0000-0000C3040000}"/>
    <cellStyle name="20% - Accent2 5 2 3" xfId="1473" xr:uid="{00000000-0005-0000-0000-0000C4040000}"/>
    <cellStyle name="20% - Accent2 5 2 4" xfId="1474" xr:uid="{00000000-0005-0000-0000-0000C5040000}"/>
    <cellStyle name="20% - Accent2 5 3" xfId="1475" xr:uid="{00000000-0005-0000-0000-0000C6040000}"/>
    <cellStyle name="20% - Accent2 5 3 2" xfId="1476" xr:uid="{00000000-0005-0000-0000-0000C7040000}"/>
    <cellStyle name="20% - Accent2 5 3 3" xfId="1477" xr:uid="{00000000-0005-0000-0000-0000C8040000}"/>
    <cellStyle name="20% - Accent2 5 4" xfId="1478" xr:uid="{00000000-0005-0000-0000-0000C9040000}"/>
    <cellStyle name="20% - Accent2 5 4 2" xfId="1479" xr:uid="{00000000-0005-0000-0000-0000CA040000}"/>
    <cellStyle name="20% - Accent2 5 4 3" xfId="1480" xr:uid="{00000000-0005-0000-0000-0000CB040000}"/>
    <cellStyle name="20% - Accent2 5 5" xfId="1481" xr:uid="{00000000-0005-0000-0000-0000CC040000}"/>
    <cellStyle name="20% - Accent2 5 5 2" xfId="1482" xr:uid="{00000000-0005-0000-0000-0000CD040000}"/>
    <cellStyle name="20% - Accent2 5 5 3" xfId="1483" xr:uid="{00000000-0005-0000-0000-0000CE040000}"/>
    <cellStyle name="20% - Accent2 5 6" xfId="1484" xr:uid="{00000000-0005-0000-0000-0000CF040000}"/>
    <cellStyle name="20% - Accent2 5 7" xfId="1485" xr:uid="{00000000-0005-0000-0000-0000D0040000}"/>
    <cellStyle name="20% - Accent2 6" xfId="1486" xr:uid="{00000000-0005-0000-0000-0000D1040000}"/>
    <cellStyle name="20% - Accent2 6 2" xfId="1487" xr:uid="{00000000-0005-0000-0000-0000D2040000}"/>
    <cellStyle name="20% - Accent2 6 2 2" xfId="1488" xr:uid="{00000000-0005-0000-0000-0000D3040000}"/>
    <cellStyle name="20% - Accent2 6 2 2 2" xfId="1489" xr:uid="{00000000-0005-0000-0000-0000D4040000}"/>
    <cellStyle name="20% - Accent2 6 2 2 3" xfId="1490" xr:uid="{00000000-0005-0000-0000-0000D5040000}"/>
    <cellStyle name="20% - Accent2 6 2 3" xfId="1491" xr:uid="{00000000-0005-0000-0000-0000D6040000}"/>
    <cellStyle name="20% - Accent2 6 2 4" xfId="1492" xr:uid="{00000000-0005-0000-0000-0000D7040000}"/>
    <cellStyle name="20% - Accent2 6 3" xfId="1493" xr:uid="{00000000-0005-0000-0000-0000D8040000}"/>
    <cellStyle name="20% - Accent2 6 3 2" xfId="1494" xr:uid="{00000000-0005-0000-0000-0000D9040000}"/>
    <cellStyle name="20% - Accent2 6 3 3" xfId="1495" xr:uid="{00000000-0005-0000-0000-0000DA040000}"/>
    <cellStyle name="20% - Accent2 6 4" xfId="1496" xr:uid="{00000000-0005-0000-0000-0000DB040000}"/>
    <cellStyle name="20% - Accent2 6 4 2" xfId="1497" xr:uid="{00000000-0005-0000-0000-0000DC040000}"/>
    <cellStyle name="20% - Accent2 6 4 3" xfId="1498" xr:uid="{00000000-0005-0000-0000-0000DD040000}"/>
    <cellStyle name="20% - Accent2 6 5" xfId="1499" xr:uid="{00000000-0005-0000-0000-0000DE040000}"/>
    <cellStyle name="20% - Accent2 6 5 2" xfId="1500" xr:uid="{00000000-0005-0000-0000-0000DF040000}"/>
    <cellStyle name="20% - Accent2 6 5 3" xfId="1501" xr:uid="{00000000-0005-0000-0000-0000E0040000}"/>
    <cellStyle name="20% - Accent2 6 6" xfId="1502" xr:uid="{00000000-0005-0000-0000-0000E1040000}"/>
    <cellStyle name="20% - Accent2 6 7" xfId="1503" xr:uid="{00000000-0005-0000-0000-0000E2040000}"/>
    <cellStyle name="20% - Accent2 7" xfId="1504" xr:uid="{00000000-0005-0000-0000-0000E3040000}"/>
    <cellStyle name="20% - Accent2 7 2" xfId="1505" xr:uid="{00000000-0005-0000-0000-0000E4040000}"/>
    <cellStyle name="20% - Accent2 7 2 2" xfId="1506" xr:uid="{00000000-0005-0000-0000-0000E5040000}"/>
    <cellStyle name="20% - Accent2 7 2 2 2" xfId="1507" xr:uid="{00000000-0005-0000-0000-0000E6040000}"/>
    <cellStyle name="20% - Accent2 7 2 2 3" xfId="1508" xr:uid="{00000000-0005-0000-0000-0000E7040000}"/>
    <cellStyle name="20% - Accent2 7 2 3" xfId="1509" xr:uid="{00000000-0005-0000-0000-0000E8040000}"/>
    <cellStyle name="20% - Accent2 7 2 4" xfId="1510" xr:uid="{00000000-0005-0000-0000-0000E9040000}"/>
    <cellStyle name="20% - Accent2 7 3" xfId="1511" xr:uid="{00000000-0005-0000-0000-0000EA040000}"/>
    <cellStyle name="20% - Accent2 7 3 2" xfId="1512" xr:uid="{00000000-0005-0000-0000-0000EB040000}"/>
    <cellStyle name="20% - Accent2 7 3 3" xfId="1513" xr:uid="{00000000-0005-0000-0000-0000EC040000}"/>
    <cellStyle name="20% - Accent2 7 4" xfId="1514" xr:uid="{00000000-0005-0000-0000-0000ED040000}"/>
    <cellStyle name="20% - Accent2 7 4 2" xfId="1515" xr:uid="{00000000-0005-0000-0000-0000EE040000}"/>
    <cellStyle name="20% - Accent2 7 4 3" xfId="1516" xr:uid="{00000000-0005-0000-0000-0000EF040000}"/>
    <cellStyle name="20% - Accent2 7 5" xfId="1517" xr:uid="{00000000-0005-0000-0000-0000F0040000}"/>
    <cellStyle name="20% - Accent2 7 5 2" xfId="1518" xr:uid="{00000000-0005-0000-0000-0000F1040000}"/>
    <cellStyle name="20% - Accent2 7 5 3" xfId="1519" xr:uid="{00000000-0005-0000-0000-0000F2040000}"/>
    <cellStyle name="20% - Accent2 7 6" xfId="1520" xr:uid="{00000000-0005-0000-0000-0000F3040000}"/>
    <cellStyle name="20% - Accent2 7 7" xfId="1521" xr:uid="{00000000-0005-0000-0000-0000F4040000}"/>
    <cellStyle name="20% - Accent3 2" xfId="1522" xr:uid="{00000000-0005-0000-0000-0000F5040000}"/>
    <cellStyle name="20% - Accent3 2 10" xfId="1523" xr:uid="{00000000-0005-0000-0000-0000F6040000}"/>
    <cellStyle name="20% - Accent3 2 10 2" xfId="1524" xr:uid="{00000000-0005-0000-0000-0000F7040000}"/>
    <cellStyle name="20% - Accent3 2 10 2 2" xfId="1525" xr:uid="{00000000-0005-0000-0000-0000F8040000}"/>
    <cellStyle name="20% - Accent3 2 10 2 3" xfId="1526" xr:uid="{00000000-0005-0000-0000-0000F9040000}"/>
    <cellStyle name="20% - Accent3 2 10 3" xfId="1527" xr:uid="{00000000-0005-0000-0000-0000FA040000}"/>
    <cellStyle name="20% - Accent3 2 10 4" xfId="1528" xr:uid="{00000000-0005-0000-0000-0000FB040000}"/>
    <cellStyle name="20% - Accent3 2 11" xfId="1529" xr:uid="{00000000-0005-0000-0000-0000FC040000}"/>
    <cellStyle name="20% - Accent3 2 11 2" xfId="1530" xr:uid="{00000000-0005-0000-0000-0000FD040000}"/>
    <cellStyle name="20% - Accent3 2 11 3" xfId="1531" xr:uid="{00000000-0005-0000-0000-0000FE040000}"/>
    <cellStyle name="20% - Accent3 2 12" xfId="1532" xr:uid="{00000000-0005-0000-0000-0000FF040000}"/>
    <cellStyle name="20% - Accent3 2 12 2" xfId="1533" xr:uid="{00000000-0005-0000-0000-000000050000}"/>
    <cellStyle name="20% - Accent3 2 12 3" xfId="1534" xr:uid="{00000000-0005-0000-0000-000001050000}"/>
    <cellStyle name="20% - Accent3 2 13" xfId="1535" xr:uid="{00000000-0005-0000-0000-000002050000}"/>
    <cellStyle name="20% - Accent3 2 13 2" xfId="1536" xr:uid="{00000000-0005-0000-0000-000003050000}"/>
    <cellStyle name="20% - Accent3 2 13 3" xfId="1537" xr:uid="{00000000-0005-0000-0000-000004050000}"/>
    <cellStyle name="20% - Accent3 2 14" xfId="1538" xr:uid="{00000000-0005-0000-0000-000005050000}"/>
    <cellStyle name="20% - Accent3 2 15" xfId="1539" xr:uid="{00000000-0005-0000-0000-000006050000}"/>
    <cellStyle name="20% - Accent3 2 2" xfId="1540" xr:uid="{00000000-0005-0000-0000-000007050000}"/>
    <cellStyle name="20% - Accent3 2 2 2" xfId="1541" xr:uid="{00000000-0005-0000-0000-000008050000}"/>
    <cellStyle name="20% - Accent3 2 2 2 2" xfId="1542" xr:uid="{00000000-0005-0000-0000-000009050000}"/>
    <cellStyle name="20% - Accent3 2 2 2 2 2" xfId="1543" xr:uid="{00000000-0005-0000-0000-00000A050000}"/>
    <cellStyle name="20% - Accent3 2 2 2 2 2 2" xfId="1544" xr:uid="{00000000-0005-0000-0000-00000B050000}"/>
    <cellStyle name="20% - Accent3 2 2 2 2 2 3" xfId="1545" xr:uid="{00000000-0005-0000-0000-00000C050000}"/>
    <cellStyle name="20% - Accent3 2 2 2 2 3" xfId="1546" xr:uid="{00000000-0005-0000-0000-00000D050000}"/>
    <cellStyle name="20% - Accent3 2 2 2 2 4" xfId="1547" xr:uid="{00000000-0005-0000-0000-00000E050000}"/>
    <cellStyle name="20% - Accent3 2 2 2 3" xfId="1548" xr:uid="{00000000-0005-0000-0000-00000F050000}"/>
    <cellStyle name="20% - Accent3 2 2 2 3 2" xfId="1549" xr:uid="{00000000-0005-0000-0000-000010050000}"/>
    <cellStyle name="20% - Accent3 2 2 2 3 3" xfId="1550" xr:uid="{00000000-0005-0000-0000-000011050000}"/>
    <cellStyle name="20% - Accent3 2 2 2 4" xfId="1551" xr:uid="{00000000-0005-0000-0000-000012050000}"/>
    <cellStyle name="20% - Accent3 2 2 2 4 2" xfId="1552" xr:uid="{00000000-0005-0000-0000-000013050000}"/>
    <cellStyle name="20% - Accent3 2 2 2 4 3" xfId="1553" xr:uid="{00000000-0005-0000-0000-000014050000}"/>
    <cellStyle name="20% - Accent3 2 2 2 5" xfId="1554" xr:uid="{00000000-0005-0000-0000-000015050000}"/>
    <cellStyle name="20% - Accent3 2 2 2 5 2" xfId="1555" xr:uid="{00000000-0005-0000-0000-000016050000}"/>
    <cellStyle name="20% - Accent3 2 2 2 5 3" xfId="1556" xr:uid="{00000000-0005-0000-0000-000017050000}"/>
    <cellStyle name="20% - Accent3 2 2 2 6" xfId="1557" xr:uid="{00000000-0005-0000-0000-000018050000}"/>
    <cellStyle name="20% - Accent3 2 2 2 7" xfId="1558" xr:uid="{00000000-0005-0000-0000-000019050000}"/>
    <cellStyle name="20% - Accent3 2 2 3" xfId="1559" xr:uid="{00000000-0005-0000-0000-00001A050000}"/>
    <cellStyle name="20% - Accent3 2 2 3 2" xfId="1560" xr:uid="{00000000-0005-0000-0000-00001B050000}"/>
    <cellStyle name="20% - Accent3 2 2 3 2 2" xfId="1561" xr:uid="{00000000-0005-0000-0000-00001C050000}"/>
    <cellStyle name="20% - Accent3 2 2 3 2 3" xfId="1562" xr:uid="{00000000-0005-0000-0000-00001D050000}"/>
    <cellStyle name="20% - Accent3 2 2 3 3" xfId="1563" xr:uid="{00000000-0005-0000-0000-00001E050000}"/>
    <cellStyle name="20% - Accent3 2 2 3 4" xfId="1564" xr:uid="{00000000-0005-0000-0000-00001F050000}"/>
    <cellStyle name="20% - Accent3 2 2 4" xfId="1565" xr:uid="{00000000-0005-0000-0000-000020050000}"/>
    <cellStyle name="20% - Accent3 2 2 4 2" xfId="1566" xr:uid="{00000000-0005-0000-0000-000021050000}"/>
    <cellStyle name="20% - Accent3 2 2 4 3" xfId="1567" xr:uid="{00000000-0005-0000-0000-000022050000}"/>
    <cellStyle name="20% - Accent3 2 2 5" xfId="1568" xr:uid="{00000000-0005-0000-0000-000023050000}"/>
    <cellStyle name="20% - Accent3 2 2 5 2" xfId="1569" xr:uid="{00000000-0005-0000-0000-000024050000}"/>
    <cellStyle name="20% - Accent3 2 2 5 3" xfId="1570" xr:uid="{00000000-0005-0000-0000-000025050000}"/>
    <cellStyle name="20% - Accent3 2 2 6" xfId="1571" xr:uid="{00000000-0005-0000-0000-000026050000}"/>
    <cellStyle name="20% - Accent3 2 2 6 2" xfId="1572" xr:uid="{00000000-0005-0000-0000-000027050000}"/>
    <cellStyle name="20% - Accent3 2 2 6 3" xfId="1573" xr:uid="{00000000-0005-0000-0000-000028050000}"/>
    <cellStyle name="20% - Accent3 2 2 7" xfId="1574" xr:uid="{00000000-0005-0000-0000-000029050000}"/>
    <cellStyle name="20% - Accent3 2 2 8" xfId="1575" xr:uid="{00000000-0005-0000-0000-00002A050000}"/>
    <cellStyle name="20% - Accent3 2 3" xfId="1576" xr:uid="{00000000-0005-0000-0000-00002B050000}"/>
    <cellStyle name="20% - Accent3 2 3 2" xfId="1577" xr:uid="{00000000-0005-0000-0000-00002C050000}"/>
    <cellStyle name="20% - Accent3 2 3 2 2" xfId="1578" xr:uid="{00000000-0005-0000-0000-00002D050000}"/>
    <cellStyle name="20% - Accent3 2 3 2 2 2" xfId="1579" xr:uid="{00000000-0005-0000-0000-00002E050000}"/>
    <cellStyle name="20% - Accent3 2 3 2 2 2 2" xfId="1580" xr:uid="{00000000-0005-0000-0000-00002F050000}"/>
    <cellStyle name="20% - Accent3 2 3 2 2 2 3" xfId="1581" xr:uid="{00000000-0005-0000-0000-000030050000}"/>
    <cellStyle name="20% - Accent3 2 3 2 2 3" xfId="1582" xr:uid="{00000000-0005-0000-0000-000031050000}"/>
    <cellStyle name="20% - Accent3 2 3 2 2 4" xfId="1583" xr:uid="{00000000-0005-0000-0000-000032050000}"/>
    <cellStyle name="20% - Accent3 2 3 2 3" xfId="1584" xr:uid="{00000000-0005-0000-0000-000033050000}"/>
    <cellStyle name="20% - Accent3 2 3 2 3 2" xfId="1585" xr:uid="{00000000-0005-0000-0000-000034050000}"/>
    <cellStyle name="20% - Accent3 2 3 2 3 3" xfId="1586" xr:uid="{00000000-0005-0000-0000-000035050000}"/>
    <cellStyle name="20% - Accent3 2 3 2 4" xfId="1587" xr:uid="{00000000-0005-0000-0000-000036050000}"/>
    <cellStyle name="20% - Accent3 2 3 2 4 2" xfId="1588" xr:uid="{00000000-0005-0000-0000-000037050000}"/>
    <cellStyle name="20% - Accent3 2 3 2 4 3" xfId="1589" xr:uid="{00000000-0005-0000-0000-000038050000}"/>
    <cellStyle name="20% - Accent3 2 3 2 5" xfId="1590" xr:uid="{00000000-0005-0000-0000-000039050000}"/>
    <cellStyle name="20% - Accent3 2 3 2 5 2" xfId="1591" xr:uid="{00000000-0005-0000-0000-00003A050000}"/>
    <cellStyle name="20% - Accent3 2 3 2 5 3" xfId="1592" xr:uid="{00000000-0005-0000-0000-00003B050000}"/>
    <cellStyle name="20% - Accent3 2 3 2 6" xfId="1593" xr:uid="{00000000-0005-0000-0000-00003C050000}"/>
    <cellStyle name="20% - Accent3 2 3 2 7" xfId="1594" xr:uid="{00000000-0005-0000-0000-00003D050000}"/>
    <cellStyle name="20% - Accent3 2 3 3" xfId="1595" xr:uid="{00000000-0005-0000-0000-00003E050000}"/>
    <cellStyle name="20% - Accent3 2 3 3 2" xfId="1596" xr:uid="{00000000-0005-0000-0000-00003F050000}"/>
    <cellStyle name="20% - Accent3 2 3 3 2 2" xfId="1597" xr:uid="{00000000-0005-0000-0000-000040050000}"/>
    <cellStyle name="20% - Accent3 2 3 3 2 3" xfId="1598" xr:uid="{00000000-0005-0000-0000-000041050000}"/>
    <cellStyle name="20% - Accent3 2 3 3 3" xfId="1599" xr:uid="{00000000-0005-0000-0000-000042050000}"/>
    <cellStyle name="20% - Accent3 2 3 3 4" xfId="1600" xr:uid="{00000000-0005-0000-0000-000043050000}"/>
    <cellStyle name="20% - Accent3 2 3 4" xfId="1601" xr:uid="{00000000-0005-0000-0000-000044050000}"/>
    <cellStyle name="20% - Accent3 2 3 4 2" xfId="1602" xr:uid="{00000000-0005-0000-0000-000045050000}"/>
    <cellStyle name="20% - Accent3 2 3 4 3" xfId="1603" xr:uid="{00000000-0005-0000-0000-000046050000}"/>
    <cellStyle name="20% - Accent3 2 3 5" xfId="1604" xr:uid="{00000000-0005-0000-0000-000047050000}"/>
    <cellStyle name="20% - Accent3 2 3 5 2" xfId="1605" xr:uid="{00000000-0005-0000-0000-000048050000}"/>
    <cellStyle name="20% - Accent3 2 3 5 3" xfId="1606" xr:uid="{00000000-0005-0000-0000-000049050000}"/>
    <cellStyle name="20% - Accent3 2 3 6" xfId="1607" xr:uid="{00000000-0005-0000-0000-00004A050000}"/>
    <cellStyle name="20% - Accent3 2 3 6 2" xfId="1608" xr:uid="{00000000-0005-0000-0000-00004B050000}"/>
    <cellStyle name="20% - Accent3 2 3 6 3" xfId="1609" xr:uid="{00000000-0005-0000-0000-00004C050000}"/>
    <cellStyle name="20% - Accent3 2 3 7" xfId="1610" xr:uid="{00000000-0005-0000-0000-00004D050000}"/>
    <cellStyle name="20% - Accent3 2 3 8" xfId="1611" xr:uid="{00000000-0005-0000-0000-00004E050000}"/>
    <cellStyle name="20% - Accent3 2 4" xfId="1612" xr:uid="{00000000-0005-0000-0000-00004F050000}"/>
    <cellStyle name="20% - Accent3 2 4 2" xfId="1613" xr:uid="{00000000-0005-0000-0000-000050050000}"/>
    <cellStyle name="20% - Accent3 2 4 2 2" xfId="1614" xr:uid="{00000000-0005-0000-0000-000051050000}"/>
    <cellStyle name="20% - Accent3 2 4 2 2 2" xfId="1615" xr:uid="{00000000-0005-0000-0000-000052050000}"/>
    <cellStyle name="20% - Accent3 2 4 2 2 3" xfId="1616" xr:uid="{00000000-0005-0000-0000-000053050000}"/>
    <cellStyle name="20% - Accent3 2 4 2 3" xfId="1617" xr:uid="{00000000-0005-0000-0000-000054050000}"/>
    <cellStyle name="20% - Accent3 2 4 2 4" xfId="1618" xr:uid="{00000000-0005-0000-0000-000055050000}"/>
    <cellStyle name="20% - Accent3 2 4 3" xfId="1619" xr:uid="{00000000-0005-0000-0000-000056050000}"/>
    <cellStyle name="20% - Accent3 2 4 3 2" xfId="1620" xr:uid="{00000000-0005-0000-0000-000057050000}"/>
    <cellStyle name="20% - Accent3 2 4 3 3" xfId="1621" xr:uid="{00000000-0005-0000-0000-000058050000}"/>
    <cellStyle name="20% - Accent3 2 4 4" xfId="1622" xr:uid="{00000000-0005-0000-0000-000059050000}"/>
    <cellStyle name="20% - Accent3 2 4 4 2" xfId="1623" xr:uid="{00000000-0005-0000-0000-00005A050000}"/>
    <cellStyle name="20% - Accent3 2 4 4 3" xfId="1624" xr:uid="{00000000-0005-0000-0000-00005B050000}"/>
    <cellStyle name="20% - Accent3 2 4 5" xfId="1625" xr:uid="{00000000-0005-0000-0000-00005C050000}"/>
    <cellStyle name="20% - Accent3 2 4 5 2" xfId="1626" xr:uid="{00000000-0005-0000-0000-00005D050000}"/>
    <cellStyle name="20% - Accent3 2 4 5 3" xfId="1627" xr:uid="{00000000-0005-0000-0000-00005E050000}"/>
    <cellStyle name="20% - Accent3 2 4 6" xfId="1628" xr:uid="{00000000-0005-0000-0000-00005F050000}"/>
    <cellStyle name="20% - Accent3 2 4 7" xfId="1629" xr:uid="{00000000-0005-0000-0000-000060050000}"/>
    <cellStyle name="20% - Accent3 2 5" xfId="1630" xr:uid="{00000000-0005-0000-0000-000061050000}"/>
    <cellStyle name="20% - Accent3 2 5 2" xfId="1631" xr:uid="{00000000-0005-0000-0000-000062050000}"/>
    <cellStyle name="20% - Accent3 2 5 2 2" xfId="1632" xr:uid="{00000000-0005-0000-0000-000063050000}"/>
    <cellStyle name="20% - Accent3 2 5 2 2 2" xfId="1633" xr:uid="{00000000-0005-0000-0000-000064050000}"/>
    <cellStyle name="20% - Accent3 2 5 2 2 3" xfId="1634" xr:uid="{00000000-0005-0000-0000-000065050000}"/>
    <cellStyle name="20% - Accent3 2 5 2 3" xfId="1635" xr:uid="{00000000-0005-0000-0000-000066050000}"/>
    <cellStyle name="20% - Accent3 2 5 2 4" xfId="1636" xr:uid="{00000000-0005-0000-0000-000067050000}"/>
    <cellStyle name="20% - Accent3 2 5 3" xfId="1637" xr:uid="{00000000-0005-0000-0000-000068050000}"/>
    <cellStyle name="20% - Accent3 2 5 3 2" xfId="1638" xr:uid="{00000000-0005-0000-0000-000069050000}"/>
    <cellStyle name="20% - Accent3 2 5 3 3" xfId="1639" xr:uid="{00000000-0005-0000-0000-00006A050000}"/>
    <cellStyle name="20% - Accent3 2 5 4" xfId="1640" xr:uid="{00000000-0005-0000-0000-00006B050000}"/>
    <cellStyle name="20% - Accent3 2 5 4 2" xfId="1641" xr:uid="{00000000-0005-0000-0000-00006C050000}"/>
    <cellStyle name="20% - Accent3 2 5 4 3" xfId="1642" xr:uid="{00000000-0005-0000-0000-00006D050000}"/>
    <cellStyle name="20% - Accent3 2 5 5" xfId="1643" xr:uid="{00000000-0005-0000-0000-00006E050000}"/>
    <cellStyle name="20% - Accent3 2 5 5 2" xfId="1644" xr:uid="{00000000-0005-0000-0000-00006F050000}"/>
    <cellStyle name="20% - Accent3 2 5 5 3" xfId="1645" xr:uid="{00000000-0005-0000-0000-000070050000}"/>
    <cellStyle name="20% - Accent3 2 5 6" xfId="1646" xr:uid="{00000000-0005-0000-0000-000071050000}"/>
    <cellStyle name="20% - Accent3 2 5 7" xfId="1647" xr:uid="{00000000-0005-0000-0000-000072050000}"/>
    <cellStyle name="20% - Accent3 2 6" xfId="1648" xr:uid="{00000000-0005-0000-0000-000073050000}"/>
    <cellStyle name="20% - Accent3 2 6 2" xfId="1649" xr:uid="{00000000-0005-0000-0000-000074050000}"/>
    <cellStyle name="20% - Accent3 2 6 2 2" xfId="1650" xr:uid="{00000000-0005-0000-0000-000075050000}"/>
    <cellStyle name="20% - Accent3 2 6 2 2 2" xfId="1651" xr:uid="{00000000-0005-0000-0000-000076050000}"/>
    <cellStyle name="20% - Accent3 2 6 2 2 3" xfId="1652" xr:uid="{00000000-0005-0000-0000-000077050000}"/>
    <cellStyle name="20% - Accent3 2 6 2 3" xfId="1653" xr:uid="{00000000-0005-0000-0000-000078050000}"/>
    <cellStyle name="20% - Accent3 2 6 2 4" xfId="1654" xr:uid="{00000000-0005-0000-0000-000079050000}"/>
    <cellStyle name="20% - Accent3 2 6 3" xfId="1655" xr:uid="{00000000-0005-0000-0000-00007A050000}"/>
    <cellStyle name="20% - Accent3 2 6 3 2" xfId="1656" xr:uid="{00000000-0005-0000-0000-00007B050000}"/>
    <cellStyle name="20% - Accent3 2 6 3 3" xfId="1657" xr:uid="{00000000-0005-0000-0000-00007C050000}"/>
    <cellStyle name="20% - Accent3 2 6 4" xfId="1658" xr:uid="{00000000-0005-0000-0000-00007D050000}"/>
    <cellStyle name="20% - Accent3 2 6 4 2" xfId="1659" xr:uid="{00000000-0005-0000-0000-00007E050000}"/>
    <cellStyle name="20% - Accent3 2 6 4 3" xfId="1660" xr:uid="{00000000-0005-0000-0000-00007F050000}"/>
    <cellStyle name="20% - Accent3 2 6 5" xfId="1661" xr:uid="{00000000-0005-0000-0000-000080050000}"/>
    <cellStyle name="20% - Accent3 2 6 5 2" xfId="1662" xr:uid="{00000000-0005-0000-0000-000081050000}"/>
    <cellStyle name="20% - Accent3 2 6 5 3" xfId="1663" xr:uid="{00000000-0005-0000-0000-000082050000}"/>
    <cellStyle name="20% - Accent3 2 6 6" xfId="1664" xr:uid="{00000000-0005-0000-0000-000083050000}"/>
    <cellStyle name="20% - Accent3 2 6 7" xfId="1665" xr:uid="{00000000-0005-0000-0000-000084050000}"/>
    <cellStyle name="20% - Accent3 2 7" xfId="1666" xr:uid="{00000000-0005-0000-0000-000085050000}"/>
    <cellStyle name="20% - Accent3 2 7 2" xfId="1667" xr:uid="{00000000-0005-0000-0000-000086050000}"/>
    <cellStyle name="20% - Accent3 2 7 2 2" xfId="1668" xr:uid="{00000000-0005-0000-0000-000087050000}"/>
    <cellStyle name="20% - Accent3 2 7 2 2 2" xfId="1669" xr:uid="{00000000-0005-0000-0000-000088050000}"/>
    <cellStyle name="20% - Accent3 2 7 2 2 3" xfId="1670" xr:uid="{00000000-0005-0000-0000-000089050000}"/>
    <cellStyle name="20% - Accent3 2 7 2 3" xfId="1671" xr:uid="{00000000-0005-0000-0000-00008A050000}"/>
    <cellStyle name="20% - Accent3 2 7 2 4" xfId="1672" xr:uid="{00000000-0005-0000-0000-00008B050000}"/>
    <cellStyle name="20% - Accent3 2 7 3" xfId="1673" xr:uid="{00000000-0005-0000-0000-00008C050000}"/>
    <cellStyle name="20% - Accent3 2 7 3 2" xfId="1674" xr:uid="{00000000-0005-0000-0000-00008D050000}"/>
    <cellStyle name="20% - Accent3 2 7 3 3" xfId="1675" xr:uid="{00000000-0005-0000-0000-00008E050000}"/>
    <cellStyle name="20% - Accent3 2 7 4" xfId="1676" xr:uid="{00000000-0005-0000-0000-00008F050000}"/>
    <cellStyle name="20% - Accent3 2 7 4 2" xfId="1677" xr:uid="{00000000-0005-0000-0000-000090050000}"/>
    <cellStyle name="20% - Accent3 2 7 4 3" xfId="1678" xr:uid="{00000000-0005-0000-0000-000091050000}"/>
    <cellStyle name="20% - Accent3 2 7 5" xfId="1679" xr:uid="{00000000-0005-0000-0000-000092050000}"/>
    <cellStyle name="20% - Accent3 2 7 5 2" xfId="1680" xr:uid="{00000000-0005-0000-0000-000093050000}"/>
    <cellStyle name="20% - Accent3 2 7 5 3" xfId="1681" xr:uid="{00000000-0005-0000-0000-000094050000}"/>
    <cellStyle name="20% - Accent3 2 7 6" xfId="1682" xr:uid="{00000000-0005-0000-0000-000095050000}"/>
    <cellStyle name="20% - Accent3 2 7 7" xfId="1683" xr:uid="{00000000-0005-0000-0000-000096050000}"/>
    <cellStyle name="20% - Accent3 2 8" xfId="1684" xr:uid="{00000000-0005-0000-0000-000097050000}"/>
    <cellStyle name="20% - Accent3 2 8 2" xfId="1685" xr:uid="{00000000-0005-0000-0000-000098050000}"/>
    <cellStyle name="20% - Accent3 2 8 2 2" xfId="1686" xr:uid="{00000000-0005-0000-0000-000099050000}"/>
    <cellStyle name="20% - Accent3 2 8 2 2 2" xfId="1687" xr:uid="{00000000-0005-0000-0000-00009A050000}"/>
    <cellStyle name="20% - Accent3 2 8 2 2 3" xfId="1688" xr:uid="{00000000-0005-0000-0000-00009B050000}"/>
    <cellStyle name="20% - Accent3 2 8 2 3" xfId="1689" xr:uid="{00000000-0005-0000-0000-00009C050000}"/>
    <cellStyle name="20% - Accent3 2 8 2 4" xfId="1690" xr:uid="{00000000-0005-0000-0000-00009D050000}"/>
    <cellStyle name="20% - Accent3 2 8 3" xfId="1691" xr:uid="{00000000-0005-0000-0000-00009E050000}"/>
    <cellStyle name="20% - Accent3 2 8 3 2" xfId="1692" xr:uid="{00000000-0005-0000-0000-00009F050000}"/>
    <cellStyle name="20% - Accent3 2 8 3 3" xfId="1693" xr:uid="{00000000-0005-0000-0000-0000A0050000}"/>
    <cellStyle name="20% - Accent3 2 8 4" xfId="1694" xr:uid="{00000000-0005-0000-0000-0000A1050000}"/>
    <cellStyle name="20% - Accent3 2 8 4 2" xfId="1695" xr:uid="{00000000-0005-0000-0000-0000A2050000}"/>
    <cellStyle name="20% - Accent3 2 8 4 3" xfId="1696" xr:uid="{00000000-0005-0000-0000-0000A3050000}"/>
    <cellStyle name="20% - Accent3 2 8 5" xfId="1697" xr:uid="{00000000-0005-0000-0000-0000A4050000}"/>
    <cellStyle name="20% - Accent3 2 8 5 2" xfId="1698" xr:uid="{00000000-0005-0000-0000-0000A5050000}"/>
    <cellStyle name="20% - Accent3 2 8 5 3" xfId="1699" xr:uid="{00000000-0005-0000-0000-0000A6050000}"/>
    <cellStyle name="20% - Accent3 2 8 6" xfId="1700" xr:uid="{00000000-0005-0000-0000-0000A7050000}"/>
    <cellStyle name="20% - Accent3 2 8 7" xfId="1701" xr:uid="{00000000-0005-0000-0000-0000A8050000}"/>
    <cellStyle name="20% - Accent3 2 9" xfId="1702" xr:uid="{00000000-0005-0000-0000-0000A9050000}"/>
    <cellStyle name="20% - Accent3 2 9 2" xfId="1703" xr:uid="{00000000-0005-0000-0000-0000AA050000}"/>
    <cellStyle name="20% - Accent3 2 9 2 2" xfId="1704" xr:uid="{00000000-0005-0000-0000-0000AB050000}"/>
    <cellStyle name="20% - Accent3 2 9 2 2 2" xfId="1705" xr:uid="{00000000-0005-0000-0000-0000AC050000}"/>
    <cellStyle name="20% - Accent3 2 9 2 2 3" xfId="1706" xr:uid="{00000000-0005-0000-0000-0000AD050000}"/>
    <cellStyle name="20% - Accent3 2 9 2 3" xfId="1707" xr:uid="{00000000-0005-0000-0000-0000AE050000}"/>
    <cellStyle name="20% - Accent3 2 9 2 4" xfId="1708" xr:uid="{00000000-0005-0000-0000-0000AF050000}"/>
    <cellStyle name="20% - Accent3 2 9 3" xfId="1709" xr:uid="{00000000-0005-0000-0000-0000B0050000}"/>
    <cellStyle name="20% - Accent3 2 9 3 2" xfId="1710" xr:uid="{00000000-0005-0000-0000-0000B1050000}"/>
    <cellStyle name="20% - Accent3 2 9 3 3" xfId="1711" xr:uid="{00000000-0005-0000-0000-0000B2050000}"/>
    <cellStyle name="20% - Accent3 2 9 4" xfId="1712" xr:uid="{00000000-0005-0000-0000-0000B3050000}"/>
    <cellStyle name="20% - Accent3 2 9 4 2" xfId="1713" xr:uid="{00000000-0005-0000-0000-0000B4050000}"/>
    <cellStyle name="20% - Accent3 2 9 4 3" xfId="1714" xr:uid="{00000000-0005-0000-0000-0000B5050000}"/>
    <cellStyle name="20% - Accent3 2 9 5" xfId="1715" xr:uid="{00000000-0005-0000-0000-0000B6050000}"/>
    <cellStyle name="20% - Accent3 2 9 5 2" xfId="1716" xr:uid="{00000000-0005-0000-0000-0000B7050000}"/>
    <cellStyle name="20% - Accent3 2 9 5 3" xfId="1717" xr:uid="{00000000-0005-0000-0000-0000B8050000}"/>
    <cellStyle name="20% - Accent3 2 9 6" xfId="1718" xr:uid="{00000000-0005-0000-0000-0000B9050000}"/>
    <cellStyle name="20% - Accent3 2 9 7" xfId="1719" xr:uid="{00000000-0005-0000-0000-0000BA050000}"/>
    <cellStyle name="20% - Accent3 3" xfId="1720" xr:uid="{00000000-0005-0000-0000-0000BB050000}"/>
    <cellStyle name="20% - Accent3 4" xfId="1721" xr:uid="{00000000-0005-0000-0000-0000BC050000}"/>
    <cellStyle name="20% - Accent3 4 2" xfId="1722" xr:uid="{00000000-0005-0000-0000-0000BD050000}"/>
    <cellStyle name="20% - Accent3 4 2 2" xfId="1723" xr:uid="{00000000-0005-0000-0000-0000BE050000}"/>
    <cellStyle name="20% - Accent3 4 2 2 2" xfId="1724" xr:uid="{00000000-0005-0000-0000-0000BF050000}"/>
    <cellStyle name="20% - Accent3 4 2 2 3" xfId="1725" xr:uid="{00000000-0005-0000-0000-0000C0050000}"/>
    <cellStyle name="20% - Accent3 4 2 3" xfId="1726" xr:uid="{00000000-0005-0000-0000-0000C1050000}"/>
    <cellStyle name="20% - Accent3 4 2 4" xfId="1727" xr:uid="{00000000-0005-0000-0000-0000C2050000}"/>
    <cellStyle name="20% - Accent3 4 3" xfId="1728" xr:uid="{00000000-0005-0000-0000-0000C3050000}"/>
    <cellStyle name="20% - Accent3 4 3 2" xfId="1729" xr:uid="{00000000-0005-0000-0000-0000C4050000}"/>
    <cellStyle name="20% - Accent3 4 3 3" xfId="1730" xr:uid="{00000000-0005-0000-0000-0000C5050000}"/>
    <cellStyle name="20% - Accent3 4 4" xfId="1731" xr:uid="{00000000-0005-0000-0000-0000C6050000}"/>
    <cellStyle name="20% - Accent3 4 4 2" xfId="1732" xr:uid="{00000000-0005-0000-0000-0000C7050000}"/>
    <cellStyle name="20% - Accent3 4 4 3" xfId="1733" xr:uid="{00000000-0005-0000-0000-0000C8050000}"/>
    <cellStyle name="20% - Accent3 4 5" xfId="1734" xr:uid="{00000000-0005-0000-0000-0000C9050000}"/>
    <cellStyle name="20% - Accent3 4 5 2" xfId="1735" xr:uid="{00000000-0005-0000-0000-0000CA050000}"/>
    <cellStyle name="20% - Accent3 4 5 3" xfId="1736" xr:uid="{00000000-0005-0000-0000-0000CB050000}"/>
    <cellStyle name="20% - Accent3 4 6" xfId="1737" xr:uid="{00000000-0005-0000-0000-0000CC050000}"/>
    <cellStyle name="20% - Accent3 4 7" xfId="1738" xr:uid="{00000000-0005-0000-0000-0000CD050000}"/>
    <cellStyle name="20% - Accent3 5" xfId="1739" xr:uid="{00000000-0005-0000-0000-0000CE050000}"/>
    <cellStyle name="20% - Accent3 5 2" xfId="1740" xr:uid="{00000000-0005-0000-0000-0000CF050000}"/>
    <cellStyle name="20% - Accent3 5 2 2" xfId="1741" xr:uid="{00000000-0005-0000-0000-0000D0050000}"/>
    <cellStyle name="20% - Accent3 5 2 2 2" xfId="1742" xr:uid="{00000000-0005-0000-0000-0000D1050000}"/>
    <cellStyle name="20% - Accent3 5 2 2 3" xfId="1743" xr:uid="{00000000-0005-0000-0000-0000D2050000}"/>
    <cellStyle name="20% - Accent3 5 2 3" xfId="1744" xr:uid="{00000000-0005-0000-0000-0000D3050000}"/>
    <cellStyle name="20% - Accent3 5 2 4" xfId="1745" xr:uid="{00000000-0005-0000-0000-0000D4050000}"/>
    <cellStyle name="20% - Accent3 5 3" xfId="1746" xr:uid="{00000000-0005-0000-0000-0000D5050000}"/>
    <cellStyle name="20% - Accent3 5 3 2" xfId="1747" xr:uid="{00000000-0005-0000-0000-0000D6050000}"/>
    <cellStyle name="20% - Accent3 5 3 3" xfId="1748" xr:uid="{00000000-0005-0000-0000-0000D7050000}"/>
    <cellStyle name="20% - Accent3 5 4" xfId="1749" xr:uid="{00000000-0005-0000-0000-0000D8050000}"/>
    <cellStyle name="20% - Accent3 5 4 2" xfId="1750" xr:uid="{00000000-0005-0000-0000-0000D9050000}"/>
    <cellStyle name="20% - Accent3 5 4 3" xfId="1751" xr:uid="{00000000-0005-0000-0000-0000DA050000}"/>
    <cellStyle name="20% - Accent3 5 5" xfId="1752" xr:uid="{00000000-0005-0000-0000-0000DB050000}"/>
    <cellStyle name="20% - Accent3 5 5 2" xfId="1753" xr:uid="{00000000-0005-0000-0000-0000DC050000}"/>
    <cellStyle name="20% - Accent3 5 5 3" xfId="1754" xr:uid="{00000000-0005-0000-0000-0000DD050000}"/>
    <cellStyle name="20% - Accent3 5 6" xfId="1755" xr:uid="{00000000-0005-0000-0000-0000DE050000}"/>
    <cellStyle name="20% - Accent3 5 7" xfId="1756" xr:uid="{00000000-0005-0000-0000-0000DF050000}"/>
    <cellStyle name="20% - Accent3 6" xfId="1757" xr:uid="{00000000-0005-0000-0000-0000E0050000}"/>
    <cellStyle name="20% - Accent3 6 2" xfId="1758" xr:uid="{00000000-0005-0000-0000-0000E1050000}"/>
    <cellStyle name="20% - Accent3 6 2 2" xfId="1759" xr:uid="{00000000-0005-0000-0000-0000E2050000}"/>
    <cellStyle name="20% - Accent3 6 2 2 2" xfId="1760" xr:uid="{00000000-0005-0000-0000-0000E3050000}"/>
    <cellStyle name="20% - Accent3 6 2 2 3" xfId="1761" xr:uid="{00000000-0005-0000-0000-0000E4050000}"/>
    <cellStyle name="20% - Accent3 6 2 3" xfId="1762" xr:uid="{00000000-0005-0000-0000-0000E5050000}"/>
    <cellStyle name="20% - Accent3 6 2 4" xfId="1763" xr:uid="{00000000-0005-0000-0000-0000E6050000}"/>
    <cellStyle name="20% - Accent3 6 3" xfId="1764" xr:uid="{00000000-0005-0000-0000-0000E7050000}"/>
    <cellStyle name="20% - Accent3 6 3 2" xfId="1765" xr:uid="{00000000-0005-0000-0000-0000E8050000}"/>
    <cellStyle name="20% - Accent3 6 3 3" xfId="1766" xr:uid="{00000000-0005-0000-0000-0000E9050000}"/>
    <cellStyle name="20% - Accent3 6 4" xfId="1767" xr:uid="{00000000-0005-0000-0000-0000EA050000}"/>
    <cellStyle name="20% - Accent3 6 4 2" xfId="1768" xr:uid="{00000000-0005-0000-0000-0000EB050000}"/>
    <cellStyle name="20% - Accent3 6 4 3" xfId="1769" xr:uid="{00000000-0005-0000-0000-0000EC050000}"/>
    <cellStyle name="20% - Accent3 6 5" xfId="1770" xr:uid="{00000000-0005-0000-0000-0000ED050000}"/>
    <cellStyle name="20% - Accent3 6 5 2" xfId="1771" xr:uid="{00000000-0005-0000-0000-0000EE050000}"/>
    <cellStyle name="20% - Accent3 6 5 3" xfId="1772" xr:uid="{00000000-0005-0000-0000-0000EF050000}"/>
    <cellStyle name="20% - Accent3 6 6" xfId="1773" xr:uid="{00000000-0005-0000-0000-0000F0050000}"/>
    <cellStyle name="20% - Accent3 6 7" xfId="1774" xr:uid="{00000000-0005-0000-0000-0000F1050000}"/>
    <cellStyle name="20% - Accent3 7" xfId="1775" xr:uid="{00000000-0005-0000-0000-0000F2050000}"/>
    <cellStyle name="20% - Accent3 7 2" xfId="1776" xr:uid="{00000000-0005-0000-0000-0000F3050000}"/>
    <cellStyle name="20% - Accent3 7 2 2" xfId="1777" xr:uid="{00000000-0005-0000-0000-0000F4050000}"/>
    <cellStyle name="20% - Accent3 7 2 2 2" xfId="1778" xr:uid="{00000000-0005-0000-0000-0000F5050000}"/>
    <cellStyle name="20% - Accent3 7 2 2 3" xfId="1779" xr:uid="{00000000-0005-0000-0000-0000F6050000}"/>
    <cellStyle name="20% - Accent3 7 2 3" xfId="1780" xr:uid="{00000000-0005-0000-0000-0000F7050000}"/>
    <cellStyle name="20% - Accent3 7 2 4" xfId="1781" xr:uid="{00000000-0005-0000-0000-0000F8050000}"/>
    <cellStyle name="20% - Accent3 7 3" xfId="1782" xr:uid="{00000000-0005-0000-0000-0000F9050000}"/>
    <cellStyle name="20% - Accent3 7 3 2" xfId="1783" xr:uid="{00000000-0005-0000-0000-0000FA050000}"/>
    <cellStyle name="20% - Accent3 7 3 3" xfId="1784" xr:uid="{00000000-0005-0000-0000-0000FB050000}"/>
    <cellStyle name="20% - Accent3 7 4" xfId="1785" xr:uid="{00000000-0005-0000-0000-0000FC050000}"/>
    <cellStyle name="20% - Accent3 7 4 2" xfId="1786" xr:uid="{00000000-0005-0000-0000-0000FD050000}"/>
    <cellStyle name="20% - Accent3 7 4 3" xfId="1787" xr:uid="{00000000-0005-0000-0000-0000FE050000}"/>
    <cellStyle name="20% - Accent3 7 5" xfId="1788" xr:uid="{00000000-0005-0000-0000-0000FF050000}"/>
    <cellStyle name="20% - Accent3 7 5 2" xfId="1789" xr:uid="{00000000-0005-0000-0000-000000060000}"/>
    <cellStyle name="20% - Accent3 7 5 3" xfId="1790" xr:uid="{00000000-0005-0000-0000-000001060000}"/>
    <cellStyle name="20% - Accent3 7 6" xfId="1791" xr:uid="{00000000-0005-0000-0000-000002060000}"/>
    <cellStyle name="20% - Accent3 7 7" xfId="1792" xr:uid="{00000000-0005-0000-0000-000003060000}"/>
    <cellStyle name="20% - Accent4 2" xfId="1793" xr:uid="{00000000-0005-0000-0000-000004060000}"/>
    <cellStyle name="20% - Accent4 2 10" xfId="1794" xr:uid="{00000000-0005-0000-0000-000005060000}"/>
    <cellStyle name="20% - Accent4 2 10 2" xfId="1795" xr:uid="{00000000-0005-0000-0000-000006060000}"/>
    <cellStyle name="20% - Accent4 2 10 2 2" xfId="1796" xr:uid="{00000000-0005-0000-0000-000007060000}"/>
    <cellStyle name="20% - Accent4 2 10 2 3" xfId="1797" xr:uid="{00000000-0005-0000-0000-000008060000}"/>
    <cellStyle name="20% - Accent4 2 10 3" xfId="1798" xr:uid="{00000000-0005-0000-0000-000009060000}"/>
    <cellStyle name="20% - Accent4 2 10 4" xfId="1799" xr:uid="{00000000-0005-0000-0000-00000A060000}"/>
    <cellStyle name="20% - Accent4 2 11" xfId="1800" xr:uid="{00000000-0005-0000-0000-00000B060000}"/>
    <cellStyle name="20% - Accent4 2 11 2" xfId="1801" xr:uid="{00000000-0005-0000-0000-00000C060000}"/>
    <cellStyle name="20% - Accent4 2 11 3" xfId="1802" xr:uid="{00000000-0005-0000-0000-00000D060000}"/>
    <cellStyle name="20% - Accent4 2 12" xfId="1803" xr:uid="{00000000-0005-0000-0000-00000E060000}"/>
    <cellStyle name="20% - Accent4 2 12 2" xfId="1804" xr:uid="{00000000-0005-0000-0000-00000F060000}"/>
    <cellStyle name="20% - Accent4 2 12 3" xfId="1805" xr:uid="{00000000-0005-0000-0000-000010060000}"/>
    <cellStyle name="20% - Accent4 2 13" xfId="1806" xr:uid="{00000000-0005-0000-0000-000011060000}"/>
    <cellStyle name="20% - Accent4 2 13 2" xfId="1807" xr:uid="{00000000-0005-0000-0000-000012060000}"/>
    <cellStyle name="20% - Accent4 2 13 3" xfId="1808" xr:uid="{00000000-0005-0000-0000-000013060000}"/>
    <cellStyle name="20% - Accent4 2 14" xfId="1809" xr:uid="{00000000-0005-0000-0000-000014060000}"/>
    <cellStyle name="20% - Accent4 2 15" xfId="1810" xr:uid="{00000000-0005-0000-0000-000015060000}"/>
    <cellStyle name="20% - Accent4 2 2" xfId="1811" xr:uid="{00000000-0005-0000-0000-000016060000}"/>
    <cellStyle name="20% - Accent4 2 2 2" xfId="1812" xr:uid="{00000000-0005-0000-0000-000017060000}"/>
    <cellStyle name="20% - Accent4 2 2 2 2" xfId="1813" xr:uid="{00000000-0005-0000-0000-000018060000}"/>
    <cellStyle name="20% - Accent4 2 2 2 2 2" xfId="1814" xr:uid="{00000000-0005-0000-0000-000019060000}"/>
    <cellStyle name="20% - Accent4 2 2 2 2 2 2" xfId="1815" xr:uid="{00000000-0005-0000-0000-00001A060000}"/>
    <cellStyle name="20% - Accent4 2 2 2 2 2 3" xfId="1816" xr:uid="{00000000-0005-0000-0000-00001B060000}"/>
    <cellStyle name="20% - Accent4 2 2 2 2 3" xfId="1817" xr:uid="{00000000-0005-0000-0000-00001C060000}"/>
    <cellStyle name="20% - Accent4 2 2 2 2 4" xfId="1818" xr:uid="{00000000-0005-0000-0000-00001D060000}"/>
    <cellStyle name="20% - Accent4 2 2 2 3" xfId="1819" xr:uid="{00000000-0005-0000-0000-00001E060000}"/>
    <cellStyle name="20% - Accent4 2 2 2 3 2" xfId="1820" xr:uid="{00000000-0005-0000-0000-00001F060000}"/>
    <cellStyle name="20% - Accent4 2 2 2 3 3" xfId="1821" xr:uid="{00000000-0005-0000-0000-000020060000}"/>
    <cellStyle name="20% - Accent4 2 2 2 4" xfId="1822" xr:uid="{00000000-0005-0000-0000-000021060000}"/>
    <cellStyle name="20% - Accent4 2 2 2 4 2" xfId="1823" xr:uid="{00000000-0005-0000-0000-000022060000}"/>
    <cellStyle name="20% - Accent4 2 2 2 4 3" xfId="1824" xr:uid="{00000000-0005-0000-0000-000023060000}"/>
    <cellStyle name="20% - Accent4 2 2 2 5" xfId="1825" xr:uid="{00000000-0005-0000-0000-000024060000}"/>
    <cellStyle name="20% - Accent4 2 2 2 5 2" xfId="1826" xr:uid="{00000000-0005-0000-0000-000025060000}"/>
    <cellStyle name="20% - Accent4 2 2 2 5 3" xfId="1827" xr:uid="{00000000-0005-0000-0000-000026060000}"/>
    <cellStyle name="20% - Accent4 2 2 2 6" xfId="1828" xr:uid="{00000000-0005-0000-0000-000027060000}"/>
    <cellStyle name="20% - Accent4 2 2 2 7" xfId="1829" xr:uid="{00000000-0005-0000-0000-000028060000}"/>
    <cellStyle name="20% - Accent4 2 2 3" xfId="1830" xr:uid="{00000000-0005-0000-0000-000029060000}"/>
    <cellStyle name="20% - Accent4 2 2 3 2" xfId="1831" xr:uid="{00000000-0005-0000-0000-00002A060000}"/>
    <cellStyle name="20% - Accent4 2 2 3 2 2" xfId="1832" xr:uid="{00000000-0005-0000-0000-00002B060000}"/>
    <cellStyle name="20% - Accent4 2 2 3 2 3" xfId="1833" xr:uid="{00000000-0005-0000-0000-00002C060000}"/>
    <cellStyle name="20% - Accent4 2 2 3 3" xfId="1834" xr:uid="{00000000-0005-0000-0000-00002D060000}"/>
    <cellStyle name="20% - Accent4 2 2 3 4" xfId="1835" xr:uid="{00000000-0005-0000-0000-00002E060000}"/>
    <cellStyle name="20% - Accent4 2 2 4" xfId="1836" xr:uid="{00000000-0005-0000-0000-00002F060000}"/>
    <cellStyle name="20% - Accent4 2 2 4 2" xfId="1837" xr:uid="{00000000-0005-0000-0000-000030060000}"/>
    <cellStyle name="20% - Accent4 2 2 4 3" xfId="1838" xr:uid="{00000000-0005-0000-0000-000031060000}"/>
    <cellStyle name="20% - Accent4 2 2 5" xfId="1839" xr:uid="{00000000-0005-0000-0000-000032060000}"/>
    <cellStyle name="20% - Accent4 2 2 5 2" xfId="1840" xr:uid="{00000000-0005-0000-0000-000033060000}"/>
    <cellStyle name="20% - Accent4 2 2 5 3" xfId="1841" xr:uid="{00000000-0005-0000-0000-000034060000}"/>
    <cellStyle name="20% - Accent4 2 2 6" xfId="1842" xr:uid="{00000000-0005-0000-0000-000035060000}"/>
    <cellStyle name="20% - Accent4 2 2 6 2" xfId="1843" xr:uid="{00000000-0005-0000-0000-000036060000}"/>
    <cellStyle name="20% - Accent4 2 2 6 3" xfId="1844" xr:uid="{00000000-0005-0000-0000-000037060000}"/>
    <cellStyle name="20% - Accent4 2 2 7" xfId="1845" xr:uid="{00000000-0005-0000-0000-000038060000}"/>
    <cellStyle name="20% - Accent4 2 2 8" xfId="1846" xr:uid="{00000000-0005-0000-0000-000039060000}"/>
    <cellStyle name="20% - Accent4 2 3" xfId="1847" xr:uid="{00000000-0005-0000-0000-00003A060000}"/>
    <cellStyle name="20% - Accent4 2 3 2" xfId="1848" xr:uid="{00000000-0005-0000-0000-00003B060000}"/>
    <cellStyle name="20% - Accent4 2 3 2 2" xfId="1849" xr:uid="{00000000-0005-0000-0000-00003C060000}"/>
    <cellStyle name="20% - Accent4 2 3 2 2 2" xfId="1850" xr:uid="{00000000-0005-0000-0000-00003D060000}"/>
    <cellStyle name="20% - Accent4 2 3 2 2 2 2" xfId="1851" xr:uid="{00000000-0005-0000-0000-00003E060000}"/>
    <cellStyle name="20% - Accent4 2 3 2 2 2 3" xfId="1852" xr:uid="{00000000-0005-0000-0000-00003F060000}"/>
    <cellStyle name="20% - Accent4 2 3 2 2 3" xfId="1853" xr:uid="{00000000-0005-0000-0000-000040060000}"/>
    <cellStyle name="20% - Accent4 2 3 2 2 4" xfId="1854" xr:uid="{00000000-0005-0000-0000-000041060000}"/>
    <cellStyle name="20% - Accent4 2 3 2 3" xfId="1855" xr:uid="{00000000-0005-0000-0000-000042060000}"/>
    <cellStyle name="20% - Accent4 2 3 2 3 2" xfId="1856" xr:uid="{00000000-0005-0000-0000-000043060000}"/>
    <cellStyle name="20% - Accent4 2 3 2 3 3" xfId="1857" xr:uid="{00000000-0005-0000-0000-000044060000}"/>
    <cellStyle name="20% - Accent4 2 3 2 4" xfId="1858" xr:uid="{00000000-0005-0000-0000-000045060000}"/>
    <cellStyle name="20% - Accent4 2 3 2 4 2" xfId="1859" xr:uid="{00000000-0005-0000-0000-000046060000}"/>
    <cellStyle name="20% - Accent4 2 3 2 4 3" xfId="1860" xr:uid="{00000000-0005-0000-0000-000047060000}"/>
    <cellStyle name="20% - Accent4 2 3 2 5" xfId="1861" xr:uid="{00000000-0005-0000-0000-000048060000}"/>
    <cellStyle name="20% - Accent4 2 3 2 5 2" xfId="1862" xr:uid="{00000000-0005-0000-0000-000049060000}"/>
    <cellStyle name="20% - Accent4 2 3 2 5 3" xfId="1863" xr:uid="{00000000-0005-0000-0000-00004A060000}"/>
    <cellStyle name="20% - Accent4 2 3 2 6" xfId="1864" xr:uid="{00000000-0005-0000-0000-00004B060000}"/>
    <cellStyle name="20% - Accent4 2 3 2 7" xfId="1865" xr:uid="{00000000-0005-0000-0000-00004C060000}"/>
    <cellStyle name="20% - Accent4 2 3 3" xfId="1866" xr:uid="{00000000-0005-0000-0000-00004D060000}"/>
    <cellStyle name="20% - Accent4 2 3 3 2" xfId="1867" xr:uid="{00000000-0005-0000-0000-00004E060000}"/>
    <cellStyle name="20% - Accent4 2 3 3 2 2" xfId="1868" xr:uid="{00000000-0005-0000-0000-00004F060000}"/>
    <cellStyle name="20% - Accent4 2 3 3 2 3" xfId="1869" xr:uid="{00000000-0005-0000-0000-000050060000}"/>
    <cellStyle name="20% - Accent4 2 3 3 3" xfId="1870" xr:uid="{00000000-0005-0000-0000-000051060000}"/>
    <cellStyle name="20% - Accent4 2 3 3 4" xfId="1871" xr:uid="{00000000-0005-0000-0000-000052060000}"/>
    <cellStyle name="20% - Accent4 2 3 4" xfId="1872" xr:uid="{00000000-0005-0000-0000-000053060000}"/>
    <cellStyle name="20% - Accent4 2 3 4 2" xfId="1873" xr:uid="{00000000-0005-0000-0000-000054060000}"/>
    <cellStyle name="20% - Accent4 2 3 4 3" xfId="1874" xr:uid="{00000000-0005-0000-0000-000055060000}"/>
    <cellStyle name="20% - Accent4 2 3 5" xfId="1875" xr:uid="{00000000-0005-0000-0000-000056060000}"/>
    <cellStyle name="20% - Accent4 2 3 5 2" xfId="1876" xr:uid="{00000000-0005-0000-0000-000057060000}"/>
    <cellStyle name="20% - Accent4 2 3 5 3" xfId="1877" xr:uid="{00000000-0005-0000-0000-000058060000}"/>
    <cellStyle name="20% - Accent4 2 3 6" xfId="1878" xr:uid="{00000000-0005-0000-0000-000059060000}"/>
    <cellStyle name="20% - Accent4 2 3 6 2" xfId="1879" xr:uid="{00000000-0005-0000-0000-00005A060000}"/>
    <cellStyle name="20% - Accent4 2 3 6 3" xfId="1880" xr:uid="{00000000-0005-0000-0000-00005B060000}"/>
    <cellStyle name="20% - Accent4 2 3 7" xfId="1881" xr:uid="{00000000-0005-0000-0000-00005C060000}"/>
    <cellStyle name="20% - Accent4 2 3 8" xfId="1882" xr:uid="{00000000-0005-0000-0000-00005D060000}"/>
    <cellStyle name="20% - Accent4 2 4" xfId="1883" xr:uid="{00000000-0005-0000-0000-00005E060000}"/>
    <cellStyle name="20% - Accent4 2 4 2" xfId="1884" xr:uid="{00000000-0005-0000-0000-00005F060000}"/>
    <cellStyle name="20% - Accent4 2 4 2 2" xfId="1885" xr:uid="{00000000-0005-0000-0000-000060060000}"/>
    <cellStyle name="20% - Accent4 2 4 2 2 2" xfId="1886" xr:uid="{00000000-0005-0000-0000-000061060000}"/>
    <cellStyle name="20% - Accent4 2 4 2 2 3" xfId="1887" xr:uid="{00000000-0005-0000-0000-000062060000}"/>
    <cellStyle name="20% - Accent4 2 4 2 3" xfId="1888" xr:uid="{00000000-0005-0000-0000-000063060000}"/>
    <cellStyle name="20% - Accent4 2 4 2 4" xfId="1889" xr:uid="{00000000-0005-0000-0000-000064060000}"/>
    <cellStyle name="20% - Accent4 2 4 3" xfId="1890" xr:uid="{00000000-0005-0000-0000-000065060000}"/>
    <cellStyle name="20% - Accent4 2 4 3 2" xfId="1891" xr:uid="{00000000-0005-0000-0000-000066060000}"/>
    <cellStyle name="20% - Accent4 2 4 3 3" xfId="1892" xr:uid="{00000000-0005-0000-0000-000067060000}"/>
    <cellStyle name="20% - Accent4 2 4 4" xfId="1893" xr:uid="{00000000-0005-0000-0000-000068060000}"/>
    <cellStyle name="20% - Accent4 2 4 4 2" xfId="1894" xr:uid="{00000000-0005-0000-0000-000069060000}"/>
    <cellStyle name="20% - Accent4 2 4 4 3" xfId="1895" xr:uid="{00000000-0005-0000-0000-00006A060000}"/>
    <cellStyle name="20% - Accent4 2 4 5" xfId="1896" xr:uid="{00000000-0005-0000-0000-00006B060000}"/>
    <cellStyle name="20% - Accent4 2 4 5 2" xfId="1897" xr:uid="{00000000-0005-0000-0000-00006C060000}"/>
    <cellStyle name="20% - Accent4 2 4 5 3" xfId="1898" xr:uid="{00000000-0005-0000-0000-00006D060000}"/>
    <cellStyle name="20% - Accent4 2 4 6" xfId="1899" xr:uid="{00000000-0005-0000-0000-00006E060000}"/>
    <cellStyle name="20% - Accent4 2 4 7" xfId="1900" xr:uid="{00000000-0005-0000-0000-00006F060000}"/>
    <cellStyle name="20% - Accent4 2 5" xfId="1901" xr:uid="{00000000-0005-0000-0000-000070060000}"/>
    <cellStyle name="20% - Accent4 2 5 2" xfId="1902" xr:uid="{00000000-0005-0000-0000-000071060000}"/>
    <cellStyle name="20% - Accent4 2 5 2 2" xfId="1903" xr:uid="{00000000-0005-0000-0000-000072060000}"/>
    <cellStyle name="20% - Accent4 2 5 2 2 2" xfId="1904" xr:uid="{00000000-0005-0000-0000-000073060000}"/>
    <cellStyle name="20% - Accent4 2 5 2 2 3" xfId="1905" xr:uid="{00000000-0005-0000-0000-000074060000}"/>
    <cellStyle name="20% - Accent4 2 5 2 3" xfId="1906" xr:uid="{00000000-0005-0000-0000-000075060000}"/>
    <cellStyle name="20% - Accent4 2 5 2 4" xfId="1907" xr:uid="{00000000-0005-0000-0000-000076060000}"/>
    <cellStyle name="20% - Accent4 2 5 3" xfId="1908" xr:uid="{00000000-0005-0000-0000-000077060000}"/>
    <cellStyle name="20% - Accent4 2 5 3 2" xfId="1909" xr:uid="{00000000-0005-0000-0000-000078060000}"/>
    <cellStyle name="20% - Accent4 2 5 3 3" xfId="1910" xr:uid="{00000000-0005-0000-0000-000079060000}"/>
    <cellStyle name="20% - Accent4 2 5 4" xfId="1911" xr:uid="{00000000-0005-0000-0000-00007A060000}"/>
    <cellStyle name="20% - Accent4 2 5 4 2" xfId="1912" xr:uid="{00000000-0005-0000-0000-00007B060000}"/>
    <cellStyle name="20% - Accent4 2 5 4 3" xfId="1913" xr:uid="{00000000-0005-0000-0000-00007C060000}"/>
    <cellStyle name="20% - Accent4 2 5 5" xfId="1914" xr:uid="{00000000-0005-0000-0000-00007D060000}"/>
    <cellStyle name="20% - Accent4 2 5 5 2" xfId="1915" xr:uid="{00000000-0005-0000-0000-00007E060000}"/>
    <cellStyle name="20% - Accent4 2 5 5 3" xfId="1916" xr:uid="{00000000-0005-0000-0000-00007F060000}"/>
    <cellStyle name="20% - Accent4 2 5 6" xfId="1917" xr:uid="{00000000-0005-0000-0000-000080060000}"/>
    <cellStyle name="20% - Accent4 2 5 7" xfId="1918" xr:uid="{00000000-0005-0000-0000-000081060000}"/>
    <cellStyle name="20% - Accent4 2 6" xfId="1919" xr:uid="{00000000-0005-0000-0000-000082060000}"/>
    <cellStyle name="20% - Accent4 2 6 2" xfId="1920" xr:uid="{00000000-0005-0000-0000-000083060000}"/>
    <cellStyle name="20% - Accent4 2 6 2 2" xfId="1921" xr:uid="{00000000-0005-0000-0000-000084060000}"/>
    <cellStyle name="20% - Accent4 2 6 2 2 2" xfId="1922" xr:uid="{00000000-0005-0000-0000-000085060000}"/>
    <cellStyle name="20% - Accent4 2 6 2 2 3" xfId="1923" xr:uid="{00000000-0005-0000-0000-000086060000}"/>
    <cellStyle name="20% - Accent4 2 6 2 3" xfId="1924" xr:uid="{00000000-0005-0000-0000-000087060000}"/>
    <cellStyle name="20% - Accent4 2 6 2 4" xfId="1925" xr:uid="{00000000-0005-0000-0000-000088060000}"/>
    <cellStyle name="20% - Accent4 2 6 3" xfId="1926" xr:uid="{00000000-0005-0000-0000-000089060000}"/>
    <cellStyle name="20% - Accent4 2 6 3 2" xfId="1927" xr:uid="{00000000-0005-0000-0000-00008A060000}"/>
    <cellStyle name="20% - Accent4 2 6 3 3" xfId="1928" xr:uid="{00000000-0005-0000-0000-00008B060000}"/>
    <cellStyle name="20% - Accent4 2 6 4" xfId="1929" xr:uid="{00000000-0005-0000-0000-00008C060000}"/>
    <cellStyle name="20% - Accent4 2 6 4 2" xfId="1930" xr:uid="{00000000-0005-0000-0000-00008D060000}"/>
    <cellStyle name="20% - Accent4 2 6 4 3" xfId="1931" xr:uid="{00000000-0005-0000-0000-00008E060000}"/>
    <cellStyle name="20% - Accent4 2 6 5" xfId="1932" xr:uid="{00000000-0005-0000-0000-00008F060000}"/>
    <cellStyle name="20% - Accent4 2 6 5 2" xfId="1933" xr:uid="{00000000-0005-0000-0000-000090060000}"/>
    <cellStyle name="20% - Accent4 2 6 5 3" xfId="1934" xr:uid="{00000000-0005-0000-0000-000091060000}"/>
    <cellStyle name="20% - Accent4 2 6 6" xfId="1935" xr:uid="{00000000-0005-0000-0000-000092060000}"/>
    <cellStyle name="20% - Accent4 2 6 7" xfId="1936" xr:uid="{00000000-0005-0000-0000-000093060000}"/>
    <cellStyle name="20% - Accent4 2 7" xfId="1937" xr:uid="{00000000-0005-0000-0000-000094060000}"/>
    <cellStyle name="20% - Accent4 2 7 2" xfId="1938" xr:uid="{00000000-0005-0000-0000-000095060000}"/>
    <cellStyle name="20% - Accent4 2 7 2 2" xfId="1939" xr:uid="{00000000-0005-0000-0000-000096060000}"/>
    <cellStyle name="20% - Accent4 2 7 2 2 2" xfId="1940" xr:uid="{00000000-0005-0000-0000-000097060000}"/>
    <cellStyle name="20% - Accent4 2 7 2 2 3" xfId="1941" xr:uid="{00000000-0005-0000-0000-000098060000}"/>
    <cellStyle name="20% - Accent4 2 7 2 3" xfId="1942" xr:uid="{00000000-0005-0000-0000-000099060000}"/>
    <cellStyle name="20% - Accent4 2 7 2 4" xfId="1943" xr:uid="{00000000-0005-0000-0000-00009A060000}"/>
    <cellStyle name="20% - Accent4 2 7 3" xfId="1944" xr:uid="{00000000-0005-0000-0000-00009B060000}"/>
    <cellStyle name="20% - Accent4 2 7 3 2" xfId="1945" xr:uid="{00000000-0005-0000-0000-00009C060000}"/>
    <cellStyle name="20% - Accent4 2 7 3 3" xfId="1946" xr:uid="{00000000-0005-0000-0000-00009D060000}"/>
    <cellStyle name="20% - Accent4 2 7 4" xfId="1947" xr:uid="{00000000-0005-0000-0000-00009E060000}"/>
    <cellStyle name="20% - Accent4 2 7 4 2" xfId="1948" xr:uid="{00000000-0005-0000-0000-00009F060000}"/>
    <cellStyle name="20% - Accent4 2 7 4 3" xfId="1949" xr:uid="{00000000-0005-0000-0000-0000A0060000}"/>
    <cellStyle name="20% - Accent4 2 7 5" xfId="1950" xr:uid="{00000000-0005-0000-0000-0000A1060000}"/>
    <cellStyle name="20% - Accent4 2 7 5 2" xfId="1951" xr:uid="{00000000-0005-0000-0000-0000A2060000}"/>
    <cellStyle name="20% - Accent4 2 7 5 3" xfId="1952" xr:uid="{00000000-0005-0000-0000-0000A3060000}"/>
    <cellStyle name="20% - Accent4 2 7 6" xfId="1953" xr:uid="{00000000-0005-0000-0000-0000A4060000}"/>
    <cellStyle name="20% - Accent4 2 7 7" xfId="1954" xr:uid="{00000000-0005-0000-0000-0000A5060000}"/>
    <cellStyle name="20% - Accent4 2 8" xfId="1955" xr:uid="{00000000-0005-0000-0000-0000A6060000}"/>
    <cellStyle name="20% - Accent4 2 8 2" xfId="1956" xr:uid="{00000000-0005-0000-0000-0000A7060000}"/>
    <cellStyle name="20% - Accent4 2 8 2 2" xfId="1957" xr:uid="{00000000-0005-0000-0000-0000A8060000}"/>
    <cellStyle name="20% - Accent4 2 8 2 2 2" xfId="1958" xr:uid="{00000000-0005-0000-0000-0000A9060000}"/>
    <cellStyle name="20% - Accent4 2 8 2 2 3" xfId="1959" xr:uid="{00000000-0005-0000-0000-0000AA060000}"/>
    <cellStyle name="20% - Accent4 2 8 2 3" xfId="1960" xr:uid="{00000000-0005-0000-0000-0000AB060000}"/>
    <cellStyle name="20% - Accent4 2 8 2 4" xfId="1961" xr:uid="{00000000-0005-0000-0000-0000AC060000}"/>
    <cellStyle name="20% - Accent4 2 8 3" xfId="1962" xr:uid="{00000000-0005-0000-0000-0000AD060000}"/>
    <cellStyle name="20% - Accent4 2 8 3 2" xfId="1963" xr:uid="{00000000-0005-0000-0000-0000AE060000}"/>
    <cellStyle name="20% - Accent4 2 8 3 3" xfId="1964" xr:uid="{00000000-0005-0000-0000-0000AF060000}"/>
    <cellStyle name="20% - Accent4 2 8 4" xfId="1965" xr:uid="{00000000-0005-0000-0000-0000B0060000}"/>
    <cellStyle name="20% - Accent4 2 8 4 2" xfId="1966" xr:uid="{00000000-0005-0000-0000-0000B1060000}"/>
    <cellStyle name="20% - Accent4 2 8 4 3" xfId="1967" xr:uid="{00000000-0005-0000-0000-0000B2060000}"/>
    <cellStyle name="20% - Accent4 2 8 5" xfId="1968" xr:uid="{00000000-0005-0000-0000-0000B3060000}"/>
    <cellStyle name="20% - Accent4 2 8 5 2" xfId="1969" xr:uid="{00000000-0005-0000-0000-0000B4060000}"/>
    <cellStyle name="20% - Accent4 2 8 5 3" xfId="1970" xr:uid="{00000000-0005-0000-0000-0000B5060000}"/>
    <cellStyle name="20% - Accent4 2 8 6" xfId="1971" xr:uid="{00000000-0005-0000-0000-0000B6060000}"/>
    <cellStyle name="20% - Accent4 2 8 7" xfId="1972" xr:uid="{00000000-0005-0000-0000-0000B7060000}"/>
    <cellStyle name="20% - Accent4 2 9" xfId="1973" xr:uid="{00000000-0005-0000-0000-0000B8060000}"/>
    <cellStyle name="20% - Accent4 2 9 2" xfId="1974" xr:uid="{00000000-0005-0000-0000-0000B9060000}"/>
    <cellStyle name="20% - Accent4 2 9 2 2" xfId="1975" xr:uid="{00000000-0005-0000-0000-0000BA060000}"/>
    <cellStyle name="20% - Accent4 2 9 2 2 2" xfId="1976" xr:uid="{00000000-0005-0000-0000-0000BB060000}"/>
    <cellStyle name="20% - Accent4 2 9 2 2 3" xfId="1977" xr:uid="{00000000-0005-0000-0000-0000BC060000}"/>
    <cellStyle name="20% - Accent4 2 9 2 3" xfId="1978" xr:uid="{00000000-0005-0000-0000-0000BD060000}"/>
    <cellStyle name="20% - Accent4 2 9 2 4" xfId="1979" xr:uid="{00000000-0005-0000-0000-0000BE060000}"/>
    <cellStyle name="20% - Accent4 2 9 3" xfId="1980" xr:uid="{00000000-0005-0000-0000-0000BF060000}"/>
    <cellStyle name="20% - Accent4 2 9 3 2" xfId="1981" xr:uid="{00000000-0005-0000-0000-0000C0060000}"/>
    <cellStyle name="20% - Accent4 2 9 3 3" xfId="1982" xr:uid="{00000000-0005-0000-0000-0000C1060000}"/>
    <cellStyle name="20% - Accent4 2 9 4" xfId="1983" xr:uid="{00000000-0005-0000-0000-0000C2060000}"/>
    <cellStyle name="20% - Accent4 2 9 4 2" xfId="1984" xr:uid="{00000000-0005-0000-0000-0000C3060000}"/>
    <cellStyle name="20% - Accent4 2 9 4 3" xfId="1985" xr:uid="{00000000-0005-0000-0000-0000C4060000}"/>
    <cellStyle name="20% - Accent4 2 9 5" xfId="1986" xr:uid="{00000000-0005-0000-0000-0000C5060000}"/>
    <cellStyle name="20% - Accent4 2 9 5 2" xfId="1987" xr:uid="{00000000-0005-0000-0000-0000C6060000}"/>
    <cellStyle name="20% - Accent4 2 9 5 3" xfId="1988" xr:uid="{00000000-0005-0000-0000-0000C7060000}"/>
    <cellStyle name="20% - Accent4 2 9 6" xfId="1989" xr:uid="{00000000-0005-0000-0000-0000C8060000}"/>
    <cellStyle name="20% - Accent4 2 9 7" xfId="1990" xr:uid="{00000000-0005-0000-0000-0000C9060000}"/>
    <cellStyle name="20% - Accent4 3" xfId="1991" xr:uid="{00000000-0005-0000-0000-0000CA060000}"/>
    <cellStyle name="20% - Accent4 4" xfId="1992" xr:uid="{00000000-0005-0000-0000-0000CB060000}"/>
    <cellStyle name="20% - Accent4 4 2" xfId="1993" xr:uid="{00000000-0005-0000-0000-0000CC060000}"/>
    <cellStyle name="20% - Accent4 4 2 2" xfId="1994" xr:uid="{00000000-0005-0000-0000-0000CD060000}"/>
    <cellStyle name="20% - Accent4 4 2 2 2" xfId="1995" xr:uid="{00000000-0005-0000-0000-0000CE060000}"/>
    <cellStyle name="20% - Accent4 4 2 2 3" xfId="1996" xr:uid="{00000000-0005-0000-0000-0000CF060000}"/>
    <cellStyle name="20% - Accent4 4 2 3" xfId="1997" xr:uid="{00000000-0005-0000-0000-0000D0060000}"/>
    <cellStyle name="20% - Accent4 4 2 4" xfId="1998" xr:uid="{00000000-0005-0000-0000-0000D1060000}"/>
    <cellStyle name="20% - Accent4 4 3" xfId="1999" xr:uid="{00000000-0005-0000-0000-0000D2060000}"/>
    <cellStyle name="20% - Accent4 4 3 2" xfId="2000" xr:uid="{00000000-0005-0000-0000-0000D3060000}"/>
    <cellStyle name="20% - Accent4 4 3 3" xfId="2001" xr:uid="{00000000-0005-0000-0000-0000D4060000}"/>
    <cellStyle name="20% - Accent4 4 4" xfId="2002" xr:uid="{00000000-0005-0000-0000-0000D5060000}"/>
    <cellStyle name="20% - Accent4 4 4 2" xfId="2003" xr:uid="{00000000-0005-0000-0000-0000D6060000}"/>
    <cellStyle name="20% - Accent4 4 4 3" xfId="2004" xr:uid="{00000000-0005-0000-0000-0000D7060000}"/>
    <cellStyle name="20% - Accent4 4 5" xfId="2005" xr:uid="{00000000-0005-0000-0000-0000D8060000}"/>
    <cellStyle name="20% - Accent4 4 5 2" xfId="2006" xr:uid="{00000000-0005-0000-0000-0000D9060000}"/>
    <cellStyle name="20% - Accent4 4 5 3" xfId="2007" xr:uid="{00000000-0005-0000-0000-0000DA060000}"/>
    <cellStyle name="20% - Accent4 4 6" xfId="2008" xr:uid="{00000000-0005-0000-0000-0000DB060000}"/>
    <cellStyle name="20% - Accent4 4 7" xfId="2009" xr:uid="{00000000-0005-0000-0000-0000DC060000}"/>
    <cellStyle name="20% - Accent4 5" xfId="2010" xr:uid="{00000000-0005-0000-0000-0000DD060000}"/>
    <cellStyle name="20% - Accent4 5 2" xfId="2011" xr:uid="{00000000-0005-0000-0000-0000DE060000}"/>
    <cellStyle name="20% - Accent4 5 2 2" xfId="2012" xr:uid="{00000000-0005-0000-0000-0000DF060000}"/>
    <cellStyle name="20% - Accent4 5 2 2 2" xfId="2013" xr:uid="{00000000-0005-0000-0000-0000E0060000}"/>
    <cellStyle name="20% - Accent4 5 2 2 3" xfId="2014" xr:uid="{00000000-0005-0000-0000-0000E1060000}"/>
    <cellStyle name="20% - Accent4 5 2 3" xfId="2015" xr:uid="{00000000-0005-0000-0000-0000E2060000}"/>
    <cellStyle name="20% - Accent4 5 2 4" xfId="2016" xr:uid="{00000000-0005-0000-0000-0000E3060000}"/>
    <cellStyle name="20% - Accent4 5 3" xfId="2017" xr:uid="{00000000-0005-0000-0000-0000E4060000}"/>
    <cellStyle name="20% - Accent4 5 3 2" xfId="2018" xr:uid="{00000000-0005-0000-0000-0000E5060000}"/>
    <cellStyle name="20% - Accent4 5 3 3" xfId="2019" xr:uid="{00000000-0005-0000-0000-0000E6060000}"/>
    <cellStyle name="20% - Accent4 5 4" xfId="2020" xr:uid="{00000000-0005-0000-0000-0000E7060000}"/>
    <cellStyle name="20% - Accent4 5 4 2" xfId="2021" xr:uid="{00000000-0005-0000-0000-0000E8060000}"/>
    <cellStyle name="20% - Accent4 5 4 3" xfId="2022" xr:uid="{00000000-0005-0000-0000-0000E9060000}"/>
    <cellStyle name="20% - Accent4 5 5" xfId="2023" xr:uid="{00000000-0005-0000-0000-0000EA060000}"/>
    <cellStyle name="20% - Accent4 5 5 2" xfId="2024" xr:uid="{00000000-0005-0000-0000-0000EB060000}"/>
    <cellStyle name="20% - Accent4 5 5 3" xfId="2025" xr:uid="{00000000-0005-0000-0000-0000EC060000}"/>
    <cellStyle name="20% - Accent4 5 6" xfId="2026" xr:uid="{00000000-0005-0000-0000-0000ED060000}"/>
    <cellStyle name="20% - Accent4 5 7" xfId="2027" xr:uid="{00000000-0005-0000-0000-0000EE060000}"/>
    <cellStyle name="20% - Accent4 6" xfId="2028" xr:uid="{00000000-0005-0000-0000-0000EF060000}"/>
    <cellStyle name="20% - Accent4 6 2" xfId="2029" xr:uid="{00000000-0005-0000-0000-0000F0060000}"/>
    <cellStyle name="20% - Accent4 6 2 2" xfId="2030" xr:uid="{00000000-0005-0000-0000-0000F1060000}"/>
    <cellStyle name="20% - Accent4 6 2 2 2" xfId="2031" xr:uid="{00000000-0005-0000-0000-0000F2060000}"/>
    <cellStyle name="20% - Accent4 6 2 2 3" xfId="2032" xr:uid="{00000000-0005-0000-0000-0000F3060000}"/>
    <cellStyle name="20% - Accent4 6 2 3" xfId="2033" xr:uid="{00000000-0005-0000-0000-0000F4060000}"/>
    <cellStyle name="20% - Accent4 6 2 4" xfId="2034" xr:uid="{00000000-0005-0000-0000-0000F5060000}"/>
    <cellStyle name="20% - Accent4 6 3" xfId="2035" xr:uid="{00000000-0005-0000-0000-0000F6060000}"/>
    <cellStyle name="20% - Accent4 6 3 2" xfId="2036" xr:uid="{00000000-0005-0000-0000-0000F7060000}"/>
    <cellStyle name="20% - Accent4 6 3 3" xfId="2037" xr:uid="{00000000-0005-0000-0000-0000F8060000}"/>
    <cellStyle name="20% - Accent4 6 4" xfId="2038" xr:uid="{00000000-0005-0000-0000-0000F9060000}"/>
    <cellStyle name="20% - Accent4 6 4 2" xfId="2039" xr:uid="{00000000-0005-0000-0000-0000FA060000}"/>
    <cellStyle name="20% - Accent4 6 4 3" xfId="2040" xr:uid="{00000000-0005-0000-0000-0000FB060000}"/>
    <cellStyle name="20% - Accent4 6 5" xfId="2041" xr:uid="{00000000-0005-0000-0000-0000FC060000}"/>
    <cellStyle name="20% - Accent4 6 5 2" xfId="2042" xr:uid="{00000000-0005-0000-0000-0000FD060000}"/>
    <cellStyle name="20% - Accent4 6 5 3" xfId="2043" xr:uid="{00000000-0005-0000-0000-0000FE060000}"/>
    <cellStyle name="20% - Accent4 6 6" xfId="2044" xr:uid="{00000000-0005-0000-0000-0000FF060000}"/>
    <cellStyle name="20% - Accent4 6 7" xfId="2045" xr:uid="{00000000-0005-0000-0000-000000070000}"/>
    <cellStyle name="20% - Accent4 7" xfId="2046" xr:uid="{00000000-0005-0000-0000-000001070000}"/>
    <cellStyle name="20% - Accent4 7 2" xfId="2047" xr:uid="{00000000-0005-0000-0000-000002070000}"/>
    <cellStyle name="20% - Accent4 7 2 2" xfId="2048" xr:uid="{00000000-0005-0000-0000-000003070000}"/>
    <cellStyle name="20% - Accent4 7 2 2 2" xfId="2049" xr:uid="{00000000-0005-0000-0000-000004070000}"/>
    <cellStyle name="20% - Accent4 7 2 2 3" xfId="2050" xr:uid="{00000000-0005-0000-0000-000005070000}"/>
    <cellStyle name="20% - Accent4 7 2 3" xfId="2051" xr:uid="{00000000-0005-0000-0000-000006070000}"/>
    <cellStyle name="20% - Accent4 7 2 4" xfId="2052" xr:uid="{00000000-0005-0000-0000-000007070000}"/>
    <cellStyle name="20% - Accent4 7 3" xfId="2053" xr:uid="{00000000-0005-0000-0000-000008070000}"/>
    <cellStyle name="20% - Accent4 7 3 2" xfId="2054" xr:uid="{00000000-0005-0000-0000-000009070000}"/>
    <cellStyle name="20% - Accent4 7 3 3" xfId="2055" xr:uid="{00000000-0005-0000-0000-00000A070000}"/>
    <cellStyle name="20% - Accent4 7 4" xfId="2056" xr:uid="{00000000-0005-0000-0000-00000B070000}"/>
    <cellStyle name="20% - Accent4 7 4 2" xfId="2057" xr:uid="{00000000-0005-0000-0000-00000C070000}"/>
    <cellStyle name="20% - Accent4 7 4 3" xfId="2058" xr:uid="{00000000-0005-0000-0000-00000D070000}"/>
    <cellStyle name="20% - Accent4 7 5" xfId="2059" xr:uid="{00000000-0005-0000-0000-00000E070000}"/>
    <cellStyle name="20% - Accent4 7 5 2" xfId="2060" xr:uid="{00000000-0005-0000-0000-00000F070000}"/>
    <cellStyle name="20% - Accent4 7 5 3" xfId="2061" xr:uid="{00000000-0005-0000-0000-000010070000}"/>
    <cellStyle name="20% - Accent4 7 6" xfId="2062" xr:uid="{00000000-0005-0000-0000-000011070000}"/>
    <cellStyle name="20% - Accent4 7 7" xfId="2063" xr:uid="{00000000-0005-0000-0000-000012070000}"/>
    <cellStyle name="20% - Accent5 2" xfId="2064" xr:uid="{00000000-0005-0000-0000-000013070000}"/>
    <cellStyle name="20% - Accent5 2 10" xfId="2065" xr:uid="{00000000-0005-0000-0000-000014070000}"/>
    <cellStyle name="20% - Accent5 2 10 2" xfId="2066" xr:uid="{00000000-0005-0000-0000-000015070000}"/>
    <cellStyle name="20% - Accent5 2 10 2 2" xfId="2067" xr:uid="{00000000-0005-0000-0000-000016070000}"/>
    <cellStyle name="20% - Accent5 2 10 2 3" xfId="2068" xr:uid="{00000000-0005-0000-0000-000017070000}"/>
    <cellStyle name="20% - Accent5 2 10 3" xfId="2069" xr:uid="{00000000-0005-0000-0000-000018070000}"/>
    <cellStyle name="20% - Accent5 2 10 4" xfId="2070" xr:uid="{00000000-0005-0000-0000-000019070000}"/>
    <cellStyle name="20% - Accent5 2 11" xfId="2071" xr:uid="{00000000-0005-0000-0000-00001A070000}"/>
    <cellStyle name="20% - Accent5 2 11 2" xfId="2072" xr:uid="{00000000-0005-0000-0000-00001B070000}"/>
    <cellStyle name="20% - Accent5 2 11 3" xfId="2073" xr:uid="{00000000-0005-0000-0000-00001C070000}"/>
    <cellStyle name="20% - Accent5 2 12" xfId="2074" xr:uid="{00000000-0005-0000-0000-00001D070000}"/>
    <cellStyle name="20% - Accent5 2 12 2" xfId="2075" xr:uid="{00000000-0005-0000-0000-00001E070000}"/>
    <cellStyle name="20% - Accent5 2 12 3" xfId="2076" xr:uid="{00000000-0005-0000-0000-00001F070000}"/>
    <cellStyle name="20% - Accent5 2 13" xfId="2077" xr:uid="{00000000-0005-0000-0000-000020070000}"/>
    <cellStyle name="20% - Accent5 2 13 2" xfId="2078" xr:uid="{00000000-0005-0000-0000-000021070000}"/>
    <cellStyle name="20% - Accent5 2 13 3" xfId="2079" xr:uid="{00000000-0005-0000-0000-000022070000}"/>
    <cellStyle name="20% - Accent5 2 14" xfId="2080" xr:uid="{00000000-0005-0000-0000-000023070000}"/>
    <cellStyle name="20% - Accent5 2 15" xfId="2081" xr:uid="{00000000-0005-0000-0000-000024070000}"/>
    <cellStyle name="20% - Accent5 2 2" xfId="2082" xr:uid="{00000000-0005-0000-0000-000025070000}"/>
    <cellStyle name="20% - Accent5 2 2 2" xfId="2083" xr:uid="{00000000-0005-0000-0000-000026070000}"/>
    <cellStyle name="20% - Accent5 2 2 2 2" xfId="2084" xr:uid="{00000000-0005-0000-0000-000027070000}"/>
    <cellStyle name="20% - Accent5 2 2 2 2 2" xfId="2085" xr:uid="{00000000-0005-0000-0000-000028070000}"/>
    <cellStyle name="20% - Accent5 2 2 2 2 2 2" xfId="2086" xr:uid="{00000000-0005-0000-0000-000029070000}"/>
    <cellStyle name="20% - Accent5 2 2 2 2 2 3" xfId="2087" xr:uid="{00000000-0005-0000-0000-00002A070000}"/>
    <cellStyle name="20% - Accent5 2 2 2 2 3" xfId="2088" xr:uid="{00000000-0005-0000-0000-00002B070000}"/>
    <cellStyle name="20% - Accent5 2 2 2 2 4" xfId="2089" xr:uid="{00000000-0005-0000-0000-00002C070000}"/>
    <cellStyle name="20% - Accent5 2 2 2 3" xfId="2090" xr:uid="{00000000-0005-0000-0000-00002D070000}"/>
    <cellStyle name="20% - Accent5 2 2 2 3 2" xfId="2091" xr:uid="{00000000-0005-0000-0000-00002E070000}"/>
    <cellStyle name="20% - Accent5 2 2 2 3 3" xfId="2092" xr:uid="{00000000-0005-0000-0000-00002F070000}"/>
    <cellStyle name="20% - Accent5 2 2 2 4" xfId="2093" xr:uid="{00000000-0005-0000-0000-000030070000}"/>
    <cellStyle name="20% - Accent5 2 2 2 4 2" xfId="2094" xr:uid="{00000000-0005-0000-0000-000031070000}"/>
    <cellStyle name="20% - Accent5 2 2 2 4 3" xfId="2095" xr:uid="{00000000-0005-0000-0000-000032070000}"/>
    <cellStyle name="20% - Accent5 2 2 2 5" xfId="2096" xr:uid="{00000000-0005-0000-0000-000033070000}"/>
    <cellStyle name="20% - Accent5 2 2 2 5 2" xfId="2097" xr:uid="{00000000-0005-0000-0000-000034070000}"/>
    <cellStyle name="20% - Accent5 2 2 2 5 3" xfId="2098" xr:uid="{00000000-0005-0000-0000-000035070000}"/>
    <cellStyle name="20% - Accent5 2 2 2 6" xfId="2099" xr:uid="{00000000-0005-0000-0000-000036070000}"/>
    <cellStyle name="20% - Accent5 2 2 2 7" xfId="2100" xr:uid="{00000000-0005-0000-0000-000037070000}"/>
    <cellStyle name="20% - Accent5 2 2 3" xfId="2101" xr:uid="{00000000-0005-0000-0000-000038070000}"/>
    <cellStyle name="20% - Accent5 2 2 3 2" xfId="2102" xr:uid="{00000000-0005-0000-0000-000039070000}"/>
    <cellStyle name="20% - Accent5 2 2 3 2 2" xfId="2103" xr:uid="{00000000-0005-0000-0000-00003A070000}"/>
    <cellStyle name="20% - Accent5 2 2 3 2 3" xfId="2104" xr:uid="{00000000-0005-0000-0000-00003B070000}"/>
    <cellStyle name="20% - Accent5 2 2 3 3" xfId="2105" xr:uid="{00000000-0005-0000-0000-00003C070000}"/>
    <cellStyle name="20% - Accent5 2 2 3 4" xfId="2106" xr:uid="{00000000-0005-0000-0000-00003D070000}"/>
    <cellStyle name="20% - Accent5 2 2 4" xfId="2107" xr:uid="{00000000-0005-0000-0000-00003E070000}"/>
    <cellStyle name="20% - Accent5 2 2 4 2" xfId="2108" xr:uid="{00000000-0005-0000-0000-00003F070000}"/>
    <cellStyle name="20% - Accent5 2 2 4 3" xfId="2109" xr:uid="{00000000-0005-0000-0000-000040070000}"/>
    <cellStyle name="20% - Accent5 2 2 5" xfId="2110" xr:uid="{00000000-0005-0000-0000-000041070000}"/>
    <cellStyle name="20% - Accent5 2 2 5 2" xfId="2111" xr:uid="{00000000-0005-0000-0000-000042070000}"/>
    <cellStyle name="20% - Accent5 2 2 5 3" xfId="2112" xr:uid="{00000000-0005-0000-0000-000043070000}"/>
    <cellStyle name="20% - Accent5 2 2 6" xfId="2113" xr:uid="{00000000-0005-0000-0000-000044070000}"/>
    <cellStyle name="20% - Accent5 2 2 6 2" xfId="2114" xr:uid="{00000000-0005-0000-0000-000045070000}"/>
    <cellStyle name="20% - Accent5 2 2 6 3" xfId="2115" xr:uid="{00000000-0005-0000-0000-000046070000}"/>
    <cellStyle name="20% - Accent5 2 2 7" xfId="2116" xr:uid="{00000000-0005-0000-0000-000047070000}"/>
    <cellStyle name="20% - Accent5 2 2 8" xfId="2117" xr:uid="{00000000-0005-0000-0000-000048070000}"/>
    <cellStyle name="20% - Accent5 2 3" xfId="2118" xr:uid="{00000000-0005-0000-0000-000049070000}"/>
    <cellStyle name="20% - Accent5 2 3 2" xfId="2119" xr:uid="{00000000-0005-0000-0000-00004A070000}"/>
    <cellStyle name="20% - Accent5 2 3 2 2" xfId="2120" xr:uid="{00000000-0005-0000-0000-00004B070000}"/>
    <cellStyle name="20% - Accent5 2 3 2 2 2" xfId="2121" xr:uid="{00000000-0005-0000-0000-00004C070000}"/>
    <cellStyle name="20% - Accent5 2 3 2 2 2 2" xfId="2122" xr:uid="{00000000-0005-0000-0000-00004D070000}"/>
    <cellStyle name="20% - Accent5 2 3 2 2 2 3" xfId="2123" xr:uid="{00000000-0005-0000-0000-00004E070000}"/>
    <cellStyle name="20% - Accent5 2 3 2 2 3" xfId="2124" xr:uid="{00000000-0005-0000-0000-00004F070000}"/>
    <cellStyle name="20% - Accent5 2 3 2 2 4" xfId="2125" xr:uid="{00000000-0005-0000-0000-000050070000}"/>
    <cellStyle name="20% - Accent5 2 3 2 3" xfId="2126" xr:uid="{00000000-0005-0000-0000-000051070000}"/>
    <cellStyle name="20% - Accent5 2 3 2 3 2" xfId="2127" xr:uid="{00000000-0005-0000-0000-000052070000}"/>
    <cellStyle name="20% - Accent5 2 3 2 3 3" xfId="2128" xr:uid="{00000000-0005-0000-0000-000053070000}"/>
    <cellStyle name="20% - Accent5 2 3 2 4" xfId="2129" xr:uid="{00000000-0005-0000-0000-000054070000}"/>
    <cellStyle name="20% - Accent5 2 3 2 4 2" xfId="2130" xr:uid="{00000000-0005-0000-0000-000055070000}"/>
    <cellStyle name="20% - Accent5 2 3 2 4 3" xfId="2131" xr:uid="{00000000-0005-0000-0000-000056070000}"/>
    <cellStyle name="20% - Accent5 2 3 2 5" xfId="2132" xr:uid="{00000000-0005-0000-0000-000057070000}"/>
    <cellStyle name="20% - Accent5 2 3 2 5 2" xfId="2133" xr:uid="{00000000-0005-0000-0000-000058070000}"/>
    <cellStyle name="20% - Accent5 2 3 2 5 3" xfId="2134" xr:uid="{00000000-0005-0000-0000-000059070000}"/>
    <cellStyle name="20% - Accent5 2 3 2 6" xfId="2135" xr:uid="{00000000-0005-0000-0000-00005A070000}"/>
    <cellStyle name="20% - Accent5 2 3 2 7" xfId="2136" xr:uid="{00000000-0005-0000-0000-00005B070000}"/>
    <cellStyle name="20% - Accent5 2 3 3" xfId="2137" xr:uid="{00000000-0005-0000-0000-00005C070000}"/>
    <cellStyle name="20% - Accent5 2 3 3 2" xfId="2138" xr:uid="{00000000-0005-0000-0000-00005D070000}"/>
    <cellStyle name="20% - Accent5 2 3 3 2 2" xfId="2139" xr:uid="{00000000-0005-0000-0000-00005E070000}"/>
    <cellStyle name="20% - Accent5 2 3 3 2 3" xfId="2140" xr:uid="{00000000-0005-0000-0000-00005F070000}"/>
    <cellStyle name="20% - Accent5 2 3 3 3" xfId="2141" xr:uid="{00000000-0005-0000-0000-000060070000}"/>
    <cellStyle name="20% - Accent5 2 3 3 4" xfId="2142" xr:uid="{00000000-0005-0000-0000-000061070000}"/>
    <cellStyle name="20% - Accent5 2 3 4" xfId="2143" xr:uid="{00000000-0005-0000-0000-000062070000}"/>
    <cellStyle name="20% - Accent5 2 3 4 2" xfId="2144" xr:uid="{00000000-0005-0000-0000-000063070000}"/>
    <cellStyle name="20% - Accent5 2 3 4 3" xfId="2145" xr:uid="{00000000-0005-0000-0000-000064070000}"/>
    <cellStyle name="20% - Accent5 2 3 5" xfId="2146" xr:uid="{00000000-0005-0000-0000-000065070000}"/>
    <cellStyle name="20% - Accent5 2 3 5 2" xfId="2147" xr:uid="{00000000-0005-0000-0000-000066070000}"/>
    <cellStyle name="20% - Accent5 2 3 5 3" xfId="2148" xr:uid="{00000000-0005-0000-0000-000067070000}"/>
    <cellStyle name="20% - Accent5 2 3 6" xfId="2149" xr:uid="{00000000-0005-0000-0000-000068070000}"/>
    <cellStyle name="20% - Accent5 2 3 6 2" xfId="2150" xr:uid="{00000000-0005-0000-0000-000069070000}"/>
    <cellStyle name="20% - Accent5 2 3 6 3" xfId="2151" xr:uid="{00000000-0005-0000-0000-00006A070000}"/>
    <cellStyle name="20% - Accent5 2 3 7" xfId="2152" xr:uid="{00000000-0005-0000-0000-00006B070000}"/>
    <cellStyle name="20% - Accent5 2 3 8" xfId="2153" xr:uid="{00000000-0005-0000-0000-00006C070000}"/>
    <cellStyle name="20% - Accent5 2 4" xfId="2154" xr:uid="{00000000-0005-0000-0000-00006D070000}"/>
    <cellStyle name="20% - Accent5 2 4 2" xfId="2155" xr:uid="{00000000-0005-0000-0000-00006E070000}"/>
    <cellStyle name="20% - Accent5 2 4 2 2" xfId="2156" xr:uid="{00000000-0005-0000-0000-00006F070000}"/>
    <cellStyle name="20% - Accent5 2 4 2 2 2" xfId="2157" xr:uid="{00000000-0005-0000-0000-000070070000}"/>
    <cellStyle name="20% - Accent5 2 4 2 2 3" xfId="2158" xr:uid="{00000000-0005-0000-0000-000071070000}"/>
    <cellStyle name="20% - Accent5 2 4 2 3" xfId="2159" xr:uid="{00000000-0005-0000-0000-000072070000}"/>
    <cellStyle name="20% - Accent5 2 4 2 4" xfId="2160" xr:uid="{00000000-0005-0000-0000-000073070000}"/>
    <cellStyle name="20% - Accent5 2 4 3" xfId="2161" xr:uid="{00000000-0005-0000-0000-000074070000}"/>
    <cellStyle name="20% - Accent5 2 4 3 2" xfId="2162" xr:uid="{00000000-0005-0000-0000-000075070000}"/>
    <cellStyle name="20% - Accent5 2 4 3 3" xfId="2163" xr:uid="{00000000-0005-0000-0000-000076070000}"/>
    <cellStyle name="20% - Accent5 2 4 4" xfId="2164" xr:uid="{00000000-0005-0000-0000-000077070000}"/>
    <cellStyle name="20% - Accent5 2 4 4 2" xfId="2165" xr:uid="{00000000-0005-0000-0000-000078070000}"/>
    <cellStyle name="20% - Accent5 2 4 4 3" xfId="2166" xr:uid="{00000000-0005-0000-0000-000079070000}"/>
    <cellStyle name="20% - Accent5 2 4 5" xfId="2167" xr:uid="{00000000-0005-0000-0000-00007A070000}"/>
    <cellStyle name="20% - Accent5 2 4 5 2" xfId="2168" xr:uid="{00000000-0005-0000-0000-00007B070000}"/>
    <cellStyle name="20% - Accent5 2 4 5 3" xfId="2169" xr:uid="{00000000-0005-0000-0000-00007C070000}"/>
    <cellStyle name="20% - Accent5 2 4 6" xfId="2170" xr:uid="{00000000-0005-0000-0000-00007D070000}"/>
    <cellStyle name="20% - Accent5 2 4 7" xfId="2171" xr:uid="{00000000-0005-0000-0000-00007E070000}"/>
    <cellStyle name="20% - Accent5 2 5" xfId="2172" xr:uid="{00000000-0005-0000-0000-00007F070000}"/>
    <cellStyle name="20% - Accent5 2 5 2" xfId="2173" xr:uid="{00000000-0005-0000-0000-000080070000}"/>
    <cellStyle name="20% - Accent5 2 5 2 2" xfId="2174" xr:uid="{00000000-0005-0000-0000-000081070000}"/>
    <cellStyle name="20% - Accent5 2 5 2 2 2" xfId="2175" xr:uid="{00000000-0005-0000-0000-000082070000}"/>
    <cellStyle name="20% - Accent5 2 5 2 2 3" xfId="2176" xr:uid="{00000000-0005-0000-0000-000083070000}"/>
    <cellStyle name="20% - Accent5 2 5 2 3" xfId="2177" xr:uid="{00000000-0005-0000-0000-000084070000}"/>
    <cellStyle name="20% - Accent5 2 5 2 4" xfId="2178" xr:uid="{00000000-0005-0000-0000-000085070000}"/>
    <cellStyle name="20% - Accent5 2 5 3" xfId="2179" xr:uid="{00000000-0005-0000-0000-000086070000}"/>
    <cellStyle name="20% - Accent5 2 5 3 2" xfId="2180" xr:uid="{00000000-0005-0000-0000-000087070000}"/>
    <cellStyle name="20% - Accent5 2 5 3 3" xfId="2181" xr:uid="{00000000-0005-0000-0000-000088070000}"/>
    <cellStyle name="20% - Accent5 2 5 4" xfId="2182" xr:uid="{00000000-0005-0000-0000-000089070000}"/>
    <cellStyle name="20% - Accent5 2 5 4 2" xfId="2183" xr:uid="{00000000-0005-0000-0000-00008A070000}"/>
    <cellStyle name="20% - Accent5 2 5 4 3" xfId="2184" xr:uid="{00000000-0005-0000-0000-00008B070000}"/>
    <cellStyle name="20% - Accent5 2 5 5" xfId="2185" xr:uid="{00000000-0005-0000-0000-00008C070000}"/>
    <cellStyle name="20% - Accent5 2 5 5 2" xfId="2186" xr:uid="{00000000-0005-0000-0000-00008D070000}"/>
    <cellStyle name="20% - Accent5 2 5 5 3" xfId="2187" xr:uid="{00000000-0005-0000-0000-00008E070000}"/>
    <cellStyle name="20% - Accent5 2 5 6" xfId="2188" xr:uid="{00000000-0005-0000-0000-00008F070000}"/>
    <cellStyle name="20% - Accent5 2 5 7" xfId="2189" xr:uid="{00000000-0005-0000-0000-000090070000}"/>
    <cellStyle name="20% - Accent5 2 6" xfId="2190" xr:uid="{00000000-0005-0000-0000-000091070000}"/>
    <cellStyle name="20% - Accent5 2 6 2" xfId="2191" xr:uid="{00000000-0005-0000-0000-000092070000}"/>
    <cellStyle name="20% - Accent5 2 6 2 2" xfId="2192" xr:uid="{00000000-0005-0000-0000-000093070000}"/>
    <cellStyle name="20% - Accent5 2 6 2 2 2" xfId="2193" xr:uid="{00000000-0005-0000-0000-000094070000}"/>
    <cellStyle name="20% - Accent5 2 6 2 2 3" xfId="2194" xr:uid="{00000000-0005-0000-0000-000095070000}"/>
    <cellStyle name="20% - Accent5 2 6 2 3" xfId="2195" xr:uid="{00000000-0005-0000-0000-000096070000}"/>
    <cellStyle name="20% - Accent5 2 6 2 4" xfId="2196" xr:uid="{00000000-0005-0000-0000-000097070000}"/>
    <cellStyle name="20% - Accent5 2 6 3" xfId="2197" xr:uid="{00000000-0005-0000-0000-000098070000}"/>
    <cellStyle name="20% - Accent5 2 6 3 2" xfId="2198" xr:uid="{00000000-0005-0000-0000-000099070000}"/>
    <cellStyle name="20% - Accent5 2 6 3 3" xfId="2199" xr:uid="{00000000-0005-0000-0000-00009A070000}"/>
    <cellStyle name="20% - Accent5 2 6 4" xfId="2200" xr:uid="{00000000-0005-0000-0000-00009B070000}"/>
    <cellStyle name="20% - Accent5 2 6 4 2" xfId="2201" xr:uid="{00000000-0005-0000-0000-00009C070000}"/>
    <cellStyle name="20% - Accent5 2 6 4 3" xfId="2202" xr:uid="{00000000-0005-0000-0000-00009D070000}"/>
    <cellStyle name="20% - Accent5 2 6 5" xfId="2203" xr:uid="{00000000-0005-0000-0000-00009E070000}"/>
    <cellStyle name="20% - Accent5 2 6 5 2" xfId="2204" xr:uid="{00000000-0005-0000-0000-00009F070000}"/>
    <cellStyle name="20% - Accent5 2 6 5 3" xfId="2205" xr:uid="{00000000-0005-0000-0000-0000A0070000}"/>
    <cellStyle name="20% - Accent5 2 6 6" xfId="2206" xr:uid="{00000000-0005-0000-0000-0000A1070000}"/>
    <cellStyle name="20% - Accent5 2 6 7" xfId="2207" xr:uid="{00000000-0005-0000-0000-0000A2070000}"/>
    <cellStyle name="20% - Accent5 2 7" xfId="2208" xr:uid="{00000000-0005-0000-0000-0000A3070000}"/>
    <cellStyle name="20% - Accent5 2 7 2" xfId="2209" xr:uid="{00000000-0005-0000-0000-0000A4070000}"/>
    <cellStyle name="20% - Accent5 2 7 2 2" xfId="2210" xr:uid="{00000000-0005-0000-0000-0000A5070000}"/>
    <cellStyle name="20% - Accent5 2 7 2 2 2" xfId="2211" xr:uid="{00000000-0005-0000-0000-0000A6070000}"/>
    <cellStyle name="20% - Accent5 2 7 2 2 3" xfId="2212" xr:uid="{00000000-0005-0000-0000-0000A7070000}"/>
    <cellStyle name="20% - Accent5 2 7 2 3" xfId="2213" xr:uid="{00000000-0005-0000-0000-0000A8070000}"/>
    <cellStyle name="20% - Accent5 2 7 2 4" xfId="2214" xr:uid="{00000000-0005-0000-0000-0000A9070000}"/>
    <cellStyle name="20% - Accent5 2 7 3" xfId="2215" xr:uid="{00000000-0005-0000-0000-0000AA070000}"/>
    <cellStyle name="20% - Accent5 2 7 3 2" xfId="2216" xr:uid="{00000000-0005-0000-0000-0000AB070000}"/>
    <cellStyle name="20% - Accent5 2 7 3 3" xfId="2217" xr:uid="{00000000-0005-0000-0000-0000AC070000}"/>
    <cellStyle name="20% - Accent5 2 7 4" xfId="2218" xr:uid="{00000000-0005-0000-0000-0000AD070000}"/>
    <cellStyle name="20% - Accent5 2 7 4 2" xfId="2219" xr:uid="{00000000-0005-0000-0000-0000AE070000}"/>
    <cellStyle name="20% - Accent5 2 7 4 3" xfId="2220" xr:uid="{00000000-0005-0000-0000-0000AF070000}"/>
    <cellStyle name="20% - Accent5 2 7 5" xfId="2221" xr:uid="{00000000-0005-0000-0000-0000B0070000}"/>
    <cellStyle name="20% - Accent5 2 7 5 2" xfId="2222" xr:uid="{00000000-0005-0000-0000-0000B1070000}"/>
    <cellStyle name="20% - Accent5 2 7 5 3" xfId="2223" xr:uid="{00000000-0005-0000-0000-0000B2070000}"/>
    <cellStyle name="20% - Accent5 2 7 6" xfId="2224" xr:uid="{00000000-0005-0000-0000-0000B3070000}"/>
    <cellStyle name="20% - Accent5 2 7 7" xfId="2225" xr:uid="{00000000-0005-0000-0000-0000B4070000}"/>
    <cellStyle name="20% - Accent5 2 8" xfId="2226" xr:uid="{00000000-0005-0000-0000-0000B5070000}"/>
    <cellStyle name="20% - Accent5 2 8 2" xfId="2227" xr:uid="{00000000-0005-0000-0000-0000B6070000}"/>
    <cellStyle name="20% - Accent5 2 8 2 2" xfId="2228" xr:uid="{00000000-0005-0000-0000-0000B7070000}"/>
    <cellStyle name="20% - Accent5 2 8 2 2 2" xfId="2229" xr:uid="{00000000-0005-0000-0000-0000B8070000}"/>
    <cellStyle name="20% - Accent5 2 8 2 2 3" xfId="2230" xr:uid="{00000000-0005-0000-0000-0000B9070000}"/>
    <cellStyle name="20% - Accent5 2 8 2 3" xfId="2231" xr:uid="{00000000-0005-0000-0000-0000BA070000}"/>
    <cellStyle name="20% - Accent5 2 8 2 4" xfId="2232" xr:uid="{00000000-0005-0000-0000-0000BB070000}"/>
    <cellStyle name="20% - Accent5 2 8 3" xfId="2233" xr:uid="{00000000-0005-0000-0000-0000BC070000}"/>
    <cellStyle name="20% - Accent5 2 8 3 2" xfId="2234" xr:uid="{00000000-0005-0000-0000-0000BD070000}"/>
    <cellStyle name="20% - Accent5 2 8 3 3" xfId="2235" xr:uid="{00000000-0005-0000-0000-0000BE070000}"/>
    <cellStyle name="20% - Accent5 2 8 4" xfId="2236" xr:uid="{00000000-0005-0000-0000-0000BF070000}"/>
    <cellStyle name="20% - Accent5 2 8 4 2" xfId="2237" xr:uid="{00000000-0005-0000-0000-0000C0070000}"/>
    <cellStyle name="20% - Accent5 2 8 4 3" xfId="2238" xr:uid="{00000000-0005-0000-0000-0000C1070000}"/>
    <cellStyle name="20% - Accent5 2 8 5" xfId="2239" xr:uid="{00000000-0005-0000-0000-0000C2070000}"/>
    <cellStyle name="20% - Accent5 2 8 5 2" xfId="2240" xr:uid="{00000000-0005-0000-0000-0000C3070000}"/>
    <cellStyle name="20% - Accent5 2 8 5 3" xfId="2241" xr:uid="{00000000-0005-0000-0000-0000C4070000}"/>
    <cellStyle name="20% - Accent5 2 8 6" xfId="2242" xr:uid="{00000000-0005-0000-0000-0000C5070000}"/>
    <cellStyle name="20% - Accent5 2 8 7" xfId="2243" xr:uid="{00000000-0005-0000-0000-0000C6070000}"/>
    <cellStyle name="20% - Accent5 2 9" xfId="2244" xr:uid="{00000000-0005-0000-0000-0000C7070000}"/>
    <cellStyle name="20% - Accent5 2 9 2" xfId="2245" xr:uid="{00000000-0005-0000-0000-0000C8070000}"/>
    <cellStyle name="20% - Accent5 2 9 2 2" xfId="2246" xr:uid="{00000000-0005-0000-0000-0000C9070000}"/>
    <cellStyle name="20% - Accent5 2 9 2 2 2" xfId="2247" xr:uid="{00000000-0005-0000-0000-0000CA070000}"/>
    <cellStyle name="20% - Accent5 2 9 2 2 3" xfId="2248" xr:uid="{00000000-0005-0000-0000-0000CB070000}"/>
    <cellStyle name="20% - Accent5 2 9 2 3" xfId="2249" xr:uid="{00000000-0005-0000-0000-0000CC070000}"/>
    <cellStyle name="20% - Accent5 2 9 2 4" xfId="2250" xr:uid="{00000000-0005-0000-0000-0000CD070000}"/>
    <cellStyle name="20% - Accent5 2 9 3" xfId="2251" xr:uid="{00000000-0005-0000-0000-0000CE070000}"/>
    <cellStyle name="20% - Accent5 2 9 3 2" xfId="2252" xr:uid="{00000000-0005-0000-0000-0000CF070000}"/>
    <cellStyle name="20% - Accent5 2 9 3 3" xfId="2253" xr:uid="{00000000-0005-0000-0000-0000D0070000}"/>
    <cellStyle name="20% - Accent5 2 9 4" xfId="2254" xr:uid="{00000000-0005-0000-0000-0000D1070000}"/>
    <cellStyle name="20% - Accent5 2 9 4 2" xfId="2255" xr:uid="{00000000-0005-0000-0000-0000D2070000}"/>
    <cellStyle name="20% - Accent5 2 9 4 3" xfId="2256" xr:uid="{00000000-0005-0000-0000-0000D3070000}"/>
    <cellStyle name="20% - Accent5 2 9 5" xfId="2257" xr:uid="{00000000-0005-0000-0000-0000D4070000}"/>
    <cellStyle name="20% - Accent5 2 9 5 2" xfId="2258" xr:uid="{00000000-0005-0000-0000-0000D5070000}"/>
    <cellStyle name="20% - Accent5 2 9 5 3" xfId="2259" xr:uid="{00000000-0005-0000-0000-0000D6070000}"/>
    <cellStyle name="20% - Accent5 2 9 6" xfId="2260" xr:uid="{00000000-0005-0000-0000-0000D7070000}"/>
    <cellStyle name="20% - Accent5 2 9 7" xfId="2261" xr:uid="{00000000-0005-0000-0000-0000D8070000}"/>
    <cellStyle name="20% - Accent5 3" xfId="2262" xr:uid="{00000000-0005-0000-0000-0000D9070000}"/>
    <cellStyle name="20% - Accent5 4" xfId="2263" xr:uid="{00000000-0005-0000-0000-0000DA070000}"/>
    <cellStyle name="20% - Accent5 4 2" xfId="2264" xr:uid="{00000000-0005-0000-0000-0000DB070000}"/>
    <cellStyle name="20% - Accent5 4 2 2" xfId="2265" xr:uid="{00000000-0005-0000-0000-0000DC070000}"/>
    <cellStyle name="20% - Accent5 4 2 2 2" xfId="2266" xr:uid="{00000000-0005-0000-0000-0000DD070000}"/>
    <cellStyle name="20% - Accent5 4 2 2 3" xfId="2267" xr:uid="{00000000-0005-0000-0000-0000DE070000}"/>
    <cellStyle name="20% - Accent5 4 2 3" xfId="2268" xr:uid="{00000000-0005-0000-0000-0000DF070000}"/>
    <cellStyle name="20% - Accent5 4 2 4" xfId="2269" xr:uid="{00000000-0005-0000-0000-0000E0070000}"/>
    <cellStyle name="20% - Accent5 4 3" xfId="2270" xr:uid="{00000000-0005-0000-0000-0000E1070000}"/>
    <cellStyle name="20% - Accent5 4 3 2" xfId="2271" xr:uid="{00000000-0005-0000-0000-0000E2070000}"/>
    <cellStyle name="20% - Accent5 4 3 3" xfId="2272" xr:uid="{00000000-0005-0000-0000-0000E3070000}"/>
    <cellStyle name="20% - Accent5 4 4" xfId="2273" xr:uid="{00000000-0005-0000-0000-0000E4070000}"/>
    <cellStyle name="20% - Accent5 4 4 2" xfId="2274" xr:uid="{00000000-0005-0000-0000-0000E5070000}"/>
    <cellStyle name="20% - Accent5 4 4 3" xfId="2275" xr:uid="{00000000-0005-0000-0000-0000E6070000}"/>
    <cellStyle name="20% - Accent5 4 5" xfId="2276" xr:uid="{00000000-0005-0000-0000-0000E7070000}"/>
    <cellStyle name="20% - Accent5 4 5 2" xfId="2277" xr:uid="{00000000-0005-0000-0000-0000E8070000}"/>
    <cellStyle name="20% - Accent5 4 5 3" xfId="2278" xr:uid="{00000000-0005-0000-0000-0000E9070000}"/>
    <cellStyle name="20% - Accent5 4 6" xfId="2279" xr:uid="{00000000-0005-0000-0000-0000EA070000}"/>
    <cellStyle name="20% - Accent5 4 7" xfId="2280" xr:uid="{00000000-0005-0000-0000-0000EB070000}"/>
    <cellStyle name="20% - Accent5 5" xfId="2281" xr:uid="{00000000-0005-0000-0000-0000EC070000}"/>
    <cellStyle name="20% - Accent5 5 2" xfId="2282" xr:uid="{00000000-0005-0000-0000-0000ED070000}"/>
    <cellStyle name="20% - Accent5 5 2 2" xfId="2283" xr:uid="{00000000-0005-0000-0000-0000EE070000}"/>
    <cellStyle name="20% - Accent5 5 2 2 2" xfId="2284" xr:uid="{00000000-0005-0000-0000-0000EF070000}"/>
    <cellStyle name="20% - Accent5 5 2 2 3" xfId="2285" xr:uid="{00000000-0005-0000-0000-0000F0070000}"/>
    <cellStyle name="20% - Accent5 5 2 3" xfId="2286" xr:uid="{00000000-0005-0000-0000-0000F1070000}"/>
    <cellStyle name="20% - Accent5 5 2 4" xfId="2287" xr:uid="{00000000-0005-0000-0000-0000F2070000}"/>
    <cellStyle name="20% - Accent5 5 3" xfId="2288" xr:uid="{00000000-0005-0000-0000-0000F3070000}"/>
    <cellStyle name="20% - Accent5 5 3 2" xfId="2289" xr:uid="{00000000-0005-0000-0000-0000F4070000}"/>
    <cellStyle name="20% - Accent5 5 3 3" xfId="2290" xr:uid="{00000000-0005-0000-0000-0000F5070000}"/>
    <cellStyle name="20% - Accent5 5 4" xfId="2291" xr:uid="{00000000-0005-0000-0000-0000F6070000}"/>
    <cellStyle name="20% - Accent5 5 4 2" xfId="2292" xr:uid="{00000000-0005-0000-0000-0000F7070000}"/>
    <cellStyle name="20% - Accent5 5 4 3" xfId="2293" xr:uid="{00000000-0005-0000-0000-0000F8070000}"/>
    <cellStyle name="20% - Accent5 5 5" xfId="2294" xr:uid="{00000000-0005-0000-0000-0000F9070000}"/>
    <cellStyle name="20% - Accent5 5 5 2" xfId="2295" xr:uid="{00000000-0005-0000-0000-0000FA070000}"/>
    <cellStyle name="20% - Accent5 5 5 3" xfId="2296" xr:uid="{00000000-0005-0000-0000-0000FB070000}"/>
    <cellStyle name="20% - Accent5 5 6" xfId="2297" xr:uid="{00000000-0005-0000-0000-0000FC070000}"/>
    <cellStyle name="20% - Accent5 5 7" xfId="2298" xr:uid="{00000000-0005-0000-0000-0000FD070000}"/>
    <cellStyle name="20% - Accent5 6" xfId="2299" xr:uid="{00000000-0005-0000-0000-0000FE070000}"/>
    <cellStyle name="20% - Accent5 6 2" xfId="2300" xr:uid="{00000000-0005-0000-0000-0000FF070000}"/>
    <cellStyle name="20% - Accent5 6 2 2" xfId="2301" xr:uid="{00000000-0005-0000-0000-000000080000}"/>
    <cellStyle name="20% - Accent5 6 2 2 2" xfId="2302" xr:uid="{00000000-0005-0000-0000-000001080000}"/>
    <cellStyle name="20% - Accent5 6 2 2 3" xfId="2303" xr:uid="{00000000-0005-0000-0000-000002080000}"/>
    <cellStyle name="20% - Accent5 6 2 3" xfId="2304" xr:uid="{00000000-0005-0000-0000-000003080000}"/>
    <cellStyle name="20% - Accent5 6 2 4" xfId="2305" xr:uid="{00000000-0005-0000-0000-000004080000}"/>
    <cellStyle name="20% - Accent5 6 3" xfId="2306" xr:uid="{00000000-0005-0000-0000-000005080000}"/>
    <cellStyle name="20% - Accent5 6 3 2" xfId="2307" xr:uid="{00000000-0005-0000-0000-000006080000}"/>
    <cellStyle name="20% - Accent5 6 3 3" xfId="2308" xr:uid="{00000000-0005-0000-0000-000007080000}"/>
    <cellStyle name="20% - Accent5 6 4" xfId="2309" xr:uid="{00000000-0005-0000-0000-000008080000}"/>
    <cellStyle name="20% - Accent5 6 4 2" xfId="2310" xr:uid="{00000000-0005-0000-0000-000009080000}"/>
    <cellStyle name="20% - Accent5 6 4 3" xfId="2311" xr:uid="{00000000-0005-0000-0000-00000A080000}"/>
    <cellStyle name="20% - Accent5 6 5" xfId="2312" xr:uid="{00000000-0005-0000-0000-00000B080000}"/>
    <cellStyle name="20% - Accent5 6 5 2" xfId="2313" xr:uid="{00000000-0005-0000-0000-00000C080000}"/>
    <cellStyle name="20% - Accent5 6 5 3" xfId="2314" xr:uid="{00000000-0005-0000-0000-00000D080000}"/>
    <cellStyle name="20% - Accent5 6 6" xfId="2315" xr:uid="{00000000-0005-0000-0000-00000E080000}"/>
    <cellStyle name="20% - Accent5 6 7" xfId="2316" xr:uid="{00000000-0005-0000-0000-00000F080000}"/>
    <cellStyle name="20% - Accent5 7" xfId="2317" xr:uid="{00000000-0005-0000-0000-000010080000}"/>
    <cellStyle name="20% - Accent5 7 2" xfId="2318" xr:uid="{00000000-0005-0000-0000-000011080000}"/>
    <cellStyle name="20% - Accent5 7 2 2" xfId="2319" xr:uid="{00000000-0005-0000-0000-000012080000}"/>
    <cellStyle name="20% - Accent5 7 2 2 2" xfId="2320" xr:uid="{00000000-0005-0000-0000-000013080000}"/>
    <cellStyle name="20% - Accent5 7 2 2 3" xfId="2321" xr:uid="{00000000-0005-0000-0000-000014080000}"/>
    <cellStyle name="20% - Accent5 7 2 3" xfId="2322" xr:uid="{00000000-0005-0000-0000-000015080000}"/>
    <cellStyle name="20% - Accent5 7 2 4" xfId="2323" xr:uid="{00000000-0005-0000-0000-000016080000}"/>
    <cellStyle name="20% - Accent5 7 3" xfId="2324" xr:uid="{00000000-0005-0000-0000-000017080000}"/>
    <cellStyle name="20% - Accent5 7 3 2" xfId="2325" xr:uid="{00000000-0005-0000-0000-000018080000}"/>
    <cellStyle name="20% - Accent5 7 3 3" xfId="2326" xr:uid="{00000000-0005-0000-0000-000019080000}"/>
    <cellStyle name="20% - Accent5 7 4" xfId="2327" xr:uid="{00000000-0005-0000-0000-00001A080000}"/>
    <cellStyle name="20% - Accent5 7 4 2" xfId="2328" xr:uid="{00000000-0005-0000-0000-00001B080000}"/>
    <cellStyle name="20% - Accent5 7 4 3" xfId="2329" xr:uid="{00000000-0005-0000-0000-00001C080000}"/>
    <cellStyle name="20% - Accent5 7 5" xfId="2330" xr:uid="{00000000-0005-0000-0000-00001D080000}"/>
    <cellStyle name="20% - Accent5 7 5 2" xfId="2331" xr:uid="{00000000-0005-0000-0000-00001E080000}"/>
    <cellStyle name="20% - Accent5 7 5 3" xfId="2332" xr:uid="{00000000-0005-0000-0000-00001F080000}"/>
    <cellStyle name="20% - Accent5 7 6" xfId="2333" xr:uid="{00000000-0005-0000-0000-000020080000}"/>
    <cellStyle name="20% - Accent5 7 7" xfId="2334" xr:uid="{00000000-0005-0000-0000-000021080000}"/>
    <cellStyle name="20% - Accent6 2" xfId="2335" xr:uid="{00000000-0005-0000-0000-000022080000}"/>
    <cellStyle name="20% - Accent6 2 10" xfId="2336" xr:uid="{00000000-0005-0000-0000-000023080000}"/>
    <cellStyle name="20% - Accent6 2 10 2" xfId="2337" xr:uid="{00000000-0005-0000-0000-000024080000}"/>
    <cellStyle name="20% - Accent6 2 10 2 2" xfId="2338" xr:uid="{00000000-0005-0000-0000-000025080000}"/>
    <cellStyle name="20% - Accent6 2 10 2 3" xfId="2339" xr:uid="{00000000-0005-0000-0000-000026080000}"/>
    <cellStyle name="20% - Accent6 2 10 3" xfId="2340" xr:uid="{00000000-0005-0000-0000-000027080000}"/>
    <cellStyle name="20% - Accent6 2 10 4" xfId="2341" xr:uid="{00000000-0005-0000-0000-000028080000}"/>
    <cellStyle name="20% - Accent6 2 11" xfId="2342" xr:uid="{00000000-0005-0000-0000-000029080000}"/>
    <cellStyle name="20% - Accent6 2 11 2" xfId="2343" xr:uid="{00000000-0005-0000-0000-00002A080000}"/>
    <cellStyle name="20% - Accent6 2 11 3" xfId="2344" xr:uid="{00000000-0005-0000-0000-00002B080000}"/>
    <cellStyle name="20% - Accent6 2 12" xfId="2345" xr:uid="{00000000-0005-0000-0000-00002C080000}"/>
    <cellStyle name="20% - Accent6 2 12 2" xfId="2346" xr:uid="{00000000-0005-0000-0000-00002D080000}"/>
    <cellStyle name="20% - Accent6 2 12 3" xfId="2347" xr:uid="{00000000-0005-0000-0000-00002E080000}"/>
    <cellStyle name="20% - Accent6 2 13" xfId="2348" xr:uid="{00000000-0005-0000-0000-00002F080000}"/>
    <cellStyle name="20% - Accent6 2 13 2" xfId="2349" xr:uid="{00000000-0005-0000-0000-000030080000}"/>
    <cellStyle name="20% - Accent6 2 13 3" xfId="2350" xr:uid="{00000000-0005-0000-0000-000031080000}"/>
    <cellStyle name="20% - Accent6 2 14" xfId="2351" xr:uid="{00000000-0005-0000-0000-000032080000}"/>
    <cellStyle name="20% - Accent6 2 15" xfId="2352" xr:uid="{00000000-0005-0000-0000-000033080000}"/>
    <cellStyle name="20% - Accent6 2 2" xfId="2353" xr:uid="{00000000-0005-0000-0000-000034080000}"/>
    <cellStyle name="20% - Accent6 2 2 2" xfId="2354" xr:uid="{00000000-0005-0000-0000-000035080000}"/>
    <cellStyle name="20% - Accent6 2 2 2 2" xfId="2355" xr:uid="{00000000-0005-0000-0000-000036080000}"/>
    <cellStyle name="20% - Accent6 2 2 2 2 2" xfId="2356" xr:uid="{00000000-0005-0000-0000-000037080000}"/>
    <cellStyle name="20% - Accent6 2 2 2 2 2 2" xfId="2357" xr:uid="{00000000-0005-0000-0000-000038080000}"/>
    <cellStyle name="20% - Accent6 2 2 2 2 2 3" xfId="2358" xr:uid="{00000000-0005-0000-0000-000039080000}"/>
    <cellStyle name="20% - Accent6 2 2 2 2 3" xfId="2359" xr:uid="{00000000-0005-0000-0000-00003A080000}"/>
    <cellStyle name="20% - Accent6 2 2 2 2 4" xfId="2360" xr:uid="{00000000-0005-0000-0000-00003B080000}"/>
    <cellStyle name="20% - Accent6 2 2 2 3" xfId="2361" xr:uid="{00000000-0005-0000-0000-00003C080000}"/>
    <cellStyle name="20% - Accent6 2 2 2 3 2" xfId="2362" xr:uid="{00000000-0005-0000-0000-00003D080000}"/>
    <cellStyle name="20% - Accent6 2 2 2 3 3" xfId="2363" xr:uid="{00000000-0005-0000-0000-00003E080000}"/>
    <cellStyle name="20% - Accent6 2 2 2 4" xfId="2364" xr:uid="{00000000-0005-0000-0000-00003F080000}"/>
    <cellStyle name="20% - Accent6 2 2 2 4 2" xfId="2365" xr:uid="{00000000-0005-0000-0000-000040080000}"/>
    <cellStyle name="20% - Accent6 2 2 2 4 3" xfId="2366" xr:uid="{00000000-0005-0000-0000-000041080000}"/>
    <cellStyle name="20% - Accent6 2 2 2 5" xfId="2367" xr:uid="{00000000-0005-0000-0000-000042080000}"/>
    <cellStyle name="20% - Accent6 2 2 2 5 2" xfId="2368" xr:uid="{00000000-0005-0000-0000-000043080000}"/>
    <cellStyle name="20% - Accent6 2 2 2 5 3" xfId="2369" xr:uid="{00000000-0005-0000-0000-000044080000}"/>
    <cellStyle name="20% - Accent6 2 2 2 6" xfId="2370" xr:uid="{00000000-0005-0000-0000-000045080000}"/>
    <cellStyle name="20% - Accent6 2 2 2 7" xfId="2371" xr:uid="{00000000-0005-0000-0000-000046080000}"/>
    <cellStyle name="20% - Accent6 2 2 3" xfId="2372" xr:uid="{00000000-0005-0000-0000-000047080000}"/>
    <cellStyle name="20% - Accent6 2 2 3 2" xfId="2373" xr:uid="{00000000-0005-0000-0000-000048080000}"/>
    <cellStyle name="20% - Accent6 2 2 3 2 2" xfId="2374" xr:uid="{00000000-0005-0000-0000-000049080000}"/>
    <cellStyle name="20% - Accent6 2 2 3 2 3" xfId="2375" xr:uid="{00000000-0005-0000-0000-00004A080000}"/>
    <cellStyle name="20% - Accent6 2 2 3 3" xfId="2376" xr:uid="{00000000-0005-0000-0000-00004B080000}"/>
    <cellStyle name="20% - Accent6 2 2 3 4" xfId="2377" xr:uid="{00000000-0005-0000-0000-00004C080000}"/>
    <cellStyle name="20% - Accent6 2 2 4" xfId="2378" xr:uid="{00000000-0005-0000-0000-00004D080000}"/>
    <cellStyle name="20% - Accent6 2 2 4 2" xfId="2379" xr:uid="{00000000-0005-0000-0000-00004E080000}"/>
    <cellStyle name="20% - Accent6 2 2 4 3" xfId="2380" xr:uid="{00000000-0005-0000-0000-00004F080000}"/>
    <cellStyle name="20% - Accent6 2 2 5" xfId="2381" xr:uid="{00000000-0005-0000-0000-000050080000}"/>
    <cellStyle name="20% - Accent6 2 2 5 2" xfId="2382" xr:uid="{00000000-0005-0000-0000-000051080000}"/>
    <cellStyle name="20% - Accent6 2 2 5 3" xfId="2383" xr:uid="{00000000-0005-0000-0000-000052080000}"/>
    <cellStyle name="20% - Accent6 2 2 6" xfId="2384" xr:uid="{00000000-0005-0000-0000-000053080000}"/>
    <cellStyle name="20% - Accent6 2 2 6 2" xfId="2385" xr:uid="{00000000-0005-0000-0000-000054080000}"/>
    <cellStyle name="20% - Accent6 2 2 6 3" xfId="2386" xr:uid="{00000000-0005-0000-0000-000055080000}"/>
    <cellStyle name="20% - Accent6 2 2 7" xfId="2387" xr:uid="{00000000-0005-0000-0000-000056080000}"/>
    <cellStyle name="20% - Accent6 2 2 8" xfId="2388" xr:uid="{00000000-0005-0000-0000-000057080000}"/>
    <cellStyle name="20% - Accent6 2 3" xfId="2389" xr:uid="{00000000-0005-0000-0000-000058080000}"/>
    <cellStyle name="20% - Accent6 2 3 2" xfId="2390" xr:uid="{00000000-0005-0000-0000-000059080000}"/>
    <cellStyle name="20% - Accent6 2 3 2 2" xfId="2391" xr:uid="{00000000-0005-0000-0000-00005A080000}"/>
    <cellStyle name="20% - Accent6 2 3 2 2 2" xfId="2392" xr:uid="{00000000-0005-0000-0000-00005B080000}"/>
    <cellStyle name="20% - Accent6 2 3 2 2 2 2" xfId="2393" xr:uid="{00000000-0005-0000-0000-00005C080000}"/>
    <cellStyle name="20% - Accent6 2 3 2 2 2 3" xfId="2394" xr:uid="{00000000-0005-0000-0000-00005D080000}"/>
    <cellStyle name="20% - Accent6 2 3 2 2 3" xfId="2395" xr:uid="{00000000-0005-0000-0000-00005E080000}"/>
    <cellStyle name="20% - Accent6 2 3 2 2 4" xfId="2396" xr:uid="{00000000-0005-0000-0000-00005F080000}"/>
    <cellStyle name="20% - Accent6 2 3 2 3" xfId="2397" xr:uid="{00000000-0005-0000-0000-000060080000}"/>
    <cellStyle name="20% - Accent6 2 3 2 3 2" xfId="2398" xr:uid="{00000000-0005-0000-0000-000061080000}"/>
    <cellStyle name="20% - Accent6 2 3 2 3 3" xfId="2399" xr:uid="{00000000-0005-0000-0000-000062080000}"/>
    <cellStyle name="20% - Accent6 2 3 2 4" xfId="2400" xr:uid="{00000000-0005-0000-0000-000063080000}"/>
    <cellStyle name="20% - Accent6 2 3 2 4 2" xfId="2401" xr:uid="{00000000-0005-0000-0000-000064080000}"/>
    <cellStyle name="20% - Accent6 2 3 2 4 3" xfId="2402" xr:uid="{00000000-0005-0000-0000-000065080000}"/>
    <cellStyle name="20% - Accent6 2 3 2 5" xfId="2403" xr:uid="{00000000-0005-0000-0000-000066080000}"/>
    <cellStyle name="20% - Accent6 2 3 2 5 2" xfId="2404" xr:uid="{00000000-0005-0000-0000-000067080000}"/>
    <cellStyle name="20% - Accent6 2 3 2 5 3" xfId="2405" xr:uid="{00000000-0005-0000-0000-000068080000}"/>
    <cellStyle name="20% - Accent6 2 3 2 6" xfId="2406" xr:uid="{00000000-0005-0000-0000-000069080000}"/>
    <cellStyle name="20% - Accent6 2 3 2 7" xfId="2407" xr:uid="{00000000-0005-0000-0000-00006A080000}"/>
    <cellStyle name="20% - Accent6 2 3 3" xfId="2408" xr:uid="{00000000-0005-0000-0000-00006B080000}"/>
    <cellStyle name="20% - Accent6 2 3 3 2" xfId="2409" xr:uid="{00000000-0005-0000-0000-00006C080000}"/>
    <cellStyle name="20% - Accent6 2 3 3 2 2" xfId="2410" xr:uid="{00000000-0005-0000-0000-00006D080000}"/>
    <cellStyle name="20% - Accent6 2 3 3 2 3" xfId="2411" xr:uid="{00000000-0005-0000-0000-00006E080000}"/>
    <cellStyle name="20% - Accent6 2 3 3 3" xfId="2412" xr:uid="{00000000-0005-0000-0000-00006F080000}"/>
    <cellStyle name="20% - Accent6 2 3 3 4" xfId="2413" xr:uid="{00000000-0005-0000-0000-000070080000}"/>
    <cellStyle name="20% - Accent6 2 3 4" xfId="2414" xr:uid="{00000000-0005-0000-0000-000071080000}"/>
    <cellStyle name="20% - Accent6 2 3 4 2" xfId="2415" xr:uid="{00000000-0005-0000-0000-000072080000}"/>
    <cellStyle name="20% - Accent6 2 3 4 3" xfId="2416" xr:uid="{00000000-0005-0000-0000-000073080000}"/>
    <cellStyle name="20% - Accent6 2 3 5" xfId="2417" xr:uid="{00000000-0005-0000-0000-000074080000}"/>
    <cellStyle name="20% - Accent6 2 3 5 2" xfId="2418" xr:uid="{00000000-0005-0000-0000-000075080000}"/>
    <cellStyle name="20% - Accent6 2 3 5 3" xfId="2419" xr:uid="{00000000-0005-0000-0000-000076080000}"/>
    <cellStyle name="20% - Accent6 2 3 6" xfId="2420" xr:uid="{00000000-0005-0000-0000-000077080000}"/>
    <cellStyle name="20% - Accent6 2 3 6 2" xfId="2421" xr:uid="{00000000-0005-0000-0000-000078080000}"/>
    <cellStyle name="20% - Accent6 2 3 6 3" xfId="2422" xr:uid="{00000000-0005-0000-0000-000079080000}"/>
    <cellStyle name="20% - Accent6 2 3 7" xfId="2423" xr:uid="{00000000-0005-0000-0000-00007A080000}"/>
    <cellStyle name="20% - Accent6 2 3 8" xfId="2424" xr:uid="{00000000-0005-0000-0000-00007B080000}"/>
    <cellStyle name="20% - Accent6 2 4" xfId="2425" xr:uid="{00000000-0005-0000-0000-00007C080000}"/>
    <cellStyle name="20% - Accent6 2 4 2" xfId="2426" xr:uid="{00000000-0005-0000-0000-00007D080000}"/>
    <cellStyle name="20% - Accent6 2 4 2 2" xfId="2427" xr:uid="{00000000-0005-0000-0000-00007E080000}"/>
    <cellStyle name="20% - Accent6 2 4 2 2 2" xfId="2428" xr:uid="{00000000-0005-0000-0000-00007F080000}"/>
    <cellStyle name="20% - Accent6 2 4 2 2 3" xfId="2429" xr:uid="{00000000-0005-0000-0000-000080080000}"/>
    <cellStyle name="20% - Accent6 2 4 2 3" xfId="2430" xr:uid="{00000000-0005-0000-0000-000081080000}"/>
    <cellStyle name="20% - Accent6 2 4 2 4" xfId="2431" xr:uid="{00000000-0005-0000-0000-000082080000}"/>
    <cellStyle name="20% - Accent6 2 4 3" xfId="2432" xr:uid="{00000000-0005-0000-0000-000083080000}"/>
    <cellStyle name="20% - Accent6 2 4 3 2" xfId="2433" xr:uid="{00000000-0005-0000-0000-000084080000}"/>
    <cellStyle name="20% - Accent6 2 4 3 3" xfId="2434" xr:uid="{00000000-0005-0000-0000-000085080000}"/>
    <cellStyle name="20% - Accent6 2 4 4" xfId="2435" xr:uid="{00000000-0005-0000-0000-000086080000}"/>
    <cellStyle name="20% - Accent6 2 4 4 2" xfId="2436" xr:uid="{00000000-0005-0000-0000-000087080000}"/>
    <cellStyle name="20% - Accent6 2 4 4 3" xfId="2437" xr:uid="{00000000-0005-0000-0000-000088080000}"/>
    <cellStyle name="20% - Accent6 2 4 5" xfId="2438" xr:uid="{00000000-0005-0000-0000-000089080000}"/>
    <cellStyle name="20% - Accent6 2 4 5 2" xfId="2439" xr:uid="{00000000-0005-0000-0000-00008A080000}"/>
    <cellStyle name="20% - Accent6 2 4 5 3" xfId="2440" xr:uid="{00000000-0005-0000-0000-00008B080000}"/>
    <cellStyle name="20% - Accent6 2 4 6" xfId="2441" xr:uid="{00000000-0005-0000-0000-00008C080000}"/>
    <cellStyle name="20% - Accent6 2 4 7" xfId="2442" xr:uid="{00000000-0005-0000-0000-00008D080000}"/>
    <cellStyle name="20% - Accent6 2 5" xfId="2443" xr:uid="{00000000-0005-0000-0000-00008E080000}"/>
    <cellStyle name="20% - Accent6 2 5 2" xfId="2444" xr:uid="{00000000-0005-0000-0000-00008F080000}"/>
    <cellStyle name="20% - Accent6 2 5 2 2" xfId="2445" xr:uid="{00000000-0005-0000-0000-000090080000}"/>
    <cellStyle name="20% - Accent6 2 5 2 2 2" xfId="2446" xr:uid="{00000000-0005-0000-0000-000091080000}"/>
    <cellStyle name="20% - Accent6 2 5 2 2 3" xfId="2447" xr:uid="{00000000-0005-0000-0000-000092080000}"/>
    <cellStyle name="20% - Accent6 2 5 2 3" xfId="2448" xr:uid="{00000000-0005-0000-0000-000093080000}"/>
    <cellStyle name="20% - Accent6 2 5 2 4" xfId="2449" xr:uid="{00000000-0005-0000-0000-000094080000}"/>
    <cellStyle name="20% - Accent6 2 5 3" xfId="2450" xr:uid="{00000000-0005-0000-0000-000095080000}"/>
    <cellStyle name="20% - Accent6 2 5 3 2" xfId="2451" xr:uid="{00000000-0005-0000-0000-000096080000}"/>
    <cellStyle name="20% - Accent6 2 5 3 3" xfId="2452" xr:uid="{00000000-0005-0000-0000-000097080000}"/>
    <cellStyle name="20% - Accent6 2 5 4" xfId="2453" xr:uid="{00000000-0005-0000-0000-000098080000}"/>
    <cellStyle name="20% - Accent6 2 5 4 2" xfId="2454" xr:uid="{00000000-0005-0000-0000-000099080000}"/>
    <cellStyle name="20% - Accent6 2 5 4 3" xfId="2455" xr:uid="{00000000-0005-0000-0000-00009A080000}"/>
    <cellStyle name="20% - Accent6 2 5 5" xfId="2456" xr:uid="{00000000-0005-0000-0000-00009B080000}"/>
    <cellStyle name="20% - Accent6 2 5 5 2" xfId="2457" xr:uid="{00000000-0005-0000-0000-00009C080000}"/>
    <cellStyle name="20% - Accent6 2 5 5 3" xfId="2458" xr:uid="{00000000-0005-0000-0000-00009D080000}"/>
    <cellStyle name="20% - Accent6 2 5 6" xfId="2459" xr:uid="{00000000-0005-0000-0000-00009E080000}"/>
    <cellStyle name="20% - Accent6 2 5 7" xfId="2460" xr:uid="{00000000-0005-0000-0000-00009F080000}"/>
    <cellStyle name="20% - Accent6 2 6" xfId="2461" xr:uid="{00000000-0005-0000-0000-0000A0080000}"/>
    <cellStyle name="20% - Accent6 2 6 2" xfId="2462" xr:uid="{00000000-0005-0000-0000-0000A1080000}"/>
    <cellStyle name="20% - Accent6 2 6 2 2" xfId="2463" xr:uid="{00000000-0005-0000-0000-0000A2080000}"/>
    <cellStyle name="20% - Accent6 2 6 2 2 2" xfId="2464" xr:uid="{00000000-0005-0000-0000-0000A3080000}"/>
    <cellStyle name="20% - Accent6 2 6 2 2 3" xfId="2465" xr:uid="{00000000-0005-0000-0000-0000A4080000}"/>
    <cellStyle name="20% - Accent6 2 6 2 3" xfId="2466" xr:uid="{00000000-0005-0000-0000-0000A5080000}"/>
    <cellStyle name="20% - Accent6 2 6 2 4" xfId="2467" xr:uid="{00000000-0005-0000-0000-0000A6080000}"/>
    <cellStyle name="20% - Accent6 2 6 3" xfId="2468" xr:uid="{00000000-0005-0000-0000-0000A7080000}"/>
    <cellStyle name="20% - Accent6 2 6 3 2" xfId="2469" xr:uid="{00000000-0005-0000-0000-0000A8080000}"/>
    <cellStyle name="20% - Accent6 2 6 3 3" xfId="2470" xr:uid="{00000000-0005-0000-0000-0000A9080000}"/>
    <cellStyle name="20% - Accent6 2 6 4" xfId="2471" xr:uid="{00000000-0005-0000-0000-0000AA080000}"/>
    <cellStyle name="20% - Accent6 2 6 4 2" xfId="2472" xr:uid="{00000000-0005-0000-0000-0000AB080000}"/>
    <cellStyle name="20% - Accent6 2 6 4 3" xfId="2473" xr:uid="{00000000-0005-0000-0000-0000AC080000}"/>
    <cellStyle name="20% - Accent6 2 6 5" xfId="2474" xr:uid="{00000000-0005-0000-0000-0000AD080000}"/>
    <cellStyle name="20% - Accent6 2 6 5 2" xfId="2475" xr:uid="{00000000-0005-0000-0000-0000AE080000}"/>
    <cellStyle name="20% - Accent6 2 6 5 3" xfId="2476" xr:uid="{00000000-0005-0000-0000-0000AF080000}"/>
    <cellStyle name="20% - Accent6 2 6 6" xfId="2477" xr:uid="{00000000-0005-0000-0000-0000B0080000}"/>
    <cellStyle name="20% - Accent6 2 6 7" xfId="2478" xr:uid="{00000000-0005-0000-0000-0000B1080000}"/>
    <cellStyle name="20% - Accent6 2 7" xfId="2479" xr:uid="{00000000-0005-0000-0000-0000B2080000}"/>
    <cellStyle name="20% - Accent6 2 7 2" xfId="2480" xr:uid="{00000000-0005-0000-0000-0000B3080000}"/>
    <cellStyle name="20% - Accent6 2 7 2 2" xfId="2481" xr:uid="{00000000-0005-0000-0000-0000B4080000}"/>
    <cellStyle name="20% - Accent6 2 7 2 2 2" xfId="2482" xr:uid="{00000000-0005-0000-0000-0000B5080000}"/>
    <cellStyle name="20% - Accent6 2 7 2 2 3" xfId="2483" xr:uid="{00000000-0005-0000-0000-0000B6080000}"/>
    <cellStyle name="20% - Accent6 2 7 2 3" xfId="2484" xr:uid="{00000000-0005-0000-0000-0000B7080000}"/>
    <cellStyle name="20% - Accent6 2 7 2 4" xfId="2485" xr:uid="{00000000-0005-0000-0000-0000B8080000}"/>
    <cellStyle name="20% - Accent6 2 7 3" xfId="2486" xr:uid="{00000000-0005-0000-0000-0000B9080000}"/>
    <cellStyle name="20% - Accent6 2 7 3 2" xfId="2487" xr:uid="{00000000-0005-0000-0000-0000BA080000}"/>
    <cellStyle name="20% - Accent6 2 7 3 3" xfId="2488" xr:uid="{00000000-0005-0000-0000-0000BB080000}"/>
    <cellStyle name="20% - Accent6 2 7 4" xfId="2489" xr:uid="{00000000-0005-0000-0000-0000BC080000}"/>
    <cellStyle name="20% - Accent6 2 7 4 2" xfId="2490" xr:uid="{00000000-0005-0000-0000-0000BD080000}"/>
    <cellStyle name="20% - Accent6 2 7 4 3" xfId="2491" xr:uid="{00000000-0005-0000-0000-0000BE080000}"/>
    <cellStyle name="20% - Accent6 2 7 5" xfId="2492" xr:uid="{00000000-0005-0000-0000-0000BF080000}"/>
    <cellStyle name="20% - Accent6 2 7 5 2" xfId="2493" xr:uid="{00000000-0005-0000-0000-0000C0080000}"/>
    <cellStyle name="20% - Accent6 2 7 5 3" xfId="2494" xr:uid="{00000000-0005-0000-0000-0000C1080000}"/>
    <cellStyle name="20% - Accent6 2 7 6" xfId="2495" xr:uid="{00000000-0005-0000-0000-0000C2080000}"/>
    <cellStyle name="20% - Accent6 2 7 7" xfId="2496" xr:uid="{00000000-0005-0000-0000-0000C3080000}"/>
    <cellStyle name="20% - Accent6 2 8" xfId="2497" xr:uid="{00000000-0005-0000-0000-0000C4080000}"/>
    <cellStyle name="20% - Accent6 2 8 2" xfId="2498" xr:uid="{00000000-0005-0000-0000-0000C5080000}"/>
    <cellStyle name="20% - Accent6 2 8 2 2" xfId="2499" xr:uid="{00000000-0005-0000-0000-0000C6080000}"/>
    <cellStyle name="20% - Accent6 2 8 2 2 2" xfId="2500" xr:uid="{00000000-0005-0000-0000-0000C7080000}"/>
    <cellStyle name="20% - Accent6 2 8 2 2 3" xfId="2501" xr:uid="{00000000-0005-0000-0000-0000C8080000}"/>
    <cellStyle name="20% - Accent6 2 8 2 3" xfId="2502" xr:uid="{00000000-0005-0000-0000-0000C9080000}"/>
    <cellStyle name="20% - Accent6 2 8 2 4" xfId="2503" xr:uid="{00000000-0005-0000-0000-0000CA080000}"/>
    <cellStyle name="20% - Accent6 2 8 3" xfId="2504" xr:uid="{00000000-0005-0000-0000-0000CB080000}"/>
    <cellStyle name="20% - Accent6 2 8 3 2" xfId="2505" xr:uid="{00000000-0005-0000-0000-0000CC080000}"/>
    <cellStyle name="20% - Accent6 2 8 3 3" xfId="2506" xr:uid="{00000000-0005-0000-0000-0000CD080000}"/>
    <cellStyle name="20% - Accent6 2 8 4" xfId="2507" xr:uid="{00000000-0005-0000-0000-0000CE080000}"/>
    <cellStyle name="20% - Accent6 2 8 4 2" xfId="2508" xr:uid="{00000000-0005-0000-0000-0000CF080000}"/>
    <cellStyle name="20% - Accent6 2 8 4 3" xfId="2509" xr:uid="{00000000-0005-0000-0000-0000D0080000}"/>
    <cellStyle name="20% - Accent6 2 8 5" xfId="2510" xr:uid="{00000000-0005-0000-0000-0000D1080000}"/>
    <cellStyle name="20% - Accent6 2 8 5 2" xfId="2511" xr:uid="{00000000-0005-0000-0000-0000D2080000}"/>
    <cellStyle name="20% - Accent6 2 8 5 3" xfId="2512" xr:uid="{00000000-0005-0000-0000-0000D3080000}"/>
    <cellStyle name="20% - Accent6 2 8 6" xfId="2513" xr:uid="{00000000-0005-0000-0000-0000D4080000}"/>
    <cellStyle name="20% - Accent6 2 8 7" xfId="2514" xr:uid="{00000000-0005-0000-0000-0000D5080000}"/>
    <cellStyle name="20% - Accent6 2 9" xfId="2515" xr:uid="{00000000-0005-0000-0000-0000D6080000}"/>
    <cellStyle name="20% - Accent6 2 9 2" xfId="2516" xr:uid="{00000000-0005-0000-0000-0000D7080000}"/>
    <cellStyle name="20% - Accent6 2 9 2 2" xfId="2517" xr:uid="{00000000-0005-0000-0000-0000D8080000}"/>
    <cellStyle name="20% - Accent6 2 9 2 2 2" xfId="2518" xr:uid="{00000000-0005-0000-0000-0000D9080000}"/>
    <cellStyle name="20% - Accent6 2 9 2 2 3" xfId="2519" xr:uid="{00000000-0005-0000-0000-0000DA080000}"/>
    <cellStyle name="20% - Accent6 2 9 2 3" xfId="2520" xr:uid="{00000000-0005-0000-0000-0000DB080000}"/>
    <cellStyle name="20% - Accent6 2 9 2 4" xfId="2521" xr:uid="{00000000-0005-0000-0000-0000DC080000}"/>
    <cellStyle name="20% - Accent6 2 9 3" xfId="2522" xr:uid="{00000000-0005-0000-0000-0000DD080000}"/>
    <cellStyle name="20% - Accent6 2 9 3 2" xfId="2523" xr:uid="{00000000-0005-0000-0000-0000DE080000}"/>
    <cellStyle name="20% - Accent6 2 9 3 3" xfId="2524" xr:uid="{00000000-0005-0000-0000-0000DF080000}"/>
    <cellStyle name="20% - Accent6 2 9 4" xfId="2525" xr:uid="{00000000-0005-0000-0000-0000E0080000}"/>
    <cellStyle name="20% - Accent6 2 9 4 2" xfId="2526" xr:uid="{00000000-0005-0000-0000-0000E1080000}"/>
    <cellStyle name="20% - Accent6 2 9 4 3" xfId="2527" xr:uid="{00000000-0005-0000-0000-0000E2080000}"/>
    <cellStyle name="20% - Accent6 2 9 5" xfId="2528" xr:uid="{00000000-0005-0000-0000-0000E3080000}"/>
    <cellStyle name="20% - Accent6 2 9 5 2" xfId="2529" xr:uid="{00000000-0005-0000-0000-0000E4080000}"/>
    <cellStyle name="20% - Accent6 2 9 5 3" xfId="2530" xr:uid="{00000000-0005-0000-0000-0000E5080000}"/>
    <cellStyle name="20% - Accent6 2 9 6" xfId="2531" xr:uid="{00000000-0005-0000-0000-0000E6080000}"/>
    <cellStyle name="20% - Accent6 2 9 7" xfId="2532" xr:uid="{00000000-0005-0000-0000-0000E7080000}"/>
    <cellStyle name="20% - Accent6 3" xfId="2533" xr:uid="{00000000-0005-0000-0000-0000E8080000}"/>
    <cellStyle name="20% - Accent6 4" xfId="2534" xr:uid="{00000000-0005-0000-0000-0000E9080000}"/>
    <cellStyle name="20% - Accent6 4 2" xfId="2535" xr:uid="{00000000-0005-0000-0000-0000EA080000}"/>
    <cellStyle name="20% - Accent6 4 2 2" xfId="2536" xr:uid="{00000000-0005-0000-0000-0000EB080000}"/>
    <cellStyle name="20% - Accent6 4 2 2 2" xfId="2537" xr:uid="{00000000-0005-0000-0000-0000EC080000}"/>
    <cellStyle name="20% - Accent6 4 2 2 3" xfId="2538" xr:uid="{00000000-0005-0000-0000-0000ED080000}"/>
    <cellStyle name="20% - Accent6 4 2 3" xfId="2539" xr:uid="{00000000-0005-0000-0000-0000EE080000}"/>
    <cellStyle name="20% - Accent6 4 2 4" xfId="2540" xr:uid="{00000000-0005-0000-0000-0000EF080000}"/>
    <cellStyle name="20% - Accent6 4 3" xfId="2541" xr:uid="{00000000-0005-0000-0000-0000F0080000}"/>
    <cellStyle name="20% - Accent6 4 3 2" xfId="2542" xr:uid="{00000000-0005-0000-0000-0000F1080000}"/>
    <cellStyle name="20% - Accent6 4 3 3" xfId="2543" xr:uid="{00000000-0005-0000-0000-0000F2080000}"/>
    <cellStyle name="20% - Accent6 4 4" xfId="2544" xr:uid="{00000000-0005-0000-0000-0000F3080000}"/>
    <cellStyle name="20% - Accent6 4 4 2" xfId="2545" xr:uid="{00000000-0005-0000-0000-0000F4080000}"/>
    <cellStyle name="20% - Accent6 4 4 3" xfId="2546" xr:uid="{00000000-0005-0000-0000-0000F5080000}"/>
    <cellStyle name="20% - Accent6 4 5" xfId="2547" xr:uid="{00000000-0005-0000-0000-0000F6080000}"/>
    <cellStyle name="20% - Accent6 4 5 2" xfId="2548" xr:uid="{00000000-0005-0000-0000-0000F7080000}"/>
    <cellStyle name="20% - Accent6 4 5 3" xfId="2549" xr:uid="{00000000-0005-0000-0000-0000F8080000}"/>
    <cellStyle name="20% - Accent6 4 6" xfId="2550" xr:uid="{00000000-0005-0000-0000-0000F9080000}"/>
    <cellStyle name="20% - Accent6 4 7" xfId="2551" xr:uid="{00000000-0005-0000-0000-0000FA080000}"/>
    <cellStyle name="20% - Accent6 5" xfId="2552" xr:uid="{00000000-0005-0000-0000-0000FB080000}"/>
    <cellStyle name="20% - Accent6 5 2" xfId="2553" xr:uid="{00000000-0005-0000-0000-0000FC080000}"/>
    <cellStyle name="20% - Accent6 5 2 2" xfId="2554" xr:uid="{00000000-0005-0000-0000-0000FD080000}"/>
    <cellStyle name="20% - Accent6 5 2 2 2" xfId="2555" xr:uid="{00000000-0005-0000-0000-0000FE080000}"/>
    <cellStyle name="20% - Accent6 5 2 2 3" xfId="2556" xr:uid="{00000000-0005-0000-0000-0000FF080000}"/>
    <cellStyle name="20% - Accent6 5 2 3" xfId="2557" xr:uid="{00000000-0005-0000-0000-000000090000}"/>
    <cellStyle name="20% - Accent6 5 2 4" xfId="2558" xr:uid="{00000000-0005-0000-0000-000001090000}"/>
    <cellStyle name="20% - Accent6 5 3" xfId="2559" xr:uid="{00000000-0005-0000-0000-000002090000}"/>
    <cellStyle name="20% - Accent6 5 3 2" xfId="2560" xr:uid="{00000000-0005-0000-0000-000003090000}"/>
    <cellStyle name="20% - Accent6 5 3 3" xfId="2561" xr:uid="{00000000-0005-0000-0000-000004090000}"/>
    <cellStyle name="20% - Accent6 5 4" xfId="2562" xr:uid="{00000000-0005-0000-0000-000005090000}"/>
    <cellStyle name="20% - Accent6 5 4 2" xfId="2563" xr:uid="{00000000-0005-0000-0000-000006090000}"/>
    <cellStyle name="20% - Accent6 5 4 3" xfId="2564" xr:uid="{00000000-0005-0000-0000-000007090000}"/>
    <cellStyle name="20% - Accent6 5 5" xfId="2565" xr:uid="{00000000-0005-0000-0000-000008090000}"/>
    <cellStyle name="20% - Accent6 5 5 2" xfId="2566" xr:uid="{00000000-0005-0000-0000-000009090000}"/>
    <cellStyle name="20% - Accent6 5 5 3" xfId="2567" xr:uid="{00000000-0005-0000-0000-00000A090000}"/>
    <cellStyle name="20% - Accent6 5 6" xfId="2568" xr:uid="{00000000-0005-0000-0000-00000B090000}"/>
    <cellStyle name="20% - Accent6 5 7" xfId="2569" xr:uid="{00000000-0005-0000-0000-00000C090000}"/>
    <cellStyle name="20% - Accent6 6" xfId="2570" xr:uid="{00000000-0005-0000-0000-00000D090000}"/>
    <cellStyle name="20% - Accent6 6 2" xfId="2571" xr:uid="{00000000-0005-0000-0000-00000E090000}"/>
    <cellStyle name="20% - Accent6 6 2 2" xfId="2572" xr:uid="{00000000-0005-0000-0000-00000F090000}"/>
    <cellStyle name="20% - Accent6 6 2 2 2" xfId="2573" xr:uid="{00000000-0005-0000-0000-000010090000}"/>
    <cellStyle name="20% - Accent6 6 2 2 3" xfId="2574" xr:uid="{00000000-0005-0000-0000-000011090000}"/>
    <cellStyle name="20% - Accent6 6 2 3" xfId="2575" xr:uid="{00000000-0005-0000-0000-000012090000}"/>
    <cellStyle name="20% - Accent6 6 2 4" xfId="2576" xr:uid="{00000000-0005-0000-0000-000013090000}"/>
    <cellStyle name="20% - Accent6 6 3" xfId="2577" xr:uid="{00000000-0005-0000-0000-000014090000}"/>
    <cellStyle name="20% - Accent6 6 3 2" xfId="2578" xr:uid="{00000000-0005-0000-0000-000015090000}"/>
    <cellStyle name="20% - Accent6 6 3 3" xfId="2579" xr:uid="{00000000-0005-0000-0000-000016090000}"/>
    <cellStyle name="20% - Accent6 6 4" xfId="2580" xr:uid="{00000000-0005-0000-0000-000017090000}"/>
    <cellStyle name="20% - Accent6 6 4 2" xfId="2581" xr:uid="{00000000-0005-0000-0000-000018090000}"/>
    <cellStyle name="20% - Accent6 6 4 3" xfId="2582" xr:uid="{00000000-0005-0000-0000-000019090000}"/>
    <cellStyle name="20% - Accent6 6 5" xfId="2583" xr:uid="{00000000-0005-0000-0000-00001A090000}"/>
    <cellStyle name="20% - Accent6 6 5 2" xfId="2584" xr:uid="{00000000-0005-0000-0000-00001B090000}"/>
    <cellStyle name="20% - Accent6 6 5 3" xfId="2585" xr:uid="{00000000-0005-0000-0000-00001C090000}"/>
    <cellStyle name="20% - Accent6 6 6" xfId="2586" xr:uid="{00000000-0005-0000-0000-00001D090000}"/>
    <cellStyle name="20% - Accent6 6 7" xfId="2587" xr:uid="{00000000-0005-0000-0000-00001E090000}"/>
    <cellStyle name="20% - Accent6 7" xfId="2588" xr:uid="{00000000-0005-0000-0000-00001F090000}"/>
    <cellStyle name="20% - Accent6 7 2" xfId="2589" xr:uid="{00000000-0005-0000-0000-000020090000}"/>
    <cellStyle name="20% - Accent6 7 2 2" xfId="2590" xr:uid="{00000000-0005-0000-0000-000021090000}"/>
    <cellStyle name="20% - Accent6 7 2 2 2" xfId="2591" xr:uid="{00000000-0005-0000-0000-000022090000}"/>
    <cellStyle name="20% - Accent6 7 2 2 3" xfId="2592" xr:uid="{00000000-0005-0000-0000-000023090000}"/>
    <cellStyle name="20% - Accent6 7 2 3" xfId="2593" xr:uid="{00000000-0005-0000-0000-000024090000}"/>
    <cellStyle name="20% - Accent6 7 2 4" xfId="2594" xr:uid="{00000000-0005-0000-0000-000025090000}"/>
    <cellStyle name="20% - Accent6 7 3" xfId="2595" xr:uid="{00000000-0005-0000-0000-000026090000}"/>
    <cellStyle name="20% - Accent6 7 3 2" xfId="2596" xr:uid="{00000000-0005-0000-0000-000027090000}"/>
    <cellStyle name="20% - Accent6 7 3 3" xfId="2597" xr:uid="{00000000-0005-0000-0000-000028090000}"/>
    <cellStyle name="20% - Accent6 7 4" xfId="2598" xr:uid="{00000000-0005-0000-0000-000029090000}"/>
    <cellStyle name="20% - Accent6 7 4 2" xfId="2599" xr:uid="{00000000-0005-0000-0000-00002A090000}"/>
    <cellStyle name="20% - Accent6 7 4 3" xfId="2600" xr:uid="{00000000-0005-0000-0000-00002B090000}"/>
    <cellStyle name="20% - Accent6 7 5" xfId="2601" xr:uid="{00000000-0005-0000-0000-00002C090000}"/>
    <cellStyle name="20% - Accent6 7 5 2" xfId="2602" xr:uid="{00000000-0005-0000-0000-00002D090000}"/>
    <cellStyle name="20% - Accent6 7 5 3" xfId="2603" xr:uid="{00000000-0005-0000-0000-00002E090000}"/>
    <cellStyle name="20% - Accent6 7 6" xfId="2604" xr:uid="{00000000-0005-0000-0000-00002F090000}"/>
    <cellStyle name="20% - Accent6 7 7" xfId="2605" xr:uid="{00000000-0005-0000-0000-000030090000}"/>
    <cellStyle name="20% - akcent 1" xfId="2606" xr:uid="{00000000-0005-0000-0000-000031090000}"/>
    <cellStyle name="20% - akcent 1 2" xfId="2607" xr:uid="{00000000-0005-0000-0000-000032090000}"/>
    <cellStyle name="20% - akcent 1 3" xfId="2608" xr:uid="{00000000-0005-0000-0000-000033090000}"/>
    <cellStyle name="20% - akcent 1 4" xfId="2609" xr:uid="{00000000-0005-0000-0000-000034090000}"/>
    <cellStyle name="20% - akcent 1 5" xfId="2610" xr:uid="{00000000-0005-0000-0000-000035090000}"/>
    <cellStyle name="20% - akcent 2" xfId="2611" xr:uid="{00000000-0005-0000-0000-000036090000}"/>
    <cellStyle name="20% - akcent 2 2" xfId="2612" xr:uid="{00000000-0005-0000-0000-000037090000}"/>
    <cellStyle name="20% - akcent 2 3" xfId="2613" xr:uid="{00000000-0005-0000-0000-000038090000}"/>
    <cellStyle name="20% - akcent 2 4" xfId="2614" xr:uid="{00000000-0005-0000-0000-000039090000}"/>
    <cellStyle name="20% - akcent 2 5" xfId="2615" xr:uid="{00000000-0005-0000-0000-00003A090000}"/>
    <cellStyle name="20% - akcent 3" xfId="2616" xr:uid="{00000000-0005-0000-0000-00003B090000}"/>
    <cellStyle name="20% - akcent 3 2" xfId="2617" xr:uid="{00000000-0005-0000-0000-00003C090000}"/>
    <cellStyle name="20% - akcent 3 3" xfId="2618" xr:uid="{00000000-0005-0000-0000-00003D090000}"/>
    <cellStyle name="20% - akcent 3 4" xfId="2619" xr:uid="{00000000-0005-0000-0000-00003E090000}"/>
    <cellStyle name="20% - akcent 3 5" xfId="2620" xr:uid="{00000000-0005-0000-0000-00003F090000}"/>
    <cellStyle name="20% - akcent 4" xfId="2621" xr:uid="{00000000-0005-0000-0000-000040090000}"/>
    <cellStyle name="20% - akcent 4 2" xfId="2622" xr:uid="{00000000-0005-0000-0000-000041090000}"/>
    <cellStyle name="20% - akcent 4 3" xfId="2623" xr:uid="{00000000-0005-0000-0000-000042090000}"/>
    <cellStyle name="20% - akcent 4 4" xfId="2624" xr:uid="{00000000-0005-0000-0000-000043090000}"/>
    <cellStyle name="20% - akcent 4 5" xfId="2625" xr:uid="{00000000-0005-0000-0000-000044090000}"/>
    <cellStyle name="20% - akcent 5" xfId="2626" xr:uid="{00000000-0005-0000-0000-000045090000}"/>
    <cellStyle name="20% - akcent 5 2" xfId="2627" xr:uid="{00000000-0005-0000-0000-000046090000}"/>
    <cellStyle name="20% - akcent 5 3" xfId="2628" xr:uid="{00000000-0005-0000-0000-000047090000}"/>
    <cellStyle name="20% - akcent 5 4" xfId="2629" xr:uid="{00000000-0005-0000-0000-000048090000}"/>
    <cellStyle name="20% - akcent 5 5" xfId="2630" xr:uid="{00000000-0005-0000-0000-000049090000}"/>
    <cellStyle name="20% - akcent 6" xfId="2631" xr:uid="{00000000-0005-0000-0000-00004A090000}"/>
    <cellStyle name="20% - akcent 6 2" xfId="2632" xr:uid="{00000000-0005-0000-0000-00004B090000}"/>
    <cellStyle name="20% - akcent 6 3" xfId="2633" xr:uid="{00000000-0005-0000-0000-00004C090000}"/>
    <cellStyle name="20% - akcent 6 4" xfId="2634" xr:uid="{00000000-0005-0000-0000-00004D090000}"/>
    <cellStyle name="20% - akcent 6 5" xfId="2635" xr:uid="{00000000-0005-0000-0000-00004E090000}"/>
    <cellStyle name="20% - Akzent1" xfId="2636" xr:uid="{00000000-0005-0000-0000-00004F090000}"/>
    <cellStyle name="20% - Akzent1 2" xfId="2637" xr:uid="{00000000-0005-0000-0000-000050090000}"/>
    <cellStyle name="20% - Akzent2" xfId="2638" xr:uid="{00000000-0005-0000-0000-000051090000}"/>
    <cellStyle name="20% - Akzent2 2" xfId="2639" xr:uid="{00000000-0005-0000-0000-000052090000}"/>
    <cellStyle name="20% - Akzent3" xfId="2640" xr:uid="{00000000-0005-0000-0000-000053090000}"/>
    <cellStyle name="20% - Akzent3 2" xfId="2641" xr:uid="{00000000-0005-0000-0000-000054090000}"/>
    <cellStyle name="20% - Akzent4" xfId="2642" xr:uid="{00000000-0005-0000-0000-000055090000}"/>
    <cellStyle name="20% - Akzent4 2" xfId="2643" xr:uid="{00000000-0005-0000-0000-000056090000}"/>
    <cellStyle name="20% - Akzent5" xfId="2644" xr:uid="{00000000-0005-0000-0000-000057090000}"/>
    <cellStyle name="20% - Akzent5 2" xfId="2645" xr:uid="{00000000-0005-0000-0000-000058090000}"/>
    <cellStyle name="20% - Akzent6" xfId="2646" xr:uid="{00000000-0005-0000-0000-000059090000}"/>
    <cellStyle name="20% - Akzent6 2" xfId="2647" xr:uid="{00000000-0005-0000-0000-00005A090000}"/>
    <cellStyle name="20% - Colore 1 10" xfId="2648" xr:uid="{00000000-0005-0000-0000-00005B090000}"/>
    <cellStyle name="20% - Colore 1 10 10" xfId="2649" xr:uid="{00000000-0005-0000-0000-00005C090000}"/>
    <cellStyle name="20% - Colore 1 10 11" xfId="2650" xr:uid="{00000000-0005-0000-0000-00005D090000}"/>
    <cellStyle name="20% - Colore 1 10 2" xfId="2651" xr:uid="{00000000-0005-0000-0000-00005E090000}"/>
    <cellStyle name="20% - Colore 1 10 2 10" xfId="2652" xr:uid="{00000000-0005-0000-0000-00005F090000}"/>
    <cellStyle name="20% - Colore 1 10 2 2" xfId="2653" xr:uid="{00000000-0005-0000-0000-000060090000}"/>
    <cellStyle name="20% - Colore 1 10 2 2 2" xfId="2654" xr:uid="{00000000-0005-0000-0000-000061090000}"/>
    <cellStyle name="20% - Colore 1 10 2 2 2 2" xfId="2655" xr:uid="{00000000-0005-0000-0000-000062090000}"/>
    <cellStyle name="20% - Colore 1 10 2 2 2 2 2" xfId="2656" xr:uid="{00000000-0005-0000-0000-000063090000}"/>
    <cellStyle name="20% - Colore 1 10 2 2 2 2 3" xfId="2657" xr:uid="{00000000-0005-0000-0000-000064090000}"/>
    <cellStyle name="20% - Colore 1 10 2 2 2 3" xfId="2658" xr:uid="{00000000-0005-0000-0000-000065090000}"/>
    <cellStyle name="20% - Colore 1 10 2 2 2 4" xfId="2659" xr:uid="{00000000-0005-0000-0000-000066090000}"/>
    <cellStyle name="20% - Colore 1 10 2 2 3" xfId="2660" xr:uid="{00000000-0005-0000-0000-000067090000}"/>
    <cellStyle name="20% - Colore 1 10 2 2 3 2" xfId="2661" xr:uid="{00000000-0005-0000-0000-000068090000}"/>
    <cellStyle name="20% - Colore 1 10 2 2 3 3" xfId="2662" xr:uid="{00000000-0005-0000-0000-000069090000}"/>
    <cellStyle name="20% - Colore 1 10 2 2 4" xfId="2663" xr:uid="{00000000-0005-0000-0000-00006A090000}"/>
    <cellStyle name="20% - Colore 1 10 2 2 4 2" xfId="2664" xr:uid="{00000000-0005-0000-0000-00006B090000}"/>
    <cellStyle name="20% - Colore 1 10 2 2 4 3" xfId="2665" xr:uid="{00000000-0005-0000-0000-00006C090000}"/>
    <cellStyle name="20% - Colore 1 10 2 2 5" xfId="2666" xr:uid="{00000000-0005-0000-0000-00006D090000}"/>
    <cellStyle name="20% - Colore 1 10 2 2 5 2" xfId="2667" xr:uid="{00000000-0005-0000-0000-00006E090000}"/>
    <cellStyle name="20% - Colore 1 10 2 2 5 3" xfId="2668" xr:uid="{00000000-0005-0000-0000-00006F090000}"/>
    <cellStyle name="20% - Colore 1 10 2 2 6" xfId="2669" xr:uid="{00000000-0005-0000-0000-000070090000}"/>
    <cellStyle name="20% - Colore 1 10 2 2 7" xfId="2670" xr:uid="{00000000-0005-0000-0000-000071090000}"/>
    <cellStyle name="20% - Colore 1 10 2 3" xfId="2671" xr:uid="{00000000-0005-0000-0000-000072090000}"/>
    <cellStyle name="20% - Colore 1 10 2 3 2" xfId="2672" xr:uid="{00000000-0005-0000-0000-000073090000}"/>
    <cellStyle name="20% - Colore 1 10 2 3 2 2" xfId="2673" xr:uid="{00000000-0005-0000-0000-000074090000}"/>
    <cellStyle name="20% - Colore 1 10 2 3 2 2 2" xfId="2674" xr:uid="{00000000-0005-0000-0000-000075090000}"/>
    <cellStyle name="20% - Colore 1 10 2 3 2 2 3" xfId="2675" xr:uid="{00000000-0005-0000-0000-000076090000}"/>
    <cellStyle name="20% - Colore 1 10 2 3 2 3" xfId="2676" xr:uid="{00000000-0005-0000-0000-000077090000}"/>
    <cellStyle name="20% - Colore 1 10 2 3 2 4" xfId="2677" xr:uid="{00000000-0005-0000-0000-000078090000}"/>
    <cellStyle name="20% - Colore 1 10 2 3 3" xfId="2678" xr:uid="{00000000-0005-0000-0000-000079090000}"/>
    <cellStyle name="20% - Colore 1 10 2 3 3 2" xfId="2679" xr:uid="{00000000-0005-0000-0000-00007A090000}"/>
    <cellStyle name="20% - Colore 1 10 2 3 3 3" xfId="2680" xr:uid="{00000000-0005-0000-0000-00007B090000}"/>
    <cellStyle name="20% - Colore 1 10 2 3 4" xfId="2681" xr:uid="{00000000-0005-0000-0000-00007C090000}"/>
    <cellStyle name="20% - Colore 1 10 2 3 4 2" xfId="2682" xr:uid="{00000000-0005-0000-0000-00007D090000}"/>
    <cellStyle name="20% - Colore 1 10 2 3 4 3" xfId="2683" xr:uid="{00000000-0005-0000-0000-00007E090000}"/>
    <cellStyle name="20% - Colore 1 10 2 3 5" xfId="2684" xr:uid="{00000000-0005-0000-0000-00007F090000}"/>
    <cellStyle name="20% - Colore 1 10 2 3 5 2" xfId="2685" xr:uid="{00000000-0005-0000-0000-000080090000}"/>
    <cellStyle name="20% - Colore 1 10 2 3 5 3" xfId="2686" xr:uid="{00000000-0005-0000-0000-000081090000}"/>
    <cellStyle name="20% - Colore 1 10 2 3 6" xfId="2687" xr:uid="{00000000-0005-0000-0000-000082090000}"/>
    <cellStyle name="20% - Colore 1 10 2 3 7" xfId="2688" xr:uid="{00000000-0005-0000-0000-000083090000}"/>
    <cellStyle name="20% - Colore 1 10 2 4" xfId="2689" xr:uid="{00000000-0005-0000-0000-000084090000}"/>
    <cellStyle name="20% - Colore 1 10 2 4 2" xfId="2690" xr:uid="{00000000-0005-0000-0000-000085090000}"/>
    <cellStyle name="20% - Colore 1 10 2 4 2 2" xfId="2691" xr:uid="{00000000-0005-0000-0000-000086090000}"/>
    <cellStyle name="20% - Colore 1 10 2 4 2 2 2" xfId="2692" xr:uid="{00000000-0005-0000-0000-000087090000}"/>
    <cellStyle name="20% - Colore 1 10 2 4 2 2 3" xfId="2693" xr:uid="{00000000-0005-0000-0000-000088090000}"/>
    <cellStyle name="20% - Colore 1 10 2 4 2 3" xfId="2694" xr:uid="{00000000-0005-0000-0000-000089090000}"/>
    <cellStyle name="20% - Colore 1 10 2 4 2 4" xfId="2695" xr:uid="{00000000-0005-0000-0000-00008A090000}"/>
    <cellStyle name="20% - Colore 1 10 2 4 3" xfId="2696" xr:uid="{00000000-0005-0000-0000-00008B090000}"/>
    <cellStyle name="20% - Colore 1 10 2 4 3 2" xfId="2697" xr:uid="{00000000-0005-0000-0000-00008C090000}"/>
    <cellStyle name="20% - Colore 1 10 2 4 3 3" xfId="2698" xr:uid="{00000000-0005-0000-0000-00008D090000}"/>
    <cellStyle name="20% - Colore 1 10 2 4 4" xfId="2699" xr:uid="{00000000-0005-0000-0000-00008E090000}"/>
    <cellStyle name="20% - Colore 1 10 2 4 4 2" xfId="2700" xr:uid="{00000000-0005-0000-0000-00008F090000}"/>
    <cellStyle name="20% - Colore 1 10 2 4 4 3" xfId="2701" xr:uid="{00000000-0005-0000-0000-000090090000}"/>
    <cellStyle name="20% - Colore 1 10 2 4 5" xfId="2702" xr:uid="{00000000-0005-0000-0000-000091090000}"/>
    <cellStyle name="20% - Colore 1 10 2 4 5 2" xfId="2703" xr:uid="{00000000-0005-0000-0000-000092090000}"/>
    <cellStyle name="20% - Colore 1 10 2 4 5 3" xfId="2704" xr:uid="{00000000-0005-0000-0000-000093090000}"/>
    <cellStyle name="20% - Colore 1 10 2 4 6" xfId="2705" xr:uid="{00000000-0005-0000-0000-000094090000}"/>
    <cellStyle name="20% - Colore 1 10 2 4 7" xfId="2706" xr:uid="{00000000-0005-0000-0000-000095090000}"/>
    <cellStyle name="20% - Colore 1 10 2 5" xfId="2707" xr:uid="{00000000-0005-0000-0000-000096090000}"/>
    <cellStyle name="20% - Colore 1 10 2 5 2" xfId="2708" xr:uid="{00000000-0005-0000-0000-000097090000}"/>
    <cellStyle name="20% - Colore 1 10 2 5 2 2" xfId="2709" xr:uid="{00000000-0005-0000-0000-000098090000}"/>
    <cellStyle name="20% - Colore 1 10 2 5 2 3" xfId="2710" xr:uid="{00000000-0005-0000-0000-000099090000}"/>
    <cellStyle name="20% - Colore 1 10 2 5 3" xfId="2711" xr:uid="{00000000-0005-0000-0000-00009A090000}"/>
    <cellStyle name="20% - Colore 1 10 2 5 4" xfId="2712" xr:uid="{00000000-0005-0000-0000-00009B090000}"/>
    <cellStyle name="20% - Colore 1 10 2 6" xfId="2713" xr:uid="{00000000-0005-0000-0000-00009C090000}"/>
    <cellStyle name="20% - Colore 1 10 2 6 2" xfId="2714" xr:uid="{00000000-0005-0000-0000-00009D090000}"/>
    <cellStyle name="20% - Colore 1 10 2 6 3" xfId="2715" xr:uid="{00000000-0005-0000-0000-00009E090000}"/>
    <cellStyle name="20% - Colore 1 10 2 7" xfId="2716" xr:uid="{00000000-0005-0000-0000-00009F090000}"/>
    <cellStyle name="20% - Colore 1 10 2 7 2" xfId="2717" xr:uid="{00000000-0005-0000-0000-0000A0090000}"/>
    <cellStyle name="20% - Colore 1 10 2 7 3" xfId="2718" xr:uid="{00000000-0005-0000-0000-0000A1090000}"/>
    <cellStyle name="20% - Colore 1 10 2 8" xfId="2719" xr:uid="{00000000-0005-0000-0000-0000A2090000}"/>
    <cellStyle name="20% - Colore 1 10 2 8 2" xfId="2720" xr:uid="{00000000-0005-0000-0000-0000A3090000}"/>
    <cellStyle name="20% - Colore 1 10 2 8 3" xfId="2721" xr:uid="{00000000-0005-0000-0000-0000A4090000}"/>
    <cellStyle name="20% - Colore 1 10 2 9" xfId="2722" xr:uid="{00000000-0005-0000-0000-0000A5090000}"/>
    <cellStyle name="20% - Colore 1 10 3" xfId="2723" xr:uid="{00000000-0005-0000-0000-0000A6090000}"/>
    <cellStyle name="20% - Colore 1 10 3 2" xfId="2724" xr:uid="{00000000-0005-0000-0000-0000A7090000}"/>
    <cellStyle name="20% - Colore 1 10 3 2 2" xfId="2725" xr:uid="{00000000-0005-0000-0000-0000A8090000}"/>
    <cellStyle name="20% - Colore 1 10 3 2 2 2" xfId="2726" xr:uid="{00000000-0005-0000-0000-0000A9090000}"/>
    <cellStyle name="20% - Colore 1 10 3 2 2 3" xfId="2727" xr:uid="{00000000-0005-0000-0000-0000AA090000}"/>
    <cellStyle name="20% - Colore 1 10 3 2 3" xfId="2728" xr:uid="{00000000-0005-0000-0000-0000AB090000}"/>
    <cellStyle name="20% - Colore 1 10 3 2 4" xfId="2729" xr:uid="{00000000-0005-0000-0000-0000AC090000}"/>
    <cellStyle name="20% - Colore 1 10 3 3" xfId="2730" xr:uid="{00000000-0005-0000-0000-0000AD090000}"/>
    <cellStyle name="20% - Colore 1 10 3 3 2" xfId="2731" xr:uid="{00000000-0005-0000-0000-0000AE090000}"/>
    <cellStyle name="20% - Colore 1 10 3 3 3" xfId="2732" xr:uid="{00000000-0005-0000-0000-0000AF090000}"/>
    <cellStyle name="20% - Colore 1 10 3 4" xfId="2733" xr:uid="{00000000-0005-0000-0000-0000B0090000}"/>
    <cellStyle name="20% - Colore 1 10 3 4 2" xfId="2734" xr:uid="{00000000-0005-0000-0000-0000B1090000}"/>
    <cellStyle name="20% - Colore 1 10 3 4 3" xfId="2735" xr:uid="{00000000-0005-0000-0000-0000B2090000}"/>
    <cellStyle name="20% - Colore 1 10 3 5" xfId="2736" xr:uid="{00000000-0005-0000-0000-0000B3090000}"/>
    <cellStyle name="20% - Colore 1 10 3 5 2" xfId="2737" xr:uid="{00000000-0005-0000-0000-0000B4090000}"/>
    <cellStyle name="20% - Colore 1 10 3 5 3" xfId="2738" xr:uid="{00000000-0005-0000-0000-0000B5090000}"/>
    <cellStyle name="20% - Colore 1 10 3 6" xfId="2739" xr:uid="{00000000-0005-0000-0000-0000B6090000}"/>
    <cellStyle name="20% - Colore 1 10 3 7" xfId="2740" xr:uid="{00000000-0005-0000-0000-0000B7090000}"/>
    <cellStyle name="20% - Colore 1 10 4" xfId="2741" xr:uid="{00000000-0005-0000-0000-0000B8090000}"/>
    <cellStyle name="20% - Colore 1 10 4 2" xfId="2742" xr:uid="{00000000-0005-0000-0000-0000B9090000}"/>
    <cellStyle name="20% - Colore 1 10 4 2 2" xfId="2743" xr:uid="{00000000-0005-0000-0000-0000BA090000}"/>
    <cellStyle name="20% - Colore 1 10 4 2 2 2" xfId="2744" xr:uid="{00000000-0005-0000-0000-0000BB090000}"/>
    <cellStyle name="20% - Colore 1 10 4 2 2 3" xfId="2745" xr:uid="{00000000-0005-0000-0000-0000BC090000}"/>
    <cellStyle name="20% - Colore 1 10 4 2 3" xfId="2746" xr:uid="{00000000-0005-0000-0000-0000BD090000}"/>
    <cellStyle name="20% - Colore 1 10 4 2 4" xfId="2747" xr:uid="{00000000-0005-0000-0000-0000BE090000}"/>
    <cellStyle name="20% - Colore 1 10 4 3" xfId="2748" xr:uid="{00000000-0005-0000-0000-0000BF090000}"/>
    <cellStyle name="20% - Colore 1 10 4 3 2" xfId="2749" xr:uid="{00000000-0005-0000-0000-0000C0090000}"/>
    <cellStyle name="20% - Colore 1 10 4 3 3" xfId="2750" xr:uid="{00000000-0005-0000-0000-0000C1090000}"/>
    <cellStyle name="20% - Colore 1 10 4 4" xfId="2751" xr:uid="{00000000-0005-0000-0000-0000C2090000}"/>
    <cellStyle name="20% - Colore 1 10 4 4 2" xfId="2752" xr:uid="{00000000-0005-0000-0000-0000C3090000}"/>
    <cellStyle name="20% - Colore 1 10 4 4 3" xfId="2753" xr:uid="{00000000-0005-0000-0000-0000C4090000}"/>
    <cellStyle name="20% - Colore 1 10 4 5" xfId="2754" xr:uid="{00000000-0005-0000-0000-0000C5090000}"/>
    <cellStyle name="20% - Colore 1 10 4 5 2" xfId="2755" xr:uid="{00000000-0005-0000-0000-0000C6090000}"/>
    <cellStyle name="20% - Colore 1 10 4 5 3" xfId="2756" xr:uid="{00000000-0005-0000-0000-0000C7090000}"/>
    <cellStyle name="20% - Colore 1 10 4 6" xfId="2757" xr:uid="{00000000-0005-0000-0000-0000C8090000}"/>
    <cellStyle name="20% - Colore 1 10 4 7" xfId="2758" xr:uid="{00000000-0005-0000-0000-0000C9090000}"/>
    <cellStyle name="20% - Colore 1 10 5" xfId="2759" xr:uid="{00000000-0005-0000-0000-0000CA090000}"/>
    <cellStyle name="20% - Colore 1 10 5 2" xfId="2760" xr:uid="{00000000-0005-0000-0000-0000CB090000}"/>
    <cellStyle name="20% - Colore 1 10 5 2 2" xfId="2761" xr:uid="{00000000-0005-0000-0000-0000CC090000}"/>
    <cellStyle name="20% - Colore 1 10 5 2 2 2" xfId="2762" xr:uid="{00000000-0005-0000-0000-0000CD090000}"/>
    <cellStyle name="20% - Colore 1 10 5 2 2 3" xfId="2763" xr:uid="{00000000-0005-0000-0000-0000CE090000}"/>
    <cellStyle name="20% - Colore 1 10 5 2 3" xfId="2764" xr:uid="{00000000-0005-0000-0000-0000CF090000}"/>
    <cellStyle name="20% - Colore 1 10 5 2 4" xfId="2765" xr:uid="{00000000-0005-0000-0000-0000D0090000}"/>
    <cellStyle name="20% - Colore 1 10 5 3" xfId="2766" xr:uid="{00000000-0005-0000-0000-0000D1090000}"/>
    <cellStyle name="20% - Colore 1 10 5 3 2" xfId="2767" xr:uid="{00000000-0005-0000-0000-0000D2090000}"/>
    <cellStyle name="20% - Colore 1 10 5 3 3" xfId="2768" xr:uid="{00000000-0005-0000-0000-0000D3090000}"/>
    <cellStyle name="20% - Colore 1 10 5 4" xfId="2769" xr:uid="{00000000-0005-0000-0000-0000D4090000}"/>
    <cellStyle name="20% - Colore 1 10 5 4 2" xfId="2770" xr:uid="{00000000-0005-0000-0000-0000D5090000}"/>
    <cellStyle name="20% - Colore 1 10 5 4 3" xfId="2771" xr:uid="{00000000-0005-0000-0000-0000D6090000}"/>
    <cellStyle name="20% - Colore 1 10 5 5" xfId="2772" xr:uid="{00000000-0005-0000-0000-0000D7090000}"/>
    <cellStyle name="20% - Colore 1 10 5 5 2" xfId="2773" xr:uid="{00000000-0005-0000-0000-0000D8090000}"/>
    <cellStyle name="20% - Colore 1 10 5 5 3" xfId="2774" xr:uid="{00000000-0005-0000-0000-0000D9090000}"/>
    <cellStyle name="20% - Colore 1 10 5 6" xfId="2775" xr:uid="{00000000-0005-0000-0000-0000DA090000}"/>
    <cellStyle name="20% - Colore 1 10 5 7" xfId="2776" xr:uid="{00000000-0005-0000-0000-0000DB090000}"/>
    <cellStyle name="20% - Colore 1 10 6" xfId="2777" xr:uid="{00000000-0005-0000-0000-0000DC090000}"/>
    <cellStyle name="20% - Colore 1 10 6 2" xfId="2778" xr:uid="{00000000-0005-0000-0000-0000DD090000}"/>
    <cellStyle name="20% - Colore 1 10 6 2 2" xfId="2779" xr:uid="{00000000-0005-0000-0000-0000DE090000}"/>
    <cellStyle name="20% - Colore 1 10 6 2 3" xfId="2780" xr:uid="{00000000-0005-0000-0000-0000DF090000}"/>
    <cellStyle name="20% - Colore 1 10 6 3" xfId="2781" xr:uid="{00000000-0005-0000-0000-0000E0090000}"/>
    <cellStyle name="20% - Colore 1 10 6 4" xfId="2782" xr:uid="{00000000-0005-0000-0000-0000E1090000}"/>
    <cellStyle name="20% - Colore 1 10 7" xfId="2783" xr:uid="{00000000-0005-0000-0000-0000E2090000}"/>
    <cellStyle name="20% - Colore 1 10 7 2" xfId="2784" xr:uid="{00000000-0005-0000-0000-0000E3090000}"/>
    <cellStyle name="20% - Colore 1 10 7 3" xfId="2785" xr:uid="{00000000-0005-0000-0000-0000E4090000}"/>
    <cellStyle name="20% - Colore 1 10 8" xfId="2786" xr:uid="{00000000-0005-0000-0000-0000E5090000}"/>
    <cellStyle name="20% - Colore 1 10 8 2" xfId="2787" xr:uid="{00000000-0005-0000-0000-0000E6090000}"/>
    <cellStyle name="20% - Colore 1 10 8 3" xfId="2788" xr:uid="{00000000-0005-0000-0000-0000E7090000}"/>
    <cellStyle name="20% - Colore 1 10 9" xfId="2789" xr:uid="{00000000-0005-0000-0000-0000E8090000}"/>
    <cellStyle name="20% - Colore 1 10 9 2" xfId="2790" xr:uid="{00000000-0005-0000-0000-0000E9090000}"/>
    <cellStyle name="20% - Colore 1 10 9 3" xfId="2791" xr:uid="{00000000-0005-0000-0000-0000EA090000}"/>
    <cellStyle name="20% - Colore 1 11" xfId="2792" xr:uid="{00000000-0005-0000-0000-0000EB090000}"/>
    <cellStyle name="20% - Colore 1 11 10" xfId="2793" xr:uid="{00000000-0005-0000-0000-0000EC090000}"/>
    <cellStyle name="20% - Colore 1 11 11" xfId="2794" xr:uid="{00000000-0005-0000-0000-0000ED090000}"/>
    <cellStyle name="20% - Colore 1 11 2" xfId="2795" xr:uid="{00000000-0005-0000-0000-0000EE090000}"/>
    <cellStyle name="20% - Colore 1 11 2 10" xfId="2796" xr:uid="{00000000-0005-0000-0000-0000EF090000}"/>
    <cellStyle name="20% - Colore 1 11 2 2" xfId="2797" xr:uid="{00000000-0005-0000-0000-0000F0090000}"/>
    <cellStyle name="20% - Colore 1 11 2 2 2" xfId="2798" xr:uid="{00000000-0005-0000-0000-0000F1090000}"/>
    <cellStyle name="20% - Colore 1 11 2 2 2 2" xfId="2799" xr:uid="{00000000-0005-0000-0000-0000F2090000}"/>
    <cellStyle name="20% - Colore 1 11 2 2 2 2 2" xfId="2800" xr:uid="{00000000-0005-0000-0000-0000F3090000}"/>
    <cellStyle name="20% - Colore 1 11 2 2 2 2 3" xfId="2801" xr:uid="{00000000-0005-0000-0000-0000F4090000}"/>
    <cellStyle name="20% - Colore 1 11 2 2 2 3" xfId="2802" xr:uid="{00000000-0005-0000-0000-0000F5090000}"/>
    <cellStyle name="20% - Colore 1 11 2 2 2 4" xfId="2803" xr:uid="{00000000-0005-0000-0000-0000F6090000}"/>
    <cellStyle name="20% - Colore 1 11 2 2 3" xfId="2804" xr:uid="{00000000-0005-0000-0000-0000F7090000}"/>
    <cellStyle name="20% - Colore 1 11 2 2 3 2" xfId="2805" xr:uid="{00000000-0005-0000-0000-0000F8090000}"/>
    <cellStyle name="20% - Colore 1 11 2 2 3 3" xfId="2806" xr:uid="{00000000-0005-0000-0000-0000F9090000}"/>
    <cellStyle name="20% - Colore 1 11 2 2 4" xfId="2807" xr:uid="{00000000-0005-0000-0000-0000FA090000}"/>
    <cellStyle name="20% - Colore 1 11 2 2 4 2" xfId="2808" xr:uid="{00000000-0005-0000-0000-0000FB090000}"/>
    <cellStyle name="20% - Colore 1 11 2 2 4 3" xfId="2809" xr:uid="{00000000-0005-0000-0000-0000FC090000}"/>
    <cellStyle name="20% - Colore 1 11 2 2 5" xfId="2810" xr:uid="{00000000-0005-0000-0000-0000FD090000}"/>
    <cellStyle name="20% - Colore 1 11 2 2 5 2" xfId="2811" xr:uid="{00000000-0005-0000-0000-0000FE090000}"/>
    <cellStyle name="20% - Colore 1 11 2 2 5 3" xfId="2812" xr:uid="{00000000-0005-0000-0000-0000FF090000}"/>
    <cellStyle name="20% - Colore 1 11 2 2 6" xfId="2813" xr:uid="{00000000-0005-0000-0000-0000000A0000}"/>
    <cellStyle name="20% - Colore 1 11 2 2 7" xfId="2814" xr:uid="{00000000-0005-0000-0000-0000010A0000}"/>
    <cellStyle name="20% - Colore 1 11 2 3" xfId="2815" xr:uid="{00000000-0005-0000-0000-0000020A0000}"/>
    <cellStyle name="20% - Colore 1 11 2 3 2" xfId="2816" xr:uid="{00000000-0005-0000-0000-0000030A0000}"/>
    <cellStyle name="20% - Colore 1 11 2 3 2 2" xfId="2817" xr:uid="{00000000-0005-0000-0000-0000040A0000}"/>
    <cellStyle name="20% - Colore 1 11 2 3 2 2 2" xfId="2818" xr:uid="{00000000-0005-0000-0000-0000050A0000}"/>
    <cellStyle name="20% - Colore 1 11 2 3 2 2 3" xfId="2819" xr:uid="{00000000-0005-0000-0000-0000060A0000}"/>
    <cellStyle name="20% - Colore 1 11 2 3 2 3" xfId="2820" xr:uid="{00000000-0005-0000-0000-0000070A0000}"/>
    <cellStyle name="20% - Colore 1 11 2 3 2 4" xfId="2821" xr:uid="{00000000-0005-0000-0000-0000080A0000}"/>
    <cellStyle name="20% - Colore 1 11 2 3 3" xfId="2822" xr:uid="{00000000-0005-0000-0000-0000090A0000}"/>
    <cellStyle name="20% - Colore 1 11 2 3 3 2" xfId="2823" xr:uid="{00000000-0005-0000-0000-00000A0A0000}"/>
    <cellStyle name="20% - Colore 1 11 2 3 3 3" xfId="2824" xr:uid="{00000000-0005-0000-0000-00000B0A0000}"/>
    <cellStyle name="20% - Colore 1 11 2 3 4" xfId="2825" xr:uid="{00000000-0005-0000-0000-00000C0A0000}"/>
    <cellStyle name="20% - Colore 1 11 2 3 4 2" xfId="2826" xr:uid="{00000000-0005-0000-0000-00000D0A0000}"/>
    <cellStyle name="20% - Colore 1 11 2 3 4 3" xfId="2827" xr:uid="{00000000-0005-0000-0000-00000E0A0000}"/>
    <cellStyle name="20% - Colore 1 11 2 3 5" xfId="2828" xr:uid="{00000000-0005-0000-0000-00000F0A0000}"/>
    <cellStyle name="20% - Colore 1 11 2 3 5 2" xfId="2829" xr:uid="{00000000-0005-0000-0000-0000100A0000}"/>
    <cellStyle name="20% - Colore 1 11 2 3 5 3" xfId="2830" xr:uid="{00000000-0005-0000-0000-0000110A0000}"/>
    <cellStyle name="20% - Colore 1 11 2 3 6" xfId="2831" xr:uid="{00000000-0005-0000-0000-0000120A0000}"/>
    <cellStyle name="20% - Colore 1 11 2 3 7" xfId="2832" xr:uid="{00000000-0005-0000-0000-0000130A0000}"/>
    <cellStyle name="20% - Colore 1 11 2 4" xfId="2833" xr:uid="{00000000-0005-0000-0000-0000140A0000}"/>
    <cellStyle name="20% - Colore 1 11 2 4 2" xfId="2834" xr:uid="{00000000-0005-0000-0000-0000150A0000}"/>
    <cellStyle name="20% - Colore 1 11 2 4 2 2" xfId="2835" xr:uid="{00000000-0005-0000-0000-0000160A0000}"/>
    <cellStyle name="20% - Colore 1 11 2 4 2 2 2" xfId="2836" xr:uid="{00000000-0005-0000-0000-0000170A0000}"/>
    <cellStyle name="20% - Colore 1 11 2 4 2 2 3" xfId="2837" xr:uid="{00000000-0005-0000-0000-0000180A0000}"/>
    <cellStyle name="20% - Colore 1 11 2 4 2 3" xfId="2838" xr:uid="{00000000-0005-0000-0000-0000190A0000}"/>
    <cellStyle name="20% - Colore 1 11 2 4 2 4" xfId="2839" xr:uid="{00000000-0005-0000-0000-00001A0A0000}"/>
    <cellStyle name="20% - Colore 1 11 2 4 3" xfId="2840" xr:uid="{00000000-0005-0000-0000-00001B0A0000}"/>
    <cellStyle name="20% - Colore 1 11 2 4 3 2" xfId="2841" xr:uid="{00000000-0005-0000-0000-00001C0A0000}"/>
    <cellStyle name="20% - Colore 1 11 2 4 3 3" xfId="2842" xr:uid="{00000000-0005-0000-0000-00001D0A0000}"/>
    <cellStyle name="20% - Colore 1 11 2 4 4" xfId="2843" xr:uid="{00000000-0005-0000-0000-00001E0A0000}"/>
    <cellStyle name="20% - Colore 1 11 2 4 4 2" xfId="2844" xr:uid="{00000000-0005-0000-0000-00001F0A0000}"/>
    <cellStyle name="20% - Colore 1 11 2 4 4 3" xfId="2845" xr:uid="{00000000-0005-0000-0000-0000200A0000}"/>
    <cellStyle name="20% - Colore 1 11 2 4 5" xfId="2846" xr:uid="{00000000-0005-0000-0000-0000210A0000}"/>
    <cellStyle name="20% - Colore 1 11 2 4 5 2" xfId="2847" xr:uid="{00000000-0005-0000-0000-0000220A0000}"/>
    <cellStyle name="20% - Colore 1 11 2 4 5 3" xfId="2848" xr:uid="{00000000-0005-0000-0000-0000230A0000}"/>
    <cellStyle name="20% - Colore 1 11 2 4 6" xfId="2849" xr:uid="{00000000-0005-0000-0000-0000240A0000}"/>
    <cellStyle name="20% - Colore 1 11 2 4 7" xfId="2850" xr:uid="{00000000-0005-0000-0000-0000250A0000}"/>
    <cellStyle name="20% - Colore 1 11 2 5" xfId="2851" xr:uid="{00000000-0005-0000-0000-0000260A0000}"/>
    <cellStyle name="20% - Colore 1 11 2 5 2" xfId="2852" xr:uid="{00000000-0005-0000-0000-0000270A0000}"/>
    <cellStyle name="20% - Colore 1 11 2 5 2 2" xfId="2853" xr:uid="{00000000-0005-0000-0000-0000280A0000}"/>
    <cellStyle name="20% - Colore 1 11 2 5 2 3" xfId="2854" xr:uid="{00000000-0005-0000-0000-0000290A0000}"/>
    <cellStyle name="20% - Colore 1 11 2 5 3" xfId="2855" xr:uid="{00000000-0005-0000-0000-00002A0A0000}"/>
    <cellStyle name="20% - Colore 1 11 2 5 4" xfId="2856" xr:uid="{00000000-0005-0000-0000-00002B0A0000}"/>
    <cellStyle name="20% - Colore 1 11 2 6" xfId="2857" xr:uid="{00000000-0005-0000-0000-00002C0A0000}"/>
    <cellStyle name="20% - Colore 1 11 2 6 2" xfId="2858" xr:uid="{00000000-0005-0000-0000-00002D0A0000}"/>
    <cellStyle name="20% - Colore 1 11 2 6 3" xfId="2859" xr:uid="{00000000-0005-0000-0000-00002E0A0000}"/>
    <cellStyle name="20% - Colore 1 11 2 7" xfId="2860" xr:uid="{00000000-0005-0000-0000-00002F0A0000}"/>
    <cellStyle name="20% - Colore 1 11 2 7 2" xfId="2861" xr:uid="{00000000-0005-0000-0000-0000300A0000}"/>
    <cellStyle name="20% - Colore 1 11 2 7 3" xfId="2862" xr:uid="{00000000-0005-0000-0000-0000310A0000}"/>
    <cellStyle name="20% - Colore 1 11 2 8" xfId="2863" xr:uid="{00000000-0005-0000-0000-0000320A0000}"/>
    <cellStyle name="20% - Colore 1 11 2 8 2" xfId="2864" xr:uid="{00000000-0005-0000-0000-0000330A0000}"/>
    <cellStyle name="20% - Colore 1 11 2 8 3" xfId="2865" xr:uid="{00000000-0005-0000-0000-0000340A0000}"/>
    <cellStyle name="20% - Colore 1 11 2 9" xfId="2866" xr:uid="{00000000-0005-0000-0000-0000350A0000}"/>
    <cellStyle name="20% - Colore 1 11 3" xfId="2867" xr:uid="{00000000-0005-0000-0000-0000360A0000}"/>
    <cellStyle name="20% - Colore 1 11 3 2" xfId="2868" xr:uid="{00000000-0005-0000-0000-0000370A0000}"/>
    <cellStyle name="20% - Colore 1 11 3 2 2" xfId="2869" xr:uid="{00000000-0005-0000-0000-0000380A0000}"/>
    <cellStyle name="20% - Colore 1 11 3 2 2 2" xfId="2870" xr:uid="{00000000-0005-0000-0000-0000390A0000}"/>
    <cellStyle name="20% - Colore 1 11 3 2 2 3" xfId="2871" xr:uid="{00000000-0005-0000-0000-00003A0A0000}"/>
    <cellStyle name="20% - Colore 1 11 3 2 3" xfId="2872" xr:uid="{00000000-0005-0000-0000-00003B0A0000}"/>
    <cellStyle name="20% - Colore 1 11 3 2 4" xfId="2873" xr:uid="{00000000-0005-0000-0000-00003C0A0000}"/>
    <cellStyle name="20% - Colore 1 11 3 3" xfId="2874" xr:uid="{00000000-0005-0000-0000-00003D0A0000}"/>
    <cellStyle name="20% - Colore 1 11 3 3 2" xfId="2875" xr:uid="{00000000-0005-0000-0000-00003E0A0000}"/>
    <cellStyle name="20% - Colore 1 11 3 3 3" xfId="2876" xr:uid="{00000000-0005-0000-0000-00003F0A0000}"/>
    <cellStyle name="20% - Colore 1 11 3 4" xfId="2877" xr:uid="{00000000-0005-0000-0000-0000400A0000}"/>
    <cellStyle name="20% - Colore 1 11 3 4 2" xfId="2878" xr:uid="{00000000-0005-0000-0000-0000410A0000}"/>
    <cellStyle name="20% - Colore 1 11 3 4 3" xfId="2879" xr:uid="{00000000-0005-0000-0000-0000420A0000}"/>
    <cellStyle name="20% - Colore 1 11 3 5" xfId="2880" xr:uid="{00000000-0005-0000-0000-0000430A0000}"/>
    <cellStyle name="20% - Colore 1 11 3 5 2" xfId="2881" xr:uid="{00000000-0005-0000-0000-0000440A0000}"/>
    <cellStyle name="20% - Colore 1 11 3 5 3" xfId="2882" xr:uid="{00000000-0005-0000-0000-0000450A0000}"/>
    <cellStyle name="20% - Colore 1 11 3 6" xfId="2883" xr:uid="{00000000-0005-0000-0000-0000460A0000}"/>
    <cellStyle name="20% - Colore 1 11 3 7" xfId="2884" xr:uid="{00000000-0005-0000-0000-0000470A0000}"/>
    <cellStyle name="20% - Colore 1 11 4" xfId="2885" xr:uid="{00000000-0005-0000-0000-0000480A0000}"/>
    <cellStyle name="20% - Colore 1 11 4 2" xfId="2886" xr:uid="{00000000-0005-0000-0000-0000490A0000}"/>
    <cellStyle name="20% - Colore 1 11 4 2 2" xfId="2887" xr:uid="{00000000-0005-0000-0000-00004A0A0000}"/>
    <cellStyle name="20% - Colore 1 11 4 2 2 2" xfId="2888" xr:uid="{00000000-0005-0000-0000-00004B0A0000}"/>
    <cellStyle name="20% - Colore 1 11 4 2 2 3" xfId="2889" xr:uid="{00000000-0005-0000-0000-00004C0A0000}"/>
    <cellStyle name="20% - Colore 1 11 4 2 3" xfId="2890" xr:uid="{00000000-0005-0000-0000-00004D0A0000}"/>
    <cellStyle name="20% - Colore 1 11 4 2 4" xfId="2891" xr:uid="{00000000-0005-0000-0000-00004E0A0000}"/>
    <cellStyle name="20% - Colore 1 11 4 3" xfId="2892" xr:uid="{00000000-0005-0000-0000-00004F0A0000}"/>
    <cellStyle name="20% - Colore 1 11 4 3 2" xfId="2893" xr:uid="{00000000-0005-0000-0000-0000500A0000}"/>
    <cellStyle name="20% - Colore 1 11 4 3 3" xfId="2894" xr:uid="{00000000-0005-0000-0000-0000510A0000}"/>
    <cellStyle name="20% - Colore 1 11 4 4" xfId="2895" xr:uid="{00000000-0005-0000-0000-0000520A0000}"/>
    <cellStyle name="20% - Colore 1 11 4 4 2" xfId="2896" xr:uid="{00000000-0005-0000-0000-0000530A0000}"/>
    <cellStyle name="20% - Colore 1 11 4 4 3" xfId="2897" xr:uid="{00000000-0005-0000-0000-0000540A0000}"/>
    <cellStyle name="20% - Colore 1 11 4 5" xfId="2898" xr:uid="{00000000-0005-0000-0000-0000550A0000}"/>
    <cellStyle name="20% - Colore 1 11 4 5 2" xfId="2899" xr:uid="{00000000-0005-0000-0000-0000560A0000}"/>
    <cellStyle name="20% - Colore 1 11 4 5 3" xfId="2900" xr:uid="{00000000-0005-0000-0000-0000570A0000}"/>
    <cellStyle name="20% - Colore 1 11 4 6" xfId="2901" xr:uid="{00000000-0005-0000-0000-0000580A0000}"/>
    <cellStyle name="20% - Colore 1 11 4 7" xfId="2902" xr:uid="{00000000-0005-0000-0000-0000590A0000}"/>
    <cellStyle name="20% - Colore 1 11 5" xfId="2903" xr:uid="{00000000-0005-0000-0000-00005A0A0000}"/>
    <cellStyle name="20% - Colore 1 11 5 2" xfId="2904" xr:uid="{00000000-0005-0000-0000-00005B0A0000}"/>
    <cellStyle name="20% - Colore 1 11 5 2 2" xfId="2905" xr:uid="{00000000-0005-0000-0000-00005C0A0000}"/>
    <cellStyle name="20% - Colore 1 11 5 2 2 2" xfId="2906" xr:uid="{00000000-0005-0000-0000-00005D0A0000}"/>
    <cellStyle name="20% - Colore 1 11 5 2 2 3" xfId="2907" xr:uid="{00000000-0005-0000-0000-00005E0A0000}"/>
    <cellStyle name="20% - Colore 1 11 5 2 3" xfId="2908" xr:uid="{00000000-0005-0000-0000-00005F0A0000}"/>
    <cellStyle name="20% - Colore 1 11 5 2 4" xfId="2909" xr:uid="{00000000-0005-0000-0000-0000600A0000}"/>
    <cellStyle name="20% - Colore 1 11 5 3" xfId="2910" xr:uid="{00000000-0005-0000-0000-0000610A0000}"/>
    <cellStyle name="20% - Colore 1 11 5 3 2" xfId="2911" xr:uid="{00000000-0005-0000-0000-0000620A0000}"/>
    <cellStyle name="20% - Colore 1 11 5 3 3" xfId="2912" xr:uid="{00000000-0005-0000-0000-0000630A0000}"/>
    <cellStyle name="20% - Colore 1 11 5 4" xfId="2913" xr:uid="{00000000-0005-0000-0000-0000640A0000}"/>
    <cellStyle name="20% - Colore 1 11 5 4 2" xfId="2914" xr:uid="{00000000-0005-0000-0000-0000650A0000}"/>
    <cellStyle name="20% - Colore 1 11 5 4 3" xfId="2915" xr:uid="{00000000-0005-0000-0000-0000660A0000}"/>
    <cellStyle name="20% - Colore 1 11 5 5" xfId="2916" xr:uid="{00000000-0005-0000-0000-0000670A0000}"/>
    <cellStyle name="20% - Colore 1 11 5 5 2" xfId="2917" xr:uid="{00000000-0005-0000-0000-0000680A0000}"/>
    <cellStyle name="20% - Colore 1 11 5 5 3" xfId="2918" xr:uid="{00000000-0005-0000-0000-0000690A0000}"/>
    <cellStyle name="20% - Colore 1 11 5 6" xfId="2919" xr:uid="{00000000-0005-0000-0000-00006A0A0000}"/>
    <cellStyle name="20% - Colore 1 11 5 7" xfId="2920" xr:uid="{00000000-0005-0000-0000-00006B0A0000}"/>
    <cellStyle name="20% - Colore 1 11 6" xfId="2921" xr:uid="{00000000-0005-0000-0000-00006C0A0000}"/>
    <cellStyle name="20% - Colore 1 11 6 2" xfId="2922" xr:uid="{00000000-0005-0000-0000-00006D0A0000}"/>
    <cellStyle name="20% - Colore 1 11 6 2 2" xfId="2923" xr:uid="{00000000-0005-0000-0000-00006E0A0000}"/>
    <cellStyle name="20% - Colore 1 11 6 2 3" xfId="2924" xr:uid="{00000000-0005-0000-0000-00006F0A0000}"/>
    <cellStyle name="20% - Colore 1 11 6 3" xfId="2925" xr:uid="{00000000-0005-0000-0000-0000700A0000}"/>
    <cellStyle name="20% - Colore 1 11 6 4" xfId="2926" xr:uid="{00000000-0005-0000-0000-0000710A0000}"/>
    <cellStyle name="20% - Colore 1 11 7" xfId="2927" xr:uid="{00000000-0005-0000-0000-0000720A0000}"/>
    <cellStyle name="20% - Colore 1 11 7 2" xfId="2928" xr:uid="{00000000-0005-0000-0000-0000730A0000}"/>
    <cellStyle name="20% - Colore 1 11 7 3" xfId="2929" xr:uid="{00000000-0005-0000-0000-0000740A0000}"/>
    <cellStyle name="20% - Colore 1 11 8" xfId="2930" xr:uid="{00000000-0005-0000-0000-0000750A0000}"/>
    <cellStyle name="20% - Colore 1 11 8 2" xfId="2931" xr:uid="{00000000-0005-0000-0000-0000760A0000}"/>
    <cellStyle name="20% - Colore 1 11 8 3" xfId="2932" xr:uid="{00000000-0005-0000-0000-0000770A0000}"/>
    <cellStyle name="20% - Colore 1 11 9" xfId="2933" xr:uid="{00000000-0005-0000-0000-0000780A0000}"/>
    <cellStyle name="20% - Colore 1 11 9 2" xfId="2934" xr:uid="{00000000-0005-0000-0000-0000790A0000}"/>
    <cellStyle name="20% - Colore 1 11 9 3" xfId="2935" xr:uid="{00000000-0005-0000-0000-00007A0A0000}"/>
    <cellStyle name="20% - Colore 1 12" xfId="2936" xr:uid="{00000000-0005-0000-0000-00007B0A0000}"/>
    <cellStyle name="20% - Colore 1 12 10" xfId="2937" xr:uid="{00000000-0005-0000-0000-00007C0A0000}"/>
    <cellStyle name="20% - Colore 1 12 11" xfId="2938" xr:uid="{00000000-0005-0000-0000-00007D0A0000}"/>
    <cellStyle name="20% - Colore 1 12 2" xfId="2939" xr:uid="{00000000-0005-0000-0000-00007E0A0000}"/>
    <cellStyle name="20% - Colore 1 12 2 10" xfId="2940" xr:uid="{00000000-0005-0000-0000-00007F0A0000}"/>
    <cellStyle name="20% - Colore 1 12 2 2" xfId="2941" xr:uid="{00000000-0005-0000-0000-0000800A0000}"/>
    <cellStyle name="20% - Colore 1 12 2 2 2" xfId="2942" xr:uid="{00000000-0005-0000-0000-0000810A0000}"/>
    <cellStyle name="20% - Colore 1 12 2 2 2 2" xfId="2943" xr:uid="{00000000-0005-0000-0000-0000820A0000}"/>
    <cellStyle name="20% - Colore 1 12 2 2 2 2 2" xfId="2944" xr:uid="{00000000-0005-0000-0000-0000830A0000}"/>
    <cellStyle name="20% - Colore 1 12 2 2 2 2 3" xfId="2945" xr:uid="{00000000-0005-0000-0000-0000840A0000}"/>
    <cellStyle name="20% - Colore 1 12 2 2 2 3" xfId="2946" xr:uid="{00000000-0005-0000-0000-0000850A0000}"/>
    <cellStyle name="20% - Colore 1 12 2 2 2 4" xfId="2947" xr:uid="{00000000-0005-0000-0000-0000860A0000}"/>
    <cellStyle name="20% - Colore 1 12 2 2 3" xfId="2948" xr:uid="{00000000-0005-0000-0000-0000870A0000}"/>
    <cellStyle name="20% - Colore 1 12 2 2 3 2" xfId="2949" xr:uid="{00000000-0005-0000-0000-0000880A0000}"/>
    <cellStyle name="20% - Colore 1 12 2 2 3 3" xfId="2950" xr:uid="{00000000-0005-0000-0000-0000890A0000}"/>
    <cellStyle name="20% - Colore 1 12 2 2 4" xfId="2951" xr:uid="{00000000-0005-0000-0000-00008A0A0000}"/>
    <cellStyle name="20% - Colore 1 12 2 2 4 2" xfId="2952" xr:uid="{00000000-0005-0000-0000-00008B0A0000}"/>
    <cellStyle name="20% - Colore 1 12 2 2 4 3" xfId="2953" xr:uid="{00000000-0005-0000-0000-00008C0A0000}"/>
    <cellStyle name="20% - Colore 1 12 2 2 5" xfId="2954" xr:uid="{00000000-0005-0000-0000-00008D0A0000}"/>
    <cellStyle name="20% - Colore 1 12 2 2 5 2" xfId="2955" xr:uid="{00000000-0005-0000-0000-00008E0A0000}"/>
    <cellStyle name="20% - Colore 1 12 2 2 5 3" xfId="2956" xr:uid="{00000000-0005-0000-0000-00008F0A0000}"/>
    <cellStyle name="20% - Colore 1 12 2 2 6" xfId="2957" xr:uid="{00000000-0005-0000-0000-0000900A0000}"/>
    <cellStyle name="20% - Colore 1 12 2 2 7" xfId="2958" xr:uid="{00000000-0005-0000-0000-0000910A0000}"/>
    <cellStyle name="20% - Colore 1 12 2 3" xfId="2959" xr:uid="{00000000-0005-0000-0000-0000920A0000}"/>
    <cellStyle name="20% - Colore 1 12 2 3 2" xfId="2960" xr:uid="{00000000-0005-0000-0000-0000930A0000}"/>
    <cellStyle name="20% - Colore 1 12 2 3 2 2" xfId="2961" xr:uid="{00000000-0005-0000-0000-0000940A0000}"/>
    <cellStyle name="20% - Colore 1 12 2 3 2 2 2" xfId="2962" xr:uid="{00000000-0005-0000-0000-0000950A0000}"/>
    <cellStyle name="20% - Colore 1 12 2 3 2 2 3" xfId="2963" xr:uid="{00000000-0005-0000-0000-0000960A0000}"/>
    <cellStyle name="20% - Colore 1 12 2 3 2 3" xfId="2964" xr:uid="{00000000-0005-0000-0000-0000970A0000}"/>
    <cellStyle name="20% - Colore 1 12 2 3 2 4" xfId="2965" xr:uid="{00000000-0005-0000-0000-0000980A0000}"/>
    <cellStyle name="20% - Colore 1 12 2 3 3" xfId="2966" xr:uid="{00000000-0005-0000-0000-0000990A0000}"/>
    <cellStyle name="20% - Colore 1 12 2 3 3 2" xfId="2967" xr:uid="{00000000-0005-0000-0000-00009A0A0000}"/>
    <cellStyle name="20% - Colore 1 12 2 3 3 3" xfId="2968" xr:uid="{00000000-0005-0000-0000-00009B0A0000}"/>
    <cellStyle name="20% - Colore 1 12 2 3 4" xfId="2969" xr:uid="{00000000-0005-0000-0000-00009C0A0000}"/>
    <cellStyle name="20% - Colore 1 12 2 3 4 2" xfId="2970" xr:uid="{00000000-0005-0000-0000-00009D0A0000}"/>
    <cellStyle name="20% - Colore 1 12 2 3 4 3" xfId="2971" xr:uid="{00000000-0005-0000-0000-00009E0A0000}"/>
    <cellStyle name="20% - Colore 1 12 2 3 5" xfId="2972" xr:uid="{00000000-0005-0000-0000-00009F0A0000}"/>
    <cellStyle name="20% - Colore 1 12 2 3 5 2" xfId="2973" xr:uid="{00000000-0005-0000-0000-0000A00A0000}"/>
    <cellStyle name="20% - Colore 1 12 2 3 5 3" xfId="2974" xr:uid="{00000000-0005-0000-0000-0000A10A0000}"/>
    <cellStyle name="20% - Colore 1 12 2 3 6" xfId="2975" xr:uid="{00000000-0005-0000-0000-0000A20A0000}"/>
    <cellStyle name="20% - Colore 1 12 2 3 7" xfId="2976" xr:uid="{00000000-0005-0000-0000-0000A30A0000}"/>
    <cellStyle name="20% - Colore 1 12 2 4" xfId="2977" xr:uid="{00000000-0005-0000-0000-0000A40A0000}"/>
    <cellStyle name="20% - Colore 1 12 2 4 2" xfId="2978" xr:uid="{00000000-0005-0000-0000-0000A50A0000}"/>
    <cellStyle name="20% - Colore 1 12 2 4 2 2" xfId="2979" xr:uid="{00000000-0005-0000-0000-0000A60A0000}"/>
    <cellStyle name="20% - Colore 1 12 2 4 2 2 2" xfId="2980" xr:uid="{00000000-0005-0000-0000-0000A70A0000}"/>
    <cellStyle name="20% - Colore 1 12 2 4 2 2 3" xfId="2981" xr:uid="{00000000-0005-0000-0000-0000A80A0000}"/>
    <cellStyle name="20% - Colore 1 12 2 4 2 3" xfId="2982" xr:uid="{00000000-0005-0000-0000-0000A90A0000}"/>
    <cellStyle name="20% - Colore 1 12 2 4 2 4" xfId="2983" xr:uid="{00000000-0005-0000-0000-0000AA0A0000}"/>
    <cellStyle name="20% - Colore 1 12 2 4 3" xfId="2984" xr:uid="{00000000-0005-0000-0000-0000AB0A0000}"/>
    <cellStyle name="20% - Colore 1 12 2 4 3 2" xfId="2985" xr:uid="{00000000-0005-0000-0000-0000AC0A0000}"/>
    <cellStyle name="20% - Colore 1 12 2 4 3 3" xfId="2986" xr:uid="{00000000-0005-0000-0000-0000AD0A0000}"/>
    <cellStyle name="20% - Colore 1 12 2 4 4" xfId="2987" xr:uid="{00000000-0005-0000-0000-0000AE0A0000}"/>
    <cellStyle name="20% - Colore 1 12 2 4 4 2" xfId="2988" xr:uid="{00000000-0005-0000-0000-0000AF0A0000}"/>
    <cellStyle name="20% - Colore 1 12 2 4 4 3" xfId="2989" xr:uid="{00000000-0005-0000-0000-0000B00A0000}"/>
    <cellStyle name="20% - Colore 1 12 2 4 5" xfId="2990" xr:uid="{00000000-0005-0000-0000-0000B10A0000}"/>
    <cellStyle name="20% - Colore 1 12 2 4 5 2" xfId="2991" xr:uid="{00000000-0005-0000-0000-0000B20A0000}"/>
    <cellStyle name="20% - Colore 1 12 2 4 5 3" xfId="2992" xr:uid="{00000000-0005-0000-0000-0000B30A0000}"/>
    <cellStyle name="20% - Colore 1 12 2 4 6" xfId="2993" xr:uid="{00000000-0005-0000-0000-0000B40A0000}"/>
    <cellStyle name="20% - Colore 1 12 2 4 7" xfId="2994" xr:uid="{00000000-0005-0000-0000-0000B50A0000}"/>
    <cellStyle name="20% - Colore 1 12 2 5" xfId="2995" xr:uid="{00000000-0005-0000-0000-0000B60A0000}"/>
    <cellStyle name="20% - Colore 1 12 2 5 2" xfId="2996" xr:uid="{00000000-0005-0000-0000-0000B70A0000}"/>
    <cellStyle name="20% - Colore 1 12 2 5 2 2" xfId="2997" xr:uid="{00000000-0005-0000-0000-0000B80A0000}"/>
    <cellStyle name="20% - Colore 1 12 2 5 2 3" xfId="2998" xr:uid="{00000000-0005-0000-0000-0000B90A0000}"/>
    <cellStyle name="20% - Colore 1 12 2 5 3" xfId="2999" xr:uid="{00000000-0005-0000-0000-0000BA0A0000}"/>
    <cellStyle name="20% - Colore 1 12 2 5 4" xfId="3000" xr:uid="{00000000-0005-0000-0000-0000BB0A0000}"/>
    <cellStyle name="20% - Colore 1 12 2 6" xfId="3001" xr:uid="{00000000-0005-0000-0000-0000BC0A0000}"/>
    <cellStyle name="20% - Colore 1 12 2 6 2" xfId="3002" xr:uid="{00000000-0005-0000-0000-0000BD0A0000}"/>
    <cellStyle name="20% - Colore 1 12 2 6 3" xfId="3003" xr:uid="{00000000-0005-0000-0000-0000BE0A0000}"/>
    <cellStyle name="20% - Colore 1 12 2 7" xfId="3004" xr:uid="{00000000-0005-0000-0000-0000BF0A0000}"/>
    <cellStyle name="20% - Colore 1 12 2 7 2" xfId="3005" xr:uid="{00000000-0005-0000-0000-0000C00A0000}"/>
    <cellStyle name="20% - Colore 1 12 2 7 3" xfId="3006" xr:uid="{00000000-0005-0000-0000-0000C10A0000}"/>
    <cellStyle name="20% - Colore 1 12 2 8" xfId="3007" xr:uid="{00000000-0005-0000-0000-0000C20A0000}"/>
    <cellStyle name="20% - Colore 1 12 2 8 2" xfId="3008" xr:uid="{00000000-0005-0000-0000-0000C30A0000}"/>
    <cellStyle name="20% - Colore 1 12 2 8 3" xfId="3009" xr:uid="{00000000-0005-0000-0000-0000C40A0000}"/>
    <cellStyle name="20% - Colore 1 12 2 9" xfId="3010" xr:uid="{00000000-0005-0000-0000-0000C50A0000}"/>
    <cellStyle name="20% - Colore 1 12 3" xfId="3011" xr:uid="{00000000-0005-0000-0000-0000C60A0000}"/>
    <cellStyle name="20% - Colore 1 12 3 2" xfId="3012" xr:uid="{00000000-0005-0000-0000-0000C70A0000}"/>
    <cellStyle name="20% - Colore 1 12 3 2 2" xfId="3013" xr:uid="{00000000-0005-0000-0000-0000C80A0000}"/>
    <cellStyle name="20% - Colore 1 12 3 2 2 2" xfId="3014" xr:uid="{00000000-0005-0000-0000-0000C90A0000}"/>
    <cellStyle name="20% - Colore 1 12 3 2 2 3" xfId="3015" xr:uid="{00000000-0005-0000-0000-0000CA0A0000}"/>
    <cellStyle name="20% - Colore 1 12 3 2 3" xfId="3016" xr:uid="{00000000-0005-0000-0000-0000CB0A0000}"/>
    <cellStyle name="20% - Colore 1 12 3 2 4" xfId="3017" xr:uid="{00000000-0005-0000-0000-0000CC0A0000}"/>
    <cellStyle name="20% - Colore 1 12 3 3" xfId="3018" xr:uid="{00000000-0005-0000-0000-0000CD0A0000}"/>
    <cellStyle name="20% - Colore 1 12 3 3 2" xfId="3019" xr:uid="{00000000-0005-0000-0000-0000CE0A0000}"/>
    <cellStyle name="20% - Colore 1 12 3 3 3" xfId="3020" xr:uid="{00000000-0005-0000-0000-0000CF0A0000}"/>
    <cellStyle name="20% - Colore 1 12 3 4" xfId="3021" xr:uid="{00000000-0005-0000-0000-0000D00A0000}"/>
    <cellStyle name="20% - Colore 1 12 3 4 2" xfId="3022" xr:uid="{00000000-0005-0000-0000-0000D10A0000}"/>
    <cellStyle name="20% - Colore 1 12 3 4 3" xfId="3023" xr:uid="{00000000-0005-0000-0000-0000D20A0000}"/>
    <cellStyle name="20% - Colore 1 12 3 5" xfId="3024" xr:uid="{00000000-0005-0000-0000-0000D30A0000}"/>
    <cellStyle name="20% - Colore 1 12 3 5 2" xfId="3025" xr:uid="{00000000-0005-0000-0000-0000D40A0000}"/>
    <cellStyle name="20% - Colore 1 12 3 5 3" xfId="3026" xr:uid="{00000000-0005-0000-0000-0000D50A0000}"/>
    <cellStyle name="20% - Colore 1 12 3 6" xfId="3027" xr:uid="{00000000-0005-0000-0000-0000D60A0000}"/>
    <cellStyle name="20% - Colore 1 12 3 7" xfId="3028" xr:uid="{00000000-0005-0000-0000-0000D70A0000}"/>
    <cellStyle name="20% - Colore 1 12 4" xfId="3029" xr:uid="{00000000-0005-0000-0000-0000D80A0000}"/>
    <cellStyle name="20% - Colore 1 12 4 2" xfId="3030" xr:uid="{00000000-0005-0000-0000-0000D90A0000}"/>
    <cellStyle name="20% - Colore 1 12 4 2 2" xfId="3031" xr:uid="{00000000-0005-0000-0000-0000DA0A0000}"/>
    <cellStyle name="20% - Colore 1 12 4 2 2 2" xfId="3032" xr:uid="{00000000-0005-0000-0000-0000DB0A0000}"/>
    <cellStyle name="20% - Colore 1 12 4 2 2 3" xfId="3033" xr:uid="{00000000-0005-0000-0000-0000DC0A0000}"/>
    <cellStyle name="20% - Colore 1 12 4 2 3" xfId="3034" xr:uid="{00000000-0005-0000-0000-0000DD0A0000}"/>
    <cellStyle name="20% - Colore 1 12 4 2 4" xfId="3035" xr:uid="{00000000-0005-0000-0000-0000DE0A0000}"/>
    <cellStyle name="20% - Colore 1 12 4 3" xfId="3036" xr:uid="{00000000-0005-0000-0000-0000DF0A0000}"/>
    <cellStyle name="20% - Colore 1 12 4 3 2" xfId="3037" xr:uid="{00000000-0005-0000-0000-0000E00A0000}"/>
    <cellStyle name="20% - Colore 1 12 4 3 3" xfId="3038" xr:uid="{00000000-0005-0000-0000-0000E10A0000}"/>
    <cellStyle name="20% - Colore 1 12 4 4" xfId="3039" xr:uid="{00000000-0005-0000-0000-0000E20A0000}"/>
    <cellStyle name="20% - Colore 1 12 4 4 2" xfId="3040" xr:uid="{00000000-0005-0000-0000-0000E30A0000}"/>
    <cellStyle name="20% - Colore 1 12 4 4 3" xfId="3041" xr:uid="{00000000-0005-0000-0000-0000E40A0000}"/>
    <cellStyle name="20% - Colore 1 12 4 5" xfId="3042" xr:uid="{00000000-0005-0000-0000-0000E50A0000}"/>
    <cellStyle name="20% - Colore 1 12 4 5 2" xfId="3043" xr:uid="{00000000-0005-0000-0000-0000E60A0000}"/>
    <cellStyle name="20% - Colore 1 12 4 5 3" xfId="3044" xr:uid="{00000000-0005-0000-0000-0000E70A0000}"/>
    <cellStyle name="20% - Colore 1 12 4 6" xfId="3045" xr:uid="{00000000-0005-0000-0000-0000E80A0000}"/>
    <cellStyle name="20% - Colore 1 12 4 7" xfId="3046" xr:uid="{00000000-0005-0000-0000-0000E90A0000}"/>
    <cellStyle name="20% - Colore 1 12 5" xfId="3047" xr:uid="{00000000-0005-0000-0000-0000EA0A0000}"/>
    <cellStyle name="20% - Colore 1 12 5 2" xfId="3048" xr:uid="{00000000-0005-0000-0000-0000EB0A0000}"/>
    <cellStyle name="20% - Colore 1 12 5 2 2" xfId="3049" xr:uid="{00000000-0005-0000-0000-0000EC0A0000}"/>
    <cellStyle name="20% - Colore 1 12 5 2 2 2" xfId="3050" xr:uid="{00000000-0005-0000-0000-0000ED0A0000}"/>
    <cellStyle name="20% - Colore 1 12 5 2 2 3" xfId="3051" xr:uid="{00000000-0005-0000-0000-0000EE0A0000}"/>
    <cellStyle name="20% - Colore 1 12 5 2 3" xfId="3052" xr:uid="{00000000-0005-0000-0000-0000EF0A0000}"/>
    <cellStyle name="20% - Colore 1 12 5 2 4" xfId="3053" xr:uid="{00000000-0005-0000-0000-0000F00A0000}"/>
    <cellStyle name="20% - Colore 1 12 5 3" xfId="3054" xr:uid="{00000000-0005-0000-0000-0000F10A0000}"/>
    <cellStyle name="20% - Colore 1 12 5 3 2" xfId="3055" xr:uid="{00000000-0005-0000-0000-0000F20A0000}"/>
    <cellStyle name="20% - Colore 1 12 5 3 3" xfId="3056" xr:uid="{00000000-0005-0000-0000-0000F30A0000}"/>
    <cellStyle name="20% - Colore 1 12 5 4" xfId="3057" xr:uid="{00000000-0005-0000-0000-0000F40A0000}"/>
    <cellStyle name="20% - Colore 1 12 5 4 2" xfId="3058" xr:uid="{00000000-0005-0000-0000-0000F50A0000}"/>
    <cellStyle name="20% - Colore 1 12 5 4 3" xfId="3059" xr:uid="{00000000-0005-0000-0000-0000F60A0000}"/>
    <cellStyle name="20% - Colore 1 12 5 5" xfId="3060" xr:uid="{00000000-0005-0000-0000-0000F70A0000}"/>
    <cellStyle name="20% - Colore 1 12 5 5 2" xfId="3061" xr:uid="{00000000-0005-0000-0000-0000F80A0000}"/>
    <cellStyle name="20% - Colore 1 12 5 5 3" xfId="3062" xr:uid="{00000000-0005-0000-0000-0000F90A0000}"/>
    <cellStyle name="20% - Colore 1 12 5 6" xfId="3063" xr:uid="{00000000-0005-0000-0000-0000FA0A0000}"/>
    <cellStyle name="20% - Colore 1 12 5 7" xfId="3064" xr:uid="{00000000-0005-0000-0000-0000FB0A0000}"/>
    <cellStyle name="20% - Colore 1 12 6" xfId="3065" xr:uid="{00000000-0005-0000-0000-0000FC0A0000}"/>
    <cellStyle name="20% - Colore 1 12 6 2" xfId="3066" xr:uid="{00000000-0005-0000-0000-0000FD0A0000}"/>
    <cellStyle name="20% - Colore 1 12 6 2 2" xfId="3067" xr:uid="{00000000-0005-0000-0000-0000FE0A0000}"/>
    <cellStyle name="20% - Colore 1 12 6 2 3" xfId="3068" xr:uid="{00000000-0005-0000-0000-0000FF0A0000}"/>
    <cellStyle name="20% - Colore 1 12 6 3" xfId="3069" xr:uid="{00000000-0005-0000-0000-0000000B0000}"/>
    <cellStyle name="20% - Colore 1 12 6 4" xfId="3070" xr:uid="{00000000-0005-0000-0000-0000010B0000}"/>
    <cellStyle name="20% - Colore 1 12 7" xfId="3071" xr:uid="{00000000-0005-0000-0000-0000020B0000}"/>
    <cellStyle name="20% - Colore 1 12 7 2" xfId="3072" xr:uid="{00000000-0005-0000-0000-0000030B0000}"/>
    <cellStyle name="20% - Colore 1 12 7 3" xfId="3073" xr:uid="{00000000-0005-0000-0000-0000040B0000}"/>
    <cellStyle name="20% - Colore 1 12 8" xfId="3074" xr:uid="{00000000-0005-0000-0000-0000050B0000}"/>
    <cellStyle name="20% - Colore 1 12 8 2" xfId="3075" xr:uid="{00000000-0005-0000-0000-0000060B0000}"/>
    <cellStyle name="20% - Colore 1 12 8 3" xfId="3076" xr:uid="{00000000-0005-0000-0000-0000070B0000}"/>
    <cellStyle name="20% - Colore 1 12 9" xfId="3077" xr:uid="{00000000-0005-0000-0000-0000080B0000}"/>
    <cellStyle name="20% - Colore 1 12 9 2" xfId="3078" xr:uid="{00000000-0005-0000-0000-0000090B0000}"/>
    <cellStyle name="20% - Colore 1 12 9 3" xfId="3079" xr:uid="{00000000-0005-0000-0000-00000A0B0000}"/>
    <cellStyle name="20% - Colore 1 13" xfId="3080" xr:uid="{00000000-0005-0000-0000-00000B0B0000}"/>
    <cellStyle name="20% - Colore 1 13 10" xfId="3081" xr:uid="{00000000-0005-0000-0000-00000C0B0000}"/>
    <cellStyle name="20% - Colore 1 13 11" xfId="3082" xr:uid="{00000000-0005-0000-0000-00000D0B0000}"/>
    <cellStyle name="20% - Colore 1 13 2" xfId="3083" xr:uid="{00000000-0005-0000-0000-00000E0B0000}"/>
    <cellStyle name="20% - Colore 1 13 2 10" xfId="3084" xr:uid="{00000000-0005-0000-0000-00000F0B0000}"/>
    <cellStyle name="20% - Colore 1 13 2 2" xfId="3085" xr:uid="{00000000-0005-0000-0000-0000100B0000}"/>
    <cellStyle name="20% - Colore 1 13 2 2 2" xfId="3086" xr:uid="{00000000-0005-0000-0000-0000110B0000}"/>
    <cellStyle name="20% - Colore 1 13 2 2 2 2" xfId="3087" xr:uid="{00000000-0005-0000-0000-0000120B0000}"/>
    <cellStyle name="20% - Colore 1 13 2 2 2 2 2" xfId="3088" xr:uid="{00000000-0005-0000-0000-0000130B0000}"/>
    <cellStyle name="20% - Colore 1 13 2 2 2 2 3" xfId="3089" xr:uid="{00000000-0005-0000-0000-0000140B0000}"/>
    <cellStyle name="20% - Colore 1 13 2 2 2 3" xfId="3090" xr:uid="{00000000-0005-0000-0000-0000150B0000}"/>
    <cellStyle name="20% - Colore 1 13 2 2 2 4" xfId="3091" xr:uid="{00000000-0005-0000-0000-0000160B0000}"/>
    <cellStyle name="20% - Colore 1 13 2 2 3" xfId="3092" xr:uid="{00000000-0005-0000-0000-0000170B0000}"/>
    <cellStyle name="20% - Colore 1 13 2 2 3 2" xfId="3093" xr:uid="{00000000-0005-0000-0000-0000180B0000}"/>
    <cellStyle name="20% - Colore 1 13 2 2 3 3" xfId="3094" xr:uid="{00000000-0005-0000-0000-0000190B0000}"/>
    <cellStyle name="20% - Colore 1 13 2 2 4" xfId="3095" xr:uid="{00000000-0005-0000-0000-00001A0B0000}"/>
    <cellStyle name="20% - Colore 1 13 2 2 4 2" xfId="3096" xr:uid="{00000000-0005-0000-0000-00001B0B0000}"/>
    <cellStyle name="20% - Colore 1 13 2 2 4 3" xfId="3097" xr:uid="{00000000-0005-0000-0000-00001C0B0000}"/>
    <cellStyle name="20% - Colore 1 13 2 2 5" xfId="3098" xr:uid="{00000000-0005-0000-0000-00001D0B0000}"/>
    <cellStyle name="20% - Colore 1 13 2 2 5 2" xfId="3099" xr:uid="{00000000-0005-0000-0000-00001E0B0000}"/>
    <cellStyle name="20% - Colore 1 13 2 2 5 3" xfId="3100" xr:uid="{00000000-0005-0000-0000-00001F0B0000}"/>
    <cellStyle name="20% - Colore 1 13 2 2 6" xfId="3101" xr:uid="{00000000-0005-0000-0000-0000200B0000}"/>
    <cellStyle name="20% - Colore 1 13 2 2 7" xfId="3102" xr:uid="{00000000-0005-0000-0000-0000210B0000}"/>
    <cellStyle name="20% - Colore 1 13 2 3" xfId="3103" xr:uid="{00000000-0005-0000-0000-0000220B0000}"/>
    <cellStyle name="20% - Colore 1 13 2 3 2" xfId="3104" xr:uid="{00000000-0005-0000-0000-0000230B0000}"/>
    <cellStyle name="20% - Colore 1 13 2 3 2 2" xfId="3105" xr:uid="{00000000-0005-0000-0000-0000240B0000}"/>
    <cellStyle name="20% - Colore 1 13 2 3 2 2 2" xfId="3106" xr:uid="{00000000-0005-0000-0000-0000250B0000}"/>
    <cellStyle name="20% - Colore 1 13 2 3 2 2 3" xfId="3107" xr:uid="{00000000-0005-0000-0000-0000260B0000}"/>
    <cellStyle name="20% - Colore 1 13 2 3 2 3" xfId="3108" xr:uid="{00000000-0005-0000-0000-0000270B0000}"/>
    <cellStyle name="20% - Colore 1 13 2 3 2 4" xfId="3109" xr:uid="{00000000-0005-0000-0000-0000280B0000}"/>
    <cellStyle name="20% - Colore 1 13 2 3 3" xfId="3110" xr:uid="{00000000-0005-0000-0000-0000290B0000}"/>
    <cellStyle name="20% - Colore 1 13 2 3 3 2" xfId="3111" xr:uid="{00000000-0005-0000-0000-00002A0B0000}"/>
    <cellStyle name="20% - Colore 1 13 2 3 3 3" xfId="3112" xr:uid="{00000000-0005-0000-0000-00002B0B0000}"/>
    <cellStyle name="20% - Colore 1 13 2 3 4" xfId="3113" xr:uid="{00000000-0005-0000-0000-00002C0B0000}"/>
    <cellStyle name="20% - Colore 1 13 2 3 4 2" xfId="3114" xr:uid="{00000000-0005-0000-0000-00002D0B0000}"/>
    <cellStyle name="20% - Colore 1 13 2 3 4 3" xfId="3115" xr:uid="{00000000-0005-0000-0000-00002E0B0000}"/>
    <cellStyle name="20% - Colore 1 13 2 3 5" xfId="3116" xr:uid="{00000000-0005-0000-0000-00002F0B0000}"/>
    <cellStyle name="20% - Colore 1 13 2 3 5 2" xfId="3117" xr:uid="{00000000-0005-0000-0000-0000300B0000}"/>
    <cellStyle name="20% - Colore 1 13 2 3 5 3" xfId="3118" xr:uid="{00000000-0005-0000-0000-0000310B0000}"/>
    <cellStyle name="20% - Colore 1 13 2 3 6" xfId="3119" xr:uid="{00000000-0005-0000-0000-0000320B0000}"/>
    <cellStyle name="20% - Colore 1 13 2 3 7" xfId="3120" xr:uid="{00000000-0005-0000-0000-0000330B0000}"/>
    <cellStyle name="20% - Colore 1 13 2 4" xfId="3121" xr:uid="{00000000-0005-0000-0000-0000340B0000}"/>
    <cellStyle name="20% - Colore 1 13 2 4 2" xfId="3122" xr:uid="{00000000-0005-0000-0000-0000350B0000}"/>
    <cellStyle name="20% - Colore 1 13 2 4 2 2" xfId="3123" xr:uid="{00000000-0005-0000-0000-0000360B0000}"/>
    <cellStyle name="20% - Colore 1 13 2 4 2 2 2" xfId="3124" xr:uid="{00000000-0005-0000-0000-0000370B0000}"/>
    <cellStyle name="20% - Colore 1 13 2 4 2 2 3" xfId="3125" xr:uid="{00000000-0005-0000-0000-0000380B0000}"/>
    <cellStyle name="20% - Colore 1 13 2 4 2 3" xfId="3126" xr:uid="{00000000-0005-0000-0000-0000390B0000}"/>
    <cellStyle name="20% - Colore 1 13 2 4 2 4" xfId="3127" xr:uid="{00000000-0005-0000-0000-00003A0B0000}"/>
    <cellStyle name="20% - Colore 1 13 2 4 3" xfId="3128" xr:uid="{00000000-0005-0000-0000-00003B0B0000}"/>
    <cellStyle name="20% - Colore 1 13 2 4 3 2" xfId="3129" xr:uid="{00000000-0005-0000-0000-00003C0B0000}"/>
    <cellStyle name="20% - Colore 1 13 2 4 3 3" xfId="3130" xr:uid="{00000000-0005-0000-0000-00003D0B0000}"/>
    <cellStyle name="20% - Colore 1 13 2 4 4" xfId="3131" xr:uid="{00000000-0005-0000-0000-00003E0B0000}"/>
    <cellStyle name="20% - Colore 1 13 2 4 4 2" xfId="3132" xr:uid="{00000000-0005-0000-0000-00003F0B0000}"/>
    <cellStyle name="20% - Colore 1 13 2 4 4 3" xfId="3133" xr:uid="{00000000-0005-0000-0000-0000400B0000}"/>
    <cellStyle name="20% - Colore 1 13 2 4 5" xfId="3134" xr:uid="{00000000-0005-0000-0000-0000410B0000}"/>
    <cellStyle name="20% - Colore 1 13 2 4 5 2" xfId="3135" xr:uid="{00000000-0005-0000-0000-0000420B0000}"/>
    <cellStyle name="20% - Colore 1 13 2 4 5 3" xfId="3136" xr:uid="{00000000-0005-0000-0000-0000430B0000}"/>
    <cellStyle name="20% - Colore 1 13 2 4 6" xfId="3137" xr:uid="{00000000-0005-0000-0000-0000440B0000}"/>
    <cellStyle name="20% - Colore 1 13 2 4 7" xfId="3138" xr:uid="{00000000-0005-0000-0000-0000450B0000}"/>
    <cellStyle name="20% - Colore 1 13 2 5" xfId="3139" xr:uid="{00000000-0005-0000-0000-0000460B0000}"/>
    <cellStyle name="20% - Colore 1 13 2 5 2" xfId="3140" xr:uid="{00000000-0005-0000-0000-0000470B0000}"/>
    <cellStyle name="20% - Colore 1 13 2 5 2 2" xfId="3141" xr:uid="{00000000-0005-0000-0000-0000480B0000}"/>
    <cellStyle name="20% - Colore 1 13 2 5 2 3" xfId="3142" xr:uid="{00000000-0005-0000-0000-0000490B0000}"/>
    <cellStyle name="20% - Colore 1 13 2 5 3" xfId="3143" xr:uid="{00000000-0005-0000-0000-00004A0B0000}"/>
    <cellStyle name="20% - Colore 1 13 2 5 4" xfId="3144" xr:uid="{00000000-0005-0000-0000-00004B0B0000}"/>
    <cellStyle name="20% - Colore 1 13 2 6" xfId="3145" xr:uid="{00000000-0005-0000-0000-00004C0B0000}"/>
    <cellStyle name="20% - Colore 1 13 2 6 2" xfId="3146" xr:uid="{00000000-0005-0000-0000-00004D0B0000}"/>
    <cellStyle name="20% - Colore 1 13 2 6 3" xfId="3147" xr:uid="{00000000-0005-0000-0000-00004E0B0000}"/>
    <cellStyle name="20% - Colore 1 13 2 7" xfId="3148" xr:uid="{00000000-0005-0000-0000-00004F0B0000}"/>
    <cellStyle name="20% - Colore 1 13 2 7 2" xfId="3149" xr:uid="{00000000-0005-0000-0000-0000500B0000}"/>
    <cellStyle name="20% - Colore 1 13 2 7 3" xfId="3150" xr:uid="{00000000-0005-0000-0000-0000510B0000}"/>
    <cellStyle name="20% - Colore 1 13 2 8" xfId="3151" xr:uid="{00000000-0005-0000-0000-0000520B0000}"/>
    <cellStyle name="20% - Colore 1 13 2 8 2" xfId="3152" xr:uid="{00000000-0005-0000-0000-0000530B0000}"/>
    <cellStyle name="20% - Colore 1 13 2 8 3" xfId="3153" xr:uid="{00000000-0005-0000-0000-0000540B0000}"/>
    <cellStyle name="20% - Colore 1 13 2 9" xfId="3154" xr:uid="{00000000-0005-0000-0000-0000550B0000}"/>
    <cellStyle name="20% - Colore 1 13 3" xfId="3155" xr:uid="{00000000-0005-0000-0000-0000560B0000}"/>
    <cellStyle name="20% - Colore 1 13 3 2" xfId="3156" xr:uid="{00000000-0005-0000-0000-0000570B0000}"/>
    <cellStyle name="20% - Colore 1 13 3 2 2" xfId="3157" xr:uid="{00000000-0005-0000-0000-0000580B0000}"/>
    <cellStyle name="20% - Colore 1 13 3 2 2 2" xfId="3158" xr:uid="{00000000-0005-0000-0000-0000590B0000}"/>
    <cellStyle name="20% - Colore 1 13 3 2 2 3" xfId="3159" xr:uid="{00000000-0005-0000-0000-00005A0B0000}"/>
    <cellStyle name="20% - Colore 1 13 3 2 3" xfId="3160" xr:uid="{00000000-0005-0000-0000-00005B0B0000}"/>
    <cellStyle name="20% - Colore 1 13 3 2 4" xfId="3161" xr:uid="{00000000-0005-0000-0000-00005C0B0000}"/>
    <cellStyle name="20% - Colore 1 13 3 3" xfId="3162" xr:uid="{00000000-0005-0000-0000-00005D0B0000}"/>
    <cellStyle name="20% - Colore 1 13 3 3 2" xfId="3163" xr:uid="{00000000-0005-0000-0000-00005E0B0000}"/>
    <cellStyle name="20% - Colore 1 13 3 3 3" xfId="3164" xr:uid="{00000000-0005-0000-0000-00005F0B0000}"/>
    <cellStyle name="20% - Colore 1 13 3 4" xfId="3165" xr:uid="{00000000-0005-0000-0000-0000600B0000}"/>
    <cellStyle name="20% - Colore 1 13 3 4 2" xfId="3166" xr:uid="{00000000-0005-0000-0000-0000610B0000}"/>
    <cellStyle name="20% - Colore 1 13 3 4 3" xfId="3167" xr:uid="{00000000-0005-0000-0000-0000620B0000}"/>
    <cellStyle name="20% - Colore 1 13 3 5" xfId="3168" xr:uid="{00000000-0005-0000-0000-0000630B0000}"/>
    <cellStyle name="20% - Colore 1 13 3 5 2" xfId="3169" xr:uid="{00000000-0005-0000-0000-0000640B0000}"/>
    <cellStyle name="20% - Colore 1 13 3 5 3" xfId="3170" xr:uid="{00000000-0005-0000-0000-0000650B0000}"/>
    <cellStyle name="20% - Colore 1 13 3 6" xfId="3171" xr:uid="{00000000-0005-0000-0000-0000660B0000}"/>
    <cellStyle name="20% - Colore 1 13 3 7" xfId="3172" xr:uid="{00000000-0005-0000-0000-0000670B0000}"/>
    <cellStyle name="20% - Colore 1 13 4" xfId="3173" xr:uid="{00000000-0005-0000-0000-0000680B0000}"/>
    <cellStyle name="20% - Colore 1 13 4 2" xfId="3174" xr:uid="{00000000-0005-0000-0000-0000690B0000}"/>
    <cellStyle name="20% - Colore 1 13 4 2 2" xfId="3175" xr:uid="{00000000-0005-0000-0000-00006A0B0000}"/>
    <cellStyle name="20% - Colore 1 13 4 2 2 2" xfId="3176" xr:uid="{00000000-0005-0000-0000-00006B0B0000}"/>
    <cellStyle name="20% - Colore 1 13 4 2 2 3" xfId="3177" xr:uid="{00000000-0005-0000-0000-00006C0B0000}"/>
    <cellStyle name="20% - Colore 1 13 4 2 3" xfId="3178" xr:uid="{00000000-0005-0000-0000-00006D0B0000}"/>
    <cellStyle name="20% - Colore 1 13 4 2 4" xfId="3179" xr:uid="{00000000-0005-0000-0000-00006E0B0000}"/>
    <cellStyle name="20% - Colore 1 13 4 3" xfId="3180" xr:uid="{00000000-0005-0000-0000-00006F0B0000}"/>
    <cellStyle name="20% - Colore 1 13 4 3 2" xfId="3181" xr:uid="{00000000-0005-0000-0000-0000700B0000}"/>
    <cellStyle name="20% - Colore 1 13 4 3 3" xfId="3182" xr:uid="{00000000-0005-0000-0000-0000710B0000}"/>
    <cellStyle name="20% - Colore 1 13 4 4" xfId="3183" xr:uid="{00000000-0005-0000-0000-0000720B0000}"/>
    <cellStyle name="20% - Colore 1 13 4 4 2" xfId="3184" xr:uid="{00000000-0005-0000-0000-0000730B0000}"/>
    <cellStyle name="20% - Colore 1 13 4 4 3" xfId="3185" xr:uid="{00000000-0005-0000-0000-0000740B0000}"/>
    <cellStyle name="20% - Colore 1 13 4 5" xfId="3186" xr:uid="{00000000-0005-0000-0000-0000750B0000}"/>
    <cellStyle name="20% - Colore 1 13 4 5 2" xfId="3187" xr:uid="{00000000-0005-0000-0000-0000760B0000}"/>
    <cellStyle name="20% - Colore 1 13 4 5 3" xfId="3188" xr:uid="{00000000-0005-0000-0000-0000770B0000}"/>
    <cellStyle name="20% - Colore 1 13 4 6" xfId="3189" xr:uid="{00000000-0005-0000-0000-0000780B0000}"/>
    <cellStyle name="20% - Colore 1 13 4 7" xfId="3190" xr:uid="{00000000-0005-0000-0000-0000790B0000}"/>
    <cellStyle name="20% - Colore 1 13 5" xfId="3191" xr:uid="{00000000-0005-0000-0000-00007A0B0000}"/>
    <cellStyle name="20% - Colore 1 13 5 2" xfId="3192" xr:uid="{00000000-0005-0000-0000-00007B0B0000}"/>
    <cellStyle name="20% - Colore 1 13 5 2 2" xfId="3193" xr:uid="{00000000-0005-0000-0000-00007C0B0000}"/>
    <cellStyle name="20% - Colore 1 13 5 2 2 2" xfId="3194" xr:uid="{00000000-0005-0000-0000-00007D0B0000}"/>
    <cellStyle name="20% - Colore 1 13 5 2 2 3" xfId="3195" xr:uid="{00000000-0005-0000-0000-00007E0B0000}"/>
    <cellStyle name="20% - Colore 1 13 5 2 3" xfId="3196" xr:uid="{00000000-0005-0000-0000-00007F0B0000}"/>
    <cellStyle name="20% - Colore 1 13 5 2 4" xfId="3197" xr:uid="{00000000-0005-0000-0000-0000800B0000}"/>
    <cellStyle name="20% - Colore 1 13 5 3" xfId="3198" xr:uid="{00000000-0005-0000-0000-0000810B0000}"/>
    <cellStyle name="20% - Colore 1 13 5 3 2" xfId="3199" xr:uid="{00000000-0005-0000-0000-0000820B0000}"/>
    <cellStyle name="20% - Colore 1 13 5 3 3" xfId="3200" xr:uid="{00000000-0005-0000-0000-0000830B0000}"/>
    <cellStyle name="20% - Colore 1 13 5 4" xfId="3201" xr:uid="{00000000-0005-0000-0000-0000840B0000}"/>
    <cellStyle name="20% - Colore 1 13 5 4 2" xfId="3202" xr:uid="{00000000-0005-0000-0000-0000850B0000}"/>
    <cellStyle name="20% - Colore 1 13 5 4 3" xfId="3203" xr:uid="{00000000-0005-0000-0000-0000860B0000}"/>
    <cellStyle name="20% - Colore 1 13 5 5" xfId="3204" xr:uid="{00000000-0005-0000-0000-0000870B0000}"/>
    <cellStyle name="20% - Colore 1 13 5 5 2" xfId="3205" xr:uid="{00000000-0005-0000-0000-0000880B0000}"/>
    <cellStyle name="20% - Colore 1 13 5 5 3" xfId="3206" xr:uid="{00000000-0005-0000-0000-0000890B0000}"/>
    <cellStyle name="20% - Colore 1 13 5 6" xfId="3207" xr:uid="{00000000-0005-0000-0000-00008A0B0000}"/>
    <cellStyle name="20% - Colore 1 13 5 7" xfId="3208" xr:uid="{00000000-0005-0000-0000-00008B0B0000}"/>
    <cellStyle name="20% - Colore 1 13 6" xfId="3209" xr:uid="{00000000-0005-0000-0000-00008C0B0000}"/>
    <cellStyle name="20% - Colore 1 13 6 2" xfId="3210" xr:uid="{00000000-0005-0000-0000-00008D0B0000}"/>
    <cellStyle name="20% - Colore 1 13 6 2 2" xfId="3211" xr:uid="{00000000-0005-0000-0000-00008E0B0000}"/>
    <cellStyle name="20% - Colore 1 13 6 2 3" xfId="3212" xr:uid="{00000000-0005-0000-0000-00008F0B0000}"/>
    <cellStyle name="20% - Colore 1 13 6 3" xfId="3213" xr:uid="{00000000-0005-0000-0000-0000900B0000}"/>
    <cellStyle name="20% - Colore 1 13 6 4" xfId="3214" xr:uid="{00000000-0005-0000-0000-0000910B0000}"/>
    <cellStyle name="20% - Colore 1 13 7" xfId="3215" xr:uid="{00000000-0005-0000-0000-0000920B0000}"/>
    <cellStyle name="20% - Colore 1 13 7 2" xfId="3216" xr:uid="{00000000-0005-0000-0000-0000930B0000}"/>
    <cellStyle name="20% - Colore 1 13 7 3" xfId="3217" xr:uid="{00000000-0005-0000-0000-0000940B0000}"/>
    <cellStyle name="20% - Colore 1 13 8" xfId="3218" xr:uid="{00000000-0005-0000-0000-0000950B0000}"/>
    <cellStyle name="20% - Colore 1 13 8 2" xfId="3219" xr:uid="{00000000-0005-0000-0000-0000960B0000}"/>
    <cellStyle name="20% - Colore 1 13 8 3" xfId="3220" xr:uid="{00000000-0005-0000-0000-0000970B0000}"/>
    <cellStyle name="20% - Colore 1 13 9" xfId="3221" xr:uid="{00000000-0005-0000-0000-0000980B0000}"/>
    <cellStyle name="20% - Colore 1 13 9 2" xfId="3222" xr:uid="{00000000-0005-0000-0000-0000990B0000}"/>
    <cellStyle name="20% - Colore 1 13 9 3" xfId="3223" xr:uid="{00000000-0005-0000-0000-00009A0B0000}"/>
    <cellStyle name="20% - Colore 1 14" xfId="3224" xr:uid="{00000000-0005-0000-0000-00009B0B0000}"/>
    <cellStyle name="20% - Colore 1 14 10" xfId="3225" xr:uid="{00000000-0005-0000-0000-00009C0B0000}"/>
    <cellStyle name="20% - Colore 1 14 11" xfId="3226" xr:uid="{00000000-0005-0000-0000-00009D0B0000}"/>
    <cellStyle name="20% - Colore 1 14 2" xfId="3227" xr:uid="{00000000-0005-0000-0000-00009E0B0000}"/>
    <cellStyle name="20% - Colore 1 14 2 10" xfId="3228" xr:uid="{00000000-0005-0000-0000-00009F0B0000}"/>
    <cellStyle name="20% - Colore 1 14 2 2" xfId="3229" xr:uid="{00000000-0005-0000-0000-0000A00B0000}"/>
    <cellStyle name="20% - Colore 1 14 2 2 2" xfId="3230" xr:uid="{00000000-0005-0000-0000-0000A10B0000}"/>
    <cellStyle name="20% - Colore 1 14 2 2 2 2" xfId="3231" xr:uid="{00000000-0005-0000-0000-0000A20B0000}"/>
    <cellStyle name="20% - Colore 1 14 2 2 2 2 2" xfId="3232" xr:uid="{00000000-0005-0000-0000-0000A30B0000}"/>
    <cellStyle name="20% - Colore 1 14 2 2 2 2 3" xfId="3233" xr:uid="{00000000-0005-0000-0000-0000A40B0000}"/>
    <cellStyle name="20% - Colore 1 14 2 2 2 3" xfId="3234" xr:uid="{00000000-0005-0000-0000-0000A50B0000}"/>
    <cellStyle name="20% - Colore 1 14 2 2 2 4" xfId="3235" xr:uid="{00000000-0005-0000-0000-0000A60B0000}"/>
    <cellStyle name="20% - Colore 1 14 2 2 3" xfId="3236" xr:uid="{00000000-0005-0000-0000-0000A70B0000}"/>
    <cellStyle name="20% - Colore 1 14 2 2 3 2" xfId="3237" xr:uid="{00000000-0005-0000-0000-0000A80B0000}"/>
    <cellStyle name="20% - Colore 1 14 2 2 3 3" xfId="3238" xr:uid="{00000000-0005-0000-0000-0000A90B0000}"/>
    <cellStyle name="20% - Colore 1 14 2 2 4" xfId="3239" xr:uid="{00000000-0005-0000-0000-0000AA0B0000}"/>
    <cellStyle name="20% - Colore 1 14 2 2 4 2" xfId="3240" xr:uid="{00000000-0005-0000-0000-0000AB0B0000}"/>
    <cellStyle name="20% - Colore 1 14 2 2 4 3" xfId="3241" xr:uid="{00000000-0005-0000-0000-0000AC0B0000}"/>
    <cellStyle name="20% - Colore 1 14 2 2 5" xfId="3242" xr:uid="{00000000-0005-0000-0000-0000AD0B0000}"/>
    <cellStyle name="20% - Colore 1 14 2 2 5 2" xfId="3243" xr:uid="{00000000-0005-0000-0000-0000AE0B0000}"/>
    <cellStyle name="20% - Colore 1 14 2 2 5 3" xfId="3244" xr:uid="{00000000-0005-0000-0000-0000AF0B0000}"/>
    <cellStyle name="20% - Colore 1 14 2 2 6" xfId="3245" xr:uid="{00000000-0005-0000-0000-0000B00B0000}"/>
    <cellStyle name="20% - Colore 1 14 2 2 7" xfId="3246" xr:uid="{00000000-0005-0000-0000-0000B10B0000}"/>
    <cellStyle name="20% - Colore 1 14 2 3" xfId="3247" xr:uid="{00000000-0005-0000-0000-0000B20B0000}"/>
    <cellStyle name="20% - Colore 1 14 2 3 2" xfId="3248" xr:uid="{00000000-0005-0000-0000-0000B30B0000}"/>
    <cellStyle name="20% - Colore 1 14 2 3 2 2" xfId="3249" xr:uid="{00000000-0005-0000-0000-0000B40B0000}"/>
    <cellStyle name="20% - Colore 1 14 2 3 2 2 2" xfId="3250" xr:uid="{00000000-0005-0000-0000-0000B50B0000}"/>
    <cellStyle name="20% - Colore 1 14 2 3 2 2 3" xfId="3251" xr:uid="{00000000-0005-0000-0000-0000B60B0000}"/>
    <cellStyle name="20% - Colore 1 14 2 3 2 3" xfId="3252" xr:uid="{00000000-0005-0000-0000-0000B70B0000}"/>
    <cellStyle name="20% - Colore 1 14 2 3 2 4" xfId="3253" xr:uid="{00000000-0005-0000-0000-0000B80B0000}"/>
    <cellStyle name="20% - Colore 1 14 2 3 3" xfId="3254" xr:uid="{00000000-0005-0000-0000-0000B90B0000}"/>
    <cellStyle name="20% - Colore 1 14 2 3 3 2" xfId="3255" xr:uid="{00000000-0005-0000-0000-0000BA0B0000}"/>
    <cellStyle name="20% - Colore 1 14 2 3 3 3" xfId="3256" xr:uid="{00000000-0005-0000-0000-0000BB0B0000}"/>
    <cellStyle name="20% - Colore 1 14 2 3 4" xfId="3257" xr:uid="{00000000-0005-0000-0000-0000BC0B0000}"/>
    <cellStyle name="20% - Colore 1 14 2 3 4 2" xfId="3258" xr:uid="{00000000-0005-0000-0000-0000BD0B0000}"/>
    <cellStyle name="20% - Colore 1 14 2 3 4 3" xfId="3259" xr:uid="{00000000-0005-0000-0000-0000BE0B0000}"/>
    <cellStyle name="20% - Colore 1 14 2 3 5" xfId="3260" xr:uid="{00000000-0005-0000-0000-0000BF0B0000}"/>
    <cellStyle name="20% - Colore 1 14 2 3 5 2" xfId="3261" xr:uid="{00000000-0005-0000-0000-0000C00B0000}"/>
    <cellStyle name="20% - Colore 1 14 2 3 5 3" xfId="3262" xr:uid="{00000000-0005-0000-0000-0000C10B0000}"/>
    <cellStyle name="20% - Colore 1 14 2 3 6" xfId="3263" xr:uid="{00000000-0005-0000-0000-0000C20B0000}"/>
    <cellStyle name="20% - Colore 1 14 2 3 7" xfId="3264" xr:uid="{00000000-0005-0000-0000-0000C30B0000}"/>
    <cellStyle name="20% - Colore 1 14 2 4" xfId="3265" xr:uid="{00000000-0005-0000-0000-0000C40B0000}"/>
    <cellStyle name="20% - Colore 1 14 2 4 2" xfId="3266" xr:uid="{00000000-0005-0000-0000-0000C50B0000}"/>
    <cellStyle name="20% - Colore 1 14 2 4 2 2" xfId="3267" xr:uid="{00000000-0005-0000-0000-0000C60B0000}"/>
    <cellStyle name="20% - Colore 1 14 2 4 2 2 2" xfId="3268" xr:uid="{00000000-0005-0000-0000-0000C70B0000}"/>
    <cellStyle name="20% - Colore 1 14 2 4 2 2 3" xfId="3269" xr:uid="{00000000-0005-0000-0000-0000C80B0000}"/>
    <cellStyle name="20% - Colore 1 14 2 4 2 3" xfId="3270" xr:uid="{00000000-0005-0000-0000-0000C90B0000}"/>
    <cellStyle name="20% - Colore 1 14 2 4 2 4" xfId="3271" xr:uid="{00000000-0005-0000-0000-0000CA0B0000}"/>
    <cellStyle name="20% - Colore 1 14 2 4 3" xfId="3272" xr:uid="{00000000-0005-0000-0000-0000CB0B0000}"/>
    <cellStyle name="20% - Colore 1 14 2 4 3 2" xfId="3273" xr:uid="{00000000-0005-0000-0000-0000CC0B0000}"/>
    <cellStyle name="20% - Colore 1 14 2 4 3 3" xfId="3274" xr:uid="{00000000-0005-0000-0000-0000CD0B0000}"/>
    <cellStyle name="20% - Colore 1 14 2 4 4" xfId="3275" xr:uid="{00000000-0005-0000-0000-0000CE0B0000}"/>
    <cellStyle name="20% - Colore 1 14 2 4 4 2" xfId="3276" xr:uid="{00000000-0005-0000-0000-0000CF0B0000}"/>
    <cellStyle name="20% - Colore 1 14 2 4 4 3" xfId="3277" xr:uid="{00000000-0005-0000-0000-0000D00B0000}"/>
    <cellStyle name="20% - Colore 1 14 2 4 5" xfId="3278" xr:uid="{00000000-0005-0000-0000-0000D10B0000}"/>
    <cellStyle name="20% - Colore 1 14 2 4 5 2" xfId="3279" xr:uid="{00000000-0005-0000-0000-0000D20B0000}"/>
    <cellStyle name="20% - Colore 1 14 2 4 5 3" xfId="3280" xr:uid="{00000000-0005-0000-0000-0000D30B0000}"/>
    <cellStyle name="20% - Colore 1 14 2 4 6" xfId="3281" xr:uid="{00000000-0005-0000-0000-0000D40B0000}"/>
    <cellStyle name="20% - Colore 1 14 2 4 7" xfId="3282" xr:uid="{00000000-0005-0000-0000-0000D50B0000}"/>
    <cellStyle name="20% - Colore 1 14 2 5" xfId="3283" xr:uid="{00000000-0005-0000-0000-0000D60B0000}"/>
    <cellStyle name="20% - Colore 1 14 2 5 2" xfId="3284" xr:uid="{00000000-0005-0000-0000-0000D70B0000}"/>
    <cellStyle name="20% - Colore 1 14 2 5 2 2" xfId="3285" xr:uid="{00000000-0005-0000-0000-0000D80B0000}"/>
    <cellStyle name="20% - Colore 1 14 2 5 2 3" xfId="3286" xr:uid="{00000000-0005-0000-0000-0000D90B0000}"/>
    <cellStyle name="20% - Colore 1 14 2 5 3" xfId="3287" xr:uid="{00000000-0005-0000-0000-0000DA0B0000}"/>
    <cellStyle name="20% - Colore 1 14 2 5 4" xfId="3288" xr:uid="{00000000-0005-0000-0000-0000DB0B0000}"/>
    <cellStyle name="20% - Colore 1 14 2 6" xfId="3289" xr:uid="{00000000-0005-0000-0000-0000DC0B0000}"/>
    <cellStyle name="20% - Colore 1 14 2 6 2" xfId="3290" xr:uid="{00000000-0005-0000-0000-0000DD0B0000}"/>
    <cellStyle name="20% - Colore 1 14 2 6 3" xfId="3291" xr:uid="{00000000-0005-0000-0000-0000DE0B0000}"/>
    <cellStyle name="20% - Colore 1 14 2 7" xfId="3292" xr:uid="{00000000-0005-0000-0000-0000DF0B0000}"/>
    <cellStyle name="20% - Colore 1 14 2 7 2" xfId="3293" xr:uid="{00000000-0005-0000-0000-0000E00B0000}"/>
    <cellStyle name="20% - Colore 1 14 2 7 3" xfId="3294" xr:uid="{00000000-0005-0000-0000-0000E10B0000}"/>
    <cellStyle name="20% - Colore 1 14 2 8" xfId="3295" xr:uid="{00000000-0005-0000-0000-0000E20B0000}"/>
    <cellStyle name="20% - Colore 1 14 2 8 2" xfId="3296" xr:uid="{00000000-0005-0000-0000-0000E30B0000}"/>
    <cellStyle name="20% - Colore 1 14 2 8 3" xfId="3297" xr:uid="{00000000-0005-0000-0000-0000E40B0000}"/>
    <cellStyle name="20% - Colore 1 14 2 9" xfId="3298" xr:uid="{00000000-0005-0000-0000-0000E50B0000}"/>
    <cellStyle name="20% - Colore 1 14 3" xfId="3299" xr:uid="{00000000-0005-0000-0000-0000E60B0000}"/>
    <cellStyle name="20% - Colore 1 14 3 2" xfId="3300" xr:uid="{00000000-0005-0000-0000-0000E70B0000}"/>
    <cellStyle name="20% - Colore 1 14 3 2 2" xfId="3301" xr:uid="{00000000-0005-0000-0000-0000E80B0000}"/>
    <cellStyle name="20% - Colore 1 14 3 2 2 2" xfId="3302" xr:uid="{00000000-0005-0000-0000-0000E90B0000}"/>
    <cellStyle name="20% - Colore 1 14 3 2 2 3" xfId="3303" xr:uid="{00000000-0005-0000-0000-0000EA0B0000}"/>
    <cellStyle name="20% - Colore 1 14 3 2 3" xfId="3304" xr:uid="{00000000-0005-0000-0000-0000EB0B0000}"/>
    <cellStyle name="20% - Colore 1 14 3 2 4" xfId="3305" xr:uid="{00000000-0005-0000-0000-0000EC0B0000}"/>
    <cellStyle name="20% - Colore 1 14 3 3" xfId="3306" xr:uid="{00000000-0005-0000-0000-0000ED0B0000}"/>
    <cellStyle name="20% - Colore 1 14 3 3 2" xfId="3307" xr:uid="{00000000-0005-0000-0000-0000EE0B0000}"/>
    <cellStyle name="20% - Colore 1 14 3 3 3" xfId="3308" xr:uid="{00000000-0005-0000-0000-0000EF0B0000}"/>
    <cellStyle name="20% - Colore 1 14 3 4" xfId="3309" xr:uid="{00000000-0005-0000-0000-0000F00B0000}"/>
    <cellStyle name="20% - Colore 1 14 3 4 2" xfId="3310" xr:uid="{00000000-0005-0000-0000-0000F10B0000}"/>
    <cellStyle name="20% - Colore 1 14 3 4 3" xfId="3311" xr:uid="{00000000-0005-0000-0000-0000F20B0000}"/>
    <cellStyle name="20% - Colore 1 14 3 5" xfId="3312" xr:uid="{00000000-0005-0000-0000-0000F30B0000}"/>
    <cellStyle name="20% - Colore 1 14 3 5 2" xfId="3313" xr:uid="{00000000-0005-0000-0000-0000F40B0000}"/>
    <cellStyle name="20% - Colore 1 14 3 5 3" xfId="3314" xr:uid="{00000000-0005-0000-0000-0000F50B0000}"/>
    <cellStyle name="20% - Colore 1 14 3 6" xfId="3315" xr:uid="{00000000-0005-0000-0000-0000F60B0000}"/>
    <cellStyle name="20% - Colore 1 14 3 7" xfId="3316" xr:uid="{00000000-0005-0000-0000-0000F70B0000}"/>
    <cellStyle name="20% - Colore 1 14 4" xfId="3317" xr:uid="{00000000-0005-0000-0000-0000F80B0000}"/>
    <cellStyle name="20% - Colore 1 14 4 2" xfId="3318" xr:uid="{00000000-0005-0000-0000-0000F90B0000}"/>
    <cellStyle name="20% - Colore 1 14 4 2 2" xfId="3319" xr:uid="{00000000-0005-0000-0000-0000FA0B0000}"/>
    <cellStyle name="20% - Colore 1 14 4 2 2 2" xfId="3320" xr:uid="{00000000-0005-0000-0000-0000FB0B0000}"/>
    <cellStyle name="20% - Colore 1 14 4 2 2 3" xfId="3321" xr:uid="{00000000-0005-0000-0000-0000FC0B0000}"/>
    <cellStyle name="20% - Colore 1 14 4 2 3" xfId="3322" xr:uid="{00000000-0005-0000-0000-0000FD0B0000}"/>
    <cellStyle name="20% - Colore 1 14 4 2 4" xfId="3323" xr:uid="{00000000-0005-0000-0000-0000FE0B0000}"/>
    <cellStyle name="20% - Colore 1 14 4 3" xfId="3324" xr:uid="{00000000-0005-0000-0000-0000FF0B0000}"/>
    <cellStyle name="20% - Colore 1 14 4 3 2" xfId="3325" xr:uid="{00000000-0005-0000-0000-0000000C0000}"/>
    <cellStyle name="20% - Colore 1 14 4 3 3" xfId="3326" xr:uid="{00000000-0005-0000-0000-0000010C0000}"/>
    <cellStyle name="20% - Colore 1 14 4 4" xfId="3327" xr:uid="{00000000-0005-0000-0000-0000020C0000}"/>
    <cellStyle name="20% - Colore 1 14 4 4 2" xfId="3328" xr:uid="{00000000-0005-0000-0000-0000030C0000}"/>
    <cellStyle name="20% - Colore 1 14 4 4 3" xfId="3329" xr:uid="{00000000-0005-0000-0000-0000040C0000}"/>
    <cellStyle name="20% - Colore 1 14 4 5" xfId="3330" xr:uid="{00000000-0005-0000-0000-0000050C0000}"/>
    <cellStyle name="20% - Colore 1 14 4 5 2" xfId="3331" xr:uid="{00000000-0005-0000-0000-0000060C0000}"/>
    <cellStyle name="20% - Colore 1 14 4 5 3" xfId="3332" xr:uid="{00000000-0005-0000-0000-0000070C0000}"/>
    <cellStyle name="20% - Colore 1 14 4 6" xfId="3333" xr:uid="{00000000-0005-0000-0000-0000080C0000}"/>
    <cellStyle name="20% - Colore 1 14 4 7" xfId="3334" xr:uid="{00000000-0005-0000-0000-0000090C0000}"/>
    <cellStyle name="20% - Colore 1 14 5" xfId="3335" xr:uid="{00000000-0005-0000-0000-00000A0C0000}"/>
    <cellStyle name="20% - Colore 1 14 5 2" xfId="3336" xr:uid="{00000000-0005-0000-0000-00000B0C0000}"/>
    <cellStyle name="20% - Colore 1 14 5 2 2" xfId="3337" xr:uid="{00000000-0005-0000-0000-00000C0C0000}"/>
    <cellStyle name="20% - Colore 1 14 5 2 2 2" xfId="3338" xr:uid="{00000000-0005-0000-0000-00000D0C0000}"/>
    <cellStyle name="20% - Colore 1 14 5 2 2 3" xfId="3339" xr:uid="{00000000-0005-0000-0000-00000E0C0000}"/>
    <cellStyle name="20% - Colore 1 14 5 2 3" xfId="3340" xr:uid="{00000000-0005-0000-0000-00000F0C0000}"/>
    <cellStyle name="20% - Colore 1 14 5 2 4" xfId="3341" xr:uid="{00000000-0005-0000-0000-0000100C0000}"/>
    <cellStyle name="20% - Colore 1 14 5 3" xfId="3342" xr:uid="{00000000-0005-0000-0000-0000110C0000}"/>
    <cellStyle name="20% - Colore 1 14 5 3 2" xfId="3343" xr:uid="{00000000-0005-0000-0000-0000120C0000}"/>
    <cellStyle name="20% - Colore 1 14 5 3 3" xfId="3344" xr:uid="{00000000-0005-0000-0000-0000130C0000}"/>
    <cellStyle name="20% - Colore 1 14 5 4" xfId="3345" xr:uid="{00000000-0005-0000-0000-0000140C0000}"/>
    <cellStyle name="20% - Colore 1 14 5 4 2" xfId="3346" xr:uid="{00000000-0005-0000-0000-0000150C0000}"/>
    <cellStyle name="20% - Colore 1 14 5 4 3" xfId="3347" xr:uid="{00000000-0005-0000-0000-0000160C0000}"/>
    <cellStyle name="20% - Colore 1 14 5 5" xfId="3348" xr:uid="{00000000-0005-0000-0000-0000170C0000}"/>
    <cellStyle name="20% - Colore 1 14 5 5 2" xfId="3349" xr:uid="{00000000-0005-0000-0000-0000180C0000}"/>
    <cellStyle name="20% - Colore 1 14 5 5 3" xfId="3350" xr:uid="{00000000-0005-0000-0000-0000190C0000}"/>
    <cellStyle name="20% - Colore 1 14 5 6" xfId="3351" xr:uid="{00000000-0005-0000-0000-00001A0C0000}"/>
    <cellStyle name="20% - Colore 1 14 5 7" xfId="3352" xr:uid="{00000000-0005-0000-0000-00001B0C0000}"/>
    <cellStyle name="20% - Colore 1 14 6" xfId="3353" xr:uid="{00000000-0005-0000-0000-00001C0C0000}"/>
    <cellStyle name="20% - Colore 1 14 6 2" xfId="3354" xr:uid="{00000000-0005-0000-0000-00001D0C0000}"/>
    <cellStyle name="20% - Colore 1 14 6 2 2" xfId="3355" xr:uid="{00000000-0005-0000-0000-00001E0C0000}"/>
    <cellStyle name="20% - Colore 1 14 6 2 3" xfId="3356" xr:uid="{00000000-0005-0000-0000-00001F0C0000}"/>
    <cellStyle name="20% - Colore 1 14 6 3" xfId="3357" xr:uid="{00000000-0005-0000-0000-0000200C0000}"/>
    <cellStyle name="20% - Colore 1 14 6 4" xfId="3358" xr:uid="{00000000-0005-0000-0000-0000210C0000}"/>
    <cellStyle name="20% - Colore 1 14 7" xfId="3359" xr:uid="{00000000-0005-0000-0000-0000220C0000}"/>
    <cellStyle name="20% - Colore 1 14 7 2" xfId="3360" xr:uid="{00000000-0005-0000-0000-0000230C0000}"/>
    <cellStyle name="20% - Colore 1 14 7 3" xfId="3361" xr:uid="{00000000-0005-0000-0000-0000240C0000}"/>
    <cellStyle name="20% - Colore 1 14 8" xfId="3362" xr:uid="{00000000-0005-0000-0000-0000250C0000}"/>
    <cellStyle name="20% - Colore 1 14 8 2" xfId="3363" xr:uid="{00000000-0005-0000-0000-0000260C0000}"/>
    <cellStyle name="20% - Colore 1 14 8 3" xfId="3364" xr:uid="{00000000-0005-0000-0000-0000270C0000}"/>
    <cellStyle name="20% - Colore 1 14 9" xfId="3365" xr:uid="{00000000-0005-0000-0000-0000280C0000}"/>
    <cellStyle name="20% - Colore 1 14 9 2" xfId="3366" xr:uid="{00000000-0005-0000-0000-0000290C0000}"/>
    <cellStyle name="20% - Colore 1 14 9 3" xfId="3367" xr:uid="{00000000-0005-0000-0000-00002A0C0000}"/>
    <cellStyle name="20% - Colore 1 15" xfId="3368" xr:uid="{00000000-0005-0000-0000-00002B0C0000}"/>
    <cellStyle name="20% - Colore 1 15 10" xfId="3369" xr:uid="{00000000-0005-0000-0000-00002C0C0000}"/>
    <cellStyle name="20% - Colore 1 15 11" xfId="3370" xr:uid="{00000000-0005-0000-0000-00002D0C0000}"/>
    <cellStyle name="20% - Colore 1 15 2" xfId="3371" xr:uid="{00000000-0005-0000-0000-00002E0C0000}"/>
    <cellStyle name="20% - Colore 1 15 2 10" xfId="3372" xr:uid="{00000000-0005-0000-0000-00002F0C0000}"/>
    <cellStyle name="20% - Colore 1 15 2 2" xfId="3373" xr:uid="{00000000-0005-0000-0000-0000300C0000}"/>
    <cellStyle name="20% - Colore 1 15 2 2 2" xfId="3374" xr:uid="{00000000-0005-0000-0000-0000310C0000}"/>
    <cellStyle name="20% - Colore 1 15 2 2 2 2" xfId="3375" xr:uid="{00000000-0005-0000-0000-0000320C0000}"/>
    <cellStyle name="20% - Colore 1 15 2 2 2 2 2" xfId="3376" xr:uid="{00000000-0005-0000-0000-0000330C0000}"/>
    <cellStyle name="20% - Colore 1 15 2 2 2 2 3" xfId="3377" xr:uid="{00000000-0005-0000-0000-0000340C0000}"/>
    <cellStyle name="20% - Colore 1 15 2 2 2 3" xfId="3378" xr:uid="{00000000-0005-0000-0000-0000350C0000}"/>
    <cellStyle name="20% - Colore 1 15 2 2 2 4" xfId="3379" xr:uid="{00000000-0005-0000-0000-0000360C0000}"/>
    <cellStyle name="20% - Colore 1 15 2 2 3" xfId="3380" xr:uid="{00000000-0005-0000-0000-0000370C0000}"/>
    <cellStyle name="20% - Colore 1 15 2 2 3 2" xfId="3381" xr:uid="{00000000-0005-0000-0000-0000380C0000}"/>
    <cellStyle name="20% - Colore 1 15 2 2 3 3" xfId="3382" xr:uid="{00000000-0005-0000-0000-0000390C0000}"/>
    <cellStyle name="20% - Colore 1 15 2 2 4" xfId="3383" xr:uid="{00000000-0005-0000-0000-00003A0C0000}"/>
    <cellStyle name="20% - Colore 1 15 2 2 4 2" xfId="3384" xr:uid="{00000000-0005-0000-0000-00003B0C0000}"/>
    <cellStyle name="20% - Colore 1 15 2 2 4 3" xfId="3385" xr:uid="{00000000-0005-0000-0000-00003C0C0000}"/>
    <cellStyle name="20% - Colore 1 15 2 2 5" xfId="3386" xr:uid="{00000000-0005-0000-0000-00003D0C0000}"/>
    <cellStyle name="20% - Colore 1 15 2 2 5 2" xfId="3387" xr:uid="{00000000-0005-0000-0000-00003E0C0000}"/>
    <cellStyle name="20% - Colore 1 15 2 2 5 3" xfId="3388" xr:uid="{00000000-0005-0000-0000-00003F0C0000}"/>
    <cellStyle name="20% - Colore 1 15 2 2 6" xfId="3389" xr:uid="{00000000-0005-0000-0000-0000400C0000}"/>
    <cellStyle name="20% - Colore 1 15 2 2 7" xfId="3390" xr:uid="{00000000-0005-0000-0000-0000410C0000}"/>
    <cellStyle name="20% - Colore 1 15 2 3" xfId="3391" xr:uid="{00000000-0005-0000-0000-0000420C0000}"/>
    <cellStyle name="20% - Colore 1 15 2 3 2" xfId="3392" xr:uid="{00000000-0005-0000-0000-0000430C0000}"/>
    <cellStyle name="20% - Colore 1 15 2 3 2 2" xfId="3393" xr:uid="{00000000-0005-0000-0000-0000440C0000}"/>
    <cellStyle name="20% - Colore 1 15 2 3 2 2 2" xfId="3394" xr:uid="{00000000-0005-0000-0000-0000450C0000}"/>
    <cellStyle name="20% - Colore 1 15 2 3 2 2 3" xfId="3395" xr:uid="{00000000-0005-0000-0000-0000460C0000}"/>
    <cellStyle name="20% - Colore 1 15 2 3 2 3" xfId="3396" xr:uid="{00000000-0005-0000-0000-0000470C0000}"/>
    <cellStyle name="20% - Colore 1 15 2 3 2 4" xfId="3397" xr:uid="{00000000-0005-0000-0000-0000480C0000}"/>
    <cellStyle name="20% - Colore 1 15 2 3 3" xfId="3398" xr:uid="{00000000-0005-0000-0000-0000490C0000}"/>
    <cellStyle name="20% - Colore 1 15 2 3 3 2" xfId="3399" xr:uid="{00000000-0005-0000-0000-00004A0C0000}"/>
    <cellStyle name="20% - Colore 1 15 2 3 3 3" xfId="3400" xr:uid="{00000000-0005-0000-0000-00004B0C0000}"/>
    <cellStyle name="20% - Colore 1 15 2 3 4" xfId="3401" xr:uid="{00000000-0005-0000-0000-00004C0C0000}"/>
    <cellStyle name="20% - Colore 1 15 2 3 4 2" xfId="3402" xr:uid="{00000000-0005-0000-0000-00004D0C0000}"/>
    <cellStyle name="20% - Colore 1 15 2 3 4 3" xfId="3403" xr:uid="{00000000-0005-0000-0000-00004E0C0000}"/>
    <cellStyle name="20% - Colore 1 15 2 3 5" xfId="3404" xr:uid="{00000000-0005-0000-0000-00004F0C0000}"/>
    <cellStyle name="20% - Colore 1 15 2 3 5 2" xfId="3405" xr:uid="{00000000-0005-0000-0000-0000500C0000}"/>
    <cellStyle name="20% - Colore 1 15 2 3 5 3" xfId="3406" xr:uid="{00000000-0005-0000-0000-0000510C0000}"/>
    <cellStyle name="20% - Colore 1 15 2 3 6" xfId="3407" xr:uid="{00000000-0005-0000-0000-0000520C0000}"/>
    <cellStyle name="20% - Colore 1 15 2 3 7" xfId="3408" xr:uid="{00000000-0005-0000-0000-0000530C0000}"/>
    <cellStyle name="20% - Colore 1 15 2 4" xfId="3409" xr:uid="{00000000-0005-0000-0000-0000540C0000}"/>
    <cellStyle name="20% - Colore 1 15 2 4 2" xfId="3410" xr:uid="{00000000-0005-0000-0000-0000550C0000}"/>
    <cellStyle name="20% - Colore 1 15 2 4 2 2" xfId="3411" xr:uid="{00000000-0005-0000-0000-0000560C0000}"/>
    <cellStyle name="20% - Colore 1 15 2 4 2 2 2" xfId="3412" xr:uid="{00000000-0005-0000-0000-0000570C0000}"/>
    <cellStyle name="20% - Colore 1 15 2 4 2 2 3" xfId="3413" xr:uid="{00000000-0005-0000-0000-0000580C0000}"/>
    <cellStyle name="20% - Colore 1 15 2 4 2 3" xfId="3414" xr:uid="{00000000-0005-0000-0000-0000590C0000}"/>
    <cellStyle name="20% - Colore 1 15 2 4 2 4" xfId="3415" xr:uid="{00000000-0005-0000-0000-00005A0C0000}"/>
    <cellStyle name="20% - Colore 1 15 2 4 3" xfId="3416" xr:uid="{00000000-0005-0000-0000-00005B0C0000}"/>
    <cellStyle name="20% - Colore 1 15 2 4 3 2" xfId="3417" xr:uid="{00000000-0005-0000-0000-00005C0C0000}"/>
    <cellStyle name="20% - Colore 1 15 2 4 3 3" xfId="3418" xr:uid="{00000000-0005-0000-0000-00005D0C0000}"/>
    <cellStyle name="20% - Colore 1 15 2 4 4" xfId="3419" xr:uid="{00000000-0005-0000-0000-00005E0C0000}"/>
    <cellStyle name="20% - Colore 1 15 2 4 4 2" xfId="3420" xr:uid="{00000000-0005-0000-0000-00005F0C0000}"/>
    <cellStyle name="20% - Colore 1 15 2 4 4 3" xfId="3421" xr:uid="{00000000-0005-0000-0000-0000600C0000}"/>
    <cellStyle name="20% - Colore 1 15 2 4 5" xfId="3422" xr:uid="{00000000-0005-0000-0000-0000610C0000}"/>
    <cellStyle name="20% - Colore 1 15 2 4 5 2" xfId="3423" xr:uid="{00000000-0005-0000-0000-0000620C0000}"/>
    <cellStyle name="20% - Colore 1 15 2 4 5 3" xfId="3424" xr:uid="{00000000-0005-0000-0000-0000630C0000}"/>
    <cellStyle name="20% - Colore 1 15 2 4 6" xfId="3425" xr:uid="{00000000-0005-0000-0000-0000640C0000}"/>
    <cellStyle name="20% - Colore 1 15 2 4 7" xfId="3426" xr:uid="{00000000-0005-0000-0000-0000650C0000}"/>
    <cellStyle name="20% - Colore 1 15 2 5" xfId="3427" xr:uid="{00000000-0005-0000-0000-0000660C0000}"/>
    <cellStyle name="20% - Colore 1 15 2 5 2" xfId="3428" xr:uid="{00000000-0005-0000-0000-0000670C0000}"/>
    <cellStyle name="20% - Colore 1 15 2 5 2 2" xfId="3429" xr:uid="{00000000-0005-0000-0000-0000680C0000}"/>
    <cellStyle name="20% - Colore 1 15 2 5 2 3" xfId="3430" xr:uid="{00000000-0005-0000-0000-0000690C0000}"/>
    <cellStyle name="20% - Colore 1 15 2 5 3" xfId="3431" xr:uid="{00000000-0005-0000-0000-00006A0C0000}"/>
    <cellStyle name="20% - Colore 1 15 2 5 4" xfId="3432" xr:uid="{00000000-0005-0000-0000-00006B0C0000}"/>
    <cellStyle name="20% - Colore 1 15 2 6" xfId="3433" xr:uid="{00000000-0005-0000-0000-00006C0C0000}"/>
    <cellStyle name="20% - Colore 1 15 2 6 2" xfId="3434" xr:uid="{00000000-0005-0000-0000-00006D0C0000}"/>
    <cellStyle name="20% - Colore 1 15 2 6 3" xfId="3435" xr:uid="{00000000-0005-0000-0000-00006E0C0000}"/>
    <cellStyle name="20% - Colore 1 15 2 7" xfId="3436" xr:uid="{00000000-0005-0000-0000-00006F0C0000}"/>
    <cellStyle name="20% - Colore 1 15 2 7 2" xfId="3437" xr:uid="{00000000-0005-0000-0000-0000700C0000}"/>
    <cellStyle name="20% - Colore 1 15 2 7 3" xfId="3438" xr:uid="{00000000-0005-0000-0000-0000710C0000}"/>
    <cellStyle name="20% - Colore 1 15 2 8" xfId="3439" xr:uid="{00000000-0005-0000-0000-0000720C0000}"/>
    <cellStyle name="20% - Colore 1 15 2 8 2" xfId="3440" xr:uid="{00000000-0005-0000-0000-0000730C0000}"/>
    <cellStyle name="20% - Colore 1 15 2 8 3" xfId="3441" xr:uid="{00000000-0005-0000-0000-0000740C0000}"/>
    <cellStyle name="20% - Colore 1 15 2 9" xfId="3442" xr:uid="{00000000-0005-0000-0000-0000750C0000}"/>
    <cellStyle name="20% - Colore 1 15 3" xfId="3443" xr:uid="{00000000-0005-0000-0000-0000760C0000}"/>
    <cellStyle name="20% - Colore 1 15 3 2" xfId="3444" xr:uid="{00000000-0005-0000-0000-0000770C0000}"/>
    <cellStyle name="20% - Colore 1 15 3 2 2" xfId="3445" xr:uid="{00000000-0005-0000-0000-0000780C0000}"/>
    <cellStyle name="20% - Colore 1 15 3 2 2 2" xfId="3446" xr:uid="{00000000-0005-0000-0000-0000790C0000}"/>
    <cellStyle name="20% - Colore 1 15 3 2 2 3" xfId="3447" xr:uid="{00000000-0005-0000-0000-00007A0C0000}"/>
    <cellStyle name="20% - Colore 1 15 3 2 3" xfId="3448" xr:uid="{00000000-0005-0000-0000-00007B0C0000}"/>
    <cellStyle name="20% - Colore 1 15 3 2 4" xfId="3449" xr:uid="{00000000-0005-0000-0000-00007C0C0000}"/>
    <cellStyle name="20% - Colore 1 15 3 3" xfId="3450" xr:uid="{00000000-0005-0000-0000-00007D0C0000}"/>
    <cellStyle name="20% - Colore 1 15 3 3 2" xfId="3451" xr:uid="{00000000-0005-0000-0000-00007E0C0000}"/>
    <cellStyle name="20% - Colore 1 15 3 3 3" xfId="3452" xr:uid="{00000000-0005-0000-0000-00007F0C0000}"/>
    <cellStyle name="20% - Colore 1 15 3 4" xfId="3453" xr:uid="{00000000-0005-0000-0000-0000800C0000}"/>
    <cellStyle name="20% - Colore 1 15 3 4 2" xfId="3454" xr:uid="{00000000-0005-0000-0000-0000810C0000}"/>
    <cellStyle name="20% - Colore 1 15 3 4 3" xfId="3455" xr:uid="{00000000-0005-0000-0000-0000820C0000}"/>
    <cellStyle name="20% - Colore 1 15 3 5" xfId="3456" xr:uid="{00000000-0005-0000-0000-0000830C0000}"/>
    <cellStyle name="20% - Colore 1 15 3 5 2" xfId="3457" xr:uid="{00000000-0005-0000-0000-0000840C0000}"/>
    <cellStyle name="20% - Colore 1 15 3 5 3" xfId="3458" xr:uid="{00000000-0005-0000-0000-0000850C0000}"/>
    <cellStyle name="20% - Colore 1 15 3 6" xfId="3459" xr:uid="{00000000-0005-0000-0000-0000860C0000}"/>
    <cellStyle name="20% - Colore 1 15 3 7" xfId="3460" xr:uid="{00000000-0005-0000-0000-0000870C0000}"/>
    <cellStyle name="20% - Colore 1 15 4" xfId="3461" xr:uid="{00000000-0005-0000-0000-0000880C0000}"/>
    <cellStyle name="20% - Colore 1 15 4 2" xfId="3462" xr:uid="{00000000-0005-0000-0000-0000890C0000}"/>
    <cellStyle name="20% - Colore 1 15 4 2 2" xfId="3463" xr:uid="{00000000-0005-0000-0000-00008A0C0000}"/>
    <cellStyle name="20% - Colore 1 15 4 2 2 2" xfId="3464" xr:uid="{00000000-0005-0000-0000-00008B0C0000}"/>
    <cellStyle name="20% - Colore 1 15 4 2 2 3" xfId="3465" xr:uid="{00000000-0005-0000-0000-00008C0C0000}"/>
    <cellStyle name="20% - Colore 1 15 4 2 3" xfId="3466" xr:uid="{00000000-0005-0000-0000-00008D0C0000}"/>
    <cellStyle name="20% - Colore 1 15 4 2 4" xfId="3467" xr:uid="{00000000-0005-0000-0000-00008E0C0000}"/>
    <cellStyle name="20% - Colore 1 15 4 3" xfId="3468" xr:uid="{00000000-0005-0000-0000-00008F0C0000}"/>
    <cellStyle name="20% - Colore 1 15 4 3 2" xfId="3469" xr:uid="{00000000-0005-0000-0000-0000900C0000}"/>
    <cellStyle name="20% - Colore 1 15 4 3 3" xfId="3470" xr:uid="{00000000-0005-0000-0000-0000910C0000}"/>
    <cellStyle name="20% - Colore 1 15 4 4" xfId="3471" xr:uid="{00000000-0005-0000-0000-0000920C0000}"/>
    <cellStyle name="20% - Colore 1 15 4 4 2" xfId="3472" xr:uid="{00000000-0005-0000-0000-0000930C0000}"/>
    <cellStyle name="20% - Colore 1 15 4 4 3" xfId="3473" xr:uid="{00000000-0005-0000-0000-0000940C0000}"/>
    <cellStyle name="20% - Colore 1 15 4 5" xfId="3474" xr:uid="{00000000-0005-0000-0000-0000950C0000}"/>
    <cellStyle name="20% - Colore 1 15 4 5 2" xfId="3475" xr:uid="{00000000-0005-0000-0000-0000960C0000}"/>
    <cellStyle name="20% - Colore 1 15 4 5 3" xfId="3476" xr:uid="{00000000-0005-0000-0000-0000970C0000}"/>
    <cellStyle name="20% - Colore 1 15 4 6" xfId="3477" xr:uid="{00000000-0005-0000-0000-0000980C0000}"/>
    <cellStyle name="20% - Colore 1 15 4 7" xfId="3478" xr:uid="{00000000-0005-0000-0000-0000990C0000}"/>
    <cellStyle name="20% - Colore 1 15 5" xfId="3479" xr:uid="{00000000-0005-0000-0000-00009A0C0000}"/>
    <cellStyle name="20% - Colore 1 15 5 2" xfId="3480" xr:uid="{00000000-0005-0000-0000-00009B0C0000}"/>
    <cellStyle name="20% - Colore 1 15 5 2 2" xfId="3481" xr:uid="{00000000-0005-0000-0000-00009C0C0000}"/>
    <cellStyle name="20% - Colore 1 15 5 2 2 2" xfId="3482" xr:uid="{00000000-0005-0000-0000-00009D0C0000}"/>
    <cellStyle name="20% - Colore 1 15 5 2 2 3" xfId="3483" xr:uid="{00000000-0005-0000-0000-00009E0C0000}"/>
    <cellStyle name="20% - Colore 1 15 5 2 3" xfId="3484" xr:uid="{00000000-0005-0000-0000-00009F0C0000}"/>
    <cellStyle name="20% - Colore 1 15 5 2 4" xfId="3485" xr:uid="{00000000-0005-0000-0000-0000A00C0000}"/>
    <cellStyle name="20% - Colore 1 15 5 3" xfId="3486" xr:uid="{00000000-0005-0000-0000-0000A10C0000}"/>
    <cellStyle name="20% - Colore 1 15 5 3 2" xfId="3487" xr:uid="{00000000-0005-0000-0000-0000A20C0000}"/>
    <cellStyle name="20% - Colore 1 15 5 3 3" xfId="3488" xr:uid="{00000000-0005-0000-0000-0000A30C0000}"/>
    <cellStyle name="20% - Colore 1 15 5 4" xfId="3489" xr:uid="{00000000-0005-0000-0000-0000A40C0000}"/>
    <cellStyle name="20% - Colore 1 15 5 4 2" xfId="3490" xr:uid="{00000000-0005-0000-0000-0000A50C0000}"/>
    <cellStyle name="20% - Colore 1 15 5 4 3" xfId="3491" xr:uid="{00000000-0005-0000-0000-0000A60C0000}"/>
    <cellStyle name="20% - Colore 1 15 5 5" xfId="3492" xr:uid="{00000000-0005-0000-0000-0000A70C0000}"/>
    <cellStyle name="20% - Colore 1 15 5 5 2" xfId="3493" xr:uid="{00000000-0005-0000-0000-0000A80C0000}"/>
    <cellStyle name="20% - Colore 1 15 5 5 3" xfId="3494" xr:uid="{00000000-0005-0000-0000-0000A90C0000}"/>
    <cellStyle name="20% - Colore 1 15 5 6" xfId="3495" xr:uid="{00000000-0005-0000-0000-0000AA0C0000}"/>
    <cellStyle name="20% - Colore 1 15 5 7" xfId="3496" xr:uid="{00000000-0005-0000-0000-0000AB0C0000}"/>
    <cellStyle name="20% - Colore 1 15 6" xfId="3497" xr:uid="{00000000-0005-0000-0000-0000AC0C0000}"/>
    <cellStyle name="20% - Colore 1 15 6 2" xfId="3498" xr:uid="{00000000-0005-0000-0000-0000AD0C0000}"/>
    <cellStyle name="20% - Colore 1 15 6 2 2" xfId="3499" xr:uid="{00000000-0005-0000-0000-0000AE0C0000}"/>
    <cellStyle name="20% - Colore 1 15 6 2 3" xfId="3500" xr:uid="{00000000-0005-0000-0000-0000AF0C0000}"/>
    <cellStyle name="20% - Colore 1 15 6 3" xfId="3501" xr:uid="{00000000-0005-0000-0000-0000B00C0000}"/>
    <cellStyle name="20% - Colore 1 15 6 4" xfId="3502" xr:uid="{00000000-0005-0000-0000-0000B10C0000}"/>
    <cellStyle name="20% - Colore 1 15 7" xfId="3503" xr:uid="{00000000-0005-0000-0000-0000B20C0000}"/>
    <cellStyle name="20% - Colore 1 15 7 2" xfId="3504" xr:uid="{00000000-0005-0000-0000-0000B30C0000}"/>
    <cellStyle name="20% - Colore 1 15 7 3" xfId="3505" xr:uid="{00000000-0005-0000-0000-0000B40C0000}"/>
    <cellStyle name="20% - Colore 1 15 8" xfId="3506" xr:uid="{00000000-0005-0000-0000-0000B50C0000}"/>
    <cellStyle name="20% - Colore 1 15 8 2" xfId="3507" xr:uid="{00000000-0005-0000-0000-0000B60C0000}"/>
    <cellStyle name="20% - Colore 1 15 8 3" xfId="3508" xr:uid="{00000000-0005-0000-0000-0000B70C0000}"/>
    <cellStyle name="20% - Colore 1 15 9" xfId="3509" xr:uid="{00000000-0005-0000-0000-0000B80C0000}"/>
    <cellStyle name="20% - Colore 1 15 9 2" xfId="3510" xr:uid="{00000000-0005-0000-0000-0000B90C0000}"/>
    <cellStyle name="20% - Colore 1 15 9 3" xfId="3511" xr:uid="{00000000-0005-0000-0000-0000BA0C0000}"/>
    <cellStyle name="20% - Colore 1 16" xfId="3512" xr:uid="{00000000-0005-0000-0000-0000BB0C0000}"/>
    <cellStyle name="20% - Colore 1 16 10" xfId="3513" xr:uid="{00000000-0005-0000-0000-0000BC0C0000}"/>
    <cellStyle name="20% - Colore 1 16 11" xfId="3514" xr:uid="{00000000-0005-0000-0000-0000BD0C0000}"/>
    <cellStyle name="20% - Colore 1 16 2" xfId="3515" xr:uid="{00000000-0005-0000-0000-0000BE0C0000}"/>
    <cellStyle name="20% - Colore 1 16 2 10" xfId="3516" xr:uid="{00000000-0005-0000-0000-0000BF0C0000}"/>
    <cellStyle name="20% - Colore 1 16 2 2" xfId="3517" xr:uid="{00000000-0005-0000-0000-0000C00C0000}"/>
    <cellStyle name="20% - Colore 1 16 2 2 2" xfId="3518" xr:uid="{00000000-0005-0000-0000-0000C10C0000}"/>
    <cellStyle name="20% - Colore 1 16 2 2 2 2" xfId="3519" xr:uid="{00000000-0005-0000-0000-0000C20C0000}"/>
    <cellStyle name="20% - Colore 1 16 2 2 2 2 2" xfId="3520" xr:uid="{00000000-0005-0000-0000-0000C30C0000}"/>
    <cellStyle name="20% - Colore 1 16 2 2 2 2 3" xfId="3521" xr:uid="{00000000-0005-0000-0000-0000C40C0000}"/>
    <cellStyle name="20% - Colore 1 16 2 2 2 3" xfId="3522" xr:uid="{00000000-0005-0000-0000-0000C50C0000}"/>
    <cellStyle name="20% - Colore 1 16 2 2 2 4" xfId="3523" xr:uid="{00000000-0005-0000-0000-0000C60C0000}"/>
    <cellStyle name="20% - Colore 1 16 2 2 3" xfId="3524" xr:uid="{00000000-0005-0000-0000-0000C70C0000}"/>
    <cellStyle name="20% - Colore 1 16 2 2 3 2" xfId="3525" xr:uid="{00000000-0005-0000-0000-0000C80C0000}"/>
    <cellStyle name="20% - Colore 1 16 2 2 3 3" xfId="3526" xr:uid="{00000000-0005-0000-0000-0000C90C0000}"/>
    <cellStyle name="20% - Colore 1 16 2 2 4" xfId="3527" xr:uid="{00000000-0005-0000-0000-0000CA0C0000}"/>
    <cellStyle name="20% - Colore 1 16 2 2 4 2" xfId="3528" xr:uid="{00000000-0005-0000-0000-0000CB0C0000}"/>
    <cellStyle name="20% - Colore 1 16 2 2 4 3" xfId="3529" xr:uid="{00000000-0005-0000-0000-0000CC0C0000}"/>
    <cellStyle name="20% - Colore 1 16 2 2 5" xfId="3530" xr:uid="{00000000-0005-0000-0000-0000CD0C0000}"/>
    <cellStyle name="20% - Colore 1 16 2 2 5 2" xfId="3531" xr:uid="{00000000-0005-0000-0000-0000CE0C0000}"/>
    <cellStyle name="20% - Colore 1 16 2 2 5 3" xfId="3532" xr:uid="{00000000-0005-0000-0000-0000CF0C0000}"/>
    <cellStyle name="20% - Colore 1 16 2 2 6" xfId="3533" xr:uid="{00000000-0005-0000-0000-0000D00C0000}"/>
    <cellStyle name="20% - Colore 1 16 2 2 7" xfId="3534" xr:uid="{00000000-0005-0000-0000-0000D10C0000}"/>
    <cellStyle name="20% - Colore 1 16 2 3" xfId="3535" xr:uid="{00000000-0005-0000-0000-0000D20C0000}"/>
    <cellStyle name="20% - Colore 1 16 2 3 2" xfId="3536" xr:uid="{00000000-0005-0000-0000-0000D30C0000}"/>
    <cellStyle name="20% - Colore 1 16 2 3 2 2" xfId="3537" xr:uid="{00000000-0005-0000-0000-0000D40C0000}"/>
    <cellStyle name="20% - Colore 1 16 2 3 2 2 2" xfId="3538" xr:uid="{00000000-0005-0000-0000-0000D50C0000}"/>
    <cellStyle name="20% - Colore 1 16 2 3 2 2 3" xfId="3539" xr:uid="{00000000-0005-0000-0000-0000D60C0000}"/>
    <cellStyle name="20% - Colore 1 16 2 3 2 3" xfId="3540" xr:uid="{00000000-0005-0000-0000-0000D70C0000}"/>
    <cellStyle name="20% - Colore 1 16 2 3 2 4" xfId="3541" xr:uid="{00000000-0005-0000-0000-0000D80C0000}"/>
    <cellStyle name="20% - Colore 1 16 2 3 3" xfId="3542" xr:uid="{00000000-0005-0000-0000-0000D90C0000}"/>
    <cellStyle name="20% - Colore 1 16 2 3 3 2" xfId="3543" xr:uid="{00000000-0005-0000-0000-0000DA0C0000}"/>
    <cellStyle name="20% - Colore 1 16 2 3 3 3" xfId="3544" xr:uid="{00000000-0005-0000-0000-0000DB0C0000}"/>
    <cellStyle name="20% - Colore 1 16 2 3 4" xfId="3545" xr:uid="{00000000-0005-0000-0000-0000DC0C0000}"/>
    <cellStyle name="20% - Colore 1 16 2 3 4 2" xfId="3546" xr:uid="{00000000-0005-0000-0000-0000DD0C0000}"/>
    <cellStyle name="20% - Colore 1 16 2 3 4 3" xfId="3547" xr:uid="{00000000-0005-0000-0000-0000DE0C0000}"/>
    <cellStyle name="20% - Colore 1 16 2 3 5" xfId="3548" xr:uid="{00000000-0005-0000-0000-0000DF0C0000}"/>
    <cellStyle name="20% - Colore 1 16 2 3 5 2" xfId="3549" xr:uid="{00000000-0005-0000-0000-0000E00C0000}"/>
    <cellStyle name="20% - Colore 1 16 2 3 5 3" xfId="3550" xr:uid="{00000000-0005-0000-0000-0000E10C0000}"/>
    <cellStyle name="20% - Colore 1 16 2 3 6" xfId="3551" xr:uid="{00000000-0005-0000-0000-0000E20C0000}"/>
    <cellStyle name="20% - Colore 1 16 2 3 7" xfId="3552" xr:uid="{00000000-0005-0000-0000-0000E30C0000}"/>
    <cellStyle name="20% - Colore 1 16 2 4" xfId="3553" xr:uid="{00000000-0005-0000-0000-0000E40C0000}"/>
    <cellStyle name="20% - Colore 1 16 2 4 2" xfId="3554" xr:uid="{00000000-0005-0000-0000-0000E50C0000}"/>
    <cellStyle name="20% - Colore 1 16 2 4 2 2" xfId="3555" xr:uid="{00000000-0005-0000-0000-0000E60C0000}"/>
    <cellStyle name="20% - Colore 1 16 2 4 2 2 2" xfId="3556" xr:uid="{00000000-0005-0000-0000-0000E70C0000}"/>
    <cellStyle name="20% - Colore 1 16 2 4 2 2 3" xfId="3557" xr:uid="{00000000-0005-0000-0000-0000E80C0000}"/>
    <cellStyle name="20% - Colore 1 16 2 4 2 3" xfId="3558" xr:uid="{00000000-0005-0000-0000-0000E90C0000}"/>
    <cellStyle name="20% - Colore 1 16 2 4 2 4" xfId="3559" xr:uid="{00000000-0005-0000-0000-0000EA0C0000}"/>
    <cellStyle name="20% - Colore 1 16 2 4 3" xfId="3560" xr:uid="{00000000-0005-0000-0000-0000EB0C0000}"/>
    <cellStyle name="20% - Colore 1 16 2 4 3 2" xfId="3561" xr:uid="{00000000-0005-0000-0000-0000EC0C0000}"/>
    <cellStyle name="20% - Colore 1 16 2 4 3 3" xfId="3562" xr:uid="{00000000-0005-0000-0000-0000ED0C0000}"/>
    <cellStyle name="20% - Colore 1 16 2 4 4" xfId="3563" xr:uid="{00000000-0005-0000-0000-0000EE0C0000}"/>
    <cellStyle name="20% - Colore 1 16 2 4 4 2" xfId="3564" xr:uid="{00000000-0005-0000-0000-0000EF0C0000}"/>
    <cellStyle name="20% - Colore 1 16 2 4 4 3" xfId="3565" xr:uid="{00000000-0005-0000-0000-0000F00C0000}"/>
    <cellStyle name="20% - Colore 1 16 2 4 5" xfId="3566" xr:uid="{00000000-0005-0000-0000-0000F10C0000}"/>
    <cellStyle name="20% - Colore 1 16 2 4 5 2" xfId="3567" xr:uid="{00000000-0005-0000-0000-0000F20C0000}"/>
    <cellStyle name="20% - Colore 1 16 2 4 5 3" xfId="3568" xr:uid="{00000000-0005-0000-0000-0000F30C0000}"/>
    <cellStyle name="20% - Colore 1 16 2 4 6" xfId="3569" xr:uid="{00000000-0005-0000-0000-0000F40C0000}"/>
    <cellStyle name="20% - Colore 1 16 2 4 7" xfId="3570" xr:uid="{00000000-0005-0000-0000-0000F50C0000}"/>
    <cellStyle name="20% - Colore 1 16 2 5" xfId="3571" xr:uid="{00000000-0005-0000-0000-0000F60C0000}"/>
    <cellStyle name="20% - Colore 1 16 2 5 2" xfId="3572" xr:uid="{00000000-0005-0000-0000-0000F70C0000}"/>
    <cellStyle name="20% - Colore 1 16 2 5 2 2" xfId="3573" xr:uid="{00000000-0005-0000-0000-0000F80C0000}"/>
    <cellStyle name="20% - Colore 1 16 2 5 2 3" xfId="3574" xr:uid="{00000000-0005-0000-0000-0000F90C0000}"/>
    <cellStyle name="20% - Colore 1 16 2 5 3" xfId="3575" xr:uid="{00000000-0005-0000-0000-0000FA0C0000}"/>
    <cellStyle name="20% - Colore 1 16 2 5 4" xfId="3576" xr:uid="{00000000-0005-0000-0000-0000FB0C0000}"/>
    <cellStyle name="20% - Colore 1 16 2 6" xfId="3577" xr:uid="{00000000-0005-0000-0000-0000FC0C0000}"/>
    <cellStyle name="20% - Colore 1 16 2 6 2" xfId="3578" xr:uid="{00000000-0005-0000-0000-0000FD0C0000}"/>
    <cellStyle name="20% - Colore 1 16 2 6 3" xfId="3579" xr:uid="{00000000-0005-0000-0000-0000FE0C0000}"/>
    <cellStyle name="20% - Colore 1 16 2 7" xfId="3580" xr:uid="{00000000-0005-0000-0000-0000FF0C0000}"/>
    <cellStyle name="20% - Colore 1 16 2 7 2" xfId="3581" xr:uid="{00000000-0005-0000-0000-0000000D0000}"/>
    <cellStyle name="20% - Colore 1 16 2 7 3" xfId="3582" xr:uid="{00000000-0005-0000-0000-0000010D0000}"/>
    <cellStyle name="20% - Colore 1 16 2 8" xfId="3583" xr:uid="{00000000-0005-0000-0000-0000020D0000}"/>
    <cellStyle name="20% - Colore 1 16 2 8 2" xfId="3584" xr:uid="{00000000-0005-0000-0000-0000030D0000}"/>
    <cellStyle name="20% - Colore 1 16 2 8 3" xfId="3585" xr:uid="{00000000-0005-0000-0000-0000040D0000}"/>
    <cellStyle name="20% - Colore 1 16 2 9" xfId="3586" xr:uid="{00000000-0005-0000-0000-0000050D0000}"/>
    <cellStyle name="20% - Colore 1 16 3" xfId="3587" xr:uid="{00000000-0005-0000-0000-0000060D0000}"/>
    <cellStyle name="20% - Colore 1 16 3 2" xfId="3588" xr:uid="{00000000-0005-0000-0000-0000070D0000}"/>
    <cellStyle name="20% - Colore 1 16 3 2 2" xfId="3589" xr:uid="{00000000-0005-0000-0000-0000080D0000}"/>
    <cellStyle name="20% - Colore 1 16 3 2 2 2" xfId="3590" xr:uid="{00000000-0005-0000-0000-0000090D0000}"/>
    <cellStyle name="20% - Colore 1 16 3 2 2 3" xfId="3591" xr:uid="{00000000-0005-0000-0000-00000A0D0000}"/>
    <cellStyle name="20% - Colore 1 16 3 2 3" xfId="3592" xr:uid="{00000000-0005-0000-0000-00000B0D0000}"/>
    <cellStyle name="20% - Colore 1 16 3 2 4" xfId="3593" xr:uid="{00000000-0005-0000-0000-00000C0D0000}"/>
    <cellStyle name="20% - Colore 1 16 3 3" xfId="3594" xr:uid="{00000000-0005-0000-0000-00000D0D0000}"/>
    <cellStyle name="20% - Colore 1 16 3 3 2" xfId="3595" xr:uid="{00000000-0005-0000-0000-00000E0D0000}"/>
    <cellStyle name="20% - Colore 1 16 3 3 3" xfId="3596" xr:uid="{00000000-0005-0000-0000-00000F0D0000}"/>
    <cellStyle name="20% - Colore 1 16 3 4" xfId="3597" xr:uid="{00000000-0005-0000-0000-0000100D0000}"/>
    <cellStyle name="20% - Colore 1 16 3 4 2" xfId="3598" xr:uid="{00000000-0005-0000-0000-0000110D0000}"/>
    <cellStyle name="20% - Colore 1 16 3 4 3" xfId="3599" xr:uid="{00000000-0005-0000-0000-0000120D0000}"/>
    <cellStyle name="20% - Colore 1 16 3 5" xfId="3600" xr:uid="{00000000-0005-0000-0000-0000130D0000}"/>
    <cellStyle name="20% - Colore 1 16 3 5 2" xfId="3601" xr:uid="{00000000-0005-0000-0000-0000140D0000}"/>
    <cellStyle name="20% - Colore 1 16 3 5 3" xfId="3602" xr:uid="{00000000-0005-0000-0000-0000150D0000}"/>
    <cellStyle name="20% - Colore 1 16 3 6" xfId="3603" xr:uid="{00000000-0005-0000-0000-0000160D0000}"/>
    <cellStyle name="20% - Colore 1 16 3 7" xfId="3604" xr:uid="{00000000-0005-0000-0000-0000170D0000}"/>
    <cellStyle name="20% - Colore 1 16 4" xfId="3605" xr:uid="{00000000-0005-0000-0000-0000180D0000}"/>
    <cellStyle name="20% - Colore 1 16 4 2" xfId="3606" xr:uid="{00000000-0005-0000-0000-0000190D0000}"/>
    <cellStyle name="20% - Colore 1 16 4 2 2" xfId="3607" xr:uid="{00000000-0005-0000-0000-00001A0D0000}"/>
    <cellStyle name="20% - Colore 1 16 4 2 2 2" xfId="3608" xr:uid="{00000000-0005-0000-0000-00001B0D0000}"/>
    <cellStyle name="20% - Colore 1 16 4 2 2 3" xfId="3609" xr:uid="{00000000-0005-0000-0000-00001C0D0000}"/>
    <cellStyle name="20% - Colore 1 16 4 2 3" xfId="3610" xr:uid="{00000000-0005-0000-0000-00001D0D0000}"/>
    <cellStyle name="20% - Colore 1 16 4 2 4" xfId="3611" xr:uid="{00000000-0005-0000-0000-00001E0D0000}"/>
    <cellStyle name="20% - Colore 1 16 4 3" xfId="3612" xr:uid="{00000000-0005-0000-0000-00001F0D0000}"/>
    <cellStyle name="20% - Colore 1 16 4 3 2" xfId="3613" xr:uid="{00000000-0005-0000-0000-0000200D0000}"/>
    <cellStyle name="20% - Colore 1 16 4 3 3" xfId="3614" xr:uid="{00000000-0005-0000-0000-0000210D0000}"/>
    <cellStyle name="20% - Colore 1 16 4 4" xfId="3615" xr:uid="{00000000-0005-0000-0000-0000220D0000}"/>
    <cellStyle name="20% - Colore 1 16 4 4 2" xfId="3616" xr:uid="{00000000-0005-0000-0000-0000230D0000}"/>
    <cellStyle name="20% - Colore 1 16 4 4 3" xfId="3617" xr:uid="{00000000-0005-0000-0000-0000240D0000}"/>
    <cellStyle name="20% - Colore 1 16 4 5" xfId="3618" xr:uid="{00000000-0005-0000-0000-0000250D0000}"/>
    <cellStyle name="20% - Colore 1 16 4 5 2" xfId="3619" xr:uid="{00000000-0005-0000-0000-0000260D0000}"/>
    <cellStyle name="20% - Colore 1 16 4 5 3" xfId="3620" xr:uid="{00000000-0005-0000-0000-0000270D0000}"/>
    <cellStyle name="20% - Colore 1 16 4 6" xfId="3621" xr:uid="{00000000-0005-0000-0000-0000280D0000}"/>
    <cellStyle name="20% - Colore 1 16 4 7" xfId="3622" xr:uid="{00000000-0005-0000-0000-0000290D0000}"/>
    <cellStyle name="20% - Colore 1 16 5" xfId="3623" xr:uid="{00000000-0005-0000-0000-00002A0D0000}"/>
    <cellStyle name="20% - Colore 1 16 5 2" xfId="3624" xr:uid="{00000000-0005-0000-0000-00002B0D0000}"/>
    <cellStyle name="20% - Colore 1 16 5 2 2" xfId="3625" xr:uid="{00000000-0005-0000-0000-00002C0D0000}"/>
    <cellStyle name="20% - Colore 1 16 5 2 2 2" xfId="3626" xr:uid="{00000000-0005-0000-0000-00002D0D0000}"/>
    <cellStyle name="20% - Colore 1 16 5 2 2 3" xfId="3627" xr:uid="{00000000-0005-0000-0000-00002E0D0000}"/>
    <cellStyle name="20% - Colore 1 16 5 2 3" xfId="3628" xr:uid="{00000000-0005-0000-0000-00002F0D0000}"/>
    <cellStyle name="20% - Colore 1 16 5 2 4" xfId="3629" xr:uid="{00000000-0005-0000-0000-0000300D0000}"/>
    <cellStyle name="20% - Colore 1 16 5 3" xfId="3630" xr:uid="{00000000-0005-0000-0000-0000310D0000}"/>
    <cellStyle name="20% - Colore 1 16 5 3 2" xfId="3631" xr:uid="{00000000-0005-0000-0000-0000320D0000}"/>
    <cellStyle name="20% - Colore 1 16 5 3 3" xfId="3632" xr:uid="{00000000-0005-0000-0000-0000330D0000}"/>
    <cellStyle name="20% - Colore 1 16 5 4" xfId="3633" xr:uid="{00000000-0005-0000-0000-0000340D0000}"/>
    <cellStyle name="20% - Colore 1 16 5 4 2" xfId="3634" xr:uid="{00000000-0005-0000-0000-0000350D0000}"/>
    <cellStyle name="20% - Colore 1 16 5 4 3" xfId="3635" xr:uid="{00000000-0005-0000-0000-0000360D0000}"/>
    <cellStyle name="20% - Colore 1 16 5 5" xfId="3636" xr:uid="{00000000-0005-0000-0000-0000370D0000}"/>
    <cellStyle name="20% - Colore 1 16 5 5 2" xfId="3637" xr:uid="{00000000-0005-0000-0000-0000380D0000}"/>
    <cellStyle name="20% - Colore 1 16 5 5 3" xfId="3638" xr:uid="{00000000-0005-0000-0000-0000390D0000}"/>
    <cellStyle name="20% - Colore 1 16 5 6" xfId="3639" xr:uid="{00000000-0005-0000-0000-00003A0D0000}"/>
    <cellStyle name="20% - Colore 1 16 5 7" xfId="3640" xr:uid="{00000000-0005-0000-0000-00003B0D0000}"/>
    <cellStyle name="20% - Colore 1 16 6" xfId="3641" xr:uid="{00000000-0005-0000-0000-00003C0D0000}"/>
    <cellStyle name="20% - Colore 1 16 6 2" xfId="3642" xr:uid="{00000000-0005-0000-0000-00003D0D0000}"/>
    <cellStyle name="20% - Colore 1 16 6 2 2" xfId="3643" xr:uid="{00000000-0005-0000-0000-00003E0D0000}"/>
    <cellStyle name="20% - Colore 1 16 6 2 3" xfId="3644" xr:uid="{00000000-0005-0000-0000-00003F0D0000}"/>
    <cellStyle name="20% - Colore 1 16 6 3" xfId="3645" xr:uid="{00000000-0005-0000-0000-0000400D0000}"/>
    <cellStyle name="20% - Colore 1 16 6 4" xfId="3646" xr:uid="{00000000-0005-0000-0000-0000410D0000}"/>
    <cellStyle name="20% - Colore 1 16 7" xfId="3647" xr:uid="{00000000-0005-0000-0000-0000420D0000}"/>
    <cellStyle name="20% - Colore 1 16 7 2" xfId="3648" xr:uid="{00000000-0005-0000-0000-0000430D0000}"/>
    <cellStyle name="20% - Colore 1 16 7 3" xfId="3649" xr:uid="{00000000-0005-0000-0000-0000440D0000}"/>
    <cellStyle name="20% - Colore 1 16 8" xfId="3650" xr:uid="{00000000-0005-0000-0000-0000450D0000}"/>
    <cellStyle name="20% - Colore 1 16 8 2" xfId="3651" xr:uid="{00000000-0005-0000-0000-0000460D0000}"/>
    <cellStyle name="20% - Colore 1 16 8 3" xfId="3652" xr:uid="{00000000-0005-0000-0000-0000470D0000}"/>
    <cellStyle name="20% - Colore 1 16 9" xfId="3653" xr:uid="{00000000-0005-0000-0000-0000480D0000}"/>
    <cellStyle name="20% - Colore 1 16 9 2" xfId="3654" xr:uid="{00000000-0005-0000-0000-0000490D0000}"/>
    <cellStyle name="20% - Colore 1 16 9 3" xfId="3655" xr:uid="{00000000-0005-0000-0000-00004A0D0000}"/>
    <cellStyle name="20% - Colore 1 17" xfId="3656" xr:uid="{00000000-0005-0000-0000-00004B0D0000}"/>
    <cellStyle name="20% - Colore 1 17 10" xfId="3657" xr:uid="{00000000-0005-0000-0000-00004C0D0000}"/>
    <cellStyle name="20% - Colore 1 17 11" xfId="3658" xr:uid="{00000000-0005-0000-0000-00004D0D0000}"/>
    <cellStyle name="20% - Colore 1 17 2" xfId="3659" xr:uid="{00000000-0005-0000-0000-00004E0D0000}"/>
    <cellStyle name="20% - Colore 1 17 2 10" xfId="3660" xr:uid="{00000000-0005-0000-0000-00004F0D0000}"/>
    <cellStyle name="20% - Colore 1 17 2 2" xfId="3661" xr:uid="{00000000-0005-0000-0000-0000500D0000}"/>
    <cellStyle name="20% - Colore 1 17 2 2 2" xfId="3662" xr:uid="{00000000-0005-0000-0000-0000510D0000}"/>
    <cellStyle name="20% - Colore 1 17 2 2 2 2" xfId="3663" xr:uid="{00000000-0005-0000-0000-0000520D0000}"/>
    <cellStyle name="20% - Colore 1 17 2 2 2 2 2" xfId="3664" xr:uid="{00000000-0005-0000-0000-0000530D0000}"/>
    <cellStyle name="20% - Colore 1 17 2 2 2 2 3" xfId="3665" xr:uid="{00000000-0005-0000-0000-0000540D0000}"/>
    <cellStyle name="20% - Colore 1 17 2 2 2 3" xfId="3666" xr:uid="{00000000-0005-0000-0000-0000550D0000}"/>
    <cellStyle name="20% - Colore 1 17 2 2 2 4" xfId="3667" xr:uid="{00000000-0005-0000-0000-0000560D0000}"/>
    <cellStyle name="20% - Colore 1 17 2 2 3" xfId="3668" xr:uid="{00000000-0005-0000-0000-0000570D0000}"/>
    <cellStyle name="20% - Colore 1 17 2 2 3 2" xfId="3669" xr:uid="{00000000-0005-0000-0000-0000580D0000}"/>
    <cellStyle name="20% - Colore 1 17 2 2 3 3" xfId="3670" xr:uid="{00000000-0005-0000-0000-0000590D0000}"/>
    <cellStyle name="20% - Colore 1 17 2 2 4" xfId="3671" xr:uid="{00000000-0005-0000-0000-00005A0D0000}"/>
    <cellStyle name="20% - Colore 1 17 2 2 4 2" xfId="3672" xr:uid="{00000000-0005-0000-0000-00005B0D0000}"/>
    <cellStyle name="20% - Colore 1 17 2 2 4 3" xfId="3673" xr:uid="{00000000-0005-0000-0000-00005C0D0000}"/>
    <cellStyle name="20% - Colore 1 17 2 2 5" xfId="3674" xr:uid="{00000000-0005-0000-0000-00005D0D0000}"/>
    <cellStyle name="20% - Colore 1 17 2 2 5 2" xfId="3675" xr:uid="{00000000-0005-0000-0000-00005E0D0000}"/>
    <cellStyle name="20% - Colore 1 17 2 2 5 3" xfId="3676" xr:uid="{00000000-0005-0000-0000-00005F0D0000}"/>
    <cellStyle name="20% - Colore 1 17 2 2 6" xfId="3677" xr:uid="{00000000-0005-0000-0000-0000600D0000}"/>
    <cellStyle name="20% - Colore 1 17 2 2 7" xfId="3678" xr:uid="{00000000-0005-0000-0000-0000610D0000}"/>
    <cellStyle name="20% - Colore 1 17 2 3" xfId="3679" xr:uid="{00000000-0005-0000-0000-0000620D0000}"/>
    <cellStyle name="20% - Colore 1 17 2 3 2" xfId="3680" xr:uid="{00000000-0005-0000-0000-0000630D0000}"/>
    <cellStyle name="20% - Colore 1 17 2 3 2 2" xfId="3681" xr:uid="{00000000-0005-0000-0000-0000640D0000}"/>
    <cellStyle name="20% - Colore 1 17 2 3 2 2 2" xfId="3682" xr:uid="{00000000-0005-0000-0000-0000650D0000}"/>
    <cellStyle name="20% - Colore 1 17 2 3 2 2 3" xfId="3683" xr:uid="{00000000-0005-0000-0000-0000660D0000}"/>
    <cellStyle name="20% - Colore 1 17 2 3 2 3" xfId="3684" xr:uid="{00000000-0005-0000-0000-0000670D0000}"/>
    <cellStyle name="20% - Colore 1 17 2 3 2 4" xfId="3685" xr:uid="{00000000-0005-0000-0000-0000680D0000}"/>
    <cellStyle name="20% - Colore 1 17 2 3 3" xfId="3686" xr:uid="{00000000-0005-0000-0000-0000690D0000}"/>
    <cellStyle name="20% - Colore 1 17 2 3 3 2" xfId="3687" xr:uid="{00000000-0005-0000-0000-00006A0D0000}"/>
    <cellStyle name="20% - Colore 1 17 2 3 3 3" xfId="3688" xr:uid="{00000000-0005-0000-0000-00006B0D0000}"/>
    <cellStyle name="20% - Colore 1 17 2 3 4" xfId="3689" xr:uid="{00000000-0005-0000-0000-00006C0D0000}"/>
    <cellStyle name="20% - Colore 1 17 2 3 4 2" xfId="3690" xr:uid="{00000000-0005-0000-0000-00006D0D0000}"/>
    <cellStyle name="20% - Colore 1 17 2 3 4 3" xfId="3691" xr:uid="{00000000-0005-0000-0000-00006E0D0000}"/>
    <cellStyle name="20% - Colore 1 17 2 3 5" xfId="3692" xr:uid="{00000000-0005-0000-0000-00006F0D0000}"/>
    <cellStyle name="20% - Colore 1 17 2 3 5 2" xfId="3693" xr:uid="{00000000-0005-0000-0000-0000700D0000}"/>
    <cellStyle name="20% - Colore 1 17 2 3 5 3" xfId="3694" xr:uid="{00000000-0005-0000-0000-0000710D0000}"/>
    <cellStyle name="20% - Colore 1 17 2 3 6" xfId="3695" xr:uid="{00000000-0005-0000-0000-0000720D0000}"/>
    <cellStyle name="20% - Colore 1 17 2 3 7" xfId="3696" xr:uid="{00000000-0005-0000-0000-0000730D0000}"/>
    <cellStyle name="20% - Colore 1 17 2 4" xfId="3697" xr:uid="{00000000-0005-0000-0000-0000740D0000}"/>
    <cellStyle name="20% - Colore 1 17 2 4 2" xfId="3698" xr:uid="{00000000-0005-0000-0000-0000750D0000}"/>
    <cellStyle name="20% - Colore 1 17 2 4 2 2" xfId="3699" xr:uid="{00000000-0005-0000-0000-0000760D0000}"/>
    <cellStyle name="20% - Colore 1 17 2 4 2 2 2" xfId="3700" xr:uid="{00000000-0005-0000-0000-0000770D0000}"/>
    <cellStyle name="20% - Colore 1 17 2 4 2 2 3" xfId="3701" xr:uid="{00000000-0005-0000-0000-0000780D0000}"/>
    <cellStyle name="20% - Colore 1 17 2 4 2 3" xfId="3702" xr:uid="{00000000-0005-0000-0000-0000790D0000}"/>
    <cellStyle name="20% - Colore 1 17 2 4 2 4" xfId="3703" xr:uid="{00000000-0005-0000-0000-00007A0D0000}"/>
    <cellStyle name="20% - Colore 1 17 2 4 3" xfId="3704" xr:uid="{00000000-0005-0000-0000-00007B0D0000}"/>
    <cellStyle name="20% - Colore 1 17 2 4 3 2" xfId="3705" xr:uid="{00000000-0005-0000-0000-00007C0D0000}"/>
    <cellStyle name="20% - Colore 1 17 2 4 3 3" xfId="3706" xr:uid="{00000000-0005-0000-0000-00007D0D0000}"/>
    <cellStyle name="20% - Colore 1 17 2 4 4" xfId="3707" xr:uid="{00000000-0005-0000-0000-00007E0D0000}"/>
    <cellStyle name="20% - Colore 1 17 2 4 4 2" xfId="3708" xr:uid="{00000000-0005-0000-0000-00007F0D0000}"/>
    <cellStyle name="20% - Colore 1 17 2 4 4 3" xfId="3709" xr:uid="{00000000-0005-0000-0000-0000800D0000}"/>
    <cellStyle name="20% - Colore 1 17 2 4 5" xfId="3710" xr:uid="{00000000-0005-0000-0000-0000810D0000}"/>
    <cellStyle name="20% - Colore 1 17 2 4 5 2" xfId="3711" xr:uid="{00000000-0005-0000-0000-0000820D0000}"/>
    <cellStyle name="20% - Colore 1 17 2 4 5 3" xfId="3712" xr:uid="{00000000-0005-0000-0000-0000830D0000}"/>
    <cellStyle name="20% - Colore 1 17 2 4 6" xfId="3713" xr:uid="{00000000-0005-0000-0000-0000840D0000}"/>
    <cellStyle name="20% - Colore 1 17 2 4 7" xfId="3714" xr:uid="{00000000-0005-0000-0000-0000850D0000}"/>
    <cellStyle name="20% - Colore 1 17 2 5" xfId="3715" xr:uid="{00000000-0005-0000-0000-0000860D0000}"/>
    <cellStyle name="20% - Colore 1 17 2 5 2" xfId="3716" xr:uid="{00000000-0005-0000-0000-0000870D0000}"/>
    <cellStyle name="20% - Colore 1 17 2 5 2 2" xfId="3717" xr:uid="{00000000-0005-0000-0000-0000880D0000}"/>
    <cellStyle name="20% - Colore 1 17 2 5 2 3" xfId="3718" xr:uid="{00000000-0005-0000-0000-0000890D0000}"/>
    <cellStyle name="20% - Colore 1 17 2 5 3" xfId="3719" xr:uid="{00000000-0005-0000-0000-00008A0D0000}"/>
    <cellStyle name="20% - Colore 1 17 2 5 4" xfId="3720" xr:uid="{00000000-0005-0000-0000-00008B0D0000}"/>
    <cellStyle name="20% - Colore 1 17 2 6" xfId="3721" xr:uid="{00000000-0005-0000-0000-00008C0D0000}"/>
    <cellStyle name="20% - Colore 1 17 2 6 2" xfId="3722" xr:uid="{00000000-0005-0000-0000-00008D0D0000}"/>
    <cellStyle name="20% - Colore 1 17 2 6 3" xfId="3723" xr:uid="{00000000-0005-0000-0000-00008E0D0000}"/>
    <cellStyle name="20% - Colore 1 17 2 7" xfId="3724" xr:uid="{00000000-0005-0000-0000-00008F0D0000}"/>
    <cellStyle name="20% - Colore 1 17 2 7 2" xfId="3725" xr:uid="{00000000-0005-0000-0000-0000900D0000}"/>
    <cellStyle name="20% - Colore 1 17 2 7 3" xfId="3726" xr:uid="{00000000-0005-0000-0000-0000910D0000}"/>
    <cellStyle name="20% - Colore 1 17 2 8" xfId="3727" xr:uid="{00000000-0005-0000-0000-0000920D0000}"/>
    <cellStyle name="20% - Colore 1 17 2 8 2" xfId="3728" xr:uid="{00000000-0005-0000-0000-0000930D0000}"/>
    <cellStyle name="20% - Colore 1 17 2 8 3" xfId="3729" xr:uid="{00000000-0005-0000-0000-0000940D0000}"/>
    <cellStyle name="20% - Colore 1 17 2 9" xfId="3730" xr:uid="{00000000-0005-0000-0000-0000950D0000}"/>
    <cellStyle name="20% - Colore 1 17 3" xfId="3731" xr:uid="{00000000-0005-0000-0000-0000960D0000}"/>
    <cellStyle name="20% - Colore 1 17 3 2" xfId="3732" xr:uid="{00000000-0005-0000-0000-0000970D0000}"/>
    <cellStyle name="20% - Colore 1 17 3 2 2" xfId="3733" xr:uid="{00000000-0005-0000-0000-0000980D0000}"/>
    <cellStyle name="20% - Colore 1 17 3 2 2 2" xfId="3734" xr:uid="{00000000-0005-0000-0000-0000990D0000}"/>
    <cellStyle name="20% - Colore 1 17 3 2 2 3" xfId="3735" xr:uid="{00000000-0005-0000-0000-00009A0D0000}"/>
    <cellStyle name="20% - Colore 1 17 3 2 3" xfId="3736" xr:uid="{00000000-0005-0000-0000-00009B0D0000}"/>
    <cellStyle name="20% - Colore 1 17 3 2 4" xfId="3737" xr:uid="{00000000-0005-0000-0000-00009C0D0000}"/>
    <cellStyle name="20% - Colore 1 17 3 3" xfId="3738" xr:uid="{00000000-0005-0000-0000-00009D0D0000}"/>
    <cellStyle name="20% - Colore 1 17 3 3 2" xfId="3739" xr:uid="{00000000-0005-0000-0000-00009E0D0000}"/>
    <cellStyle name="20% - Colore 1 17 3 3 3" xfId="3740" xr:uid="{00000000-0005-0000-0000-00009F0D0000}"/>
    <cellStyle name="20% - Colore 1 17 3 4" xfId="3741" xr:uid="{00000000-0005-0000-0000-0000A00D0000}"/>
    <cellStyle name="20% - Colore 1 17 3 4 2" xfId="3742" xr:uid="{00000000-0005-0000-0000-0000A10D0000}"/>
    <cellStyle name="20% - Colore 1 17 3 4 3" xfId="3743" xr:uid="{00000000-0005-0000-0000-0000A20D0000}"/>
    <cellStyle name="20% - Colore 1 17 3 5" xfId="3744" xr:uid="{00000000-0005-0000-0000-0000A30D0000}"/>
    <cellStyle name="20% - Colore 1 17 3 5 2" xfId="3745" xr:uid="{00000000-0005-0000-0000-0000A40D0000}"/>
    <cellStyle name="20% - Colore 1 17 3 5 3" xfId="3746" xr:uid="{00000000-0005-0000-0000-0000A50D0000}"/>
    <cellStyle name="20% - Colore 1 17 3 6" xfId="3747" xr:uid="{00000000-0005-0000-0000-0000A60D0000}"/>
    <cellStyle name="20% - Colore 1 17 3 7" xfId="3748" xr:uid="{00000000-0005-0000-0000-0000A70D0000}"/>
    <cellStyle name="20% - Colore 1 17 4" xfId="3749" xr:uid="{00000000-0005-0000-0000-0000A80D0000}"/>
    <cellStyle name="20% - Colore 1 17 4 2" xfId="3750" xr:uid="{00000000-0005-0000-0000-0000A90D0000}"/>
    <cellStyle name="20% - Colore 1 17 4 2 2" xfId="3751" xr:uid="{00000000-0005-0000-0000-0000AA0D0000}"/>
    <cellStyle name="20% - Colore 1 17 4 2 2 2" xfId="3752" xr:uid="{00000000-0005-0000-0000-0000AB0D0000}"/>
    <cellStyle name="20% - Colore 1 17 4 2 2 3" xfId="3753" xr:uid="{00000000-0005-0000-0000-0000AC0D0000}"/>
    <cellStyle name="20% - Colore 1 17 4 2 3" xfId="3754" xr:uid="{00000000-0005-0000-0000-0000AD0D0000}"/>
    <cellStyle name="20% - Colore 1 17 4 2 4" xfId="3755" xr:uid="{00000000-0005-0000-0000-0000AE0D0000}"/>
    <cellStyle name="20% - Colore 1 17 4 3" xfId="3756" xr:uid="{00000000-0005-0000-0000-0000AF0D0000}"/>
    <cellStyle name="20% - Colore 1 17 4 3 2" xfId="3757" xr:uid="{00000000-0005-0000-0000-0000B00D0000}"/>
    <cellStyle name="20% - Colore 1 17 4 3 3" xfId="3758" xr:uid="{00000000-0005-0000-0000-0000B10D0000}"/>
    <cellStyle name="20% - Colore 1 17 4 4" xfId="3759" xr:uid="{00000000-0005-0000-0000-0000B20D0000}"/>
    <cellStyle name="20% - Colore 1 17 4 4 2" xfId="3760" xr:uid="{00000000-0005-0000-0000-0000B30D0000}"/>
    <cellStyle name="20% - Colore 1 17 4 4 3" xfId="3761" xr:uid="{00000000-0005-0000-0000-0000B40D0000}"/>
    <cellStyle name="20% - Colore 1 17 4 5" xfId="3762" xr:uid="{00000000-0005-0000-0000-0000B50D0000}"/>
    <cellStyle name="20% - Colore 1 17 4 5 2" xfId="3763" xr:uid="{00000000-0005-0000-0000-0000B60D0000}"/>
    <cellStyle name="20% - Colore 1 17 4 5 3" xfId="3764" xr:uid="{00000000-0005-0000-0000-0000B70D0000}"/>
    <cellStyle name="20% - Colore 1 17 4 6" xfId="3765" xr:uid="{00000000-0005-0000-0000-0000B80D0000}"/>
    <cellStyle name="20% - Colore 1 17 4 7" xfId="3766" xr:uid="{00000000-0005-0000-0000-0000B90D0000}"/>
    <cellStyle name="20% - Colore 1 17 5" xfId="3767" xr:uid="{00000000-0005-0000-0000-0000BA0D0000}"/>
    <cellStyle name="20% - Colore 1 17 5 2" xfId="3768" xr:uid="{00000000-0005-0000-0000-0000BB0D0000}"/>
    <cellStyle name="20% - Colore 1 17 5 2 2" xfId="3769" xr:uid="{00000000-0005-0000-0000-0000BC0D0000}"/>
    <cellStyle name="20% - Colore 1 17 5 2 2 2" xfId="3770" xr:uid="{00000000-0005-0000-0000-0000BD0D0000}"/>
    <cellStyle name="20% - Colore 1 17 5 2 2 3" xfId="3771" xr:uid="{00000000-0005-0000-0000-0000BE0D0000}"/>
    <cellStyle name="20% - Colore 1 17 5 2 3" xfId="3772" xr:uid="{00000000-0005-0000-0000-0000BF0D0000}"/>
    <cellStyle name="20% - Colore 1 17 5 2 4" xfId="3773" xr:uid="{00000000-0005-0000-0000-0000C00D0000}"/>
    <cellStyle name="20% - Colore 1 17 5 3" xfId="3774" xr:uid="{00000000-0005-0000-0000-0000C10D0000}"/>
    <cellStyle name="20% - Colore 1 17 5 3 2" xfId="3775" xr:uid="{00000000-0005-0000-0000-0000C20D0000}"/>
    <cellStyle name="20% - Colore 1 17 5 3 3" xfId="3776" xr:uid="{00000000-0005-0000-0000-0000C30D0000}"/>
    <cellStyle name="20% - Colore 1 17 5 4" xfId="3777" xr:uid="{00000000-0005-0000-0000-0000C40D0000}"/>
    <cellStyle name="20% - Colore 1 17 5 4 2" xfId="3778" xr:uid="{00000000-0005-0000-0000-0000C50D0000}"/>
    <cellStyle name="20% - Colore 1 17 5 4 3" xfId="3779" xr:uid="{00000000-0005-0000-0000-0000C60D0000}"/>
    <cellStyle name="20% - Colore 1 17 5 5" xfId="3780" xr:uid="{00000000-0005-0000-0000-0000C70D0000}"/>
    <cellStyle name="20% - Colore 1 17 5 5 2" xfId="3781" xr:uid="{00000000-0005-0000-0000-0000C80D0000}"/>
    <cellStyle name="20% - Colore 1 17 5 5 3" xfId="3782" xr:uid="{00000000-0005-0000-0000-0000C90D0000}"/>
    <cellStyle name="20% - Colore 1 17 5 6" xfId="3783" xr:uid="{00000000-0005-0000-0000-0000CA0D0000}"/>
    <cellStyle name="20% - Colore 1 17 5 7" xfId="3784" xr:uid="{00000000-0005-0000-0000-0000CB0D0000}"/>
    <cellStyle name="20% - Colore 1 17 6" xfId="3785" xr:uid="{00000000-0005-0000-0000-0000CC0D0000}"/>
    <cellStyle name="20% - Colore 1 17 6 2" xfId="3786" xr:uid="{00000000-0005-0000-0000-0000CD0D0000}"/>
    <cellStyle name="20% - Colore 1 17 6 2 2" xfId="3787" xr:uid="{00000000-0005-0000-0000-0000CE0D0000}"/>
    <cellStyle name="20% - Colore 1 17 6 2 3" xfId="3788" xr:uid="{00000000-0005-0000-0000-0000CF0D0000}"/>
    <cellStyle name="20% - Colore 1 17 6 3" xfId="3789" xr:uid="{00000000-0005-0000-0000-0000D00D0000}"/>
    <cellStyle name="20% - Colore 1 17 6 4" xfId="3790" xr:uid="{00000000-0005-0000-0000-0000D10D0000}"/>
    <cellStyle name="20% - Colore 1 17 7" xfId="3791" xr:uid="{00000000-0005-0000-0000-0000D20D0000}"/>
    <cellStyle name="20% - Colore 1 17 7 2" xfId="3792" xr:uid="{00000000-0005-0000-0000-0000D30D0000}"/>
    <cellStyle name="20% - Colore 1 17 7 3" xfId="3793" xr:uid="{00000000-0005-0000-0000-0000D40D0000}"/>
    <cellStyle name="20% - Colore 1 17 8" xfId="3794" xr:uid="{00000000-0005-0000-0000-0000D50D0000}"/>
    <cellStyle name="20% - Colore 1 17 8 2" xfId="3795" xr:uid="{00000000-0005-0000-0000-0000D60D0000}"/>
    <cellStyle name="20% - Colore 1 17 8 3" xfId="3796" xr:uid="{00000000-0005-0000-0000-0000D70D0000}"/>
    <cellStyle name="20% - Colore 1 17 9" xfId="3797" xr:uid="{00000000-0005-0000-0000-0000D80D0000}"/>
    <cellStyle name="20% - Colore 1 17 9 2" xfId="3798" xr:uid="{00000000-0005-0000-0000-0000D90D0000}"/>
    <cellStyle name="20% - Colore 1 17 9 3" xfId="3799" xr:uid="{00000000-0005-0000-0000-0000DA0D0000}"/>
    <cellStyle name="20% - Colore 1 2" xfId="3800" xr:uid="{00000000-0005-0000-0000-0000DB0D0000}"/>
    <cellStyle name="20% - Colore 1 3" xfId="3801" xr:uid="{00000000-0005-0000-0000-0000DC0D0000}"/>
    <cellStyle name="20% - Colore 1 4" xfId="3802" xr:uid="{00000000-0005-0000-0000-0000DD0D0000}"/>
    <cellStyle name="20% - Colore 1 5" xfId="3803" xr:uid="{00000000-0005-0000-0000-0000DE0D0000}"/>
    <cellStyle name="20% - Colore 1 5 10" xfId="3804" xr:uid="{00000000-0005-0000-0000-0000DF0D0000}"/>
    <cellStyle name="20% - Colore 1 5 10 2" xfId="3805" xr:uid="{00000000-0005-0000-0000-0000E00D0000}"/>
    <cellStyle name="20% - Colore 1 5 10 3" xfId="3806" xr:uid="{00000000-0005-0000-0000-0000E10D0000}"/>
    <cellStyle name="20% - Colore 1 5 11" xfId="3807" xr:uid="{00000000-0005-0000-0000-0000E20D0000}"/>
    <cellStyle name="20% - Colore 1 5 12" xfId="3808" xr:uid="{00000000-0005-0000-0000-0000E30D0000}"/>
    <cellStyle name="20% - Colore 1 5 2" xfId="3809" xr:uid="{00000000-0005-0000-0000-0000E40D0000}"/>
    <cellStyle name="20% - Colore 1 5 2 10" xfId="3810" xr:uid="{00000000-0005-0000-0000-0000E50D0000}"/>
    <cellStyle name="20% - Colore 1 5 2 2" xfId="3811" xr:uid="{00000000-0005-0000-0000-0000E60D0000}"/>
    <cellStyle name="20% - Colore 1 5 2 2 2" xfId="3812" xr:uid="{00000000-0005-0000-0000-0000E70D0000}"/>
    <cellStyle name="20% - Colore 1 5 2 2 2 2" xfId="3813" xr:uid="{00000000-0005-0000-0000-0000E80D0000}"/>
    <cellStyle name="20% - Colore 1 5 2 2 2 2 2" xfId="3814" xr:uid="{00000000-0005-0000-0000-0000E90D0000}"/>
    <cellStyle name="20% - Colore 1 5 2 2 2 2 3" xfId="3815" xr:uid="{00000000-0005-0000-0000-0000EA0D0000}"/>
    <cellStyle name="20% - Colore 1 5 2 2 2 3" xfId="3816" xr:uid="{00000000-0005-0000-0000-0000EB0D0000}"/>
    <cellStyle name="20% - Colore 1 5 2 2 2 4" xfId="3817" xr:uid="{00000000-0005-0000-0000-0000EC0D0000}"/>
    <cellStyle name="20% - Colore 1 5 2 2 3" xfId="3818" xr:uid="{00000000-0005-0000-0000-0000ED0D0000}"/>
    <cellStyle name="20% - Colore 1 5 2 2 3 2" xfId="3819" xr:uid="{00000000-0005-0000-0000-0000EE0D0000}"/>
    <cellStyle name="20% - Colore 1 5 2 2 3 3" xfId="3820" xr:uid="{00000000-0005-0000-0000-0000EF0D0000}"/>
    <cellStyle name="20% - Colore 1 5 2 2 4" xfId="3821" xr:uid="{00000000-0005-0000-0000-0000F00D0000}"/>
    <cellStyle name="20% - Colore 1 5 2 2 4 2" xfId="3822" xr:uid="{00000000-0005-0000-0000-0000F10D0000}"/>
    <cellStyle name="20% - Colore 1 5 2 2 4 3" xfId="3823" xr:uid="{00000000-0005-0000-0000-0000F20D0000}"/>
    <cellStyle name="20% - Colore 1 5 2 2 5" xfId="3824" xr:uid="{00000000-0005-0000-0000-0000F30D0000}"/>
    <cellStyle name="20% - Colore 1 5 2 2 5 2" xfId="3825" xr:uid="{00000000-0005-0000-0000-0000F40D0000}"/>
    <cellStyle name="20% - Colore 1 5 2 2 5 3" xfId="3826" xr:uid="{00000000-0005-0000-0000-0000F50D0000}"/>
    <cellStyle name="20% - Colore 1 5 2 2 6" xfId="3827" xr:uid="{00000000-0005-0000-0000-0000F60D0000}"/>
    <cellStyle name="20% - Colore 1 5 2 2 7" xfId="3828" xr:uid="{00000000-0005-0000-0000-0000F70D0000}"/>
    <cellStyle name="20% - Colore 1 5 2 3" xfId="3829" xr:uid="{00000000-0005-0000-0000-0000F80D0000}"/>
    <cellStyle name="20% - Colore 1 5 2 3 2" xfId="3830" xr:uid="{00000000-0005-0000-0000-0000F90D0000}"/>
    <cellStyle name="20% - Colore 1 5 2 3 2 2" xfId="3831" xr:uid="{00000000-0005-0000-0000-0000FA0D0000}"/>
    <cellStyle name="20% - Colore 1 5 2 3 2 2 2" xfId="3832" xr:uid="{00000000-0005-0000-0000-0000FB0D0000}"/>
    <cellStyle name="20% - Colore 1 5 2 3 2 2 3" xfId="3833" xr:uid="{00000000-0005-0000-0000-0000FC0D0000}"/>
    <cellStyle name="20% - Colore 1 5 2 3 2 3" xfId="3834" xr:uid="{00000000-0005-0000-0000-0000FD0D0000}"/>
    <cellStyle name="20% - Colore 1 5 2 3 2 4" xfId="3835" xr:uid="{00000000-0005-0000-0000-0000FE0D0000}"/>
    <cellStyle name="20% - Colore 1 5 2 3 3" xfId="3836" xr:uid="{00000000-0005-0000-0000-0000FF0D0000}"/>
    <cellStyle name="20% - Colore 1 5 2 3 3 2" xfId="3837" xr:uid="{00000000-0005-0000-0000-0000000E0000}"/>
    <cellStyle name="20% - Colore 1 5 2 3 3 3" xfId="3838" xr:uid="{00000000-0005-0000-0000-0000010E0000}"/>
    <cellStyle name="20% - Colore 1 5 2 3 4" xfId="3839" xr:uid="{00000000-0005-0000-0000-0000020E0000}"/>
    <cellStyle name="20% - Colore 1 5 2 3 4 2" xfId="3840" xr:uid="{00000000-0005-0000-0000-0000030E0000}"/>
    <cellStyle name="20% - Colore 1 5 2 3 4 3" xfId="3841" xr:uid="{00000000-0005-0000-0000-0000040E0000}"/>
    <cellStyle name="20% - Colore 1 5 2 3 5" xfId="3842" xr:uid="{00000000-0005-0000-0000-0000050E0000}"/>
    <cellStyle name="20% - Colore 1 5 2 3 5 2" xfId="3843" xr:uid="{00000000-0005-0000-0000-0000060E0000}"/>
    <cellStyle name="20% - Colore 1 5 2 3 5 3" xfId="3844" xr:uid="{00000000-0005-0000-0000-0000070E0000}"/>
    <cellStyle name="20% - Colore 1 5 2 3 6" xfId="3845" xr:uid="{00000000-0005-0000-0000-0000080E0000}"/>
    <cellStyle name="20% - Colore 1 5 2 3 7" xfId="3846" xr:uid="{00000000-0005-0000-0000-0000090E0000}"/>
    <cellStyle name="20% - Colore 1 5 2 4" xfId="3847" xr:uid="{00000000-0005-0000-0000-00000A0E0000}"/>
    <cellStyle name="20% - Colore 1 5 2 4 2" xfId="3848" xr:uid="{00000000-0005-0000-0000-00000B0E0000}"/>
    <cellStyle name="20% - Colore 1 5 2 4 2 2" xfId="3849" xr:uid="{00000000-0005-0000-0000-00000C0E0000}"/>
    <cellStyle name="20% - Colore 1 5 2 4 2 2 2" xfId="3850" xr:uid="{00000000-0005-0000-0000-00000D0E0000}"/>
    <cellStyle name="20% - Colore 1 5 2 4 2 2 3" xfId="3851" xr:uid="{00000000-0005-0000-0000-00000E0E0000}"/>
    <cellStyle name="20% - Colore 1 5 2 4 2 3" xfId="3852" xr:uid="{00000000-0005-0000-0000-00000F0E0000}"/>
    <cellStyle name="20% - Colore 1 5 2 4 2 4" xfId="3853" xr:uid="{00000000-0005-0000-0000-0000100E0000}"/>
    <cellStyle name="20% - Colore 1 5 2 4 3" xfId="3854" xr:uid="{00000000-0005-0000-0000-0000110E0000}"/>
    <cellStyle name="20% - Colore 1 5 2 4 3 2" xfId="3855" xr:uid="{00000000-0005-0000-0000-0000120E0000}"/>
    <cellStyle name="20% - Colore 1 5 2 4 3 3" xfId="3856" xr:uid="{00000000-0005-0000-0000-0000130E0000}"/>
    <cellStyle name="20% - Colore 1 5 2 4 4" xfId="3857" xr:uid="{00000000-0005-0000-0000-0000140E0000}"/>
    <cellStyle name="20% - Colore 1 5 2 4 4 2" xfId="3858" xr:uid="{00000000-0005-0000-0000-0000150E0000}"/>
    <cellStyle name="20% - Colore 1 5 2 4 4 3" xfId="3859" xr:uid="{00000000-0005-0000-0000-0000160E0000}"/>
    <cellStyle name="20% - Colore 1 5 2 4 5" xfId="3860" xr:uid="{00000000-0005-0000-0000-0000170E0000}"/>
    <cellStyle name="20% - Colore 1 5 2 4 5 2" xfId="3861" xr:uid="{00000000-0005-0000-0000-0000180E0000}"/>
    <cellStyle name="20% - Colore 1 5 2 4 5 3" xfId="3862" xr:uid="{00000000-0005-0000-0000-0000190E0000}"/>
    <cellStyle name="20% - Colore 1 5 2 4 6" xfId="3863" xr:uid="{00000000-0005-0000-0000-00001A0E0000}"/>
    <cellStyle name="20% - Colore 1 5 2 4 7" xfId="3864" xr:uid="{00000000-0005-0000-0000-00001B0E0000}"/>
    <cellStyle name="20% - Colore 1 5 2 5" xfId="3865" xr:uid="{00000000-0005-0000-0000-00001C0E0000}"/>
    <cellStyle name="20% - Colore 1 5 2 5 2" xfId="3866" xr:uid="{00000000-0005-0000-0000-00001D0E0000}"/>
    <cellStyle name="20% - Colore 1 5 2 5 2 2" xfId="3867" xr:uid="{00000000-0005-0000-0000-00001E0E0000}"/>
    <cellStyle name="20% - Colore 1 5 2 5 2 3" xfId="3868" xr:uid="{00000000-0005-0000-0000-00001F0E0000}"/>
    <cellStyle name="20% - Colore 1 5 2 5 3" xfId="3869" xr:uid="{00000000-0005-0000-0000-0000200E0000}"/>
    <cellStyle name="20% - Colore 1 5 2 5 4" xfId="3870" xr:uid="{00000000-0005-0000-0000-0000210E0000}"/>
    <cellStyle name="20% - Colore 1 5 2 6" xfId="3871" xr:uid="{00000000-0005-0000-0000-0000220E0000}"/>
    <cellStyle name="20% - Colore 1 5 2 6 2" xfId="3872" xr:uid="{00000000-0005-0000-0000-0000230E0000}"/>
    <cellStyle name="20% - Colore 1 5 2 6 3" xfId="3873" xr:uid="{00000000-0005-0000-0000-0000240E0000}"/>
    <cellStyle name="20% - Colore 1 5 2 7" xfId="3874" xr:uid="{00000000-0005-0000-0000-0000250E0000}"/>
    <cellStyle name="20% - Colore 1 5 2 7 2" xfId="3875" xr:uid="{00000000-0005-0000-0000-0000260E0000}"/>
    <cellStyle name="20% - Colore 1 5 2 7 3" xfId="3876" xr:uid="{00000000-0005-0000-0000-0000270E0000}"/>
    <cellStyle name="20% - Colore 1 5 2 8" xfId="3877" xr:uid="{00000000-0005-0000-0000-0000280E0000}"/>
    <cellStyle name="20% - Colore 1 5 2 8 2" xfId="3878" xr:uid="{00000000-0005-0000-0000-0000290E0000}"/>
    <cellStyle name="20% - Colore 1 5 2 8 3" xfId="3879" xr:uid="{00000000-0005-0000-0000-00002A0E0000}"/>
    <cellStyle name="20% - Colore 1 5 2 9" xfId="3880" xr:uid="{00000000-0005-0000-0000-00002B0E0000}"/>
    <cellStyle name="20% - Colore 1 5 3" xfId="3881" xr:uid="{00000000-0005-0000-0000-00002C0E0000}"/>
    <cellStyle name="20% - Colore 1 5 3 10" xfId="3882" xr:uid="{00000000-0005-0000-0000-00002D0E0000}"/>
    <cellStyle name="20% - Colore 1 5 3 2" xfId="3883" xr:uid="{00000000-0005-0000-0000-00002E0E0000}"/>
    <cellStyle name="20% - Colore 1 5 3 2 2" xfId="3884" xr:uid="{00000000-0005-0000-0000-00002F0E0000}"/>
    <cellStyle name="20% - Colore 1 5 3 2 2 2" xfId="3885" xr:uid="{00000000-0005-0000-0000-0000300E0000}"/>
    <cellStyle name="20% - Colore 1 5 3 2 2 2 2" xfId="3886" xr:uid="{00000000-0005-0000-0000-0000310E0000}"/>
    <cellStyle name="20% - Colore 1 5 3 2 2 2 3" xfId="3887" xr:uid="{00000000-0005-0000-0000-0000320E0000}"/>
    <cellStyle name="20% - Colore 1 5 3 2 2 3" xfId="3888" xr:uid="{00000000-0005-0000-0000-0000330E0000}"/>
    <cellStyle name="20% - Colore 1 5 3 2 2 4" xfId="3889" xr:uid="{00000000-0005-0000-0000-0000340E0000}"/>
    <cellStyle name="20% - Colore 1 5 3 2 3" xfId="3890" xr:uid="{00000000-0005-0000-0000-0000350E0000}"/>
    <cellStyle name="20% - Colore 1 5 3 2 3 2" xfId="3891" xr:uid="{00000000-0005-0000-0000-0000360E0000}"/>
    <cellStyle name="20% - Colore 1 5 3 2 3 3" xfId="3892" xr:uid="{00000000-0005-0000-0000-0000370E0000}"/>
    <cellStyle name="20% - Colore 1 5 3 2 4" xfId="3893" xr:uid="{00000000-0005-0000-0000-0000380E0000}"/>
    <cellStyle name="20% - Colore 1 5 3 2 4 2" xfId="3894" xr:uid="{00000000-0005-0000-0000-0000390E0000}"/>
    <cellStyle name="20% - Colore 1 5 3 2 4 3" xfId="3895" xr:uid="{00000000-0005-0000-0000-00003A0E0000}"/>
    <cellStyle name="20% - Colore 1 5 3 2 5" xfId="3896" xr:uid="{00000000-0005-0000-0000-00003B0E0000}"/>
    <cellStyle name="20% - Colore 1 5 3 2 5 2" xfId="3897" xr:uid="{00000000-0005-0000-0000-00003C0E0000}"/>
    <cellStyle name="20% - Colore 1 5 3 2 5 3" xfId="3898" xr:uid="{00000000-0005-0000-0000-00003D0E0000}"/>
    <cellStyle name="20% - Colore 1 5 3 2 6" xfId="3899" xr:uid="{00000000-0005-0000-0000-00003E0E0000}"/>
    <cellStyle name="20% - Colore 1 5 3 2 7" xfId="3900" xr:uid="{00000000-0005-0000-0000-00003F0E0000}"/>
    <cellStyle name="20% - Colore 1 5 3 3" xfId="3901" xr:uid="{00000000-0005-0000-0000-0000400E0000}"/>
    <cellStyle name="20% - Colore 1 5 3 3 2" xfId="3902" xr:uid="{00000000-0005-0000-0000-0000410E0000}"/>
    <cellStyle name="20% - Colore 1 5 3 3 2 2" xfId="3903" xr:uid="{00000000-0005-0000-0000-0000420E0000}"/>
    <cellStyle name="20% - Colore 1 5 3 3 2 2 2" xfId="3904" xr:uid="{00000000-0005-0000-0000-0000430E0000}"/>
    <cellStyle name="20% - Colore 1 5 3 3 2 2 3" xfId="3905" xr:uid="{00000000-0005-0000-0000-0000440E0000}"/>
    <cellStyle name="20% - Colore 1 5 3 3 2 3" xfId="3906" xr:uid="{00000000-0005-0000-0000-0000450E0000}"/>
    <cellStyle name="20% - Colore 1 5 3 3 2 4" xfId="3907" xr:uid="{00000000-0005-0000-0000-0000460E0000}"/>
    <cellStyle name="20% - Colore 1 5 3 3 3" xfId="3908" xr:uid="{00000000-0005-0000-0000-0000470E0000}"/>
    <cellStyle name="20% - Colore 1 5 3 3 3 2" xfId="3909" xr:uid="{00000000-0005-0000-0000-0000480E0000}"/>
    <cellStyle name="20% - Colore 1 5 3 3 3 3" xfId="3910" xr:uid="{00000000-0005-0000-0000-0000490E0000}"/>
    <cellStyle name="20% - Colore 1 5 3 3 4" xfId="3911" xr:uid="{00000000-0005-0000-0000-00004A0E0000}"/>
    <cellStyle name="20% - Colore 1 5 3 3 4 2" xfId="3912" xr:uid="{00000000-0005-0000-0000-00004B0E0000}"/>
    <cellStyle name="20% - Colore 1 5 3 3 4 3" xfId="3913" xr:uid="{00000000-0005-0000-0000-00004C0E0000}"/>
    <cellStyle name="20% - Colore 1 5 3 3 5" xfId="3914" xr:uid="{00000000-0005-0000-0000-00004D0E0000}"/>
    <cellStyle name="20% - Colore 1 5 3 3 5 2" xfId="3915" xr:uid="{00000000-0005-0000-0000-00004E0E0000}"/>
    <cellStyle name="20% - Colore 1 5 3 3 5 3" xfId="3916" xr:uid="{00000000-0005-0000-0000-00004F0E0000}"/>
    <cellStyle name="20% - Colore 1 5 3 3 6" xfId="3917" xr:uid="{00000000-0005-0000-0000-0000500E0000}"/>
    <cellStyle name="20% - Colore 1 5 3 3 7" xfId="3918" xr:uid="{00000000-0005-0000-0000-0000510E0000}"/>
    <cellStyle name="20% - Colore 1 5 3 4" xfId="3919" xr:uid="{00000000-0005-0000-0000-0000520E0000}"/>
    <cellStyle name="20% - Colore 1 5 3 4 2" xfId="3920" xr:uid="{00000000-0005-0000-0000-0000530E0000}"/>
    <cellStyle name="20% - Colore 1 5 3 4 2 2" xfId="3921" xr:uid="{00000000-0005-0000-0000-0000540E0000}"/>
    <cellStyle name="20% - Colore 1 5 3 4 2 2 2" xfId="3922" xr:uid="{00000000-0005-0000-0000-0000550E0000}"/>
    <cellStyle name="20% - Colore 1 5 3 4 2 2 3" xfId="3923" xr:uid="{00000000-0005-0000-0000-0000560E0000}"/>
    <cellStyle name="20% - Colore 1 5 3 4 2 3" xfId="3924" xr:uid="{00000000-0005-0000-0000-0000570E0000}"/>
    <cellStyle name="20% - Colore 1 5 3 4 2 4" xfId="3925" xr:uid="{00000000-0005-0000-0000-0000580E0000}"/>
    <cellStyle name="20% - Colore 1 5 3 4 3" xfId="3926" xr:uid="{00000000-0005-0000-0000-0000590E0000}"/>
    <cellStyle name="20% - Colore 1 5 3 4 3 2" xfId="3927" xr:uid="{00000000-0005-0000-0000-00005A0E0000}"/>
    <cellStyle name="20% - Colore 1 5 3 4 3 3" xfId="3928" xr:uid="{00000000-0005-0000-0000-00005B0E0000}"/>
    <cellStyle name="20% - Colore 1 5 3 4 4" xfId="3929" xr:uid="{00000000-0005-0000-0000-00005C0E0000}"/>
    <cellStyle name="20% - Colore 1 5 3 4 4 2" xfId="3930" xr:uid="{00000000-0005-0000-0000-00005D0E0000}"/>
    <cellStyle name="20% - Colore 1 5 3 4 4 3" xfId="3931" xr:uid="{00000000-0005-0000-0000-00005E0E0000}"/>
    <cellStyle name="20% - Colore 1 5 3 4 5" xfId="3932" xr:uid="{00000000-0005-0000-0000-00005F0E0000}"/>
    <cellStyle name="20% - Colore 1 5 3 4 5 2" xfId="3933" xr:uid="{00000000-0005-0000-0000-0000600E0000}"/>
    <cellStyle name="20% - Colore 1 5 3 4 5 3" xfId="3934" xr:uid="{00000000-0005-0000-0000-0000610E0000}"/>
    <cellStyle name="20% - Colore 1 5 3 4 6" xfId="3935" xr:uid="{00000000-0005-0000-0000-0000620E0000}"/>
    <cellStyle name="20% - Colore 1 5 3 4 7" xfId="3936" xr:uid="{00000000-0005-0000-0000-0000630E0000}"/>
    <cellStyle name="20% - Colore 1 5 3 5" xfId="3937" xr:uid="{00000000-0005-0000-0000-0000640E0000}"/>
    <cellStyle name="20% - Colore 1 5 3 5 2" xfId="3938" xr:uid="{00000000-0005-0000-0000-0000650E0000}"/>
    <cellStyle name="20% - Colore 1 5 3 5 2 2" xfId="3939" xr:uid="{00000000-0005-0000-0000-0000660E0000}"/>
    <cellStyle name="20% - Colore 1 5 3 5 2 3" xfId="3940" xr:uid="{00000000-0005-0000-0000-0000670E0000}"/>
    <cellStyle name="20% - Colore 1 5 3 5 3" xfId="3941" xr:uid="{00000000-0005-0000-0000-0000680E0000}"/>
    <cellStyle name="20% - Colore 1 5 3 5 4" xfId="3942" xr:uid="{00000000-0005-0000-0000-0000690E0000}"/>
    <cellStyle name="20% - Colore 1 5 3 6" xfId="3943" xr:uid="{00000000-0005-0000-0000-00006A0E0000}"/>
    <cellStyle name="20% - Colore 1 5 3 6 2" xfId="3944" xr:uid="{00000000-0005-0000-0000-00006B0E0000}"/>
    <cellStyle name="20% - Colore 1 5 3 6 3" xfId="3945" xr:uid="{00000000-0005-0000-0000-00006C0E0000}"/>
    <cellStyle name="20% - Colore 1 5 3 7" xfId="3946" xr:uid="{00000000-0005-0000-0000-00006D0E0000}"/>
    <cellStyle name="20% - Colore 1 5 3 7 2" xfId="3947" xr:uid="{00000000-0005-0000-0000-00006E0E0000}"/>
    <cellStyle name="20% - Colore 1 5 3 7 3" xfId="3948" xr:uid="{00000000-0005-0000-0000-00006F0E0000}"/>
    <cellStyle name="20% - Colore 1 5 3 8" xfId="3949" xr:uid="{00000000-0005-0000-0000-0000700E0000}"/>
    <cellStyle name="20% - Colore 1 5 3 8 2" xfId="3950" xr:uid="{00000000-0005-0000-0000-0000710E0000}"/>
    <cellStyle name="20% - Colore 1 5 3 8 3" xfId="3951" xr:uid="{00000000-0005-0000-0000-0000720E0000}"/>
    <cellStyle name="20% - Colore 1 5 3 9" xfId="3952" xr:uid="{00000000-0005-0000-0000-0000730E0000}"/>
    <cellStyle name="20% - Colore 1 5 4" xfId="3953" xr:uid="{00000000-0005-0000-0000-0000740E0000}"/>
    <cellStyle name="20% - Colore 1 5 4 2" xfId="3954" xr:uid="{00000000-0005-0000-0000-0000750E0000}"/>
    <cellStyle name="20% - Colore 1 5 4 2 2" xfId="3955" xr:uid="{00000000-0005-0000-0000-0000760E0000}"/>
    <cellStyle name="20% - Colore 1 5 4 2 2 2" xfId="3956" xr:uid="{00000000-0005-0000-0000-0000770E0000}"/>
    <cellStyle name="20% - Colore 1 5 4 2 2 3" xfId="3957" xr:uid="{00000000-0005-0000-0000-0000780E0000}"/>
    <cellStyle name="20% - Colore 1 5 4 2 3" xfId="3958" xr:uid="{00000000-0005-0000-0000-0000790E0000}"/>
    <cellStyle name="20% - Colore 1 5 4 2 4" xfId="3959" xr:uid="{00000000-0005-0000-0000-00007A0E0000}"/>
    <cellStyle name="20% - Colore 1 5 4 3" xfId="3960" xr:uid="{00000000-0005-0000-0000-00007B0E0000}"/>
    <cellStyle name="20% - Colore 1 5 4 3 2" xfId="3961" xr:uid="{00000000-0005-0000-0000-00007C0E0000}"/>
    <cellStyle name="20% - Colore 1 5 4 3 3" xfId="3962" xr:uid="{00000000-0005-0000-0000-00007D0E0000}"/>
    <cellStyle name="20% - Colore 1 5 4 4" xfId="3963" xr:uid="{00000000-0005-0000-0000-00007E0E0000}"/>
    <cellStyle name="20% - Colore 1 5 4 4 2" xfId="3964" xr:uid="{00000000-0005-0000-0000-00007F0E0000}"/>
    <cellStyle name="20% - Colore 1 5 4 4 3" xfId="3965" xr:uid="{00000000-0005-0000-0000-0000800E0000}"/>
    <cellStyle name="20% - Colore 1 5 4 5" xfId="3966" xr:uid="{00000000-0005-0000-0000-0000810E0000}"/>
    <cellStyle name="20% - Colore 1 5 4 5 2" xfId="3967" xr:uid="{00000000-0005-0000-0000-0000820E0000}"/>
    <cellStyle name="20% - Colore 1 5 4 5 3" xfId="3968" xr:uid="{00000000-0005-0000-0000-0000830E0000}"/>
    <cellStyle name="20% - Colore 1 5 4 6" xfId="3969" xr:uid="{00000000-0005-0000-0000-0000840E0000}"/>
    <cellStyle name="20% - Colore 1 5 4 7" xfId="3970" xr:uid="{00000000-0005-0000-0000-0000850E0000}"/>
    <cellStyle name="20% - Colore 1 5 5" xfId="3971" xr:uid="{00000000-0005-0000-0000-0000860E0000}"/>
    <cellStyle name="20% - Colore 1 5 5 2" xfId="3972" xr:uid="{00000000-0005-0000-0000-0000870E0000}"/>
    <cellStyle name="20% - Colore 1 5 5 2 2" xfId="3973" xr:uid="{00000000-0005-0000-0000-0000880E0000}"/>
    <cellStyle name="20% - Colore 1 5 5 2 2 2" xfId="3974" xr:uid="{00000000-0005-0000-0000-0000890E0000}"/>
    <cellStyle name="20% - Colore 1 5 5 2 2 3" xfId="3975" xr:uid="{00000000-0005-0000-0000-00008A0E0000}"/>
    <cellStyle name="20% - Colore 1 5 5 2 3" xfId="3976" xr:uid="{00000000-0005-0000-0000-00008B0E0000}"/>
    <cellStyle name="20% - Colore 1 5 5 2 4" xfId="3977" xr:uid="{00000000-0005-0000-0000-00008C0E0000}"/>
    <cellStyle name="20% - Colore 1 5 5 3" xfId="3978" xr:uid="{00000000-0005-0000-0000-00008D0E0000}"/>
    <cellStyle name="20% - Colore 1 5 5 3 2" xfId="3979" xr:uid="{00000000-0005-0000-0000-00008E0E0000}"/>
    <cellStyle name="20% - Colore 1 5 5 3 3" xfId="3980" xr:uid="{00000000-0005-0000-0000-00008F0E0000}"/>
    <cellStyle name="20% - Colore 1 5 5 4" xfId="3981" xr:uid="{00000000-0005-0000-0000-0000900E0000}"/>
    <cellStyle name="20% - Colore 1 5 5 4 2" xfId="3982" xr:uid="{00000000-0005-0000-0000-0000910E0000}"/>
    <cellStyle name="20% - Colore 1 5 5 4 3" xfId="3983" xr:uid="{00000000-0005-0000-0000-0000920E0000}"/>
    <cellStyle name="20% - Colore 1 5 5 5" xfId="3984" xr:uid="{00000000-0005-0000-0000-0000930E0000}"/>
    <cellStyle name="20% - Colore 1 5 5 5 2" xfId="3985" xr:uid="{00000000-0005-0000-0000-0000940E0000}"/>
    <cellStyle name="20% - Colore 1 5 5 5 3" xfId="3986" xr:uid="{00000000-0005-0000-0000-0000950E0000}"/>
    <cellStyle name="20% - Colore 1 5 5 6" xfId="3987" xr:uid="{00000000-0005-0000-0000-0000960E0000}"/>
    <cellStyle name="20% - Colore 1 5 5 7" xfId="3988" xr:uid="{00000000-0005-0000-0000-0000970E0000}"/>
    <cellStyle name="20% - Colore 1 5 6" xfId="3989" xr:uid="{00000000-0005-0000-0000-0000980E0000}"/>
    <cellStyle name="20% - Colore 1 5 6 2" xfId="3990" xr:uid="{00000000-0005-0000-0000-0000990E0000}"/>
    <cellStyle name="20% - Colore 1 5 6 2 2" xfId="3991" xr:uid="{00000000-0005-0000-0000-00009A0E0000}"/>
    <cellStyle name="20% - Colore 1 5 6 2 2 2" xfId="3992" xr:uid="{00000000-0005-0000-0000-00009B0E0000}"/>
    <cellStyle name="20% - Colore 1 5 6 2 2 3" xfId="3993" xr:uid="{00000000-0005-0000-0000-00009C0E0000}"/>
    <cellStyle name="20% - Colore 1 5 6 2 3" xfId="3994" xr:uid="{00000000-0005-0000-0000-00009D0E0000}"/>
    <cellStyle name="20% - Colore 1 5 6 2 4" xfId="3995" xr:uid="{00000000-0005-0000-0000-00009E0E0000}"/>
    <cellStyle name="20% - Colore 1 5 6 3" xfId="3996" xr:uid="{00000000-0005-0000-0000-00009F0E0000}"/>
    <cellStyle name="20% - Colore 1 5 6 3 2" xfId="3997" xr:uid="{00000000-0005-0000-0000-0000A00E0000}"/>
    <cellStyle name="20% - Colore 1 5 6 3 3" xfId="3998" xr:uid="{00000000-0005-0000-0000-0000A10E0000}"/>
    <cellStyle name="20% - Colore 1 5 6 4" xfId="3999" xr:uid="{00000000-0005-0000-0000-0000A20E0000}"/>
    <cellStyle name="20% - Colore 1 5 6 4 2" xfId="4000" xr:uid="{00000000-0005-0000-0000-0000A30E0000}"/>
    <cellStyle name="20% - Colore 1 5 6 4 3" xfId="4001" xr:uid="{00000000-0005-0000-0000-0000A40E0000}"/>
    <cellStyle name="20% - Colore 1 5 6 5" xfId="4002" xr:uid="{00000000-0005-0000-0000-0000A50E0000}"/>
    <cellStyle name="20% - Colore 1 5 6 5 2" xfId="4003" xr:uid="{00000000-0005-0000-0000-0000A60E0000}"/>
    <cellStyle name="20% - Colore 1 5 6 5 3" xfId="4004" xr:uid="{00000000-0005-0000-0000-0000A70E0000}"/>
    <cellStyle name="20% - Colore 1 5 6 6" xfId="4005" xr:uid="{00000000-0005-0000-0000-0000A80E0000}"/>
    <cellStyle name="20% - Colore 1 5 6 7" xfId="4006" xr:uid="{00000000-0005-0000-0000-0000A90E0000}"/>
    <cellStyle name="20% - Colore 1 5 7" xfId="4007" xr:uid="{00000000-0005-0000-0000-0000AA0E0000}"/>
    <cellStyle name="20% - Colore 1 5 7 2" xfId="4008" xr:uid="{00000000-0005-0000-0000-0000AB0E0000}"/>
    <cellStyle name="20% - Colore 1 5 7 2 2" xfId="4009" xr:uid="{00000000-0005-0000-0000-0000AC0E0000}"/>
    <cellStyle name="20% - Colore 1 5 7 2 3" xfId="4010" xr:uid="{00000000-0005-0000-0000-0000AD0E0000}"/>
    <cellStyle name="20% - Colore 1 5 7 3" xfId="4011" xr:uid="{00000000-0005-0000-0000-0000AE0E0000}"/>
    <cellStyle name="20% - Colore 1 5 7 4" xfId="4012" xr:uid="{00000000-0005-0000-0000-0000AF0E0000}"/>
    <cellStyle name="20% - Colore 1 5 8" xfId="4013" xr:uid="{00000000-0005-0000-0000-0000B00E0000}"/>
    <cellStyle name="20% - Colore 1 5 8 2" xfId="4014" xr:uid="{00000000-0005-0000-0000-0000B10E0000}"/>
    <cellStyle name="20% - Colore 1 5 8 3" xfId="4015" xr:uid="{00000000-0005-0000-0000-0000B20E0000}"/>
    <cellStyle name="20% - Colore 1 5 9" xfId="4016" xr:uid="{00000000-0005-0000-0000-0000B30E0000}"/>
    <cellStyle name="20% - Colore 1 5 9 2" xfId="4017" xr:uid="{00000000-0005-0000-0000-0000B40E0000}"/>
    <cellStyle name="20% - Colore 1 5 9 3" xfId="4018" xr:uid="{00000000-0005-0000-0000-0000B50E0000}"/>
    <cellStyle name="20% - Colore 1 6" xfId="4019" xr:uid="{00000000-0005-0000-0000-0000B60E0000}"/>
    <cellStyle name="20% - Colore 1 6 10" xfId="4020" xr:uid="{00000000-0005-0000-0000-0000B70E0000}"/>
    <cellStyle name="20% - Colore 1 6 10 2" xfId="4021" xr:uid="{00000000-0005-0000-0000-0000B80E0000}"/>
    <cellStyle name="20% - Colore 1 6 10 3" xfId="4022" xr:uid="{00000000-0005-0000-0000-0000B90E0000}"/>
    <cellStyle name="20% - Colore 1 6 11" xfId="4023" xr:uid="{00000000-0005-0000-0000-0000BA0E0000}"/>
    <cellStyle name="20% - Colore 1 6 12" xfId="4024" xr:uid="{00000000-0005-0000-0000-0000BB0E0000}"/>
    <cellStyle name="20% - Colore 1 6 2" xfId="4025" xr:uid="{00000000-0005-0000-0000-0000BC0E0000}"/>
    <cellStyle name="20% - Colore 1 6 2 10" xfId="4026" xr:uid="{00000000-0005-0000-0000-0000BD0E0000}"/>
    <cellStyle name="20% - Colore 1 6 2 2" xfId="4027" xr:uid="{00000000-0005-0000-0000-0000BE0E0000}"/>
    <cellStyle name="20% - Colore 1 6 2 2 2" xfId="4028" xr:uid="{00000000-0005-0000-0000-0000BF0E0000}"/>
    <cellStyle name="20% - Colore 1 6 2 2 2 2" xfId="4029" xr:uid="{00000000-0005-0000-0000-0000C00E0000}"/>
    <cellStyle name="20% - Colore 1 6 2 2 2 2 2" xfId="4030" xr:uid="{00000000-0005-0000-0000-0000C10E0000}"/>
    <cellStyle name="20% - Colore 1 6 2 2 2 2 3" xfId="4031" xr:uid="{00000000-0005-0000-0000-0000C20E0000}"/>
    <cellStyle name="20% - Colore 1 6 2 2 2 3" xfId="4032" xr:uid="{00000000-0005-0000-0000-0000C30E0000}"/>
    <cellStyle name="20% - Colore 1 6 2 2 2 4" xfId="4033" xr:uid="{00000000-0005-0000-0000-0000C40E0000}"/>
    <cellStyle name="20% - Colore 1 6 2 2 3" xfId="4034" xr:uid="{00000000-0005-0000-0000-0000C50E0000}"/>
    <cellStyle name="20% - Colore 1 6 2 2 3 2" xfId="4035" xr:uid="{00000000-0005-0000-0000-0000C60E0000}"/>
    <cellStyle name="20% - Colore 1 6 2 2 3 3" xfId="4036" xr:uid="{00000000-0005-0000-0000-0000C70E0000}"/>
    <cellStyle name="20% - Colore 1 6 2 2 4" xfId="4037" xr:uid="{00000000-0005-0000-0000-0000C80E0000}"/>
    <cellStyle name="20% - Colore 1 6 2 2 4 2" xfId="4038" xr:uid="{00000000-0005-0000-0000-0000C90E0000}"/>
    <cellStyle name="20% - Colore 1 6 2 2 4 3" xfId="4039" xr:uid="{00000000-0005-0000-0000-0000CA0E0000}"/>
    <cellStyle name="20% - Colore 1 6 2 2 5" xfId="4040" xr:uid="{00000000-0005-0000-0000-0000CB0E0000}"/>
    <cellStyle name="20% - Colore 1 6 2 2 5 2" xfId="4041" xr:uid="{00000000-0005-0000-0000-0000CC0E0000}"/>
    <cellStyle name="20% - Colore 1 6 2 2 5 3" xfId="4042" xr:uid="{00000000-0005-0000-0000-0000CD0E0000}"/>
    <cellStyle name="20% - Colore 1 6 2 2 6" xfId="4043" xr:uid="{00000000-0005-0000-0000-0000CE0E0000}"/>
    <cellStyle name="20% - Colore 1 6 2 2 7" xfId="4044" xr:uid="{00000000-0005-0000-0000-0000CF0E0000}"/>
    <cellStyle name="20% - Colore 1 6 2 3" xfId="4045" xr:uid="{00000000-0005-0000-0000-0000D00E0000}"/>
    <cellStyle name="20% - Colore 1 6 2 3 2" xfId="4046" xr:uid="{00000000-0005-0000-0000-0000D10E0000}"/>
    <cellStyle name="20% - Colore 1 6 2 3 2 2" xfId="4047" xr:uid="{00000000-0005-0000-0000-0000D20E0000}"/>
    <cellStyle name="20% - Colore 1 6 2 3 2 2 2" xfId="4048" xr:uid="{00000000-0005-0000-0000-0000D30E0000}"/>
    <cellStyle name="20% - Colore 1 6 2 3 2 2 3" xfId="4049" xr:uid="{00000000-0005-0000-0000-0000D40E0000}"/>
    <cellStyle name="20% - Colore 1 6 2 3 2 3" xfId="4050" xr:uid="{00000000-0005-0000-0000-0000D50E0000}"/>
    <cellStyle name="20% - Colore 1 6 2 3 2 4" xfId="4051" xr:uid="{00000000-0005-0000-0000-0000D60E0000}"/>
    <cellStyle name="20% - Colore 1 6 2 3 3" xfId="4052" xr:uid="{00000000-0005-0000-0000-0000D70E0000}"/>
    <cellStyle name="20% - Colore 1 6 2 3 3 2" xfId="4053" xr:uid="{00000000-0005-0000-0000-0000D80E0000}"/>
    <cellStyle name="20% - Colore 1 6 2 3 3 3" xfId="4054" xr:uid="{00000000-0005-0000-0000-0000D90E0000}"/>
    <cellStyle name="20% - Colore 1 6 2 3 4" xfId="4055" xr:uid="{00000000-0005-0000-0000-0000DA0E0000}"/>
    <cellStyle name="20% - Colore 1 6 2 3 4 2" xfId="4056" xr:uid="{00000000-0005-0000-0000-0000DB0E0000}"/>
    <cellStyle name="20% - Colore 1 6 2 3 4 3" xfId="4057" xr:uid="{00000000-0005-0000-0000-0000DC0E0000}"/>
    <cellStyle name="20% - Colore 1 6 2 3 5" xfId="4058" xr:uid="{00000000-0005-0000-0000-0000DD0E0000}"/>
    <cellStyle name="20% - Colore 1 6 2 3 5 2" xfId="4059" xr:uid="{00000000-0005-0000-0000-0000DE0E0000}"/>
    <cellStyle name="20% - Colore 1 6 2 3 5 3" xfId="4060" xr:uid="{00000000-0005-0000-0000-0000DF0E0000}"/>
    <cellStyle name="20% - Colore 1 6 2 3 6" xfId="4061" xr:uid="{00000000-0005-0000-0000-0000E00E0000}"/>
    <cellStyle name="20% - Colore 1 6 2 3 7" xfId="4062" xr:uid="{00000000-0005-0000-0000-0000E10E0000}"/>
    <cellStyle name="20% - Colore 1 6 2 4" xfId="4063" xr:uid="{00000000-0005-0000-0000-0000E20E0000}"/>
    <cellStyle name="20% - Colore 1 6 2 4 2" xfId="4064" xr:uid="{00000000-0005-0000-0000-0000E30E0000}"/>
    <cellStyle name="20% - Colore 1 6 2 4 2 2" xfId="4065" xr:uid="{00000000-0005-0000-0000-0000E40E0000}"/>
    <cellStyle name="20% - Colore 1 6 2 4 2 2 2" xfId="4066" xr:uid="{00000000-0005-0000-0000-0000E50E0000}"/>
    <cellStyle name="20% - Colore 1 6 2 4 2 2 3" xfId="4067" xr:uid="{00000000-0005-0000-0000-0000E60E0000}"/>
    <cellStyle name="20% - Colore 1 6 2 4 2 3" xfId="4068" xr:uid="{00000000-0005-0000-0000-0000E70E0000}"/>
    <cellStyle name="20% - Colore 1 6 2 4 2 4" xfId="4069" xr:uid="{00000000-0005-0000-0000-0000E80E0000}"/>
    <cellStyle name="20% - Colore 1 6 2 4 3" xfId="4070" xr:uid="{00000000-0005-0000-0000-0000E90E0000}"/>
    <cellStyle name="20% - Colore 1 6 2 4 3 2" xfId="4071" xr:uid="{00000000-0005-0000-0000-0000EA0E0000}"/>
    <cellStyle name="20% - Colore 1 6 2 4 3 3" xfId="4072" xr:uid="{00000000-0005-0000-0000-0000EB0E0000}"/>
    <cellStyle name="20% - Colore 1 6 2 4 4" xfId="4073" xr:uid="{00000000-0005-0000-0000-0000EC0E0000}"/>
    <cellStyle name="20% - Colore 1 6 2 4 4 2" xfId="4074" xr:uid="{00000000-0005-0000-0000-0000ED0E0000}"/>
    <cellStyle name="20% - Colore 1 6 2 4 4 3" xfId="4075" xr:uid="{00000000-0005-0000-0000-0000EE0E0000}"/>
    <cellStyle name="20% - Colore 1 6 2 4 5" xfId="4076" xr:uid="{00000000-0005-0000-0000-0000EF0E0000}"/>
    <cellStyle name="20% - Colore 1 6 2 4 5 2" xfId="4077" xr:uid="{00000000-0005-0000-0000-0000F00E0000}"/>
    <cellStyle name="20% - Colore 1 6 2 4 5 3" xfId="4078" xr:uid="{00000000-0005-0000-0000-0000F10E0000}"/>
    <cellStyle name="20% - Colore 1 6 2 4 6" xfId="4079" xr:uid="{00000000-0005-0000-0000-0000F20E0000}"/>
    <cellStyle name="20% - Colore 1 6 2 4 7" xfId="4080" xr:uid="{00000000-0005-0000-0000-0000F30E0000}"/>
    <cellStyle name="20% - Colore 1 6 2 5" xfId="4081" xr:uid="{00000000-0005-0000-0000-0000F40E0000}"/>
    <cellStyle name="20% - Colore 1 6 2 5 2" xfId="4082" xr:uid="{00000000-0005-0000-0000-0000F50E0000}"/>
    <cellStyle name="20% - Colore 1 6 2 5 2 2" xfId="4083" xr:uid="{00000000-0005-0000-0000-0000F60E0000}"/>
    <cellStyle name="20% - Colore 1 6 2 5 2 3" xfId="4084" xr:uid="{00000000-0005-0000-0000-0000F70E0000}"/>
    <cellStyle name="20% - Colore 1 6 2 5 3" xfId="4085" xr:uid="{00000000-0005-0000-0000-0000F80E0000}"/>
    <cellStyle name="20% - Colore 1 6 2 5 4" xfId="4086" xr:uid="{00000000-0005-0000-0000-0000F90E0000}"/>
    <cellStyle name="20% - Colore 1 6 2 6" xfId="4087" xr:uid="{00000000-0005-0000-0000-0000FA0E0000}"/>
    <cellStyle name="20% - Colore 1 6 2 6 2" xfId="4088" xr:uid="{00000000-0005-0000-0000-0000FB0E0000}"/>
    <cellStyle name="20% - Colore 1 6 2 6 3" xfId="4089" xr:uid="{00000000-0005-0000-0000-0000FC0E0000}"/>
    <cellStyle name="20% - Colore 1 6 2 7" xfId="4090" xr:uid="{00000000-0005-0000-0000-0000FD0E0000}"/>
    <cellStyle name="20% - Colore 1 6 2 7 2" xfId="4091" xr:uid="{00000000-0005-0000-0000-0000FE0E0000}"/>
    <cellStyle name="20% - Colore 1 6 2 7 3" xfId="4092" xr:uid="{00000000-0005-0000-0000-0000FF0E0000}"/>
    <cellStyle name="20% - Colore 1 6 2 8" xfId="4093" xr:uid="{00000000-0005-0000-0000-0000000F0000}"/>
    <cellStyle name="20% - Colore 1 6 2 8 2" xfId="4094" xr:uid="{00000000-0005-0000-0000-0000010F0000}"/>
    <cellStyle name="20% - Colore 1 6 2 8 3" xfId="4095" xr:uid="{00000000-0005-0000-0000-0000020F0000}"/>
    <cellStyle name="20% - Colore 1 6 2 9" xfId="4096" xr:uid="{00000000-0005-0000-0000-0000030F0000}"/>
    <cellStyle name="20% - Colore 1 6 3" xfId="4097" xr:uid="{00000000-0005-0000-0000-0000040F0000}"/>
    <cellStyle name="20% - Colore 1 6 3 10" xfId="4098" xr:uid="{00000000-0005-0000-0000-0000050F0000}"/>
    <cellStyle name="20% - Colore 1 6 3 2" xfId="4099" xr:uid="{00000000-0005-0000-0000-0000060F0000}"/>
    <cellStyle name="20% - Colore 1 6 3 2 2" xfId="4100" xr:uid="{00000000-0005-0000-0000-0000070F0000}"/>
    <cellStyle name="20% - Colore 1 6 3 2 2 2" xfId="4101" xr:uid="{00000000-0005-0000-0000-0000080F0000}"/>
    <cellStyle name="20% - Colore 1 6 3 2 2 2 2" xfId="4102" xr:uid="{00000000-0005-0000-0000-0000090F0000}"/>
    <cellStyle name="20% - Colore 1 6 3 2 2 2 3" xfId="4103" xr:uid="{00000000-0005-0000-0000-00000A0F0000}"/>
    <cellStyle name="20% - Colore 1 6 3 2 2 3" xfId="4104" xr:uid="{00000000-0005-0000-0000-00000B0F0000}"/>
    <cellStyle name="20% - Colore 1 6 3 2 2 4" xfId="4105" xr:uid="{00000000-0005-0000-0000-00000C0F0000}"/>
    <cellStyle name="20% - Colore 1 6 3 2 3" xfId="4106" xr:uid="{00000000-0005-0000-0000-00000D0F0000}"/>
    <cellStyle name="20% - Colore 1 6 3 2 3 2" xfId="4107" xr:uid="{00000000-0005-0000-0000-00000E0F0000}"/>
    <cellStyle name="20% - Colore 1 6 3 2 3 3" xfId="4108" xr:uid="{00000000-0005-0000-0000-00000F0F0000}"/>
    <cellStyle name="20% - Colore 1 6 3 2 4" xfId="4109" xr:uid="{00000000-0005-0000-0000-0000100F0000}"/>
    <cellStyle name="20% - Colore 1 6 3 2 4 2" xfId="4110" xr:uid="{00000000-0005-0000-0000-0000110F0000}"/>
    <cellStyle name="20% - Colore 1 6 3 2 4 3" xfId="4111" xr:uid="{00000000-0005-0000-0000-0000120F0000}"/>
    <cellStyle name="20% - Colore 1 6 3 2 5" xfId="4112" xr:uid="{00000000-0005-0000-0000-0000130F0000}"/>
    <cellStyle name="20% - Colore 1 6 3 2 5 2" xfId="4113" xr:uid="{00000000-0005-0000-0000-0000140F0000}"/>
    <cellStyle name="20% - Colore 1 6 3 2 5 3" xfId="4114" xr:uid="{00000000-0005-0000-0000-0000150F0000}"/>
    <cellStyle name="20% - Colore 1 6 3 2 6" xfId="4115" xr:uid="{00000000-0005-0000-0000-0000160F0000}"/>
    <cellStyle name="20% - Colore 1 6 3 2 7" xfId="4116" xr:uid="{00000000-0005-0000-0000-0000170F0000}"/>
    <cellStyle name="20% - Colore 1 6 3 3" xfId="4117" xr:uid="{00000000-0005-0000-0000-0000180F0000}"/>
    <cellStyle name="20% - Colore 1 6 3 3 2" xfId="4118" xr:uid="{00000000-0005-0000-0000-0000190F0000}"/>
    <cellStyle name="20% - Colore 1 6 3 3 2 2" xfId="4119" xr:uid="{00000000-0005-0000-0000-00001A0F0000}"/>
    <cellStyle name="20% - Colore 1 6 3 3 2 2 2" xfId="4120" xr:uid="{00000000-0005-0000-0000-00001B0F0000}"/>
    <cellStyle name="20% - Colore 1 6 3 3 2 2 3" xfId="4121" xr:uid="{00000000-0005-0000-0000-00001C0F0000}"/>
    <cellStyle name="20% - Colore 1 6 3 3 2 3" xfId="4122" xr:uid="{00000000-0005-0000-0000-00001D0F0000}"/>
    <cellStyle name="20% - Colore 1 6 3 3 2 4" xfId="4123" xr:uid="{00000000-0005-0000-0000-00001E0F0000}"/>
    <cellStyle name="20% - Colore 1 6 3 3 3" xfId="4124" xr:uid="{00000000-0005-0000-0000-00001F0F0000}"/>
    <cellStyle name="20% - Colore 1 6 3 3 3 2" xfId="4125" xr:uid="{00000000-0005-0000-0000-0000200F0000}"/>
    <cellStyle name="20% - Colore 1 6 3 3 3 3" xfId="4126" xr:uid="{00000000-0005-0000-0000-0000210F0000}"/>
    <cellStyle name="20% - Colore 1 6 3 3 4" xfId="4127" xr:uid="{00000000-0005-0000-0000-0000220F0000}"/>
    <cellStyle name="20% - Colore 1 6 3 3 4 2" xfId="4128" xr:uid="{00000000-0005-0000-0000-0000230F0000}"/>
    <cellStyle name="20% - Colore 1 6 3 3 4 3" xfId="4129" xr:uid="{00000000-0005-0000-0000-0000240F0000}"/>
    <cellStyle name="20% - Colore 1 6 3 3 5" xfId="4130" xr:uid="{00000000-0005-0000-0000-0000250F0000}"/>
    <cellStyle name="20% - Colore 1 6 3 3 5 2" xfId="4131" xr:uid="{00000000-0005-0000-0000-0000260F0000}"/>
    <cellStyle name="20% - Colore 1 6 3 3 5 3" xfId="4132" xr:uid="{00000000-0005-0000-0000-0000270F0000}"/>
    <cellStyle name="20% - Colore 1 6 3 3 6" xfId="4133" xr:uid="{00000000-0005-0000-0000-0000280F0000}"/>
    <cellStyle name="20% - Colore 1 6 3 3 7" xfId="4134" xr:uid="{00000000-0005-0000-0000-0000290F0000}"/>
    <cellStyle name="20% - Colore 1 6 3 4" xfId="4135" xr:uid="{00000000-0005-0000-0000-00002A0F0000}"/>
    <cellStyle name="20% - Colore 1 6 3 4 2" xfId="4136" xr:uid="{00000000-0005-0000-0000-00002B0F0000}"/>
    <cellStyle name="20% - Colore 1 6 3 4 2 2" xfId="4137" xr:uid="{00000000-0005-0000-0000-00002C0F0000}"/>
    <cellStyle name="20% - Colore 1 6 3 4 2 2 2" xfId="4138" xr:uid="{00000000-0005-0000-0000-00002D0F0000}"/>
    <cellStyle name="20% - Colore 1 6 3 4 2 2 3" xfId="4139" xr:uid="{00000000-0005-0000-0000-00002E0F0000}"/>
    <cellStyle name="20% - Colore 1 6 3 4 2 3" xfId="4140" xr:uid="{00000000-0005-0000-0000-00002F0F0000}"/>
    <cellStyle name="20% - Colore 1 6 3 4 2 4" xfId="4141" xr:uid="{00000000-0005-0000-0000-0000300F0000}"/>
    <cellStyle name="20% - Colore 1 6 3 4 3" xfId="4142" xr:uid="{00000000-0005-0000-0000-0000310F0000}"/>
    <cellStyle name="20% - Colore 1 6 3 4 3 2" xfId="4143" xr:uid="{00000000-0005-0000-0000-0000320F0000}"/>
    <cellStyle name="20% - Colore 1 6 3 4 3 3" xfId="4144" xr:uid="{00000000-0005-0000-0000-0000330F0000}"/>
    <cellStyle name="20% - Colore 1 6 3 4 4" xfId="4145" xr:uid="{00000000-0005-0000-0000-0000340F0000}"/>
    <cellStyle name="20% - Colore 1 6 3 4 4 2" xfId="4146" xr:uid="{00000000-0005-0000-0000-0000350F0000}"/>
    <cellStyle name="20% - Colore 1 6 3 4 4 3" xfId="4147" xr:uid="{00000000-0005-0000-0000-0000360F0000}"/>
    <cellStyle name="20% - Colore 1 6 3 4 5" xfId="4148" xr:uid="{00000000-0005-0000-0000-0000370F0000}"/>
    <cellStyle name="20% - Colore 1 6 3 4 5 2" xfId="4149" xr:uid="{00000000-0005-0000-0000-0000380F0000}"/>
    <cellStyle name="20% - Colore 1 6 3 4 5 3" xfId="4150" xr:uid="{00000000-0005-0000-0000-0000390F0000}"/>
    <cellStyle name="20% - Colore 1 6 3 4 6" xfId="4151" xr:uid="{00000000-0005-0000-0000-00003A0F0000}"/>
    <cellStyle name="20% - Colore 1 6 3 4 7" xfId="4152" xr:uid="{00000000-0005-0000-0000-00003B0F0000}"/>
    <cellStyle name="20% - Colore 1 6 3 5" xfId="4153" xr:uid="{00000000-0005-0000-0000-00003C0F0000}"/>
    <cellStyle name="20% - Colore 1 6 3 5 2" xfId="4154" xr:uid="{00000000-0005-0000-0000-00003D0F0000}"/>
    <cellStyle name="20% - Colore 1 6 3 5 2 2" xfId="4155" xr:uid="{00000000-0005-0000-0000-00003E0F0000}"/>
    <cellStyle name="20% - Colore 1 6 3 5 2 3" xfId="4156" xr:uid="{00000000-0005-0000-0000-00003F0F0000}"/>
    <cellStyle name="20% - Colore 1 6 3 5 3" xfId="4157" xr:uid="{00000000-0005-0000-0000-0000400F0000}"/>
    <cellStyle name="20% - Colore 1 6 3 5 4" xfId="4158" xr:uid="{00000000-0005-0000-0000-0000410F0000}"/>
    <cellStyle name="20% - Colore 1 6 3 6" xfId="4159" xr:uid="{00000000-0005-0000-0000-0000420F0000}"/>
    <cellStyle name="20% - Colore 1 6 3 6 2" xfId="4160" xr:uid="{00000000-0005-0000-0000-0000430F0000}"/>
    <cellStyle name="20% - Colore 1 6 3 6 3" xfId="4161" xr:uid="{00000000-0005-0000-0000-0000440F0000}"/>
    <cellStyle name="20% - Colore 1 6 3 7" xfId="4162" xr:uid="{00000000-0005-0000-0000-0000450F0000}"/>
    <cellStyle name="20% - Colore 1 6 3 7 2" xfId="4163" xr:uid="{00000000-0005-0000-0000-0000460F0000}"/>
    <cellStyle name="20% - Colore 1 6 3 7 3" xfId="4164" xr:uid="{00000000-0005-0000-0000-0000470F0000}"/>
    <cellStyle name="20% - Colore 1 6 3 8" xfId="4165" xr:uid="{00000000-0005-0000-0000-0000480F0000}"/>
    <cellStyle name="20% - Colore 1 6 3 8 2" xfId="4166" xr:uid="{00000000-0005-0000-0000-0000490F0000}"/>
    <cellStyle name="20% - Colore 1 6 3 8 3" xfId="4167" xr:uid="{00000000-0005-0000-0000-00004A0F0000}"/>
    <cellStyle name="20% - Colore 1 6 3 9" xfId="4168" xr:uid="{00000000-0005-0000-0000-00004B0F0000}"/>
    <cellStyle name="20% - Colore 1 6 4" xfId="4169" xr:uid="{00000000-0005-0000-0000-00004C0F0000}"/>
    <cellStyle name="20% - Colore 1 6 4 2" xfId="4170" xr:uid="{00000000-0005-0000-0000-00004D0F0000}"/>
    <cellStyle name="20% - Colore 1 6 4 2 2" xfId="4171" xr:uid="{00000000-0005-0000-0000-00004E0F0000}"/>
    <cellStyle name="20% - Colore 1 6 4 2 2 2" xfId="4172" xr:uid="{00000000-0005-0000-0000-00004F0F0000}"/>
    <cellStyle name="20% - Colore 1 6 4 2 2 3" xfId="4173" xr:uid="{00000000-0005-0000-0000-0000500F0000}"/>
    <cellStyle name="20% - Colore 1 6 4 2 3" xfId="4174" xr:uid="{00000000-0005-0000-0000-0000510F0000}"/>
    <cellStyle name="20% - Colore 1 6 4 2 4" xfId="4175" xr:uid="{00000000-0005-0000-0000-0000520F0000}"/>
    <cellStyle name="20% - Colore 1 6 4 3" xfId="4176" xr:uid="{00000000-0005-0000-0000-0000530F0000}"/>
    <cellStyle name="20% - Colore 1 6 4 3 2" xfId="4177" xr:uid="{00000000-0005-0000-0000-0000540F0000}"/>
    <cellStyle name="20% - Colore 1 6 4 3 3" xfId="4178" xr:uid="{00000000-0005-0000-0000-0000550F0000}"/>
    <cellStyle name="20% - Colore 1 6 4 4" xfId="4179" xr:uid="{00000000-0005-0000-0000-0000560F0000}"/>
    <cellStyle name="20% - Colore 1 6 4 4 2" xfId="4180" xr:uid="{00000000-0005-0000-0000-0000570F0000}"/>
    <cellStyle name="20% - Colore 1 6 4 4 3" xfId="4181" xr:uid="{00000000-0005-0000-0000-0000580F0000}"/>
    <cellStyle name="20% - Colore 1 6 4 5" xfId="4182" xr:uid="{00000000-0005-0000-0000-0000590F0000}"/>
    <cellStyle name="20% - Colore 1 6 4 5 2" xfId="4183" xr:uid="{00000000-0005-0000-0000-00005A0F0000}"/>
    <cellStyle name="20% - Colore 1 6 4 5 3" xfId="4184" xr:uid="{00000000-0005-0000-0000-00005B0F0000}"/>
    <cellStyle name="20% - Colore 1 6 4 6" xfId="4185" xr:uid="{00000000-0005-0000-0000-00005C0F0000}"/>
    <cellStyle name="20% - Colore 1 6 4 7" xfId="4186" xr:uid="{00000000-0005-0000-0000-00005D0F0000}"/>
    <cellStyle name="20% - Colore 1 6 5" xfId="4187" xr:uid="{00000000-0005-0000-0000-00005E0F0000}"/>
    <cellStyle name="20% - Colore 1 6 5 2" xfId="4188" xr:uid="{00000000-0005-0000-0000-00005F0F0000}"/>
    <cellStyle name="20% - Colore 1 6 5 2 2" xfId="4189" xr:uid="{00000000-0005-0000-0000-0000600F0000}"/>
    <cellStyle name="20% - Colore 1 6 5 2 2 2" xfId="4190" xr:uid="{00000000-0005-0000-0000-0000610F0000}"/>
    <cellStyle name="20% - Colore 1 6 5 2 2 3" xfId="4191" xr:uid="{00000000-0005-0000-0000-0000620F0000}"/>
    <cellStyle name="20% - Colore 1 6 5 2 3" xfId="4192" xr:uid="{00000000-0005-0000-0000-0000630F0000}"/>
    <cellStyle name="20% - Colore 1 6 5 2 4" xfId="4193" xr:uid="{00000000-0005-0000-0000-0000640F0000}"/>
    <cellStyle name="20% - Colore 1 6 5 3" xfId="4194" xr:uid="{00000000-0005-0000-0000-0000650F0000}"/>
    <cellStyle name="20% - Colore 1 6 5 3 2" xfId="4195" xr:uid="{00000000-0005-0000-0000-0000660F0000}"/>
    <cellStyle name="20% - Colore 1 6 5 3 3" xfId="4196" xr:uid="{00000000-0005-0000-0000-0000670F0000}"/>
    <cellStyle name="20% - Colore 1 6 5 4" xfId="4197" xr:uid="{00000000-0005-0000-0000-0000680F0000}"/>
    <cellStyle name="20% - Colore 1 6 5 4 2" xfId="4198" xr:uid="{00000000-0005-0000-0000-0000690F0000}"/>
    <cellStyle name="20% - Colore 1 6 5 4 3" xfId="4199" xr:uid="{00000000-0005-0000-0000-00006A0F0000}"/>
    <cellStyle name="20% - Colore 1 6 5 5" xfId="4200" xr:uid="{00000000-0005-0000-0000-00006B0F0000}"/>
    <cellStyle name="20% - Colore 1 6 5 5 2" xfId="4201" xr:uid="{00000000-0005-0000-0000-00006C0F0000}"/>
    <cellStyle name="20% - Colore 1 6 5 5 3" xfId="4202" xr:uid="{00000000-0005-0000-0000-00006D0F0000}"/>
    <cellStyle name="20% - Colore 1 6 5 6" xfId="4203" xr:uid="{00000000-0005-0000-0000-00006E0F0000}"/>
    <cellStyle name="20% - Colore 1 6 5 7" xfId="4204" xr:uid="{00000000-0005-0000-0000-00006F0F0000}"/>
    <cellStyle name="20% - Colore 1 6 6" xfId="4205" xr:uid="{00000000-0005-0000-0000-0000700F0000}"/>
    <cellStyle name="20% - Colore 1 6 6 2" xfId="4206" xr:uid="{00000000-0005-0000-0000-0000710F0000}"/>
    <cellStyle name="20% - Colore 1 6 6 2 2" xfId="4207" xr:uid="{00000000-0005-0000-0000-0000720F0000}"/>
    <cellStyle name="20% - Colore 1 6 6 2 2 2" xfId="4208" xr:uid="{00000000-0005-0000-0000-0000730F0000}"/>
    <cellStyle name="20% - Colore 1 6 6 2 2 3" xfId="4209" xr:uid="{00000000-0005-0000-0000-0000740F0000}"/>
    <cellStyle name="20% - Colore 1 6 6 2 3" xfId="4210" xr:uid="{00000000-0005-0000-0000-0000750F0000}"/>
    <cellStyle name="20% - Colore 1 6 6 2 4" xfId="4211" xr:uid="{00000000-0005-0000-0000-0000760F0000}"/>
    <cellStyle name="20% - Colore 1 6 6 3" xfId="4212" xr:uid="{00000000-0005-0000-0000-0000770F0000}"/>
    <cellStyle name="20% - Colore 1 6 6 3 2" xfId="4213" xr:uid="{00000000-0005-0000-0000-0000780F0000}"/>
    <cellStyle name="20% - Colore 1 6 6 3 3" xfId="4214" xr:uid="{00000000-0005-0000-0000-0000790F0000}"/>
    <cellStyle name="20% - Colore 1 6 6 4" xfId="4215" xr:uid="{00000000-0005-0000-0000-00007A0F0000}"/>
    <cellStyle name="20% - Colore 1 6 6 4 2" xfId="4216" xr:uid="{00000000-0005-0000-0000-00007B0F0000}"/>
    <cellStyle name="20% - Colore 1 6 6 4 3" xfId="4217" xr:uid="{00000000-0005-0000-0000-00007C0F0000}"/>
    <cellStyle name="20% - Colore 1 6 6 5" xfId="4218" xr:uid="{00000000-0005-0000-0000-00007D0F0000}"/>
    <cellStyle name="20% - Colore 1 6 6 5 2" xfId="4219" xr:uid="{00000000-0005-0000-0000-00007E0F0000}"/>
    <cellStyle name="20% - Colore 1 6 6 5 3" xfId="4220" xr:uid="{00000000-0005-0000-0000-00007F0F0000}"/>
    <cellStyle name="20% - Colore 1 6 6 6" xfId="4221" xr:uid="{00000000-0005-0000-0000-0000800F0000}"/>
    <cellStyle name="20% - Colore 1 6 6 7" xfId="4222" xr:uid="{00000000-0005-0000-0000-0000810F0000}"/>
    <cellStyle name="20% - Colore 1 6 7" xfId="4223" xr:uid="{00000000-0005-0000-0000-0000820F0000}"/>
    <cellStyle name="20% - Colore 1 6 7 2" xfId="4224" xr:uid="{00000000-0005-0000-0000-0000830F0000}"/>
    <cellStyle name="20% - Colore 1 6 7 2 2" xfId="4225" xr:uid="{00000000-0005-0000-0000-0000840F0000}"/>
    <cellStyle name="20% - Colore 1 6 7 2 3" xfId="4226" xr:uid="{00000000-0005-0000-0000-0000850F0000}"/>
    <cellStyle name="20% - Colore 1 6 7 3" xfId="4227" xr:uid="{00000000-0005-0000-0000-0000860F0000}"/>
    <cellStyle name="20% - Colore 1 6 7 4" xfId="4228" xr:uid="{00000000-0005-0000-0000-0000870F0000}"/>
    <cellStyle name="20% - Colore 1 6 8" xfId="4229" xr:uid="{00000000-0005-0000-0000-0000880F0000}"/>
    <cellStyle name="20% - Colore 1 6 8 2" xfId="4230" xr:uid="{00000000-0005-0000-0000-0000890F0000}"/>
    <cellStyle name="20% - Colore 1 6 8 3" xfId="4231" xr:uid="{00000000-0005-0000-0000-00008A0F0000}"/>
    <cellStyle name="20% - Colore 1 6 9" xfId="4232" xr:uid="{00000000-0005-0000-0000-00008B0F0000}"/>
    <cellStyle name="20% - Colore 1 6 9 2" xfId="4233" xr:uid="{00000000-0005-0000-0000-00008C0F0000}"/>
    <cellStyle name="20% - Colore 1 6 9 3" xfId="4234" xr:uid="{00000000-0005-0000-0000-00008D0F0000}"/>
    <cellStyle name="20% - Colore 1 7" xfId="4235" xr:uid="{00000000-0005-0000-0000-00008E0F0000}"/>
    <cellStyle name="20% - Colore 1 7 10" xfId="4236" xr:uid="{00000000-0005-0000-0000-00008F0F0000}"/>
    <cellStyle name="20% - Colore 1 7 10 2" xfId="4237" xr:uid="{00000000-0005-0000-0000-0000900F0000}"/>
    <cellStyle name="20% - Colore 1 7 10 3" xfId="4238" xr:uid="{00000000-0005-0000-0000-0000910F0000}"/>
    <cellStyle name="20% - Colore 1 7 11" xfId="4239" xr:uid="{00000000-0005-0000-0000-0000920F0000}"/>
    <cellStyle name="20% - Colore 1 7 12" xfId="4240" xr:uid="{00000000-0005-0000-0000-0000930F0000}"/>
    <cellStyle name="20% - Colore 1 7 2" xfId="4241" xr:uid="{00000000-0005-0000-0000-0000940F0000}"/>
    <cellStyle name="20% - Colore 1 7 2 10" xfId="4242" xr:uid="{00000000-0005-0000-0000-0000950F0000}"/>
    <cellStyle name="20% - Colore 1 7 2 2" xfId="4243" xr:uid="{00000000-0005-0000-0000-0000960F0000}"/>
    <cellStyle name="20% - Colore 1 7 2 2 2" xfId="4244" xr:uid="{00000000-0005-0000-0000-0000970F0000}"/>
    <cellStyle name="20% - Colore 1 7 2 2 2 2" xfId="4245" xr:uid="{00000000-0005-0000-0000-0000980F0000}"/>
    <cellStyle name="20% - Colore 1 7 2 2 2 2 2" xfId="4246" xr:uid="{00000000-0005-0000-0000-0000990F0000}"/>
    <cellStyle name="20% - Colore 1 7 2 2 2 2 3" xfId="4247" xr:uid="{00000000-0005-0000-0000-00009A0F0000}"/>
    <cellStyle name="20% - Colore 1 7 2 2 2 3" xfId="4248" xr:uid="{00000000-0005-0000-0000-00009B0F0000}"/>
    <cellStyle name="20% - Colore 1 7 2 2 2 4" xfId="4249" xr:uid="{00000000-0005-0000-0000-00009C0F0000}"/>
    <cellStyle name="20% - Colore 1 7 2 2 3" xfId="4250" xr:uid="{00000000-0005-0000-0000-00009D0F0000}"/>
    <cellStyle name="20% - Colore 1 7 2 2 3 2" xfId="4251" xr:uid="{00000000-0005-0000-0000-00009E0F0000}"/>
    <cellStyle name="20% - Colore 1 7 2 2 3 3" xfId="4252" xr:uid="{00000000-0005-0000-0000-00009F0F0000}"/>
    <cellStyle name="20% - Colore 1 7 2 2 4" xfId="4253" xr:uid="{00000000-0005-0000-0000-0000A00F0000}"/>
    <cellStyle name="20% - Colore 1 7 2 2 4 2" xfId="4254" xr:uid="{00000000-0005-0000-0000-0000A10F0000}"/>
    <cellStyle name="20% - Colore 1 7 2 2 4 3" xfId="4255" xr:uid="{00000000-0005-0000-0000-0000A20F0000}"/>
    <cellStyle name="20% - Colore 1 7 2 2 5" xfId="4256" xr:uid="{00000000-0005-0000-0000-0000A30F0000}"/>
    <cellStyle name="20% - Colore 1 7 2 2 5 2" xfId="4257" xr:uid="{00000000-0005-0000-0000-0000A40F0000}"/>
    <cellStyle name="20% - Colore 1 7 2 2 5 3" xfId="4258" xr:uid="{00000000-0005-0000-0000-0000A50F0000}"/>
    <cellStyle name="20% - Colore 1 7 2 2 6" xfId="4259" xr:uid="{00000000-0005-0000-0000-0000A60F0000}"/>
    <cellStyle name="20% - Colore 1 7 2 2 7" xfId="4260" xr:uid="{00000000-0005-0000-0000-0000A70F0000}"/>
    <cellStyle name="20% - Colore 1 7 2 3" xfId="4261" xr:uid="{00000000-0005-0000-0000-0000A80F0000}"/>
    <cellStyle name="20% - Colore 1 7 2 3 2" xfId="4262" xr:uid="{00000000-0005-0000-0000-0000A90F0000}"/>
    <cellStyle name="20% - Colore 1 7 2 3 2 2" xfId="4263" xr:uid="{00000000-0005-0000-0000-0000AA0F0000}"/>
    <cellStyle name="20% - Colore 1 7 2 3 2 2 2" xfId="4264" xr:uid="{00000000-0005-0000-0000-0000AB0F0000}"/>
    <cellStyle name="20% - Colore 1 7 2 3 2 2 3" xfId="4265" xr:uid="{00000000-0005-0000-0000-0000AC0F0000}"/>
    <cellStyle name="20% - Colore 1 7 2 3 2 3" xfId="4266" xr:uid="{00000000-0005-0000-0000-0000AD0F0000}"/>
    <cellStyle name="20% - Colore 1 7 2 3 2 4" xfId="4267" xr:uid="{00000000-0005-0000-0000-0000AE0F0000}"/>
    <cellStyle name="20% - Colore 1 7 2 3 3" xfId="4268" xr:uid="{00000000-0005-0000-0000-0000AF0F0000}"/>
    <cellStyle name="20% - Colore 1 7 2 3 3 2" xfId="4269" xr:uid="{00000000-0005-0000-0000-0000B00F0000}"/>
    <cellStyle name="20% - Colore 1 7 2 3 3 3" xfId="4270" xr:uid="{00000000-0005-0000-0000-0000B10F0000}"/>
    <cellStyle name="20% - Colore 1 7 2 3 4" xfId="4271" xr:uid="{00000000-0005-0000-0000-0000B20F0000}"/>
    <cellStyle name="20% - Colore 1 7 2 3 4 2" xfId="4272" xr:uid="{00000000-0005-0000-0000-0000B30F0000}"/>
    <cellStyle name="20% - Colore 1 7 2 3 4 3" xfId="4273" xr:uid="{00000000-0005-0000-0000-0000B40F0000}"/>
    <cellStyle name="20% - Colore 1 7 2 3 5" xfId="4274" xr:uid="{00000000-0005-0000-0000-0000B50F0000}"/>
    <cellStyle name="20% - Colore 1 7 2 3 5 2" xfId="4275" xr:uid="{00000000-0005-0000-0000-0000B60F0000}"/>
    <cellStyle name="20% - Colore 1 7 2 3 5 3" xfId="4276" xr:uid="{00000000-0005-0000-0000-0000B70F0000}"/>
    <cellStyle name="20% - Colore 1 7 2 3 6" xfId="4277" xr:uid="{00000000-0005-0000-0000-0000B80F0000}"/>
    <cellStyle name="20% - Colore 1 7 2 3 7" xfId="4278" xr:uid="{00000000-0005-0000-0000-0000B90F0000}"/>
    <cellStyle name="20% - Colore 1 7 2 4" xfId="4279" xr:uid="{00000000-0005-0000-0000-0000BA0F0000}"/>
    <cellStyle name="20% - Colore 1 7 2 4 2" xfId="4280" xr:uid="{00000000-0005-0000-0000-0000BB0F0000}"/>
    <cellStyle name="20% - Colore 1 7 2 4 2 2" xfId="4281" xr:uid="{00000000-0005-0000-0000-0000BC0F0000}"/>
    <cellStyle name="20% - Colore 1 7 2 4 2 2 2" xfId="4282" xr:uid="{00000000-0005-0000-0000-0000BD0F0000}"/>
    <cellStyle name="20% - Colore 1 7 2 4 2 2 3" xfId="4283" xr:uid="{00000000-0005-0000-0000-0000BE0F0000}"/>
    <cellStyle name="20% - Colore 1 7 2 4 2 3" xfId="4284" xr:uid="{00000000-0005-0000-0000-0000BF0F0000}"/>
    <cellStyle name="20% - Colore 1 7 2 4 2 4" xfId="4285" xr:uid="{00000000-0005-0000-0000-0000C00F0000}"/>
    <cellStyle name="20% - Colore 1 7 2 4 3" xfId="4286" xr:uid="{00000000-0005-0000-0000-0000C10F0000}"/>
    <cellStyle name="20% - Colore 1 7 2 4 3 2" xfId="4287" xr:uid="{00000000-0005-0000-0000-0000C20F0000}"/>
    <cellStyle name="20% - Colore 1 7 2 4 3 3" xfId="4288" xr:uid="{00000000-0005-0000-0000-0000C30F0000}"/>
    <cellStyle name="20% - Colore 1 7 2 4 4" xfId="4289" xr:uid="{00000000-0005-0000-0000-0000C40F0000}"/>
    <cellStyle name="20% - Colore 1 7 2 4 4 2" xfId="4290" xr:uid="{00000000-0005-0000-0000-0000C50F0000}"/>
    <cellStyle name="20% - Colore 1 7 2 4 4 3" xfId="4291" xr:uid="{00000000-0005-0000-0000-0000C60F0000}"/>
    <cellStyle name="20% - Colore 1 7 2 4 5" xfId="4292" xr:uid="{00000000-0005-0000-0000-0000C70F0000}"/>
    <cellStyle name="20% - Colore 1 7 2 4 5 2" xfId="4293" xr:uid="{00000000-0005-0000-0000-0000C80F0000}"/>
    <cellStyle name="20% - Colore 1 7 2 4 5 3" xfId="4294" xr:uid="{00000000-0005-0000-0000-0000C90F0000}"/>
    <cellStyle name="20% - Colore 1 7 2 4 6" xfId="4295" xr:uid="{00000000-0005-0000-0000-0000CA0F0000}"/>
    <cellStyle name="20% - Colore 1 7 2 4 7" xfId="4296" xr:uid="{00000000-0005-0000-0000-0000CB0F0000}"/>
    <cellStyle name="20% - Colore 1 7 2 5" xfId="4297" xr:uid="{00000000-0005-0000-0000-0000CC0F0000}"/>
    <cellStyle name="20% - Colore 1 7 2 5 2" xfId="4298" xr:uid="{00000000-0005-0000-0000-0000CD0F0000}"/>
    <cellStyle name="20% - Colore 1 7 2 5 2 2" xfId="4299" xr:uid="{00000000-0005-0000-0000-0000CE0F0000}"/>
    <cellStyle name="20% - Colore 1 7 2 5 2 3" xfId="4300" xr:uid="{00000000-0005-0000-0000-0000CF0F0000}"/>
    <cellStyle name="20% - Colore 1 7 2 5 3" xfId="4301" xr:uid="{00000000-0005-0000-0000-0000D00F0000}"/>
    <cellStyle name="20% - Colore 1 7 2 5 4" xfId="4302" xr:uid="{00000000-0005-0000-0000-0000D10F0000}"/>
    <cellStyle name="20% - Colore 1 7 2 6" xfId="4303" xr:uid="{00000000-0005-0000-0000-0000D20F0000}"/>
    <cellStyle name="20% - Colore 1 7 2 6 2" xfId="4304" xr:uid="{00000000-0005-0000-0000-0000D30F0000}"/>
    <cellStyle name="20% - Colore 1 7 2 6 3" xfId="4305" xr:uid="{00000000-0005-0000-0000-0000D40F0000}"/>
    <cellStyle name="20% - Colore 1 7 2 7" xfId="4306" xr:uid="{00000000-0005-0000-0000-0000D50F0000}"/>
    <cellStyle name="20% - Colore 1 7 2 7 2" xfId="4307" xr:uid="{00000000-0005-0000-0000-0000D60F0000}"/>
    <cellStyle name="20% - Colore 1 7 2 7 3" xfId="4308" xr:uid="{00000000-0005-0000-0000-0000D70F0000}"/>
    <cellStyle name="20% - Colore 1 7 2 8" xfId="4309" xr:uid="{00000000-0005-0000-0000-0000D80F0000}"/>
    <cellStyle name="20% - Colore 1 7 2 8 2" xfId="4310" xr:uid="{00000000-0005-0000-0000-0000D90F0000}"/>
    <cellStyle name="20% - Colore 1 7 2 8 3" xfId="4311" xr:uid="{00000000-0005-0000-0000-0000DA0F0000}"/>
    <cellStyle name="20% - Colore 1 7 2 9" xfId="4312" xr:uid="{00000000-0005-0000-0000-0000DB0F0000}"/>
    <cellStyle name="20% - Colore 1 7 3" xfId="4313" xr:uid="{00000000-0005-0000-0000-0000DC0F0000}"/>
    <cellStyle name="20% - Colore 1 7 3 10" xfId="4314" xr:uid="{00000000-0005-0000-0000-0000DD0F0000}"/>
    <cellStyle name="20% - Colore 1 7 3 2" xfId="4315" xr:uid="{00000000-0005-0000-0000-0000DE0F0000}"/>
    <cellStyle name="20% - Colore 1 7 3 2 2" xfId="4316" xr:uid="{00000000-0005-0000-0000-0000DF0F0000}"/>
    <cellStyle name="20% - Colore 1 7 3 2 2 2" xfId="4317" xr:uid="{00000000-0005-0000-0000-0000E00F0000}"/>
    <cellStyle name="20% - Colore 1 7 3 2 2 2 2" xfId="4318" xr:uid="{00000000-0005-0000-0000-0000E10F0000}"/>
    <cellStyle name="20% - Colore 1 7 3 2 2 2 3" xfId="4319" xr:uid="{00000000-0005-0000-0000-0000E20F0000}"/>
    <cellStyle name="20% - Colore 1 7 3 2 2 3" xfId="4320" xr:uid="{00000000-0005-0000-0000-0000E30F0000}"/>
    <cellStyle name="20% - Colore 1 7 3 2 2 4" xfId="4321" xr:uid="{00000000-0005-0000-0000-0000E40F0000}"/>
    <cellStyle name="20% - Colore 1 7 3 2 3" xfId="4322" xr:uid="{00000000-0005-0000-0000-0000E50F0000}"/>
    <cellStyle name="20% - Colore 1 7 3 2 3 2" xfId="4323" xr:uid="{00000000-0005-0000-0000-0000E60F0000}"/>
    <cellStyle name="20% - Colore 1 7 3 2 3 3" xfId="4324" xr:uid="{00000000-0005-0000-0000-0000E70F0000}"/>
    <cellStyle name="20% - Colore 1 7 3 2 4" xfId="4325" xr:uid="{00000000-0005-0000-0000-0000E80F0000}"/>
    <cellStyle name="20% - Colore 1 7 3 2 4 2" xfId="4326" xr:uid="{00000000-0005-0000-0000-0000E90F0000}"/>
    <cellStyle name="20% - Colore 1 7 3 2 4 3" xfId="4327" xr:uid="{00000000-0005-0000-0000-0000EA0F0000}"/>
    <cellStyle name="20% - Colore 1 7 3 2 5" xfId="4328" xr:uid="{00000000-0005-0000-0000-0000EB0F0000}"/>
    <cellStyle name="20% - Colore 1 7 3 2 5 2" xfId="4329" xr:uid="{00000000-0005-0000-0000-0000EC0F0000}"/>
    <cellStyle name="20% - Colore 1 7 3 2 5 3" xfId="4330" xr:uid="{00000000-0005-0000-0000-0000ED0F0000}"/>
    <cellStyle name="20% - Colore 1 7 3 2 6" xfId="4331" xr:uid="{00000000-0005-0000-0000-0000EE0F0000}"/>
    <cellStyle name="20% - Colore 1 7 3 2 7" xfId="4332" xr:uid="{00000000-0005-0000-0000-0000EF0F0000}"/>
    <cellStyle name="20% - Colore 1 7 3 3" xfId="4333" xr:uid="{00000000-0005-0000-0000-0000F00F0000}"/>
    <cellStyle name="20% - Colore 1 7 3 3 2" xfId="4334" xr:uid="{00000000-0005-0000-0000-0000F10F0000}"/>
    <cellStyle name="20% - Colore 1 7 3 3 2 2" xfId="4335" xr:uid="{00000000-0005-0000-0000-0000F20F0000}"/>
    <cellStyle name="20% - Colore 1 7 3 3 2 2 2" xfId="4336" xr:uid="{00000000-0005-0000-0000-0000F30F0000}"/>
    <cellStyle name="20% - Colore 1 7 3 3 2 2 3" xfId="4337" xr:uid="{00000000-0005-0000-0000-0000F40F0000}"/>
    <cellStyle name="20% - Colore 1 7 3 3 2 3" xfId="4338" xr:uid="{00000000-0005-0000-0000-0000F50F0000}"/>
    <cellStyle name="20% - Colore 1 7 3 3 2 4" xfId="4339" xr:uid="{00000000-0005-0000-0000-0000F60F0000}"/>
    <cellStyle name="20% - Colore 1 7 3 3 3" xfId="4340" xr:uid="{00000000-0005-0000-0000-0000F70F0000}"/>
    <cellStyle name="20% - Colore 1 7 3 3 3 2" xfId="4341" xr:uid="{00000000-0005-0000-0000-0000F80F0000}"/>
    <cellStyle name="20% - Colore 1 7 3 3 3 3" xfId="4342" xr:uid="{00000000-0005-0000-0000-0000F90F0000}"/>
    <cellStyle name="20% - Colore 1 7 3 3 4" xfId="4343" xr:uid="{00000000-0005-0000-0000-0000FA0F0000}"/>
    <cellStyle name="20% - Colore 1 7 3 3 4 2" xfId="4344" xr:uid="{00000000-0005-0000-0000-0000FB0F0000}"/>
    <cellStyle name="20% - Colore 1 7 3 3 4 3" xfId="4345" xr:uid="{00000000-0005-0000-0000-0000FC0F0000}"/>
    <cellStyle name="20% - Colore 1 7 3 3 5" xfId="4346" xr:uid="{00000000-0005-0000-0000-0000FD0F0000}"/>
    <cellStyle name="20% - Colore 1 7 3 3 5 2" xfId="4347" xr:uid="{00000000-0005-0000-0000-0000FE0F0000}"/>
    <cellStyle name="20% - Colore 1 7 3 3 5 3" xfId="4348" xr:uid="{00000000-0005-0000-0000-0000FF0F0000}"/>
    <cellStyle name="20% - Colore 1 7 3 3 6" xfId="4349" xr:uid="{00000000-0005-0000-0000-000000100000}"/>
    <cellStyle name="20% - Colore 1 7 3 3 7" xfId="4350" xr:uid="{00000000-0005-0000-0000-000001100000}"/>
    <cellStyle name="20% - Colore 1 7 3 4" xfId="4351" xr:uid="{00000000-0005-0000-0000-000002100000}"/>
    <cellStyle name="20% - Colore 1 7 3 4 2" xfId="4352" xr:uid="{00000000-0005-0000-0000-000003100000}"/>
    <cellStyle name="20% - Colore 1 7 3 4 2 2" xfId="4353" xr:uid="{00000000-0005-0000-0000-000004100000}"/>
    <cellStyle name="20% - Colore 1 7 3 4 2 2 2" xfId="4354" xr:uid="{00000000-0005-0000-0000-000005100000}"/>
    <cellStyle name="20% - Colore 1 7 3 4 2 2 3" xfId="4355" xr:uid="{00000000-0005-0000-0000-000006100000}"/>
    <cellStyle name="20% - Colore 1 7 3 4 2 3" xfId="4356" xr:uid="{00000000-0005-0000-0000-000007100000}"/>
    <cellStyle name="20% - Colore 1 7 3 4 2 4" xfId="4357" xr:uid="{00000000-0005-0000-0000-000008100000}"/>
    <cellStyle name="20% - Colore 1 7 3 4 3" xfId="4358" xr:uid="{00000000-0005-0000-0000-000009100000}"/>
    <cellStyle name="20% - Colore 1 7 3 4 3 2" xfId="4359" xr:uid="{00000000-0005-0000-0000-00000A100000}"/>
    <cellStyle name="20% - Colore 1 7 3 4 3 3" xfId="4360" xr:uid="{00000000-0005-0000-0000-00000B100000}"/>
    <cellStyle name="20% - Colore 1 7 3 4 4" xfId="4361" xr:uid="{00000000-0005-0000-0000-00000C100000}"/>
    <cellStyle name="20% - Colore 1 7 3 4 4 2" xfId="4362" xr:uid="{00000000-0005-0000-0000-00000D100000}"/>
    <cellStyle name="20% - Colore 1 7 3 4 4 3" xfId="4363" xr:uid="{00000000-0005-0000-0000-00000E100000}"/>
    <cellStyle name="20% - Colore 1 7 3 4 5" xfId="4364" xr:uid="{00000000-0005-0000-0000-00000F100000}"/>
    <cellStyle name="20% - Colore 1 7 3 4 5 2" xfId="4365" xr:uid="{00000000-0005-0000-0000-000010100000}"/>
    <cellStyle name="20% - Colore 1 7 3 4 5 3" xfId="4366" xr:uid="{00000000-0005-0000-0000-000011100000}"/>
    <cellStyle name="20% - Colore 1 7 3 4 6" xfId="4367" xr:uid="{00000000-0005-0000-0000-000012100000}"/>
    <cellStyle name="20% - Colore 1 7 3 4 7" xfId="4368" xr:uid="{00000000-0005-0000-0000-000013100000}"/>
    <cellStyle name="20% - Colore 1 7 3 5" xfId="4369" xr:uid="{00000000-0005-0000-0000-000014100000}"/>
    <cellStyle name="20% - Colore 1 7 3 5 2" xfId="4370" xr:uid="{00000000-0005-0000-0000-000015100000}"/>
    <cellStyle name="20% - Colore 1 7 3 5 2 2" xfId="4371" xr:uid="{00000000-0005-0000-0000-000016100000}"/>
    <cellStyle name="20% - Colore 1 7 3 5 2 3" xfId="4372" xr:uid="{00000000-0005-0000-0000-000017100000}"/>
    <cellStyle name="20% - Colore 1 7 3 5 3" xfId="4373" xr:uid="{00000000-0005-0000-0000-000018100000}"/>
    <cellStyle name="20% - Colore 1 7 3 5 4" xfId="4374" xr:uid="{00000000-0005-0000-0000-000019100000}"/>
    <cellStyle name="20% - Colore 1 7 3 6" xfId="4375" xr:uid="{00000000-0005-0000-0000-00001A100000}"/>
    <cellStyle name="20% - Colore 1 7 3 6 2" xfId="4376" xr:uid="{00000000-0005-0000-0000-00001B100000}"/>
    <cellStyle name="20% - Colore 1 7 3 6 3" xfId="4377" xr:uid="{00000000-0005-0000-0000-00001C100000}"/>
    <cellStyle name="20% - Colore 1 7 3 7" xfId="4378" xr:uid="{00000000-0005-0000-0000-00001D100000}"/>
    <cellStyle name="20% - Colore 1 7 3 7 2" xfId="4379" xr:uid="{00000000-0005-0000-0000-00001E100000}"/>
    <cellStyle name="20% - Colore 1 7 3 7 3" xfId="4380" xr:uid="{00000000-0005-0000-0000-00001F100000}"/>
    <cellStyle name="20% - Colore 1 7 3 8" xfId="4381" xr:uid="{00000000-0005-0000-0000-000020100000}"/>
    <cellStyle name="20% - Colore 1 7 3 8 2" xfId="4382" xr:uid="{00000000-0005-0000-0000-000021100000}"/>
    <cellStyle name="20% - Colore 1 7 3 8 3" xfId="4383" xr:uid="{00000000-0005-0000-0000-000022100000}"/>
    <cellStyle name="20% - Colore 1 7 3 9" xfId="4384" xr:uid="{00000000-0005-0000-0000-000023100000}"/>
    <cellStyle name="20% - Colore 1 7 4" xfId="4385" xr:uid="{00000000-0005-0000-0000-000024100000}"/>
    <cellStyle name="20% - Colore 1 7 4 2" xfId="4386" xr:uid="{00000000-0005-0000-0000-000025100000}"/>
    <cellStyle name="20% - Colore 1 7 4 2 2" xfId="4387" xr:uid="{00000000-0005-0000-0000-000026100000}"/>
    <cellStyle name="20% - Colore 1 7 4 2 2 2" xfId="4388" xr:uid="{00000000-0005-0000-0000-000027100000}"/>
    <cellStyle name="20% - Colore 1 7 4 2 2 3" xfId="4389" xr:uid="{00000000-0005-0000-0000-000028100000}"/>
    <cellStyle name="20% - Colore 1 7 4 2 3" xfId="4390" xr:uid="{00000000-0005-0000-0000-000029100000}"/>
    <cellStyle name="20% - Colore 1 7 4 2 4" xfId="4391" xr:uid="{00000000-0005-0000-0000-00002A100000}"/>
    <cellStyle name="20% - Colore 1 7 4 3" xfId="4392" xr:uid="{00000000-0005-0000-0000-00002B100000}"/>
    <cellStyle name="20% - Colore 1 7 4 3 2" xfId="4393" xr:uid="{00000000-0005-0000-0000-00002C100000}"/>
    <cellStyle name="20% - Colore 1 7 4 3 3" xfId="4394" xr:uid="{00000000-0005-0000-0000-00002D100000}"/>
    <cellStyle name="20% - Colore 1 7 4 4" xfId="4395" xr:uid="{00000000-0005-0000-0000-00002E100000}"/>
    <cellStyle name="20% - Colore 1 7 4 4 2" xfId="4396" xr:uid="{00000000-0005-0000-0000-00002F100000}"/>
    <cellStyle name="20% - Colore 1 7 4 4 3" xfId="4397" xr:uid="{00000000-0005-0000-0000-000030100000}"/>
    <cellStyle name="20% - Colore 1 7 4 5" xfId="4398" xr:uid="{00000000-0005-0000-0000-000031100000}"/>
    <cellStyle name="20% - Colore 1 7 4 5 2" xfId="4399" xr:uid="{00000000-0005-0000-0000-000032100000}"/>
    <cellStyle name="20% - Colore 1 7 4 5 3" xfId="4400" xr:uid="{00000000-0005-0000-0000-000033100000}"/>
    <cellStyle name="20% - Colore 1 7 4 6" xfId="4401" xr:uid="{00000000-0005-0000-0000-000034100000}"/>
    <cellStyle name="20% - Colore 1 7 4 7" xfId="4402" xr:uid="{00000000-0005-0000-0000-000035100000}"/>
    <cellStyle name="20% - Colore 1 7 5" xfId="4403" xr:uid="{00000000-0005-0000-0000-000036100000}"/>
    <cellStyle name="20% - Colore 1 7 5 2" xfId="4404" xr:uid="{00000000-0005-0000-0000-000037100000}"/>
    <cellStyle name="20% - Colore 1 7 5 2 2" xfId="4405" xr:uid="{00000000-0005-0000-0000-000038100000}"/>
    <cellStyle name="20% - Colore 1 7 5 2 2 2" xfId="4406" xr:uid="{00000000-0005-0000-0000-000039100000}"/>
    <cellStyle name="20% - Colore 1 7 5 2 2 3" xfId="4407" xr:uid="{00000000-0005-0000-0000-00003A100000}"/>
    <cellStyle name="20% - Colore 1 7 5 2 3" xfId="4408" xr:uid="{00000000-0005-0000-0000-00003B100000}"/>
    <cellStyle name="20% - Colore 1 7 5 2 4" xfId="4409" xr:uid="{00000000-0005-0000-0000-00003C100000}"/>
    <cellStyle name="20% - Colore 1 7 5 3" xfId="4410" xr:uid="{00000000-0005-0000-0000-00003D100000}"/>
    <cellStyle name="20% - Colore 1 7 5 3 2" xfId="4411" xr:uid="{00000000-0005-0000-0000-00003E100000}"/>
    <cellStyle name="20% - Colore 1 7 5 3 3" xfId="4412" xr:uid="{00000000-0005-0000-0000-00003F100000}"/>
    <cellStyle name="20% - Colore 1 7 5 4" xfId="4413" xr:uid="{00000000-0005-0000-0000-000040100000}"/>
    <cellStyle name="20% - Colore 1 7 5 4 2" xfId="4414" xr:uid="{00000000-0005-0000-0000-000041100000}"/>
    <cellStyle name="20% - Colore 1 7 5 4 3" xfId="4415" xr:uid="{00000000-0005-0000-0000-000042100000}"/>
    <cellStyle name="20% - Colore 1 7 5 5" xfId="4416" xr:uid="{00000000-0005-0000-0000-000043100000}"/>
    <cellStyle name="20% - Colore 1 7 5 5 2" xfId="4417" xr:uid="{00000000-0005-0000-0000-000044100000}"/>
    <cellStyle name="20% - Colore 1 7 5 5 3" xfId="4418" xr:uid="{00000000-0005-0000-0000-000045100000}"/>
    <cellStyle name="20% - Colore 1 7 5 6" xfId="4419" xr:uid="{00000000-0005-0000-0000-000046100000}"/>
    <cellStyle name="20% - Colore 1 7 5 7" xfId="4420" xr:uid="{00000000-0005-0000-0000-000047100000}"/>
    <cellStyle name="20% - Colore 1 7 6" xfId="4421" xr:uid="{00000000-0005-0000-0000-000048100000}"/>
    <cellStyle name="20% - Colore 1 7 6 2" xfId="4422" xr:uid="{00000000-0005-0000-0000-000049100000}"/>
    <cellStyle name="20% - Colore 1 7 6 2 2" xfId="4423" xr:uid="{00000000-0005-0000-0000-00004A100000}"/>
    <cellStyle name="20% - Colore 1 7 6 2 2 2" xfId="4424" xr:uid="{00000000-0005-0000-0000-00004B100000}"/>
    <cellStyle name="20% - Colore 1 7 6 2 2 3" xfId="4425" xr:uid="{00000000-0005-0000-0000-00004C100000}"/>
    <cellStyle name="20% - Colore 1 7 6 2 3" xfId="4426" xr:uid="{00000000-0005-0000-0000-00004D100000}"/>
    <cellStyle name="20% - Colore 1 7 6 2 4" xfId="4427" xr:uid="{00000000-0005-0000-0000-00004E100000}"/>
    <cellStyle name="20% - Colore 1 7 6 3" xfId="4428" xr:uid="{00000000-0005-0000-0000-00004F100000}"/>
    <cellStyle name="20% - Colore 1 7 6 3 2" xfId="4429" xr:uid="{00000000-0005-0000-0000-000050100000}"/>
    <cellStyle name="20% - Colore 1 7 6 3 3" xfId="4430" xr:uid="{00000000-0005-0000-0000-000051100000}"/>
    <cellStyle name="20% - Colore 1 7 6 4" xfId="4431" xr:uid="{00000000-0005-0000-0000-000052100000}"/>
    <cellStyle name="20% - Colore 1 7 6 4 2" xfId="4432" xr:uid="{00000000-0005-0000-0000-000053100000}"/>
    <cellStyle name="20% - Colore 1 7 6 4 3" xfId="4433" xr:uid="{00000000-0005-0000-0000-000054100000}"/>
    <cellStyle name="20% - Colore 1 7 6 5" xfId="4434" xr:uid="{00000000-0005-0000-0000-000055100000}"/>
    <cellStyle name="20% - Colore 1 7 6 5 2" xfId="4435" xr:uid="{00000000-0005-0000-0000-000056100000}"/>
    <cellStyle name="20% - Colore 1 7 6 5 3" xfId="4436" xr:uid="{00000000-0005-0000-0000-000057100000}"/>
    <cellStyle name="20% - Colore 1 7 6 6" xfId="4437" xr:uid="{00000000-0005-0000-0000-000058100000}"/>
    <cellStyle name="20% - Colore 1 7 6 7" xfId="4438" xr:uid="{00000000-0005-0000-0000-000059100000}"/>
    <cellStyle name="20% - Colore 1 7 7" xfId="4439" xr:uid="{00000000-0005-0000-0000-00005A100000}"/>
    <cellStyle name="20% - Colore 1 7 7 2" xfId="4440" xr:uid="{00000000-0005-0000-0000-00005B100000}"/>
    <cellStyle name="20% - Colore 1 7 7 2 2" xfId="4441" xr:uid="{00000000-0005-0000-0000-00005C100000}"/>
    <cellStyle name="20% - Colore 1 7 7 2 3" xfId="4442" xr:uid="{00000000-0005-0000-0000-00005D100000}"/>
    <cellStyle name="20% - Colore 1 7 7 3" xfId="4443" xr:uid="{00000000-0005-0000-0000-00005E100000}"/>
    <cellStyle name="20% - Colore 1 7 7 4" xfId="4444" xr:uid="{00000000-0005-0000-0000-00005F100000}"/>
    <cellStyle name="20% - Colore 1 7 8" xfId="4445" xr:uid="{00000000-0005-0000-0000-000060100000}"/>
    <cellStyle name="20% - Colore 1 7 8 2" xfId="4446" xr:uid="{00000000-0005-0000-0000-000061100000}"/>
    <cellStyle name="20% - Colore 1 7 8 3" xfId="4447" xr:uid="{00000000-0005-0000-0000-000062100000}"/>
    <cellStyle name="20% - Colore 1 7 9" xfId="4448" xr:uid="{00000000-0005-0000-0000-000063100000}"/>
    <cellStyle name="20% - Colore 1 7 9 2" xfId="4449" xr:uid="{00000000-0005-0000-0000-000064100000}"/>
    <cellStyle name="20% - Colore 1 7 9 3" xfId="4450" xr:uid="{00000000-0005-0000-0000-000065100000}"/>
    <cellStyle name="20% - Colore 1 8" xfId="4451" xr:uid="{00000000-0005-0000-0000-000066100000}"/>
    <cellStyle name="20% - Colore 1 8 10" xfId="4452" xr:uid="{00000000-0005-0000-0000-000067100000}"/>
    <cellStyle name="20% - Colore 1 8 10 2" xfId="4453" xr:uid="{00000000-0005-0000-0000-000068100000}"/>
    <cellStyle name="20% - Colore 1 8 10 3" xfId="4454" xr:uid="{00000000-0005-0000-0000-000069100000}"/>
    <cellStyle name="20% - Colore 1 8 11" xfId="4455" xr:uid="{00000000-0005-0000-0000-00006A100000}"/>
    <cellStyle name="20% - Colore 1 8 12" xfId="4456" xr:uid="{00000000-0005-0000-0000-00006B100000}"/>
    <cellStyle name="20% - Colore 1 8 2" xfId="4457" xr:uid="{00000000-0005-0000-0000-00006C100000}"/>
    <cellStyle name="20% - Colore 1 8 2 10" xfId="4458" xr:uid="{00000000-0005-0000-0000-00006D100000}"/>
    <cellStyle name="20% - Colore 1 8 2 2" xfId="4459" xr:uid="{00000000-0005-0000-0000-00006E100000}"/>
    <cellStyle name="20% - Colore 1 8 2 2 2" xfId="4460" xr:uid="{00000000-0005-0000-0000-00006F100000}"/>
    <cellStyle name="20% - Colore 1 8 2 2 2 2" xfId="4461" xr:uid="{00000000-0005-0000-0000-000070100000}"/>
    <cellStyle name="20% - Colore 1 8 2 2 2 2 2" xfId="4462" xr:uid="{00000000-0005-0000-0000-000071100000}"/>
    <cellStyle name="20% - Colore 1 8 2 2 2 2 3" xfId="4463" xr:uid="{00000000-0005-0000-0000-000072100000}"/>
    <cellStyle name="20% - Colore 1 8 2 2 2 3" xfId="4464" xr:uid="{00000000-0005-0000-0000-000073100000}"/>
    <cellStyle name="20% - Colore 1 8 2 2 2 4" xfId="4465" xr:uid="{00000000-0005-0000-0000-000074100000}"/>
    <cellStyle name="20% - Colore 1 8 2 2 3" xfId="4466" xr:uid="{00000000-0005-0000-0000-000075100000}"/>
    <cellStyle name="20% - Colore 1 8 2 2 3 2" xfId="4467" xr:uid="{00000000-0005-0000-0000-000076100000}"/>
    <cellStyle name="20% - Colore 1 8 2 2 3 3" xfId="4468" xr:uid="{00000000-0005-0000-0000-000077100000}"/>
    <cellStyle name="20% - Colore 1 8 2 2 4" xfId="4469" xr:uid="{00000000-0005-0000-0000-000078100000}"/>
    <cellStyle name="20% - Colore 1 8 2 2 4 2" xfId="4470" xr:uid="{00000000-0005-0000-0000-000079100000}"/>
    <cellStyle name="20% - Colore 1 8 2 2 4 3" xfId="4471" xr:uid="{00000000-0005-0000-0000-00007A100000}"/>
    <cellStyle name="20% - Colore 1 8 2 2 5" xfId="4472" xr:uid="{00000000-0005-0000-0000-00007B100000}"/>
    <cellStyle name="20% - Colore 1 8 2 2 5 2" xfId="4473" xr:uid="{00000000-0005-0000-0000-00007C100000}"/>
    <cellStyle name="20% - Colore 1 8 2 2 5 3" xfId="4474" xr:uid="{00000000-0005-0000-0000-00007D100000}"/>
    <cellStyle name="20% - Colore 1 8 2 2 6" xfId="4475" xr:uid="{00000000-0005-0000-0000-00007E100000}"/>
    <cellStyle name="20% - Colore 1 8 2 2 7" xfId="4476" xr:uid="{00000000-0005-0000-0000-00007F100000}"/>
    <cellStyle name="20% - Colore 1 8 2 3" xfId="4477" xr:uid="{00000000-0005-0000-0000-000080100000}"/>
    <cellStyle name="20% - Colore 1 8 2 3 2" xfId="4478" xr:uid="{00000000-0005-0000-0000-000081100000}"/>
    <cellStyle name="20% - Colore 1 8 2 3 2 2" xfId="4479" xr:uid="{00000000-0005-0000-0000-000082100000}"/>
    <cellStyle name="20% - Colore 1 8 2 3 2 2 2" xfId="4480" xr:uid="{00000000-0005-0000-0000-000083100000}"/>
    <cellStyle name="20% - Colore 1 8 2 3 2 2 3" xfId="4481" xr:uid="{00000000-0005-0000-0000-000084100000}"/>
    <cellStyle name="20% - Colore 1 8 2 3 2 3" xfId="4482" xr:uid="{00000000-0005-0000-0000-000085100000}"/>
    <cellStyle name="20% - Colore 1 8 2 3 2 4" xfId="4483" xr:uid="{00000000-0005-0000-0000-000086100000}"/>
    <cellStyle name="20% - Colore 1 8 2 3 3" xfId="4484" xr:uid="{00000000-0005-0000-0000-000087100000}"/>
    <cellStyle name="20% - Colore 1 8 2 3 3 2" xfId="4485" xr:uid="{00000000-0005-0000-0000-000088100000}"/>
    <cellStyle name="20% - Colore 1 8 2 3 3 3" xfId="4486" xr:uid="{00000000-0005-0000-0000-000089100000}"/>
    <cellStyle name="20% - Colore 1 8 2 3 4" xfId="4487" xr:uid="{00000000-0005-0000-0000-00008A100000}"/>
    <cellStyle name="20% - Colore 1 8 2 3 4 2" xfId="4488" xr:uid="{00000000-0005-0000-0000-00008B100000}"/>
    <cellStyle name="20% - Colore 1 8 2 3 4 3" xfId="4489" xr:uid="{00000000-0005-0000-0000-00008C100000}"/>
    <cellStyle name="20% - Colore 1 8 2 3 5" xfId="4490" xr:uid="{00000000-0005-0000-0000-00008D100000}"/>
    <cellStyle name="20% - Colore 1 8 2 3 5 2" xfId="4491" xr:uid="{00000000-0005-0000-0000-00008E100000}"/>
    <cellStyle name="20% - Colore 1 8 2 3 5 3" xfId="4492" xr:uid="{00000000-0005-0000-0000-00008F100000}"/>
    <cellStyle name="20% - Colore 1 8 2 3 6" xfId="4493" xr:uid="{00000000-0005-0000-0000-000090100000}"/>
    <cellStyle name="20% - Colore 1 8 2 3 7" xfId="4494" xr:uid="{00000000-0005-0000-0000-000091100000}"/>
    <cellStyle name="20% - Colore 1 8 2 4" xfId="4495" xr:uid="{00000000-0005-0000-0000-000092100000}"/>
    <cellStyle name="20% - Colore 1 8 2 4 2" xfId="4496" xr:uid="{00000000-0005-0000-0000-000093100000}"/>
    <cellStyle name="20% - Colore 1 8 2 4 2 2" xfId="4497" xr:uid="{00000000-0005-0000-0000-000094100000}"/>
    <cellStyle name="20% - Colore 1 8 2 4 2 2 2" xfId="4498" xr:uid="{00000000-0005-0000-0000-000095100000}"/>
    <cellStyle name="20% - Colore 1 8 2 4 2 2 3" xfId="4499" xr:uid="{00000000-0005-0000-0000-000096100000}"/>
    <cellStyle name="20% - Colore 1 8 2 4 2 3" xfId="4500" xr:uid="{00000000-0005-0000-0000-000097100000}"/>
    <cellStyle name="20% - Colore 1 8 2 4 2 4" xfId="4501" xr:uid="{00000000-0005-0000-0000-000098100000}"/>
    <cellStyle name="20% - Colore 1 8 2 4 3" xfId="4502" xr:uid="{00000000-0005-0000-0000-000099100000}"/>
    <cellStyle name="20% - Colore 1 8 2 4 3 2" xfId="4503" xr:uid="{00000000-0005-0000-0000-00009A100000}"/>
    <cellStyle name="20% - Colore 1 8 2 4 3 3" xfId="4504" xr:uid="{00000000-0005-0000-0000-00009B100000}"/>
    <cellStyle name="20% - Colore 1 8 2 4 4" xfId="4505" xr:uid="{00000000-0005-0000-0000-00009C100000}"/>
    <cellStyle name="20% - Colore 1 8 2 4 4 2" xfId="4506" xr:uid="{00000000-0005-0000-0000-00009D100000}"/>
    <cellStyle name="20% - Colore 1 8 2 4 4 3" xfId="4507" xr:uid="{00000000-0005-0000-0000-00009E100000}"/>
    <cellStyle name="20% - Colore 1 8 2 4 5" xfId="4508" xr:uid="{00000000-0005-0000-0000-00009F100000}"/>
    <cellStyle name="20% - Colore 1 8 2 4 5 2" xfId="4509" xr:uid="{00000000-0005-0000-0000-0000A0100000}"/>
    <cellStyle name="20% - Colore 1 8 2 4 5 3" xfId="4510" xr:uid="{00000000-0005-0000-0000-0000A1100000}"/>
    <cellStyle name="20% - Colore 1 8 2 4 6" xfId="4511" xr:uid="{00000000-0005-0000-0000-0000A2100000}"/>
    <cellStyle name="20% - Colore 1 8 2 4 7" xfId="4512" xr:uid="{00000000-0005-0000-0000-0000A3100000}"/>
    <cellStyle name="20% - Colore 1 8 2 5" xfId="4513" xr:uid="{00000000-0005-0000-0000-0000A4100000}"/>
    <cellStyle name="20% - Colore 1 8 2 5 2" xfId="4514" xr:uid="{00000000-0005-0000-0000-0000A5100000}"/>
    <cellStyle name="20% - Colore 1 8 2 5 2 2" xfId="4515" xr:uid="{00000000-0005-0000-0000-0000A6100000}"/>
    <cellStyle name="20% - Colore 1 8 2 5 2 3" xfId="4516" xr:uid="{00000000-0005-0000-0000-0000A7100000}"/>
    <cellStyle name="20% - Colore 1 8 2 5 3" xfId="4517" xr:uid="{00000000-0005-0000-0000-0000A8100000}"/>
    <cellStyle name="20% - Colore 1 8 2 5 4" xfId="4518" xr:uid="{00000000-0005-0000-0000-0000A9100000}"/>
    <cellStyle name="20% - Colore 1 8 2 6" xfId="4519" xr:uid="{00000000-0005-0000-0000-0000AA100000}"/>
    <cellStyle name="20% - Colore 1 8 2 6 2" xfId="4520" xr:uid="{00000000-0005-0000-0000-0000AB100000}"/>
    <cellStyle name="20% - Colore 1 8 2 6 3" xfId="4521" xr:uid="{00000000-0005-0000-0000-0000AC100000}"/>
    <cellStyle name="20% - Colore 1 8 2 7" xfId="4522" xr:uid="{00000000-0005-0000-0000-0000AD100000}"/>
    <cellStyle name="20% - Colore 1 8 2 7 2" xfId="4523" xr:uid="{00000000-0005-0000-0000-0000AE100000}"/>
    <cellStyle name="20% - Colore 1 8 2 7 3" xfId="4524" xr:uid="{00000000-0005-0000-0000-0000AF100000}"/>
    <cellStyle name="20% - Colore 1 8 2 8" xfId="4525" xr:uid="{00000000-0005-0000-0000-0000B0100000}"/>
    <cellStyle name="20% - Colore 1 8 2 8 2" xfId="4526" xr:uid="{00000000-0005-0000-0000-0000B1100000}"/>
    <cellStyle name="20% - Colore 1 8 2 8 3" xfId="4527" xr:uid="{00000000-0005-0000-0000-0000B2100000}"/>
    <cellStyle name="20% - Colore 1 8 2 9" xfId="4528" xr:uid="{00000000-0005-0000-0000-0000B3100000}"/>
    <cellStyle name="20% - Colore 1 8 3" xfId="4529" xr:uid="{00000000-0005-0000-0000-0000B4100000}"/>
    <cellStyle name="20% - Colore 1 8 3 10" xfId="4530" xr:uid="{00000000-0005-0000-0000-0000B5100000}"/>
    <cellStyle name="20% - Colore 1 8 3 2" xfId="4531" xr:uid="{00000000-0005-0000-0000-0000B6100000}"/>
    <cellStyle name="20% - Colore 1 8 3 2 2" xfId="4532" xr:uid="{00000000-0005-0000-0000-0000B7100000}"/>
    <cellStyle name="20% - Colore 1 8 3 2 2 2" xfId="4533" xr:uid="{00000000-0005-0000-0000-0000B8100000}"/>
    <cellStyle name="20% - Colore 1 8 3 2 2 2 2" xfId="4534" xr:uid="{00000000-0005-0000-0000-0000B9100000}"/>
    <cellStyle name="20% - Colore 1 8 3 2 2 2 3" xfId="4535" xr:uid="{00000000-0005-0000-0000-0000BA100000}"/>
    <cellStyle name="20% - Colore 1 8 3 2 2 3" xfId="4536" xr:uid="{00000000-0005-0000-0000-0000BB100000}"/>
    <cellStyle name="20% - Colore 1 8 3 2 2 4" xfId="4537" xr:uid="{00000000-0005-0000-0000-0000BC100000}"/>
    <cellStyle name="20% - Colore 1 8 3 2 3" xfId="4538" xr:uid="{00000000-0005-0000-0000-0000BD100000}"/>
    <cellStyle name="20% - Colore 1 8 3 2 3 2" xfId="4539" xr:uid="{00000000-0005-0000-0000-0000BE100000}"/>
    <cellStyle name="20% - Colore 1 8 3 2 3 3" xfId="4540" xr:uid="{00000000-0005-0000-0000-0000BF100000}"/>
    <cellStyle name="20% - Colore 1 8 3 2 4" xfId="4541" xr:uid="{00000000-0005-0000-0000-0000C0100000}"/>
    <cellStyle name="20% - Colore 1 8 3 2 4 2" xfId="4542" xr:uid="{00000000-0005-0000-0000-0000C1100000}"/>
    <cellStyle name="20% - Colore 1 8 3 2 4 3" xfId="4543" xr:uid="{00000000-0005-0000-0000-0000C2100000}"/>
    <cellStyle name="20% - Colore 1 8 3 2 5" xfId="4544" xr:uid="{00000000-0005-0000-0000-0000C3100000}"/>
    <cellStyle name="20% - Colore 1 8 3 2 5 2" xfId="4545" xr:uid="{00000000-0005-0000-0000-0000C4100000}"/>
    <cellStyle name="20% - Colore 1 8 3 2 5 3" xfId="4546" xr:uid="{00000000-0005-0000-0000-0000C5100000}"/>
    <cellStyle name="20% - Colore 1 8 3 2 6" xfId="4547" xr:uid="{00000000-0005-0000-0000-0000C6100000}"/>
    <cellStyle name="20% - Colore 1 8 3 2 7" xfId="4548" xr:uid="{00000000-0005-0000-0000-0000C7100000}"/>
    <cellStyle name="20% - Colore 1 8 3 3" xfId="4549" xr:uid="{00000000-0005-0000-0000-0000C8100000}"/>
    <cellStyle name="20% - Colore 1 8 3 3 2" xfId="4550" xr:uid="{00000000-0005-0000-0000-0000C9100000}"/>
    <cellStyle name="20% - Colore 1 8 3 3 2 2" xfId="4551" xr:uid="{00000000-0005-0000-0000-0000CA100000}"/>
    <cellStyle name="20% - Colore 1 8 3 3 2 2 2" xfId="4552" xr:uid="{00000000-0005-0000-0000-0000CB100000}"/>
    <cellStyle name="20% - Colore 1 8 3 3 2 2 3" xfId="4553" xr:uid="{00000000-0005-0000-0000-0000CC100000}"/>
    <cellStyle name="20% - Colore 1 8 3 3 2 3" xfId="4554" xr:uid="{00000000-0005-0000-0000-0000CD100000}"/>
    <cellStyle name="20% - Colore 1 8 3 3 2 4" xfId="4555" xr:uid="{00000000-0005-0000-0000-0000CE100000}"/>
    <cellStyle name="20% - Colore 1 8 3 3 3" xfId="4556" xr:uid="{00000000-0005-0000-0000-0000CF100000}"/>
    <cellStyle name="20% - Colore 1 8 3 3 3 2" xfId="4557" xr:uid="{00000000-0005-0000-0000-0000D0100000}"/>
    <cellStyle name="20% - Colore 1 8 3 3 3 3" xfId="4558" xr:uid="{00000000-0005-0000-0000-0000D1100000}"/>
    <cellStyle name="20% - Colore 1 8 3 3 4" xfId="4559" xr:uid="{00000000-0005-0000-0000-0000D2100000}"/>
    <cellStyle name="20% - Colore 1 8 3 3 4 2" xfId="4560" xr:uid="{00000000-0005-0000-0000-0000D3100000}"/>
    <cellStyle name="20% - Colore 1 8 3 3 4 3" xfId="4561" xr:uid="{00000000-0005-0000-0000-0000D4100000}"/>
    <cellStyle name="20% - Colore 1 8 3 3 5" xfId="4562" xr:uid="{00000000-0005-0000-0000-0000D5100000}"/>
    <cellStyle name="20% - Colore 1 8 3 3 5 2" xfId="4563" xr:uid="{00000000-0005-0000-0000-0000D6100000}"/>
    <cellStyle name="20% - Colore 1 8 3 3 5 3" xfId="4564" xr:uid="{00000000-0005-0000-0000-0000D7100000}"/>
    <cellStyle name="20% - Colore 1 8 3 3 6" xfId="4565" xr:uid="{00000000-0005-0000-0000-0000D8100000}"/>
    <cellStyle name="20% - Colore 1 8 3 3 7" xfId="4566" xr:uid="{00000000-0005-0000-0000-0000D9100000}"/>
    <cellStyle name="20% - Colore 1 8 3 4" xfId="4567" xr:uid="{00000000-0005-0000-0000-0000DA100000}"/>
    <cellStyle name="20% - Colore 1 8 3 4 2" xfId="4568" xr:uid="{00000000-0005-0000-0000-0000DB100000}"/>
    <cellStyle name="20% - Colore 1 8 3 4 2 2" xfId="4569" xr:uid="{00000000-0005-0000-0000-0000DC100000}"/>
    <cellStyle name="20% - Colore 1 8 3 4 2 2 2" xfId="4570" xr:uid="{00000000-0005-0000-0000-0000DD100000}"/>
    <cellStyle name="20% - Colore 1 8 3 4 2 2 3" xfId="4571" xr:uid="{00000000-0005-0000-0000-0000DE100000}"/>
    <cellStyle name="20% - Colore 1 8 3 4 2 3" xfId="4572" xr:uid="{00000000-0005-0000-0000-0000DF100000}"/>
    <cellStyle name="20% - Colore 1 8 3 4 2 4" xfId="4573" xr:uid="{00000000-0005-0000-0000-0000E0100000}"/>
    <cellStyle name="20% - Colore 1 8 3 4 3" xfId="4574" xr:uid="{00000000-0005-0000-0000-0000E1100000}"/>
    <cellStyle name="20% - Colore 1 8 3 4 3 2" xfId="4575" xr:uid="{00000000-0005-0000-0000-0000E2100000}"/>
    <cellStyle name="20% - Colore 1 8 3 4 3 3" xfId="4576" xr:uid="{00000000-0005-0000-0000-0000E3100000}"/>
    <cellStyle name="20% - Colore 1 8 3 4 4" xfId="4577" xr:uid="{00000000-0005-0000-0000-0000E4100000}"/>
    <cellStyle name="20% - Colore 1 8 3 4 4 2" xfId="4578" xr:uid="{00000000-0005-0000-0000-0000E5100000}"/>
    <cellStyle name="20% - Colore 1 8 3 4 4 3" xfId="4579" xr:uid="{00000000-0005-0000-0000-0000E6100000}"/>
    <cellStyle name="20% - Colore 1 8 3 4 5" xfId="4580" xr:uid="{00000000-0005-0000-0000-0000E7100000}"/>
    <cellStyle name="20% - Colore 1 8 3 4 5 2" xfId="4581" xr:uid="{00000000-0005-0000-0000-0000E8100000}"/>
    <cellStyle name="20% - Colore 1 8 3 4 5 3" xfId="4582" xr:uid="{00000000-0005-0000-0000-0000E9100000}"/>
    <cellStyle name="20% - Colore 1 8 3 4 6" xfId="4583" xr:uid="{00000000-0005-0000-0000-0000EA100000}"/>
    <cellStyle name="20% - Colore 1 8 3 4 7" xfId="4584" xr:uid="{00000000-0005-0000-0000-0000EB100000}"/>
    <cellStyle name="20% - Colore 1 8 3 5" xfId="4585" xr:uid="{00000000-0005-0000-0000-0000EC100000}"/>
    <cellStyle name="20% - Colore 1 8 3 5 2" xfId="4586" xr:uid="{00000000-0005-0000-0000-0000ED100000}"/>
    <cellStyle name="20% - Colore 1 8 3 5 2 2" xfId="4587" xr:uid="{00000000-0005-0000-0000-0000EE100000}"/>
    <cellStyle name="20% - Colore 1 8 3 5 2 3" xfId="4588" xr:uid="{00000000-0005-0000-0000-0000EF100000}"/>
    <cellStyle name="20% - Colore 1 8 3 5 3" xfId="4589" xr:uid="{00000000-0005-0000-0000-0000F0100000}"/>
    <cellStyle name="20% - Colore 1 8 3 5 4" xfId="4590" xr:uid="{00000000-0005-0000-0000-0000F1100000}"/>
    <cellStyle name="20% - Colore 1 8 3 6" xfId="4591" xr:uid="{00000000-0005-0000-0000-0000F2100000}"/>
    <cellStyle name="20% - Colore 1 8 3 6 2" xfId="4592" xr:uid="{00000000-0005-0000-0000-0000F3100000}"/>
    <cellStyle name="20% - Colore 1 8 3 6 3" xfId="4593" xr:uid="{00000000-0005-0000-0000-0000F4100000}"/>
    <cellStyle name="20% - Colore 1 8 3 7" xfId="4594" xr:uid="{00000000-0005-0000-0000-0000F5100000}"/>
    <cellStyle name="20% - Colore 1 8 3 7 2" xfId="4595" xr:uid="{00000000-0005-0000-0000-0000F6100000}"/>
    <cellStyle name="20% - Colore 1 8 3 7 3" xfId="4596" xr:uid="{00000000-0005-0000-0000-0000F7100000}"/>
    <cellStyle name="20% - Colore 1 8 3 8" xfId="4597" xr:uid="{00000000-0005-0000-0000-0000F8100000}"/>
    <cellStyle name="20% - Colore 1 8 3 8 2" xfId="4598" xr:uid="{00000000-0005-0000-0000-0000F9100000}"/>
    <cellStyle name="20% - Colore 1 8 3 8 3" xfId="4599" xr:uid="{00000000-0005-0000-0000-0000FA100000}"/>
    <cellStyle name="20% - Colore 1 8 3 9" xfId="4600" xr:uid="{00000000-0005-0000-0000-0000FB100000}"/>
    <cellStyle name="20% - Colore 1 8 4" xfId="4601" xr:uid="{00000000-0005-0000-0000-0000FC100000}"/>
    <cellStyle name="20% - Colore 1 8 4 2" xfId="4602" xr:uid="{00000000-0005-0000-0000-0000FD100000}"/>
    <cellStyle name="20% - Colore 1 8 4 2 2" xfId="4603" xr:uid="{00000000-0005-0000-0000-0000FE100000}"/>
    <cellStyle name="20% - Colore 1 8 4 2 2 2" xfId="4604" xr:uid="{00000000-0005-0000-0000-0000FF100000}"/>
    <cellStyle name="20% - Colore 1 8 4 2 2 3" xfId="4605" xr:uid="{00000000-0005-0000-0000-000000110000}"/>
    <cellStyle name="20% - Colore 1 8 4 2 3" xfId="4606" xr:uid="{00000000-0005-0000-0000-000001110000}"/>
    <cellStyle name="20% - Colore 1 8 4 2 4" xfId="4607" xr:uid="{00000000-0005-0000-0000-000002110000}"/>
    <cellStyle name="20% - Colore 1 8 4 3" xfId="4608" xr:uid="{00000000-0005-0000-0000-000003110000}"/>
    <cellStyle name="20% - Colore 1 8 4 3 2" xfId="4609" xr:uid="{00000000-0005-0000-0000-000004110000}"/>
    <cellStyle name="20% - Colore 1 8 4 3 3" xfId="4610" xr:uid="{00000000-0005-0000-0000-000005110000}"/>
    <cellStyle name="20% - Colore 1 8 4 4" xfId="4611" xr:uid="{00000000-0005-0000-0000-000006110000}"/>
    <cellStyle name="20% - Colore 1 8 4 4 2" xfId="4612" xr:uid="{00000000-0005-0000-0000-000007110000}"/>
    <cellStyle name="20% - Colore 1 8 4 4 3" xfId="4613" xr:uid="{00000000-0005-0000-0000-000008110000}"/>
    <cellStyle name="20% - Colore 1 8 4 5" xfId="4614" xr:uid="{00000000-0005-0000-0000-000009110000}"/>
    <cellStyle name="20% - Colore 1 8 4 5 2" xfId="4615" xr:uid="{00000000-0005-0000-0000-00000A110000}"/>
    <cellStyle name="20% - Colore 1 8 4 5 3" xfId="4616" xr:uid="{00000000-0005-0000-0000-00000B110000}"/>
    <cellStyle name="20% - Colore 1 8 4 6" xfId="4617" xr:uid="{00000000-0005-0000-0000-00000C110000}"/>
    <cellStyle name="20% - Colore 1 8 4 7" xfId="4618" xr:uid="{00000000-0005-0000-0000-00000D110000}"/>
    <cellStyle name="20% - Colore 1 8 5" xfId="4619" xr:uid="{00000000-0005-0000-0000-00000E110000}"/>
    <cellStyle name="20% - Colore 1 8 5 2" xfId="4620" xr:uid="{00000000-0005-0000-0000-00000F110000}"/>
    <cellStyle name="20% - Colore 1 8 5 2 2" xfId="4621" xr:uid="{00000000-0005-0000-0000-000010110000}"/>
    <cellStyle name="20% - Colore 1 8 5 2 2 2" xfId="4622" xr:uid="{00000000-0005-0000-0000-000011110000}"/>
    <cellStyle name="20% - Colore 1 8 5 2 2 3" xfId="4623" xr:uid="{00000000-0005-0000-0000-000012110000}"/>
    <cellStyle name="20% - Colore 1 8 5 2 3" xfId="4624" xr:uid="{00000000-0005-0000-0000-000013110000}"/>
    <cellStyle name="20% - Colore 1 8 5 2 4" xfId="4625" xr:uid="{00000000-0005-0000-0000-000014110000}"/>
    <cellStyle name="20% - Colore 1 8 5 3" xfId="4626" xr:uid="{00000000-0005-0000-0000-000015110000}"/>
    <cellStyle name="20% - Colore 1 8 5 3 2" xfId="4627" xr:uid="{00000000-0005-0000-0000-000016110000}"/>
    <cellStyle name="20% - Colore 1 8 5 3 3" xfId="4628" xr:uid="{00000000-0005-0000-0000-000017110000}"/>
    <cellStyle name="20% - Colore 1 8 5 4" xfId="4629" xr:uid="{00000000-0005-0000-0000-000018110000}"/>
    <cellStyle name="20% - Colore 1 8 5 4 2" xfId="4630" xr:uid="{00000000-0005-0000-0000-000019110000}"/>
    <cellStyle name="20% - Colore 1 8 5 4 3" xfId="4631" xr:uid="{00000000-0005-0000-0000-00001A110000}"/>
    <cellStyle name="20% - Colore 1 8 5 5" xfId="4632" xr:uid="{00000000-0005-0000-0000-00001B110000}"/>
    <cellStyle name="20% - Colore 1 8 5 5 2" xfId="4633" xr:uid="{00000000-0005-0000-0000-00001C110000}"/>
    <cellStyle name="20% - Colore 1 8 5 5 3" xfId="4634" xr:uid="{00000000-0005-0000-0000-00001D110000}"/>
    <cellStyle name="20% - Colore 1 8 5 6" xfId="4635" xr:uid="{00000000-0005-0000-0000-00001E110000}"/>
    <cellStyle name="20% - Colore 1 8 5 7" xfId="4636" xr:uid="{00000000-0005-0000-0000-00001F110000}"/>
    <cellStyle name="20% - Colore 1 8 6" xfId="4637" xr:uid="{00000000-0005-0000-0000-000020110000}"/>
    <cellStyle name="20% - Colore 1 8 6 2" xfId="4638" xr:uid="{00000000-0005-0000-0000-000021110000}"/>
    <cellStyle name="20% - Colore 1 8 6 2 2" xfId="4639" xr:uid="{00000000-0005-0000-0000-000022110000}"/>
    <cellStyle name="20% - Colore 1 8 6 2 2 2" xfId="4640" xr:uid="{00000000-0005-0000-0000-000023110000}"/>
    <cellStyle name="20% - Colore 1 8 6 2 2 3" xfId="4641" xr:uid="{00000000-0005-0000-0000-000024110000}"/>
    <cellStyle name="20% - Colore 1 8 6 2 3" xfId="4642" xr:uid="{00000000-0005-0000-0000-000025110000}"/>
    <cellStyle name="20% - Colore 1 8 6 2 4" xfId="4643" xr:uid="{00000000-0005-0000-0000-000026110000}"/>
    <cellStyle name="20% - Colore 1 8 6 3" xfId="4644" xr:uid="{00000000-0005-0000-0000-000027110000}"/>
    <cellStyle name="20% - Colore 1 8 6 3 2" xfId="4645" xr:uid="{00000000-0005-0000-0000-000028110000}"/>
    <cellStyle name="20% - Colore 1 8 6 3 3" xfId="4646" xr:uid="{00000000-0005-0000-0000-000029110000}"/>
    <cellStyle name="20% - Colore 1 8 6 4" xfId="4647" xr:uid="{00000000-0005-0000-0000-00002A110000}"/>
    <cellStyle name="20% - Colore 1 8 6 4 2" xfId="4648" xr:uid="{00000000-0005-0000-0000-00002B110000}"/>
    <cellStyle name="20% - Colore 1 8 6 4 3" xfId="4649" xr:uid="{00000000-0005-0000-0000-00002C110000}"/>
    <cellStyle name="20% - Colore 1 8 6 5" xfId="4650" xr:uid="{00000000-0005-0000-0000-00002D110000}"/>
    <cellStyle name="20% - Colore 1 8 6 5 2" xfId="4651" xr:uid="{00000000-0005-0000-0000-00002E110000}"/>
    <cellStyle name="20% - Colore 1 8 6 5 3" xfId="4652" xr:uid="{00000000-0005-0000-0000-00002F110000}"/>
    <cellStyle name="20% - Colore 1 8 6 6" xfId="4653" xr:uid="{00000000-0005-0000-0000-000030110000}"/>
    <cellStyle name="20% - Colore 1 8 6 7" xfId="4654" xr:uid="{00000000-0005-0000-0000-000031110000}"/>
    <cellStyle name="20% - Colore 1 8 7" xfId="4655" xr:uid="{00000000-0005-0000-0000-000032110000}"/>
    <cellStyle name="20% - Colore 1 8 7 2" xfId="4656" xr:uid="{00000000-0005-0000-0000-000033110000}"/>
    <cellStyle name="20% - Colore 1 8 7 2 2" xfId="4657" xr:uid="{00000000-0005-0000-0000-000034110000}"/>
    <cellStyle name="20% - Colore 1 8 7 2 3" xfId="4658" xr:uid="{00000000-0005-0000-0000-000035110000}"/>
    <cellStyle name="20% - Colore 1 8 7 3" xfId="4659" xr:uid="{00000000-0005-0000-0000-000036110000}"/>
    <cellStyle name="20% - Colore 1 8 7 4" xfId="4660" xr:uid="{00000000-0005-0000-0000-000037110000}"/>
    <cellStyle name="20% - Colore 1 8 8" xfId="4661" xr:uid="{00000000-0005-0000-0000-000038110000}"/>
    <cellStyle name="20% - Colore 1 8 8 2" xfId="4662" xr:uid="{00000000-0005-0000-0000-000039110000}"/>
    <cellStyle name="20% - Colore 1 8 8 3" xfId="4663" xr:uid="{00000000-0005-0000-0000-00003A110000}"/>
    <cellStyle name="20% - Colore 1 8 9" xfId="4664" xr:uid="{00000000-0005-0000-0000-00003B110000}"/>
    <cellStyle name="20% - Colore 1 8 9 2" xfId="4665" xr:uid="{00000000-0005-0000-0000-00003C110000}"/>
    <cellStyle name="20% - Colore 1 8 9 3" xfId="4666" xr:uid="{00000000-0005-0000-0000-00003D110000}"/>
    <cellStyle name="20% - Colore 1 9" xfId="4667" xr:uid="{00000000-0005-0000-0000-00003E110000}"/>
    <cellStyle name="20% - Colore 1 9 10" xfId="4668" xr:uid="{00000000-0005-0000-0000-00003F110000}"/>
    <cellStyle name="20% - Colore 1 9 10 2" xfId="4669" xr:uid="{00000000-0005-0000-0000-000040110000}"/>
    <cellStyle name="20% - Colore 1 9 10 3" xfId="4670" xr:uid="{00000000-0005-0000-0000-000041110000}"/>
    <cellStyle name="20% - Colore 1 9 11" xfId="4671" xr:uid="{00000000-0005-0000-0000-000042110000}"/>
    <cellStyle name="20% - Colore 1 9 12" xfId="4672" xr:uid="{00000000-0005-0000-0000-000043110000}"/>
    <cellStyle name="20% - Colore 1 9 2" xfId="4673" xr:uid="{00000000-0005-0000-0000-000044110000}"/>
    <cellStyle name="20% - Colore 1 9 2 10" xfId="4674" xr:uid="{00000000-0005-0000-0000-000045110000}"/>
    <cellStyle name="20% - Colore 1 9 2 2" xfId="4675" xr:uid="{00000000-0005-0000-0000-000046110000}"/>
    <cellStyle name="20% - Colore 1 9 2 2 2" xfId="4676" xr:uid="{00000000-0005-0000-0000-000047110000}"/>
    <cellStyle name="20% - Colore 1 9 2 2 2 2" xfId="4677" xr:uid="{00000000-0005-0000-0000-000048110000}"/>
    <cellStyle name="20% - Colore 1 9 2 2 2 2 2" xfId="4678" xr:uid="{00000000-0005-0000-0000-000049110000}"/>
    <cellStyle name="20% - Colore 1 9 2 2 2 2 3" xfId="4679" xr:uid="{00000000-0005-0000-0000-00004A110000}"/>
    <cellStyle name="20% - Colore 1 9 2 2 2 3" xfId="4680" xr:uid="{00000000-0005-0000-0000-00004B110000}"/>
    <cellStyle name="20% - Colore 1 9 2 2 2 4" xfId="4681" xr:uid="{00000000-0005-0000-0000-00004C110000}"/>
    <cellStyle name="20% - Colore 1 9 2 2 3" xfId="4682" xr:uid="{00000000-0005-0000-0000-00004D110000}"/>
    <cellStyle name="20% - Colore 1 9 2 2 3 2" xfId="4683" xr:uid="{00000000-0005-0000-0000-00004E110000}"/>
    <cellStyle name="20% - Colore 1 9 2 2 3 3" xfId="4684" xr:uid="{00000000-0005-0000-0000-00004F110000}"/>
    <cellStyle name="20% - Colore 1 9 2 2 4" xfId="4685" xr:uid="{00000000-0005-0000-0000-000050110000}"/>
    <cellStyle name="20% - Colore 1 9 2 2 4 2" xfId="4686" xr:uid="{00000000-0005-0000-0000-000051110000}"/>
    <cellStyle name="20% - Colore 1 9 2 2 4 3" xfId="4687" xr:uid="{00000000-0005-0000-0000-000052110000}"/>
    <cellStyle name="20% - Colore 1 9 2 2 5" xfId="4688" xr:uid="{00000000-0005-0000-0000-000053110000}"/>
    <cellStyle name="20% - Colore 1 9 2 2 5 2" xfId="4689" xr:uid="{00000000-0005-0000-0000-000054110000}"/>
    <cellStyle name="20% - Colore 1 9 2 2 5 3" xfId="4690" xr:uid="{00000000-0005-0000-0000-000055110000}"/>
    <cellStyle name="20% - Colore 1 9 2 2 6" xfId="4691" xr:uid="{00000000-0005-0000-0000-000056110000}"/>
    <cellStyle name="20% - Colore 1 9 2 2 7" xfId="4692" xr:uid="{00000000-0005-0000-0000-000057110000}"/>
    <cellStyle name="20% - Colore 1 9 2 3" xfId="4693" xr:uid="{00000000-0005-0000-0000-000058110000}"/>
    <cellStyle name="20% - Colore 1 9 2 3 2" xfId="4694" xr:uid="{00000000-0005-0000-0000-000059110000}"/>
    <cellStyle name="20% - Colore 1 9 2 3 2 2" xfId="4695" xr:uid="{00000000-0005-0000-0000-00005A110000}"/>
    <cellStyle name="20% - Colore 1 9 2 3 2 2 2" xfId="4696" xr:uid="{00000000-0005-0000-0000-00005B110000}"/>
    <cellStyle name="20% - Colore 1 9 2 3 2 2 3" xfId="4697" xr:uid="{00000000-0005-0000-0000-00005C110000}"/>
    <cellStyle name="20% - Colore 1 9 2 3 2 3" xfId="4698" xr:uid="{00000000-0005-0000-0000-00005D110000}"/>
    <cellStyle name="20% - Colore 1 9 2 3 2 4" xfId="4699" xr:uid="{00000000-0005-0000-0000-00005E110000}"/>
    <cellStyle name="20% - Colore 1 9 2 3 3" xfId="4700" xr:uid="{00000000-0005-0000-0000-00005F110000}"/>
    <cellStyle name="20% - Colore 1 9 2 3 3 2" xfId="4701" xr:uid="{00000000-0005-0000-0000-000060110000}"/>
    <cellStyle name="20% - Colore 1 9 2 3 3 3" xfId="4702" xr:uid="{00000000-0005-0000-0000-000061110000}"/>
    <cellStyle name="20% - Colore 1 9 2 3 4" xfId="4703" xr:uid="{00000000-0005-0000-0000-000062110000}"/>
    <cellStyle name="20% - Colore 1 9 2 3 4 2" xfId="4704" xr:uid="{00000000-0005-0000-0000-000063110000}"/>
    <cellStyle name="20% - Colore 1 9 2 3 4 3" xfId="4705" xr:uid="{00000000-0005-0000-0000-000064110000}"/>
    <cellStyle name="20% - Colore 1 9 2 3 5" xfId="4706" xr:uid="{00000000-0005-0000-0000-000065110000}"/>
    <cellStyle name="20% - Colore 1 9 2 3 5 2" xfId="4707" xr:uid="{00000000-0005-0000-0000-000066110000}"/>
    <cellStyle name="20% - Colore 1 9 2 3 5 3" xfId="4708" xr:uid="{00000000-0005-0000-0000-000067110000}"/>
    <cellStyle name="20% - Colore 1 9 2 3 6" xfId="4709" xr:uid="{00000000-0005-0000-0000-000068110000}"/>
    <cellStyle name="20% - Colore 1 9 2 3 7" xfId="4710" xr:uid="{00000000-0005-0000-0000-000069110000}"/>
    <cellStyle name="20% - Colore 1 9 2 4" xfId="4711" xr:uid="{00000000-0005-0000-0000-00006A110000}"/>
    <cellStyle name="20% - Colore 1 9 2 4 2" xfId="4712" xr:uid="{00000000-0005-0000-0000-00006B110000}"/>
    <cellStyle name="20% - Colore 1 9 2 4 2 2" xfId="4713" xr:uid="{00000000-0005-0000-0000-00006C110000}"/>
    <cellStyle name="20% - Colore 1 9 2 4 2 2 2" xfId="4714" xr:uid="{00000000-0005-0000-0000-00006D110000}"/>
    <cellStyle name="20% - Colore 1 9 2 4 2 2 3" xfId="4715" xr:uid="{00000000-0005-0000-0000-00006E110000}"/>
    <cellStyle name="20% - Colore 1 9 2 4 2 3" xfId="4716" xr:uid="{00000000-0005-0000-0000-00006F110000}"/>
    <cellStyle name="20% - Colore 1 9 2 4 2 4" xfId="4717" xr:uid="{00000000-0005-0000-0000-000070110000}"/>
    <cellStyle name="20% - Colore 1 9 2 4 3" xfId="4718" xr:uid="{00000000-0005-0000-0000-000071110000}"/>
    <cellStyle name="20% - Colore 1 9 2 4 3 2" xfId="4719" xr:uid="{00000000-0005-0000-0000-000072110000}"/>
    <cellStyle name="20% - Colore 1 9 2 4 3 3" xfId="4720" xr:uid="{00000000-0005-0000-0000-000073110000}"/>
    <cellStyle name="20% - Colore 1 9 2 4 4" xfId="4721" xr:uid="{00000000-0005-0000-0000-000074110000}"/>
    <cellStyle name="20% - Colore 1 9 2 4 4 2" xfId="4722" xr:uid="{00000000-0005-0000-0000-000075110000}"/>
    <cellStyle name="20% - Colore 1 9 2 4 4 3" xfId="4723" xr:uid="{00000000-0005-0000-0000-000076110000}"/>
    <cellStyle name="20% - Colore 1 9 2 4 5" xfId="4724" xr:uid="{00000000-0005-0000-0000-000077110000}"/>
    <cellStyle name="20% - Colore 1 9 2 4 5 2" xfId="4725" xr:uid="{00000000-0005-0000-0000-000078110000}"/>
    <cellStyle name="20% - Colore 1 9 2 4 5 3" xfId="4726" xr:uid="{00000000-0005-0000-0000-000079110000}"/>
    <cellStyle name="20% - Colore 1 9 2 4 6" xfId="4727" xr:uid="{00000000-0005-0000-0000-00007A110000}"/>
    <cellStyle name="20% - Colore 1 9 2 4 7" xfId="4728" xr:uid="{00000000-0005-0000-0000-00007B110000}"/>
    <cellStyle name="20% - Colore 1 9 2 5" xfId="4729" xr:uid="{00000000-0005-0000-0000-00007C110000}"/>
    <cellStyle name="20% - Colore 1 9 2 5 2" xfId="4730" xr:uid="{00000000-0005-0000-0000-00007D110000}"/>
    <cellStyle name="20% - Colore 1 9 2 5 2 2" xfId="4731" xr:uid="{00000000-0005-0000-0000-00007E110000}"/>
    <cellStyle name="20% - Colore 1 9 2 5 2 3" xfId="4732" xr:uid="{00000000-0005-0000-0000-00007F110000}"/>
    <cellStyle name="20% - Colore 1 9 2 5 3" xfId="4733" xr:uid="{00000000-0005-0000-0000-000080110000}"/>
    <cellStyle name="20% - Colore 1 9 2 5 4" xfId="4734" xr:uid="{00000000-0005-0000-0000-000081110000}"/>
    <cellStyle name="20% - Colore 1 9 2 6" xfId="4735" xr:uid="{00000000-0005-0000-0000-000082110000}"/>
    <cellStyle name="20% - Colore 1 9 2 6 2" xfId="4736" xr:uid="{00000000-0005-0000-0000-000083110000}"/>
    <cellStyle name="20% - Colore 1 9 2 6 3" xfId="4737" xr:uid="{00000000-0005-0000-0000-000084110000}"/>
    <cellStyle name="20% - Colore 1 9 2 7" xfId="4738" xr:uid="{00000000-0005-0000-0000-000085110000}"/>
    <cellStyle name="20% - Colore 1 9 2 7 2" xfId="4739" xr:uid="{00000000-0005-0000-0000-000086110000}"/>
    <cellStyle name="20% - Colore 1 9 2 7 3" xfId="4740" xr:uid="{00000000-0005-0000-0000-000087110000}"/>
    <cellStyle name="20% - Colore 1 9 2 8" xfId="4741" xr:uid="{00000000-0005-0000-0000-000088110000}"/>
    <cellStyle name="20% - Colore 1 9 2 8 2" xfId="4742" xr:uid="{00000000-0005-0000-0000-000089110000}"/>
    <cellStyle name="20% - Colore 1 9 2 8 3" xfId="4743" xr:uid="{00000000-0005-0000-0000-00008A110000}"/>
    <cellStyle name="20% - Colore 1 9 2 9" xfId="4744" xr:uid="{00000000-0005-0000-0000-00008B110000}"/>
    <cellStyle name="20% - Colore 1 9 3" xfId="4745" xr:uid="{00000000-0005-0000-0000-00008C110000}"/>
    <cellStyle name="20% - Colore 1 9 3 10" xfId="4746" xr:uid="{00000000-0005-0000-0000-00008D110000}"/>
    <cellStyle name="20% - Colore 1 9 3 2" xfId="4747" xr:uid="{00000000-0005-0000-0000-00008E110000}"/>
    <cellStyle name="20% - Colore 1 9 3 2 2" xfId="4748" xr:uid="{00000000-0005-0000-0000-00008F110000}"/>
    <cellStyle name="20% - Colore 1 9 3 2 2 2" xfId="4749" xr:uid="{00000000-0005-0000-0000-000090110000}"/>
    <cellStyle name="20% - Colore 1 9 3 2 2 2 2" xfId="4750" xr:uid="{00000000-0005-0000-0000-000091110000}"/>
    <cellStyle name="20% - Colore 1 9 3 2 2 2 3" xfId="4751" xr:uid="{00000000-0005-0000-0000-000092110000}"/>
    <cellStyle name="20% - Colore 1 9 3 2 2 3" xfId="4752" xr:uid="{00000000-0005-0000-0000-000093110000}"/>
    <cellStyle name="20% - Colore 1 9 3 2 2 4" xfId="4753" xr:uid="{00000000-0005-0000-0000-000094110000}"/>
    <cellStyle name="20% - Colore 1 9 3 2 3" xfId="4754" xr:uid="{00000000-0005-0000-0000-000095110000}"/>
    <cellStyle name="20% - Colore 1 9 3 2 3 2" xfId="4755" xr:uid="{00000000-0005-0000-0000-000096110000}"/>
    <cellStyle name="20% - Colore 1 9 3 2 3 3" xfId="4756" xr:uid="{00000000-0005-0000-0000-000097110000}"/>
    <cellStyle name="20% - Colore 1 9 3 2 4" xfId="4757" xr:uid="{00000000-0005-0000-0000-000098110000}"/>
    <cellStyle name="20% - Colore 1 9 3 2 4 2" xfId="4758" xr:uid="{00000000-0005-0000-0000-000099110000}"/>
    <cellStyle name="20% - Colore 1 9 3 2 4 3" xfId="4759" xr:uid="{00000000-0005-0000-0000-00009A110000}"/>
    <cellStyle name="20% - Colore 1 9 3 2 5" xfId="4760" xr:uid="{00000000-0005-0000-0000-00009B110000}"/>
    <cellStyle name="20% - Colore 1 9 3 2 5 2" xfId="4761" xr:uid="{00000000-0005-0000-0000-00009C110000}"/>
    <cellStyle name="20% - Colore 1 9 3 2 5 3" xfId="4762" xr:uid="{00000000-0005-0000-0000-00009D110000}"/>
    <cellStyle name="20% - Colore 1 9 3 2 6" xfId="4763" xr:uid="{00000000-0005-0000-0000-00009E110000}"/>
    <cellStyle name="20% - Colore 1 9 3 2 7" xfId="4764" xr:uid="{00000000-0005-0000-0000-00009F110000}"/>
    <cellStyle name="20% - Colore 1 9 3 3" xfId="4765" xr:uid="{00000000-0005-0000-0000-0000A0110000}"/>
    <cellStyle name="20% - Colore 1 9 3 3 2" xfId="4766" xr:uid="{00000000-0005-0000-0000-0000A1110000}"/>
    <cellStyle name="20% - Colore 1 9 3 3 2 2" xfId="4767" xr:uid="{00000000-0005-0000-0000-0000A2110000}"/>
    <cellStyle name="20% - Colore 1 9 3 3 2 2 2" xfId="4768" xr:uid="{00000000-0005-0000-0000-0000A3110000}"/>
    <cellStyle name="20% - Colore 1 9 3 3 2 2 3" xfId="4769" xr:uid="{00000000-0005-0000-0000-0000A4110000}"/>
    <cellStyle name="20% - Colore 1 9 3 3 2 3" xfId="4770" xr:uid="{00000000-0005-0000-0000-0000A5110000}"/>
    <cellStyle name="20% - Colore 1 9 3 3 2 4" xfId="4771" xr:uid="{00000000-0005-0000-0000-0000A6110000}"/>
    <cellStyle name="20% - Colore 1 9 3 3 3" xfId="4772" xr:uid="{00000000-0005-0000-0000-0000A7110000}"/>
    <cellStyle name="20% - Colore 1 9 3 3 3 2" xfId="4773" xr:uid="{00000000-0005-0000-0000-0000A8110000}"/>
    <cellStyle name="20% - Colore 1 9 3 3 3 3" xfId="4774" xr:uid="{00000000-0005-0000-0000-0000A9110000}"/>
    <cellStyle name="20% - Colore 1 9 3 3 4" xfId="4775" xr:uid="{00000000-0005-0000-0000-0000AA110000}"/>
    <cellStyle name="20% - Colore 1 9 3 3 4 2" xfId="4776" xr:uid="{00000000-0005-0000-0000-0000AB110000}"/>
    <cellStyle name="20% - Colore 1 9 3 3 4 3" xfId="4777" xr:uid="{00000000-0005-0000-0000-0000AC110000}"/>
    <cellStyle name="20% - Colore 1 9 3 3 5" xfId="4778" xr:uid="{00000000-0005-0000-0000-0000AD110000}"/>
    <cellStyle name="20% - Colore 1 9 3 3 5 2" xfId="4779" xr:uid="{00000000-0005-0000-0000-0000AE110000}"/>
    <cellStyle name="20% - Colore 1 9 3 3 5 3" xfId="4780" xr:uid="{00000000-0005-0000-0000-0000AF110000}"/>
    <cellStyle name="20% - Colore 1 9 3 3 6" xfId="4781" xr:uid="{00000000-0005-0000-0000-0000B0110000}"/>
    <cellStyle name="20% - Colore 1 9 3 3 7" xfId="4782" xr:uid="{00000000-0005-0000-0000-0000B1110000}"/>
    <cellStyle name="20% - Colore 1 9 3 4" xfId="4783" xr:uid="{00000000-0005-0000-0000-0000B2110000}"/>
    <cellStyle name="20% - Colore 1 9 3 4 2" xfId="4784" xr:uid="{00000000-0005-0000-0000-0000B3110000}"/>
    <cellStyle name="20% - Colore 1 9 3 4 2 2" xfId="4785" xr:uid="{00000000-0005-0000-0000-0000B4110000}"/>
    <cellStyle name="20% - Colore 1 9 3 4 2 2 2" xfId="4786" xr:uid="{00000000-0005-0000-0000-0000B5110000}"/>
    <cellStyle name="20% - Colore 1 9 3 4 2 2 3" xfId="4787" xr:uid="{00000000-0005-0000-0000-0000B6110000}"/>
    <cellStyle name="20% - Colore 1 9 3 4 2 3" xfId="4788" xr:uid="{00000000-0005-0000-0000-0000B7110000}"/>
    <cellStyle name="20% - Colore 1 9 3 4 2 4" xfId="4789" xr:uid="{00000000-0005-0000-0000-0000B8110000}"/>
    <cellStyle name="20% - Colore 1 9 3 4 3" xfId="4790" xr:uid="{00000000-0005-0000-0000-0000B9110000}"/>
    <cellStyle name="20% - Colore 1 9 3 4 3 2" xfId="4791" xr:uid="{00000000-0005-0000-0000-0000BA110000}"/>
    <cellStyle name="20% - Colore 1 9 3 4 3 3" xfId="4792" xr:uid="{00000000-0005-0000-0000-0000BB110000}"/>
    <cellStyle name="20% - Colore 1 9 3 4 4" xfId="4793" xr:uid="{00000000-0005-0000-0000-0000BC110000}"/>
    <cellStyle name="20% - Colore 1 9 3 4 4 2" xfId="4794" xr:uid="{00000000-0005-0000-0000-0000BD110000}"/>
    <cellStyle name="20% - Colore 1 9 3 4 4 3" xfId="4795" xr:uid="{00000000-0005-0000-0000-0000BE110000}"/>
    <cellStyle name="20% - Colore 1 9 3 4 5" xfId="4796" xr:uid="{00000000-0005-0000-0000-0000BF110000}"/>
    <cellStyle name="20% - Colore 1 9 3 4 5 2" xfId="4797" xr:uid="{00000000-0005-0000-0000-0000C0110000}"/>
    <cellStyle name="20% - Colore 1 9 3 4 5 3" xfId="4798" xr:uid="{00000000-0005-0000-0000-0000C1110000}"/>
    <cellStyle name="20% - Colore 1 9 3 4 6" xfId="4799" xr:uid="{00000000-0005-0000-0000-0000C2110000}"/>
    <cellStyle name="20% - Colore 1 9 3 4 7" xfId="4800" xr:uid="{00000000-0005-0000-0000-0000C3110000}"/>
    <cellStyle name="20% - Colore 1 9 3 5" xfId="4801" xr:uid="{00000000-0005-0000-0000-0000C4110000}"/>
    <cellStyle name="20% - Colore 1 9 3 5 2" xfId="4802" xr:uid="{00000000-0005-0000-0000-0000C5110000}"/>
    <cellStyle name="20% - Colore 1 9 3 5 2 2" xfId="4803" xr:uid="{00000000-0005-0000-0000-0000C6110000}"/>
    <cellStyle name="20% - Colore 1 9 3 5 2 3" xfId="4804" xr:uid="{00000000-0005-0000-0000-0000C7110000}"/>
    <cellStyle name="20% - Colore 1 9 3 5 3" xfId="4805" xr:uid="{00000000-0005-0000-0000-0000C8110000}"/>
    <cellStyle name="20% - Colore 1 9 3 5 4" xfId="4806" xr:uid="{00000000-0005-0000-0000-0000C9110000}"/>
    <cellStyle name="20% - Colore 1 9 3 6" xfId="4807" xr:uid="{00000000-0005-0000-0000-0000CA110000}"/>
    <cellStyle name="20% - Colore 1 9 3 6 2" xfId="4808" xr:uid="{00000000-0005-0000-0000-0000CB110000}"/>
    <cellStyle name="20% - Colore 1 9 3 6 3" xfId="4809" xr:uid="{00000000-0005-0000-0000-0000CC110000}"/>
    <cellStyle name="20% - Colore 1 9 3 7" xfId="4810" xr:uid="{00000000-0005-0000-0000-0000CD110000}"/>
    <cellStyle name="20% - Colore 1 9 3 7 2" xfId="4811" xr:uid="{00000000-0005-0000-0000-0000CE110000}"/>
    <cellStyle name="20% - Colore 1 9 3 7 3" xfId="4812" xr:uid="{00000000-0005-0000-0000-0000CF110000}"/>
    <cellStyle name="20% - Colore 1 9 3 8" xfId="4813" xr:uid="{00000000-0005-0000-0000-0000D0110000}"/>
    <cellStyle name="20% - Colore 1 9 3 8 2" xfId="4814" xr:uid="{00000000-0005-0000-0000-0000D1110000}"/>
    <cellStyle name="20% - Colore 1 9 3 8 3" xfId="4815" xr:uid="{00000000-0005-0000-0000-0000D2110000}"/>
    <cellStyle name="20% - Colore 1 9 3 9" xfId="4816" xr:uid="{00000000-0005-0000-0000-0000D3110000}"/>
    <cellStyle name="20% - Colore 1 9 4" xfId="4817" xr:uid="{00000000-0005-0000-0000-0000D4110000}"/>
    <cellStyle name="20% - Colore 1 9 4 2" xfId="4818" xr:uid="{00000000-0005-0000-0000-0000D5110000}"/>
    <cellStyle name="20% - Colore 1 9 4 2 2" xfId="4819" xr:uid="{00000000-0005-0000-0000-0000D6110000}"/>
    <cellStyle name="20% - Colore 1 9 4 2 2 2" xfId="4820" xr:uid="{00000000-0005-0000-0000-0000D7110000}"/>
    <cellStyle name="20% - Colore 1 9 4 2 2 3" xfId="4821" xr:uid="{00000000-0005-0000-0000-0000D8110000}"/>
    <cellStyle name="20% - Colore 1 9 4 2 3" xfId="4822" xr:uid="{00000000-0005-0000-0000-0000D9110000}"/>
    <cellStyle name="20% - Colore 1 9 4 2 4" xfId="4823" xr:uid="{00000000-0005-0000-0000-0000DA110000}"/>
    <cellStyle name="20% - Colore 1 9 4 3" xfId="4824" xr:uid="{00000000-0005-0000-0000-0000DB110000}"/>
    <cellStyle name="20% - Colore 1 9 4 3 2" xfId="4825" xr:uid="{00000000-0005-0000-0000-0000DC110000}"/>
    <cellStyle name="20% - Colore 1 9 4 3 3" xfId="4826" xr:uid="{00000000-0005-0000-0000-0000DD110000}"/>
    <cellStyle name="20% - Colore 1 9 4 4" xfId="4827" xr:uid="{00000000-0005-0000-0000-0000DE110000}"/>
    <cellStyle name="20% - Colore 1 9 4 4 2" xfId="4828" xr:uid="{00000000-0005-0000-0000-0000DF110000}"/>
    <cellStyle name="20% - Colore 1 9 4 4 3" xfId="4829" xr:uid="{00000000-0005-0000-0000-0000E0110000}"/>
    <cellStyle name="20% - Colore 1 9 4 5" xfId="4830" xr:uid="{00000000-0005-0000-0000-0000E1110000}"/>
    <cellStyle name="20% - Colore 1 9 4 5 2" xfId="4831" xr:uid="{00000000-0005-0000-0000-0000E2110000}"/>
    <cellStyle name="20% - Colore 1 9 4 5 3" xfId="4832" xr:uid="{00000000-0005-0000-0000-0000E3110000}"/>
    <cellStyle name="20% - Colore 1 9 4 6" xfId="4833" xr:uid="{00000000-0005-0000-0000-0000E4110000}"/>
    <cellStyle name="20% - Colore 1 9 4 7" xfId="4834" xr:uid="{00000000-0005-0000-0000-0000E5110000}"/>
    <cellStyle name="20% - Colore 1 9 5" xfId="4835" xr:uid="{00000000-0005-0000-0000-0000E6110000}"/>
    <cellStyle name="20% - Colore 1 9 5 2" xfId="4836" xr:uid="{00000000-0005-0000-0000-0000E7110000}"/>
    <cellStyle name="20% - Colore 1 9 5 2 2" xfId="4837" xr:uid="{00000000-0005-0000-0000-0000E8110000}"/>
    <cellStyle name="20% - Colore 1 9 5 2 2 2" xfId="4838" xr:uid="{00000000-0005-0000-0000-0000E9110000}"/>
    <cellStyle name="20% - Colore 1 9 5 2 2 3" xfId="4839" xr:uid="{00000000-0005-0000-0000-0000EA110000}"/>
    <cellStyle name="20% - Colore 1 9 5 2 3" xfId="4840" xr:uid="{00000000-0005-0000-0000-0000EB110000}"/>
    <cellStyle name="20% - Colore 1 9 5 2 4" xfId="4841" xr:uid="{00000000-0005-0000-0000-0000EC110000}"/>
    <cellStyle name="20% - Colore 1 9 5 3" xfId="4842" xr:uid="{00000000-0005-0000-0000-0000ED110000}"/>
    <cellStyle name="20% - Colore 1 9 5 3 2" xfId="4843" xr:uid="{00000000-0005-0000-0000-0000EE110000}"/>
    <cellStyle name="20% - Colore 1 9 5 3 3" xfId="4844" xr:uid="{00000000-0005-0000-0000-0000EF110000}"/>
    <cellStyle name="20% - Colore 1 9 5 4" xfId="4845" xr:uid="{00000000-0005-0000-0000-0000F0110000}"/>
    <cellStyle name="20% - Colore 1 9 5 4 2" xfId="4846" xr:uid="{00000000-0005-0000-0000-0000F1110000}"/>
    <cellStyle name="20% - Colore 1 9 5 4 3" xfId="4847" xr:uid="{00000000-0005-0000-0000-0000F2110000}"/>
    <cellStyle name="20% - Colore 1 9 5 5" xfId="4848" xr:uid="{00000000-0005-0000-0000-0000F3110000}"/>
    <cellStyle name="20% - Colore 1 9 5 5 2" xfId="4849" xr:uid="{00000000-0005-0000-0000-0000F4110000}"/>
    <cellStyle name="20% - Colore 1 9 5 5 3" xfId="4850" xr:uid="{00000000-0005-0000-0000-0000F5110000}"/>
    <cellStyle name="20% - Colore 1 9 5 6" xfId="4851" xr:uid="{00000000-0005-0000-0000-0000F6110000}"/>
    <cellStyle name="20% - Colore 1 9 5 7" xfId="4852" xr:uid="{00000000-0005-0000-0000-0000F7110000}"/>
    <cellStyle name="20% - Colore 1 9 6" xfId="4853" xr:uid="{00000000-0005-0000-0000-0000F8110000}"/>
    <cellStyle name="20% - Colore 1 9 6 2" xfId="4854" xr:uid="{00000000-0005-0000-0000-0000F9110000}"/>
    <cellStyle name="20% - Colore 1 9 6 2 2" xfId="4855" xr:uid="{00000000-0005-0000-0000-0000FA110000}"/>
    <cellStyle name="20% - Colore 1 9 6 2 2 2" xfId="4856" xr:uid="{00000000-0005-0000-0000-0000FB110000}"/>
    <cellStyle name="20% - Colore 1 9 6 2 2 3" xfId="4857" xr:uid="{00000000-0005-0000-0000-0000FC110000}"/>
    <cellStyle name="20% - Colore 1 9 6 2 3" xfId="4858" xr:uid="{00000000-0005-0000-0000-0000FD110000}"/>
    <cellStyle name="20% - Colore 1 9 6 2 4" xfId="4859" xr:uid="{00000000-0005-0000-0000-0000FE110000}"/>
    <cellStyle name="20% - Colore 1 9 6 3" xfId="4860" xr:uid="{00000000-0005-0000-0000-0000FF110000}"/>
    <cellStyle name="20% - Colore 1 9 6 3 2" xfId="4861" xr:uid="{00000000-0005-0000-0000-000000120000}"/>
    <cellStyle name="20% - Colore 1 9 6 3 3" xfId="4862" xr:uid="{00000000-0005-0000-0000-000001120000}"/>
    <cellStyle name="20% - Colore 1 9 6 4" xfId="4863" xr:uid="{00000000-0005-0000-0000-000002120000}"/>
    <cellStyle name="20% - Colore 1 9 6 4 2" xfId="4864" xr:uid="{00000000-0005-0000-0000-000003120000}"/>
    <cellStyle name="20% - Colore 1 9 6 4 3" xfId="4865" xr:uid="{00000000-0005-0000-0000-000004120000}"/>
    <cellStyle name="20% - Colore 1 9 6 5" xfId="4866" xr:uid="{00000000-0005-0000-0000-000005120000}"/>
    <cellStyle name="20% - Colore 1 9 6 5 2" xfId="4867" xr:uid="{00000000-0005-0000-0000-000006120000}"/>
    <cellStyle name="20% - Colore 1 9 6 5 3" xfId="4868" xr:uid="{00000000-0005-0000-0000-000007120000}"/>
    <cellStyle name="20% - Colore 1 9 6 6" xfId="4869" xr:uid="{00000000-0005-0000-0000-000008120000}"/>
    <cellStyle name="20% - Colore 1 9 6 7" xfId="4870" xr:uid="{00000000-0005-0000-0000-000009120000}"/>
    <cellStyle name="20% - Colore 1 9 7" xfId="4871" xr:uid="{00000000-0005-0000-0000-00000A120000}"/>
    <cellStyle name="20% - Colore 1 9 7 2" xfId="4872" xr:uid="{00000000-0005-0000-0000-00000B120000}"/>
    <cellStyle name="20% - Colore 1 9 7 2 2" xfId="4873" xr:uid="{00000000-0005-0000-0000-00000C120000}"/>
    <cellStyle name="20% - Colore 1 9 7 2 3" xfId="4874" xr:uid="{00000000-0005-0000-0000-00000D120000}"/>
    <cellStyle name="20% - Colore 1 9 7 3" xfId="4875" xr:uid="{00000000-0005-0000-0000-00000E120000}"/>
    <cellStyle name="20% - Colore 1 9 7 4" xfId="4876" xr:uid="{00000000-0005-0000-0000-00000F120000}"/>
    <cellStyle name="20% - Colore 1 9 8" xfId="4877" xr:uid="{00000000-0005-0000-0000-000010120000}"/>
    <cellStyle name="20% - Colore 1 9 8 2" xfId="4878" xr:uid="{00000000-0005-0000-0000-000011120000}"/>
    <cellStyle name="20% - Colore 1 9 8 3" xfId="4879" xr:uid="{00000000-0005-0000-0000-000012120000}"/>
    <cellStyle name="20% - Colore 1 9 9" xfId="4880" xr:uid="{00000000-0005-0000-0000-000013120000}"/>
    <cellStyle name="20% - Colore 1 9 9 2" xfId="4881" xr:uid="{00000000-0005-0000-0000-000014120000}"/>
    <cellStyle name="20% - Colore 1 9 9 3" xfId="4882" xr:uid="{00000000-0005-0000-0000-000015120000}"/>
    <cellStyle name="20% - Colore 2 10" xfId="4883" xr:uid="{00000000-0005-0000-0000-000016120000}"/>
    <cellStyle name="20% - Colore 2 10 10" xfId="4884" xr:uid="{00000000-0005-0000-0000-000017120000}"/>
    <cellStyle name="20% - Colore 2 10 11" xfId="4885" xr:uid="{00000000-0005-0000-0000-000018120000}"/>
    <cellStyle name="20% - Colore 2 10 2" xfId="4886" xr:uid="{00000000-0005-0000-0000-000019120000}"/>
    <cellStyle name="20% - Colore 2 10 2 10" xfId="4887" xr:uid="{00000000-0005-0000-0000-00001A120000}"/>
    <cellStyle name="20% - Colore 2 10 2 2" xfId="4888" xr:uid="{00000000-0005-0000-0000-00001B120000}"/>
    <cellStyle name="20% - Colore 2 10 2 2 2" xfId="4889" xr:uid="{00000000-0005-0000-0000-00001C120000}"/>
    <cellStyle name="20% - Colore 2 10 2 2 2 2" xfId="4890" xr:uid="{00000000-0005-0000-0000-00001D120000}"/>
    <cellStyle name="20% - Colore 2 10 2 2 2 2 2" xfId="4891" xr:uid="{00000000-0005-0000-0000-00001E120000}"/>
    <cellStyle name="20% - Colore 2 10 2 2 2 2 3" xfId="4892" xr:uid="{00000000-0005-0000-0000-00001F120000}"/>
    <cellStyle name="20% - Colore 2 10 2 2 2 3" xfId="4893" xr:uid="{00000000-0005-0000-0000-000020120000}"/>
    <cellStyle name="20% - Colore 2 10 2 2 2 4" xfId="4894" xr:uid="{00000000-0005-0000-0000-000021120000}"/>
    <cellStyle name="20% - Colore 2 10 2 2 3" xfId="4895" xr:uid="{00000000-0005-0000-0000-000022120000}"/>
    <cellStyle name="20% - Colore 2 10 2 2 3 2" xfId="4896" xr:uid="{00000000-0005-0000-0000-000023120000}"/>
    <cellStyle name="20% - Colore 2 10 2 2 3 3" xfId="4897" xr:uid="{00000000-0005-0000-0000-000024120000}"/>
    <cellStyle name="20% - Colore 2 10 2 2 4" xfId="4898" xr:uid="{00000000-0005-0000-0000-000025120000}"/>
    <cellStyle name="20% - Colore 2 10 2 2 4 2" xfId="4899" xr:uid="{00000000-0005-0000-0000-000026120000}"/>
    <cellStyle name="20% - Colore 2 10 2 2 4 3" xfId="4900" xr:uid="{00000000-0005-0000-0000-000027120000}"/>
    <cellStyle name="20% - Colore 2 10 2 2 5" xfId="4901" xr:uid="{00000000-0005-0000-0000-000028120000}"/>
    <cellStyle name="20% - Colore 2 10 2 2 5 2" xfId="4902" xr:uid="{00000000-0005-0000-0000-000029120000}"/>
    <cellStyle name="20% - Colore 2 10 2 2 5 3" xfId="4903" xr:uid="{00000000-0005-0000-0000-00002A120000}"/>
    <cellStyle name="20% - Colore 2 10 2 2 6" xfId="4904" xr:uid="{00000000-0005-0000-0000-00002B120000}"/>
    <cellStyle name="20% - Colore 2 10 2 2 7" xfId="4905" xr:uid="{00000000-0005-0000-0000-00002C120000}"/>
    <cellStyle name="20% - Colore 2 10 2 3" xfId="4906" xr:uid="{00000000-0005-0000-0000-00002D120000}"/>
    <cellStyle name="20% - Colore 2 10 2 3 2" xfId="4907" xr:uid="{00000000-0005-0000-0000-00002E120000}"/>
    <cellStyle name="20% - Colore 2 10 2 3 2 2" xfId="4908" xr:uid="{00000000-0005-0000-0000-00002F120000}"/>
    <cellStyle name="20% - Colore 2 10 2 3 2 2 2" xfId="4909" xr:uid="{00000000-0005-0000-0000-000030120000}"/>
    <cellStyle name="20% - Colore 2 10 2 3 2 2 3" xfId="4910" xr:uid="{00000000-0005-0000-0000-000031120000}"/>
    <cellStyle name="20% - Colore 2 10 2 3 2 3" xfId="4911" xr:uid="{00000000-0005-0000-0000-000032120000}"/>
    <cellStyle name="20% - Colore 2 10 2 3 2 4" xfId="4912" xr:uid="{00000000-0005-0000-0000-000033120000}"/>
    <cellStyle name="20% - Colore 2 10 2 3 3" xfId="4913" xr:uid="{00000000-0005-0000-0000-000034120000}"/>
    <cellStyle name="20% - Colore 2 10 2 3 3 2" xfId="4914" xr:uid="{00000000-0005-0000-0000-000035120000}"/>
    <cellStyle name="20% - Colore 2 10 2 3 3 3" xfId="4915" xr:uid="{00000000-0005-0000-0000-000036120000}"/>
    <cellStyle name="20% - Colore 2 10 2 3 4" xfId="4916" xr:uid="{00000000-0005-0000-0000-000037120000}"/>
    <cellStyle name="20% - Colore 2 10 2 3 4 2" xfId="4917" xr:uid="{00000000-0005-0000-0000-000038120000}"/>
    <cellStyle name="20% - Colore 2 10 2 3 4 3" xfId="4918" xr:uid="{00000000-0005-0000-0000-000039120000}"/>
    <cellStyle name="20% - Colore 2 10 2 3 5" xfId="4919" xr:uid="{00000000-0005-0000-0000-00003A120000}"/>
    <cellStyle name="20% - Colore 2 10 2 3 5 2" xfId="4920" xr:uid="{00000000-0005-0000-0000-00003B120000}"/>
    <cellStyle name="20% - Colore 2 10 2 3 5 3" xfId="4921" xr:uid="{00000000-0005-0000-0000-00003C120000}"/>
    <cellStyle name="20% - Colore 2 10 2 3 6" xfId="4922" xr:uid="{00000000-0005-0000-0000-00003D120000}"/>
    <cellStyle name="20% - Colore 2 10 2 3 7" xfId="4923" xr:uid="{00000000-0005-0000-0000-00003E120000}"/>
    <cellStyle name="20% - Colore 2 10 2 4" xfId="4924" xr:uid="{00000000-0005-0000-0000-00003F120000}"/>
    <cellStyle name="20% - Colore 2 10 2 4 2" xfId="4925" xr:uid="{00000000-0005-0000-0000-000040120000}"/>
    <cellStyle name="20% - Colore 2 10 2 4 2 2" xfId="4926" xr:uid="{00000000-0005-0000-0000-000041120000}"/>
    <cellStyle name="20% - Colore 2 10 2 4 2 2 2" xfId="4927" xr:uid="{00000000-0005-0000-0000-000042120000}"/>
    <cellStyle name="20% - Colore 2 10 2 4 2 2 3" xfId="4928" xr:uid="{00000000-0005-0000-0000-000043120000}"/>
    <cellStyle name="20% - Colore 2 10 2 4 2 3" xfId="4929" xr:uid="{00000000-0005-0000-0000-000044120000}"/>
    <cellStyle name="20% - Colore 2 10 2 4 2 4" xfId="4930" xr:uid="{00000000-0005-0000-0000-000045120000}"/>
    <cellStyle name="20% - Colore 2 10 2 4 3" xfId="4931" xr:uid="{00000000-0005-0000-0000-000046120000}"/>
    <cellStyle name="20% - Colore 2 10 2 4 3 2" xfId="4932" xr:uid="{00000000-0005-0000-0000-000047120000}"/>
    <cellStyle name="20% - Colore 2 10 2 4 3 3" xfId="4933" xr:uid="{00000000-0005-0000-0000-000048120000}"/>
    <cellStyle name="20% - Colore 2 10 2 4 4" xfId="4934" xr:uid="{00000000-0005-0000-0000-000049120000}"/>
    <cellStyle name="20% - Colore 2 10 2 4 4 2" xfId="4935" xr:uid="{00000000-0005-0000-0000-00004A120000}"/>
    <cellStyle name="20% - Colore 2 10 2 4 4 3" xfId="4936" xr:uid="{00000000-0005-0000-0000-00004B120000}"/>
    <cellStyle name="20% - Colore 2 10 2 4 5" xfId="4937" xr:uid="{00000000-0005-0000-0000-00004C120000}"/>
    <cellStyle name="20% - Colore 2 10 2 4 5 2" xfId="4938" xr:uid="{00000000-0005-0000-0000-00004D120000}"/>
    <cellStyle name="20% - Colore 2 10 2 4 5 3" xfId="4939" xr:uid="{00000000-0005-0000-0000-00004E120000}"/>
    <cellStyle name="20% - Colore 2 10 2 4 6" xfId="4940" xr:uid="{00000000-0005-0000-0000-00004F120000}"/>
    <cellStyle name="20% - Colore 2 10 2 4 7" xfId="4941" xr:uid="{00000000-0005-0000-0000-000050120000}"/>
    <cellStyle name="20% - Colore 2 10 2 5" xfId="4942" xr:uid="{00000000-0005-0000-0000-000051120000}"/>
    <cellStyle name="20% - Colore 2 10 2 5 2" xfId="4943" xr:uid="{00000000-0005-0000-0000-000052120000}"/>
    <cellStyle name="20% - Colore 2 10 2 5 2 2" xfId="4944" xr:uid="{00000000-0005-0000-0000-000053120000}"/>
    <cellStyle name="20% - Colore 2 10 2 5 2 3" xfId="4945" xr:uid="{00000000-0005-0000-0000-000054120000}"/>
    <cellStyle name="20% - Colore 2 10 2 5 3" xfId="4946" xr:uid="{00000000-0005-0000-0000-000055120000}"/>
    <cellStyle name="20% - Colore 2 10 2 5 4" xfId="4947" xr:uid="{00000000-0005-0000-0000-000056120000}"/>
    <cellStyle name="20% - Colore 2 10 2 6" xfId="4948" xr:uid="{00000000-0005-0000-0000-000057120000}"/>
    <cellStyle name="20% - Colore 2 10 2 6 2" xfId="4949" xr:uid="{00000000-0005-0000-0000-000058120000}"/>
    <cellStyle name="20% - Colore 2 10 2 6 3" xfId="4950" xr:uid="{00000000-0005-0000-0000-000059120000}"/>
    <cellStyle name="20% - Colore 2 10 2 7" xfId="4951" xr:uid="{00000000-0005-0000-0000-00005A120000}"/>
    <cellStyle name="20% - Colore 2 10 2 7 2" xfId="4952" xr:uid="{00000000-0005-0000-0000-00005B120000}"/>
    <cellStyle name="20% - Colore 2 10 2 7 3" xfId="4953" xr:uid="{00000000-0005-0000-0000-00005C120000}"/>
    <cellStyle name="20% - Colore 2 10 2 8" xfId="4954" xr:uid="{00000000-0005-0000-0000-00005D120000}"/>
    <cellStyle name="20% - Colore 2 10 2 8 2" xfId="4955" xr:uid="{00000000-0005-0000-0000-00005E120000}"/>
    <cellStyle name="20% - Colore 2 10 2 8 3" xfId="4956" xr:uid="{00000000-0005-0000-0000-00005F120000}"/>
    <cellStyle name="20% - Colore 2 10 2 9" xfId="4957" xr:uid="{00000000-0005-0000-0000-000060120000}"/>
    <cellStyle name="20% - Colore 2 10 3" xfId="4958" xr:uid="{00000000-0005-0000-0000-000061120000}"/>
    <cellStyle name="20% - Colore 2 10 3 2" xfId="4959" xr:uid="{00000000-0005-0000-0000-000062120000}"/>
    <cellStyle name="20% - Colore 2 10 3 2 2" xfId="4960" xr:uid="{00000000-0005-0000-0000-000063120000}"/>
    <cellStyle name="20% - Colore 2 10 3 2 2 2" xfId="4961" xr:uid="{00000000-0005-0000-0000-000064120000}"/>
    <cellStyle name="20% - Colore 2 10 3 2 2 3" xfId="4962" xr:uid="{00000000-0005-0000-0000-000065120000}"/>
    <cellStyle name="20% - Colore 2 10 3 2 3" xfId="4963" xr:uid="{00000000-0005-0000-0000-000066120000}"/>
    <cellStyle name="20% - Colore 2 10 3 2 4" xfId="4964" xr:uid="{00000000-0005-0000-0000-000067120000}"/>
    <cellStyle name="20% - Colore 2 10 3 3" xfId="4965" xr:uid="{00000000-0005-0000-0000-000068120000}"/>
    <cellStyle name="20% - Colore 2 10 3 3 2" xfId="4966" xr:uid="{00000000-0005-0000-0000-000069120000}"/>
    <cellStyle name="20% - Colore 2 10 3 3 3" xfId="4967" xr:uid="{00000000-0005-0000-0000-00006A120000}"/>
    <cellStyle name="20% - Colore 2 10 3 4" xfId="4968" xr:uid="{00000000-0005-0000-0000-00006B120000}"/>
    <cellStyle name="20% - Colore 2 10 3 4 2" xfId="4969" xr:uid="{00000000-0005-0000-0000-00006C120000}"/>
    <cellStyle name="20% - Colore 2 10 3 4 3" xfId="4970" xr:uid="{00000000-0005-0000-0000-00006D120000}"/>
    <cellStyle name="20% - Colore 2 10 3 5" xfId="4971" xr:uid="{00000000-0005-0000-0000-00006E120000}"/>
    <cellStyle name="20% - Colore 2 10 3 5 2" xfId="4972" xr:uid="{00000000-0005-0000-0000-00006F120000}"/>
    <cellStyle name="20% - Colore 2 10 3 5 3" xfId="4973" xr:uid="{00000000-0005-0000-0000-000070120000}"/>
    <cellStyle name="20% - Colore 2 10 3 6" xfId="4974" xr:uid="{00000000-0005-0000-0000-000071120000}"/>
    <cellStyle name="20% - Colore 2 10 3 7" xfId="4975" xr:uid="{00000000-0005-0000-0000-000072120000}"/>
    <cellStyle name="20% - Colore 2 10 4" xfId="4976" xr:uid="{00000000-0005-0000-0000-000073120000}"/>
    <cellStyle name="20% - Colore 2 10 4 2" xfId="4977" xr:uid="{00000000-0005-0000-0000-000074120000}"/>
    <cellStyle name="20% - Colore 2 10 4 2 2" xfId="4978" xr:uid="{00000000-0005-0000-0000-000075120000}"/>
    <cellStyle name="20% - Colore 2 10 4 2 2 2" xfId="4979" xr:uid="{00000000-0005-0000-0000-000076120000}"/>
    <cellStyle name="20% - Colore 2 10 4 2 2 3" xfId="4980" xr:uid="{00000000-0005-0000-0000-000077120000}"/>
    <cellStyle name="20% - Colore 2 10 4 2 3" xfId="4981" xr:uid="{00000000-0005-0000-0000-000078120000}"/>
    <cellStyle name="20% - Colore 2 10 4 2 4" xfId="4982" xr:uid="{00000000-0005-0000-0000-000079120000}"/>
    <cellStyle name="20% - Colore 2 10 4 3" xfId="4983" xr:uid="{00000000-0005-0000-0000-00007A120000}"/>
    <cellStyle name="20% - Colore 2 10 4 3 2" xfId="4984" xr:uid="{00000000-0005-0000-0000-00007B120000}"/>
    <cellStyle name="20% - Colore 2 10 4 3 3" xfId="4985" xr:uid="{00000000-0005-0000-0000-00007C120000}"/>
    <cellStyle name="20% - Colore 2 10 4 4" xfId="4986" xr:uid="{00000000-0005-0000-0000-00007D120000}"/>
    <cellStyle name="20% - Colore 2 10 4 4 2" xfId="4987" xr:uid="{00000000-0005-0000-0000-00007E120000}"/>
    <cellStyle name="20% - Colore 2 10 4 4 3" xfId="4988" xr:uid="{00000000-0005-0000-0000-00007F120000}"/>
    <cellStyle name="20% - Colore 2 10 4 5" xfId="4989" xr:uid="{00000000-0005-0000-0000-000080120000}"/>
    <cellStyle name="20% - Colore 2 10 4 5 2" xfId="4990" xr:uid="{00000000-0005-0000-0000-000081120000}"/>
    <cellStyle name="20% - Colore 2 10 4 5 3" xfId="4991" xr:uid="{00000000-0005-0000-0000-000082120000}"/>
    <cellStyle name="20% - Colore 2 10 4 6" xfId="4992" xr:uid="{00000000-0005-0000-0000-000083120000}"/>
    <cellStyle name="20% - Colore 2 10 4 7" xfId="4993" xr:uid="{00000000-0005-0000-0000-000084120000}"/>
    <cellStyle name="20% - Colore 2 10 5" xfId="4994" xr:uid="{00000000-0005-0000-0000-000085120000}"/>
    <cellStyle name="20% - Colore 2 10 5 2" xfId="4995" xr:uid="{00000000-0005-0000-0000-000086120000}"/>
    <cellStyle name="20% - Colore 2 10 5 2 2" xfId="4996" xr:uid="{00000000-0005-0000-0000-000087120000}"/>
    <cellStyle name="20% - Colore 2 10 5 2 2 2" xfId="4997" xr:uid="{00000000-0005-0000-0000-000088120000}"/>
    <cellStyle name="20% - Colore 2 10 5 2 2 3" xfId="4998" xr:uid="{00000000-0005-0000-0000-000089120000}"/>
    <cellStyle name="20% - Colore 2 10 5 2 3" xfId="4999" xr:uid="{00000000-0005-0000-0000-00008A120000}"/>
    <cellStyle name="20% - Colore 2 10 5 2 4" xfId="5000" xr:uid="{00000000-0005-0000-0000-00008B120000}"/>
    <cellStyle name="20% - Colore 2 10 5 3" xfId="5001" xr:uid="{00000000-0005-0000-0000-00008C120000}"/>
    <cellStyle name="20% - Colore 2 10 5 3 2" xfId="5002" xr:uid="{00000000-0005-0000-0000-00008D120000}"/>
    <cellStyle name="20% - Colore 2 10 5 3 3" xfId="5003" xr:uid="{00000000-0005-0000-0000-00008E120000}"/>
    <cellStyle name="20% - Colore 2 10 5 4" xfId="5004" xr:uid="{00000000-0005-0000-0000-00008F120000}"/>
    <cellStyle name="20% - Colore 2 10 5 4 2" xfId="5005" xr:uid="{00000000-0005-0000-0000-000090120000}"/>
    <cellStyle name="20% - Colore 2 10 5 4 3" xfId="5006" xr:uid="{00000000-0005-0000-0000-000091120000}"/>
    <cellStyle name="20% - Colore 2 10 5 5" xfId="5007" xr:uid="{00000000-0005-0000-0000-000092120000}"/>
    <cellStyle name="20% - Colore 2 10 5 5 2" xfId="5008" xr:uid="{00000000-0005-0000-0000-000093120000}"/>
    <cellStyle name="20% - Colore 2 10 5 5 3" xfId="5009" xr:uid="{00000000-0005-0000-0000-000094120000}"/>
    <cellStyle name="20% - Colore 2 10 5 6" xfId="5010" xr:uid="{00000000-0005-0000-0000-000095120000}"/>
    <cellStyle name="20% - Colore 2 10 5 7" xfId="5011" xr:uid="{00000000-0005-0000-0000-000096120000}"/>
    <cellStyle name="20% - Colore 2 10 6" xfId="5012" xr:uid="{00000000-0005-0000-0000-000097120000}"/>
    <cellStyle name="20% - Colore 2 10 6 2" xfId="5013" xr:uid="{00000000-0005-0000-0000-000098120000}"/>
    <cellStyle name="20% - Colore 2 10 6 2 2" xfId="5014" xr:uid="{00000000-0005-0000-0000-000099120000}"/>
    <cellStyle name="20% - Colore 2 10 6 2 3" xfId="5015" xr:uid="{00000000-0005-0000-0000-00009A120000}"/>
    <cellStyle name="20% - Colore 2 10 6 3" xfId="5016" xr:uid="{00000000-0005-0000-0000-00009B120000}"/>
    <cellStyle name="20% - Colore 2 10 6 4" xfId="5017" xr:uid="{00000000-0005-0000-0000-00009C120000}"/>
    <cellStyle name="20% - Colore 2 10 7" xfId="5018" xr:uid="{00000000-0005-0000-0000-00009D120000}"/>
    <cellStyle name="20% - Colore 2 10 7 2" xfId="5019" xr:uid="{00000000-0005-0000-0000-00009E120000}"/>
    <cellStyle name="20% - Colore 2 10 7 3" xfId="5020" xr:uid="{00000000-0005-0000-0000-00009F120000}"/>
    <cellStyle name="20% - Colore 2 10 8" xfId="5021" xr:uid="{00000000-0005-0000-0000-0000A0120000}"/>
    <cellStyle name="20% - Colore 2 10 8 2" xfId="5022" xr:uid="{00000000-0005-0000-0000-0000A1120000}"/>
    <cellStyle name="20% - Colore 2 10 8 3" xfId="5023" xr:uid="{00000000-0005-0000-0000-0000A2120000}"/>
    <cellStyle name="20% - Colore 2 10 9" xfId="5024" xr:uid="{00000000-0005-0000-0000-0000A3120000}"/>
    <cellStyle name="20% - Colore 2 10 9 2" xfId="5025" xr:uid="{00000000-0005-0000-0000-0000A4120000}"/>
    <cellStyle name="20% - Colore 2 10 9 3" xfId="5026" xr:uid="{00000000-0005-0000-0000-0000A5120000}"/>
    <cellStyle name="20% - Colore 2 11" xfId="5027" xr:uid="{00000000-0005-0000-0000-0000A6120000}"/>
    <cellStyle name="20% - Colore 2 11 10" xfId="5028" xr:uid="{00000000-0005-0000-0000-0000A7120000}"/>
    <cellStyle name="20% - Colore 2 11 11" xfId="5029" xr:uid="{00000000-0005-0000-0000-0000A8120000}"/>
    <cellStyle name="20% - Colore 2 11 2" xfId="5030" xr:uid="{00000000-0005-0000-0000-0000A9120000}"/>
    <cellStyle name="20% - Colore 2 11 2 10" xfId="5031" xr:uid="{00000000-0005-0000-0000-0000AA120000}"/>
    <cellStyle name="20% - Colore 2 11 2 2" xfId="5032" xr:uid="{00000000-0005-0000-0000-0000AB120000}"/>
    <cellStyle name="20% - Colore 2 11 2 2 2" xfId="5033" xr:uid="{00000000-0005-0000-0000-0000AC120000}"/>
    <cellStyle name="20% - Colore 2 11 2 2 2 2" xfId="5034" xr:uid="{00000000-0005-0000-0000-0000AD120000}"/>
    <cellStyle name="20% - Colore 2 11 2 2 2 2 2" xfId="5035" xr:uid="{00000000-0005-0000-0000-0000AE120000}"/>
    <cellStyle name="20% - Colore 2 11 2 2 2 2 3" xfId="5036" xr:uid="{00000000-0005-0000-0000-0000AF120000}"/>
    <cellStyle name="20% - Colore 2 11 2 2 2 3" xfId="5037" xr:uid="{00000000-0005-0000-0000-0000B0120000}"/>
    <cellStyle name="20% - Colore 2 11 2 2 2 4" xfId="5038" xr:uid="{00000000-0005-0000-0000-0000B1120000}"/>
    <cellStyle name="20% - Colore 2 11 2 2 3" xfId="5039" xr:uid="{00000000-0005-0000-0000-0000B2120000}"/>
    <cellStyle name="20% - Colore 2 11 2 2 3 2" xfId="5040" xr:uid="{00000000-0005-0000-0000-0000B3120000}"/>
    <cellStyle name="20% - Colore 2 11 2 2 3 3" xfId="5041" xr:uid="{00000000-0005-0000-0000-0000B4120000}"/>
    <cellStyle name="20% - Colore 2 11 2 2 4" xfId="5042" xr:uid="{00000000-0005-0000-0000-0000B5120000}"/>
    <cellStyle name="20% - Colore 2 11 2 2 4 2" xfId="5043" xr:uid="{00000000-0005-0000-0000-0000B6120000}"/>
    <cellStyle name="20% - Colore 2 11 2 2 4 3" xfId="5044" xr:uid="{00000000-0005-0000-0000-0000B7120000}"/>
    <cellStyle name="20% - Colore 2 11 2 2 5" xfId="5045" xr:uid="{00000000-0005-0000-0000-0000B8120000}"/>
    <cellStyle name="20% - Colore 2 11 2 2 5 2" xfId="5046" xr:uid="{00000000-0005-0000-0000-0000B9120000}"/>
    <cellStyle name="20% - Colore 2 11 2 2 5 3" xfId="5047" xr:uid="{00000000-0005-0000-0000-0000BA120000}"/>
    <cellStyle name="20% - Colore 2 11 2 2 6" xfId="5048" xr:uid="{00000000-0005-0000-0000-0000BB120000}"/>
    <cellStyle name="20% - Colore 2 11 2 2 7" xfId="5049" xr:uid="{00000000-0005-0000-0000-0000BC120000}"/>
    <cellStyle name="20% - Colore 2 11 2 3" xfId="5050" xr:uid="{00000000-0005-0000-0000-0000BD120000}"/>
    <cellStyle name="20% - Colore 2 11 2 3 2" xfId="5051" xr:uid="{00000000-0005-0000-0000-0000BE120000}"/>
    <cellStyle name="20% - Colore 2 11 2 3 2 2" xfId="5052" xr:uid="{00000000-0005-0000-0000-0000BF120000}"/>
    <cellStyle name="20% - Colore 2 11 2 3 2 2 2" xfId="5053" xr:uid="{00000000-0005-0000-0000-0000C0120000}"/>
    <cellStyle name="20% - Colore 2 11 2 3 2 2 3" xfId="5054" xr:uid="{00000000-0005-0000-0000-0000C1120000}"/>
    <cellStyle name="20% - Colore 2 11 2 3 2 3" xfId="5055" xr:uid="{00000000-0005-0000-0000-0000C2120000}"/>
    <cellStyle name="20% - Colore 2 11 2 3 2 4" xfId="5056" xr:uid="{00000000-0005-0000-0000-0000C3120000}"/>
    <cellStyle name="20% - Colore 2 11 2 3 3" xfId="5057" xr:uid="{00000000-0005-0000-0000-0000C4120000}"/>
    <cellStyle name="20% - Colore 2 11 2 3 3 2" xfId="5058" xr:uid="{00000000-0005-0000-0000-0000C5120000}"/>
    <cellStyle name="20% - Colore 2 11 2 3 3 3" xfId="5059" xr:uid="{00000000-0005-0000-0000-0000C6120000}"/>
    <cellStyle name="20% - Colore 2 11 2 3 4" xfId="5060" xr:uid="{00000000-0005-0000-0000-0000C7120000}"/>
    <cellStyle name="20% - Colore 2 11 2 3 4 2" xfId="5061" xr:uid="{00000000-0005-0000-0000-0000C8120000}"/>
    <cellStyle name="20% - Colore 2 11 2 3 4 3" xfId="5062" xr:uid="{00000000-0005-0000-0000-0000C9120000}"/>
    <cellStyle name="20% - Colore 2 11 2 3 5" xfId="5063" xr:uid="{00000000-0005-0000-0000-0000CA120000}"/>
    <cellStyle name="20% - Colore 2 11 2 3 5 2" xfId="5064" xr:uid="{00000000-0005-0000-0000-0000CB120000}"/>
    <cellStyle name="20% - Colore 2 11 2 3 5 3" xfId="5065" xr:uid="{00000000-0005-0000-0000-0000CC120000}"/>
    <cellStyle name="20% - Colore 2 11 2 3 6" xfId="5066" xr:uid="{00000000-0005-0000-0000-0000CD120000}"/>
    <cellStyle name="20% - Colore 2 11 2 3 7" xfId="5067" xr:uid="{00000000-0005-0000-0000-0000CE120000}"/>
    <cellStyle name="20% - Colore 2 11 2 4" xfId="5068" xr:uid="{00000000-0005-0000-0000-0000CF120000}"/>
    <cellStyle name="20% - Colore 2 11 2 4 2" xfId="5069" xr:uid="{00000000-0005-0000-0000-0000D0120000}"/>
    <cellStyle name="20% - Colore 2 11 2 4 2 2" xfId="5070" xr:uid="{00000000-0005-0000-0000-0000D1120000}"/>
    <cellStyle name="20% - Colore 2 11 2 4 2 2 2" xfId="5071" xr:uid="{00000000-0005-0000-0000-0000D2120000}"/>
    <cellStyle name="20% - Colore 2 11 2 4 2 2 3" xfId="5072" xr:uid="{00000000-0005-0000-0000-0000D3120000}"/>
    <cellStyle name="20% - Colore 2 11 2 4 2 3" xfId="5073" xr:uid="{00000000-0005-0000-0000-0000D4120000}"/>
    <cellStyle name="20% - Colore 2 11 2 4 2 4" xfId="5074" xr:uid="{00000000-0005-0000-0000-0000D5120000}"/>
    <cellStyle name="20% - Colore 2 11 2 4 3" xfId="5075" xr:uid="{00000000-0005-0000-0000-0000D6120000}"/>
    <cellStyle name="20% - Colore 2 11 2 4 3 2" xfId="5076" xr:uid="{00000000-0005-0000-0000-0000D7120000}"/>
    <cellStyle name="20% - Colore 2 11 2 4 3 3" xfId="5077" xr:uid="{00000000-0005-0000-0000-0000D8120000}"/>
    <cellStyle name="20% - Colore 2 11 2 4 4" xfId="5078" xr:uid="{00000000-0005-0000-0000-0000D9120000}"/>
    <cellStyle name="20% - Colore 2 11 2 4 4 2" xfId="5079" xr:uid="{00000000-0005-0000-0000-0000DA120000}"/>
    <cellStyle name="20% - Colore 2 11 2 4 4 3" xfId="5080" xr:uid="{00000000-0005-0000-0000-0000DB120000}"/>
    <cellStyle name="20% - Colore 2 11 2 4 5" xfId="5081" xr:uid="{00000000-0005-0000-0000-0000DC120000}"/>
    <cellStyle name="20% - Colore 2 11 2 4 5 2" xfId="5082" xr:uid="{00000000-0005-0000-0000-0000DD120000}"/>
    <cellStyle name="20% - Colore 2 11 2 4 5 3" xfId="5083" xr:uid="{00000000-0005-0000-0000-0000DE120000}"/>
    <cellStyle name="20% - Colore 2 11 2 4 6" xfId="5084" xr:uid="{00000000-0005-0000-0000-0000DF120000}"/>
    <cellStyle name="20% - Colore 2 11 2 4 7" xfId="5085" xr:uid="{00000000-0005-0000-0000-0000E0120000}"/>
    <cellStyle name="20% - Colore 2 11 2 5" xfId="5086" xr:uid="{00000000-0005-0000-0000-0000E1120000}"/>
    <cellStyle name="20% - Colore 2 11 2 5 2" xfId="5087" xr:uid="{00000000-0005-0000-0000-0000E2120000}"/>
    <cellStyle name="20% - Colore 2 11 2 5 2 2" xfId="5088" xr:uid="{00000000-0005-0000-0000-0000E3120000}"/>
    <cellStyle name="20% - Colore 2 11 2 5 2 3" xfId="5089" xr:uid="{00000000-0005-0000-0000-0000E4120000}"/>
    <cellStyle name="20% - Colore 2 11 2 5 3" xfId="5090" xr:uid="{00000000-0005-0000-0000-0000E5120000}"/>
    <cellStyle name="20% - Colore 2 11 2 5 4" xfId="5091" xr:uid="{00000000-0005-0000-0000-0000E6120000}"/>
    <cellStyle name="20% - Colore 2 11 2 6" xfId="5092" xr:uid="{00000000-0005-0000-0000-0000E7120000}"/>
    <cellStyle name="20% - Colore 2 11 2 6 2" xfId="5093" xr:uid="{00000000-0005-0000-0000-0000E8120000}"/>
    <cellStyle name="20% - Colore 2 11 2 6 3" xfId="5094" xr:uid="{00000000-0005-0000-0000-0000E9120000}"/>
    <cellStyle name="20% - Colore 2 11 2 7" xfId="5095" xr:uid="{00000000-0005-0000-0000-0000EA120000}"/>
    <cellStyle name="20% - Colore 2 11 2 7 2" xfId="5096" xr:uid="{00000000-0005-0000-0000-0000EB120000}"/>
    <cellStyle name="20% - Colore 2 11 2 7 3" xfId="5097" xr:uid="{00000000-0005-0000-0000-0000EC120000}"/>
    <cellStyle name="20% - Colore 2 11 2 8" xfId="5098" xr:uid="{00000000-0005-0000-0000-0000ED120000}"/>
    <cellStyle name="20% - Colore 2 11 2 8 2" xfId="5099" xr:uid="{00000000-0005-0000-0000-0000EE120000}"/>
    <cellStyle name="20% - Colore 2 11 2 8 3" xfId="5100" xr:uid="{00000000-0005-0000-0000-0000EF120000}"/>
    <cellStyle name="20% - Colore 2 11 2 9" xfId="5101" xr:uid="{00000000-0005-0000-0000-0000F0120000}"/>
    <cellStyle name="20% - Colore 2 11 3" xfId="5102" xr:uid="{00000000-0005-0000-0000-0000F1120000}"/>
    <cellStyle name="20% - Colore 2 11 3 2" xfId="5103" xr:uid="{00000000-0005-0000-0000-0000F2120000}"/>
    <cellStyle name="20% - Colore 2 11 3 2 2" xfId="5104" xr:uid="{00000000-0005-0000-0000-0000F3120000}"/>
    <cellStyle name="20% - Colore 2 11 3 2 2 2" xfId="5105" xr:uid="{00000000-0005-0000-0000-0000F4120000}"/>
    <cellStyle name="20% - Colore 2 11 3 2 2 3" xfId="5106" xr:uid="{00000000-0005-0000-0000-0000F5120000}"/>
    <cellStyle name="20% - Colore 2 11 3 2 3" xfId="5107" xr:uid="{00000000-0005-0000-0000-0000F6120000}"/>
    <cellStyle name="20% - Colore 2 11 3 2 4" xfId="5108" xr:uid="{00000000-0005-0000-0000-0000F7120000}"/>
    <cellStyle name="20% - Colore 2 11 3 3" xfId="5109" xr:uid="{00000000-0005-0000-0000-0000F8120000}"/>
    <cellStyle name="20% - Colore 2 11 3 3 2" xfId="5110" xr:uid="{00000000-0005-0000-0000-0000F9120000}"/>
    <cellStyle name="20% - Colore 2 11 3 3 3" xfId="5111" xr:uid="{00000000-0005-0000-0000-0000FA120000}"/>
    <cellStyle name="20% - Colore 2 11 3 4" xfId="5112" xr:uid="{00000000-0005-0000-0000-0000FB120000}"/>
    <cellStyle name="20% - Colore 2 11 3 4 2" xfId="5113" xr:uid="{00000000-0005-0000-0000-0000FC120000}"/>
    <cellStyle name="20% - Colore 2 11 3 4 3" xfId="5114" xr:uid="{00000000-0005-0000-0000-0000FD120000}"/>
    <cellStyle name="20% - Colore 2 11 3 5" xfId="5115" xr:uid="{00000000-0005-0000-0000-0000FE120000}"/>
    <cellStyle name="20% - Colore 2 11 3 5 2" xfId="5116" xr:uid="{00000000-0005-0000-0000-0000FF120000}"/>
    <cellStyle name="20% - Colore 2 11 3 5 3" xfId="5117" xr:uid="{00000000-0005-0000-0000-000000130000}"/>
    <cellStyle name="20% - Colore 2 11 3 6" xfId="5118" xr:uid="{00000000-0005-0000-0000-000001130000}"/>
    <cellStyle name="20% - Colore 2 11 3 7" xfId="5119" xr:uid="{00000000-0005-0000-0000-000002130000}"/>
    <cellStyle name="20% - Colore 2 11 4" xfId="5120" xr:uid="{00000000-0005-0000-0000-000003130000}"/>
    <cellStyle name="20% - Colore 2 11 4 2" xfId="5121" xr:uid="{00000000-0005-0000-0000-000004130000}"/>
    <cellStyle name="20% - Colore 2 11 4 2 2" xfId="5122" xr:uid="{00000000-0005-0000-0000-000005130000}"/>
    <cellStyle name="20% - Colore 2 11 4 2 2 2" xfId="5123" xr:uid="{00000000-0005-0000-0000-000006130000}"/>
    <cellStyle name="20% - Colore 2 11 4 2 2 3" xfId="5124" xr:uid="{00000000-0005-0000-0000-000007130000}"/>
    <cellStyle name="20% - Colore 2 11 4 2 3" xfId="5125" xr:uid="{00000000-0005-0000-0000-000008130000}"/>
    <cellStyle name="20% - Colore 2 11 4 2 4" xfId="5126" xr:uid="{00000000-0005-0000-0000-000009130000}"/>
    <cellStyle name="20% - Colore 2 11 4 3" xfId="5127" xr:uid="{00000000-0005-0000-0000-00000A130000}"/>
    <cellStyle name="20% - Colore 2 11 4 3 2" xfId="5128" xr:uid="{00000000-0005-0000-0000-00000B130000}"/>
    <cellStyle name="20% - Colore 2 11 4 3 3" xfId="5129" xr:uid="{00000000-0005-0000-0000-00000C130000}"/>
    <cellStyle name="20% - Colore 2 11 4 4" xfId="5130" xr:uid="{00000000-0005-0000-0000-00000D130000}"/>
    <cellStyle name="20% - Colore 2 11 4 4 2" xfId="5131" xr:uid="{00000000-0005-0000-0000-00000E130000}"/>
    <cellStyle name="20% - Colore 2 11 4 4 3" xfId="5132" xr:uid="{00000000-0005-0000-0000-00000F130000}"/>
    <cellStyle name="20% - Colore 2 11 4 5" xfId="5133" xr:uid="{00000000-0005-0000-0000-000010130000}"/>
    <cellStyle name="20% - Colore 2 11 4 5 2" xfId="5134" xr:uid="{00000000-0005-0000-0000-000011130000}"/>
    <cellStyle name="20% - Colore 2 11 4 5 3" xfId="5135" xr:uid="{00000000-0005-0000-0000-000012130000}"/>
    <cellStyle name="20% - Colore 2 11 4 6" xfId="5136" xr:uid="{00000000-0005-0000-0000-000013130000}"/>
    <cellStyle name="20% - Colore 2 11 4 7" xfId="5137" xr:uid="{00000000-0005-0000-0000-000014130000}"/>
    <cellStyle name="20% - Colore 2 11 5" xfId="5138" xr:uid="{00000000-0005-0000-0000-000015130000}"/>
    <cellStyle name="20% - Colore 2 11 5 2" xfId="5139" xr:uid="{00000000-0005-0000-0000-000016130000}"/>
    <cellStyle name="20% - Colore 2 11 5 2 2" xfId="5140" xr:uid="{00000000-0005-0000-0000-000017130000}"/>
    <cellStyle name="20% - Colore 2 11 5 2 2 2" xfId="5141" xr:uid="{00000000-0005-0000-0000-000018130000}"/>
    <cellStyle name="20% - Colore 2 11 5 2 2 3" xfId="5142" xr:uid="{00000000-0005-0000-0000-000019130000}"/>
    <cellStyle name="20% - Colore 2 11 5 2 3" xfId="5143" xr:uid="{00000000-0005-0000-0000-00001A130000}"/>
    <cellStyle name="20% - Colore 2 11 5 2 4" xfId="5144" xr:uid="{00000000-0005-0000-0000-00001B130000}"/>
    <cellStyle name="20% - Colore 2 11 5 3" xfId="5145" xr:uid="{00000000-0005-0000-0000-00001C130000}"/>
    <cellStyle name="20% - Colore 2 11 5 3 2" xfId="5146" xr:uid="{00000000-0005-0000-0000-00001D130000}"/>
    <cellStyle name="20% - Colore 2 11 5 3 3" xfId="5147" xr:uid="{00000000-0005-0000-0000-00001E130000}"/>
    <cellStyle name="20% - Colore 2 11 5 4" xfId="5148" xr:uid="{00000000-0005-0000-0000-00001F130000}"/>
    <cellStyle name="20% - Colore 2 11 5 4 2" xfId="5149" xr:uid="{00000000-0005-0000-0000-000020130000}"/>
    <cellStyle name="20% - Colore 2 11 5 4 3" xfId="5150" xr:uid="{00000000-0005-0000-0000-000021130000}"/>
    <cellStyle name="20% - Colore 2 11 5 5" xfId="5151" xr:uid="{00000000-0005-0000-0000-000022130000}"/>
    <cellStyle name="20% - Colore 2 11 5 5 2" xfId="5152" xr:uid="{00000000-0005-0000-0000-000023130000}"/>
    <cellStyle name="20% - Colore 2 11 5 5 3" xfId="5153" xr:uid="{00000000-0005-0000-0000-000024130000}"/>
    <cellStyle name="20% - Colore 2 11 5 6" xfId="5154" xr:uid="{00000000-0005-0000-0000-000025130000}"/>
    <cellStyle name="20% - Colore 2 11 5 7" xfId="5155" xr:uid="{00000000-0005-0000-0000-000026130000}"/>
    <cellStyle name="20% - Colore 2 11 6" xfId="5156" xr:uid="{00000000-0005-0000-0000-000027130000}"/>
    <cellStyle name="20% - Colore 2 11 6 2" xfId="5157" xr:uid="{00000000-0005-0000-0000-000028130000}"/>
    <cellStyle name="20% - Colore 2 11 6 2 2" xfId="5158" xr:uid="{00000000-0005-0000-0000-000029130000}"/>
    <cellStyle name="20% - Colore 2 11 6 2 3" xfId="5159" xr:uid="{00000000-0005-0000-0000-00002A130000}"/>
    <cellStyle name="20% - Colore 2 11 6 3" xfId="5160" xr:uid="{00000000-0005-0000-0000-00002B130000}"/>
    <cellStyle name="20% - Colore 2 11 6 4" xfId="5161" xr:uid="{00000000-0005-0000-0000-00002C130000}"/>
    <cellStyle name="20% - Colore 2 11 7" xfId="5162" xr:uid="{00000000-0005-0000-0000-00002D130000}"/>
    <cellStyle name="20% - Colore 2 11 7 2" xfId="5163" xr:uid="{00000000-0005-0000-0000-00002E130000}"/>
    <cellStyle name="20% - Colore 2 11 7 3" xfId="5164" xr:uid="{00000000-0005-0000-0000-00002F130000}"/>
    <cellStyle name="20% - Colore 2 11 8" xfId="5165" xr:uid="{00000000-0005-0000-0000-000030130000}"/>
    <cellStyle name="20% - Colore 2 11 8 2" xfId="5166" xr:uid="{00000000-0005-0000-0000-000031130000}"/>
    <cellStyle name="20% - Colore 2 11 8 3" xfId="5167" xr:uid="{00000000-0005-0000-0000-000032130000}"/>
    <cellStyle name="20% - Colore 2 11 9" xfId="5168" xr:uid="{00000000-0005-0000-0000-000033130000}"/>
    <cellStyle name="20% - Colore 2 11 9 2" xfId="5169" xr:uid="{00000000-0005-0000-0000-000034130000}"/>
    <cellStyle name="20% - Colore 2 11 9 3" xfId="5170" xr:uid="{00000000-0005-0000-0000-000035130000}"/>
    <cellStyle name="20% - Colore 2 12" xfId="5171" xr:uid="{00000000-0005-0000-0000-000036130000}"/>
    <cellStyle name="20% - Colore 2 12 10" xfId="5172" xr:uid="{00000000-0005-0000-0000-000037130000}"/>
    <cellStyle name="20% - Colore 2 12 11" xfId="5173" xr:uid="{00000000-0005-0000-0000-000038130000}"/>
    <cellStyle name="20% - Colore 2 12 2" xfId="5174" xr:uid="{00000000-0005-0000-0000-000039130000}"/>
    <cellStyle name="20% - Colore 2 12 2 10" xfId="5175" xr:uid="{00000000-0005-0000-0000-00003A130000}"/>
    <cellStyle name="20% - Colore 2 12 2 2" xfId="5176" xr:uid="{00000000-0005-0000-0000-00003B130000}"/>
    <cellStyle name="20% - Colore 2 12 2 2 2" xfId="5177" xr:uid="{00000000-0005-0000-0000-00003C130000}"/>
    <cellStyle name="20% - Colore 2 12 2 2 2 2" xfId="5178" xr:uid="{00000000-0005-0000-0000-00003D130000}"/>
    <cellStyle name="20% - Colore 2 12 2 2 2 2 2" xfId="5179" xr:uid="{00000000-0005-0000-0000-00003E130000}"/>
    <cellStyle name="20% - Colore 2 12 2 2 2 2 3" xfId="5180" xr:uid="{00000000-0005-0000-0000-00003F130000}"/>
    <cellStyle name="20% - Colore 2 12 2 2 2 3" xfId="5181" xr:uid="{00000000-0005-0000-0000-000040130000}"/>
    <cellStyle name="20% - Colore 2 12 2 2 2 4" xfId="5182" xr:uid="{00000000-0005-0000-0000-000041130000}"/>
    <cellStyle name="20% - Colore 2 12 2 2 3" xfId="5183" xr:uid="{00000000-0005-0000-0000-000042130000}"/>
    <cellStyle name="20% - Colore 2 12 2 2 3 2" xfId="5184" xr:uid="{00000000-0005-0000-0000-000043130000}"/>
    <cellStyle name="20% - Colore 2 12 2 2 3 3" xfId="5185" xr:uid="{00000000-0005-0000-0000-000044130000}"/>
    <cellStyle name="20% - Colore 2 12 2 2 4" xfId="5186" xr:uid="{00000000-0005-0000-0000-000045130000}"/>
    <cellStyle name="20% - Colore 2 12 2 2 4 2" xfId="5187" xr:uid="{00000000-0005-0000-0000-000046130000}"/>
    <cellStyle name="20% - Colore 2 12 2 2 4 3" xfId="5188" xr:uid="{00000000-0005-0000-0000-000047130000}"/>
    <cellStyle name="20% - Colore 2 12 2 2 5" xfId="5189" xr:uid="{00000000-0005-0000-0000-000048130000}"/>
    <cellStyle name="20% - Colore 2 12 2 2 5 2" xfId="5190" xr:uid="{00000000-0005-0000-0000-000049130000}"/>
    <cellStyle name="20% - Colore 2 12 2 2 5 3" xfId="5191" xr:uid="{00000000-0005-0000-0000-00004A130000}"/>
    <cellStyle name="20% - Colore 2 12 2 2 6" xfId="5192" xr:uid="{00000000-0005-0000-0000-00004B130000}"/>
    <cellStyle name="20% - Colore 2 12 2 2 7" xfId="5193" xr:uid="{00000000-0005-0000-0000-00004C130000}"/>
    <cellStyle name="20% - Colore 2 12 2 3" xfId="5194" xr:uid="{00000000-0005-0000-0000-00004D130000}"/>
    <cellStyle name="20% - Colore 2 12 2 3 2" xfId="5195" xr:uid="{00000000-0005-0000-0000-00004E130000}"/>
    <cellStyle name="20% - Colore 2 12 2 3 2 2" xfId="5196" xr:uid="{00000000-0005-0000-0000-00004F130000}"/>
    <cellStyle name="20% - Colore 2 12 2 3 2 2 2" xfId="5197" xr:uid="{00000000-0005-0000-0000-000050130000}"/>
    <cellStyle name="20% - Colore 2 12 2 3 2 2 3" xfId="5198" xr:uid="{00000000-0005-0000-0000-000051130000}"/>
    <cellStyle name="20% - Colore 2 12 2 3 2 3" xfId="5199" xr:uid="{00000000-0005-0000-0000-000052130000}"/>
    <cellStyle name="20% - Colore 2 12 2 3 2 4" xfId="5200" xr:uid="{00000000-0005-0000-0000-000053130000}"/>
    <cellStyle name="20% - Colore 2 12 2 3 3" xfId="5201" xr:uid="{00000000-0005-0000-0000-000054130000}"/>
    <cellStyle name="20% - Colore 2 12 2 3 3 2" xfId="5202" xr:uid="{00000000-0005-0000-0000-000055130000}"/>
    <cellStyle name="20% - Colore 2 12 2 3 3 3" xfId="5203" xr:uid="{00000000-0005-0000-0000-000056130000}"/>
    <cellStyle name="20% - Colore 2 12 2 3 4" xfId="5204" xr:uid="{00000000-0005-0000-0000-000057130000}"/>
    <cellStyle name="20% - Colore 2 12 2 3 4 2" xfId="5205" xr:uid="{00000000-0005-0000-0000-000058130000}"/>
    <cellStyle name="20% - Colore 2 12 2 3 4 3" xfId="5206" xr:uid="{00000000-0005-0000-0000-000059130000}"/>
    <cellStyle name="20% - Colore 2 12 2 3 5" xfId="5207" xr:uid="{00000000-0005-0000-0000-00005A130000}"/>
    <cellStyle name="20% - Colore 2 12 2 3 5 2" xfId="5208" xr:uid="{00000000-0005-0000-0000-00005B130000}"/>
    <cellStyle name="20% - Colore 2 12 2 3 5 3" xfId="5209" xr:uid="{00000000-0005-0000-0000-00005C130000}"/>
    <cellStyle name="20% - Colore 2 12 2 3 6" xfId="5210" xr:uid="{00000000-0005-0000-0000-00005D130000}"/>
    <cellStyle name="20% - Colore 2 12 2 3 7" xfId="5211" xr:uid="{00000000-0005-0000-0000-00005E130000}"/>
    <cellStyle name="20% - Colore 2 12 2 4" xfId="5212" xr:uid="{00000000-0005-0000-0000-00005F130000}"/>
    <cellStyle name="20% - Colore 2 12 2 4 2" xfId="5213" xr:uid="{00000000-0005-0000-0000-000060130000}"/>
    <cellStyle name="20% - Colore 2 12 2 4 2 2" xfId="5214" xr:uid="{00000000-0005-0000-0000-000061130000}"/>
    <cellStyle name="20% - Colore 2 12 2 4 2 2 2" xfId="5215" xr:uid="{00000000-0005-0000-0000-000062130000}"/>
    <cellStyle name="20% - Colore 2 12 2 4 2 2 3" xfId="5216" xr:uid="{00000000-0005-0000-0000-000063130000}"/>
    <cellStyle name="20% - Colore 2 12 2 4 2 3" xfId="5217" xr:uid="{00000000-0005-0000-0000-000064130000}"/>
    <cellStyle name="20% - Colore 2 12 2 4 2 4" xfId="5218" xr:uid="{00000000-0005-0000-0000-000065130000}"/>
    <cellStyle name="20% - Colore 2 12 2 4 3" xfId="5219" xr:uid="{00000000-0005-0000-0000-000066130000}"/>
    <cellStyle name="20% - Colore 2 12 2 4 3 2" xfId="5220" xr:uid="{00000000-0005-0000-0000-000067130000}"/>
    <cellStyle name="20% - Colore 2 12 2 4 3 3" xfId="5221" xr:uid="{00000000-0005-0000-0000-000068130000}"/>
    <cellStyle name="20% - Colore 2 12 2 4 4" xfId="5222" xr:uid="{00000000-0005-0000-0000-000069130000}"/>
    <cellStyle name="20% - Colore 2 12 2 4 4 2" xfId="5223" xr:uid="{00000000-0005-0000-0000-00006A130000}"/>
    <cellStyle name="20% - Colore 2 12 2 4 4 3" xfId="5224" xr:uid="{00000000-0005-0000-0000-00006B130000}"/>
    <cellStyle name="20% - Colore 2 12 2 4 5" xfId="5225" xr:uid="{00000000-0005-0000-0000-00006C130000}"/>
    <cellStyle name="20% - Colore 2 12 2 4 5 2" xfId="5226" xr:uid="{00000000-0005-0000-0000-00006D130000}"/>
    <cellStyle name="20% - Colore 2 12 2 4 5 3" xfId="5227" xr:uid="{00000000-0005-0000-0000-00006E130000}"/>
    <cellStyle name="20% - Colore 2 12 2 4 6" xfId="5228" xr:uid="{00000000-0005-0000-0000-00006F130000}"/>
    <cellStyle name="20% - Colore 2 12 2 4 7" xfId="5229" xr:uid="{00000000-0005-0000-0000-000070130000}"/>
    <cellStyle name="20% - Colore 2 12 2 5" xfId="5230" xr:uid="{00000000-0005-0000-0000-000071130000}"/>
    <cellStyle name="20% - Colore 2 12 2 5 2" xfId="5231" xr:uid="{00000000-0005-0000-0000-000072130000}"/>
    <cellStyle name="20% - Colore 2 12 2 5 2 2" xfId="5232" xr:uid="{00000000-0005-0000-0000-000073130000}"/>
    <cellStyle name="20% - Colore 2 12 2 5 2 3" xfId="5233" xr:uid="{00000000-0005-0000-0000-000074130000}"/>
    <cellStyle name="20% - Colore 2 12 2 5 3" xfId="5234" xr:uid="{00000000-0005-0000-0000-000075130000}"/>
    <cellStyle name="20% - Colore 2 12 2 5 4" xfId="5235" xr:uid="{00000000-0005-0000-0000-000076130000}"/>
    <cellStyle name="20% - Colore 2 12 2 6" xfId="5236" xr:uid="{00000000-0005-0000-0000-000077130000}"/>
    <cellStyle name="20% - Colore 2 12 2 6 2" xfId="5237" xr:uid="{00000000-0005-0000-0000-000078130000}"/>
    <cellStyle name="20% - Colore 2 12 2 6 3" xfId="5238" xr:uid="{00000000-0005-0000-0000-000079130000}"/>
    <cellStyle name="20% - Colore 2 12 2 7" xfId="5239" xr:uid="{00000000-0005-0000-0000-00007A130000}"/>
    <cellStyle name="20% - Colore 2 12 2 7 2" xfId="5240" xr:uid="{00000000-0005-0000-0000-00007B130000}"/>
    <cellStyle name="20% - Colore 2 12 2 7 3" xfId="5241" xr:uid="{00000000-0005-0000-0000-00007C130000}"/>
    <cellStyle name="20% - Colore 2 12 2 8" xfId="5242" xr:uid="{00000000-0005-0000-0000-00007D130000}"/>
    <cellStyle name="20% - Colore 2 12 2 8 2" xfId="5243" xr:uid="{00000000-0005-0000-0000-00007E130000}"/>
    <cellStyle name="20% - Colore 2 12 2 8 3" xfId="5244" xr:uid="{00000000-0005-0000-0000-00007F130000}"/>
    <cellStyle name="20% - Colore 2 12 2 9" xfId="5245" xr:uid="{00000000-0005-0000-0000-000080130000}"/>
    <cellStyle name="20% - Colore 2 12 3" xfId="5246" xr:uid="{00000000-0005-0000-0000-000081130000}"/>
    <cellStyle name="20% - Colore 2 12 3 2" xfId="5247" xr:uid="{00000000-0005-0000-0000-000082130000}"/>
    <cellStyle name="20% - Colore 2 12 3 2 2" xfId="5248" xr:uid="{00000000-0005-0000-0000-000083130000}"/>
    <cellStyle name="20% - Colore 2 12 3 2 2 2" xfId="5249" xr:uid="{00000000-0005-0000-0000-000084130000}"/>
    <cellStyle name="20% - Colore 2 12 3 2 2 3" xfId="5250" xr:uid="{00000000-0005-0000-0000-000085130000}"/>
    <cellStyle name="20% - Colore 2 12 3 2 3" xfId="5251" xr:uid="{00000000-0005-0000-0000-000086130000}"/>
    <cellStyle name="20% - Colore 2 12 3 2 4" xfId="5252" xr:uid="{00000000-0005-0000-0000-000087130000}"/>
    <cellStyle name="20% - Colore 2 12 3 3" xfId="5253" xr:uid="{00000000-0005-0000-0000-000088130000}"/>
    <cellStyle name="20% - Colore 2 12 3 3 2" xfId="5254" xr:uid="{00000000-0005-0000-0000-000089130000}"/>
    <cellStyle name="20% - Colore 2 12 3 3 3" xfId="5255" xr:uid="{00000000-0005-0000-0000-00008A130000}"/>
    <cellStyle name="20% - Colore 2 12 3 4" xfId="5256" xr:uid="{00000000-0005-0000-0000-00008B130000}"/>
    <cellStyle name="20% - Colore 2 12 3 4 2" xfId="5257" xr:uid="{00000000-0005-0000-0000-00008C130000}"/>
    <cellStyle name="20% - Colore 2 12 3 4 3" xfId="5258" xr:uid="{00000000-0005-0000-0000-00008D130000}"/>
    <cellStyle name="20% - Colore 2 12 3 5" xfId="5259" xr:uid="{00000000-0005-0000-0000-00008E130000}"/>
    <cellStyle name="20% - Colore 2 12 3 5 2" xfId="5260" xr:uid="{00000000-0005-0000-0000-00008F130000}"/>
    <cellStyle name="20% - Colore 2 12 3 5 3" xfId="5261" xr:uid="{00000000-0005-0000-0000-000090130000}"/>
    <cellStyle name="20% - Colore 2 12 3 6" xfId="5262" xr:uid="{00000000-0005-0000-0000-000091130000}"/>
    <cellStyle name="20% - Colore 2 12 3 7" xfId="5263" xr:uid="{00000000-0005-0000-0000-000092130000}"/>
    <cellStyle name="20% - Colore 2 12 4" xfId="5264" xr:uid="{00000000-0005-0000-0000-000093130000}"/>
    <cellStyle name="20% - Colore 2 12 4 2" xfId="5265" xr:uid="{00000000-0005-0000-0000-000094130000}"/>
    <cellStyle name="20% - Colore 2 12 4 2 2" xfId="5266" xr:uid="{00000000-0005-0000-0000-000095130000}"/>
    <cellStyle name="20% - Colore 2 12 4 2 2 2" xfId="5267" xr:uid="{00000000-0005-0000-0000-000096130000}"/>
    <cellStyle name="20% - Colore 2 12 4 2 2 3" xfId="5268" xr:uid="{00000000-0005-0000-0000-000097130000}"/>
    <cellStyle name="20% - Colore 2 12 4 2 3" xfId="5269" xr:uid="{00000000-0005-0000-0000-000098130000}"/>
    <cellStyle name="20% - Colore 2 12 4 2 4" xfId="5270" xr:uid="{00000000-0005-0000-0000-000099130000}"/>
    <cellStyle name="20% - Colore 2 12 4 3" xfId="5271" xr:uid="{00000000-0005-0000-0000-00009A130000}"/>
    <cellStyle name="20% - Colore 2 12 4 3 2" xfId="5272" xr:uid="{00000000-0005-0000-0000-00009B130000}"/>
    <cellStyle name="20% - Colore 2 12 4 3 3" xfId="5273" xr:uid="{00000000-0005-0000-0000-00009C130000}"/>
    <cellStyle name="20% - Colore 2 12 4 4" xfId="5274" xr:uid="{00000000-0005-0000-0000-00009D130000}"/>
    <cellStyle name="20% - Colore 2 12 4 4 2" xfId="5275" xr:uid="{00000000-0005-0000-0000-00009E130000}"/>
    <cellStyle name="20% - Colore 2 12 4 4 3" xfId="5276" xr:uid="{00000000-0005-0000-0000-00009F130000}"/>
    <cellStyle name="20% - Colore 2 12 4 5" xfId="5277" xr:uid="{00000000-0005-0000-0000-0000A0130000}"/>
    <cellStyle name="20% - Colore 2 12 4 5 2" xfId="5278" xr:uid="{00000000-0005-0000-0000-0000A1130000}"/>
    <cellStyle name="20% - Colore 2 12 4 5 3" xfId="5279" xr:uid="{00000000-0005-0000-0000-0000A2130000}"/>
    <cellStyle name="20% - Colore 2 12 4 6" xfId="5280" xr:uid="{00000000-0005-0000-0000-0000A3130000}"/>
    <cellStyle name="20% - Colore 2 12 4 7" xfId="5281" xr:uid="{00000000-0005-0000-0000-0000A4130000}"/>
    <cellStyle name="20% - Colore 2 12 5" xfId="5282" xr:uid="{00000000-0005-0000-0000-0000A5130000}"/>
    <cellStyle name="20% - Colore 2 12 5 2" xfId="5283" xr:uid="{00000000-0005-0000-0000-0000A6130000}"/>
    <cellStyle name="20% - Colore 2 12 5 2 2" xfId="5284" xr:uid="{00000000-0005-0000-0000-0000A7130000}"/>
    <cellStyle name="20% - Colore 2 12 5 2 2 2" xfId="5285" xr:uid="{00000000-0005-0000-0000-0000A8130000}"/>
    <cellStyle name="20% - Colore 2 12 5 2 2 3" xfId="5286" xr:uid="{00000000-0005-0000-0000-0000A9130000}"/>
    <cellStyle name="20% - Colore 2 12 5 2 3" xfId="5287" xr:uid="{00000000-0005-0000-0000-0000AA130000}"/>
    <cellStyle name="20% - Colore 2 12 5 2 4" xfId="5288" xr:uid="{00000000-0005-0000-0000-0000AB130000}"/>
    <cellStyle name="20% - Colore 2 12 5 3" xfId="5289" xr:uid="{00000000-0005-0000-0000-0000AC130000}"/>
    <cellStyle name="20% - Colore 2 12 5 3 2" xfId="5290" xr:uid="{00000000-0005-0000-0000-0000AD130000}"/>
    <cellStyle name="20% - Colore 2 12 5 3 3" xfId="5291" xr:uid="{00000000-0005-0000-0000-0000AE130000}"/>
    <cellStyle name="20% - Colore 2 12 5 4" xfId="5292" xr:uid="{00000000-0005-0000-0000-0000AF130000}"/>
    <cellStyle name="20% - Colore 2 12 5 4 2" xfId="5293" xr:uid="{00000000-0005-0000-0000-0000B0130000}"/>
    <cellStyle name="20% - Colore 2 12 5 4 3" xfId="5294" xr:uid="{00000000-0005-0000-0000-0000B1130000}"/>
    <cellStyle name="20% - Colore 2 12 5 5" xfId="5295" xr:uid="{00000000-0005-0000-0000-0000B2130000}"/>
    <cellStyle name="20% - Colore 2 12 5 5 2" xfId="5296" xr:uid="{00000000-0005-0000-0000-0000B3130000}"/>
    <cellStyle name="20% - Colore 2 12 5 5 3" xfId="5297" xr:uid="{00000000-0005-0000-0000-0000B4130000}"/>
    <cellStyle name="20% - Colore 2 12 5 6" xfId="5298" xr:uid="{00000000-0005-0000-0000-0000B5130000}"/>
    <cellStyle name="20% - Colore 2 12 5 7" xfId="5299" xr:uid="{00000000-0005-0000-0000-0000B6130000}"/>
    <cellStyle name="20% - Colore 2 12 6" xfId="5300" xr:uid="{00000000-0005-0000-0000-0000B7130000}"/>
    <cellStyle name="20% - Colore 2 12 6 2" xfId="5301" xr:uid="{00000000-0005-0000-0000-0000B8130000}"/>
    <cellStyle name="20% - Colore 2 12 6 2 2" xfId="5302" xr:uid="{00000000-0005-0000-0000-0000B9130000}"/>
    <cellStyle name="20% - Colore 2 12 6 2 3" xfId="5303" xr:uid="{00000000-0005-0000-0000-0000BA130000}"/>
    <cellStyle name="20% - Colore 2 12 6 3" xfId="5304" xr:uid="{00000000-0005-0000-0000-0000BB130000}"/>
    <cellStyle name="20% - Colore 2 12 6 4" xfId="5305" xr:uid="{00000000-0005-0000-0000-0000BC130000}"/>
    <cellStyle name="20% - Colore 2 12 7" xfId="5306" xr:uid="{00000000-0005-0000-0000-0000BD130000}"/>
    <cellStyle name="20% - Colore 2 12 7 2" xfId="5307" xr:uid="{00000000-0005-0000-0000-0000BE130000}"/>
    <cellStyle name="20% - Colore 2 12 7 3" xfId="5308" xr:uid="{00000000-0005-0000-0000-0000BF130000}"/>
    <cellStyle name="20% - Colore 2 12 8" xfId="5309" xr:uid="{00000000-0005-0000-0000-0000C0130000}"/>
    <cellStyle name="20% - Colore 2 12 8 2" xfId="5310" xr:uid="{00000000-0005-0000-0000-0000C1130000}"/>
    <cellStyle name="20% - Colore 2 12 8 3" xfId="5311" xr:uid="{00000000-0005-0000-0000-0000C2130000}"/>
    <cellStyle name="20% - Colore 2 12 9" xfId="5312" xr:uid="{00000000-0005-0000-0000-0000C3130000}"/>
    <cellStyle name="20% - Colore 2 12 9 2" xfId="5313" xr:uid="{00000000-0005-0000-0000-0000C4130000}"/>
    <cellStyle name="20% - Colore 2 12 9 3" xfId="5314" xr:uid="{00000000-0005-0000-0000-0000C5130000}"/>
    <cellStyle name="20% - Colore 2 13" xfId="5315" xr:uid="{00000000-0005-0000-0000-0000C6130000}"/>
    <cellStyle name="20% - Colore 2 13 10" xfId="5316" xr:uid="{00000000-0005-0000-0000-0000C7130000}"/>
    <cellStyle name="20% - Colore 2 13 11" xfId="5317" xr:uid="{00000000-0005-0000-0000-0000C8130000}"/>
    <cellStyle name="20% - Colore 2 13 2" xfId="5318" xr:uid="{00000000-0005-0000-0000-0000C9130000}"/>
    <cellStyle name="20% - Colore 2 13 2 10" xfId="5319" xr:uid="{00000000-0005-0000-0000-0000CA130000}"/>
    <cellStyle name="20% - Colore 2 13 2 2" xfId="5320" xr:uid="{00000000-0005-0000-0000-0000CB130000}"/>
    <cellStyle name="20% - Colore 2 13 2 2 2" xfId="5321" xr:uid="{00000000-0005-0000-0000-0000CC130000}"/>
    <cellStyle name="20% - Colore 2 13 2 2 2 2" xfId="5322" xr:uid="{00000000-0005-0000-0000-0000CD130000}"/>
    <cellStyle name="20% - Colore 2 13 2 2 2 2 2" xfId="5323" xr:uid="{00000000-0005-0000-0000-0000CE130000}"/>
    <cellStyle name="20% - Colore 2 13 2 2 2 2 3" xfId="5324" xr:uid="{00000000-0005-0000-0000-0000CF130000}"/>
    <cellStyle name="20% - Colore 2 13 2 2 2 3" xfId="5325" xr:uid="{00000000-0005-0000-0000-0000D0130000}"/>
    <cellStyle name="20% - Colore 2 13 2 2 2 4" xfId="5326" xr:uid="{00000000-0005-0000-0000-0000D1130000}"/>
    <cellStyle name="20% - Colore 2 13 2 2 3" xfId="5327" xr:uid="{00000000-0005-0000-0000-0000D2130000}"/>
    <cellStyle name="20% - Colore 2 13 2 2 3 2" xfId="5328" xr:uid="{00000000-0005-0000-0000-0000D3130000}"/>
    <cellStyle name="20% - Colore 2 13 2 2 3 3" xfId="5329" xr:uid="{00000000-0005-0000-0000-0000D4130000}"/>
    <cellStyle name="20% - Colore 2 13 2 2 4" xfId="5330" xr:uid="{00000000-0005-0000-0000-0000D5130000}"/>
    <cellStyle name="20% - Colore 2 13 2 2 4 2" xfId="5331" xr:uid="{00000000-0005-0000-0000-0000D6130000}"/>
    <cellStyle name="20% - Colore 2 13 2 2 4 3" xfId="5332" xr:uid="{00000000-0005-0000-0000-0000D7130000}"/>
    <cellStyle name="20% - Colore 2 13 2 2 5" xfId="5333" xr:uid="{00000000-0005-0000-0000-0000D8130000}"/>
    <cellStyle name="20% - Colore 2 13 2 2 5 2" xfId="5334" xr:uid="{00000000-0005-0000-0000-0000D9130000}"/>
    <cellStyle name="20% - Colore 2 13 2 2 5 3" xfId="5335" xr:uid="{00000000-0005-0000-0000-0000DA130000}"/>
    <cellStyle name="20% - Colore 2 13 2 2 6" xfId="5336" xr:uid="{00000000-0005-0000-0000-0000DB130000}"/>
    <cellStyle name="20% - Colore 2 13 2 2 7" xfId="5337" xr:uid="{00000000-0005-0000-0000-0000DC130000}"/>
    <cellStyle name="20% - Colore 2 13 2 3" xfId="5338" xr:uid="{00000000-0005-0000-0000-0000DD130000}"/>
    <cellStyle name="20% - Colore 2 13 2 3 2" xfId="5339" xr:uid="{00000000-0005-0000-0000-0000DE130000}"/>
    <cellStyle name="20% - Colore 2 13 2 3 2 2" xfId="5340" xr:uid="{00000000-0005-0000-0000-0000DF130000}"/>
    <cellStyle name="20% - Colore 2 13 2 3 2 2 2" xfId="5341" xr:uid="{00000000-0005-0000-0000-0000E0130000}"/>
    <cellStyle name="20% - Colore 2 13 2 3 2 2 3" xfId="5342" xr:uid="{00000000-0005-0000-0000-0000E1130000}"/>
    <cellStyle name="20% - Colore 2 13 2 3 2 3" xfId="5343" xr:uid="{00000000-0005-0000-0000-0000E2130000}"/>
    <cellStyle name="20% - Colore 2 13 2 3 2 4" xfId="5344" xr:uid="{00000000-0005-0000-0000-0000E3130000}"/>
    <cellStyle name="20% - Colore 2 13 2 3 3" xfId="5345" xr:uid="{00000000-0005-0000-0000-0000E4130000}"/>
    <cellStyle name="20% - Colore 2 13 2 3 3 2" xfId="5346" xr:uid="{00000000-0005-0000-0000-0000E5130000}"/>
    <cellStyle name="20% - Colore 2 13 2 3 3 3" xfId="5347" xr:uid="{00000000-0005-0000-0000-0000E6130000}"/>
    <cellStyle name="20% - Colore 2 13 2 3 4" xfId="5348" xr:uid="{00000000-0005-0000-0000-0000E7130000}"/>
    <cellStyle name="20% - Colore 2 13 2 3 4 2" xfId="5349" xr:uid="{00000000-0005-0000-0000-0000E8130000}"/>
    <cellStyle name="20% - Colore 2 13 2 3 4 3" xfId="5350" xr:uid="{00000000-0005-0000-0000-0000E9130000}"/>
    <cellStyle name="20% - Colore 2 13 2 3 5" xfId="5351" xr:uid="{00000000-0005-0000-0000-0000EA130000}"/>
    <cellStyle name="20% - Colore 2 13 2 3 5 2" xfId="5352" xr:uid="{00000000-0005-0000-0000-0000EB130000}"/>
    <cellStyle name="20% - Colore 2 13 2 3 5 3" xfId="5353" xr:uid="{00000000-0005-0000-0000-0000EC130000}"/>
    <cellStyle name="20% - Colore 2 13 2 3 6" xfId="5354" xr:uid="{00000000-0005-0000-0000-0000ED130000}"/>
    <cellStyle name="20% - Colore 2 13 2 3 7" xfId="5355" xr:uid="{00000000-0005-0000-0000-0000EE130000}"/>
    <cellStyle name="20% - Colore 2 13 2 4" xfId="5356" xr:uid="{00000000-0005-0000-0000-0000EF130000}"/>
    <cellStyle name="20% - Colore 2 13 2 4 2" xfId="5357" xr:uid="{00000000-0005-0000-0000-0000F0130000}"/>
    <cellStyle name="20% - Colore 2 13 2 4 2 2" xfId="5358" xr:uid="{00000000-0005-0000-0000-0000F1130000}"/>
    <cellStyle name="20% - Colore 2 13 2 4 2 2 2" xfId="5359" xr:uid="{00000000-0005-0000-0000-0000F2130000}"/>
    <cellStyle name="20% - Colore 2 13 2 4 2 2 3" xfId="5360" xr:uid="{00000000-0005-0000-0000-0000F3130000}"/>
    <cellStyle name="20% - Colore 2 13 2 4 2 3" xfId="5361" xr:uid="{00000000-0005-0000-0000-0000F4130000}"/>
    <cellStyle name="20% - Colore 2 13 2 4 2 4" xfId="5362" xr:uid="{00000000-0005-0000-0000-0000F5130000}"/>
    <cellStyle name="20% - Colore 2 13 2 4 3" xfId="5363" xr:uid="{00000000-0005-0000-0000-0000F6130000}"/>
    <cellStyle name="20% - Colore 2 13 2 4 3 2" xfId="5364" xr:uid="{00000000-0005-0000-0000-0000F7130000}"/>
    <cellStyle name="20% - Colore 2 13 2 4 3 3" xfId="5365" xr:uid="{00000000-0005-0000-0000-0000F8130000}"/>
    <cellStyle name="20% - Colore 2 13 2 4 4" xfId="5366" xr:uid="{00000000-0005-0000-0000-0000F9130000}"/>
    <cellStyle name="20% - Colore 2 13 2 4 4 2" xfId="5367" xr:uid="{00000000-0005-0000-0000-0000FA130000}"/>
    <cellStyle name="20% - Colore 2 13 2 4 4 3" xfId="5368" xr:uid="{00000000-0005-0000-0000-0000FB130000}"/>
    <cellStyle name="20% - Colore 2 13 2 4 5" xfId="5369" xr:uid="{00000000-0005-0000-0000-0000FC130000}"/>
    <cellStyle name="20% - Colore 2 13 2 4 5 2" xfId="5370" xr:uid="{00000000-0005-0000-0000-0000FD130000}"/>
    <cellStyle name="20% - Colore 2 13 2 4 5 3" xfId="5371" xr:uid="{00000000-0005-0000-0000-0000FE130000}"/>
    <cellStyle name="20% - Colore 2 13 2 4 6" xfId="5372" xr:uid="{00000000-0005-0000-0000-0000FF130000}"/>
    <cellStyle name="20% - Colore 2 13 2 4 7" xfId="5373" xr:uid="{00000000-0005-0000-0000-000000140000}"/>
    <cellStyle name="20% - Colore 2 13 2 5" xfId="5374" xr:uid="{00000000-0005-0000-0000-000001140000}"/>
    <cellStyle name="20% - Colore 2 13 2 5 2" xfId="5375" xr:uid="{00000000-0005-0000-0000-000002140000}"/>
    <cellStyle name="20% - Colore 2 13 2 5 2 2" xfId="5376" xr:uid="{00000000-0005-0000-0000-000003140000}"/>
    <cellStyle name="20% - Colore 2 13 2 5 2 3" xfId="5377" xr:uid="{00000000-0005-0000-0000-000004140000}"/>
    <cellStyle name="20% - Colore 2 13 2 5 3" xfId="5378" xr:uid="{00000000-0005-0000-0000-000005140000}"/>
    <cellStyle name="20% - Colore 2 13 2 5 4" xfId="5379" xr:uid="{00000000-0005-0000-0000-000006140000}"/>
    <cellStyle name="20% - Colore 2 13 2 6" xfId="5380" xr:uid="{00000000-0005-0000-0000-000007140000}"/>
    <cellStyle name="20% - Colore 2 13 2 6 2" xfId="5381" xr:uid="{00000000-0005-0000-0000-000008140000}"/>
    <cellStyle name="20% - Colore 2 13 2 6 3" xfId="5382" xr:uid="{00000000-0005-0000-0000-000009140000}"/>
    <cellStyle name="20% - Colore 2 13 2 7" xfId="5383" xr:uid="{00000000-0005-0000-0000-00000A140000}"/>
    <cellStyle name="20% - Colore 2 13 2 7 2" xfId="5384" xr:uid="{00000000-0005-0000-0000-00000B140000}"/>
    <cellStyle name="20% - Colore 2 13 2 7 3" xfId="5385" xr:uid="{00000000-0005-0000-0000-00000C140000}"/>
    <cellStyle name="20% - Colore 2 13 2 8" xfId="5386" xr:uid="{00000000-0005-0000-0000-00000D140000}"/>
    <cellStyle name="20% - Colore 2 13 2 8 2" xfId="5387" xr:uid="{00000000-0005-0000-0000-00000E140000}"/>
    <cellStyle name="20% - Colore 2 13 2 8 3" xfId="5388" xr:uid="{00000000-0005-0000-0000-00000F140000}"/>
    <cellStyle name="20% - Colore 2 13 2 9" xfId="5389" xr:uid="{00000000-0005-0000-0000-000010140000}"/>
    <cellStyle name="20% - Colore 2 13 3" xfId="5390" xr:uid="{00000000-0005-0000-0000-000011140000}"/>
    <cellStyle name="20% - Colore 2 13 3 2" xfId="5391" xr:uid="{00000000-0005-0000-0000-000012140000}"/>
    <cellStyle name="20% - Colore 2 13 3 2 2" xfId="5392" xr:uid="{00000000-0005-0000-0000-000013140000}"/>
    <cellStyle name="20% - Colore 2 13 3 2 2 2" xfId="5393" xr:uid="{00000000-0005-0000-0000-000014140000}"/>
    <cellStyle name="20% - Colore 2 13 3 2 2 3" xfId="5394" xr:uid="{00000000-0005-0000-0000-000015140000}"/>
    <cellStyle name="20% - Colore 2 13 3 2 3" xfId="5395" xr:uid="{00000000-0005-0000-0000-000016140000}"/>
    <cellStyle name="20% - Colore 2 13 3 2 4" xfId="5396" xr:uid="{00000000-0005-0000-0000-000017140000}"/>
    <cellStyle name="20% - Colore 2 13 3 3" xfId="5397" xr:uid="{00000000-0005-0000-0000-000018140000}"/>
    <cellStyle name="20% - Colore 2 13 3 3 2" xfId="5398" xr:uid="{00000000-0005-0000-0000-000019140000}"/>
    <cellStyle name="20% - Colore 2 13 3 3 3" xfId="5399" xr:uid="{00000000-0005-0000-0000-00001A140000}"/>
    <cellStyle name="20% - Colore 2 13 3 4" xfId="5400" xr:uid="{00000000-0005-0000-0000-00001B140000}"/>
    <cellStyle name="20% - Colore 2 13 3 4 2" xfId="5401" xr:uid="{00000000-0005-0000-0000-00001C140000}"/>
    <cellStyle name="20% - Colore 2 13 3 4 3" xfId="5402" xr:uid="{00000000-0005-0000-0000-00001D140000}"/>
    <cellStyle name="20% - Colore 2 13 3 5" xfId="5403" xr:uid="{00000000-0005-0000-0000-00001E140000}"/>
    <cellStyle name="20% - Colore 2 13 3 5 2" xfId="5404" xr:uid="{00000000-0005-0000-0000-00001F140000}"/>
    <cellStyle name="20% - Colore 2 13 3 5 3" xfId="5405" xr:uid="{00000000-0005-0000-0000-000020140000}"/>
    <cellStyle name="20% - Colore 2 13 3 6" xfId="5406" xr:uid="{00000000-0005-0000-0000-000021140000}"/>
    <cellStyle name="20% - Colore 2 13 3 7" xfId="5407" xr:uid="{00000000-0005-0000-0000-000022140000}"/>
    <cellStyle name="20% - Colore 2 13 4" xfId="5408" xr:uid="{00000000-0005-0000-0000-000023140000}"/>
    <cellStyle name="20% - Colore 2 13 4 2" xfId="5409" xr:uid="{00000000-0005-0000-0000-000024140000}"/>
    <cellStyle name="20% - Colore 2 13 4 2 2" xfId="5410" xr:uid="{00000000-0005-0000-0000-000025140000}"/>
    <cellStyle name="20% - Colore 2 13 4 2 2 2" xfId="5411" xr:uid="{00000000-0005-0000-0000-000026140000}"/>
    <cellStyle name="20% - Colore 2 13 4 2 2 3" xfId="5412" xr:uid="{00000000-0005-0000-0000-000027140000}"/>
    <cellStyle name="20% - Colore 2 13 4 2 3" xfId="5413" xr:uid="{00000000-0005-0000-0000-000028140000}"/>
    <cellStyle name="20% - Colore 2 13 4 2 4" xfId="5414" xr:uid="{00000000-0005-0000-0000-000029140000}"/>
    <cellStyle name="20% - Colore 2 13 4 3" xfId="5415" xr:uid="{00000000-0005-0000-0000-00002A140000}"/>
    <cellStyle name="20% - Colore 2 13 4 3 2" xfId="5416" xr:uid="{00000000-0005-0000-0000-00002B140000}"/>
    <cellStyle name="20% - Colore 2 13 4 3 3" xfId="5417" xr:uid="{00000000-0005-0000-0000-00002C140000}"/>
    <cellStyle name="20% - Colore 2 13 4 4" xfId="5418" xr:uid="{00000000-0005-0000-0000-00002D140000}"/>
    <cellStyle name="20% - Colore 2 13 4 4 2" xfId="5419" xr:uid="{00000000-0005-0000-0000-00002E140000}"/>
    <cellStyle name="20% - Colore 2 13 4 4 3" xfId="5420" xr:uid="{00000000-0005-0000-0000-00002F140000}"/>
    <cellStyle name="20% - Colore 2 13 4 5" xfId="5421" xr:uid="{00000000-0005-0000-0000-000030140000}"/>
    <cellStyle name="20% - Colore 2 13 4 5 2" xfId="5422" xr:uid="{00000000-0005-0000-0000-000031140000}"/>
    <cellStyle name="20% - Colore 2 13 4 5 3" xfId="5423" xr:uid="{00000000-0005-0000-0000-000032140000}"/>
    <cellStyle name="20% - Colore 2 13 4 6" xfId="5424" xr:uid="{00000000-0005-0000-0000-000033140000}"/>
    <cellStyle name="20% - Colore 2 13 4 7" xfId="5425" xr:uid="{00000000-0005-0000-0000-000034140000}"/>
    <cellStyle name="20% - Colore 2 13 5" xfId="5426" xr:uid="{00000000-0005-0000-0000-000035140000}"/>
    <cellStyle name="20% - Colore 2 13 5 2" xfId="5427" xr:uid="{00000000-0005-0000-0000-000036140000}"/>
    <cellStyle name="20% - Colore 2 13 5 2 2" xfId="5428" xr:uid="{00000000-0005-0000-0000-000037140000}"/>
    <cellStyle name="20% - Colore 2 13 5 2 2 2" xfId="5429" xr:uid="{00000000-0005-0000-0000-000038140000}"/>
    <cellStyle name="20% - Colore 2 13 5 2 2 3" xfId="5430" xr:uid="{00000000-0005-0000-0000-000039140000}"/>
    <cellStyle name="20% - Colore 2 13 5 2 3" xfId="5431" xr:uid="{00000000-0005-0000-0000-00003A140000}"/>
    <cellStyle name="20% - Colore 2 13 5 2 4" xfId="5432" xr:uid="{00000000-0005-0000-0000-00003B140000}"/>
    <cellStyle name="20% - Colore 2 13 5 3" xfId="5433" xr:uid="{00000000-0005-0000-0000-00003C140000}"/>
    <cellStyle name="20% - Colore 2 13 5 3 2" xfId="5434" xr:uid="{00000000-0005-0000-0000-00003D140000}"/>
    <cellStyle name="20% - Colore 2 13 5 3 3" xfId="5435" xr:uid="{00000000-0005-0000-0000-00003E140000}"/>
    <cellStyle name="20% - Colore 2 13 5 4" xfId="5436" xr:uid="{00000000-0005-0000-0000-00003F140000}"/>
    <cellStyle name="20% - Colore 2 13 5 4 2" xfId="5437" xr:uid="{00000000-0005-0000-0000-000040140000}"/>
    <cellStyle name="20% - Colore 2 13 5 4 3" xfId="5438" xr:uid="{00000000-0005-0000-0000-000041140000}"/>
    <cellStyle name="20% - Colore 2 13 5 5" xfId="5439" xr:uid="{00000000-0005-0000-0000-000042140000}"/>
    <cellStyle name="20% - Colore 2 13 5 5 2" xfId="5440" xr:uid="{00000000-0005-0000-0000-000043140000}"/>
    <cellStyle name="20% - Colore 2 13 5 5 3" xfId="5441" xr:uid="{00000000-0005-0000-0000-000044140000}"/>
    <cellStyle name="20% - Colore 2 13 5 6" xfId="5442" xr:uid="{00000000-0005-0000-0000-000045140000}"/>
    <cellStyle name="20% - Colore 2 13 5 7" xfId="5443" xr:uid="{00000000-0005-0000-0000-000046140000}"/>
    <cellStyle name="20% - Colore 2 13 6" xfId="5444" xr:uid="{00000000-0005-0000-0000-000047140000}"/>
    <cellStyle name="20% - Colore 2 13 6 2" xfId="5445" xr:uid="{00000000-0005-0000-0000-000048140000}"/>
    <cellStyle name="20% - Colore 2 13 6 2 2" xfId="5446" xr:uid="{00000000-0005-0000-0000-000049140000}"/>
    <cellStyle name="20% - Colore 2 13 6 2 3" xfId="5447" xr:uid="{00000000-0005-0000-0000-00004A140000}"/>
    <cellStyle name="20% - Colore 2 13 6 3" xfId="5448" xr:uid="{00000000-0005-0000-0000-00004B140000}"/>
    <cellStyle name="20% - Colore 2 13 6 4" xfId="5449" xr:uid="{00000000-0005-0000-0000-00004C140000}"/>
    <cellStyle name="20% - Colore 2 13 7" xfId="5450" xr:uid="{00000000-0005-0000-0000-00004D140000}"/>
    <cellStyle name="20% - Colore 2 13 7 2" xfId="5451" xr:uid="{00000000-0005-0000-0000-00004E140000}"/>
    <cellStyle name="20% - Colore 2 13 7 3" xfId="5452" xr:uid="{00000000-0005-0000-0000-00004F140000}"/>
    <cellStyle name="20% - Colore 2 13 8" xfId="5453" xr:uid="{00000000-0005-0000-0000-000050140000}"/>
    <cellStyle name="20% - Colore 2 13 8 2" xfId="5454" xr:uid="{00000000-0005-0000-0000-000051140000}"/>
    <cellStyle name="20% - Colore 2 13 8 3" xfId="5455" xr:uid="{00000000-0005-0000-0000-000052140000}"/>
    <cellStyle name="20% - Colore 2 13 9" xfId="5456" xr:uid="{00000000-0005-0000-0000-000053140000}"/>
    <cellStyle name="20% - Colore 2 13 9 2" xfId="5457" xr:uid="{00000000-0005-0000-0000-000054140000}"/>
    <cellStyle name="20% - Colore 2 13 9 3" xfId="5458" xr:uid="{00000000-0005-0000-0000-000055140000}"/>
    <cellStyle name="20% - Colore 2 14" xfId="5459" xr:uid="{00000000-0005-0000-0000-000056140000}"/>
    <cellStyle name="20% - Colore 2 14 10" xfId="5460" xr:uid="{00000000-0005-0000-0000-000057140000}"/>
    <cellStyle name="20% - Colore 2 14 11" xfId="5461" xr:uid="{00000000-0005-0000-0000-000058140000}"/>
    <cellStyle name="20% - Colore 2 14 2" xfId="5462" xr:uid="{00000000-0005-0000-0000-000059140000}"/>
    <cellStyle name="20% - Colore 2 14 2 10" xfId="5463" xr:uid="{00000000-0005-0000-0000-00005A140000}"/>
    <cellStyle name="20% - Colore 2 14 2 2" xfId="5464" xr:uid="{00000000-0005-0000-0000-00005B140000}"/>
    <cellStyle name="20% - Colore 2 14 2 2 2" xfId="5465" xr:uid="{00000000-0005-0000-0000-00005C140000}"/>
    <cellStyle name="20% - Colore 2 14 2 2 2 2" xfId="5466" xr:uid="{00000000-0005-0000-0000-00005D140000}"/>
    <cellStyle name="20% - Colore 2 14 2 2 2 2 2" xfId="5467" xr:uid="{00000000-0005-0000-0000-00005E140000}"/>
    <cellStyle name="20% - Colore 2 14 2 2 2 2 3" xfId="5468" xr:uid="{00000000-0005-0000-0000-00005F140000}"/>
    <cellStyle name="20% - Colore 2 14 2 2 2 3" xfId="5469" xr:uid="{00000000-0005-0000-0000-000060140000}"/>
    <cellStyle name="20% - Colore 2 14 2 2 2 4" xfId="5470" xr:uid="{00000000-0005-0000-0000-000061140000}"/>
    <cellStyle name="20% - Colore 2 14 2 2 3" xfId="5471" xr:uid="{00000000-0005-0000-0000-000062140000}"/>
    <cellStyle name="20% - Colore 2 14 2 2 3 2" xfId="5472" xr:uid="{00000000-0005-0000-0000-000063140000}"/>
    <cellStyle name="20% - Colore 2 14 2 2 3 3" xfId="5473" xr:uid="{00000000-0005-0000-0000-000064140000}"/>
    <cellStyle name="20% - Colore 2 14 2 2 4" xfId="5474" xr:uid="{00000000-0005-0000-0000-000065140000}"/>
    <cellStyle name="20% - Colore 2 14 2 2 4 2" xfId="5475" xr:uid="{00000000-0005-0000-0000-000066140000}"/>
    <cellStyle name="20% - Colore 2 14 2 2 4 3" xfId="5476" xr:uid="{00000000-0005-0000-0000-000067140000}"/>
    <cellStyle name="20% - Colore 2 14 2 2 5" xfId="5477" xr:uid="{00000000-0005-0000-0000-000068140000}"/>
    <cellStyle name="20% - Colore 2 14 2 2 5 2" xfId="5478" xr:uid="{00000000-0005-0000-0000-000069140000}"/>
    <cellStyle name="20% - Colore 2 14 2 2 5 3" xfId="5479" xr:uid="{00000000-0005-0000-0000-00006A140000}"/>
    <cellStyle name="20% - Colore 2 14 2 2 6" xfId="5480" xr:uid="{00000000-0005-0000-0000-00006B140000}"/>
    <cellStyle name="20% - Colore 2 14 2 2 7" xfId="5481" xr:uid="{00000000-0005-0000-0000-00006C140000}"/>
    <cellStyle name="20% - Colore 2 14 2 3" xfId="5482" xr:uid="{00000000-0005-0000-0000-00006D140000}"/>
    <cellStyle name="20% - Colore 2 14 2 3 2" xfId="5483" xr:uid="{00000000-0005-0000-0000-00006E140000}"/>
    <cellStyle name="20% - Colore 2 14 2 3 2 2" xfId="5484" xr:uid="{00000000-0005-0000-0000-00006F140000}"/>
    <cellStyle name="20% - Colore 2 14 2 3 2 2 2" xfId="5485" xr:uid="{00000000-0005-0000-0000-000070140000}"/>
    <cellStyle name="20% - Colore 2 14 2 3 2 2 3" xfId="5486" xr:uid="{00000000-0005-0000-0000-000071140000}"/>
    <cellStyle name="20% - Colore 2 14 2 3 2 3" xfId="5487" xr:uid="{00000000-0005-0000-0000-000072140000}"/>
    <cellStyle name="20% - Colore 2 14 2 3 2 4" xfId="5488" xr:uid="{00000000-0005-0000-0000-000073140000}"/>
    <cellStyle name="20% - Colore 2 14 2 3 3" xfId="5489" xr:uid="{00000000-0005-0000-0000-000074140000}"/>
    <cellStyle name="20% - Colore 2 14 2 3 3 2" xfId="5490" xr:uid="{00000000-0005-0000-0000-000075140000}"/>
    <cellStyle name="20% - Colore 2 14 2 3 3 3" xfId="5491" xr:uid="{00000000-0005-0000-0000-000076140000}"/>
    <cellStyle name="20% - Colore 2 14 2 3 4" xfId="5492" xr:uid="{00000000-0005-0000-0000-000077140000}"/>
    <cellStyle name="20% - Colore 2 14 2 3 4 2" xfId="5493" xr:uid="{00000000-0005-0000-0000-000078140000}"/>
    <cellStyle name="20% - Colore 2 14 2 3 4 3" xfId="5494" xr:uid="{00000000-0005-0000-0000-000079140000}"/>
    <cellStyle name="20% - Colore 2 14 2 3 5" xfId="5495" xr:uid="{00000000-0005-0000-0000-00007A140000}"/>
    <cellStyle name="20% - Colore 2 14 2 3 5 2" xfId="5496" xr:uid="{00000000-0005-0000-0000-00007B140000}"/>
    <cellStyle name="20% - Colore 2 14 2 3 5 3" xfId="5497" xr:uid="{00000000-0005-0000-0000-00007C140000}"/>
    <cellStyle name="20% - Colore 2 14 2 3 6" xfId="5498" xr:uid="{00000000-0005-0000-0000-00007D140000}"/>
    <cellStyle name="20% - Colore 2 14 2 3 7" xfId="5499" xr:uid="{00000000-0005-0000-0000-00007E140000}"/>
    <cellStyle name="20% - Colore 2 14 2 4" xfId="5500" xr:uid="{00000000-0005-0000-0000-00007F140000}"/>
    <cellStyle name="20% - Colore 2 14 2 4 2" xfId="5501" xr:uid="{00000000-0005-0000-0000-000080140000}"/>
    <cellStyle name="20% - Colore 2 14 2 4 2 2" xfId="5502" xr:uid="{00000000-0005-0000-0000-000081140000}"/>
    <cellStyle name="20% - Colore 2 14 2 4 2 2 2" xfId="5503" xr:uid="{00000000-0005-0000-0000-000082140000}"/>
    <cellStyle name="20% - Colore 2 14 2 4 2 2 3" xfId="5504" xr:uid="{00000000-0005-0000-0000-000083140000}"/>
    <cellStyle name="20% - Colore 2 14 2 4 2 3" xfId="5505" xr:uid="{00000000-0005-0000-0000-000084140000}"/>
    <cellStyle name="20% - Colore 2 14 2 4 2 4" xfId="5506" xr:uid="{00000000-0005-0000-0000-000085140000}"/>
    <cellStyle name="20% - Colore 2 14 2 4 3" xfId="5507" xr:uid="{00000000-0005-0000-0000-000086140000}"/>
    <cellStyle name="20% - Colore 2 14 2 4 3 2" xfId="5508" xr:uid="{00000000-0005-0000-0000-000087140000}"/>
    <cellStyle name="20% - Colore 2 14 2 4 3 3" xfId="5509" xr:uid="{00000000-0005-0000-0000-000088140000}"/>
    <cellStyle name="20% - Colore 2 14 2 4 4" xfId="5510" xr:uid="{00000000-0005-0000-0000-000089140000}"/>
    <cellStyle name="20% - Colore 2 14 2 4 4 2" xfId="5511" xr:uid="{00000000-0005-0000-0000-00008A140000}"/>
    <cellStyle name="20% - Colore 2 14 2 4 4 3" xfId="5512" xr:uid="{00000000-0005-0000-0000-00008B140000}"/>
    <cellStyle name="20% - Colore 2 14 2 4 5" xfId="5513" xr:uid="{00000000-0005-0000-0000-00008C140000}"/>
    <cellStyle name="20% - Colore 2 14 2 4 5 2" xfId="5514" xr:uid="{00000000-0005-0000-0000-00008D140000}"/>
    <cellStyle name="20% - Colore 2 14 2 4 5 3" xfId="5515" xr:uid="{00000000-0005-0000-0000-00008E140000}"/>
    <cellStyle name="20% - Colore 2 14 2 4 6" xfId="5516" xr:uid="{00000000-0005-0000-0000-00008F140000}"/>
    <cellStyle name="20% - Colore 2 14 2 4 7" xfId="5517" xr:uid="{00000000-0005-0000-0000-000090140000}"/>
    <cellStyle name="20% - Colore 2 14 2 5" xfId="5518" xr:uid="{00000000-0005-0000-0000-000091140000}"/>
    <cellStyle name="20% - Colore 2 14 2 5 2" xfId="5519" xr:uid="{00000000-0005-0000-0000-000092140000}"/>
    <cellStyle name="20% - Colore 2 14 2 5 2 2" xfId="5520" xr:uid="{00000000-0005-0000-0000-000093140000}"/>
    <cellStyle name="20% - Colore 2 14 2 5 2 3" xfId="5521" xr:uid="{00000000-0005-0000-0000-000094140000}"/>
    <cellStyle name="20% - Colore 2 14 2 5 3" xfId="5522" xr:uid="{00000000-0005-0000-0000-000095140000}"/>
    <cellStyle name="20% - Colore 2 14 2 5 4" xfId="5523" xr:uid="{00000000-0005-0000-0000-000096140000}"/>
    <cellStyle name="20% - Colore 2 14 2 6" xfId="5524" xr:uid="{00000000-0005-0000-0000-000097140000}"/>
    <cellStyle name="20% - Colore 2 14 2 6 2" xfId="5525" xr:uid="{00000000-0005-0000-0000-000098140000}"/>
    <cellStyle name="20% - Colore 2 14 2 6 3" xfId="5526" xr:uid="{00000000-0005-0000-0000-000099140000}"/>
    <cellStyle name="20% - Colore 2 14 2 7" xfId="5527" xr:uid="{00000000-0005-0000-0000-00009A140000}"/>
    <cellStyle name="20% - Colore 2 14 2 7 2" xfId="5528" xr:uid="{00000000-0005-0000-0000-00009B140000}"/>
    <cellStyle name="20% - Colore 2 14 2 7 3" xfId="5529" xr:uid="{00000000-0005-0000-0000-00009C140000}"/>
    <cellStyle name="20% - Colore 2 14 2 8" xfId="5530" xr:uid="{00000000-0005-0000-0000-00009D140000}"/>
    <cellStyle name="20% - Colore 2 14 2 8 2" xfId="5531" xr:uid="{00000000-0005-0000-0000-00009E140000}"/>
    <cellStyle name="20% - Colore 2 14 2 8 3" xfId="5532" xr:uid="{00000000-0005-0000-0000-00009F140000}"/>
    <cellStyle name="20% - Colore 2 14 2 9" xfId="5533" xr:uid="{00000000-0005-0000-0000-0000A0140000}"/>
    <cellStyle name="20% - Colore 2 14 3" xfId="5534" xr:uid="{00000000-0005-0000-0000-0000A1140000}"/>
    <cellStyle name="20% - Colore 2 14 3 2" xfId="5535" xr:uid="{00000000-0005-0000-0000-0000A2140000}"/>
    <cellStyle name="20% - Colore 2 14 3 2 2" xfId="5536" xr:uid="{00000000-0005-0000-0000-0000A3140000}"/>
    <cellStyle name="20% - Colore 2 14 3 2 2 2" xfId="5537" xr:uid="{00000000-0005-0000-0000-0000A4140000}"/>
    <cellStyle name="20% - Colore 2 14 3 2 2 3" xfId="5538" xr:uid="{00000000-0005-0000-0000-0000A5140000}"/>
    <cellStyle name="20% - Colore 2 14 3 2 3" xfId="5539" xr:uid="{00000000-0005-0000-0000-0000A6140000}"/>
    <cellStyle name="20% - Colore 2 14 3 2 4" xfId="5540" xr:uid="{00000000-0005-0000-0000-0000A7140000}"/>
    <cellStyle name="20% - Colore 2 14 3 3" xfId="5541" xr:uid="{00000000-0005-0000-0000-0000A8140000}"/>
    <cellStyle name="20% - Colore 2 14 3 3 2" xfId="5542" xr:uid="{00000000-0005-0000-0000-0000A9140000}"/>
    <cellStyle name="20% - Colore 2 14 3 3 3" xfId="5543" xr:uid="{00000000-0005-0000-0000-0000AA140000}"/>
    <cellStyle name="20% - Colore 2 14 3 4" xfId="5544" xr:uid="{00000000-0005-0000-0000-0000AB140000}"/>
    <cellStyle name="20% - Colore 2 14 3 4 2" xfId="5545" xr:uid="{00000000-0005-0000-0000-0000AC140000}"/>
    <cellStyle name="20% - Colore 2 14 3 4 3" xfId="5546" xr:uid="{00000000-0005-0000-0000-0000AD140000}"/>
    <cellStyle name="20% - Colore 2 14 3 5" xfId="5547" xr:uid="{00000000-0005-0000-0000-0000AE140000}"/>
    <cellStyle name="20% - Colore 2 14 3 5 2" xfId="5548" xr:uid="{00000000-0005-0000-0000-0000AF140000}"/>
    <cellStyle name="20% - Colore 2 14 3 5 3" xfId="5549" xr:uid="{00000000-0005-0000-0000-0000B0140000}"/>
    <cellStyle name="20% - Colore 2 14 3 6" xfId="5550" xr:uid="{00000000-0005-0000-0000-0000B1140000}"/>
    <cellStyle name="20% - Colore 2 14 3 7" xfId="5551" xr:uid="{00000000-0005-0000-0000-0000B2140000}"/>
    <cellStyle name="20% - Colore 2 14 4" xfId="5552" xr:uid="{00000000-0005-0000-0000-0000B3140000}"/>
    <cellStyle name="20% - Colore 2 14 4 2" xfId="5553" xr:uid="{00000000-0005-0000-0000-0000B4140000}"/>
    <cellStyle name="20% - Colore 2 14 4 2 2" xfId="5554" xr:uid="{00000000-0005-0000-0000-0000B5140000}"/>
    <cellStyle name="20% - Colore 2 14 4 2 2 2" xfId="5555" xr:uid="{00000000-0005-0000-0000-0000B6140000}"/>
    <cellStyle name="20% - Colore 2 14 4 2 2 3" xfId="5556" xr:uid="{00000000-0005-0000-0000-0000B7140000}"/>
    <cellStyle name="20% - Colore 2 14 4 2 3" xfId="5557" xr:uid="{00000000-0005-0000-0000-0000B8140000}"/>
    <cellStyle name="20% - Colore 2 14 4 2 4" xfId="5558" xr:uid="{00000000-0005-0000-0000-0000B9140000}"/>
    <cellStyle name="20% - Colore 2 14 4 3" xfId="5559" xr:uid="{00000000-0005-0000-0000-0000BA140000}"/>
    <cellStyle name="20% - Colore 2 14 4 3 2" xfId="5560" xr:uid="{00000000-0005-0000-0000-0000BB140000}"/>
    <cellStyle name="20% - Colore 2 14 4 3 3" xfId="5561" xr:uid="{00000000-0005-0000-0000-0000BC140000}"/>
    <cellStyle name="20% - Colore 2 14 4 4" xfId="5562" xr:uid="{00000000-0005-0000-0000-0000BD140000}"/>
    <cellStyle name="20% - Colore 2 14 4 4 2" xfId="5563" xr:uid="{00000000-0005-0000-0000-0000BE140000}"/>
    <cellStyle name="20% - Colore 2 14 4 4 3" xfId="5564" xr:uid="{00000000-0005-0000-0000-0000BF140000}"/>
    <cellStyle name="20% - Colore 2 14 4 5" xfId="5565" xr:uid="{00000000-0005-0000-0000-0000C0140000}"/>
    <cellStyle name="20% - Colore 2 14 4 5 2" xfId="5566" xr:uid="{00000000-0005-0000-0000-0000C1140000}"/>
    <cellStyle name="20% - Colore 2 14 4 5 3" xfId="5567" xr:uid="{00000000-0005-0000-0000-0000C2140000}"/>
    <cellStyle name="20% - Colore 2 14 4 6" xfId="5568" xr:uid="{00000000-0005-0000-0000-0000C3140000}"/>
    <cellStyle name="20% - Colore 2 14 4 7" xfId="5569" xr:uid="{00000000-0005-0000-0000-0000C4140000}"/>
    <cellStyle name="20% - Colore 2 14 5" xfId="5570" xr:uid="{00000000-0005-0000-0000-0000C5140000}"/>
    <cellStyle name="20% - Colore 2 14 5 2" xfId="5571" xr:uid="{00000000-0005-0000-0000-0000C6140000}"/>
    <cellStyle name="20% - Colore 2 14 5 2 2" xfId="5572" xr:uid="{00000000-0005-0000-0000-0000C7140000}"/>
    <cellStyle name="20% - Colore 2 14 5 2 2 2" xfId="5573" xr:uid="{00000000-0005-0000-0000-0000C8140000}"/>
    <cellStyle name="20% - Colore 2 14 5 2 2 3" xfId="5574" xr:uid="{00000000-0005-0000-0000-0000C9140000}"/>
    <cellStyle name="20% - Colore 2 14 5 2 3" xfId="5575" xr:uid="{00000000-0005-0000-0000-0000CA140000}"/>
    <cellStyle name="20% - Colore 2 14 5 2 4" xfId="5576" xr:uid="{00000000-0005-0000-0000-0000CB140000}"/>
    <cellStyle name="20% - Colore 2 14 5 3" xfId="5577" xr:uid="{00000000-0005-0000-0000-0000CC140000}"/>
    <cellStyle name="20% - Colore 2 14 5 3 2" xfId="5578" xr:uid="{00000000-0005-0000-0000-0000CD140000}"/>
    <cellStyle name="20% - Colore 2 14 5 3 3" xfId="5579" xr:uid="{00000000-0005-0000-0000-0000CE140000}"/>
    <cellStyle name="20% - Colore 2 14 5 4" xfId="5580" xr:uid="{00000000-0005-0000-0000-0000CF140000}"/>
    <cellStyle name="20% - Colore 2 14 5 4 2" xfId="5581" xr:uid="{00000000-0005-0000-0000-0000D0140000}"/>
    <cellStyle name="20% - Colore 2 14 5 4 3" xfId="5582" xr:uid="{00000000-0005-0000-0000-0000D1140000}"/>
    <cellStyle name="20% - Colore 2 14 5 5" xfId="5583" xr:uid="{00000000-0005-0000-0000-0000D2140000}"/>
    <cellStyle name="20% - Colore 2 14 5 5 2" xfId="5584" xr:uid="{00000000-0005-0000-0000-0000D3140000}"/>
    <cellStyle name="20% - Colore 2 14 5 5 3" xfId="5585" xr:uid="{00000000-0005-0000-0000-0000D4140000}"/>
    <cellStyle name="20% - Colore 2 14 5 6" xfId="5586" xr:uid="{00000000-0005-0000-0000-0000D5140000}"/>
    <cellStyle name="20% - Colore 2 14 5 7" xfId="5587" xr:uid="{00000000-0005-0000-0000-0000D6140000}"/>
    <cellStyle name="20% - Colore 2 14 6" xfId="5588" xr:uid="{00000000-0005-0000-0000-0000D7140000}"/>
    <cellStyle name="20% - Colore 2 14 6 2" xfId="5589" xr:uid="{00000000-0005-0000-0000-0000D8140000}"/>
    <cellStyle name="20% - Colore 2 14 6 2 2" xfId="5590" xr:uid="{00000000-0005-0000-0000-0000D9140000}"/>
    <cellStyle name="20% - Colore 2 14 6 2 3" xfId="5591" xr:uid="{00000000-0005-0000-0000-0000DA140000}"/>
    <cellStyle name="20% - Colore 2 14 6 3" xfId="5592" xr:uid="{00000000-0005-0000-0000-0000DB140000}"/>
    <cellStyle name="20% - Colore 2 14 6 4" xfId="5593" xr:uid="{00000000-0005-0000-0000-0000DC140000}"/>
    <cellStyle name="20% - Colore 2 14 7" xfId="5594" xr:uid="{00000000-0005-0000-0000-0000DD140000}"/>
    <cellStyle name="20% - Colore 2 14 7 2" xfId="5595" xr:uid="{00000000-0005-0000-0000-0000DE140000}"/>
    <cellStyle name="20% - Colore 2 14 7 3" xfId="5596" xr:uid="{00000000-0005-0000-0000-0000DF140000}"/>
    <cellStyle name="20% - Colore 2 14 8" xfId="5597" xr:uid="{00000000-0005-0000-0000-0000E0140000}"/>
    <cellStyle name="20% - Colore 2 14 8 2" xfId="5598" xr:uid="{00000000-0005-0000-0000-0000E1140000}"/>
    <cellStyle name="20% - Colore 2 14 8 3" xfId="5599" xr:uid="{00000000-0005-0000-0000-0000E2140000}"/>
    <cellStyle name="20% - Colore 2 14 9" xfId="5600" xr:uid="{00000000-0005-0000-0000-0000E3140000}"/>
    <cellStyle name="20% - Colore 2 14 9 2" xfId="5601" xr:uid="{00000000-0005-0000-0000-0000E4140000}"/>
    <cellStyle name="20% - Colore 2 14 9 3" xfId="5602" xr:uid="{00000000-0005-0000-0000-0000E5140000}"/>
    <cellStyle name="20% - Colore 2 15" xfId="5603" xr:uid="{00000000-0005-0000-0000-0000E6140000}"/>
    <cellStyle name="20% - Colore 2 15 10" xfId="5604" xr:uid="{00000000-0005-0000-0000-0000E7140000}"/>
    <cellStyle name="20% - Colore 2 15 11" xfId="5605" xr:uid="{00000000-0005-0000-0000-0000E8140000}"/>
    <cellStyle name="20% - Colore 2 15 2" xfId="5606" xr:uid="{00000000-0005-0000-0000-0000E9140000}"/>
    <cellStyle name="20% - Colore 2 15 2 10" xfId="5607" xr:uid="{00000000-0005-0000-0000-0000EA140000}"/>
    <cellStyle name="20% - Colore 2 15 2 2" xfId="5608" xr:uid="{00000000-0005-0000-0000-0000EB140000}"/>
    <cellStyle name="20% - Colore 2 15 2 2 2" xfId="5609" xr:uid="{00000000-0005-0000-0000-0000EC140000}"/>
    <cellStyle name="20% - Colore 2 15 2 2 2 2" xfId="5610" xr:uid="{00000000-0005-0000-0000-0000ED140000}"/>
    <cellStyle name="20% - Colore 2 15 2 2 2 2 2" xfId="5611" xr:uid="{00000000-0005-0000-0000-0000EE140000}"/>
    <cellStyle name="20% - Colore 2 15 2 2 2 2 3" xfId="5612" xr:uid="{00000000-0005-0000-0000-0000EF140000}"/>
    <cellStyle name="20% - Colore 2 15 2 2 2 3" xfId="5613" xr:uid="{00000000-0005-0000-0000-0000F0140000}"/>
    <cellStyle name="20% - Colore 2 15 2 2 2 4" xfId="5614" xr:uid="{00000000-0005-0000-0000-0000F1140000}"/>
    <cellStyle name="20% - Colore 2 15 2 2 3" xfId="5615" xr:uid="{00000000-0005-0000-0000-0000F2140000}"/>
    <cellStyle name="20% - Colore 2 15 2 2 3 2" xfId="5616" xr:uid="{00000000-0005-0000-0000-0000F3140000}"/>
    <cellStyle name="20% - Colore 2 15 2 2 3 3" xfId="5617" xr:uid="{00000000-0005-0000-0000-0000F4140000}"/>
    <cellStyle name="20% - Colore 2 15 2 2 4" xfId="5618" xr:uid="{00000000-0005-0000-0000-0000F5140000}"/>
    <cellStyle name="20% - Colore 2 15 2 2 4 2" xfId="5619" xr:uid="{00000000-0005-0000-0000-0000F6140000}"/>
    <cellStyle name="20% - Colore 2 15 2 2 4 3" xfId="5620" xr:uid="{00000000-0005-0000-0000-0000F7140000}"/>
    <cellStyle name="20% - Colore 2 15 2 2 5" xfId="5621" xr:uid="{00000000-0005-0000-0000-0000F8140000}"/>
    <cellStyle name="20% - Colore 2 15 2 2 5 2" xfId="5622" xr:uid="{00000000-0005-0000-0000-0000F9140000}"/>
    <cellStyle name="20% - Colore 2 15 2 2 5 3" xfId="5623" xr:uid="{00000000-0005-0000-0000-0000FA140000}"/>
    <cellStyle name="20% - Colore 2 15 2 2 6" xfId="5624" xr:uid="{00000000-0005-0000-0000-0000FB140000}"/>
    <cellStyle name="20% - Colore 2 15 2 2 7" xfId="5625" xr:uid="{00000000-0005-0000-0000-0000FC140000}"/>
    <cellStyle name="20% - Colore 2 15 2 3" xfId="5626" xr:uid="{00000000-0005-0000-0000-0000FD140000}"/>
    <cellStyle name="20% - Colore 2 15 2 3 2" xfId="5627" xr:uid="{00000000-0005-0000-0000-0000FE140000}"/>
    <cellStyle name="20% - Colore 2 15 2 3 2 2" xfId="5628" xr:uid="{00000000-0005-0000-0000-0000FF140000}"/>
    <cellStyle name="20% - Colore 2 15 2 3 2 2 2" xfId="5629" xr:uid="{00000000-0005-0000-0000-000000150000}"/>
    <cellStyle name="20% - Colore 2 15 2 3 2 2 3" xfId="5630" xr:uid="{00000000-0005-0000-0000-000001150000}"/>
    <cellStyle name="20% - Colore 2 15 2 3 2 3" xfId="5631" xr:uid="{00000000-0005-0000-0000-000002150000}"/>
    <cellStyle name="20% - Colore 2 15 2 3 2 4" xfId="5632" xr:uid="{00000000-0005-0000-0000-000003150000}"/>
    <cellStyle name="20% - Colore 2 15 2 3 3" xfId="5633" xr:uid="{00000000-0005-0000-0000-000004150000}"/>
    <cellStyle name="20% - Colore 2 15 2 3 3 2" xfId="5634" xr:uid="{00000000-0005-0000-0000-000005150000}"/>
    <cellStyle name="20% - Colore 2 15 2 3 3 3" xfId="5635" xr:uid="{00000000-0005-0000-0000-000006150000}"/>
    <cellStyle name="20% - Colore 2 15 2 3 4" xfId="5636" xr:uid="{00000000-0005-0000-0000-000007150000}"/>
    <cellStyle name="20% - Colore 2 15 2 3 4 2" xfId="5637" xr:uid="{00000000-0005-0000-0000-000008150000}"/>
    <cellStyle name="20% - Colore 2 15 2 3 4 3" xfId="5638" xr:uid="{00000000-0005-0000-0000-000009150000}"/>
    <cellStyle name="20% - Colore 2 15 2 3 5" xfId="5639" xr:uid="{00000000-0005-0000-0000-00000A150000}"/>
    <cellStyle name="20% - Colore 2 15 2 3 5 2" xfId="5640" xr:uid="{00000000-0005-0000-0000-00000B150000}"/>
    <cellStyle name="20% - Colore 2 15 2 3 5 3" xfId="5641" xr:uid="{00000000-0005-0000-0000-00000C150000}"/>
    <cellStyle name="20% - Colore 2 15 2 3 6" xfId="5642" xr:uid="{00000000-0005-0000-0000-00000D150000}"/>
    <cellStyle name="20% - Colore 2 15 2 3 7" xfId="5643" xr:uid="{00000000-0005-0000-0000-00000E150000}"/>
    <cellStyle name="20% - Colore 2 15 2 4" xfId="5644" xr:uid="{00000000-0005-0000-0000-00000F150000}"/>
    <cellStyle name="20% - Colore 2 15 2 4 2" xfId="5645" xr:uid="{00000000-0005-0000-0000-000010150000}"/>
    <cellStyle name="20% - Colore 2 15 2 4 2 2" xfId="5646" xr:uid="{00000000-0005-0000-0000-000011150000}"/>
    <cellStyle name="20% - Colore 2 15 2 4 2 2 2" xfId="5647" xr:uid="{00000000-0005-0000-0000-000012150000}"/>
    <cellStyle name="20% - Colore 2 15 2 4 2 2 3" xfId="5648" xr:uid="{00000000-0005-0000-0000-000013150000}"/>
    <cellStyle name="20% - Colore 2 15 2 4 2 3" xfId="5649" xr:uid="{00000000-0005-0000-0000-000014150000}"/>
    <cellStyle name="20% - Colore 2 15 2 4 2 4" xfId="5650" xr:uid="{00000000-0005-0000-0000-000015150000}"/>
    <cellStyle name="20% - Colore 2 15 2 4 3" xfId="5651" xr:uid="{00000000-0005-0000-0000-000016150000}"/>
    <cellStyle name="20% - Colore 2 15 2 4 3 2" xfId="5652" xr:uid="{00000000-0005-0000-0000-000017150000}"/>
    <cellStyle name="20% - Colore 2 15 2 4 3 3" xfId="5653" xr:uid="{00000000-0005-0000-0000-000018150000}"/>
    <cellStyle name="20% - Colore 2 15 2 4 4" xfId="5654" xr:uid="{00000000-0005-0000-0000-000019150000}"/>
    <cellStyle name="20% - Colore 2 15 2 4 4 2" xfId="5655" xr:uid="{00000000-0005-0000-0000-00001A150000}"/>
    <cellStyle name="20% - Colore 2 15 2 4 4 3" xfId="5656" xr:uid="{00000000-0005-0000-0000-00001B150000}"/>
    <cellStyle name="20% - Colore 2 15 2 4 5" xfId="5657" xr:uid="{00000000-0005-0000-0000-00001C150000}"/>
    <cellStyle name="20% - Colore 2 15 2 4 5 2" xfId="5658" xr:uid="{00000000-0005-0000-0000-00001D150000}"/>
    <cellStyle name="20% - Colore 2 15 2 4 5 3" xfId="5659" xr:uid="{00000000-0005-0000-0000-00001E150000}"/>
    <cellStyle name="20% - Colore 2 15 2 4 6" xfId="5660" xr:uid="{00000000-0005-0000-0000-00001F150000}"/>
    <cellStyle name="20% - Colore 2 15 2 4 7" xfId="5661" xr:uid="{00000000-0005-0000-0000-000020150000}"/>
    <cellStyle name="20% - Colore 2 15 2 5" xfId="5662" xr:uid="{00000000-0005-0000-0000-000021150000}"/>
    <cellStyle name="20% - Colore 2 15 2 5 2" xfId="5663" xr:uid="{00000000-0005-0000-0000-000022150000}"/>
    <cellStyle name="20% - Colore 2 15 2 5 2 2" xfId="5664" xr:uid="{00000000-0005-0000-0000-000023150000}"/>
    <cellStyle name="20% - Colore 2 15 2 5 2 3" xfId="5665" xr:uid="{00000000-0005-0000-0000-000024150000}"/>
    <cellStyle name="20% - Colore 2 15 2 5 3" xfId="5666" xr:uid="{00000000-0005-0000-0000-000025150000}"/>
    <cellStyle name="20% - Colore 2 15 2 5 4" xfId="5667" xr:uid="{00000000-0005-0000-0000-000026150000}"/>
    <cellStyle name="20% - Colore 2 15 2 6" xfId="5668" xr:uid="{00000000-0005-0000-0000-000027150000}"/>
    <cellStyle name="20% - Colore 2 15 2 6 2" xfId="5669" xr:uid="{00000000-0005-0000-0000-000028150000}"/>
    <cellStyle name="20% - Colore 2 15 2 6 3" xfId="5670" xr:uid="{00000000-0005-0000-0000-000029150000}"/>
    <cellStyle name="20% - Colore 2 15 2 7" xfId="5671" xr:uid="{00000000-0005-0000-0000-00002A150000}"/>
    <cellStyle name="20% - Colore 2 15 2 7 2" xfId="5672" xr:uid="{00000000-0005-0000-0000-00002B150000}"/>
    <cellStyle name="20% - Colore 2 15 2 7 3" xfId="5673" xr:uid="{00000000-0005-0000-0000-00002C150000}"/>
    <cellStyle name="20% - Colore 2 15 2 8" xfId="5674" xr:uid="{00000000-0005-0000-0000-00002D150000}"/>
    <cellStyle name="20% - Colore 2 15 2 8 2" xfId="5675" xr:uid="{00000000-0005-0000-0000-00002E150000}"/>
    <cellStyle name="20% - Colore 2 15 2 8 3" xfId="5676" xr:uid="{00000000-0005-0000-0000-00002F150000}"/>
    <cellStyle name="20% - Colore 2 15 2 9" xfId="5677" xr:uid="{00000000-0005-0000-0000-000030150000}"/>
    <cellStyle name="20% - Colore 2 15 3" xfId="5678" xr:uid="{00000000-0005-0000-0000-000031150000}"/>
    <cellStyle name="20% - Colore 2 15 3 2" xfId="5679" xr:uid="{00000000-0005-0000-0000-000032150000}"/>
    <cellStyle name="20% - Colore 2 15 3 2 2" xfId="5680" xr:uid="{00000000-0005-0000-0000-000033150000}"/>
    <cellStyle name="20% - Colore 2 15 3 2 2 2" xfId="5681" xr:uid="{00000000-0005-0000-0000-000034150000}"/>
    <cellStyle name="20% - Colore 2 15 3 2 2 3" xfId="5682" xr:uid="{00000000-0005-0000-0000-000035150000}"/>
    <cellStyle name="20% - Colore 2 15 3 2 3" xfId="5683" xr:uid="{00000000-0005-0000-0000-000036150000}"/>
    <cellStyle name="20% - Colore 2 15 3 2 4" xfId="5684" xr:uid="{00000000-0005-0000-0000-000037150000}"/>
    <cellStyle name="20% - Colore 2 15 3 3" xfId="5685" xr:uid="{00000000-0005-0000-0000-000038150000}"/>
    <cellStyle name="20% - Colore 2 15 3 3 2" xfId="5686" xr:uid="{00000000-0005-0000-0000-000039150000}"/>
    <cellStyle name="20% - Colore 2 15 3 3 3" xfId="5687" xr:uid="{00000000-0005-0000-0000-00003A150000}"/>
    <cellStyle name="20% - Colore 2 15 3 4" xfId="5688" xr:uid="{00000000-0005-0000-0000-00003B150000}"/>
    <cellStyle name="20% - Colore 2 15 3 4 2" xfId="5689" xr:uid="{00000000-0005-0000-0000-00003C150000}"/>
    <cellStyle name="20% - Colore 2 15 3 4 3" xfId="5690" xr:uid="{00000000-0005-0000-0000-00003D150000}"/>
    <cellStyle name="20% - Colore 2 15 3 5" xfId="5691" xr:uid="{00000000-0005-0000-0000-00003E150000}"/>
    <cellStyle name="20% - Colore 2 15 3 5 2" xfId="5692" xr:uid="{00000000-0005-0000-0000-00003F150000}"/>
    <cellStyle name="20% - Colore 2 15 3 5 3" xfId="5693" xr:uid="{00000000-0005-0000-0000-000040150000}"/>
    <cellStyle name="20% - Colore 2 15 3 6" xfId="5694" xr:uid="{00000000-0005-0000-0000-000041150000}"/>
    <cellStyle name="20% - Colore 2 15 3 7" xfId="5695" xr:uid="{00000000-0005-0000-0000-000042150000}"/>
    <cellStyle name="20% - Colore 2 15 4" xfId="5696" xr:uid="{00000000-0005-0000-0000-000043150000}"/>
    <cellStyle name="20% - Colore 2 15 4 2" xfId="5697" xr:uid="{00000000-0005-0000-0000-000044150000}"/>
    <cellStyle name="20% - Colore 2 15 4 2 2" xfId="5698" xr:uid="{00000000-0005-0000-0000-000045150000}"/>
    <cellStyle name="20% - Colore 2 15 4 2 2 2" xfId="5699" xr:uid="{00000000-0005-0000-0000-000046150000}"/>
    <cellStyle name="20% - Colore 2 15 4 2 2 3" xfId="5700" xr:uid="{00000000-0005-0000-0000-000047150000}"/>
    <cellStyle name="20% - Colore 2 15 4 2 3" xfId="5701" xr:uid="{00000000-0005-0000-0000-000048150000}"/>
    <cellStyle name="20% - Colore 2 15 4 2 4" xfId="5702" xr:uid="{00000000-0005-0000-0000-000049150000}"/>
    <cellStyle name="20% - Colore 2 15 4 3" xfId="5703" xr:uid="{00000000-0005-0000-0000-00004A150000}"/>
    <cellStyle name="20% - Colore 2 15 4 3 2" xfId="5704" xr:uid="{00000000-0005-0000-0000-00004B150000}"/>
    <cellStyle name="20% - Colore 2 15 4 3 3" xfId="5705" xr:uid="{00000000-0005-0000-0000-00004C150000}"/>
    <cellStyle name="20% - Colore 2 15 4 4" xfId="5706" xr:uid="{00000000-0005-0000-0000-00004D150000}"/>
    <cellStyle name="20% - Colore 2 15 4 4 2" xfId="5707" xr:uid="{00000000-0005-0000-0000-00004E150000}"/>
    <cellStyle name="20% - Colore 2 15 4 4 3" xfId="5708" xr:uid="{00000000-0005-0000-0000-00004F150000}"/>
    <cellStyle name="20% - Colore 2 15 4 5" xfId="5709" xr:uid="{00000000-0005-0000-0000-000050150000}"/>
    <cellStyle name="20% - Colore 2 15 4 5 2" xfId="5710" xr:uid="{00000000-0005-0000-0000-000051150000}"/>
    <cellStyle name="20% - Colore 2 15 4 5 3" xfId="5711" xr:uid="{00000000-0005-0000-0000-000052150000}"/>
    <cellStyle name="20% - Colore 2 15 4 6" xfId="5712" xr:uid="{00000000-0005-0000-0000-000053150000}"/>
    <cellStyle name="20% - Colore 2 15 4 7" xfId="5713" xr:uid="{00000000-0005-0000-0000-000054150000}"/>
    <cellStyle name="20% - Colore 2 15 5" xfId="5714" xr:uid="{00000000-0005-0000-0000-000055150000}"/>
    <cellStyle name="20% - Colore 2 15 5 2" xfId="5715" xr:uid="{00000000-0005-0000-0000-000056150000}"/>
    <cellStyle name="20% - Colore 2 15 5 2 2" xfId="5716" xr:uid="{00000000-0005-0000-0000-000057150000}"/>
    <cellStyle name="20% - Colore 2 15 5 2 2 2" xfId="5717" xr:uid="{00000000-0005-0000-0000-000058150000}"/>
    <cellStyle name="20% - Colore 2 15 5 2 2 3" xfId="5718" xr:uid="{00000000-0005-0000-0000-000059150000}"/>
    <cellStyle name="20% - Colore 2 15 5 2 3" xfId="5719" xr:uid="{00000000-0005-0000-0000-00005A150000}"/>
    <cellStyle name="20% - Colore 2 15 5 2 4" xfId="5720" xr:uid="{00000000-0005-0000-0000-00005B150000}"/>
    <cellStyle name="20% - Colore 2 15 5 3" xfId="5721" xr:uid="{00000000-0005-0000-0000-00005C150000}"/>
    <cellStyle name="20% - Colore 2 15 5 3 2" xfId="5722" xr:uid="{00000000-0005-0000-0000-00005D150000}"/>
    <cellStyle name="20% - Colore 2 15 5 3 3" xfId="5723" xr:uid="{00000000-0005-0000-0000-00005E150000}"/>
    <cellStyle name="20% - Colore 2 15 5 4" xfId="5724" xr:uid="{00000000-0005-0000-0000-00005F150000}"/>
    <cellStyle name="20% - Colore 2 15 5 4 2" xfId="5725" xr:uid="{00000000-0005-0000-0000-000060150000}"/>
    <cellStyle name="20% - Colore 2 15 5 4 3" xfId="5726" xr:uid="{00000000-0005-0000-0000-000061150000}"/>
    <cellStyle name="20% - Colore 2 15 5 5" xfId="5727" xr:uid="{00000000-0005-0000-0000-000062150000}"/>
    <cellStyle name="20% - Colore 2 15 5 5 2" xfId="5728" xr:uid="{00000000-0005-0000-0000-000063150000}"/>
    <cellStyle name="20% - Colore 2 15 5 5 3" xfId="5729" xr:uid="{00000000-0005-0000-0000-000064150000}"/>
    <cellStyle name="20% - Colore 2 15 5 6" xfId="5730" xr:uid="{00000000-0005-0000-0000-000065150000}"/>
    <cellStyle name="20% - Colore 2 15 5 7" xfId="5731" xr:uid="{00000000-0005-0000-0000-000066150000}"/>
    <cellStyle name="20% - Colore 2 15 6" xfId="5732" xr:uid="{00000000-0005-0000-0000-000067150000}"/>
    <cellStyle name="20% - Colore 2 15 6 2" xfId="5733" xr:uid="{00000000-0005-0000-0000-000068150000}"/>
    <cellStyle name="20% - Colore 2 15 6 2 2" xfId="5734" xr:uid="{00000000-0005-0000-0000-000069150000}"/>
    <cellStyle name="20% - Colore 2 15 6 2 3" xfId="5735" xr:uid="{00000000-0005-0000-0000-00006A150000}"/>
    <cellStyle name="20% - Colore 2 15 6 3" xfId="5736" xr:uid="{00000000-0005-0000-0000-00006B150000}"/>
    <cellStyle name="20% - Colore 2 15 6 4" xfId="5737" xr:uid="{00000000-0005-0000-0000-00006C150000}"/>
    <cellStyle name="20% - Colore 2 15 7" xfId="5738" xr:uid="{00000000-0005-0000-0000-00006D150000}"/>
    <cellStyle name="20% - Colore 2 15 7 2" xfId="5739" xr:uid="{00000000-0005-0000-0000-00006E150000}"/>
    <cellStyle name="20% - Colore 2 15 7 3" xfId="5740" xr:uid="{00000000-0005-0000-0000-00006F150000}"/>
    <cellStyle name="20% - Colore 2 15 8" xfId="5741" xr:uid="{00000000-0005-0000-0000-000070150000}"/>
    <cellStyle name="20% - Colore 2 15 8 2" xfId="5742" xr:uid="{00000000-0005-0000-0000-000071150000}"/>
    <cellStyle name="20% - Colore 2 15 8 3" xfId="5743" xr:uid="{00000000-0005-0000-0000-000072150000}"/>
    <cellStyle name="20% - Colore 2 15 9" xfId="5744" xr:uid="{00000000-0005-0000-0000-000073150000}"/>
    <cellStyle name="20% - Colore 2 15 9 2" xfId="5745" xr:uid="{00000000-0005-0000-0000-000074150000}"/>
    <cellStyle name="20% - Colore 2 15 9 3" xfId="5746" xr:uid="{00000000-0005-0000-0000-000075150000}"/>
    <cellStyle name="20% - Colore 2 16" xfId="5747" xr:uid="{00000000-0005-0000-0000-000076150000}"/>
    <cellStyle name="20% - Colore 2 16 10" xfId="5748" xr:uid="{00000000-0005-0000-0000-000077150000}"/>
    <cellStyle name="20% - Colore 2 16 11" xfId="5749" xr:uid="{00000000-0005-0000-0000-000078150000}"/>
    <cellStyle name="20% - Colore 2 16 2" xfId="5750" xr:uid="{00000000-0005-0000-0000-000079150000}"/>
    <cellStyle name="20% - Colore 2 16 2 10" xfId="5751" xr:uid="{00000000-0005-0000-0000-00007A150000}"/>
    <cellStyle name="20% - Colore 2 16 2 2" xfId="5752" xr:uid="{00000000-0005-0000-0000-00007B150000}"/>
    <cellStyle name="20% - Colore 2 16 2 2 2" xfId="5753" xr:uid="{00000000-0005-0000-0000-00007C150000}"/>
    <cellStyle name="20% - Colore 2 16 2 2 2 2" xfId="5754" xr:uid="{00000000-0005-0000-0000-00007D150000}"/>
    <cellStyle name="20% - Colore 2 16 2 2 2 2 2" xfId="5755" xr:uid="{00000000-0005-0000-0000-00007E150000}"/>
    <cellStyle name="20% - Colore 2 16 2 2 2 2 3" xfId="5756" xr:uid="{00000000-0005-0000-0000-00007F150000}"/>
    <cellStyle name="20% - Colore 2 16 2 2 2 3" xfId="5757" xr:uid="{00000000-0005-0000-0000-000080150000}"/>
    <cellStyle name="20% - Colore 2 16 2 2 2 4" xfId="5758" xr:uid="{00000000-0005-0000-0000-000081150000}"/>
    <cellStyle name="20% - Colore 2 16 2 2 3" xfId="5759" xr:uid="{00000000-0005-0000-0000-000082150000}"/>
    <cellStyle name="20% - Colore 2 16 2 2 3 2" xfId="5760" xr:uid="{00000000-0005-0000-0000-000083150000}"/>
    <cellStyle name="20% - Colore 2 16 2 2 3 3" xfId="5761" xr:uid="{00000000-0005-0000-0000-000084150000}"/>
    <cellStyle name="20% - Colore 2 16 2 2 4" xfId="5762" xr:uid="{00000000-0005-0000-0000-000085150000}"/>
    <cellStyle name="20% - Colore 2 16 2 2 4 2" xfId="5763" xr:uid="{00000000-0005-0000-0000-000086150000}"/>
    <cellStyle name="20% - Colore 2 16 2 2 4 3" xfId="5764" xr:uid="{00000000-0005-0000-0000-000087150000}"/>
    <cellStyle name="20% - Colore 2 16 2 2 5" xfId="5765" xr:uid="{00000000-0005-0000-0000-000088150000}"/>
    <cellStyle name="20% - Colore 2 16 2 2 5 2" xfId="5766" xr:uid="{00000000-0005-0000-0000-000089150000}"/>
    <cellStyle name="20% - Colore 2 16 2 2 5 3" xfId="5767" xr:uid="{00000000-0005-0000-0000-00008A150000}"/>
    <cellStyle name="20% - Colore 2 16 2 2 6" xfId="5768" xr:uid="{00000000-0005-0000-0000-00008B150000}"/>
    <cellStyle name="20% - Colore 2 16 2 2 7" xfId="5769" xr:uid="{00000000-0005-0000-0000-00008C150000}"/>
    <cellStyle name="20% - Colore 2 16 2 3" xfId="5770" xr:uid="{00000000-0005-0000-0000-00008D150000}"/>
    <cellStyle name="20% - Colore 2 16 2 3 2" xfId="5771" xr:uid="{00000000-0005-0000-0000-00008E150000}"/>
    <cellStyle name="20% - Colore 2 16 2 3 2 2" xfId="5772" xr:uid="{00000000-0005-0000-0000-00008F150000}"/>
    <cellStyle name="20% - Colore 2 16 2 3 2 2 2" xfId="5773" xr:uid="{00000000-0005-0000-0000-000090150000}"/>
    <cellStyle name="20% - Colore 2 16 2 3 2 2 3" xfId="5774" xr:uid="{00000000-0005-0000-0000-000091150000}"/>
    <cellStyle name="20% - Colore 2 16 2 3 2 3" xfId="5775" xr:uid="{00000000-0005-0000-0000-000092150000}"/>
    <cellStyle name="20% - Colore 2 16 2 3 2 4" xfId="5776" xr:uid="{00000000-0005-0000-0000-000093150000}"/>
    <cellStyle name="20% - Colore 2 16 2 3 3" xfId="5777" xr:uid="{00000000-0005-0000-0000-000094150000}"/>
    <cellStyle name="20% - Colore 2 16 2 3 3 2" xfId="5778" xr:uid="{00000000-0005-0000-0000-000095150000}"/>
    <cellStyle name="20% - Colore 2 16 2 3 3 3" xfId="5779" xr:uid="{00000000-0005-0000-0000-000096150000}"/>
    <cellStyle name="20% - Colore 2 16 2 3 4" xfId="5780" xr:uid="{00000000-0005-0000-0000-000097150000}"/>
    <cellStyle name="20% - Colore 2 16 2 3 4 2" xfId="5781" xr:uid="{00000000-0005-0000-0000-000098150000}"/>
    <cellStyle name="20% - Colore 2 16 2 3 4 3" xfId="5782" xr:uid="{00000000-0005-0000-0000-000099150000}"/>
    <cellStyle name="20% - Colore 2 16 2 3 5" xfId="5783" xr:uid="{00000000-0005-0000-0000-00009A150000}"/>
    <cellStyle name="20% - Colore 2 16 2 3 5 2" xfId="5784" xr:uid="{00000000-0005-0000-0000-00009B150000}"/>
    <cellStyle name="20% - Colore 2 16 2 3 5 3" xfId="5785" xr:uid="{00000000-0005-0000-0000-00009C150000}"/>
    <cellStyle name="20% - Colore 2 16 2 3 6" xfId="5786" xr:uid="{00000000-0005-0000-0000-00009D150000}"/>
    <cellStyle name="20% - Colore 2 16 2 3 7" xfId="5787" xr:uid="{00000000-0005-0000-0000-00009E150000}"/>
    <cellStyle name="20% - Colore 2 16 2 4" xfId="5788" xr:uid="{00000000-0005-0000-0000-00009F150000}"/>
    <cellStyle name="20% - Colore 2 16 2 4 2" xfId="5789" xr:uid="{00000000-0005-0000-0000-0000A0150000}"/>
    <cellStyle name="20% - Colore 2 16 2 4 2 2" xfId="5790" xr:uid="{00000000-0005-0000-0000-0000A1150000}"/>
    <cellStyle name="20% - Colore 2 16 2 4 2 2 2" xfId="5791" xr:uid="{00000000-0005-0000-0000-0000A2150000}"/>
    <cellStyle name="20% - Colore 2 16 2 4 2 2 3" xfId="5792" xr:uid="{00000000-0005-0000-0000-0000A3150000}"/>
    <cellStyle name="20% - Colore 2 16 2 4 2 3" xfId="5793" xr:uid="{00000000-0005-0000-0000-0000A4150000}"/>
    <cellStyle name="20% - Colore 2 16 2 4 2 4" xfId="5794" xr:uid="{00000000-0005-0000-0000-0000A5150000}"/>
    <cellStyle name="20% - Colore 2 16 2 4 3" xfId="5795" xr:uid="{00000000-0005-0000-0000-0000A6150000}"/>
    <cellStyle name="20% - Colore 2 16 2 4 3 2" xfId="5796" xr:uid="{00000000-0005-0000-0000-0000A7150000}"/>
    <cellStyle name="20% - Colore 2 16 2 4 3 3" xfId="5797" xr:uid="{00000000-0005-0000-0000-0000A8150000}"/>
    <cellStyle name="20% - Colore 2 16 2 4 4" xfId="5798" xr:uid="{00000000-0005-0000-0000-0000A9150000}"/>
    <cellStyle name="20% - Colore 2 16 2 4 4 2" xfId="5799" xr:uid="{00000000-0005-0000-0000-0000AA150000}"/>
    <cellStyle name="20% - Colore 2 16 2 4 4 3" xfId="5800" xr:uid="{00000000-0005-0000-0000-0000AB150000}"/>
    <cellStyle name="20% - Colore 2 16 2 4 5" xfId="5801" xr:uid="{00000000-0005-0000-0000-0000AC150000}"/>
    <cellStyle name="20% - Colore 2 16 2 4 5 2" xfId="5802" xr:uid="{00000000-0005-0000-0000-0000AD150000}"/>
    <cellStyle name="20% - Colore 2 16 2 4 5 3" xfId="5803" xr:uid="{00000000-0005-0000-0000-0000AE150000}"/>
    <cellStyle name="20% - Colore 2 16 2 4 6" xfId="5804" xr:uid="{00000000-0005-0000-0000-0000AF150000}"/>
    <cellStyle name="20% - Colore 2 16 2 4 7" xfId="5805" xr:uid="{00000000-0005-0000-0000-0000B0150000}"/>
    <cellStyle name="20% - Colore 2 16 2 5" xfId="5806" xr:uid="{00000000-0005-0000-0000-0000B1150000}"/>
    <cellStyle name="20% - Colore 2 16 2 5 2" xfId="5807" xr:uid="{00000000-0005-0000-0000-0000B2150000}"/>
    <cellStyle name="20% - Colore 2 16 2 5 2 2" xfId="5808" xr:uid="{00000000-0005-0000-0000-0000B3150000}"/>
    <cellStyle name="20% - Colore 2 16 2 5 2 3" xfId="5809" xr:uid="{00000000-0005-0000-0000-0000B4150000}"/>
    <cellStyle name="20% - Colore 2 16 2 5 3" xfId="5810" xr:uid="{00000000-0005-0000-0000-0000B5150000}"/>
    <cellStyle name="20% - Colore 2 16 2 5 4" xfId="5811" xr:uid="{00000000-0005-0000-0000-0000B6150000}"/>
    <cellStyle name="20% - Colore 2 16 2 6" xfId="5812" xr:uid="{00000000-0005-0000-0000-0000B7150000}"/>
    <cellStyle name="20% - Colore 2 16 2 6 2" xfId="5813" xr:uid="{00000000-0005-0000-0000-0000B8150000}"/>
    <cellStyle name="20% - Colore 2 16 2 6 3" xfId="5814" xr:uid="{00000000-0005-0000-0000-0000B9150000}"/>
    <cellStyle name="20% - Colore 2 16 2 7" xfId="5815" xr:uid="{00000000-0005-0000-0000-0000BA150000}"/>
    <cellStyle name="20% - Colore 2 16 2 7 2" xfId="5816" xr:uid="{00000000-0005-0000-0000-0000BB150000}"/>
    <cellStyle name="20% - Colore 2 16 2 7 3" xfId="5817" xr:uid="{00000000-0005-0000-0000-0000BC150000}"/>
    <cellStyle name="20% - Colore 2 16 2 8" xfId="5818" xr:uid="{00000000-0005-0000-0000-0000BD150000}"/>
    <cellStyle name="20% - Colore 2 16 2 8 2" xfId="5819" xr:uid="{00000000-0005-0000-0000-0000BE150000}"/>
    <cellStyle name="20% - Colore 2 16 2 8 3" xfId="5820" xr:uid="{00000000-0005-0000-0000-0000BF150000}"/>
    <cellStyle name="20% - Colore 2 16 2 9" xfId="5821" xr:uid="{00000000-0005-0000-0000-0000C0150000}"/>
    <cellStyle name="20% - Colore 2 16 3" xfId="5822" xr:uid="{00000000-0005-0000-0000-0000C1150000}"/>
    <cellStyle name="20% - Colore 2 16 3 2" xfId="5823" xr:uid="{00000000-0005-0000-0000-0000C2150000}"/>
    <cellStyle name="20% - Colore 2 16 3 2 2" xfId="5824" xr:uid="{00000000-0005-0000-0000-0000C3150000}"/>
    <cellStyle name="20% - Colore 2 16 3 2 2 2" xfId="5825" xr:uid="{00000000-0005-0000-0000-0000C4150000}"/>
    <cellStyle name="20% - Colore 2 16 3 2 2 3" xfId="5826" xr:uid="{00000000-0005-0000-0000-0000C5150000}"/>
    <cellStyle name="20% - Colore 2 16 3 2 3" xfId="5827" xr:uid="{00000000-0005-0000-0000-0000C6150000}"/>
    <cellStyle name="20% - Colore 2 16 3 2 4" xfId="5828" xr:uid="{00000000-0005-0000-0000-0000C7150000}"/>
    <cellStyle name="20% - Colore 2 16 3 3" xfId="5829" xr:uid="{00000000-0005-0000-0000-0000C8150000}"/>
    <cellStyle name="20% - Colore 2 16 3 3 2" xfId="5830" xr:uid="{00000000-0005-0000-0000-0000C9150000}"/>
    <cellStyle name="20% - Colore 2 16 3 3 3" xfId="5831" xr:uid="{00000000-0005-0000-0000-0000CA150000}"/>
    <cellStyle name="20% - Colore 2 16 3 4" xfId="5832" xr:uid="{00000000-0005-0000-0000-0000CB150000}"/>
    <cellStyle name="20% - Colore 2 16 3 4 2" xfId="5833" xr:uid="{00000000-0005-0000-0000-0000CC150000}"/>
    <cellStyle name="20% - Colore 2 16 3 4 3" xfId="5834" xr:uid="{00000000-0005-0000-0000-0000CD150000}"/>
    <cellStyle name="20% - Colore 2 16 3 5" xfId="5835" xr:uid="{00000000-0005-0000-0000-0000CE150000}"/>
    <cellStyle name="20% - Colore 2 16 3 5 2" xfId="5836" xr:uid="{00000000-0005-0000-0000-0000CF150000}"/>
    <cellStyle name="20% - Colore 2 16 3 5 3" xfId="5837" xr:uid="{00000000-0005-0000-0000-0000D0150000}"/>
    <cellStyle name="20% - Colore 2 16 3 6" xfId="5838" xr:uid="{00000000-0005-0000-0000-0000D1150000}"/>
    <cellStyle name="20% - Colore 2 16 3 7" xfId="5839" xr:uid="{00000000-0005-0000-0000-0000D2150000}"/>
    <cellStyle name="20% - Colore 2 16 4" xfId="5840" xr:uid="{00000000-0005-0000-0000-0000D3150000}"/>
    <cellStyle name="20% - Colore 2 16 4 2" xfId="5841" xr:uid="{00000000-0005-0000-0000-0000D4150000}"/>
    <cellStyle name="20% - Colore 2 16 4 2 2" xfId="5842" xr:uid="{00000000-0005-0000-0000-0000D5150000}"/>
    <cellStyle name="20% - Colore 2 16 4 2 2 2" xfId="5843" xr:uid="{00000000-0005-0000-0000-0000D6150000}"/>
    <cellStyle name="20% - Colore 2 16 4 2 2 3" xfId="5844" xr:uid="{00000000-0005-0000-0000-0000D7150000}"/>
    <cellStyle name="20% - Colore 2 16 4 2 3" xfId="5845" xr:uid="{00000000-0005-0000-0000-0000D8150000}"/>
    <cellStyle name="20% - Colore 2 16 4 2 4" xfId="5846" xr:uid="{00000000-0005-0000-0000-0000D9150000}"/>
    <cellStyle name="20% - Colore 2 16 4 3" xfId="5847" xr:uid="{00000000-0005-0000-0000-0000DA150000}"/>
    <cellStyle name="20% - Colore 2 16 4 3 2" xfId="5848" xr:uid="{00000000-0005-0000-0000-0000DB150000}"/>
    <cellStyle name="20% - Colore 2 16 4 3 3" xfId="5849" xr:uid="{00000000-0005-0000-0000-0000DC150000}"/>
    <cellStyle name="20% - Colore 2 16 4 4" xfId="5850" xr:uid="{00000000-0005-0000-0000-0000DD150000}"/>
    <cellStyle name="20% - Colore 2 16 4 4 2" xfId="5851" xr:uid="{00000000-0005-0000-0000-0000DE150000}"/>
    <cellStyle name="20% - Colore 2 16 4 4 3" xfId="5852" xr:uid="{00000000-0005-0000-0000-0000DF150000}"/>
    <cellStyle name="20% - Colore 2 16 4 5" xfId="5853" xr:uid="{00000000-0005-0000-0000-0000E0150000}"/>
    <cellStyle name="20% - Colore 2 16 4 5 2" xfId="5854" xr:uid="{00000000-0005-0000-0000-0000E1150000}"/>
    <cellStyle name="20% - Colore 2 16 4 5 3" xfId="5855" xr:uid="{00000000-0005-0000-0000-0000E2150000}"/>
    <cellStyle name="20% - Colore 2 16 4 6" xfId="5856" xr:uid="{00000000-0005-0000-0000-0000E3150000}"/>
    <cellStyle name="20% - Colore 2 16 4 7" xfId="5857" xr:uid="{00000000-0005-0000-0000-0000E4150000}"/>
    <cellStyle name="20% - Colore 2 16 5" xfId="5858" xr:uid="{00000000-0005-0000-0000-0000E5150000}"/>
    <cellStyle name="20% - Colore 2 16 5 2" xfId="5859" xr:uid="{00000000-0005-0000-0000-0000E6150000}"/>
    <cellStyle name="20% - Colore 2 16 5 2 2" xfId="5860" xr:uid="{00000000-0005-0000-0000-0000E7150000}"/>
    <cellStyle name="20% - Colore 2 16 5 2 2 2" xfId="5861" xr:uid="{00000000-0005-0000-0000-0000E8150000}"/>
    <cellStyle name="20% - Colore 2 16 5 2 2 3" xfId="5862" xr:uid="{00000000-0005-0000-0000-0000E9150000}"/>
    <cellStyle name="20% - Colore 2 16 5 2 3" xfId="5863" xr:uid="{00000000-0005-0000-0000-0000EA150000}"/>
    <cellStyle name="20% - Colore 2 16 5 2 4" xfId="5864" xr:uid="{00000000-0005-0000-0000-0000EB150000}"/>
    <cellStyle name="20% - Colore 2 16 5 3" xfId="5865" xr:uid="{00000000-0005-0000-0000-0000EC150000}"/>
    <cellStyle name="20% - Colore 2 16 5 3 2" xfId="5866" xr:uid="{00000000-0005-0000-0000-0000ED150000}"/>
    <cellStyle name="20% - Colore 2 16 5 3 3" xfId="5867" xr:uid="{00000000-0005-0000-0000-0000EE150000}"/>
    <cellStyle name="20% - Colore 2 16 5 4" xfId="5868" xr:uid="{00000000-0005-0000-0000-0000EF150000}"/>
    <cellStyle name="20% - Colore 2 16 5 4 2" xfId="5869" xr:uid="{00000000-0005-0000-0000-0000F0150000}"/>
    <cellStyle name="20% - Colore 2 16 5 4 3" xfId="5870" xr:uid="{00000000-0005-0000-0000-0000F1150000}"/>
    <cellStyle name="20% - Colore 2 16 5 5" xfId="5871" xr:uid="{00000000-0005-0000-0000-0000F2150000}"/>
    <cellStyle name="20% - Colore 2 16 5 5 2" xfId="5872" xr:uid="{00000000-0005-0000-0000-0000F3150000}"/>
    <cellStyle name="20% - Colore 2 16 5 5 3" xfId="5873" xr:uid="{00000000-0005-0000-0000-0000F4150000}"/>
    <cellStyle name="20% - Colore 2 16 5 6" xfId="5874" xr:uid="{00000000-0005-0000-0000-0000F5150000}"/>
    <cellStyle name="20% - Colore 2 16 5 7" xfId="5875" xr:uid="{00000000-0005-0000-0000-0000F6150000}"/>
    <cellStyle name="20% - Colore 2 16 6" xfId="5876" xr:uid="{00000000-0005-0000-0000-0000F7150000}"/>
    <cellStyle name="20% - Colore 2 16 6 2" xfId="5877" xr:uid="{00000000-0005-0000-0000-0000F8150000}"/>
    <cellStyle name="20% - Colore 2 16 6 2 2" xfId="5878" xr:uid="{00000000-0005-0000-0000-0000F9150000}"/>
    <cellStyle name="20% - Colore 2 16 6 2 3" xfId="5879" xr:uid="{00000000-0005-0000-0000-0000FA150000}"/>
    <cellStyle name="20% - Colore 2 16 6 3" xfId="5880" xr:uid="{00000000-0005-0000-0000-0000FB150000}"/>
    <cellStyle name="20% - Colore 2 16 6 4" xfId="5881" xr:uid="{00000000-0005-0000-0000-0000FC150000}"/>
    <cellStyle name="20% - Colore 2 16 7" xfId="5882" xr:uid="{00000000-0005-0000-0000-0000FD150000}"/>
    <cellStyle name="20% - Colore 2 16 7 2" xfId="5883" xr:uid="{00000000-0005-0000-0000-0000FE150000}"/>
    <cellStyle name="20% - Colore 2 16 7 3" xfId="5884" xr:uid="{00000000-0005-0000-0000-0000FF150000}"/>
    <cellStyle name="20% - Colore 2 16 8" xfId="5885" xr:uid="{00000000-0005-0000-0000-000000160000}"/>
    <cellStyle name="20% - Colore 2 16 8 2" xfId="5886" xr:uid="{00000000-0005-0000-0000-000001160000}"/>
    <cellStyle name="20% - Colore 2 16 8 3" xfId="5887" xr:uid="{00000000-0005-0000-0000-000002160000}"/>
    <cellStyle name="20% - Colore 2 16 9" xfId="5888" xr:uid="{00000000-0005-0000-0000-000003160000}"/>
    <cellStyle name="20% - Colore 2 16 9 2" xfId="5889" xr:uid="{00000000-0005-0000-0000-000004160000}"/>
    <cellStyle name="20% - Colore 2 16 9 3" xfId="5890" xr:uid="{00000000-0005-0000-0000-000005160000}"/>
    <cellStyle name="20% - Colore 2 17" xfId="5891" xr:uid="{00000000-0005-0000-0000-000006160000}"/>
    <cellStyle name="20% - Colore 2 17 10" xfId="5892" xr:uid="{00000000-0005-0000-0000-000007160000}"/>
    <cellStyle name="20% - Colore 2 17 11" xfId="5893" xr:uid="{00000000-0005-0000-0000-000008160000}"/>
    <cellStyle name="20% - Colore 2 17 2" xfId="5894" xr:uid="{00000000-0005-0000-0000-000009160000}"/>
    <cellStyle name="20% - Colore 2 17 2 10" xfId="5895" xr:uid="{00000000-0005-0000-0000-00000A160000}"/>
    <cellStyle name="20% - Colore 2 17 2 2" xfId="5896" xr:uid="{00000000-0005-0000-0000-00000B160000}"/>
    <cellStyle name="20% - Colore 2 17 2 2 2" xfId="5897" xr:uid="{00000000-0005-0000-0000-00000C160000}"/>
    <cellStyle name="20% - Colore 2 17 2 2 2 2" xfId="5898" xr:uid="{00000000-0005-0000-0000-00000D160000}"/>
    <cellStyle name="20% - Colore 2 17 2 2 2 2 2" xfId="5899" xr:uid="{00000000-0005-0000-0000-00000E160000}"/>
    <cellStyle name="20% - Colore 2 17 2 2 2 2 3" xfId="5900" xr:uid="{00000000-0005-0000-0000-00000F160000}"/>
    <cellStyle name="20% - Colore 2 17 2 2 2 3" xfId="5901" xr:uid="{00000000-0005-0000-0000-000010160000}"/>
    <cellStyle name="20% - Colore 2 17 2 2 2 4" xfId="5902" xr:uid="{00000000-0005-0000-0000-000011160000}"/>
    <cellStyle name="20% - Colore 2 17 2 2 3" xfId="5903" xr:uid="{00000000-0005-0000-0000-000012160000}"/>
    <cellStyle name="20% - Colore 2 17 2 2 3 2" xfId="5904" xr:uid="{00000000-0005-0000-0000-000013160000}"/>
    <cellStyle name="20% - Colore 2 17 2 2 3 3" xfId="5905" xr:uid="{00000000-0005-0000-0000-000014160000}"/>
    <cellStyle name="20% - Colore 2 17 2 2 4" xfId="5906" xr:uid="{00000000-0005-0000-0000-000015160000}"/>
    <cellStyle name="20% - Colore 2 17 2 2 4 2" xfId="5907" xr:uid="{00000000-0005-0000-0000-000016160000}"/>
    <cellStyle name="20% - Colore 2 17 2 2 4 3" xfId="5908" xr:uid="{00000000-0005-0000-0000-000017160000}"/>
    <cellStyle name="20% - Colore 2 17 2 2 5" xfId="5909" xr:uid="{00000000-0005-0000-0000-000018160000}"/>
    <cellStyle name="20% - Colore 2 17 2 2 5 2" xfId="5910" xr:uid="{00000000-0005-0000-0000-000019160000}"/>
    <cellStyle name="20% - Colore 2 17 2 2 5 3" xfId="5911" xr:uid="{00000000-0005-0000-0000-00001A160000}"/>
    <cellStyle name="20% - Colore 2 17 2 2 6" xfId="5912" xr:uid="{00000000-0005-0000-0000-00001B160000}"/>
    <cellStyle name="20% - Colore 2 17 2 2 7" xfId="5913" xr:uid="{00000000-0005-0000-0000-00001C160000}"/>
    <cellStyle name="20% - Colore 2 17 2 3" xfId="5914" xr:uid="{00000000-0005-0000-0000-00001D160000}"/>
    <cellStyle name="20% - Colore 2 17 2 3 2" xfId="5915" xr:uid="{00000000-0005-0000-0000-00001E160000}"/>
    <cellStyle name="20% - Colore 2 17 2 3 2 2" xfId="5916" xr:uid="{00000000-0005-0000-0000-00001F160000}"/>
    <cellStyle name="20% - Colore 2 17 2 3 2 2 2" xfId="5917" xr:uid="{00000000-0005-0000-0000-000020160000}"/>
    <cellStyle name="20% - Colore 2 17 2 3 2 2 3" xfId="5918" xr:uid="{00000000-0005-0000-0000-000021160000}"/>
    <cellStyle name="20% - Colore 2 17 2 3 2 3" xfId="5919" xr:uid="{00000000-0005-0000-0000-000022160000}"/>
    <cellStyle name="20% - Colore 2 17 2 3 2 4" xfId="5920" xr:uid="{00000000-0005-0000-0000-000023160000}"/>
    <cellStyle name="20% - Colore 2 17 2 3 3" xfId="5921" xr:uid="{00000000-0005-0000-0000-000024160000}"/>
    <cellStyle name="20% - Colore 2 17 2 3 3 2" xfId="5922" xr:uid="{00000000-0005-0000-0000-000025160000}"/>
    <cellStyle name="20% - Colore 2 17 2 3 3 3" xfId="5923" xr:uid="{00000000-0005-0000-0000-000026160000}"/>
    <cellStyle name="20% - Colore 2 17 2 3 4" xfId="5924" xr:uid="{00000000-0005-0000-0000-000027160000}"/>
    <cellStyle name="20% - Colore 2 17 2 3 4 2" xfId="5925" xr:uid="{00000000-0005-0000-0000-000028160000}"/>
    <cellStyle name="20% - Colore 2 17 2 3 4 3" xfId="5926" xr:uid="{00000000-0005-0000-0000-000029160000}"/>
    <cellStyle name="20% - Colore 2 17 2 3 5" xfId="5927" xr:uid="{00000000-0005-0000-0000-00002A160000}"/>
    <cellStyle name="20% - Colore 2 17 2 3 5 2" xfId="5928" xr:uid="{00000000-0005-0000-0000-00002B160000}"/>
    <cellStyle name="20% - Colore 2 17 2 3 5 3" xfId="5929" xr:uid="{00000000-0005-0000-0000-00002C160000}"/>
    <cellStyle name="20% - Colore 2 17 2 3 6" xfId="5930" xr:uid="{00000000-0005-0000-0000-00002D160000}"/>
    <cellStyle name="20% - Colore 2 17 2 3 7" xfId="5931" xr:uid="{00000000-0005-0000-0000-00002E160000}"/>
    <cellStyle name="20% - Colore 2 17 2 4" xfId="5932" xr:uid="{00000000-0005-0000-0000-00002F160000}"/>
    <cellStyle name="20% - Colore 2 17 2 4 2" xfId="5933" xr:uid="{00000000-0005-0000-0000-000030160000}"/>
    <cellStyle name="20% - Colore 2 17 2 4 2 2" xfId="5934" xr:uid="{00000000-0005-0000-0000-000031160000}"/>
    <cellStyle name="20% - Colore 2 17 2 4 2 2 2" xfId="5935" xr:uid="{00000000-0005-0000-0000-000032160000}"/>
    <cellStyle name="20% - Colore 2 17 2 4 2 2 3" xfId="5936" xr:uid="{00000000-0005-0000-0000-000033160000}"/>
    <cellStyle name="20% - Colore 2 17 2 4 2 3" xfId="5937" xr:uid="{00000000-0005-0000-0000-000034160000}"/>
    <cellStyle name="20% - Colore 2 17 2 4 2 4" xfId="5938" xr:uid="{00000000-0005-0000-0000-000035160000}"/>
    <cellStyle name="20% - Colore 2 17 2 4 3" xfId="5939" xr:uid="{00000000-0005-0000-0000-000036160000}"/>
    <cellStyle name="20% - Colore 2 17 2 4 3 2" xfId="5940" xr:uid="{00000000-0005-0000-0000-000037160000}"/>
    <cellStyle name="20% - Colore 2 17 2 4 3 3" xfId="5941" xr:uid="{00000000-0005-0000-0000-000038160000}"/>
    <cellStyle name="20% - Colore 2 17 2 4 4" xfId="5942" xr:uid="{00000000-0005-0000-0000-000039160000}"/>
    <cellStyle name="20% - Colore 2 17 2 4 4 2" xfId="5943" xr:uid="{00000000-0005-0000-0000-00003A160000}"/>
    <cellStyle name="20% - Colore 2 17 2 4 4 3" xfId="5944" xr:uid="{00000000-0005-0000-0000-00003B160000}"/>
    <cellStyle name="20% - Colore 2 17 2 4 5" xfId="5945" xr:uid="{00000000-0005-0000-0000-00003C160000}"/>
    <cellStyle name="20% - Colore 2 17 2 4 5 2" xfId="5946" xr:uid="{00000000-0005-0000-0000-00003D160000}"/>
    <cellStyle name="20% - Colore 2 17 2 4 5 3" xfId="5947" xr:uid="{00000000-0005-0000-0000-00003E160000}"/>
    <cellStyle name="20% - Colore 2 17 2 4 6" xfId="5948" xr:uid="{00000000-0005-0000-0000-00003F160000}"/>
    <cellStyle name="20% - Colore 2 17 2 4 7" xfId="5949" xr:uid="{00000000-0005-0000-0000-000040160000}"/>
    <cellStyle name="20% - Colore 2 17 2 5" xfId="5950" xr:uid="{00000000-0005-0000-0000-000041160000}"/>
    <cellStyle name="20% - Colore 2 17 2 5 2" xfId="5951" xr:uid="{00000000-0005-0000-0000-000042160000}"/>
    <cellStyle name="20% - Colore 2 17 2 5 2 2" xfId="5952" xr:uid="{00000000-0005-0000-0000-000043160000}"/>
    <cellStyle name="20% - Colore 2 17 2 5 2 3" xfId="5953" xr:uid="{00000000-0005-0000-0000-000044160000}"/>
    <cellStyle name="20% - Colore 2 17 2 5 3" xfId="5954" xr:uid="{00000000-0005-0000-0000-000045160000}"/>
    <cellStyle name="20% - Colore 2 17 2 5 4" xfId="5955" xr:uid="{00000000-0005-0000-0000-000046160000}"/>
    <cellStyle name="20% - Colore 2 17 2 6" xfId="5956" xr:uid="{00000000-0005-0000-0000-000047160000}"/>
    <cellStyle name="20% - Colore 2 17 2 6 2" xfId="5957" xr:uid="{00000000-0005-0000-0000-000048160000}"/>
    <cellStyle name="20% - Colore 2 17 2 6 3" xfId="5958" xr:uid="{00000000-0005-0000-0000-000049160000}"/>
    <cellStyle name="20% - Colore 2 17 2 7" xfId="5959" xr:uid="{00000000-0005-0000-0000-00004A160000}"/>
    <cellStyle name="20% - Colore 2 17 2 7 2" xfId="5960" xr:uid="{00000000-0005-0000-0000-00004B160000}"/>
    <cellStyle name="20% - Colore 2 17 2 7 3" xfId="5961" xr:uid="{00000000-0005-0000-0000-00004C160000}"/>
    <cellStyle name="20% - Colore 2 17 2 8" xfId="5962" xr:uid="{00000000-0005-0000-0000-00004D160000}"/>
    <cellStyle name="20% - Colore 2 17 2 8 2" xfId="5963" xr:uid="{00000000-0005-0000-0000-00004E160000}"/>
    <cellStyle name="20% - Colore 2 17 2 8 3" xfId="5964" xr:uid="{00000000-0005-0000-0000-00004F160000}"/>
    <cellStyle name="20% - Colore 2 17 2 9" xfId="5965" xr:uid="{00000000-0005-0000-0000-000050160000}"/>
    <cellStyle name="20% - Colore 2 17 3" xfId="5966" xr:uid="{00000000-0005-0000-0000-000051160000}"/>
    <cellStyle name="20% - Colore 2 17 3 2" xfId="5967" xr:uid="{00000000-0005-0000-0000-000052160000}"/>
    <cellStyle name="20% - Colore 2 17 3 2 2" xfId="5968" xr:uid="{00000000-0005-0000-0000-000053160000}"/>
    <cellStyle name="20% - Colore 2 17 3 2 2 2" xfId="5969" xr:uid="{00000000-0005-0000-0000-000054160000}"/>
    <cellStyle name="20% - Colore 2 17 3 2 2 3" xfId="5970" xr:uid="{00000000-0005-0000-0000-000055160000}"/>
    <cellStyle name="20% - Colore 2 17 3 2 3" xfId="5971" xr:uid="{00000000-0005-0000-0000-000056160000}"/>
    <cellStyle name="20% - Colore 2 17 3 2 4" xfId="5972" xr:uid="{00000000-0005-0000-0000-000057160000}"/>
    <cellStyle name="20% - Colore 2 17 3 3" xfId="5973" xr:uid="{00000000-0005-0000-0000-000058160000}"/>
    <cellStyle name="20% - Colore 2 17 3 3 2" xfId="5974" xr:uid="{00000000-0005-0000-0000-000059160000}"/>
    <cellStyle name="20% - Colore 2 17 3 3 3" xfId="5975" xr:uid="{00000000-0005-0000-0000-00005A160000}"/>
    <cellStyle name="20% - Colore 2 17 3 4" xfId="5976" xr:uid="{00000000-0005-0000-0000-00005B160000}"/>
    <cellStyle name="20% - Colore 2 17 3 4 2" xfId="5977" xr:uid="{00000000-0005-0000-0000-00005C160000}"/>
    <cellStyle name="20% - Colore 2 17 3 4 3" xfId="5978" xr:uid="{00000000-0005-0000-0000-00005D160000}"/>
    <cellStyle name="20% - Colore 2 17 3 5" xfId="5979" xr:uid="{00000000-0005-0000-0000-00005E160000}"/>
    <cellStyle name="20% - Colore 2 17 3 5 2" xfId="5980" xr:uid="{00000000-0005-0000-0000-00005F160000}"/>
    <cellStyle name="20% - Colore 2 17 3 5 3" xfId="5981" xr:uid="{00000000-0005-0000-0000-000060160000}"/>
    <cellStyle name="20% - Colore 2 17 3 6" xfId="5982" xr:uid="{00000000-0005-0000-0000-000061160000}"/>
    <cellStyle name="20% - Colore 2 17 3 7" xfId="5983" xr:uid="{00000000-0005-0000-0000-000062160000}"/>
    <cellStyle name="20% - Colore 2 17 4" xfId="5984" xr:uid="{00000000-0005-0000-0000-000063160000}"/>
    <cellStyle name="20% - Colore 2 17 4 2" xfId="5985" xr:uid="{00000000-0005-0000-0000-000064160000}"/>
    <cellStyle name="20% - Colore 2 17 4 2 2" xfId="5986" xr:uid="{00000000-0005-0000-0000-000065160000}"/>
    <cellStyle name="20% - Colore 2 17 4 2 2 2" xfId="5987" xr:uid="{00000000-0005-0000-0000-000066160000}"/>
    <cellStyle name="20% - Colore 2 17 4 2 2 3" xfId="5988" xr:uid="{00000000-0005-0000-0000-000067160000}"/>
    <cellStyle name="20% - Colore 2 17 4 2 3" xfId="5989" xr:uid="{00000000-0005-0000-0000-000068160000}"/>
    <cellStyle name="20% - Colore 2 17 4 2 4" xfId="5990" xr:uid="{00000000-0005-0000-0000-000069160000}"/>
    <cellStyle name="20% - Colore 2 17 4 3" xfId="5991" xr:uid="{00000000-0005-0000-0000-00006A160000}"/>
    <cellStyle name="20% - Colore 2 17 4 3 2" xfId="5992" xr:uid="{00000000-0005-0000-0000-00006B160000}"/>
    <cellStyle name="20% - Colore 2 17 4 3 3" xfId="5993" xr:uid="{00000000-0005-0000-0000-00006C160000}"/>
    <cellStyle name="20% - Colore 2 17 4 4" xfId="5994" xr:uid="{00000000-0005-0000-0000-00006D160000}"/>
    <cellStyle name="20% - Colore 2 17 4 4 2" xfId="5995" xr:uid="{00000000-0005-0000-0000-00006E160000}"/>
    <cellStyle name="20% - Colore 2 17 4 4 3" xfId="5996" xr:uid="{00000000-0005-0000-0000-00006F160000}"/>
    <cellStyle name="20% - Colore 2 17 4 5" xfId="5997" xr:uid="{00000000-0005-0000-0000-000070160000}"/>
    <cellStyle name="20% - Colore 2 17 4 5 2" xfId="5998" xr:uid="{00000000-0005-0000-0000-000071160000}"/>
    <cellStyle name="20% - Colore 2 17 4 5 3" xfId="5999" xr:uid="{00000000-0005-0000-0000-000072160000}"/>
    <cellStyle name="20% - Colore 2 17 4 6" xfId="6000" xr:uid="{00000000-0005-0000-0000-000073160000}"/>
    <cellStyle name="20% - Colore 2 17 4 7" xfId="6001" xr:uid="{00000000-0005-0000-0000-000074160000}"/>
    <cellStyle name="20% - Colore 2 17 5" xfId="6002" xr:uid="{00000000-0005-0000-0000-000075160000}"/>
    <cellStyle name="20% - Colore 2 17 5 2" xfId="6003" xr:uid="{00000000-0005-0000-0000-000076160000}"/>
    <cellStyle name="20% - Colore 2 17 5 2 2" xfId="6004" xr:uid="{00000000-0005-0000-0000-000077160000}"/>
    <cellStyle name="20% - Colore 2 17 5 2 2 2" xfId="6005" xr:uid="{00000000-0005-0000-0000-000078160000}"/>
    <cellStyle name="20% - Colore 2 17 5 2 2 3" xfId="6006" xr:uid="{00000000-0005-0000-0000-000079160000}"/>
    <cellStyle name="20% - Colore 2 17 5 2 3" xfId="6007" xr:uid="{00000000-0005-0000-0000-00007A160000}"/>
    <cellStyle name="20% - Colore 2 17 5 2 4" xfId="6008" xr:uid="{00000000-0005-0000-0000-00007B160000}"/>
    <cellStyle name="20% - Colore 2 17 5 3" xfId="6009" xr:uid="{00000000-0005-0000-0000-00007C160000}"/>
    <cellStyle name="20% - Colore 2 17 5 3 2" xfId="6010" xr:uid="{00000000-0005-0000-0000-00007D160000}"/>
    <cellStyle name="20% - Colore 2 17 5 3 3" xfId="6011" xr:uid="{00000000-0005-0000-0000-00007E160000}"/>
    <cellStyle name="20% - Colore 2 17 5 4" xfId="6012" xr:uid="{00000000-0005-0000-0000-00007F160000}"/>
    <cellStyle name="20% - Colore 2 17 5 4 2" xfId="6013" xr:uid="{00000000-0005-0000-0000-000080160000}"/>
    <cellStyle name="20% - Colore 2 17 5 4 3" xfId="6014" xr:uid="{00000000-0005-0000-0000-000081160000}"/>
    <cellStyle name="20% - Colore 2 17 5 5" xfId="6015" xr:uid="{00000000-0005-0000-0000-000082160000}"/>
    <cellStyle name="20% - Colore 2 17 5 5 2" xfId="6016" xr:uid="{00000000-0005-0000-0000-000083160000}"/>
    <cellStyle name="20% - Colore 2 17 5 5 3" xfId="6017" xr:uid="{00000000-0005-0000-0000-000084160000}"/>
    <cellStyle name="20% - Colore 2 17 5 6" xfId="6018" xr:uid="{00000000-0005-0000-0000-000085160000}"/>
    <cellStyle name="20% - Colore 2 17 5 7" xfId="6019" xr:uid="{00000000-0005-0000-0000-000086160000}"/>
    <cellStyle name="20% - Colore 2 17 6" xfId="6020" xr:uid="{00000000-0005-0000-0000-000087160000}"/>
    <cellStyle name="20% - Colore 2 17 6 2" xfId="6021" xr:uid="{00000000-0005-0000-0000-000088160000}"/>
    <cellStyle name="20% - Colore 2 17 6 2 2" xfId="6022" xr:uid="{00000000-0005-0000-0000-000089160000}"/>
    <cellStyle name="20% - Colore 2 17 6 2 3" xfId="6023" xr:uid="{00000000-0005-0000-0000-00008A160000}"/>
    <cellStyle name="20% - Colore 2 17 6 3" xfId="6024" xr:uid="{00000000-0005-0000-0000-00008B160000}"/>
    <cellStyle name="20% - Colore 2 17 6 4" xfId="6025" xr:uid="{00000000-0005-0000-0000-00008C160000}"/>
    <cellStyle name="20% - Colore 2 17 7" xfId="6026" xr:uid="{00000000-0005-0000-0000-00008D160000}"/>
    <cellStyle name="20% - Colore 2 17 7 2" xfId="6027" xr:uid="{00000000-0005-0000-0000-00008E160000}"/>
    <cellStyle name="20% - Colore 2 17 7 3" xfId="6028" xr:uid="{00000000-0005-0000-0000-00008F160000}"/>
    <cellStyle name="20% - Colore 2 17 8" xfId="6029" xr:uid="{00000000-0005-0000-0000-000090160000}"/>
    <cellStyle name="20% - Colore 2 17 8 2" xfId="6030" xr:uid="{00000000-0005-0000-0000-000091160000}"/>
    <cellStyle name="20% - Colore 2 17 8 3" xfId="6031" xr:uid="{00000000-0005-0000-0000-000092160000}"/>
    <cellStyle name="20% - Colore 2 17 9" xfId="6032" xr:uid="{00000000-0005-0000-0000-000093160000}"/>
    <cellStyle name="20% - Colore 2 17 9 2" xfId="6033" xr:uid="{00000000-0005-0000-0000-000094160000}"/>
    <cellStyle name="20% - Colore 2 17 9 3" xfId="6034" xr:uid="{00000000-0005-0000-0000-000095160000}"/>
    <cellStyle name="20% - Colore 2 2" xfId="6035" xr:uid="{00000000-0005-0000-0000-000096160000}"/>
    <cellStyle name="20% - Colore 2 3" xfId="6036" xr:uid="{00000000-0005-0000-0000-000097160000}"/>
    <cellStyle name="20% - Colore 2 4" xfId="6037" xr:uid="{00000000-0005-0000-0000-000098160000}"/>
    <cellStyle name="20% - Colore 2 5" xfId="6038" xr:uid="{00000000-0005-0000-0000-000099160000}"/>
    <cellStyle name="20% - Colore 2 5 10" xfId="6039" xr:uid="{00000000-0005-0000-0000-00009A160000}"/>
    <cellStyle name="20% - Colore 2 5 10 2" xfId="6040" xr:uid="{00000000-0005-0000-0000-00009B160000}"/>
    <cellStyle name="20% - Colore 2 5 10 3" xfId="6041" xr:uid="{00000000-0005-0000-0000-00009C160000}"/>
    <cellStyle name="20% - Colore 2 5 11" xfId="6042" xr:uid="{00000000-0005-0000-0000-00009D160000}"/>
    <cellStyle name="20% - Colore 2 5 12" xfId="6043" xr:uid="{00000000-0005-0000-0000-00009E160000}"/>
    <cellStyle name="20% - Colore 2 5 2" xfId="6044" xr:uid="{00000000-0005-0000-0000-00009F160000}"/>
    <cellStyle name="20% - Colore 2 5 2 10" xfId="6045" xr:uid="{00000000-0005-0000-0000-0000A0160000}"/>
    <cellStyle name="20% - Colore 2 5 2 2" xfId="6046" xr:uid="{00000000-0005-0000-0000-0000A1160000}"/>
    <cellStyle name="20% - Colore 2 5 2 2 2" xfId="6047" xr:uid="{00000000-0005-0000-0000-0000A2160000}"/>
    <cellStyle name="20% - Colore 2 5 2 2 2 2" xfId="6048" xr:uid="{00000000-0005-0000-0000-0000A3160000}"/>
    <cellStyle name="20% - Colore 2 5 2 2 2 2 2" xfId="6049" xr:uid="{00000000-0005-0000-0000-0000A4160000}"/>
    <cellStyle name="20% - Colore 2 5 2 2 2 2 3" xfId="6050" xr:uid="{00000000-0005-0000-0000-0000A5160000}"/>
    <cellStyle name="20% - Colore 2 5 2 2 2 3" xfId="6051" xr:uid="{00000000-0005-0000-0000-0000A6160000}"/>
    <cellStyle name="20% - Colore 2 5 2 2 2 4" xfId="6052" xr:uid="{00000000-0005-0000-0000-0000A7160000}"/>
    <cellStyle name="20% - Colore 2 5 2 2 3" xfId="6053" xr:uid="{00000000-0005-0000-0000-0000A8160000}"/>
    <cellStyle name="20% - Colore 2 5 2 2 3 2" xfId="6054" xr:uid="{00000000-0005-0000-0000-0000A9160000}"/>
    <cellStyle name="20% - Colore 2 5 2 2 3 3" xfId="6055" xr:uid="{00000000-0005-0000-0000-0000AA160000}"/>
    <cellStyle name="20% - Colore 2 5 2 2 4" xfId="6056" xr:uid="{00000000-0005-0000-0000-0000AB160000}"/>
    <cellStyle name="20% - Colore 2 5 2 2 4 2" xfId="6057" xr:uid="{00000000-0005-0000-0000-0000AC160000}"/>
    <cellStyle name="20% - Colore 2 5 2 2 4 3" xfId="6058" xr:uid="{00000000-0005-0000-0000-0000AD160000}"/>
    <cellStyle name="20% - Colore 2 5 2 2 5" xfId="6059" xr:uid="{00000000-0005-0000-0000-0000AE160000}"/>
    <cellStyle name="20% - Colore 2 5 2 2 5 2" xfId="6060" xr:uid="{00000000-0005-0000-0000-0000AF160000}"/>
    <cellStyle name="20% - Colore 2 5 2 2 5 3" xfId="6061" xr:uid="{00000000-0005-0000-0000-0000B0160000}"/>
    <cellStyle name="20% - Colore 2 5 2 2 6" xfId="6062" xr:uid="{00000000-0005-0000-0000-0000B1160000}"/>
    <cellStyle name="20% - Colore 2 5 2 2 7" xfId="6063" xr:uid="{00000000-0005-0000-0000-0000B2160000}"/>
    <cellStyle name="20% - Colore 2 5 2 3" xfId="6064" xr:uid="{00000000-0005-0000-0000-0000B3160000}"/>
    <cellStyle name="20% - Colore 2 5 2 3 2" xfId="6065" xr:uid="{00000000-0005-0000-0000-0000B4160000}"/>
    <cellStyle name="20% - Colore 2 5 2 3 2 2" xfId="6066" xr:uid="{00000000-0005-0000-0000-0000B5160000}"/>
    <cellStyle name="20% - Colore 2 5 2 3 2 2 2" xfId="6067" xr:uid="{00000000-0005-0000-0000-0000B6160000}"/>
    <cellStyle name="20% - Colore 2 5 2 3 2 2 3" xfId="6068" xr:uid="{00000000-0005-0000-0000-0000B7160000}"/>
    <cellStyle name="20% - Colore 2 5 2 3 2 3" xfId="6069" xr:uid="{00000000-0005-0000-0000-0000B8160000}"/>
    <cellStyle name="20% - Colore 2 5 2 3 2 4" xfId="6070" xr:uid="{00000000-0005-0000-0000-0000B9160000}"/>
    <cellStyle name="20% - Colore 2 5 2 3 3" xfId="6071" xr:uid="{00000000-0005-0000-0000-0000BA160000}"/>
    <cellStyle name="20% - Colore 2 5 2 3 3 2" xfId="6072" xr:uid="{00000000-0005-0000-0000-0000BB160000}"/>
    <cellStyle name="20% - Colore 2 5 2 3 3 3" xfId="6073" xr:uid="{00000000-0005-0000-0000-0000BC160000}"/>
    <cellStyle name="20% - Colore 2 5 2 3 4" xfId="6074" xr:uid="{00000000-0005-0000-0000-0000BD160000}"/>
    <cellStyle name="20% - Colore 2 5 2 3 4 2" xfId="6075" xr:uid="{00000000-0005-0000-0000-0000BE160000}"/>
    <cellStyle name="20% - Colore 2 5 2 3 4 3" xfId="6076" xr:uid="{00000000-0005-0000-0000-0000BF160000}"/>
    <cellStyle name="20% - Colore 2 5 2 3 5" xfId="6077" xr:uid="{00000000-0005-0000-0000-0000C0160000}"/>
    <cellStyle name="20% - Colore 2 5 2 3 5 2" xfId="6078" xr:uid="{00000000-0005-0000-0000-0000C1160000}"/>
    <cellStyle name="20% - Colore 2 5 2 3 5 3" xfId="6079" xr:uid="{00000000-0005-0000-0000-0000C2160000}"/>
    <cellStyle name="20% - Colore 2 5 2 3 6" xfId="6080" xr:uid="{00000000-0005-0000-0000-0000C3160000}"/>
    <cellStyle name="20% - Colore 2 5 2 3 7" xfId="6081" xr:uid="{00000000-0005-0000-0000-0000C4160000}"/>
    <cellStyle name="20% - Colore 2 5 2 4" xfId="6082" xr:uid="{00000000-0005-0000-0000-0000C5160000}"/>
    <cellStyle name="20% - Colore 2 5 2 4 2" xfId="6083" xr:uid="{00000000-0005-0000-0000-0000C6160000}"/>
    <cellStyle name="20% - Colore 2 5 2 4 2 2" xfId="6084" xr:uid="{00000000-0005-0000-0000-0000C7160000}"/>
    <cellStyle name="20% - Colore 2 5 2 4 2 2 2" xfId="6085" xr:uid="{00000000-0005-0000-0000-0000C8160000}"/>
    <cellStyle name="20% - Colore 2 5 2 4 2 2 3" xfId="6086" xr:uid="{00000000-0005-0000-0000-0000C9160000}"/>
    <cellStyle name="20% - Colore 2 5 2 4 2 3" xfId="6087" xr:uid="{00000000-0005-0000-0000-0000CA160000}"/>
    <cellStyle name="20% - Colore 2 5 2 4 2 4" xfId="6088" xr:uid="{00000000-0005-0000-0000-0000CB160000}"/>
    <cellStyle name="20% - Colore 2 5 2 4 3" xfId="6089" xr:uid="{00000000-0005-0000-0000-0000CC160000}"/>
    <cellStyle name="20% - Colore 2 5 2 4 3 2" xfId="6090" xr:uid="{00000000-0005-0000-0000-0000CD160000}"/>
    <cellStyle name="20% - Colore 2 5 2 4 3 3" xfId="6091" xr:uid="{00000000-0005-0000-0000-0000CE160000}"/>
    <cellStyle name="20% - Colore 2 5 2 4 4" xfId="6092" xr:uid="{00000000-0005-0000-0000-0000CF160000}"/>
    <cellStyle name="20% - Colore 2 5 2 4 4 2" xfId="6093" xr:uid="{00000000-0005-0000-0000-0000D0160000}"/>
    <cellStyle name="20% - Colore 2 5 2 4 4 3" xfId="6094" xr:uid="{00000000-0005-0000-0000-0000D1160000}"/>
    <cellStyle name="20% - Colore 2 5 2 4 5" xfId="6095" xr:uid="{00000000-0005-0000-0000-0000D2160000}"/>
    <cellStyle name="20% - Colore 2 5 2 4 5 2" xfId="6096" xr:uid="{00000000-0005-0000-0000-0000D3160000}"/>
    <cellStyle name="20% - Colore 2 5 2 4 5 3" xfId="6097" xr:uid="{00000000-0005-0000-0000-0000D4160000}"/>
    <cellStyle name="20% - Colore 2 5 2 4 6" xfId="6098" xr:uid="{00000000-0005-0000-0000-0000D5160000}"/>
    <cellStyle name="20% - Colore 2 5 2 4 7" xfId="6099" xr:uid="{00000000-0005-0000-0000-0000D6160000}"/>
    <cellStyle name="20% - Colore 2 5 2 5" xfId="6100" xr:uid="{00000000-0005-0000-0000-0000D7160000}"/>
    <cellStyle name="20% - Colore 2 5 2 5 2" xfId="6101" xr:uid="{00000000-0005-0000-0000-0000D8160000}"/>
    <cellStyle name="20% - Colore 2 5 2 5 2 2" xfId="6102" xr:uid="{00000000-0005-0000-0000-0000D9160000}"/>
    <cellStyle name="20% - Colore 2 5 2 5 2 3" xfId="6103" xr:uid="{00000000-0005-0000-0000-0000DA160000}"/>
    <cellStyle name="20% - Colore 2 5 2 5 3" xfId="6104" xr:uid="{00000000-0005-0000-0000-0000DB160000}"/>
    <cellStyle name="20% - Colore 2 5 2 5 4" xfId="6105" xr:uid="{00000000-0005-0000-0000-0000DC160000}"/>
    <cellStyle name="20% - Colore 2 5 2 6" xfId="6106" xr:uid="{00000000-0005-0000-0000-0000DD160000}"/>
    <cellStyle name="20% - Colore 2 5 2 6 2" xfId="6107" xr:uid="{00000000-0005-0000-0000-0000DE160000}"/>
    <cellStyle name="20% - Colore 2 5 2 6 3" xfId="6108" xr:uid="{00000000-0005-0000-0000-0000DF160000}"/>
    <cellStyle name="20% - Colore 2 5 2 7" xfId="6109" xr:uid="{00000000-0005-0000-0000-0000E0160000}"/>
    <cellStyle name="20% - Colore 2 5 2 7 2" xfId="6110" xr:uid="{00000000-0005-0000-0000-0000E1160000}"/>
    <cellStyle name="20% - Colore 2 5 2 7 3" xfId="6111" xr:uid="{00000000-0005-0000-0000-0000E2160000}"/>
    <cellStyle name="20% - Colore 2 5 2 8" xfId="6112" xr:uid="{00000000-0005-0000-0000-0000E3160000}"/>
    <cellStyle name="20% - Colore 2 5 2 8 2" xfId="6113" xr:uid="{00000000-0005-0000-0000-0000E4160000}"/>
    <cellStyle name="20% - Colore 2 5 2 8 3" xfId="6114" xr:uid="{00000000-0005-0000-0000-0000E5160000}"/>
    <cellStyle name="20% - Colore 2 5 2 9" xfId="6115" xr:uid="{00000000-0005-0000-0000-0000E6160000}"/>
    <cellStyle name="20% - Colore 2 5 3" xfId="6116" xr:uid="{00000000-0005-0000-0000-0000E7160000}"/>
    <cellStyle name="20% - Colore 2 5 3 10" xfId="6117" xr:uid="{00000000-0005-0000-0000-0000E8160000}"/>
    <cellStyle name="20% - Colore 2 5 3 2" xfId="6118" xr:uid="{00000000-0005-0000-0000-0000E9160000}"/>
    <cellStyle name="20% - Colore 2 5 3 2 2" xfId="6119" xr:uid="{00000000-0005-0000-0000-0000EA160000}"/>
    <cellStyle name="20% - Colore 2 5 3 2 2 2" xfId="6120" xr:uid="{00000000-0005-0000-0000-0000EB160000}"/>
    <cellStyle name="20% - Colore 2 5 3 2 2 2 2" xfId="6121" xr:uid="{00000000-0005-0000-0000-0000EC160000}"/>
    <cellStyle name="20% - Colore 2 5 3 2 2 2 3" xfId="6122" xr:uid="{00000000-0005-0000-0000-0000ED160000}"/>
    <cellStyle name="20% - Colore 2 5 3 2 2 3" xfId="6123" xr:uid="{00000000-0005-0000-0000-0000EE160000}"/>
    <cellStyle name="20% - Colore 2 5 3 2 2 4" xfId="6124" xr:uid="{00000000-0005-0000-0000-0000EF160000}"/>
    <cellStyle name="20% - Colore 2 5 3 2 3" xfId="6125" xr:uid="{00000000-0005-0000-0000-0000F0160000}"/>
    <cellStyle name="20% - Colore 2 5 3 2 3 2" xfId="6126" xr:uid="{00000000-0005-0000-0000-0000F1160000}"/>
    <cellStyle name="20% - Colore 2 5 3 2 3 3" xfId="6127" xr:uid="{00000000-0005-0000-0000-0000F2160000}"/>
    <cellStyle name="20% - Colore 2 5 3 2 4" xfId="6128" xr:uid="{00000000-0005-0000-0000-0000F3160000}"/>
    <cellStyle name="20% - Colore 2 5 3 2 4 2" xfId="6129" xr:uid="{00000000-0005-0000-0000-0000F4160000}"/>
    <cellStyle name="20% - Colore 2 5 3 2 4 3" xfId="6130" xr:uid="{00000000-0005-0000-0000-0000F5160000}"/>
    <cellStyle name="20% - Colore 2 5 3 2 5" xfId="6131" xr:uid="{00000000-0005-0000-0000-0000F6160000}"/>
    <cellStyle name="20% - Colore 2 5 3 2 5 2" xfId="6132" xr:uid="{00000000-0005-0000-0000-0000F7160000}"/>
    <cellStyle name="20% - Colore 2 5 3 2 5 3" xfId="6133" xr:uid="{00000000-0005-0000-0000-0000F8160000}"/>
    <cellStyle name="20% - Colore 2 5 3 2 6" xfId="6134" xr:uid="{00000000-0005-0000-0000-0000F9160000}"/>
    <cellStyle name="20% - Colore 2 5 3 2 7" xfId="6135" xr:uid="{00000000-0005-0000-0000-0000FA160000}"/>
    <cellStyle name="20% - Colore 2 5 3 3" xfId="6136" xr:uid="{00000000-0005-0000-0000-0000FB160000}"/>
    <cellStyle name="20% - Colore 2 5 3 3 2" xfId="6137" xr:uid="{00000000-0005-0000-0000-0000FC160000}"/>
    <cellStyle name="20% - Colore 2 5 3 3 2 2" xfId="6138" xr:uid="{00000000-0005-0000-0000-0000FD160000}"/>
    <cellStyle name="20% - Colore 2 5 3 3 2 2 2" xfId="6139" xr:uid="{00000000-0005-0000-0000-0000FE160000}"/>
    <cellStyle name="20% - Colore 2 5 3 3 2 2 3" xfId="6140" xr:uid="{00000000-0005-0000-0000-0000FF160000}"/>
    <cellStyle name="20% - Colore 2 5 3 3 2 3" xfId="6141" xr:uid="{00000000-0005-0000-0000-000000170000}"/>
    <cellStyle name="20% - Colore 2 5 3 3 2 4" xfId="6142" xr:uid="{00000000-0005-0000-0000-000001170000}"/>
    <cellStyle name="20% - Colore 2 5 3 3 3" xfId="6143" xr:uid="{00000000-0005-0000-0000-000002170000}"/>
    <cellStyle name="20% - Colore 2 5 3 3 3 2" xfId="6144" xr:uid="{00000000-0005-0000-0000-000003170000}"/>
    <cellStyle name="20% - Colore 2 5 3 3 3 3" xfId="6145" xr:uid="{00000000-0005-0000-0000-000004170000}"/>
    <cellStyle name="20% - Colore 2 5 3 3 4" xfId="6146" xr:uid="{00000000-0005-0000-0000-000005170000}"/>
    <cellStyle name="20% - Colore 2 5 3 3 4 2" xfId="6147" xr:uid="{00000000-0005-0000-0000-000006170000}"/>
    <cellStyle name="20% - Colore 2 5 3 3 4 3" xfId="6148" xr:uid="{00000000-0005-0000-0000-000007170000}"/>
    <cellStyle name="20% - Colore 2 5 3 3 5" xfId="6149" xr:uid="{00000000-0005-0000-0000-000008170000}"/>
    <cellStyle name="20% - Colore 2 5 3 3 5 2" xfId="6150" xr:uid="{00000000-0005-0000-0000-000009170000}"/>
    <cellStyle name="20% - Colore 2 5 3 3 5 3" xfId="6151" xr:uid="{00000000-0005-0000-0000-00000A170000}"/>
    <cellStyle name="20% - Colore 2 5 3 3 6" xfId="6152" xr:uid="{00000000-0005-0000-0000-00000B170000}"/>
    <cellStyle name="20% - Colore 2 5 3 3 7" xfId="6153" xr:uid="{00000000-0005-0000-0000-00000C170000}"/>
    <cellStyle name="20% - Colore 2 5 3 4" xfId="6154" xr:uid="{00000000-0005-0000-0000-00000D170000}"/>
    <cellStyle name="20% - Colore 2 5 3 4 2" xfId="6155" xr:uid="{00000000-0005-0000-0000-00000E170000}"/>
    <cellStyle name="20% - Colore 2 5 3 4 2 2" xfId="6156" xr:uid="{00000000-0005-0000-0000-00000F170000}"/>
    <cellStyle name="20% - Colore 2 5 3 4 2 2 2" xfId="6157" xr:uid="{00000000-0005-0000-0000-000010170000}"/>
    <cellStyle name="20% - Colore 2 5 3 4 2 2 3" xfId="6158" xr:uid="{00000000-0005-0000-0000-000011170000}"/>
    <cellStyle name="20% - Colore 2 5 3 4 2 3" xfId="6159" xr:uid="{00000000-0005-0000-0000-000012170000}"/>
    <cellStyle name="20% - Colore 2 5 3 4 2 4" xfId="6160" xr:uid="{00000000-0005-0000-0000-000013170000}"/>
    <cellStyle name="20% - Colore 2 5 3 4 3" xfId="6161" xr:uid="{00000000-0005-0000-0000-000014170000}"/>
    <cellStyle name="20% - Colore 2 5 3 4 3 2" xfId="6162" xr:uid="{00000000-0005-0000-0000-000015170000}"/>
    <cellStyle name="20% - Colore 2 5 3 4 3 3" xfId="6163" xr:uid="{00000000-0005-0000-0000-000016170000}"/>
    <cellStyle name="20% - Colore 2 5 3 4 4" xfId="6164" xr:uid="{00000000-0005-0000-0000-000017170000}"/>
    <cellStyle name="20% - Colore 2 5 3 4 4 2" xfId="6165" xr:uid="{00000000-0005-0000-0000-000018170000}"/>
    <cellStyle name="20% - Colore 2 5 3 4 4 3" xfId="6166" xr:uid="{00000000-0005-0000-0000-000019170000}"/>
    <cellStyle name="20% - Colore 2 5 3 4 5" xfId="6167" xr:uid="{00000000-0005-0000-0000-00001A170000}"/>
    <cellStyle name="20% - Colore 2 5 3 4 5 2" xfId="6168" xr:uid="{00000000-0005-0000-0000-00001B170000}"/>
    <cellStyle name="20% - Colore 2 5 3 4 5 3" xfId="6169" xr:uid="{00000000-0005-0000-0000-00001C170000}"/>
    <cellStyle name="20% - Colore 2 5 3 4 6" xfId="6170" xr:uid="{00000000-0005-0000-0000-00001D170000}"/>
    <cellStyle name="20% - Colore 2 5 3 4 7" xfId="6171" xr:uid="{00000000-0005-0000-0000-00001E170000}"/>
    <cellStyle name="20% - Colore 2 5 3 5" xfId="6172" xr:uid="{00000000-0005-0000-0000-00001F170000}"/>
    <cellStyle name="20% - Colore 2 5 3 5 2" xfId="6173" xr:uid="{00000000-0005-0000-0000-000020170000}"/>
    <cellStyle name="20% - Colore 2 5 3 5 2 2" xfId="6174" xr:uid="{00000000-0005-0000-0000-000021170000}"/>
    <cellStyle name="20% - Colore 2 5 3 5 2 3" xfId="6175" xr:uid="{00000000-0005-0000-0000-000022170000}"/>
    <cellStyle name="20% - Colore 2 5 3 5 3" xfId="6176" xr:uid="{00000000-0005-0000-0000-000023170000}"/>
    <cellStyle name="20% - Colore 2 5 3 5 4" xfId="6177" xr:uid="{00000000-0005-0000-0000-000024170000}"/>
    <cellStyle name="20% - Colore 2 5 3 6" xfId="6178" xr:uid="{00000000-0005-0000-0000-000025170000}"/>
    <cellStyle name="20% - Colore 2 5 3 6 2" xfId="6179" xr:uid="{00000000-0005-0000-0000-000026170000}"/>
    <cellStyle name="20% - Colore 2 5 3 6 3" xfId="6180" xr:uid="{00000000-0005-0000-0000-000027170000}"/>
    <cellStyle name="20% - Colore 2 5 3 7" xfId="6181" xr:uid="{00000000-0005-0000-0000-000028170000}"/>
    <cellStyle name="20% - Colore 2 5 3 7 2" xfId="6182" xr:uid="{00000000-0005-0000-0000-000029170000}"/>
    <cellStyle name="20% - Colore 2 5 3 7 3" xfId="6183" xr:uid="{00000000-0005-0000-0000-00002A170000}"/>
    <cellStyle name="20% - Colore 2 5 3 8" xfId="6184" xr:uid="{00000000-0005-0000-0000-00002B170000}"/>
    <cellStyle name="20% - Colore 2 5 3 8 2" xfId="6185" xr:uid="{00000000-0005-0000-0000-00002C170000}"/>
    <cellStyle name="20% - Colore 2 5 3 8 3" xfId="6186" xr:uid="{00000000-0005-0000-0000-00002D170000}"/>
    <cellStyle name="20% - Colore 2 5 3 9" xfId="6187" xr:uid="{00000000-0005-0000-0000-00002E170000}"/>
    <cellStyle name="20% - Colore 2 5 4" xfId="6188" xr:uid="{00000000-0005-0000-0000-00002F170000}"/>
    <cellStyle name="20% - Colore 2 5 4 2" xfId="6189" xr:uid="{00000000-0005-0000-0000-000030170000}"/>
    <cellStyle name="20% - Colore 2 5 4 2 2" xfId="6190" xr:uid="{00000000-0005-0000-0000-000031170000}"/>
    <cellStyle name="20% - Colore 2 5 4 2 2 2" xfId="6191" xr:uid="{00000000-0005-0000-0000-000032170000}"/>
    <cellStyle name="20% - Colore 2 5 4 2 2 3" xfId="6192" xr:uid="{00000000-0005-0000-0000-000033170000}"/>
    <cellStyle name="20% - Colore 2 5 4 2 3" xfId="6193" xr:uid="{00000000-0005-0000-0000-000034170000}"/>
    <cellStyle name="20% - Colore 2 5 4 2 4" xfId="6194" xr:uid="{00000000-0005-0000-0000-000035170000}"/>
    <cellStyle name="20% - Colore 2 5 4 3" xfId="6195" xr:uid="{00000000-0005-0000-0000-000036170000}"/>
    <cellStyle name="20% - Colore 2 5 4 3 2" xfId="6196" xr:uid="{00000000-0005-0000-0000-000037170000}"/>
    <cellStyle name="20% - Colore 2 5 4 3 3" xfId="6197" xr:uid="{00000000-0005-0000-0000-000038170000}"/>
    <cellStyle name="20% - Colore 2 5 4 4" xfId="6198" xr:uid="{00000000-0005-0000-0000-000039170000}"/>
    <cellStyle name="20% - Colore 2 5 4 4 2" xfId="6199" xr:uid="{00000000-0005-0000-0000-00003A170000}"/>
    <cellStyle name="20% - Colore 2 5 4 4 3" xfId="6200" xr:uid="{00000000-0005-0000-0000-00003B170000}"/>
    <cellStyle name="20% - Colore 2 5 4 5" xfId="6201" xr:uid="{00000000-0005-0000-0000-00003C170000}"/>
    <cellStyle name="20% - Colore 2 5 4 5 2" xfId="6202" xr:uid="{00000000-0005-0000-0000-00003D170000}"/>
    <cellStyle name="20% - Colore 2 5 4 5 3" xfId="6203" xr:uid="{00000000-0005-0000-0000-00003E170000}"/>
    <cellStyle name="20% - Colore 2 5 4 6" xfId="6204" xr:uid="{00000000-0005-0000-0000-00003F170000}"/>
    <cellStyle name="20% - Colore 2 5 4 7" xfId="6205" xr:uid="{00000000-0005-0000-0000-000040170000}"/>
    <cellStyle name="20% - Colore 2 5 5" xfId="6206" xr:uid="{00000000-0005-0000-0000-000041170000}"/>
    <cellStyle name="20% - Colore 2 5 5 2" xfId="6207" xr:uid="{00000000-0005-0000-0000-000042170000}"/>
    <cellStyle name="20% - Colore 2 5 5 2 2" xfId="6208" xr:uid="{00000000-0005-0000-0000-000043170000}"/>
    <cellStyle name="20% - Colore 2 5 5 2 2 2" xfId="6209" xr:uid="{00000000-0005-0000-0000-000044170000}"/>
    <cellStyle name="20% - Colore 2 5 5 2 2 3" xfId="6210" xr:uid="{00000000-0005-0000-0000-000045170000}"/>
    <cellStyle name="20% - Colore 2 5 5 2 3" xfId="6211" xr:uid="{00000000-0005-0000-0000-000046170000}"/>
    <cellStyle name="20% - Colore 2 5 5 2 4" xfId="6212" xr:uid="{00000000-0005-0000-0000-000047170000}"/>
    <cellStyle name="20% - Colore 2 5 5 3" xfId="6213" xr:uid="{00000000-0005-0000-0000-000048170000}"/>
    <cellStyle name="20% - Colore 2 5 5 3 2" xfId="6214" xr:uid="{00000000-0005-0000-0000-000049170000}"/>
    <cellStyle name="20% - Colore 2 5 5 3 3" xfId="6215" xr:uid="{00000000-0005-0000-0000-00004A170000}"/>
    <cellStyle name="20% - Colore 2 5 5 4" xfId="6216" xr:uid="{00000000-0005-0000-0000-00004B170000}"/>
    <cellStyle name="20% - Colore 2 5 5 4 2" xfId="6217" xr:uid="{00000000-0005-0000-0000-00004C170000}"/>
    <cellStyle name="20% - Colore 2 5 5 4 3" xfId="6218" xr:uid="{00000000-0005-0000-0000-00004D170000}"/>
    <cellStyle name="20% - Colore 2 5 5 5" xfId="6219" xr:uid="{00000000-0005-0000-0000-00004E170000}"/>
    <cellStyle name="20% - Colore 2 5 5 5 2" xfId="6220" xr:uid="{00000000-0005-0000-0000-00004F170000}"/>
    <cellStyle name="20% - Colore 2 5 5 5 3" xfId="6221" xr:uid="{00000000-0005-0000-0000-000050170000}"/>
    <cellStyle name="20% - Colore 2 5 5 6" xfId="6222" xr:uid="{00000000-0005-0000-0000-000051170000}"/>
    <cellStyle name="20% - Colore 2 5 5 7" xfId="6223" xr:uid="{00000000-0005-0000-0000-000052170000}"/>
    <cellStyle name="20% - Colore 2 5 6" xfId="6224" xr:uid="{00000000-0005-0000-0000-000053170000}"/>
    <cellStyle name="20% - Colore 2 5 6 2" xfId="6225" xr:uid="{00000000-0005-0000-0000-000054170000}"/>
    <cellStyle name="20% - Colore 2 5 6 2 2" xfId="6226" xr:uid="{00000000-0005-0000-0000-000055170000}"/>
    <cellStyle name="20% - Colore 2 5 6 2 2 2" xfId="6227" xr:uid="{00000000-0005-0000-0000-000056170000}"/>
    <cellStyle name="20% - Colore 2 5 6 2 2 3" xfId="6228" xr:uid="{00000000-0005-0000-0000-000057170000}"/>
    <cellStyle name="20% - Colore 2 5 6 2 3" xfId="6229" xr:uid="{00000000-0005-0000-0000-000058170000}"/>
    <cellStyle name="20% - Colore 2 5 6 2 4" xfId="6230" xr:uid="{00000000-0005-0000-0000-000059170000}"/>
    <cellStyle name="20% - Colore 2 5 6 3" xfId="6231" xr:uid="{00000000-0005-0000-0000-00005A170000}"/>
    <cellStyle name="20% - Colore 2 5 6 3 2" xfId="6232" xr:uid="{00000000-0005-0000-0000-00005B170000}"/>
    <cellStyle name="20% - Colore 2 5 6 3 3" xfId="6233" xr:uid="{00000000-0005-0000-0000-00005C170000}"/>
    <cellStyle name="20% - Colore 2 5 6 4" xfId="6234" xr:uid="{00000000-0005-0000-0000-00005D170000}"/>
    <cellStyle name="20% - Colore 2 5 6 4 2" xfId="6235" xr:uid="{00000000-0005-0000-0000-00005E170000}"/>
    <cellStyle name="20% - Colore 2 5 6 4 3" xfId="6236" xr:uid="{00000000-0005-0000-0000-00005F170000}"/>
    <cellStyle name="20% - Colore 2 5 6 5" xfId="6237" xr:uid="{00000000-0005-0000-0000-000060170000}"/>
    <cellStyle name="20% - Colore 2 5 6 5 2" xfId="6238" xr:uid="{00000000-0005-0000-0000-000061170000}"/>
    <cellStyle name="20% - Colore 2 5 6 5 3" xfId="6239" xr:uid="{00000000-0005-0000-0000-000062170000}"/>
    <cellStyle name="20% - Colore 2 5 6 6" xfId="6240" xr:uid="{00000000-0005-0000-0000-000063170000}"/>
    <cellStyle name="20% - Colore 2 5 6 7" xfId="6241" xr:uid="{00000000-0005-0000-0000-000064170000}"/>
    <cellStyle name="20% - Colore 2 5 7" xfId="6242" xr:uid="{00000000-0005-0000-0000-000065170000}"/>
    <cellStyle name="20% - Colore 2 5 7 2" xfId="6243" xr:uid="{00000000-0005-0000-0000-000066170000}"/>
    <cellStyle name="20% - Colore 2 5 7 2 2" xfId="6244" xr:uid="{00000000-0005-0000-0000-000067170000}"/>
    <cellStyle name="20% - Colore 2 5 7 2 3" xfId="6245" xr:uid="{00000000-0005-0000-0000-000068170000}"/>
    <cellStyle name="20% - Colore 2 5 7 3" xfId="6246" xr:uid="{00000000-0005-0000-0000-000069170000}"/>
    <cellStyle name="20% - Colore 2 5 7 4" xfId="6247" xr:uid="{00000000-0005-0000-0000-00006A170000}"/>
    <cellStyle name="20% - Colore 2 5 8" xfId="6248" xr:uid="{00000000-0005-0000-0000-00006B170000}"/>
    <cellStyle name="20% - Colore 2 5 8 2" xfId="6249" xr:uid="{00000000-0005-0000-0000-00006C170000}"/>
    <cellStyle name="20% - Colore 2 5 8 3" xfId="6250" xr:uid="{00000000-0005-0000-0000-00006D170000}"/>
    <cellStyle name="20% - Colore 2 5 9" xfId="6251" xr:uid="{00000000-0005-0000-0000-00006E170000}"/>
    <cellStyle name="20% - Colore 2 5 9 2" xfId="6252" xr:uid="{00000000-0005-0000-0000-00006F170000}"/>
    <cellStyle name="20% - Colore 2 5 9 3" xfId="6253" xr:uid="{00000000-0005-0000-0000-000070170000}"/>
    <cellStyle name="20% - Colore 2 6" xfId="6254" xr:uid="{00000000-0005-0000-0000-000071170000}"/>
    <cellStyle name="20% - Colore 2 6 10" xfId="6255" xr:uid="{00000000-0005-0000-0000-000072170000}"/>
    <cellStyle name="20% - Colore 2 6 10 2" xfId="6256" xr:uid="{00000000-0005-0000-0000-000073170000}"/>
    <cellStyle name="20% - Colore 2 6 10 3" xfId="6257" xr:uid="{00000000-0005-0000-0000-000074170000}"/>
    <cellStyle name="20% - Colore 2 6 11" xfId="6258" xr:uid="{00000000-0005-0000-0000-000075170000}"/>
    <cellStyle name="20% - Colore 2 6 12" xfId="6259" xr:uid="{00000000-0005-0000-0000-000076170000}"/>
    <cellStyle name="20% - Colore 2 6 2" xfId="6260" xr:uid="{00000000-0005-0000-0000-000077170000}"/>
    <cellStyle name="20% - Colore 2 6 2 10" xfId="6261" xr:uid="{00000000-0005-0000-0000-000078170000}"/>
    <cellStyle name="20% - Colore 2 6 2 2" xfId="6262" xr:uid="{00000000-0005-0000-0000-000079170000}"/>
    <cellStyle name="20% - Colore 2 6 2 2 2" xfId="6263" xr:uid="{00000000-0005-0000-0000-00007A170000}"/>
    <cellStyle name="20% - Colore 2 6 2 2 2 2" xfId="6264" xr:uid="{00000000-0005-0000-0000-00007B170000}"/>
    <cellStyle name="20% - Colore 2 6 2 2 2 2 2" xfId="6265" xr:uid="{00000000-0005-0000-0000-00007C170000}"/>
    <cellStyle name="20% - Colore 2 6 2 2 2 2 3" xfId="6266" xr:uid="{00000000-0005-0000-0000-00007D170000}"/>
    <cellStyle name="20% - Colore 2 6 2 2 2 3" xfId="6267" xr:uid="{00000000-0005-0000-0000-00007E170000}"/>
    <cellStyle name="20% - Colore 2 6 2 2 2 4" xfId="6268" xr:uid="{00000000-0005-0000-0000-00007F170000}"/>
    <cellStyle name="20% - Colore 2 6 2 2 3" xfId="6269" xr:uid="{00000000-0005-0000-0000-000080170000}"/>
    <cellStyle name="20% - Colore 2 6 2 2 3 2" xfId="6270" xr:uid="{00000000-0005-0000-0000-000081170000}"/>
    <cellStyle name="20% - Colore 2 6 2 2 3 3" xfId="6271" xr:uid="{00000000-0005-0000-0000-000082170000}"/>
    <cellStyle name="20% - Colore 2 6 2 2 4" xfId="6272" xr:uid="{00000000-0005-0000-0000-000083170000}"/>
    <cellStyle name="20% - Colore 2 6 2 2 4 2" xfId="6273" xr:uid="{00000000-0005-0000-0000-000084170000}"/>
    <cellStyle name="20% - Colore 2 6 2 2 4 3" xfId="6274" xr:uid="{00000000-0005-0000-0000-000085170000}"/>
    <cellStyle name="20% - Colore 2 6 2 2 5" xfId="6275" xr:uid="{00000000-0005-0000-0000-000086170000}"/>
    <cellStyle name="20% - Colore 2 6 2 2 5 2" xfId="6276" xr:uid="{00000000-0005-0000-0000-000087170000}"/>
    <cellStyle name="20% - Colore 2 6 2 2 5 3" xfId="6277" xr:uid="{00000000-0005-0000-0000-000088170000}"/>
    <cellStyle name="20% - Colore 2 6 2 2 6" xfId="6278" xr:uid="{00000000-0005-0000-0000-000089170000}"/>
    <cellStyle name="20% - Colore 2 6 2 2 7" xfId="6279" xr:uid="{00000000-0005-0000-0000-00008A170000}"/>
    <cellStyle name="20% - Colore 2 6 2 3" xfId="6280" xr:uid="{00000000-0005-0000-0000-00008B170000}"/>
    <cellStyle name="20% - Colore 2 6 2 3 2" xfId="6281" xr:uid="{00000000-0005-0000-0000-00008C170000}"/>
    <cellStyle name="20% - Colore 2 6 2 3 2 2" xfId="6282" xr:uid="{00000000-0005-0000-0000-00008D170000}"/>
    <cellStyle name="20% - Colore 2 6 2 3 2 2 2" xfId="6283" xr:uid="{00000000-0005-0000-0000-00008E170000}"/>
    <cellStyle name="20% - Colore 2 6 2 3 2 2 3" xfId="6284" xr:uid="{00000000-0005-0000-0000-00008F170000}"/>
    <cellStyle name="20% - Colore 2 6 2 3 2 3" xfId="6285" xr:uid="{00000000-0005-0000-0000-000090170000}"/>
    <cellStyle name="20% - Colore 2 6 2 3 2 4" xfId="6286" xr:uid="{00000000-0005-0000-0000-000091170000}"/>
    <cellStyle name="20% - Colore 2 6 2 3 3" xfId="6287" xr:uid="{00000000-0005-0000-0000-000092170000}"/>
    <cellStyle name="20% - Colore 2 6 2 3 3 2" xfId="6288" xr:uid="{00000000-0005-0000-0000-000093170000}"/>
    <cellStyle name="20% - Colore 2 6 2 3 3 3" xfId="6289" xr:uid="{00000000-0005-0000-0000-000094170000}"/>
    <cellStyle name="20% - Colore 2 6 2 3 4" xfId="6290" xr:uid="{00000000-0005-0000-0000-000095170000}"/>
    <cellStyle name="20% - Colore 2 6 2 3 4 2" xfId="6291" xr:uid="{00000000-0005-0000-0000-000096170000}"/>
    <cellStyle name="20% - Colore 2 6 2 3 4 3" xfId="6292" xr:uid="{00000000-0005-0000-0000-000097170000}"/>
    <cellStyle name="20% - Colore 2 6 2 3 5" xfId="6293" xr:uid="{00000000-0005-0000-0000-000098170000}"/>
    <cellStyle name="20% - Colore 2 6 2 3 5 2" xfId="6294" xr:uid="{00000000-0005-0000-0000-000099170000}"/>
    <cellStyle name="20% - Colore 2 6 2 3 5 3" xfId="6295" xr:uid="{00000000-0005-0000-0000-00009A170000}"/>
    <cellStyle name="20% - Colore 2 6 2 3 6" xfId="6296" xr:uid="{00000000-0005-0000-0000-00009B170000}"/>
    <cellStyle name="20% - Colore 2 6 2 3 7" xfId="6297" xr:uid="{00000000-0005-0000-0000-00009C170000}"/>
    <cellStyle name="20% - Colore 2 6 2 4" xfId="6298" xr:uid="{00000000-0005-0000-0000-00009D170000}"/>
    <cellStyle name="20% - Colore 2 6 2 4 2" xfId="6299" xr:uid="{00000000-0005-0000-0000-00009E170000}"/>
    <cellStyle name="20% - Colore 2 6 2 4 2 2" xfId="6300" xr:uid="{00000000-0005-0000-0000-00009F170000}"/>
    <cellStyle name="20% - Colore 2 6 2 4 2 2 2" xfId="6301" xr:uid="{00000000-0005-0000-0000-0000A0170000}"/>
    <cellStyle name="20% - Colore 2 6 2 4 2 2 3" xfId="6302" xr:uid="{00000000-0005-0000-0000-0000A1170000}"/>
    <cellStyle name="20% - Colore 2 6 2 4 2 3" xfId="6303" xr:uid="{00000000-0005-0000-0000-0000A2170000}"/>
    <cellStyle name="20% - Colore 2 6 2 4 2 4" xfId="6304" xr:uid="{00000000-0005-0000-0000-0000A3170000}"/>
    <cellStyle name="20% - Colore 2 6 2 4 3" xfId="6305" xr:uid="{00000000-0005-0000-0000-0000A4170000}"/>
    <cellStyle name="20% - Colore 2 6 2 4 3 2" xfId="6306" xr:uid="{00000000-0005-0000-0000-0000A5170000}"/>
    <cellStyle name="20% - Colore 2 6 2 4 3 3" xfId="6307" xr:uid="{00000000-0005-0000-0000-0000A6170000}"/>
    <cellStyle name="20% - Colore 2 6 2 4 4" xfId="6308" xr:uid="{00000000-0005-0000-0000-0000A7170000}"/>
    <cellStyle name="20% - Colore 2 6 2 4 4 2" xfId="6309" xr:uid="{00000000-0005-0000-0000-0000A8170000}"/>
    <cellStyle name="20% - Colore 2 6 2 4 4 3" xfId="6310" xr:uid="{00000000-0005-0000-0000-0000A9170000}"/>
    <cellStyle name="20% - Colore 2 6 2 4 5" xfId="6311" xr:uid="{00000000-0005-0000-0000-0000AA170000}"/>
    <cellStyle name="20% - Colore 2 6 2 4 5 2" xfId="6312" xr:uid="{00000000-0005-0000-0000-0000AB170000}"/>
    <cellStyle name="20% - Colore 2 6 2 4 5 3" xfId="6313" xr:uid="{00000000-0005-0000-0000-0000AC170000}"/>
    <cellStyle name="20% - Colore 2 6 2 4 6" xfId="6314" xr:uid="{00000000-0005-0000-0000-0000AD170000}"/>
    <cellStyle name="20% - Colore 2 6 2 4 7" xfId="6315" xr:uid="{00000000-0005-0000-0000-0000AE170000}"/>
    <cellStyle name="20% - Colore 2 6 2 5" xfId="6316" xr:uid="{00000000-0005-0000-0000-0000AF170000}"/>
    <cellStyle name="20% - Colore 2 6 2 5 2" xfId="6317" xr:uid="{00000000-0005-0000-0000-0000B0170000}"/>
    <cellStyle name="20% - Colore 2 6 2 5 2 2" xfId="6318" xr:uid="{00000000-0005-0000-0000-0000B1170000}"/>
    <cellStyle name="20% - Colore 2 6 2 5 2 3" xfId="6319" xr:uid="{00000000-0005-0000-0000-0000B2170000}"/>
    <cellStyle name="20% - Colore 2 6 2 5 3" xfId="6320" xr:uid="{00000000-0005-0000-0000-0000B3170000}"/>
    <cellStyle name="20% - Colore 2 6 2 5 4" xfId="6321" xr:uid="{00000000-0005-0000-0000-0000B4170000}"/>
    <cellStyle name="20% - Colore 2 6 2 6" xfId="6322" xr:uid="{00000000-0005-0000-0000-0000B5170000}"/>
    <cellStyle name="20% - Colore 2 6 2 6 2" xfId="6323" xr:uid="{00000000-0005-0000-0000-0000B6170000}"/>
    <cellStyle name="20% - Colore 2 6 2 6 3" xfId="6324" xr:uid="{00000000-0005-0000-0000-0000B7170000}"/>
    <cellStyle name="20% - Colore 2 6 2 7" xfId="6325" xr:uid="{00000000-0005-0000-0000-0000B8170000}"/>
    <cellStyle name="20% - Colore 2 6 2 7 2" xfId="6326" xr:uid="{00000000-0005-0000-0000-0000B9170000}"/>
    <cellStyle name="20% - Colore 2 6 2 7 3" xfId="6327" xr:uid="{00000000-0005-0000-0000-0000BA170000}"/>
    <cellStyle name="20% - Colore 2 6 2 8" xfId="6328" xr:uid="{00000000-0005-0000-0000-0000BB170000}"/>
    <cellStyle name="20% - Colore 2 6 2 8 2" xfId="6329" xr:uid="{00000000-0005-0000-0000-0000BC170000}"/>
    <cellStyle name="20% - Colore 2 6 2 8 3" xfId="6330" xr:uid="{00000000-0005-0000-0000-0000BD170000}"/>
    <cellStyle name="20% - Colore 2 6 2 9" xfId="6331" xr:uid="{00000000-0005-0000-0000-0000BE170000}"/>
    <cellStyle name="20% - Colore 2 6 3" xfId="6332" xr:uid="{00000000-0005-0000-0000-0000BF170000}"/>
    <cellStyle name="20% - Colore 2 6 3 10" xfId="6333" xr:uid="{00000000-0005-0000-0000-0000C0170000}"/>
    <cellStyle name="20% - Colore 2 6 3 2" xfId="6334" xr:uid="{00000000-0005-0000-0000-0000C1170000}"/>
    <cellStyle name="20% - Colore 2 6 3 2 2" xfId="6335" xr:uid="{00000000-0005-0000-0000-0000C2170000}"/>
    <cellStyle name="20% - Colore 2 6 3 2 2 2" xfId="6336" xr:uid="{00000000-0005-0000-0000-0000C3170000}"/>
    <cellStyle name="20% - Colore 2 6 3 2 2 2 2" xfId="6337" xr:uid="{00000000-0005-0000-0000-0000C4170000}"/>
    <cellStyle name="20% - Colore 2 6 3 2 2 2 3" xfId="6338" xr:uid="{00000000-0005-0000-0000-0000C5170000}"/>
    <cellStyle name="20% - Colore 2 6 3 2 2 3" xfId="6339" xr:uid="{00000000-0005-0000-0000-0000C6170000}"/>
    <cellStyle name="20% - Colore 2 6 3 2 2 4" xfId="6340" xr:uid="{00000000-0005-0000-0000-0000C7170000}"/>
    <cellStyle name="20% - Colore 2 6 3 2 3" xfId="6341" xr:uid="{00000000-0005-0000-0000-0000C8170000}"/>
    <cellStyle name="20% - Colore 2 6 3 2 3 2" xfId="6342" xr:uid="{00000000-0005-0000-0000-0000C9170000}"/>
    <cellStyle name="20% - Colore 2 6 3 2 3 3" xfId="6343" xr:uid="{00000000-0005-0000-0000-0000CA170000}"/>
    <cellStyle name="20% - Colore 2 6 3 2 4" xfId="6344" xr:uid="{00000000-0005-0000-0000-0000CB170000}"/>
    <cellStyle name="20% - Colore 2 6 3 2 4 2" xfId="6345" xr:uid="{00000000-0005-0000-0000-0000CC170000}"/>
    <cellStyle name="20% - Colore 2 6 3 2 4 3" xfId="6346" xr:uid="{00000000-0005-0000-0000-0000CD170000}"/>
    <cellStyle name="20% - Colore 2 6 3 2 5" xfId="6347" xr:uid="{00000000-0005-0000-0000-0000CE170000}"/>
    <cellStyle name="20% - Colore 2 6 3 2 5 2" xfId="6348" xr:uid="{00000000-0005-0000-0000-0000CF170000}"/>
    <cellStyle name="20% - Colore 2 6 3 2 5 3" xfId="6349" xr:uid="{00000000-0005-0000-0000-0000D0170000}"/>
    <cellStyle name="20% - Colore 2 6 3 2 6" xfId="6350" xr:uid="{00000000-0005-0000-0000-0000D1170000}"/>
    <cellStyle name="20% - Colore 2 6 3 2 7" xfId="6351" xr:uid="{00000000-0005-0000-0000-0000D2170000}"/>
    <cellStyle name="20% - Colore 2 6 3 3" xfId="6352" xr:uid="{00000000-0005-0000-0000-0000D3170000}"/>
    <cellStyle name="20% - Colore 2 6 3 3 2" xfId="6353" xr:uid="{00000000-0005-0000-0000-0000D4170000}"/>
    <cellStyle name="20% - Colore 2 6 3 3 2 2" xfId="6354" xr:uid="{00000000-0005-0000-0000-0000D5170000}"/>
    <cellStyle name="20% - Colore 2 6 3 3 2 2 2" xfId="6355" xr:uid="{00000000-0005-0000-0000-0000D6170000}"/>
    <cellStyle name="20% - Colore 2 6 3 3 2 2 3" xfId="6356" xr:uid="{00000000-0005-0000-0000-0000D7170000}"/>
    <cellStyle name="20% - Colore 2 6 3 3 2 3" xfId="6357" xr:uid="{00000000-0005-0000-0000-0000D8170000}"/>
    <cellStyle name="20% - Colore 2 6 3 3 2 4" xfId="6358" xr:uid="{00000000-0005-0000-0000-0000D9170000}"/>
    <cellStyle name="20% - Colore 2 6 3 3 3" xfId="6359" xr:uid="{00000000-0005-0000-0000-0000DA170000}"/>
    <cellStyle name="20% - Colore 2 6 3 3 3 2" xfId="6360" xr:uid="{00000000-0005-0000-0000-0000DB170000}"/>
    <cellStyle name="20% - Colore 2 6 3 3 3 3" xfId="6361" xr:uid="{00000000-0005-0000-0000-0000DC170000}"/>
    <cellStyle name="20% - Colore 2 6 3 3 4" xfId="6362" xr:uid="{00000000-0005-0000-0000-0000DD170000}"/>
    <cellStyle name="20% - Colore 2 6 3 3 4 2" xfId="6363" xr:uid="{00000000-0005-0000-0000-0000DE170000}"/>
    <cellStyle name="20% - Colore 2 6 3 3 4 3" xfId="6364" xr:uid="{00000000-0005-0000-0000-0000DF170000}"/>
    <cellStyle name="20% - Colore 2 6 3 3 5" xfId="6365" xr:uid="{00000000-0005-0000-0000-0000E0170000}"/>
    <cellStyle name="20% - Colore 2 6 3 3 5 2" xfId="6366" xr:uid="{00000000-0005-0000-0000-0000E1170000}"/>
    <cellStyle name="20% - Colore 2 6 3 3 5 3" xfId="6367" xr:uid="{00000000-0005-0000-0000-0000E2170000}"/>
    <cellStyle name="20% - Colore 2 6 3 3 6" xfId="6368" xr:uid="{00000000-0005-0000-0000-0000E3170000}"/>
    <cellStyle name="20% - Colore 2 6 3 3 7" xfId="6369" xr:uid="{00000000-0005-0000-0000-0000E4170000}"/>
    <cellStyle name="20% - Colore 2 6 3 4" xfId="6370" xr:uid="{00000000-0005-0000-0000-0000E5170000}"/>
    <cellStyle name="20% - Colore 2 6 3 4 2" xfId="6371" xr:uid="{00000000-0005-0000-0000-0000E6170000}"/>
    <cellStyle name="20% - Colore 2 6 3 4 2 2" xfId="6372" xr:uid="{00000000-0005-0000-0000-0000E7170000}"/>
    <cellStyle name="20% - Colore 2 6 3 4 2 2 2" xfId="6373" xr:uid="{00000000-0005-0000-0000-0000E8170000}"/>
    <cellStyle name="20% - Colore 2 6 3 4 2 2 3" xfId="6374" xr:uid="{00000000-0005-0000-0000-0000E9170000}"/>
    <cellStyle name="20% - Colore 2 6 3 4 2 3" xfId="6375" xr:uid="{00000000-0005-0000-0000-0000EA170000}"/>
    <cellStyle name="20% - Colore 2 6 3 4 2 4" xfId="6376" xr:uid="{00000000-0005-0000-0000-0000EB170000}"/>
    <cellStyle name="20% - Colore 2 6 3 4 3" xfId="6377" xr:uid="{00000000-0005-0000-0000-0000EC170000}"/>
    <cellStyle name="20% - Colore 2 6 3 4 3 2" xfId="6378" xr:uid="{00000000-0005-0000-0000-0000ED170000}"/>
    <cellStyle name="20% - Colore 2 6 3 4 3 3" xfId="6379" xr:uid="{00000000-0005-0000-0000-0000EE170000}"/>
    <cellStyle name="20% - Colore 2 6 3 4 4" xfId="6380" xr:uid="{00000000-0005-0000-0000-0000EF170000}"/>
    <cellStyle name="20% - Colore 2 6 3 4 4 2" xfId="6381" xr:uid="{00000000-0005-0000-0000-0000F0170000}"/>
    <cellStyle name="20% - Colore 2 6 3 4 4 3" xfId="6382" xr:uid="{00000000-0005-0000-0000-0000F1170000}"/>
    <cellStyle name="20% - Colore 2 6 3 4 5" xfId="6383" xr:uid="{00000000-0005-0000-0000-0000F2170000}"/>
    <cellStyle name="20% - Colore 2 6 3 4 5 2" xfId="6384" xr:uid="{00000000-0005-0000-0000-0000F3170000}"/>
    <cellStyle name="20% - Colore 2 6 3 4 5 3" xfId="6385" xr:uid="{00000000-0005-0000-0000-0000F4170000}"/>
    <cellStyle name="20% - Colore 2 6 3 4 6" xfId="6386" xr:uid="{00000000-0005-0000-0000-0000F5170000}"/>
    <cellStyle name="20% - Colore 2 6 3 4 7" xfId="6387" xr:uid="{00000000-0005-0000-0000-0000F6170000}"/>
    <cellStyle name="20% - Colore 2 6 3 5" xfId="6388" xr:uid="{00000000-0005-0000-0000-0000F7170000}"/>
    <cellStyle name="20% - Colore 2 6 3 5 2" xfId="6389" xr:uid="{00000000-0005-0000-0000-0000F8170000}"/>
    <cellStyle name="20% - Colore 2 6 3 5 2 2" xfId="6390" xr:uid="{00000000-0005-0000-0000-0000F9170000}"/>
    <cellStyle name="20% - Colore 2 6 3 5 2 3" xfId="6391" xr:uid="{00000000-0005-0000-0000-0000FA170000}"/>
    <cellStyle name="20% - Colore 2 6 3 5 3" xfId="6392" xr:uid="{00000000-0005-0000-0000-0000FB170000}"/>
    <cellStyle name="20% - Colore 2 6 3 5 4" xfId="6393" xr:uid="{00000000-0005-0000-0000-0000FC170000}"/>
    <cellStyle name="20% - Colore 2 6 3 6" xfId="6394" xr:uid="{00000000-0005-0000-0000-0000FD170000}"/>
    <cellStyle name="20% - Colore 2 6 3 6 2" xfId="6395" xr:uid="{00000000-0005-0000-0000-0000FE170000}"/>
    <cellStyle name="20% - Colore 2 6 3 6 3" xfId="6396" xr:uid="{00000000-0005-0000-0000-0000FF170000}"/>
    <cellStyle name="20% - Colore 2 6 3 7" xfId="6397" xr:uid="{00000000-0005-0000-0000-000000180000}"/>
    <cellStyle name="20% - Colore 2 6 3 7 2" xfId="6398" xr:uid="{00000000-0005-0000-0000-000001180000}"/>
    <cellStyle name="20% - Colore 2 6 3 7 3" xfId="6399" xr:uid="{00000000-0005-0000-0000-000002180000}"/>
    <cellStyle name="20% - Colore 2 6 3 8" xfId="6400" xr:uid="{00000000-0005-0000-0000-000003180000}"/>
    <cellStyle name="20% - Colore 2 6 3 8 2" xfId="6401" xr:uid="{00000000-0005-0000-0000-000004180000}"/>
    <cellStyle name="20% - Colore 2 6 3 8 3" xfId="6402" xr:uid="{00000000-0005-0000-0000-000005180000}"/>
    <cellStyle name="20% - Colore 2 6 3 9" xfId="6403" xr:uid="{00000000-0005-0000-0000-000006180000}"/>
    <cellStyle name="20% - Colore 2 6 4" xfId="6404" xr:uid="{00000000-0005-0000-0000-000007180000}"/>
    <cellStyle name="20% - Colore 2 6 4 2" xfId="6405" xr:uid="{00000000-0005-0000-0000-000008180000}"/>
    <cellStyle name="20% - Colore 2 6 4 2 2" xfId="6406" xr:uid="{00000000-0005-0000-0000-000009180000}"/>
    <cellStyle name="20% - Colore 2 6 4 2 2 2" xfId="6407" xr:uid="{00000000-0005-0000-0000-00000A180000}"/>
    <cellStyle name="20% - Colore 2 6 4 2 2 3" xfId="6408" xr:uid="{00000000-0005-0000-0000-00000B180000}"/>
    <cellStyle name="20% - Colore 2 6 4 2 3" xfId="6409" xr:uid="{00000000-0005-0000-0000-00000C180000}"/>
    <cellStyle name="20% - Colore 2 6 4 2 4" xfId="6410" xr:uid="{00000000-0005-0000-0000-00000D180000}"/>
    <cellStyle name="20% - Colore 2 6 4 3" xfId="6411" xr:uid="{00000000-0005-0000-0000-00000E180000}"/>
    <cellStyle name="20% - Colore 2 6 4 3 2" xfId="6412" xr:uid="{00000000-0005-0000-0000-00000F180000}"/>
    <cellStyle name="20% - Colore 2 6 4 3 3" xfId="6413" xr:uid="{00000000-0005-0000-0000-000010180000}"/>
    <cellStyle name="20% - Colore 2 6 4 4" xfId="6414" xr:uid="{00000000-0005-0000-0000-000011180000}"/>
    <cellStyle name="20% - Colore 2 6 4 4 2" xfId="6415" xr:uid="{00000000-0005-0000-0000-000012180000}"/>
    <cellStyle name="20% - Colore 2 6 4 4 3" xfId="6416" xr:uid="{00000000-0005-0000-0000-000013180000}"/>
    <cellStyle name="20% - Colore 2 6 4 5" xfId="6417" xr:uid="{00000000-0005-0000-0000-000014180000}"/>
    <cellStyle name="20% - Colore 2 6 4 5 2" xfId="6418" xr:uid="{00000000-0005-0000-0000-000015180000}"/>
    <cellStyle name="20% - Colore 2 6 4 5 3" xfId="6419" xr:uid="{00000000-0005-0000-0000-000016180000}"/>
    <cellStyle name="20% - Colore 2 6 4 6" xfId="6420" xr:uid="{00000000-0005-0000-0000-000017180000}"/>
    <cellStyle name="20% - Colore 2 6 4 7" xfId="6421" xr:uid="{00000000-0005-0000-0000-000018180000}"/>
    <cellStyle name="20% - Colore 2 6 5" xfId="6422" xr:uid="{00000000-0005-0000-0000-000019180000}"/>
    <cellStyle name="20% - Colore 2 6 5 2" xfId="6423" xr:uid="{00000000-0005-0000-0000-00001A180000}"/>
    <cellStyle name="20% - Colore 2 6 5 2 2" xfId="6424" xr:uid="{00000000-0005-0000-0000-00001B180000}"/>
    <cellStyle name="20% - Colore 2 6 5 2 2 2" xfId="6425" xr:uid="{00000000-0005-0000-0000-00001C180000}"/>
    <cellStyle name="20% - Colore 2 6 5 2 2 3" xfId="6426" xr:uid="{00000000-0005-0000-0000-00001D180000}"/>
    <cellStyle name="20% - Colore 2 6 5 2 3" xfId="6427" xr:uid="{00000000-0005-0000-0000-00001E180000}"/>
    <cellStyle name="20% - Colore 2 6 5 2 4" xfId="6428" xr:uid="{00000000-0005-0000-0000-00001F180000}"/>
    <cellStyle name="20% - Colore 2 6 5 3" xfId="6429" xr:uid="{00000000-0005-0000-0000-000020180000}"/>
    <cellStyle name="20% - Colore 2 6 5 3 2" xfId="6430" xr:uid="{00000000-0005-0000-0000-000021180000}"/>
    <cellStyle name="20% - Colore 2 6 5 3 3" xfId="6431" xr:uid="{00000000-0005-0000-0000-000022180000}"/>
    <cellStyle name="20% - Colore 2 6 5 4" xfId="6432" xr:uid="{00000000-0005-0000-0000-000023180000}"/>
    <cellStyle name="20% - Colore 2 6 5 4 2" xfId="6433" xr:uid="{00000000-0005-0000-0000-000024180000}"/>
    <cellStyle name="20% - Colore 2 6 5 4 3" xfId="6434" xr:uid="{00000000-0005-0000-0000-000025180000}"/>
    <cellStyle name="20% - Colore 2 6 5 5" xfId="6435" xr:uid="{00000000-0005-0000-0000-000026180000}"/>
    <cellStyle name="20% - Colore 2 6 5 5 2" xfId="6436" xr:uid="{00000000-0005-0000-0000-000027180000}"/>
    <cellStyle name="20% - Colore 2 6 5 5 3" xfId="6437" xr:uid="{00000000-0005-0000-0000-000028180000}"/>
    <cellStyle name="20% - Colore 2 6 5 6" xfId="6438" xr:uid="{00000000-0005-0000-0000-000029180000}"/>
    <cellStyle name="20% - Colore 2 6 5 7" xfId="6439" xr:uid="{00000000-0005-0000-0000-00002A180000}"/>
    <cellStyle name="20% - Colore 2 6 6" xfId="6440" xr:uid="{00000000-0005-0000-0000-00002B180000}"/>
    <cellStyle name="20% - Colore 2 6 6 2" xfId="6441" xr:uid="{00000000-0005-0000-0000-00002C180000}"/>
    <cellStyle name="20% - Colore 2 6 6 2 2" xfId="6442" xr:uid="{00000000-0005-0000-0000-00002D180000}"/>
    <cellStyle name="20% - Colore 2 6 6 2 2 2" xfId="6443" xr:uid="{00000000-0005-0000-0000-00002E180000}"/>
    <cellStyle name="20% - Colore 2 6 6 2 2 3" xfId="6444" xr:uid="{00000000-0005-0000-0000-00002F180000}"/>
    <cellStyle name="20% - Colore 2 6 6 2 3" xfId="6445" xr:uid="{00000000-0005-0000-0000-000030180000}"/>
    <cellStyle name="20% - Colore 2 6 6 2 4" xfId="6446" xr:uid="{00000000-0005-0000-0000-000031180000}"/>
    <cellStyle name="20% - Colore 2 6 6 3" xfId="6447" xr:uid="{00000000-0005-0000-0000-000032180000}"/>
    <cellStyle name="20% - Colore 2 6 6 3 2" xfId="6448" xr:uid="{00000000-0005-0000-0000-000033180000}"/>
    <cellStyle name="20% - Colore 2 6 6 3 3" xfId="6449" xr:uid="{00000000-0005-0000-0000-000034180000}"/>
    <cellStyle name="20% - Colore 2 6 6 4" xfId="6450" xr:uid="{00000000-0005-0000-0000-000035180000}"/>
    <cellStyle name="20% - Colore 2 6 6 4 2" xfId="6451" xr:uid="{00000000-0005-0000-0000-000036180000}"/>
    <cellStyle name="20% - Colore 2 6 6 4 3" xfId="6452" xr:uid="{00000000-0005-0000-0000-000037180000}"/>
    <cellStyle name="20% - Colore 2 6 6 5" xfId="6453" xr:uid="{00000000-0005-0000-0000-000038180000}"/>
    <cellStyle name="20% - Colore 2 6 6 5 2" xfId="6454" xr:uid="{00000000-0005-0000-0000-000039180000}"/>
    <cellStyle name="20% - Colore 2 6 6 5 3" xfId="6455" xr:uid="{00000000-0005-0000-0000-00003A180000}"/>
    <cellStyle name="20% - Colore 2 6 6 6" xfId="6456" xr:uid="{00000000-0005-0000-0000-00003B180000}"/>
    <cellStyle name="20% - Colore 2 6 6 7" xfId="6457" xr:uid="{00000000-0005-0000-0000-00003C180000}"/>
    <cellStyle name="20% - Colore 2 6 7" xfId="6458" xr:uid="{00000000-0005-0000-0000-00003D180000}"/>
    <cellStyle name="20% - Colore 2 6 7 2" xfId="6459" xr:uid="{00000000-0005-0000-0000-00003E180000}"/>
    <cellStyle name="20% - Colore 2 6 7 2 2" xfId="6460" xr:uid="{00000000-0005-0000-0000-00003F180000}"/>
    <cellStyle name="20% - Colore 2 6 7 2 3" xfId="6461" xr:uid="{00000000-0005-0000-0000-000040180000}"/>
    <cellStyle name="20% - Colore 2 6 7 3" xfId="6462" xr:uid="{00000000-0005-0000-0000-000041180000}"/>
    <cellStyle name="20% - Colore 2 6 7 4" xfId="6463" xr:uid="{00000000-0005-0000-0000-000042180000}"/>
    <cellStyle name="20% - Colore 2 6 8" xfId="6464" xr:uid="{00000000-0005-0000-0000-000043180000}"/>
    <cellStyle name="20% - Colore 2 6 8 2" xfId="6465" xr:uid="{00000000-0005-0000-0000-000044180000}"/>
    <cellStyle name="20% - Colore 2 6 8 3" xfId="6466" xr:uid="{00000000-0005-0000-0000-000045180000}"/>
    <cellStyle name="20% - Colore 2 6 9" xfId="6467" xr:uid="{00000000-0005-0000-0000-000046180000}"/>
    <cellStyle name="20% - Colore 2 6 9 2" xfId="6468" xr:uid="{00000000-0005-0000-0000-000047180000}"/>
    <cellStyle name="20% - Colore 2 6 9 3" xfId="6469" xr:uid="{00000000-0005-0000-0000-000048180000}"/>
    <cellStyle name="20% - Colore 2 7" xfId="6470" xr:uid="{00000000-0005-0000-0000-000049180000}"/>
    <cellStyle name="20% - Colore 2 7 10" xfId="6471" xr:uid="{00000000-0005-0000-0000-00004A180000}"/>
    <cellStyle name="20% - Colore 2 7 10 2" xfId="6472" xr:uid="{00000000-0005-0000-0000-00004B180000}"/>
    <cellStyle name="20% - Colore 2 7 10 3" xfId="6473" xr:uid="{00000000-0005-0000-0000-00004C180000}"/>
    <cellStyle name="20% - Colore 2 7 11" xfId="6474" xr:uid="{00000000-0005-0000-0000-00004D180000}"/>
    <cellStyle name="20% - Colore 2 7 12" xfId="6475" xr:uid="{00000000-0005-0000-0000-00004E180000}"/>
    <cellStyle name="20% - Colore 2 7 2" xfId="6476" xr:uid="{00000000-0005-0000-0000-00004F180000}"/>
    <cellStyle name="20% - Colore 2 7 2 10" xfId="6477" xr:uid="{00000000-0005-0000-0000-000050180000}"/>
    <cellStyle name="20% - Colore 2 7 2 2" xfId="6478" xr:uid="{00000000-0005-0000-0000-000051180000}"/>
    <cellStyle name="20% - Colore 2 7 2 2 2" xfId="6479" xr:uid="{00000000-0005-0000-0000-000052180000}"/>
    <cellStyle name="20% - Colore 2 7 2 2 2 2" xfId="6480" xr:uid="{00000000-0005-0000-0000-000053180000}"/>
    <cellStyle name="20% - Colore 2 7 2 2 2 2 2" xfId="6481" xr:uid="{00000000-0005-0000-0000-000054180000}"/>
    <cellStyle name="20% - Colore 2 7 2 2 2 2 3" xfId="6482" xr:uid="{00000000-0005-0000-0000-000055180000}"/>
    <cellStyle name="20% - Colore 2 7 2 2 2 3" xfId="6483" xr:uid="{00000000-0005-0000-0000-000056180000}"/>
    <cellStyle name="20% - Colore 2 7 2 2 2 4" xfId="6484" xr:uid="{00000000-0005-0000-0000-000057180000}"/>
    <cellStyle name="20% - Colore 2 7 2 2 3" xfId="6485" xr:uid="{00000000-0005-0000-0000-000058180000}"/>
    <cellStyle name="20% - Colore 2 7 2 2 3 2" xfId="6486" xr:uid="{00000000-0005-0000-0000-000059180000}"/>
    <cellStyle name="20% - Colore 2 7 2 2 3 3" xfId="6487" xr:uid="{00000000-0005-0000-0000-00005A180000}"/>
    <cellStyle name="20% - Colore 2 7 2 2 4" xfId="6488" xr:uid="{00000000-0005-0000-0000-00005B180000}"/>
    <cellStyle name="20% - Colore 2 7 2 2 4 2" xfId="6489" xr:uid="{00000000-0005-0000-0000-00005C180000}"/>
    <cellStyle name="20% - Colore 2 7 2 2 4 3" xfId="6490" xr:uid="{00000000-0005-0000-0000-00005D180000}"/>
    <cellStyle name="20% - Colore 2 7 2 2 5" xfId="6491" xr:uid="{00000000-0005-0000-0000-00005E180000}"/>
    <cellStyle name="20% - Colore 2 7 2 2 5 2" xfId="6492" xr:uid="{00000000-0005-0000-0000-00005F180000}"/>
    <cellStyle name="20% - Colore 2 7 2 2 5 3" xfId="6493" xr:uid="{00000000-0005-0000-0000-000060180000}"/>
    <cellStyle name="20% - Colore 2 7 2 2 6" xfId="6494" xr:uid="{00000000-0005-0000-0000-000061180000}"/>
    <cellStyle name="20% - Colore 2 7 2 2 7" xfId="6495" xr:uid="{00000000-0005-0000-0000-000062180000}"/>
    <cellStyle name="20% - Colore 2 7 2 3" xfId="6496" xr:uid="{00000000-0005-0000-0000-000063180000}"/>
    <cellStyle name="20% - Colore 2 7 2 3 2" xfId="6497" xr:uid="{00000000-0005-0000-0000-000064180000}"/>
    <cellStyle name="20% - Colore 2 7 2 3 2 2" xfId="6498" xr:uid="{00000000-0005-0000-0000-000065180000}"/>
    <cellStyle name="20% - Colore 2 7 2 3 2 2 2" xfId="6499" xr:uid="{00000000-0005-0000-0000-000066180000}"/>
    <cellStyle name="20% - Colore 2 7 2 3 2 2 3" xfId="6500" xr:uid="{00000000-0005-0000-0000-000067180000}"/>
    <cellStyle name="20% - Colore 2 7 2 3 2 3" xfId="6501" xr:uid="{00000000-0005-0000-0000-000068180000}"/>
    <cellStyle name="20% - Colore 2 7 2 3 2 4" xfId="6502" xr:uid="{00000000-0005-0000-0000-000069180000}"/>
    <cellStyle name="20% - Colore 2 7 2 3 3" xfId="6503" xr:uid="{00000000-0005-0000-0000-00006A180000}"/>
    <cellStyle name="20% - Colore 2 7 2 3 3 2" xfId="6504" xr:uid="{00000000-0005-0000-0000-00006B180000}"/>
    <cellStyle name="20% - Colore 2 7 2 3 3 3" xfId="6505" xr:uid="{00000000-0005-0000-0000-00006C180000}"/>
    <cellStyle name="20% - Colore 2 7 2 3 4" xfId="6506" xr:uid="{00000000-0005-0000-0000-00006D180000}"/>
    <cellStyle name="20% - Colore 2 7 2 3 4 2" xfId="6507" xr:uid="{00000000-0005-0000-0000-00006E180000}"/>
    <cellStyle name="20% - Colore 2 7 2 3 4 3" xfId="6508" xr:uid="{00000000-0005-0000-0000-00006F180000}"/>
    <cellStyle name="20% - Colore 2 7 2 3 5" xfId="6509" xr:uid="{00000000-0005-0000-0000-000070180000}"/>
    <cellStyle name="20% - Colore 2 7 2 3 5 2" xfId="6510" xr:uid="{00000000-0005-0000-0000-000071180000}"/>
    <cellStyle name="20% - Colore 2 7 2 3 5 3" xfId="6511" xr:uid="{00000000-0005-0000-0000-000072180000}"/>
    <cellStyle name="20% - Colore 2 7 2 3 6" xfId="6512" xr:uid="{00000000-0005-0000-0000-000073180000}"/>
    <cellStyle name="20% - Colore 2 7 2 3 7" xfId="6513" xr:uid="{00000000-0005-0000-0000-000074180000}"/>
    <cellStyle name="20% - Colore 2 7 2 4" xfId="6514" xr:uid="{00000000-0005-0000-0000-000075180000}"/>
    <cellStyle name="20% - Colore 2 7 2 4 2" xfId="6515" xr:uid="{00000000-0005-0000-0000-000076180000}"/>
    <cellStyle name="20% - Colore 2 7 2 4 2 2" xfId="6516" xr:uid="{00000000-0005-0000-0000-000077180000}"/>
    <cellStyle name="20% - Colore 2 7 2 4 2 2 2" xfId="6517" xr:uid="{00000000-0005-0000-0000-000078180000}"/>
    <cellStyle name="20% - Colore 2 7 2 4 2 2 3" xfId="6518" xr:uid="{00000000-0005-0000-0000-000079180000}"/>
    <cellStyle name="20% - Colore 2 7 2 4 2 3" xfId="6519" xr:uid="{00000000-0005-0000-0000-00007A180000}"/>
    <cellStyle name="20% - Colore 2 7 2 4 2 4" xfId="6520" xr:uid="{00000000-0005-0000-0000-00007B180000}"/>
    <cellStyle name="20% - Colore 2 7 2 4 3" xfId="6521" xr:uid="{00000000-0005-0000-0000-00007C180000}"/>
    <cellStyle name="20% - Colore 2 7 2 4 3 2" xfId="6522" xr:uid="{00000000-0005-0000-0000-00007D180000}"/>
    <cellStyle name="20% - Colore 2 7 2 4 3 3" xfId="6523" xr:uid="{00000000-0005-0000-0000-00007E180000}"/>
    <cellStyle name="20% - Colore 2 7 2 4 4" xfId="6524" xr:uid="{00000000-0005-0000-0000-00007F180000}"/>
    <cellStyle name="20% - Colore 2 7 2 4 4 2" xfId="6525" xr:uid="{00000000-0005-0000-0000-000080180000}"/>
    <cellStyle name="20% - Colore 2 7 2 4 4 3" xfId="6526" xr:uid="{00000000-0005-0000-0000-000081180000}"/>
    <cellStyle name="20% - Colore 2 7 2 4 5" xfId="6527" xr:uid="{00000000-0005-0000-0000-000082180000}"/>
    <cellStyle name="20% - Colore 2 7 2 4 5 2" xfId="6528" xr:uid="{00000000-0005-0000-0000-000083180000}"/>
    <cellStyle name="20% - Colore 2 7 2 4 5 3" xfId="6529" xr:uid="{00000000-0005-0000-0000-000084180000}"/>
    <cellStyle name="20% - Colore 2 7 2 4 6" xfId="6530" xr:uid="{00000000-0005-0000-0000-000085180000}"/>
    <cellStyle name="20% - Colore 2 7 2 4 7" xfId="6531" xr:uid="{00000000-0005-0000-0000-000086180000}"/>
    <cellStyle name="20% - Colore 2 7 2 5" xfId="6532" xr:uid="{00000000-0005-0000-0000-000087180000}"/>
    <cellStyle name="20% - Colore 2 7 2 5 2" xfId="6533" xr:uid="{00000000-0005-0000-0000-000088180000}"/>
    <cellStyle name="20% - Colore 2 7 2 5 2 2" xfId="6534" xr:uid="{00000000-0005-0000-0000-000089180000}"/>
    <cellStyle name="20% - Colore 2 7 2 5 2 3" xfId="6535" xr:uid="{00000000-0005-0000-0000-00008A180000}"/>
    <cellStyle name="20% - Colore 2 7 2 5 3" xfId="6536" xr:uid="{00000000-0005-0000-0000-00008B180000}"/>
    <cellStyle name="20% - Colore 2 7 2 5 4" xfId="6537" xr:uid="{00000000-0005-0000-0000-00008C180000}"/>
    <cellStyle name="20% - Colore 2 7 2 6" xfId="6538" xr:uid="{00000000-0005-0000-0000-00008D180000}"/>
    <cellStyle name="20% - Colore 2 7 2 6 2" xfId="6539" xr:uid="{00000000-0005-0000-0000-00008E180000}"/>
    <cellStyle name="20% - Colore 2 7 2 6 3" xfId="6540" xr:uid="{00000000-0005-0000-0000-00008F180000}"/>
    <cellStyle name="20% - Colore 2 7 2 7" xfId="6541" xr:uid="{00000000-0005-0000-0000-000090180000}"/>
    <cellStyle name="20% - Colore 2 7 2 7 2" xfId="6542" xr:uid="{00000000-0005-0000-0000-000091180000}"/>
    <cellStyle name="20% - Colore 2 7 2 7 3" xfId="6543" xr:uid="{00000000-0005-0000-0000-000092180000}"/>
    <cellStyle name="20% - Colore 2 7 2 8" xfId="6544" xr:uid="{00000000-0005-0000-0000-000093180000}"/>
    <cellStyle name="20% - Colore 2 7 2 8 2" xfId="6545" xr:uid="{00000000-0005-0000-0000-000094180000}"/>
    <cellStyle name="20% - Colore 2 7 2 8 3" xfId="6546" xr:uid="{00000000-0005-0000-0000-000095180000}"/>
    <cellStyle name="20% - Colore 2 7 2 9" xfId="6547" xr:uid="{00000000-0005-0000-0000-000096180000}"/>
    <cellStyle name="20% - Colore 2 7 3" xfId="6548" xr:uid="{00000000-0005-0000-0000-000097180000}"/>
    <cellStyle name="20% - Colore 2 7 3 10" xfId="6549" xr:uid="{00000000-0005-0000-0000-000098180000}"/>
    <cellStyle name="20% - Colore 2 7 3 2" xfId="6550" xr:uid="{00000000-0005-0000-0000-000099180000}"/>
    <cellStyle name="20% - Colore 2 7 3 2 2" xfId="6551" xr:uid="{00000000-0005-0000-0000-00009A180000}"/>
    <cellStyle name="20% - Colore 2 7 3 2 2 2" xfId="6552" xr:uid="{00000000-0005-0000-0000-00009B180000}"/>
    <cellStyle name="20% - Colore 2 7 3 2 2 2 2" xfId="6553" xr:uid="{00000000-0005-0000-0000-00009C180000}"/>
    <cellStyle name="20% - Colore 2 7 3 2 2 2 3" xfId="6554" xr:uid="{00000000-0005-0000-0000-00009D180000}"/>
    <cellStyle name="20% - Colore 2 7 3 2 2 3" xfId="6555" xr:uid="{00000000-0005-0000-0000-00009E180000}"/>
    <cellStyle name="20% - Colore 2 7 3 2 2 4" xfId="6556" xr:uid="{00000000-0005-0000-0000-00009F180000}"/>
    <cellStyle name="20% - Colore 2 7 3 2 3" xfId="6557" xr:uid="{00000000-0005-0000-0000-0000A0180000}"/>
    <cellStyle name="20% - Colore 2 7 3 2 3 2" xfId="6558" xr:uid="{00000000-0005-0000-0000-0000A1180000}"/>
    <cellStyle name="20% - Colore 2 7 3 2 3 3" xfId="6559" xr:uid="{00000000-0005-0000-0000-0000A2180000}"/>
    <cellStyle name="20% - Colore 2 7 3 2 4" xfId="6560" xr:uid="{00000000-0005-0000-0000-0000A3180000}"/>
    <cellStyle name="20% - Colore 2 7 3 2 4 2" xfId="6561" xr:uid="{00000000-0005-0000-0000-0000A4180000}"/>
    <cellStyle name="20% - Colore 2 7 3 2 4 3" xfId="6562" xr:uid="{00000000-0005-0000-0000-0000A5180000}"/>
    <cellStyle name="20% - Colore 2 7 3 2 5" xfId="6563" xr:uid="{00000000-0005-0000-0000-0000A6180000}"/>
    <cellStyle name="20% - Colore 2 7 3 2 5 2" xfId="6564" xr:uid="{00000000-0005-0000-0000-0000A7180000}"/>
    <cellStyle name="20% - Colore 2 7 3 2 5 3" xfId="6565" xr:uid="{00000000-0005-0000-0000-0000A8180000}"/>
    <cellStyle name="20% - Colore 2 7 3 2 6" xfId="6566" xr:uid="{00000000-0005-0000-0000-0000A9180000}"/>
    <cellStyle name="20% - Colore 2 7 3 2 7" xfId="6567" xr:uid="{00000000-0005-0000-0000-0000AA180000}"/>
    <cellStyle name="20% - Colore 2 7 3 3" xfId="6568" xr:uid="{00000000-0005-0000-0000-0000AB180000}"/>
    <cellStyle name="20% - Colore 2 7 3 3 2" xfId="6569" xr:uid="{00000000-0005-0000-0000-0000AC180000}"/>
    <cellStyle name="20% - Colore 2 7 3 3 2 2" xfId="6570" xr:uid="{00000000-0005-0000-0000-0000AD180000}"/>
    <cellStyle name="20% - Colore 2 7 3 3 2 2 2" xfId="6571" xr:uid="{00000000-0005-0000-0000-0000AE180000}"/>
    <cellStyle name="20% - Colore 2 7 3 3 2 2 3" xfId="6572" xr:uid="{00000000-0005-0000-0000-0000AF180000}"/>
    <cellStyle name="20% - Colore 2 7 3 3 2 3" xfId="6573" xr:uid="{00000000-0005-0000-0000-0000B0180000}"/>
    <cellStyle name="20% - Colore 2 7 3 3 2 4" xfId="6574" xr:uid="{00000000-0005-0000-0000-0000B1180000}"/>
    <cellStyle name="20% - Colore 2 7 3 3 3" xfId="6575" xr:uid="{00000000-0005-0000-0000-0000B2180000}"/>
    <cellStyle name="20% - Colore 2 7 3 3 3 2" xfId="6576" xr:uid="{00000000-0005-0000-0000-0000B3180000}"/>
    <cellStyle name="20% - Colore 2 7 3 3 3 3" xfId="6577" xr:uid="{00000000-0005-0000-0000-0000B4180000}"/>
    <cellStyle name="20% - Colore 2 7 3 3 4" xfId="6578" xr:uid="{00000000-0005-0000-0000-0000B5180000}"/>
    <cellStyle name="20% - Colore 2 7 3 3 4 2" xfId="6579" xr:uid="{00000000-0005-0000-0000-0000B6180000}"/>
    <cellStyle name="20% - Colore 2 7 3 3 4 3" xfId="6580" xr:uid="{00000000-0005-0000-0000-0000B7180000}"/>
    <cellStyle name="20% - Colore 2 7 3 3 5" xfId="6581" xr:uid="{00000000-0005-0000-0000-0000B8180000}"/>
    <cellStyle name="20% - Colore 2 7 3 3 5 2" xfId="6582" xr:uid="{00000000-0005-0000-0000-0000B9180000}"/>
    <cellStyle name="20% - Colore 2 7 3 3 5 3" xfId="6583" xr:uid="{00000000-0005-0000-0000-0000BA180000}"/>
    <cellStyle name="20% - Colore 2 7 3 3 6" xfId="6584" xr:uid="{00000000-0005-0000-0000-0000BB180000}"/>
    <cellStyle name="20% - Colore 2 7 3 3 7" xfId="6585" xr:uid="{00000000-0005-0000-0000-0000BC180000}"/>
    <cellStyle name="20% - Colore 2 7 3 4" xfId="6586" xr:uid="{00000000-0005-0000-0000-0000BD180000}"/>
    <cellStyle name="20% - Colore 2 7 3 4 2" xfId="6587" xr:uid="{00000000-0005-0000-0000-0000BE180000}"/>
    <cellStyle name="20% - Colore 2 7 3 4 2 2" xfId="6588" xr:uid="{00000000-0005-0000-0000-0000BF180000}"/>
    <cellStyle name="20% - Colore 2 7 3 4 2 2 2" xfId="6589" xr:uid="{00000000-0005-0000-0000-0000C0180000}"/>
    <cellStyle name="20% - Colore 2 7 3 4 2 2 3" xfId="6590" xr:uid="{00000000-0005-0000-0000-0000C1180000}"/>
    <cellStyle name="20% - Colore 2 7 3 4 2 3" xfId="6591" xr:uid="{00000000-0005-0000-0000-0000C2180000}"/>
    <cellStyle name="20% - Colore 2 7 3 4 2 4" xfId="6592" xr:uid="{00000000-0005-0000-0000-0000C3180000}"/>
    <cellStyle name="20% - Colore 2 7 3 4 3" xfId="6593" xr:uid="{00000000-0005-0000-0000-0000C4180000}"/>
    <cellStyle name="20% - Colore 2 7 3 4 3 2" xfId="6594" xr:uid="{00000000-0005-0000-0000-0000C5180000}"/>
    <cellStyle name="20% - Colore 2 7 3 4 3 3" xfId="6595" xr:uid="{00000000-0005-0000-0000-0000C6180000}"/>
    <cellStyle name="20% - Colore 2 7 3 4 4" xfId="6596" xr:uid="{00000000-0005-0000-0000-0000C7180000}"/>
    <cellStyle name="20% - Colore 2 7 3 4 4 2" xfId="6597" xr:uid="{00000000-0005-0000-0000-0000C8180000}"/>
    <cellStyle name="20% - Colore 2 7 3 4 4 3" xfId="6598" xr:uid="{00000000-0005-0000-0000-0000C9180000}"/>
    <cellStyle name="20% - Colore 2 7 3 4 5" xfId="6599" xr:uid="{00000000-0005-0000-0000-0000CA180000}"/>
    <cellStyle name="20% - Colore 2 7 3 4 5 2" xfId="6600" xr:uid="{00000000-0005-0000-0000-0000CB180000}"/>
    <cellStyle name="20% - Colore 2 7 3 4 5 3" xfId="6601" xr:uid="{00000000-0005-0000-0000-0000CC180000}"/>
    <cellStyle name="20% - Colore 2 7 3 4 6" xfId="6602" xr:uid="{00000000-0005-0000-0000-0000CD180000}"/>
    <cellStyle name="20% - Colore 2 7 3 4 7" xfId="6603" xr:uid="{00000000-0005-0000-0000-0000CE180000}"/>
    <cellStyle name="20% - Colore 2 7 3 5" xfId="6604" xr:uid="{00000000-0005-0000-0000-0000CF180000}"/>
    <cellStyle name="20% - Colore 2 7 3 5 2" xfId="6605" xr:uid="{00000000-0005-0000-0000-0000D0180000}"/>
    <cellStyle name="20% - Colore 2 7 3 5 2 2" xfId="6606" xr:uid="{00000000-0005-0000-0000-0000D1180000}"/>
    <cellStyle name="20% - Colore 2 7 3 5 2 3" xfId="6607" xr:uid="{00000000-0005-0000-0000-0000D2180000}"/>
    <cellStyle name="20% - Colore 2 7 3 5 3" xfId="6608" xr:uid="{00000000-0005-0000-0000-0000D3180000}"/>
    <cellStyle name="20% - Colore 2 7 3 5 4" xfId="6609" xr:uid="{00000000-0005-0000-0000-0000D4180000}"/>
    <cellStyle name="20% - Colore 2 7 3 6" xfId="6610" xr:uid="{00000000-0005-0000-0000-0000D5180000}"/>
    <cellStyle name="20% - Colore 2 7 3 6 2" xfId="6611" xr:uid="{00000000-0005-0000-0000-0000D6180000}"/>
    <cellStyle name="20% - Colore 2 7 3 6 3" xfId="6612" xr:uid="{00000000-0005-0000-0000-0000D7180000}"/>
    <cellStyle name="20% - Colore 2 7 3 7" xfId="6613" xr:uid="{00000000-0005-0000-0000-0000D8180000}"/>
    <cellStyle name="20% - Colore 2 7 3 7 2" xfId="6614" xr:uid="{00000000-0005-0000-0000-0000D9180000}"/>
    <cellStyle name="20% - Colore 2 7 3 7 3" xfId="6615" xr:uid="{00000000-0005-0000-0000-0000DA180000}"/>
    <cellStyle name="20% - Colore 2 7 3 8" xfId="6616" xr:uid="{00000000-0005-0000-0000-0000DB180000}"/>
    <cellStyle name="20% - Colore 2 7 3 8 2" xfId="6617" xr:uid="{00000000-0005-0000-0000-0000DC180000}"/>
    <cellStyle name="20% - Colore 2 7 3 8 3" xfId="6618" xr:uid="{00000000-0005-0000-0000-0000DD180000}"/>
    <cellStyle name="20% - Colore 2 7 3 9" xfId="6619" xr:uid="{00000000-0005-0000-0000-0000DE180000}"/>
    <cellStyle name="20% - Colore 2 7 4" xfId="6620" xr:uid="{00000000-0005-0000-0000-0000DF180000}"/>
    <cellStyle name="20% - Colore 2 7 4 2" xfId="6621" xr:uid="{00000000-0005-0000-0000-0000E0180000}"/>
    <cellStyle name="20% - Colore 2 7 4 2 2" xfId="6622" xr:uid="{00000000-0005-0000-0000-0000E1180000}"/>
    <cellStyle name="20% - Colore 2 7 4 2 2 2" xfId="6623" xr:uid="{00000000-0005-0000-0000-0000E2180000}"/>
    <cellStyle name="20% - Colore 2 7 4 2 2 3" xfId="6624" xr:uid="{00000000-0005-0000-0000-0000E3180000}"/>
    <cellStyle name="20% - Colore 2 7 4 2 3" xfId="6625" xr:uid="{00000000-0005-0000-0000-0000E4180000}"/>
    <cellStyle name="20% - Colore 2 7 4 2 4" xfId="6626" xr:uid="{00000000-0005-0000-0000-0000E5180000}"/>
    <cellStyle name="20% - Colore 2 7 4 3" xfId="6627" xr:uid="{00000000-0005-0000-0000-0000E6180000}"/>
    <cellStyle name="20% - Colore 2 7 4 3 2" xfId="6628" xr:uid="{00000000-0005-0000-0000-0000E7180000}"/>
    <cellStyle name="20% - Colore 2 7 4 3 3" xfId="6629" xr:uid="{00000000-0005-0000-0000-0000E8180000}"/>
    <cellStyle name="20% - Colore 2 7 4 4" xfId="6630" xr:uid="{00000000-0005-0000-0000-0000E9180000}"/>
    <cellStyle name="20% - Colore 2 7 4 4 2" xfId="6631" xr:uid="{00000000-0005-0000-0000-0000EA180000}"/>
    <cellStyle name="20% - Colore 2 7 4 4 3" xfId="6632" xr:uid="{00000000-0005-0000-0000-0000EB180000}"/>
    <cellStyle name="20% - Colore 2 7 4 5" xfId="6633" xr:uid="{00000000-0005-0000-0000-0000EC180000}"/>
    <cellStyle name="20% - Colore 2 7 4 5 2" xfId="6634" xr:uid="{00000000-0005-0000-0000-0000ED180000}"/>
    <cellStyle name="20% - Colore 2 7 4 5 3" xfId="6635" xr:uid="{00000000-0005-0000-0000-0000EE180000}"/>
    <cellStyle name="20% - Colore 2 7 4 6" xfId="6636" xr:uid="{00000000-0005-0000-0000-0000EF180000}"/>
    <cellStyle name="20% - Colore 2 7 4 7" xfId="6637" xr:uid="{00000000-0005-0000-0000-0000F0180000}"/>
    <cellStyle name="20% - Colore 2 7 5" xfId="6638" xr:uid="{00000000-0005-0000-0000-0000F1180000}"/>
    <cellStyle name="20% - Colore 2 7 5 2" xfId="6639" xr:uid="{00000000-0005-0000-0000-0000F2180000}"/>
    <cellStyle name="20% - Colore 2 7 5 2 2" xfId="6640" xr:uid="{00000000-0005-0000-0000-0000F3180000}"/>
    <cellStyle name="20% - Colore 2 7 5 2 2 2" xfId="6641" xr:uid="{00000000-0005-0000-0000-0000F4180000}"/>
    <cellStyle name="20% - Colore 2 7 5 2 2 3" xfId="6642" xr:uid="{00000000-0005-0000-0000-0000F5180000}"/>
    <cellStyle name="20% - Colore 2 7 5 2 3" xfId="6643" xr:uid="{00000000-0005-0000-0000-0000F6180000}"/>
    <cellStyle name="20% - Colore 2 7 5 2 4" xfId="6644" xr:uid="{00000000-0005-0000-0000-0000F7180000}"/>
    <cellStyle name="20% - Colore 2 7 5 3" xfId="6645" xr:uid="{00000000-0005-0000-0000-0000F8180000}"/>
    <cellStyle name="20% - Colore 2 7 5 3 2" xfId="6646" xr:uid="{00000000-0005-0000-0000-0000F9180000}"/>
    <cellStyle name="20% - Colore 2 7 5 3 3" xfId="6647" xr:uid="{00000000-0005-0000-0000-0000FA180000}"/>
    <cellStyle name="20% - Colore 2 7 5 4" xfId="6648" xr:uid="{00000000-0005-0000-0000-0000FB180000}"/>
    <cellStyle name="20% - Colore 2 7 5 4 2" xfId="6649" xr:uid="{00000000-0005-0000-0000-0000FC180000}"/>
    <cellStyle name="20% - Colore 2 7 5 4 3" xfId="6650" xr:uid="{00000000-0005-0000-0000-0000FD180000}"/>
    <cellStyle name="20% - Colore 2 7 5 5" xfId="6651" xr:uid="{00000000-0005-0000-0000-0000FE180000}"/>
    <cellStyle name="20% - Colore 2 7 5 5 2" xfId="6652" xr:uid="{00000000-0005-0000-0000-0000FF180000}"/>
    <cellStyle name="20% - Colore 2 7 5 5 3" xfId="6653" xr:uid="{00000000-0005-0000-0000-000000190000}"/>
    <cellStyle name="20% - Colore 2 7 5 6" xfId="6654" xr:uid="{00000000-0005-0000-0000-000001190000}"/>
    <cellStyle name="20% - Colore 2 7 5 7" xfId="6655" xr:uid="{00000000-0005-0000-0000-000002190000}"/>
    <cellStyle name="20% - Colore 2 7 6" xfId="6656" xr:uid="{00000000-0005-0000-0000-000003190000}"/>
    <cellStyle name="20% - Colore 2 7 6 2" xfId="6657" xr:uid="{00000000-0005-0000-0000-000004190000}"/>
    <cellStyle name="20% - Colore 2 7 6 2 2" xfId="6658" xr:uid="{00000000-0005-0000-0000-000005190000}"/>
    <cellStyle name="20% - Colore 2 7 6 2 2 2" xfId="6659" xr:uid="{00000000-0005-0000-0000-000006190000}"/>
    <cellStyle name="20% - Colore 2 7 6 2 2 3" xfId="6660" xr:uid="{00000000-0005-0000-0000-000007190000}"/>
    <cellStyle name="20% - Colore 2 7 6 2 3" xfId="6661" xr:uid="{00000000-0005-0000-0000-000008190000}"/>
    <cellStyle name="20% - Colore 2 7 6 2 4" xfId="6662" xr:uid="{00000000-0005-0000-0000-000009190000}"/>
    <cellStyle name="20% - Colore 2 7 6 3" xfId="6663" xr:uid="{00000000-0005-0000-0000-00000A190000}"/>
    <cellStyle name="20% - Colore 2 7 6 3 2" xfId="6664" xr:uid="{00000000-0005-0000-0000-00000B190000}"/>
    <cellStyle name="20% - Colore 2 7 6 3 3" xfId="6665" xr:uid="{00000000-0005-0000-0000-00000C190000}"/>
    <cellStyle name="20% - Colore 2 7 6 4" xfId="6666" xr:uid="{00000000-0005-0000-0000-00000D190000}"/>
    <cellStyle name="20% - Colore 2 7 6 4 2" xfId="6667" xr:uid="{00000000-0005-0000-0000-00000E190000}"/>
    <cellStyle name="20% - Colore 2 7 6 4 3" xfId="6668" xr:uid="{00000000-0005-0000-0000-00000F190000}"/>
    <cellStyle name="20% - Colore 2 7 6 5" xfId="6669" xr:uid="{00000000-0005-0000-0000-000010190000}"/>
    <cellStyle name="20% - Colore 2 7 6 5 2" xfId="6670" xr:uid="{00000000-0005-0000-0000-000011190000}"/>
    <cellStyle name="20% - Colore 2 7 6 5 3" xfId="6671" xr:uid="{00000000-0005-0000-0000-000012190000}"/>
    <cellStyle name="20% - Colore 2 7 6 6" xfId="6672" xr:uid="{00000000-0005-0000-0000-000013190000}"/>
    <cellStyle name="20% - Colore 2 7 6 7" xfId="6673" xr:uid="{00000000-0005-0000-0000-000014190000}"/>
    <cellStyle name="20% - Colore 2 7 7" xfId="6674" xr:uid="{00000000-0005-0000-0000-000015190000}"/>
    <cellStyle name="20% - Colore 2 7 7 2" xfId="6675" xr:uid="{00000000-0005-0000-0000-000016190000}"/>
    <cellStyle name="20% - Colore 2 7 7 2 2" xfId="6676" xr:uid="{00000000-0005-0000-0000-000017190000}"/>
    <cellStyle name="20% - Colore 2 7 7 2 3" xfId="6677" xr:uid="{00000000-0005-0000-0000-000018190000}"/>
    <cellStyle name="20% - Colore 2 7 7 3" xfId="6678" xr:uid="{00000000-0005-0000-0000-000019190000}"/>
    <cellStyle name="20% - Colore 2 7 7 4" xfId="6679" xr:uid="{00000000-0005-0000-0000-00001A190000}"/>
    <cellStyle name="20% - Colore 2 7 8" xfId="6680" xr:uid="{00000000-0005-0000-0000-00001B190000}"/>
    <cellStyle name="20% - Colore 2 7 8 2" xfId="6681" xr:uid="{00000000-0005-0000-0000-00001C190000}"/>
    <cellStyle name="20% - Colore 2 7 8 3" xfId="6682" xr:uid="{00000000-0005-0000-0000-00001D190000}"/>
    <cellStyle name="20% - Colore 2 7 9" xfId="6683" xr:uid="{00000000-0005-0000-0000-00001E190000}"/>
    <cellStyle name="20% - Colore 2 7 9 2" xfId="6684" xr:uid="{00000000-0005-0000-0000-00001F190000}"/>
    <cellStyle name="20% - Colore 2 7 9 3" xfId="6685" xr:uid="{00000000-0005-0000-0000-000020190000}"/>
    <cellStyle name="20% - Colore 2 8" xfId="6686" xr:uid="{00000000-0005-0000-0000-000021190000}"/>
    <cellStyle name="20% - Colore 2 8 10" xfId="6687" xr:uid="{00000000-0005-0000-0000-000022190000}"/>
    <cellStyle name="20% - Colore 2 8 10 2" xfId="6688" xr:uid="{00000000-0005-0000-0000-000023190000}"/>
    <cellStyle name="20% - Colore 2 8 10 3" xfId="6689" xr:uid="{00000000-0005-0000-0000-000024190000}"/>
    <cellStyle name="20% - Colore 2 8 11" xfId="6690" xr:uid="{00000000-0005-0000-0000-000025190000}"/>
    <cellStyle name="20% - Colore 2 8 12" xfId="6691" xr:uid="{00000000-0005-0000-0000-000026190000}"/>
    <cellStyle name="20% - Colore 2 8 2" xfId="6692" xr:uid="{00000000-0005-0000-0000-000027190000}"/>
    <cellStyle name="20% - Colore 2 8 2 10" xfId="6693" xr:uid="{00000000-0005-0000-0000-000028190000}"/>
    <cellStyle name="20% - Colore 2 8 2 2" xfId="6694" xr:uid="{00000000-0005-0000-0000-000029190000}"/>
    <cellStyle name="20% - Colore 2 8 2 2 2" xfId="6695" xr:uid="{00000000-0005-0000-0000-00002A190000}"/>
    <cellStyle name="20% - Colore 2 8 2 2 2 2" xfId="6696" xr:uid="{00000000-0005-0000-0000-00002B190000}"/>
    <cellStyle name="20% - Colore 2 8 2 2 2 2 2" xfId="6697" xr:uid="{00000000-0005-0000-0000-00002C190000}"/>
    <cellStyle name="20% - Colore 2 8 2 2 2 2 3" xfId="6698" xr:uid="{00000000-0005-0000-0000-00002D190000}"/>
    <cellStyle name="20% - Colore 2 8 2 2 2 3" xfId="6699" xr:uid="{00000000-0005-0000-0000-00002E190000}"/>
    <cellStyle name="20% - Colore 2 8 2 2 2 4" xfId="6700" xr:uid="{00000000-0005-0000-0000-00002F190000}"/>
    <cellStyle name="20% - Colore 2 8 2 2 3" xfId="6701" xr:uid="{00000000-0005-0000-0000-000030190000}"/>
    <cellStyle name="20% - Colore 2 8 2 2 3 2" xfId="6702" xr:uid="{00000000-0005-0000-0000-000031190000}"/>
    <cellStyle name="20% - Colore 2 8 2 2 3 3" xfId="6703" xr:uid="{00000000-0005-0000-0000-000032190000}"/>
    <cellStyle name="20% - Colore 2 8 2 2 4" xfId="6704" xr:uid="{00000000-0005-0000-0000-000033190000}"/>
    <cellStyle name="20% - Colore 2 8 2 2 4 2" xfId="6705" xr:uid="{00000000-0005-0000-0000-000034190000}"/>
    <cellStyle name="20% - Colore 2 8 2 2 4 3" xfId="6706" xr:uid="{00000000-0005-0000-0000-000035190000}"/>
    <cellStyle name="20% - Colore 2 8 2 2 5" xfId="6707" xr:uid="{00000000-0005-0000-0000-000036190000}"/>
    <cellStyle name="20% - Colore 2 8 2 2 5 2" xfId="6708" xr:uid="{00000000-0005-0000-0000-000037190000}"/>
    <cellStyle name="20% - Colore 2 8 2 2 5 3" xfId="6709" xr:uid="{00000000-0005-0000-0000-000038190000}"/>
    <cellStyle name="20% - Colore 2 8 2 2 6" xfId="6710" xr:uid="{00000000-0005-0000-0000-000039190000}"/>
    <cellStyle name="20% - Colore 2 8 2 2 7" xfId="6711" xr:uid="{00000000-0005-0000-0000-00003A190000}"/>
    <cellStyle name="20% - Colore 2 8 2 3" xfId="6712" xr:uid="{00000000-0005-0000-0000-00003B190000}"/>
    <cellStyle name="20% - Colore 2 8 2 3 2" xfId="6713" xr:uid="{00000000-0005-0000-0000-00003C190000}"/>
    <cellStyle name="20% - Colore 2 8 2 3 2 2" xfId="6714" xr:uid="{00000000-0005-0000-0000-00003D190000}"/>
    <cellStyle name="20% - Colore 2 8 2 3 2 2 2" xfId="6715" xr:uid="{00000000-0005-0000-0000-00003E190000}"/>
    <cellStyle name="20% - Colore 2 8 2 3 2 2 3" xfId="6716" xr:uid="{00000000-0005-0000-0000-00003F190000}"/>
    <cellStyle name="20% - Colore 2 8 2 3 2 3" xfId="6717" xr:uid="{00000000-0005-0000-0000-000040190000}"/>
    <cellStyle name="20% - Colore 2 8 2 3 2 4" xfId="6718" xr:uid="{00000000-0005-0000-0000-000041190000}"/>
    <cellStyle name="20% - Colore 2 8 2 3 3" xfId="6719" xr:uid="{00000000-0005-0000-0000-000042190000}"/>
    <cellStyle name="20% - Colore 2 8 2 3 3 2" xfId="6720" xr:uid="{00000000-0005-0000-0000-000043190000}"/>
    <cellStyle name="20% - Colore 2 8 2 3 3 3" xfId="6721" xr:uid="{00000000-0005-0000-0000-000044190000}"/>
    <cellStyle name="20% - Colore 2 8 2 3 4" xfId="6722" xr:uid="{00000000-0005-0000-0000-000045190000}"/>
    <cellStyle name="20% - Colore 2 8 2 3 4 2" xfId="6723" xr:uid="{00000000-0005-0000-0000-000046190000}"/>
    <cellStyle name="20% - Colore 2 8 2 3 4 3" xfId="6724" xr:uid="{00000000-0005-0000-0000-000047190000}"/>
    <cellStyle name="20% - Colore 2 8 2 3 5" xfId="6725" xr:uid="{00000000-0005-0000-0000-000048190000}"/>
    <cellStyle name="20% - Colore 2 8 2 3 5 2" xfId="6726" xr:uid="{00000000-0005-0000-0000-000049190000}"/>
    <cellStyle name="20% - Colore 2 8 2 3 5 3" xfId="6727" xr:uid="{00000000-0005-0000-0000-00004A190000}"/>
    <cellStyle name="20% - Colore 2 8 2 3 6" xfId="6728" xr:uid="{00000000-0005-0000-0000-00004B190000}"/>
    <cellStyle name="20% - Colore 2 8 2 3 7" xfId="6729" xr:uid="{00000000-0005-0000-0000-00004C190000}"/>
    <cellStyle name="20% - Colore 2 8 2 4" xfId="6730" xr:uid="{00000000-0005-0000-0000-00004D190000}"/>
    <cellStyle name="20% - Colore 2 8 2 4 2" xfId="6731" xr:uid="{00000000-0005-0000-0000-00004E190000}"/>
    <cellStyle name="20% - Colore 2 8 2 4 2 2" xfId="6732" xr:uid="{00000000-0005-0000-0000-00004F190000}"/>
    <cellStyle name="20% - Colore 2 8 2 4 2 2 2" xfId="6733" xr:uid="{00000000-0005-0000-0000-000050190000}"/>
    <cellStyle name="20% - Colore 2 8 2 4 2 2 3" xfId="6734" xr:uid="{00000000-0005-0000-0000-000051190000}"/>
    <cellStyle name="20% - Colore 2 8 2 4 2 3" xfId="6735" xr:uid="{00000000-0005-0000-0000-000052190000}"/>
    <cellStyle name="20% - Colore 2 8 2 4 2 4" xfId="6736" xr:uid="{00000000-0005-0000-0000-000053190000}"/>
    <cellStyle name="20% - Colore 2 8 2 4 3" xfId="6737" xr:uid="{00000000-0005-0000-0000-000054190000}"/>
    <cellStyle name="20% - Colore 2 8 2 4 3 2" xfId="6738" xr:uid="{00000000-0005-0000-0000-000055190000}"/>
    <cellStyle name="20% - Colore 2 8 2 4 3 3" xfId="6739" xr:uid="{00000000-0005-0000-0000-000056190000}"/>
    <cellStyle name="20% - Colore 2 8 2 4 4" xfId="6740" xr:uid="{00000000-0005-0000-0000-000057190000}"/>
    <cellStyle name="20% - Colore 2 8 2 4 4 2" xfId="6741" xr:uid="{00000000-0005-0000-0000-000058190000}"/>
    <cellStyle name="20% - Colore 2 8 2 4 4 3" xfId="6742" xr:uid="{00000000-0005-0000-0000-000059190000}"/>
    <cellStyle name="20% - Colore 2 8 2 4 5" xfId="6743" xr:uid="{00000000-0005-0000-0000-00005A190000}"/>
    <cellStyle name="20% - Colore 2 8 2 4 5 2" xfId="6744" xr:uid="{00000000-0005-0000-0000-00005B190000}"/>
    <cellStyle name="20% - Colore 2 8 2 4 5 3" xfId="6745" xr:uid="{00000000-0005-0000-0000-00005C190000}"/>
    <cellStyle name="20% - Colore 2 8 2 4 6" xfId="6746" xr:uid="{00000000-0005-0000-0000-00005D190000}"/>
    <cellStyle name="20% - Colore 2 8 2 4 7" xfId="6747" xr:uid="{00000000-0005-0000-0000-00005E190000}"/>
    <cellStyle name="20% - Colore 2 8 2 5" xfId="6748" xr:uid="{00000000-0005-0000-0000-00005F190000}"/>
    <cellStyle name="20% - Colore 2 8 2 5 2" xfId="6749" xr:uid="{00000000-0005-0000-0000-000060190000}"/>
    <cellStyle name="20% - Colore 2 8 2 5 2 2" xfId="6750" xr:uid="{00000000-0005-0000-0000-000061190000}"/>
    <cellStyle name="20% - Colore 2 8 2 5 2 3" xfId="6751" xr:uid="{00000000-0005-0000-0000-000062190000}"/>
    <cellStyle name="20% - Colore 2 8 2 5 3" xfId="6752" xr:uid="{00000000-0005-0000-0000-000063190000}"/>
    <cellStyle name="20% - Colore 2 8 2 5 4" xfId="6753" xr:uid="{00000000-0005-0000-0000-000064190000}"/>
    <cellStyle name="20% - Colore 2 8 2 6" xfId="6754" xr:uid="{00000000-0005-0000-0000-000065190000}"/>
    <cellStyle name="20% - Colore 2 8 2 6 2" xfId="6755" xr:uid="{00000000-0005-0000-0000-000066190000}"/>
    <cellStyle name="20% - Colore 2 8 2 6 3" xfId="6756" xr:uid="{00000000-0005-0000-0000-000067190000}"/>
    <cellStyle name="20% - Colore 2 8 2 7" xfId="6757" xr:uid="{00000000-0005-0000-0000-000068190000}"/>
    <cellStyle name="20% - Colore 2 8 2 7 2" xfId="6758" xr:uid="{00000000-0005-0000-0000-000069190000}"/>
    <cellStyle name="20% - Colore 2 8 2 7 3" xfId="6759" xr:uid="{00000000-0005-0000-0000-00006A190000}"/>
    <cellStyle name="20% - Colore 2 8 2 8" xfId="6760" xr:uid="{00000000-0005-0000-0000-00006B190000}"/>
    <cellStyle name="20% - Colore 2 8 2 8 2" xfId="6761" xr:uid="{00000000-0005-0000-0000-00006C190000}"/>
    <cellStyle name="20% - Colore 2 8 2 8 3" xfId="6762" xr:uid="{00000000-0005-0000-0000-00006D190000}"/>
    <cellStyle name="20% - Colore 2 8 2 9" xfId="6763" xr:uid="{00000000-0005-0000-0000-00006E190000}"/>
    <cellStyle name="20% - Colore 2 8 3" xfId="6764" xr:uid="{00000000-0005-0000-0000-00006F190000}"/>
    <cellStyle name="20% - Colore 2 8 3 10" xfId="6765" xr:uid="{00000000-0005-0000-0000-000070190000}"/>
    <cellStyle name="20% - Colore 2 8 3 2" xfId="6766" xr:uid="{00000000-0005-0000-0000-000071190000}"/>
    <cellStyle name="20% - Colore 2 8 3 2 2" xfId="6767" xr:uid="{00000000-0005-0000-0000-000072190000}"/>
    <cellStyle name="20% - Colore 2 8 3 2 2 2" xfId="6768" xr:uid="{00000000-0005-0000-0000-000073190000}"/>
    <cellStyle name="20% - Colore 2 8 3 2 2 2 2" xfId="6769" xr:uid="{00000000-0005-0000-0000-000074190000}"/>
    <cellStyle name="20% - Colore 2 8 3 2 2 2 3" xfId="6770" xr:uid="{00000000-0005-0000-0000-000075190000}"/>
    <cellStyle name="20% - Colore 2 8 3 2 2 3" xfId="6771" xr:uid="{00000000-0005-0000-0000-000076190000}"/>
    <cellStyle name="20% - Colore 2 8 3 2 2 4" xfId="6772" xr:uid="{00000000-0005-0000-0000-000077190000}"/>
    <cellStyle name="20% - Colore 2 8 3 2 3" xfId="6773" xr:uid="{00000000-0005-0000-0000-000078190000}"/>
    <cellStyle name="20% - Colore 2 8 3 2 3 2" xfId="6774" xr:uid="{00000000-0005-0000-0000-000079190000}"/>
    <cellStyle name="20% - Colore 2 8 3 2 3 3" xfId="6775" xr:uid="{00000000-0005-0000-0000-00007A190000}"/>
    <cellStyle name="20% - Colore 2 8 3 2 4" xfId="6776" xr:uid="{00000000-0005-0000-0000-00007B190000}"/>
    <cellStyle name="20% - Colore 2 8 3 2 4 2" xfId="6777" xr:uid="{00000000-0005-0000-0000-00007C190000}"/>
    <cellStyle name="20% - Colore 2 8 3 2 4 3" xfId="6778" xr:uid="{00000000-0005-0000-0000-00007D190000}"/>
    <cellStyle name="20% - Colore 2 8 3 2 5" xfId="6779" xr:uid="{00000000-0005-0000-0000-00007E190000}"/>
    <cellStyle name="20% - Colore 2 8 3 2 5 2" xfId="6780" xr:uid="{00000000-0005-0000-0000-00007F190000}"/>
    <cellStyle name="20% - Colore 2 8 3 2 5 3" xfId="6781" xr:uid="{00000000-0005-0000-0000-000080190000}"/>
    <cellStyle name="20% - Colore 2 8 3 2 6" xfId="6782" xr:uid="{00000000-0005-0000-0000-000081190000}"/>
    <cellStyle name="20% - Colore 2 8 3 2 7" xfId="6783" xr:uid="{00000000-0005-0000-0000-000082190000}"/>
    <cellStyle name="20% - Colore 2 8 3 3" xfId="6784" xr:uid="{00000000-0005-0000-0000-000083190000}"/>
    <cellStyle name="20% - Colore 2 8 3 3 2" xfId="6785" xr:uid="{00000000-0005-0000-0000-000084190000}"/>
    <cellStyle name="20% - Colore 2 8 3 3 2 2" xfId="6786" xr:uid="{00000000-0005-0000-0000-000085190000}"/>
    <cellStyle name="20% - Colore 2 8 3 3 2 2 2" xfId="6787" xr:uid="{00000000-0005-0000-0000-000086190000}"/>
    <cellStyle name="20% - Colore 2 8 3 3 2 2 3" xfId="6788" xr:uid="{00000000-0005-0000-0000-000087190000}"/>
    <cellStyle name="20% - Colore 2 8 3 3 2 3" xfId="6789" xr:uid="{00000000-0005-0000-0000-000088190000}"/>
    <cellStyle name="20% - Colore 2 8 3 3 2 4" xfId="6790" xr:uid="{00000000-0005-0000-0000-000089190000}"/>
    <cellStyle name="20% - Colore 2 8 3 3 3" xfId="6791" xr:uid="{00000000-0005-0000-0000-00008A190000}"/>
    <cellStyle name="20% - Colore 2 8 3 3 3 2" xfId="6792" xr:uid="{00000000-0005-0000-0000-00008B190000}"/>
    <cellStyle name="20% - Colore 2 8 3 3 3 3" xfId="6793" xr:uid="{00000000-0005-0000-0000-00008C190000}"/>
    <cellStyle name="20% - Colore 2 8 3 3 4" xfId="6794" xr:uid="{00000000-0005-0000-0000-00008D190000}"/>
    <cellStyle name="20% - Colore 2 8 3 3 4 2" xfId="6795" xr:uid="{00000000-0005-0000-0000-00008E190000}"/>
    <cellStyle name="20% - Colore 2 8 3 3 4 3" xfId="6796" xr:uid="{00000000-0005-0000-0000-00008F190000}"/>
    <cellStyle name="20% - Colore 2 8 3 3 5" xfId="6797" xr:uid="{00000000-0005-0000-0000-000090190000}"/>
    <cellStyle name="20% - Colore 2 8 3 3 5 2" xfId="6798" xr:uid="{00000000-0005-0000-0000-000091190000}"/>
    <cellStyle name="20% - Colore 2 8 3 3 5 3" xfId="6799" xr:uid="{00000000-0005-0000-0000-000092190000}"/>
    <cellStyle name="20% - Colore 2 8 3 3 6" xfId="6800" xr:uid="{00000000-0005-0000-0000-000093190000}"/>
    <cellStyle name="20% - Colore 2 8 3 3 7" xfId="6801" xr:uid="{00000000-0005-0000-0000-000094190000}"/>
    <cellStyle name="20% - Colore 2 8 3 4" xfId="6802" xr:uid="{00000000-0005-0000-0000-000095190000}"/>
    <cellStyle name="20% - Colore 2 8 3 4 2" xfId="6803" xr:uid="{00000000-0005-0000-0000-000096190000}"/>
    <cellStyle name="20% - Colore 2 8 3 4 2 2" xfId="6804" xr:uid="{00000000-0005-0000-0000-000097190000}"/>
    <cellStyle name="20% - Colore 2 8 3 4 2 2 2" xfId="6805" xr:uid="{00000000-0005-0000-0000-000098190000}"/>
    <cellStyle name="20% - Colore 2 8 3 4 2 2 3" xfId="6806" xr:uid="{00000000-0005-0000-0000-000099190000}"/>
    <cellStyle name="20% - Colore 2 8 3 4 2 3" xfId="6807" xr:uid="{00000000-0005-0000-0000-00009A190000}"/>
    <cellStyle name="20% - Colore 2 8 3 4 2 4" xfId="6808" xr:uid="{00000000-0005-0000-0000-00009B190000}"/>
    <cellStyle name="20% - Colore 2 8 3 4 3" xfId="6809" xr:uid="{00000000-0005-0000-0000-00009C190000}"/>
    <cellStyle name="20% - Colore 2 8 3 4 3 2" xfId="6810" xr:uid="{00000000-0005-0000-0000-00009D190000}"/>
    <cellStyle name="20% - Colore 2 8 3 4 3 3" xfId="6811" xr:uid="{00000000-0005-0000-0000-00009E190000}"/>
    <cellStyle name="20% - Colore 2 8 3 4 4" xfId="6812" xr:uid="{00000000-0005-0000-0000-00009F190000}"/>
    <cellStyle name="20% - Colore 2 8 3 4 4 2" xfId="6813" xr:uid="{00000000-0005-0000-0000-0000A0190000}"/>
    <cellStyle name="20% - Colore 2 8 3 4 4 3" xfId="6814" xr:uid="{00000000-0005-0000-0000-0000A1190000}"/>
    <cellStyle name="20% - Colore 2 8 3 4 5" xfId="6815" xr:uid="{00000000-0005-0000-0000-0000A2190000}"/>
    <cellStyle name="20% - Colore 2 8 3 4 5 2" xfId="6816" xr:uid="{00000000-0005-0000-0000-0000A3190000}"/>
    <cellStyle name="20% - Colore 2 8 3 4 5 3" xfId="6817" xr:uid="{00000000-0005-0000-0000-0000A4190000}"/>
    <cellStyle name="20% - Colore 2 8 3 4 6" xfId="6818" xr:uid="{00000000-0005-0000-0000-0000A5190000}"/>
    <cellStyle name="20% - Colore 2 8 3 4 7" xfId="6819" xr:uid="{00000000-0005-0000-0000-0000A6190000}"/>
    <cellStyle name="20% - Colore 2 8 3 5" xfId="6820" xr:uid="{00000000-0005-0000-0000-0000A7190000}"/>
    <cellStyle name="20% - Colore 2 8 3 5 2" xfId="6821" xr:uid="{00000000-0005-0000-0000-0000A8190000}"/>
    <cellStyle name="20% - Colore 2 8 3 5 2 2" xfId="6822" xr:uid="{00000000-0005-0000-0000-0000A9190000}"/>
    <cellStyle name="20% - Colore 2 8 3 5 2 3" xfId="6823" xr:uid="{00000000-0005-0000-0000-0000AA190000}"/>
    <cellStyle name="20% - Colore 2 8 3 5 3" xfId="6824" xr:uid="{00000000-0005-0000-0000-0000AB190000}"/>
    <cellStyle name="20% - Colore 2 8 3 5 4" xfId="6825" xr:uid="{00000000-0005-0000-0000-0000AC190000}"/>
    <cellStyle name="20% - Colore 2 8 3 6" xfId="6826" xr:uid="{00000000-0005-0000-0000-0000AD190000}"/>
    <cellStyle name="20% - Colore 2 8 3 6 2" xfId="6827" xr:uid="{00000000-0005-0000-0000-0000AE190000}"/>
    <cellStyle name="20% - Colore 2 8 3 6 3" xfId="6828" xr:uid="{00000000-0005-0000-0000-0000AF190000}"/>
    <cellStyle name="20% - Colore 2 8 3 7" xfId="6829" xr:uid="{00000000-0005-0000-0000-0000B0190000}"/>
    <cellStyle name="20% - Colore 2 8 3 7 2" xfId="6830" xr:uid="{00000000-0005-0000-0000-0000B1190000}"/>
    <cellStyle name="20% - Colore 2 8 3 7 3" xfId="6831" xr:uid="{00000000-0005-0000-0000-0000B2190000}"/>
    <cellStyle name="20% - Colore 2 8 3 8" xfId="6832" xr:uid="{00000000-0005-0000-0000-0000B3190000}"/>
    <cellStyle name="20% - Colore 2 8 3 8 2" xfId="6833" xr:uid="{00000000-0005-0000-0000-0000B4190000}"/>
    <cellStyle name="20% - Colore 2 8 3 8 3" xfId="6834" xr:uid="{00000000-0005-0000-0000-0000B5190000}"/>
    <cellStyle name="20% - Colore 2 8 3 9" xfId="6835" xr:uid="{00000000-0005-0000-0000-0000B6190000}"/>
    <cellStyle name="20% - Colore 2 8 4" xfId="6836" xr:uid="{00000000-0005-0000-0000-0000B7190000}"/>
    <cellStyle name="20% - Colore 2 8 4 2" xfId="6837" xr:uid="{00000000-0005-0000-0000-0000B8190000}"/>
    <cellStyle name="20% - Colore 2 8 4 2 2" xfId="6838" xr:uid="{00000000-0005-0000-0000-0000B9190000}"/>
    <cellStyle name="20% - Colore 2 8 4 2 2 2" xfId="6839" xr:uid="{00000000-0005-0000-0000-0000BA190000}"/>
    <cellStyle name="20% - Colore 2 8 4 2 2 3" xfId="6840" xr:uid="{00000000-0005-0000-0000-0000BB190000}"/>
    <cellStyle name="20% - Colore 2 8 4 2 3" xfId="6841" xr:uid="{00000000-0005-0000-0000-0000BC190000}"/>
    <cellStyle name="20% - Colore 2 8 4 2 4" xfId="6842" xr:uid="{00000000-0005-0000-0000-0000BD190000}"/>
    <cellStyle name="20% - Colore 2 8 4 3" xfId="6843" xr:uid="{00000000-0005-0000-0000-0000BE190000}"/>
    <cellStyle name="20% - Colore 2 8 4 3 2" xfId="6844" xr:uid="{00000000-0005-0000-0000-0000BF190000}"/>
    <cellStyle name="20% - Colore 2 8 4 3 3" xfId="6845" xr:uid="{00000000-0005-0000-0000-0000C0190000}"/>
    <cellStyle name="20% - Colore 2 8 4 4" xfId="6846" xr:uid="{00000000-0005-0000-0000-0000C1190000}"/>
    <cellStyle name="20% - Colore 2 8 4 4 2" xfId="6847" xr:uid="{00000000-0005-0000-0000-0000C2190000}"/>
    <cellStyle name="20% - Colore 2 8 4 4 3" xfId="6848" xr:uid="{00000000-0005-0000-0000-0000C3190000}"/>
    <cellStyle name="20% - Colore 2 8 4 5" xfId="6849" xr:uid="{00000000-0005-0000-0000-0000C4190000}"/>
    <cellStyle name="20% - Colore 2 8 4 5 2" xfId="6850" xr:uid="{00000000-0005-0000-0000-0000C5190000}"/>
    <cellStyle name="20% - Colore 2 8 4 5 3" xfId="6851" xr:uid="{00000000-0005-0000-0000-0000C6190000}"/>
    <cellStyle name="20% - Colore 2 8 4 6" xfId="6852" xr:uid="{00000000-0005-0000-0000-0000C7190000}"/>
    <cellStyle name="20% - Colore 2 8 4 7" xfId="6853" xr:uid="{00000000-0005-0000-0000-0000C8190000}"/>
    <cellStyle name="20% - Colore 2 8 5" xfId="6854" xr:uid="{00000000-0005-0000-0000-0000C9190000}"/>
    <cellStyle name="20% - Colore 2 8 5 2" xfId="6855" xr:uid="{00000000-0005-0000-0000-0000CA190000}"/>
    <cellStyle name="20% - Colore 2 8 5 2 2" xfId="6856" xr:uid="{00000000-0005-0000-0000-0000CB190000}"/>
    <cellStyle name="20% - Colore 2 8 5 2 2 2" xfId="6857" xr:uid="{00000000-0005-0000-0000-0000CC190000}"/>
    <cellStyle name="20% - Colore 2 8 5 2 2 3" xfId="6858" xr:uid="{00000000-0005-0000-0000-0000CD190000}"/>
    <cellStyle name="20% - Colore 2 8 5 2 3" xfId="6859" xr:uid="{00000000-0005-0000-0000-0000CE190000}"/>
    <cellStyle name="20% - Colore 2 8 5 2 4" xfId="6860" xr:uid="{00000000-0005-0000-0000-0000CF190000}"/>
    <cellStyle name="20% - Colore 2 8 5 3" xfId="6861" xr:uid="{00000000-0005-0000-0000-0000D0190000}"/>
    <cellStyle name="20% - Colore 2 8 5 3 2" xfId="6862" xr:uid="{00000000-0005-0000-0000-0000D1190000}"/>
    <cellStyle name="20% - Colore 2 8 5 3 3" xfId="6863" xr:uid="{00000000-0005-0000-0000-0000D2190000}"/>
    <cellStyle name="20% - Colore 2 8 5 4" xfId="6864" xr:uid="{00000000-0005-0000-0000-0000D3190000}"/>
    <cellStyle name="20% - Colore 2 8 5 4 2" xfId="6865" xr:uid="{00000000-0005-0000-0000-0000D4190000}"/>
    <cellStyle name="20% - Colore 2 8 5 4 3" xfId="6866" xr:uid="{00000000-0005-0000-0000-0000D5190000}"/>
    <cellStyle name="20% - Colore 2 8 5 5" xfId="6867" xr:uid="{00000000-0005-0000-0000-0000D6190000}"/>
    <cellStyle name="20% - Colore 2 8 5 5 2" xfId="6868" xr:uid="{00000000-0005-0000-0000-0000D7190000}"/>
    <cellStyle name="20% - Colore 2 8 5 5 3" xfId="6869" xr:uid="{00000000-0005-0000-0000-0000D8190000}"/>
    <cellStyle name="20% - Colore 2 8 5 6" xfId="6870" xr:uid="{00000000-0005-0000-0000-0000D9190000}"/>
    <cellStyle name="20% - Colore 2 8 5 7" xfId="6871" xr:uid="{00000000-0005-0000-0000-0000DA190000}"/>
    <cellStyle name="20% - Colore 2 8 6" xfId="6872" xr:uid="{00000000-0005-0000-0000-0000DB190000}"/>
    <cellStyle name="20% - Colore 2 8 6 2" xfId="6873" xr:uid="{00000000-0005-0000-0000-0000DC190000}"/>
    <cellStyle name="20% - Colore 2 8 6 2 2" xfId="6874" xr:uid="{00000000-0005-0000-0000-0000DD190000}"/>
    <cellStyle name="20% - Colore 2 8 6 2 2 2" xfId="6875" xr:uid="{00000000-0005-0000-0000-0000DE190000}"/>
    <cellStyle name="20% - Colore 2 8 6 2 2 3" xfId="6876" xr:uid="{00000000-0005-0000-0000-0000DF190000}"/>
    <cellStyle name="20% - Colore 2 8 6 2 3" xfId="6877" xr:uid="{00000000-0005-0000-0000-0000E0190000}"/>
    <cellStyle name="20% - Colore 2 8 6 2 4" xfId="6878" xr:uid="{00000000-0005-0000-0000-0000E1190000}"/>
    <cellStyle name="20% - Colore 2 8 6 3" xfId="6879" xr:uid="{00000000-0005-0000-0000-0000E2190000}"/>
    <cellStyle name="20% - Colore 2 8 6 3 2" xfId="6880" xr:uid="{00000000-0005-0000-0000-0000E3190000}"/>
    <cellStyle name="20% - Colore 2 8 6 3 3" xfId="6881" xr:uid="{00000000-0005-0000-0000-0000E4190000}"/>
    <cellStyle name="20% - Colore 2 8 6 4" xfId="6882" xr:uid="{00000000-0005-0000-0000-0000E5190000}"/>
    <cellStyle name="20% - Colore 2 8 6 4 2" xfId="6883" xr:uid="{00000000-0005-0000-0000-0000E6190000}"/>
    <cellStyle name="20% - Colore 2 8 6 4 3" xfId="6884" xr:uid="{00000000-0005-0000-0000-0000E7190000}"/>
    <cellStyle name="20% - Colore 2 8 6 5" xfId="6885" xr:uid="{00000000-0005-0000-0000-0000E8190000}"/>
    <cellStyle name="20% - Colore 2 8 6 5 2" xfId="6886" xr:uid="{00000000-0005-0000-0000-0000E9190000}"/>
    <cellStyle name="20% - Colore 2 8 6 5 3" xfId="6887" xr:uid="{00000000-0005-0000-0000-0000EA190000}"/>
    <cellStyle name="20% - Colore 2 8 6 6" xfId="6888" xr:uid="{00000000-0005-0000-0000-0000EB190000}"/>
    <cellStyle name="20% - Colore 2 8 6 7" xfId="6889" xr:uid="{00000000-0005-0000-0000-0000EC190000}"/>
    <cellStyle name="20% - Colore 2 8 7" xfId="6890" xr:uid="{00000000-0005-0000-0000-0000ED190000}"/>
    <cellStyle name="20% - Colore 2 8 7 2" xfId="6891" xr:uid="{00000000-0005-0000-0000-0000EE190000}"/>
    <cellStyle name="20% - Colore 2 8 7 2 2" xfId="6892" xr:uid="{00000000-0005-0000-0000-0000EF190000}"/>
    <cellStyle name="20% - Colore 2 8 7 2 3" xfId="6893" xr:uid="{00000000-0005-0000-0000-0000F0190000}"/>
    <cellStyle name="20% - Colore 2 8 7 3" xfId="6894" xr:uid="{00000000-0005-0000-0000-0000F1190000}"/>
    <cellStyle name="20% - Colore 2 8 7 4" xfId="6895" xr:uid="{00000000-0005-0000-0000-0000F2190000}"/>
    <cellStyle name="20% - Colore 2 8 8" xfId="6896" xr:uid="{00000000-0005-0000-0000-0000F3190000}"/>
    <cellStyle name="20% - Colore 2 8 8 2" xfId="6897" xr:uid="{00000000-0005-0000-0000-0000F4190000}"/>
    <cellStyle name="20% - Colore 2 8 8 3" xfId="6898" xr:uid="{00000000-0005-0000-0000-0000F5190000}"/>
    <cellStyle name="20% - Colore 2 8 9" xfId="6899" xr:uid="{00000000-0005-0000-0000-0000F6190000}"/>
    <cellStyle name="20% - Colore 2 8 9 2" xfId="6900" xr:uid="{00000000-0005-0000-0000-0000F7190000}"/>
    <cellStyle name="20% - Colore 2 8 9 3" xfId="6901" xr:uid="{00000000-0005-0000-0000-0000F8190000}"/>
    <cellStyle name="20% - Colore 2 9" xfId="6902" xr:uid="{00000000-0005-0000-0000-0000F9190000}"/>
    <cellStyle name="20% - Colore 2 9 10" xfId="6903" xr:uid="{00000000-0005-0000-0000-0000FA190000}"/>
    <cellStyle name="20% - Colore 2 9 10 2" xfId="6904" xr:uid="{00000000-0005-0000-0000-0000FB190000}"/>
    <cellStyle name="20% - Colore 2 9 10 3" xfId="6905" xr:uid="{00000000-0005-0000-0000-0000FC190000}"/>
    <cellStyle name="20% - Colore 2 9 11" xfId="6906" xr:uid="{00000000-0005-0000-0000-0000FD190000}"/>
    <cellStyle name="20% - Colore 2 9 12" xfId="6907" xr:uid="{00000000-0005-0000-0000-0000FE190000}"/>
    <cellStyle name="20% - Colore 2 9 2" xfId="6908" xr:uid="{00000000-0005-0000-0000-0000FF190000}"/>
    <cellStyle name="20% - Colore 2 9 2 10" xfId="6909" xr:uid="{00000000-0005-0000-0000-0000001A0000}"/>
    <cellStyle name="20% - Colore 2 9 2 2" xfId="6910" xr:uid="{00000000-0005-0000-0000-0000011A0000}"/>
    <cellStyle name="20% - Colore 2 9 2 2 2" xfId="6911" xr:uid="{00000000-0005-0000-0000-0000021A0000}"/>
    <cellStyle name="20% - Colore 2 9 2 2 2 2" xfId="6912" xr:uid="{00000000-0005-0000-0000-0000031A0000}"/>
    <cellStyle name="20% - Colore 2 9 2 2 2 2 2" xfId="6913" xr:uid="{00000000-0005-0000-0000-0000041A0000}"/>
    <cellStyle name="20% - Colore 2 9 2 2 2 2 3" xfId="6914" xr:uid="{00000000-0005-0000-0000-0000051A0000}"/>
    <cellStyle name="20% - Colore 2 9 2 2 2 3" xfId="6915" xr:uid="{00000000-0005-0000-0000-0000061A0000}"/>
    <cellStyle name="20% - Colore 2 9 2 2 2 4" xfId="6916" xr:uid="{00000000-0005-0000-0000-0000071A0000}"/>
    <cellStyle name="20% - Colore 2 9 2 2 3" xfId="6917" xr:uid="{00000000-0005-0000-0000-0000081A0000}"/>
    <cellStyle name="20% - Colore 2 9 2 2 3 2" xfId="6918" xr:uid="{00000000-0005-0000-0000-0000091A0000}"/>
    <cellStyle name="20% - Colore 2 9 2 2 3 3" xfId="6919" xr:uid="{00000000-0005-0000-0000-00000A1A0000}"/>
    <cellStyle name="20% - Colore 2 9 2 2 4" xfId="6920" xr:uid="{00000000-0005-0000-0000-00000B1A0000}"/>
    <cellStyle name="20% - Colore 2 9 2 2 4 2" xfId="6921" xr:uid="{00000000-0005-0000-0000-00000C1A0000}"/>
    <cellStyle name="20% - Colore 2 9 2 2 4 3" xfId="6922" xr:uid="{00000000-0005-0000-0000-00000D1A0000}"/>
    <cellStyle name="20% - Colore 2 9 2 2 5" xfId="6923" xr:uid="{00000000-0005-0000-0000-00000E1A0000}"/>
    <cellStyle name="20% - Colore 2 9 2 2 5 2" xfId="6924" xr:uid="{00000000-0005-0000-0000-00000F1A0000}"/>
    <cellStyle name="20% - Colore 2 9 2 2 5 3" xfId="6925" xr:uid="{00000000-0005-0000-0000-0000101A0000}"/>
    <cellStyle name="20% - Colore 2 9 2 2 6" xfId="6926" xr:uid="{00000000-0005-0000-0000-0000111A0000}"/>
    <cellStyle name="20% - Colore 2 9 2 2 7" xfId="6927" xr:uid="{00000000-0005-0000-0000-0000121A0000}"/>
    <cellStyle name="20% - Colore 2 9 2 3" xfId="6928" xr:uid="{00000000-0005-0000-0000-0000131A0000}"/>
    <cellStyle name="20% - Colore 2 9 2 3 2" xfId="6929" xr:uid="{00000000-0005-0000-0000-0000141A0000}"/>
    <cellStyle name="20% - Colore 2 9 2 3 2 2" xfId="6930" xr:uid="{00000000-0005-0000-0000-0000151A0000}"/>
    <cellStyle name="20% - Colore 2 9 2 3 2 2 2" xfId="6931" xr:uid="{00000000-0005-0000-0000-0000161A0000}"/>
    <cellStyle name="20% - Colore 2 9 2 3 2 2 3" xfId="6932" xr:uid="{00000000-0005-0000-0000-0000171A0000}"/>
    <cellStyle name="20% - Colore 2 9 2 3 2 3" xfId="6933" xr:uid="{00000000-0005-0000-0000-0000181A0000}"/>
    <cellStyle name="20% - Colore 2 9 2 3 2 4" xfId="6934" xr:uid="{00000000-0005-0000-0000-0000191A0000}"/>
    <cellStyle name="20% - Colore 2 9 2 3 3" xfId="6935" xr:uid="{00000000-0005-0000-0000-00001A1A0000}"/>
    <cellStyle name="20% - Colore 2 9 2 3 3 2" xfId="6936" xr:uid="{00000000-0005-0000-0000-00001B1A0000}"/>
    <cellStyle name="20% - Colore 2 9 2 3 3 3" xfId="6937" xr:uid="{00000000-0005-0000-0000-00001C1A0000}"/>
    <cellStyle name="20% - Colore 2 9 2 3 4" xfId="6938" xr:uid="{00000000-0005-0000-0000-00001D1A0000}"/>
    <cellStyle name="20% - Colore 2 9 2 3 4 2" xfId="6939" xr:uid="{00000000-0005-0000-0000-00001E1A0000}"/>
    <cellStyle name="20% - Colore 2 9 2 3 4 3" xfId="6940" xr:uid="{00000000-0005-0000-0000-00001F1A0000}"/>
    <cellStyle name="20% - Colore 2 9 2 3 5" xfId="6941" xr:uid="{00000000-0005-0000-0000-0000201A0000}"/>
    <cellStyle name="20% - Colore 2 9 2 3 5 2" xfId="6942" xr:uid="{00000000-0005-0000-0000-0000211A0000}"/>
    <cellStyle name="20% - Colore 2 9 2 3 5 3" xfId="6943" xr:uid="{00000000-0005-0000-0000-0000221A0000}"/>
    <cellStyle name="20% - Colore 2 9 2 3 6" xfId="6944" xr:uid="{00000000-0005-0000-0000-0000231A0000}"/>
    <cellStyle name="20% - Colore 2 9 2 3 7" xfId="6945" xr:uid="{00000000-0005-0000-0000-0000241A0000}"/>
    <cellStyle name="20% - Colore 2 9 2 4" xfId="6946" xr:uid="{00000000-0005-0000-0000-0000251A0000}"/>
    <cellStyle name="20% - Colore 2 9 2 4 2" xfId="6947" xr:uid="{00000000-0005-0000-0000-0000261A0000}"/>
    <cellStyle name="20% - Colore 2 9 2 4 2 2" xfId="6948" xr:uid="{00000000-0005-0000-0000-0000271A0000}"/>
    <cellStyle name="20% - Colore 2 9 2 4 2 2 2" xfId="6949" xr:uid="{00000000-0005-0000-0000-0000281A0000}"/>
    <cellStyle name="20% - Colore 2 9 2 4 2 2 3" xfId="6950" xr:uid="{00000000-0005-0000-0000-0000291A0000}"/>
    <cellStyle name="20% - Colore 2 9 2 4 2 3" xfId="6951" xr:uid="{00000000-0005-0000-0000-00002A1A0000}"/>
    <cellStyle name="20% - Colore 2 9 2 4 2 4" xfId="6952" xr:uid="{00000000-0005-0000-0000-00002B1A0000}"/>
    <cellStyle name="20% - Colore 2 9 2 4 3" xfId="6953" xr:uid="{00000000-0005-0000-0000-00002C1A0000}"/>
    <cellStyle name="20% - Colore 2 9 2 4 3 2" xfId="6954" xr:uid="{00000000-0005-0000-0000-00002D1A0000}"/>
    <cellStyle name="20% - Colore 2 9 2 4 3 3" xfId="6955" xr:uid="{00000000-0005-0000-0000-00002E1A0000}"/>
    <cellStyle name="20% - Colore 2 9 2 4 4" xfId="6956" xr:uid="{00000000-0005-0000-0000-00002F1A0000}"/>
    <cellStyle name="20% - Colore 2 9 2 4 4 2" xfId="6957" xr:uid="{00000000-0005-0000-0000-0000301A0000}"/>
    <cellStyle name="20% - Colore 2 9 2 4 4 3" xfId="6958" xr:uid="{00000000-0005-0000-0000-0000311A0000}"/>
    <cellStyle name="20% - Colore 2 9 2 4 5" xfId="6959" xr:uid="{00000000-0005-0000-0000-0000321A0000}"/>
    <cellStyle name="20% - Colore 2 9 2 4 5 2" xfId="6960" xr:uid="{00000000-0005-0000-0000-0000331A0000}"/>
    <cellStyle name="20% - Colore 2 9 2 4 5 3" xfId="6961" xr:uid="{00000000-0005-0000-0000-0000341A0000}"/>
    <cellStyle name="20% - Colore 2 9 2 4 6" xfId="6962" xr:uid="{00000000-0005-0000-0000-0000351A0000}"/>
    <cellStyle name="20% - Colore 2 9 2 4 7" xfId="6963" xr:uid="{00000000-0005-0000-0000-0000361A0000}"/>
    <cellStyle name="20% - Colore 2 9 2 5" xfId="6964" xr:uid="{00000000-0005-0000-0000-0000371A0000}"/>
    <cellStyle name="20% - Colore 2 9 2 5 2" xfId="6965" xr:uid="{00000000-0005-0000-0000-0000381A0000}"/>
    <cellStyle name="20% - Colore 2 9 2 5 2 2" xfId="6966" xr:uid="{00000000-0005-0000-0000-0000391A0000}"/>
    <cellStyle name="20% - Colore 2 9 2 5 2 3" xfId="6967" xr:uid="{00000000-0005-0000-0000-00003A1A0000}"/>
    <cellStyle name="20% - Colore 2 9 2 5 3" xfId="6968" xr:uid="{00000000-0005-0000-0000-00003B1A0000}"/>
    <cellStyle name="20% - Colore 2 9 2 5 4" xfId="6969" xr:uid="{00000000-0005-0000-0000-00003C1A0000}"/>
    <cellStyle name="20% - Colore 2 9 2 6" xfId="6970" xr:uid="{00000000-0005-0000-0000-00003D1A0000}"/>
    <cellStyle name="20% - Colore 2 9 2 6 2" xfId="6971" xr:uid="{00000000-0005-0000-0000-00003E1A0000}"/>
    <cellStyle name="20% - Colore 2 9 2 6 3" xfId="6972" xr:uid="{00000000-0005-0000-0000-00003F1A0000}"/>
    <cellStyle name="20% - Colore 2 9 2 7" xfId="6973" xr:uid="{00000000-0005-0000-0000-0000401A0000}"/>
    <cellStyle name="20% - Colore 2 9 2 7 2" xfId="6974" xr:uid="{00000000-0005-0000-0000-0000411A0000}"/>
    <cellStyle name="20% - Colore 2 9 2 7 3" xfId="6975" xr:uid="{00000000-0005-0000-0000-0000421A0000}"/>
    <cellStyle name="20% - Colore 2 9 2 8" xfId="6976" xr:uid="{00000000-0005-0000-0000-0000431A0000}"/>
    <cellStyle name="20% - Colore 2 9 2 8 2" xfId="6977" xr:uid="{00000000-0005-0000-0000-0000441A0000}"/>
    <cellStyle name="20% - Colore 2 9 2 8 3" xfId="6978" xr:uid="{00000000-0005-0000-0000-0000451A0000}"/>
    <cellStyle name="20% - Colore 2 9 2 9" xfId="6979" xr:uid="{00000000-0005-0000-0000-0000461A0000}"/>
    <cellStyle name="20% - Colore 2 9 3" xfId="6980" xr:uid="{00000000-0005-0000-0000-0000471A0000}"/>
    <cellStyle name="20% - Colore 2 9 3 10" xfId="6981" xr:uid="{00000000-0005-0000-0000-0000481A0000}"/>
    <cellStyle name="20% - Colore 2 9 3 2" xfId="6982" xr:uid="{00000000-0005-0000-0000-0000491A0000}"/>
    <cellStyle name="20% - Colore 2 9 3 2 2" xfId="6983" xr:uid="{00000000-0005-0000-0000-00004A1A0000}"/>
    <cellStyle name="20% - Colore 2 9 3 2 2 2" xfId="6984" xr:uid="{00000000-0005-0000-0000-00004B1A0000}"/>
    <cellStyle name="20% - Colore 2 9 3 2 2 2 2" xfId="6985" xr:uid="{00000000-0005-0000-0000-00004C1A0000}"/>
    <cellStyle name="20% - Colore 2 9 3 2 2 2 3" xfId="6986" xr:uid="{00000000-0005-0000-0000-00004D1A0000}"/>
    <cellStyle name="20% - Colore 2 9 3 2 2 3" xfId="6987" xr:uid="{00000000-0005-0000-0000-00004E1A0000}"/>
    <cellStyle name="20% - Colore 2 9 3 2 2 4" xfId="6988" xr:uid="{00000000-0005-0000-0000-00004F1A0000}"/>
    <cellStyle name="20% - Colore 2 9 3 2 3" xfId="6989" xr:uid="{00000000-0005-0000-0000-0000501A0000}"/>
    <cellStyle name="20% - Colore 2 9 3 2 3 2" xfId="6990" xr:uid="{00000000-0005-0000-0000-0000511A0000}"/>
    <cellStyle name="20% - Colore 2 9 3 2 3 3" xfId="6991" xr:uid="{00000000-0005-0000-0000-0000521A0000}"/>
    <cellStyle name="20% - Colore 2 9 3 2 4" xfId="6992" xr:uid="{00000000-0005-0000-0000-0000531A0000}"/>
    <cellStyle name="20% - Colore 2 9 3 2 4 2" xfId="6993" xr:uid="{00000000-0005-0000-0000-0000541A0000}"/>
    <cellStyle name="20% - Colore 2 9 3 2 4 3" xfId="6994" xr:uid="{00000000-0005-0000-0000-0000551A0000}"/>
    <cellStyle name="20% - Colore 2 9 3 2 5" xfId="6995" xr:uid="{00000000-0005-0000-0000-0000561A0000}"/>
    <cellStyle name="20% - Colore 2 9 3 2 5 2" xfId="6996" xr:uid="{00000000-0005-0000-0000-0000571A0000}"/>
    <cellStyle name="20% - Colore 2 9 3 2 5 3" xfId="6997" xr:uid="{00000000-0005-0000-0000-0000581A0000}"/>
    <cellStyle name="20% - Colore 2 9 3 2 6" xfId="6998" xr:uid="{00000000-0005-0000-0000-0000591A0000}"/>
    <cellStyle name="20% - Colore 2 9 3 2 7" xfId="6999" xr:uid="{00000000-0005-0000-0000-00005A1A0000}"/>
    <cellStyle name="20% - Colore 2 9 3 3" xfId="7000" xr:uid="{00000000-0005-0000-0000-00005B1A0000}"/>
    <cellStyle name="20% - Colore 2 9 3 3 2" xfId="7001" xr:uid="{00000000-0005-0000-0000-00005C1A0000}"/>
    <cellStyle name="20% - Colore 2 9 3 3 2 2" xfId="7002" xr:uid="{00000000-0005-0000-0000-00005D1A0000}"/>
    <cellStyle name="20% - Colore 2 9 3 3 2 2 2" xfId="7003" xr:uid="{00000000-0005-0000-0000-00005E1A0000}"/>
    <cellStyle name="20% - Colore 2 9 3 3 2 2 3" xfId="7004" xr:uid="{00000000-0005-0000-0000-00005F1A0000}"/>
    <cellStyle name="20% - Colore 2 9 3 3 2 3" xfId="7005" xr:uid="{00000000-0005-0000-0000-0000601A0000}"/>
    <cellStyle name="20% - Colore 2 9 3 3 2 4" xfId="7006" xr:uid="{00000000-0005-0000-0000-0000611A0000}"/>
    <cellStyle name="20% - Colore 2 9 3 3 3" xfId="7007" xr:uid="{00000000-0005-0000-0000-0000621A0000}"/>
    <cellStyle name="20% - Colore 2 9 3 3 3 2" xfId="7008" xr:uid="{00000000-0005-0000-0000-0000631A0000}"/>
    <cellStyle name="20% - Colore 2 9 3 3 3 3" xfId="7009" xr:uid="{00000000-0005-0000-0000-0000641A0000}"/>
    <cellStyle name="20% - Colore 2 9 3 3 4" xfId="7010" xr:uid="{00000000-0005-0000-0000-0000651A0000}"/>
    <cellStyle name="20% - Colore 2 9 3 3 4 2" xfId="7011" xr:uid="{00000000-0005-0000-0000-0000661A0000}"/>
    <cellStyle name="20% - Colore 2 9 3 3 4 3" xfId="7012" xr:uid="{00000000-0005-0000-0000-0000671A0000}"/>
    <cellStyle name="20% - Colore 2 9 3 3 5" xfId="7013" xr:uid="{00000000-0005-0000-0000-0000681A0000}"/>
    <cellStyle name="20% - Colore 2 9 3 3 5 2" xfId="7014" xr:uid="{00000000-0005-0000-0000-0000691A0000}"/>
    <cellStyle name="20% - Colore 2 9 3 3 5 3" xfId="7015" xr:uid="{00000000-0005-0000-0000-00006A1A0000}"/>
    <cellStyle name="20% - Colore 2 9 3 3 6" xfId="7016" xr:uid="{00000000-0005-0000-0000-00006B1A0000}"/>
    <cellStyle name="20% - Colore 2 9 3 3 7" xfId="7017" xr:uid="{00000000-0005-0000-0000-00006C1A0000}"/>
    <cellStyle name="20% - Colore 2 9 3 4" xfId="7018" xr:uid="{00000000-0005-0000-0000-00006D1A0000}"/>
    <cellStyle name="20% - Colore 2 9 3 4 2" xfId="7019" xr:uid="{00000000-0005-0000-0000-00006E1A0000}"/>
    <cellStyle name="20% - Colore 2 9 3 4 2 2" xfId="7020" xr:uid="{00000000-0005-0000-0000-00006F1A0000}"/>
    <cellStyle name="20% - Colore 2 9 3 4 2 2 2" xfId="7021" xr:uid="{00000000-0005-0000-0000-0000701A0000}"/>
    <cellStyle name="20% - Colore 2 9 3 4 2 2 3" xfId="7022" xr:uid="{00000000-0005-0000-0000-0000711A0000}"/>
    <cellStyle name="20% - Colore 2 9 3 4 2 3" xfId="7023" xr:uid="{00000000-0005-0000-0000-0000721A0000}"/>
    <cellStyle name="20% - Colore 2 9 3 4 2 4" xfId="7024" xr:uid="{00000000-0005-0000-0000-0000731A0000}"/>
    <cellStyle name="20% - Colore 2 9 3 4 3" xfId="7025" xr:uid="{00000000-0005-0000-0000-0000741A0000}"/>
    <cellStyle name="20% - Colore 2 9 3 4 3 2" xfId="7026" xr:uid="{00000000-0005-0000-0000-0000751A0000}"/>
    <cellStyle name="20% - Colore 2 9 3 4 3 3" xfId="7027" xr:uid="{00000000-0005-0000-0000-0000761A0000}"/>
    <cellStyle name="20% - Colore 2 9 3 4 4" xfId="7028" xr:uid="{00000000-0005-0000-0000-0000771A0000}"/>
    <cellStyle name="20% - Colore 2 9 3 4 4 2" xfId="7029" xr:uid="{00000000-0005-0000-0000-0000781A0000}"/>
    <cellStyle name="20% - Colore 2 9 3 4 4 3" xfId="7030" xr:uid="{00000000-0005-0000-0000-0000791A0000}"/>
    <cellStyle name="20% - Colore 2 9 3 4 5" xfId="7031" xr:uid="{00000000-0005-0000-0000-00007A1A0000}"/>
    <cellStyle name="20% - Colore 2 9 3 4 5 2" xfId="7032" xr:uid="{00000000-0005-0000-0000-00007B1A0000}"/>
    <cellStyle name="20% - Colore 2 9 3 4 5 3" xfId="7033" xr:uid="{00000000-0005-0000-0000-00007C1A0000}"/>
    <cellStyle name="20% - Colore 2 9 3 4 6" xfId="7034" xr:uid="{00000000-0005-0000-0000-00007D1A0000}"/>
    <cellStyle name="20% - Colore 2 9 3 4 7" xfId="7035" xr:uid="{00000000-0005-0000-0000-00007E1A0000}"/>
    <cellStyle name="20% - Colore 2 9 3 5" xfId="7036" xr:uid="{00000000-0005-0000-0000-00007F1A0000}"/>
    <cellStyle name="20% - Colore 2 9 3 5 2" xfId="7037" xr:uid="{00000000-0005-0000-0000-0000801A0000}"/>
    <cellStyle name="20% - Colore 2 9 3 5 2 2" xfId="7038" xr:uid="{00000000-0005-0000-0000-0000811A0000}"/>
    <cellStyle name="20% - Colore 2 9 3 5 2 3" xfId="7039" xr:uid="{00000000-0005-0000-0000-0000821A0000}"/>
    <cellStyle name="20% - Colore 2 9 3 5 3" xfId="7040" xr:uid="{00000000-0005-0000-0000-0000831A0000}"/>
    <cellStyle name="20% - Colore 2 9 3 5 4" xfId="7041" xr:uid="{00000000-0005-0000-0000-0000841A0000}"/>
    <cellStyle name="20% - Colore 2 9 3 6" xfId="7042" xr:uid="{00000000-0005-0000-0000-0000851A0000}"/>
    <cellStyle name="20% - Colore 2 9 3 6 2" xfId="7043" xr:uid="{00000000-0005-0000-0000-0000861A0000}"/>
    <cellStyle name="20% - Colore 2 9 3 6 3" xfId="7044" xr:uid="{00000000-0005-0000-0000-0000871A0000}"/>
    <cellStyle name="20% - Colore 2 9 3 7" xfId="7045" xr:uid="{00000000-0005-0000-0000-0000881A0000}"/>
    <cellStyle name="20% - Colore 2 9 3 7 2" xfId="7046" xr:uid="{00000000-0005-0000-0000-0000891A0000}"/>
    <cellStyle name="20% - Colore 2 9 3 7 3" xfId="7047" xr:uid="{00000000-0005-0000-0000-00008A1A0000}"/>
    <cellStyle name="20% - Colore 2 9 3 8" xfId="7048" xr:uid="{00000000-0005-0000-0000-00008B1A0000}"/>
    <cellStyle name="20% - Colore 2 9 3 8 2" xfId="7049" xr:uid="{00000000-0005-0000-0000-00008C1A0000}"/>
    <cellStyle name="20% - Colore 2 9 3 8 3" xfId="7050" xr:uid="{00000000-0005-0000-0000-00008D1A0000}"/>
    <cellStyle name="20% - Colore 2 9 3 9" xfId="7051" xr:uid="{00000000-0005-0000-0000-00008E1A0000}"/>
    <cellStyle name="20% - Colore 2 9 4" xfId="7052" xr:uid="{00000000-0005-0000-0000-00008F1A0000}"/>
    <cellStyle name="20% - Colore 2 9 4 2" xfId="7053" xr:uid="{00000000-0005-0000-0000-0000901A0000}"/>
    <cellStyle name="20% - Colore 2 9 4 2 2" xfId="7054" xr:uid="{00000000-0005-0000-0000-0000911A0000}"/>
    <cellStyle name="20% - Colore 2 9 4 2 2 2" xfId="7055" xr:uid="{00000000-0005-0000-0000-0000921A0000}"/>
    <cellStyle name="20% - Colore 2 9 4 2 2 3" xfId="7056" xr:uid="{00000000-0005-0000-0000-0000931A0000}"/>
    <cellStyle name="20% - Colore 2 9 4 2 3" xfId="7057" xr:uid="{00000000-0005-0000-0000-0000941A0000}"/>
    <cellStyle name="20% - Colore 2 9 4 2 4" xfId="7058" xr:uid="{00000000-0005-0000-0000-0000951A0000}"/>
    <cellStyle name="20% - Colore 2 9 4 3" xfId="7059" xr:uid="{00000000-0005-0000-0000-0000961A0000}"/>
    <cellStyle name="20% - Colore 2 9 4 3 2" xfId="7060" xr:uid="{00000000-0005-0000-0000-0000971A0000}"/>
    <cellStyle name="20% - Colore 2 9 4 3 3" xfId="7061" xr:uid="{00000000-0005-0000-0000-0000981A0000}"/>
    <cellStyle name="20% - Colore 2 9 4 4" xfId="7062" xr:uid="{00000000-0005-0000-0000-0000991A0000}"/>
    <cellStyle name="20% - Colore 2 9 4 4 2" xfId="7063" xr:uid="{00000000-0005-0000-0000-00009A1A0000}"/>
    <cellStyle name="20% - Colore 2 9 4 4 3" xfId="7064" xr:uid="{00000000-0005-0000-0000-00009B1A0000}"/>
    <cellStyle name="20% - Colore 2 9 4 5" xfId="7065" xr:uid="{00000000-0005-0000-0000-00009C1A0000}"/>
    <cellStyle name="20% - Colore 2 9 4 5 2" xfId="7066" xr:uid="{00000000-0005-0000-0000-00009D1A0000}"/>
    <cellStyle name="20% - Colore 2 9 4 5 3" xfId="7067" xr:uid="{00000000-0005-0000-0000-00009E1A0000}"/>
    <cellStyle name="20% - Colore 2 9 4 6" xfId="7068" xr:uid="{00000000-0005-0000-0000-00009F1A0000}"/>
    <cellStyle name="20% - Colore 2 9 4 7" xfId="7069" xr:uid="{00000000-0005-0000-0000-0000A01A0000}"/>
    <cellStyle name="20% - Colore 2 9 5" xfId="7070" xr:uid="{00000000-0005-0000-0000-0000A11A0000}"/>
    <cellStyle name="20% - Colore 2 9 5 2" xfId="7071" xr:uid="{00000000-0005-0000-0000-0000A21A0000}"/>
    <cellStyle name="20% - Colore 2 9 5 2 2" xfId="7072" xr:uid="{00000000-0005-0000-0000-0000A31A0000}"/>
    <cellStyle name="20% - Colore 2 9 5 2 2 2" xfId="7073" xr:uid="{00000000-0005-0000-0000-0000A41A0000}"/>
    <cellStyle name="20% - Colore 2 9 5 2 2 3" xfId="7074" xr:uid="{00000000-0005-0000-0000-0000A51A0000}"/>
    <cellStyle name="20% - Colore 2 9 5 2 3" xfId="7075" xr:uid="{00000000-0005-0000-0000-0000A61A0000}"/>
    <cellStyle name="20% - Colore 2 9 5 2 4" xfId="7076" xr:uid="{00000000-0005-0000-0000-0000A71A0000}"/>
    <cellStyle name="20% - Colore 2 9 5 3" xfId="7077" xr:uid="{00000000-0005-0000-0000-0000A81A0000}"/>
    <cellStyle name="20% - Colore 2 9 5 3 2" xfId="7078" xr:uid="{00000000-0005-0000-0000-0000A91A0000}"/>
    <cellStyle name="20% - Colore 2 9 5 3 3" xfId="7079" xr:uid="{00000000-0005-0000-0000-0000AA1A0000}"/>
    <cellStyle name="20% - Colore 2 9 5 4" xfId="7080" xr:uid="{00000000-0005-0000-0000-0000AB1A0000}"/>
    <cellStyle name="20% - Colore 2 9 5 4 2" xfId="7081" xr:uid="{00000000-0005-0000-0000-0000AC1A0000}"/>
    <cellStyle name="20% - Colore 2 9 5 4 3" xfId="7082" xr:uid="{00000000-0005-0000-0000-0000AD1A0000}"/>
    <cellStyle name="20% - Colore 2 9 5 5" xfId="7083" xr:uid="{00000000-0005-0000-0000-0000AE1A0000}"/>
    <cellStyle name="20% - Colore 2 9 5 5 2" xfId="7084" xr:uid="{00000000-0005-0000-0000-0000AF1A0000}"/>
    <cellStyle name="20% - Colore 2 9 5 5 3" xfId="7085" xr:uid="{00000000-0005-0000-0000-0000B01A0000}"/>
    <cellStyle name="20% - Colore 2 9 5 6" xfId="7086" xr:uid="{00000000-0005-0000-0000-0000B11A0000}"/>
    <cellStyle name="20% - Colore 2 9 5 7" xfId="7087" xr:uid="{00000000-0005-0000-0000-0000B21A0000}"/>
    <cellStyle name="20% - Colore 2 9 6" xfId="7088" xr:uid="{00000000-0005-0000-0000-0000B31A0000}"/>
    <cellStyle name="20% - Colore 2 9 6 2" xfId="7089" xr:uid="{00000000-0005-0000-0000-0000B41A0000}"/>
    <cellStyle name="20% - Colore 2 9 6 2 2" xfId="7090" xr:uid="{00000000-0005-0000-0000-0000B51A0000}"/>
    <cellStyle name="20% - Colore 2 9 6 2 2 2" xfId="7091" xr:uid="{00000000-0005-0000-0000-0000B61A0000}"/>
    <cellStyle name="20% - Colore 2 9 6 2 2 3" xfId="7092" xr:uid="{00000000-0005-0000-0000-0000B71A0000}"/>
    <cellStyle name="20% - Colore 2 9 6 2 3" xfId="7093" xr:uid="{00000000-0005-0000-0000-0000B81A0000}"/>
    <cellStyle name="20% - Colore 2 9 6 2 4" xfId="7094" xr:uid="{00000000-0005-0000-0000-0000B91A0000}"/>
    <cellStyle name="20% - Colore 2 9 6 3" xfId="7095" xr:uid="{00000000-0005-0000-0000-0000BA1A0000}"/>
    <cellStyle name="20% - Colore 2 9 6 3 2" xfId="7096" xr:uid="{00000000-0005-0000-0000-0000BB1A0000}"/>
    <cellStyle name="20% - Colore 2 9 6 3 3" xfId="7097" xr:uid="{00000000-0005-0000-0000-0000BC1A0000}"/>
    <cellStyle name="20% - Colore 2 9 6 4" xfId="7098" xr:uid="{00000000-0005-0000-0000-0000BD1A0000}"/>
    <cellStyle name="20% - Colore 2 9 6 4 2" xfId="7099" xr:uid="{00000000-0005-0000-0000-0000BE1A0000}"/>
    <cellStyle name="20% - Colore 2 9 6 4 3" xfId="7100" xr:uid="{00000000-0005-0000-0000-0000BF1A0000}"/>
    <cellStyle name="20% - Colore 2 9 6 5" xfId="7101" xr:uid="{00000000-0005-0000-0000-0000C01A0000}"/>
    <cellStyle name="20% - Colore 2 9 6 5 2" xfId="7102" xr:uid="{00000000-0005-0000-0000-0000C11A0000}"/>
    <cellStyle name="20% - Colore 2 9 6 5 3" xfId="7103" xr:uid="{00000000-0005-0000-0000-0000C21A0000}"/>
    <cellStyle name="20% - Colore 2 9 6 6" xfId="7104" xr:uid="{00000000-0005-0000-0000-0000C31A0000}"/>
    <cellStyle name="20% - Colore 2 9 6 7" xfId="7105" xr:uid="{00000000-0005-0000-0000-0000C41A0000}"/>
    <cellStyle name="20% - Colore 2 9 7" xfId="7106" xr:uid="{00000000-0005-0000-0000-0000C51A0000}"/>
    <cellStyle name="20% - Colore 2 9 7 2" xfId="7107" xr:uid="{00000000-0005-0000-0000-0000C61A0000}"/>
    <cellStyle name="20% - Colore 2 9 7 2 2" xfId="7108" xr:uid="{00000000-0005-0000-0000-0000C71A0000}"/>
    <cellStyle name="20% - Colore 2 9 7 2 3" xfId="7109" xr:uid="{00000000-0005-0000-0000-0000C81A0000}"/>
    <cellStyle name="20% - Colore 2 9 7 3" xfId="7110" xr:uid="{00000000-0005-0000-0000-0000C91A0000}"/>
    <cellStyle name="20% - Colore 2 9 7 4" xfId="7111" xr:uid="{00000000-0005-0000-0000-0000CA1A0000}"/>
    <cellStyle name="20% - Colore 2 9 8" xfId="7112" xr:uid="{00000000-0005-0000-0000-0000CB1A0000}"/>
    <cellStyle name="20% - Colore 2 9 8 2" xfId="7113" xr:uid="{00000000-0005-0000-0000-0000CC1A0000}"/>
    <cellStyle name="20% - Colore 2 9 8 3" xfId="7114" xr:uid="{00000000-0005-0000-0000-0000CD1A0000}"/>
    <cellStyle name="20% - Colore 2 9 9" xfId="7115" xr:uid="{00000000-0005-0000-0000-0000CE1A0000}"/>
    <cellStyle name="20% - Colore 2 9 9 2" xfId="7116" xr:uid="{00000000-0005-0000-0000-0000CF1A0000}"/>
    <cellStyle name="20% - Colore 2 9 9 3" xfId="7117" xr:uid="{00000000-0005-0000-0000-0000D01A0000}"/>
    <cellStyle name="20% - Colore 3 10" xfId="7118" xr:uid="{00000000-0005-0000-0000-0000D11A0000}"/>
    <cellStyle name="20% - Colore 3 10 10" xfId="7119" xr:uid="{00000000-0005-0000-0000-0000D21A0000}"/>
    <cellStyle name="20% - Colore 3 10 11" xfId="7120" xr:uid="{00000000-0005-0000-0000-0000D31A0000}"/>
    <cellStyle name="20% - Colore 3 10 2" xfId="7121" xr:uid="{00000000-0005-0000-0000-0000D41A0000}"/>
    <cellStyle name="20% - Colore 3 10 2 10" xfId="7122" xr:uid="{00000000-0005-0000-0000-0000D51A0000}"/>
    <cellStyle name="20% - Colore 3 10 2 2" xfId="7123" xr:uid="{00000000-0005-0000-0000-0000D61A0000}"/>
    <cellStyle name="20% - Colore 3 10 2 2 2" xfId="7124" xr:uid="{00000000-0005-0000-0000-0000D71A0000}"/>
    <cellStyle name="20% - Colore 3 10 2 2 2 2" xfId="7125" xr:uid="{00000000-0005-0000-0000-0000D81A0000}"/>
    <cellStyle name="20% - Colore 3 10 2 2 2 2 2" xfId="7126" xr:uid="{00000000-0005-0000-0000-0000D91A0000}"/>
    <cellStyle name="20% - Colore 3 10 2 2 2 2 3" xfId="7127" xr:uid="{00000000-0005-0000-0000-0000DA1A0000}"/>
    <cellStyle name="20% - Colore 3 10 2 2 2 3" xfId="7128" xr:uid="{00000000-0005-0000-0000-0000DB1A0000}"/>
    <cellStyle name="20% - Colore 3 10 2 2 2 4" xfId="7129" xr:uid="{00000000-0005-0000-0000-0000DC1A0000}"/>
    <cellStyle name="20% - Colore 3 10 2 2 3" xfId="7130" xr:uid="{00000000-0005-0000-0000-0000DD1A0000}"/>
    <cellStyle name="20% - Colore 3 10 2 2 3 2" xfId="7131" xr:uid="{00000000-0005-0000-0000-0000DE1A0000}"/>
    <cellStyle name="20% - Colore 3 10 2 2 3 3" xfId="7132" xr:uid="{00000000-0005-0000-0000-0000DF1A0000}"/>
    <cellStyle name="20% - Colore 3 10 2 2 4" xfId="7133" xr:uid="{00000000-0005-0000-0000-0000E01A0000}"/>
    <cellStyle name="20% - Colore 3 10 2 2 4 2" xfId="7134" xr:uid="{00000000-0005-0000-0000-0000E11A0000}"/>
    <cellStyle name="20% - Colore 3 10 2 2 4 3" xfId="7135" xr:uid="{00000000-0005-0000-0000-0000E21A0000}"/>
    <cellStyle name="20% - Colore 3 10 2 2 5" xfId="7136" xr:uid="{00000000-0005-0000-0000-0000E31A0000}"/>
    <cellStyle name="20% - Colore 3 10 2 2 5 2" xfId="7137" xr:uid="{00000000-0005-0000-0000-0000E41A0000}"/>
    <cellStyle name="20% - Colore 3 10 2 2 5 3" xfId="7138" xr:uid="{00000000-0005-0000-0000-0000E51A0000}"/>
    <cellStyle name="20% - Colore 3 10 2 2 6" xfId="7139" xr:uid="{00000000-0005-0000-0000-0000E61A0000}"/>
    <cellStyle name="20% - Colore 3 10 2 2 7" xfId="7140" xr:uid="{00000000-0005-0000-0000-0000E71A0000}"/>
    <cellStyle name="20% - Colore 3 10 2 3" xfId="7141" xr:uid="{00000000-0005-0000-0000-0000E81A0000}"/>
    <cellStyle name="20% - Colore 3 10 2 3 2" xfId="7142" xr:uid="{00000000-0005-0000-0000-0000E91A0000}"/>
    <cellStyle name="20% - Colore 3 10 2 3 2 2" xfId="7143" xr:uid="{00000000-0005-0000-0000-0000EA1A0000}"/>
    <cellStyle name="20% - Colore 3 10 2 3 2 2 2" xfId="7144" xr:uid="{00000000-0005-0000-0000-0000EB1A0000}"/>
    <cellStyle name="20% - Colore 3 10 2 3 2 2 3" xfId="7145" xr:uid="{00000000-0005-0000-0000-0000EC1A0000}"/>
    <cellStyle name="20% - Colore 3 10 2 3 2 3" xfId="7146" xr:uid="{00000000-0005-0000-0000-0000ED1A0000}"/>
    <cellStyle name="20% - Colore 3 10 2 3 2 4" xfId="7147" xr:uid="{00000000-0005-0000-0000-0000EE1A0000}"/>
    <cellStyle name="20% - Colore 3 10 2 3 3" xfId="7148" xr:uid="{00000000-0005-0000-0000-0000EF1A0000}"/>
    <cellStyle name="20% - Colore 3 10 2 3 3 2" xfId="7149" xr:uid="{00000000-0005-0000-0000-0000F01A0000}"/>
    <cellStyle name="20% - Colore 3 10 2 3 3 3" xfId="7150" xr:uid="{00000000-0005-0000-0000-0000F11A0000}"/>
    <cellStyle name="20% - Colore 3 10 2 3 4" xfId="7151" xr:uid="{00000000-0005-0000-0000-0000F21A0000}"/>
    <cellStyle name="20% - Colore 3 10 2 3 4 2" xfId="7152" xr:uid="{00000000-0005-0000-0000-0000F31A0000}"/>
    <cellStyle name="20% - Colore 3 10 2 3 4 3" xfId="7153" xr:uid="{00000000-0005-0000-0000-0000F41A0000}"/>
    <cellStyle name="20% - Colore 3 10 2 3 5" xfId="7154" xr:uid="{00000000-0005-0000-0000-0000F51A0000}"/>
    <cellStyle name="20% - Colore 3 10 2 3 5 2" xfId="7155" xr:uid="{00000000-0005-0000-0000-0000F61A0000}"/>
    <cellStyle name="20% - Colore 3 10 2 3 5 3" xfId="7156" xr:uid="{00000000-0005-0000-0000-0000F71A0000}"/>
    <cellStyle name="20% - Colore 3 10 2 3 6" xfId="7157" xr:uid="{00000000-0005-0000-0000-0000F81A0000}"/>
    <cellStyle name="20% - Colore 3 10 2 3 7" xfId="7158" xr:uid="{00000000-0005-0000-0000-0000F91A0000}"/>
    <cellStyle name="20% - Colore 3 10 2 4" xfId="7159" xr:uid="{00000000-0005-0000-0000-0000FA1A0000}"/>
    <cellStyle name="20% - Colore 3 10 2 4 2" xfId="7160" xr:uid="{00000000-0005-0000-0000-0000FB1A0000}"/>
    <cellStyle name="20% - Colore 3 10 2 4 2 2" xfId="7161" xr:uid="{00000000-0005-0000-0000-0000FC1A0000}"/>
    <cellStyle name="20% - Colore 3 10 2 4 2 2 2" xfId="7162" xr:uid="{00000000-0005-0000-0000-0000FD1A0000}"/>
    <cellStyle name="20% - Colore 3 10 2 4 2 2 3" xfId="7163" xr:uid="{00000000-0005-0000-0000-0000FE1A0000}"/>
    <cellStyle name="20% - Colore 3 10 2 4 2 3" xfId="7164" xr:uid="{00000000-0005-0000-0000-0000FF1A0000}"/>
    <cellStyle name="20% - Colore 3 10 2 4 2 4" xfId="7165" xr:uid="{00000000-0005-0000-0000-0000001B0000}"/>
    <cellStyle name="20% - Colore 3 10 2 4 3" xfId="7166" xr:uid="{00000000-0005-0000-0000-0000011B0000}"/>
    <cellStyle name="20% - Colore 3 10 2 4 3 2" xfId="7167" xr:uid="{00000000-0005-0000-0000-0000021B0000}"/>
    <cellStyle name="20% - Colore 3 10 2 4 3 3" xfId="7168" xr:uid="{00000000-0005-0000-0000-0000031B0000}"/>
    <cellStyle name="20% - Colore 3 10 2 4 4" xfId="7169" xr:uid="{00000000-0005-0000-0000-0000041B0000}"/>
    <cellStyle name="20% - Colore 3 10 2 4 4 2" xfId="7170" xr:uid="{00000000-0005-0000-0000-0000051B0000}"/>
    <cellStyle name="20% - Colore 3 10 2 4 4 3" xfId="7171" xr:uid="{00000000-0005-0000-0000-0000061B0000}"/>
    <cellStyle name="20% - Colore 3 10 2 4 5" xfId="7172" xr:uid="{00000000-0005-0000-0000-0000071B0000}"/>
    <cellStyle name="20% - Colore 3 10 2 4 5 2" xfId="7173" xr:uid="{00000000-0005-0000-0000-0000081B0000}"/>
    <cellStyle name="20% - Colore 3 10 2 4 5 3" xfId="7174" xr:uid="{00000000-0005-0000-0000-0000091B0000}"/>
    <cellStyle name="20% - Colore 3 10 2 4 6" xfId="7175" xr:uid="{00000000-0005-0000-0000-00000A1B0000}"/>
    <cellStyle name="20% - Colore 3 10 2 4 7" xfId="7176" xr:uid="{00000000-0005-0000-0000-00000B1B0000}"/>
    <cellStyle name="20% - Colore 3 10 2 5" xfId="7177" xr:uid="{00000000-0005-0000-0000-00000C1B0000}"/>
    <cellStyle name="20% - Colore 3 10 2 5 2" xfId="7178" xr:uid="{00000000-0005-0000-0000-00000D1B0000}"/>
    <cellStyle name="20% - Colore 3 10 2 5 2 2" xfId="7179" xr:uid="{00000000-0005-0000-0000-00000E1B0000}"/>
    <cellStyle name="20% - Colore 3 10 2 5 2 3" xfId="7180" xr:uid="{00000000-0005-0000-0000-00000F1B0000}"/>
    <cellStyle name="20% - Colore 3 10 2 5 3" xfId="7181" xr:uid="{00000000-0005-0000-0000-0000101B0000}"/>
    <cellStyle name="20% - Colore 3 10 2 5 4" xfId="7182" xr:uid="{00000000-0005-0000-0000-0000111B0000}"/>
    <cellStyle name="20% - Colore 3 10 2 6" xfId="7183" xr:uid="{00000000-0005-0000-0000-0000121B0000}"/>
    <cellStyle name="20% - Colore 3 10 2 6 2" xfId="7184" xr:uid="{00000000-0005-0000-0000-0000131B0000}"/>
    <cellStyle name="20% - Colore 3 10 2 6 3" xfId="7185" xr:uid="{00000000-0005-0000-0000-0000141B0000}"/>
    <cellStyle name="20% - Colore 3 10 2 7" xfId="7186" xr:uid="{00000000-0005-0000-0000-0000151B0000}"/>
    <cellStyle name="20% - Colore 3 10 2 7 2" xfId="7187" xr:uid="{00000000-0005-0000-0000-0000161B0000}"/>
    <cellStyle name="20% - Colore 3 10 2 7 3" xfId="7188" xr:uid="{00000000-0005-0000-0000-0000171B0000}"/>
    <cellStyle name="20% - Colore 3 10 2 8" xfId="7189" xr:uid="{00000000-0005-0000-0000-0000181B0000}"/>
    <cellStyle name="20% - Colore 3 10 2 8 2" xfId="7190" xr:uid="{00000000-0005-0000-0000-0000191B0000}"/>
    <cellStyle name="20% - Colore 3 10 2 8 3" xfId="7191" xr:uid="{00000000-0005-0000-0000-00001A1B0000}"/>
    <cellStyle name="20% - Colore 3 10 2 9" xfId="7192" xr:uid="{00000000-0005-0000-0000-00001B1B0000}"/>
    <cellStyle name="20% - Colore 3 10 3" xfId="7193" xr:uid="{00000000-0005-0000-0000-00001C1B0000}"/>
    <cellStyle name="20% - Colore 3 10 3 2" xfId="7194" xr:uid="{00000000-0005-0000-0000-00001D1B0000}"/>
    <cellStyle name="20% - Colore 3 10 3 2 2" xfId="7195" xr:uid="{00000000-0005-0000-0000-00001E1B0000}"/>
    <cellStyle name="20% - Colore 3 10 3 2 2 2" xfId="7196" xr:uid="{00000000-0005-0000-0000-00001F1B0000}"/>
    <cellStyle name="20% - Colore 3 10 3 2 2 3" xfId="7197" xr:uid="{00000000-0005-0000-0000-0000201B0000}"/>
    <cellStyle name="20% - Colore 3 10 3 2 3" xfId="7198" xr:uid="{00000000-0005-0000-0000-0000211B0000}"/>
    <cellStyle name="20% - Colore 3 10 3 2 4" xfId="7199" xr:uid="{00000000-0005-0000-0000-0000221B0000}"/>
    <cellStyle name="20% - Colore 3 10 3 3" xfId="7200" xr:uid="{00000000-0005-0000-0000-0000231B0000}"/>
    <cellStyle name="20% - Colore 3 10 3 3 2" xfId="7201" xr:uid="{00000000-0005-0000-0000-0000241B0000}"/>
    <cellStyle name="20% - Colore 3 10 3 3 3" xfId="7202" xr:uid="{00000000-0005-0000-0000-0000251B0000}"/>
    <cellStyle name="20% - Colore 3 10 3 4" xfId="7203" xr:uid="{00000000-0005-0000-0000-0000261B0000}"/>
    <cellStyle name="20% - Colore 3 10 3 4 2" xfId="7204" xr:uid="{00000000-0005-0000-0000-0000271B0000}"/>
    <cellStyle name="20% - Colore 3 10 3 4 3" xfId="7205" xr:uid="{00000000-0005-0000-0000-0000281B0000}"/>
    <cellStyle name="20% - Colore 3 10 3 5" xfId="7206" xr:uid="{00000000-0005-0000-0000-0000291B0000}"/>
    <cellStyle name="20% - Colore 3 10 3 5 2" xfId="7207" xr:uid="{00000000-0005-0000-0000-00002A1B0000}"/>
    <cellStyle name="20% - Colore 3 10 3 5 3" xfId="7208" xr:uid="{00000000-0005-0000-0000-00002B1B0000}"/>
    <cellStyle name="20% - Colore 3 10 3 6" xfId="7209" xr:uid="{00000000-0005-0000-0000-00002C1B0000}"/>
    <cellStyle name="20% - Colore 3 10 3 7" xfId="7210" xr:uid="{00000000-0005-0000-0000-00002D1B0000}"/>
    <cellStyle name="20% - Colore 3 10 4" xfId="7211" xr:uid="{00000000-0005-0000-0000-00002E1B0000}"/>
    <cellStyle name="20% - Colore 3 10 4 2" xfId="7212" xr:uid="{00000000-0005-0000-0000-00002F1B0000}"/>
    <cellStyle name="20% - Colore 3 10 4 2 2" xfId="7213" xr:uid="{00000000-0005-0000-0000-0000301B0000}"/>
    <cellStyle name="20% - Colore 3 10 4 2 2 2" xfId="7214" xr:uid="{00000000-0005-0000-0000-0000311B0000}"/>
    <cellStyle name="20% - Colore 3 10 4 2 2 3" xfId="7215" xr:uid="{00000000-0005-0000-0000-0000321B0000}"/>
    <cellStyle name="20% - Colore 3 10 4 2 3" xfId="7216" xr:uid="{00000000-0005-0000-0000-0000331B0000}"/>
    <cellStyle name="20% - Colore 3 10 4 2 4" xfId="7217" xr:uid="{00000000-0005-0000-0000-0000341B0000}"/>
    <cellStyle name="20% - Colore 3 10 4 3" xfId="7218" xr:uid="{00000000-0005-0000-0000-0000351B0000}"/>
    <cellStyle name="20% - Colore 3 10 4 3 2" xfId="7219" xr:uid="{00000000-0005-0000-0000-0000361B0000}"/>
    <cellStyle name="20% - Colore 3 10 4 3 3" xfId="7220" xr:uid="{00000000-0005-0000-0000-0000371B0000}"/>
    <cellStyle name="20% - Colore 3 10 4 4" xfId="7221" xr:uid="{00000000-0005-0000-0000-0000381B0000}"/>
    <cellStyle name="20% - Colore 3 10 4 4 2" xfId="7222" xr:uid="{00000000-0005-0000-0000-0000391B0000}"/>
    <cellStyle name="20% - Colore 3 10 4 4 3" xfId="7223" xr:uid="{00000000-0005-0000-0000-00003A1B0000}"/>
    <cellStyle name="20% - Colore 3 10 4 5" xfId="7224" xr:uid="{00000000-0005-0000-0000-00003B1B0000}"/>
    <cellStyle name="20% - Colore 3 10 4 5 2" xfId="7225" xr:uid="{00000000-0005-0000-0000-00003C1B0000}"/>
    <cellStyle name="20% - Colore 3 10 4 5 3" xfId="7226" xr:uid="{00000000-0005-0000-0000-00003D1B0000}"/>
    <cellStyle name="20% - Colore 3 10 4 6" xfId="7227" xr:uid="{00000000-0005-0000-0000-00003E1B0000}"/>
    <cellStyle name="20% - Colore 3 10 4 7" xfId="7228" xr:uid="{00000000-0005-0000-0000-00003F1B0000}"/>
    <cellStyle name="20% - Colore 3 10 5" xfId="7229" xr:uid="{00000000-0005-0000-0000-0000401B0000}"/>
    <cellStyle name="20% - Colore 3 10 5 2" xfId="7230" xr:uid="{00000000-0005-0000-0000-0000411B0000}"/>
    <cellStyle name="20% - Colore 3 10 5 2 2" xfId="7231" xr:uid="{00000000-0005-0000-0000-0000421B0000}"/>
    <cellStyle name="20% - Colore 3 10 5 2 2 2" xfId="7232" xr:uid="{00000000-0005-0000-0000-0000431B0000}"/>
    <cellStyle name="20% - Colore 3 10 5 2 2 3" xfId="7233" xr:uid="{00000000-0005-0000-0000-0000441B0000}"/>
    <cellStyle name="20% - Colore 3 10 5 2 3" xfId="7234" xr:uid="{00000000-0005-0000-0000-0000451B0000}"/>
    <cellStyle name="20% - Colore 3 10 5 2 4" xfId="7235" xr:uid="{00000000-0005-0000-0000-0000461B0000}"/>
    <cellStyle name="20% - Colore 3 10 5 3" xfId="7236" xr:uid="{00000000-0005-0000-0000-0000471B0000}"/>
    <cellStyle name="20% - Colore 3 10 5 3 2" xfId="7237" xr:uid="{00000000-0005-0000-0000-0000481B0000}"/>
    <cellStyle name="20% - Colore 3 10 5 3 3" xfId="7238" xr:uid="{00000000-0005-0000-0000-0000491B0000}"/>
    <cellStyle name="20% - Colore 3 10 5 4" xfId="7239" xr:uid="{00000000-0005-0000-0000-00004A1B0000}"/>
    <cellStyle name="20% - Colore 3 10 5 4 2" xfId="7240" xr:uid="{00000000-0005-0000-0000-00004B1B0000}"/>
    <cellStyle name="20% - Colore 3 10 5 4 3" xfId="7241" xr:uid="{00000000-0005-0000-0000-00004C1B0000}"/>
    <cellStyle name="20% - Colore 3 10 5 5" xfId="7242" xr:uid="{00000000-0005-0000-0000-00004D1B0000}"/>
    <cellStyle name="20% - Colore 3 10 5 5 2" xfId="7243" xr:uid="{00000000-0005-0000-0000-00004E1B0000}"/>
    <cellStyle name="20% - Colore 3 10 5 5 3" xfId="7244" xr:uid="{00000000-0005-0000-0000-00004F1B0000}"/>
    <cellStyle name="20% - Colore 3 10 5 6" xfId="7245" xr:uid="{00000000-0005-0000-0000-0000501B0000}"/>
    <cellStyle name="20% - Colore 3 10 5 7" xfId="7246" xr:uid="{00000000-0005-0000-0000-0000511B0000}"/>
    <cellStyle name="20% - Colore 3 10 6" xfId="7247" xr:uid="{00000000-0005-0000-0000-0000521B0000}"/>
    <cellStyle name="20% - Colore 3 10 6 2" xfId="7248" xr:uid="{00000000-0005-0000-0000-0000531B0000}"/>
    <cellStyle name="20% - Colore 3 10 6 2 2" xfId="7249" xr:uid="{00000000-0005-0000-0000-0000541B0000}"/>
    <cellStyle name="20% - Colore 3 10 6 2 3" xfId="7250" xr:uid="{00000000-0005-0000-0000-0000551B0000}"/>
    <cellStyle name="20% - Colore 3 10 6 3" xfId="7251" xr:uid="{00000000-0005-0000-0000-0000561B0000}"/>
    <cellStyle name="20% - Colore 3 10 6 4" xfId="7252" xr:uid="{00000000-0005-0000-0000-0000571B0000}"/>
    <cellStyle name="20% - Colore 3 10 7" xfId="7253" xr:uid="{00000000-0005-0000-0000-0000581B0000}"/>
    <cellStyle name="20% - Colore 3 10 7 2" xfId="7254" xr:uid="{00000000-0005-0000-0000-0000591B0000}"/>
    <cellStyle name="20% - Colore 3 10 7 3" xfId="7255" xr:uid="{00000000-0005-0000-0000-00005A1B0000}"/>
    <cellStyle name="20% - Colore 3 10 8" xfId="7256" xr:uid="{00000000-0005-0000-0000-00005B1B0000}"/>
    <cellStyle name="20% - Colore 3 10 8 2" xfId="7257" xr:uid="{00000000-0005-0000-0000-00005C1B0000}"/>
    <cellStyle name="20% - Colore 3 10 8 3" xfId="7258" xr:uid="{00000000-0005-0000-0000-00005D1B0000}"/>
    <cellStyle name="20% - Colore 3 10 9" xfId="7259" xr:uid="{00000000-0005-0000-0000-00005E1B0000}"/>
    <cellStyle name="20% - Colore 3 10 9 2" xfId="7260" xr:uid="{00000000-0005-0000-0000-00005F1B0000}"/>
    <cellStyle name="20% - Colore 3 10 9 3" xfId="7261" xr:uid="{00000000-0005-0000-0000-0000601B0000}"/>
    <cellStyle name="20% - Colore 3 11" xfId="7262" xr:uid="{00000000-0005-0000-0000-0000611B0000}"/>
    <cellStyle name="20% - Colore 3 11 10" xfId="7263" xr:uid="{00000000-0005-0000-0000-0000621B0000}"/>
    <cellStyle name="20% - Colore 3 11 11" xfId="7264" xr:uid="{00000000-0005-0000-0000-0000631B0000}"/>
    <cellStyle name="20% - Colore 3 11 2" xfId="7265" xr:uid="{00000000-0005-0000-0000-0000641B0000}"/>
    <cellStyle name="20% - Colore 3 11 2 10" xfId="7266" xr:uid="{00000000-0005-0000-0000-0000651B0000}"/>
    <cellStyle name="20% - Colore 3 11 2 2" xfId="7267" xr:uid="{00000000-0005-0000-0000-0000661B0000}"/>
    <cellStyle name="20% - Colore 3 11 2 2 2" xfId="7268" xr:uid="{00000000-0005-0000-0000-0000671B0000}"/>
    <cellStyle name="20% - Colore 3 11 2 2 2 2" xfId="7269" xr:uid="{00000000-0005-0000-0000-0000681B0000}"/>
    <cellStyle name="20% - Colore 3 11 2 2 2 2 2" xfId="7270" xr:uid="{00000000-0005-0000-0000-0000691B0000}"/>
    <cellStyle name="20% - Colore 3 11 2 2 2 2 3" xfId="7271" xr:uid="{00000000-0005-0000-0000-00006A1B0000}"/>
    <cellStyle name="20% - Colore 3 11 2 2 2 3" xfId="7272" xr:uid="{00000000-0005-0000-0000-00006B1B0000}"/>
    <cellStyle name="20% - Colore 3 11 2 2 2 4" xfId="7273" xr:uid="{00000000-0005-0000-0000-00006C1B0000}"/>
    <cellStyle name="20% - Colore 3 11 2 2 3" xfId="7274" xr:uid="{00000000-0005-0000-0000-00006D1B0000}"/>
    <cellStyle name="20% - Colore 3 11 2 2 3 2" xfId="7275" xr:uid="{00000000-0005-0000-0000-00006E1B0000}"/>
    <cellStyle name="20% - Colore 3 11 2 2 3 3" xfId="7276" xr:uid="{00000000-0005-0000-0000-00006F1B0000}"/>
    <cellStyle name="20% - Colore 3 11 2 2 4" xfId="7277" xr:uid="{00000000-0005-0000-0000-0000701B0000}"/>
    <cellStyle name="20% - Colore 3 11 2 2 4 2" xfId="7278" xr:uid="{00000000-0005-0000-0000-0000711B0000}"/>
    <cellStyle name="20% - Colore 3 11 2 2 4 3" xfId="7279" xr:uid="{00000000-0005-0000-0000-0000721B0000}"/>
    <cellStyle name="20% - Colore 3 11 2 2 5" xfId="7280" xr:uid="{00000000-0005-0000-0000-0000731B0000}"/>
    <cellStyle name="20% - Colore 3 11 2 2 5 2" xfId="7281" xr:uid="{00000000-0005-0000-0000-0000741B0000}"/>
    <cellStyle name="20% - Colore 3 11 2 2 5 3" xfId="7282" xr:uid="{00000000-0005-0000-0000-0000751B0000}"/>
    <cellStyle name="20% - Colore 3 11 2 2 6" xfId="7283" xr:uid="{00000000-0005-0000-0000-0000761B0000}"/>
    <cellStyle name="20% - Colore 3 11 2 2 7" xfId="7284" xr:uid="{00000000-0005-0000-0000-0000771B0000}"/>
    <cellStyle name="20% - Colore 3 11 2 3" xfId="7285" xr:uid="{00000000-0005-0000-0000-0000781B0000}"/>
    <cellStyle name="20% - Colore 3 11 2 3 2" xfId="7286" xr:uid="{00000000-0005-0000-0000-0000791B0000}"/>
    <cellStyle name="20% - Colore 3 11 2 3 2 2" xfId="7287" xr:uid="{00000000-0005-0000-0000-00007A1B0000}"/>
    <cellStyle name="20% - Colore 3 11 2 3 2 2 2" xfId="7288" xr:uid="{00000000-0005-0000-0000-00007B1B0000}"/>
    <cellStyle name="20% - Colore 3 11 2 3 2 2 3" xfId="7289" xr:uid="{00000000-0005-0000-0000-00007C1B0000}"/>
    <cellStyle name="20% - Colore 3 11 2 3 2 3" xfId="7290" xr:uid="{00000000-0005-0000-0000-00007D1B0000}"/>
    <cellStyle name="20% - Colore 3 11 2 3 2 4" xfId="7291" xr:uid="{00000000-0005-0000-0000-00007E1B0000}"/>
    <cellStyle name="20% - Colore 3 11 2 3 3" xfId="7292" xr:uid="{00000000-0005-0000-0000-00007F1B0000}"/>
    <cellStyle name="20% - Colore 3 11 2 3 3 2" xfId="7293" xr:uid="{00000000-0005-0000-0000-0000801B0000}"/>
    <cellStyle name="20% - Colore 3 11 2 3 3 3" xfId="7294" xr:uid="{00000000-0005-0000-0000-0000811B0000}"/>
    <cellStyle name="20% - Colore 3 11 2 3 4" xfId="7295" xr:uid="{00000000-0005-0000-0000-0000821B0000}"/>
    <cellStyle name="20% - Colore 3 11 2 3 4 2" xfId="7296" xr:uid="{00000000-0005-0000-0000-0000831B0000}"/>
    <cellStyle name="20% - Colore 3 11 2 3 4 3" xfId="7297" xr:uid="{00000000-0005-0000-0000-0000841B0000}"/>
    <cellStyle name="20% - Colore 3 11 2 3 5" xfId="7298" xr:uid="{00000000-0005-0000-0000-0000851B0000}"/>
    <cellStyle name="20% - Colore 3 11 2 3 5 2" xfId="7299" xr:uid="{00000000-0005-0000-0000-0000861B0000}"/>
    <cellStyle name="20% - Colore 3 11 2 3 5 3" xfId="7300" xr:uid="{00000000-0005-0000-0000-0000871B0000}"/>
    <cellStyle name="20% - Colore 3 11 2 3 6" xfId="7301" xr:uid="{00000000-0005-0000-0000-0000881B0000}"/>
    <cellStyle name="20% - Colore 3 11 2 3 7" xfId="7302" xr:uid="{00000000-0005-0000-0000-0000891B0000}"/>
    <cellStyle name="20% - Colore 3 11 2 4" xfId="7303" xr:uid="{00000000-0005-0000-0000-00008A1B0000}"/>
    <cellStyle name="20% - Colore 3 11 2 4 2" xfId="7304" xr:uid="{00000000-0005-0000-0000-00008B1B0000}"/>
    <cellStyle name="20% - Colore 3 11 2 4 2 2" xfId="7305" xr:uid="{00000000-0005-0000-0000-00008C1B0000}"/>
    <cellStyle name="20% - Colore 3 11 2 4 2 2 2" xfId="7306" xr:uid="{00000000-0005-0000-0000-00008D1B0000}"/>
    <cellStyle name="20% - Colore 3 11 2 4 2 2 3" xfId="7307" xr:uid="{00000000-0005-0000-0000-00008E1B0000}"/>
    <cellStyle name="20% - Colore 3 11 2 4 2 3" xfId="7308" xr:uid="{00000000-0005-0000-0000-00008F1B0000}"/>
    <cellStyle name="20% - Colore 3 11 2 4 2 4" xfId="7309" xr:uid="{00000000-0005-0000-0000-0000901B0000}"/>
    <cellStyle name="20% - Colore 3 11 2 4 3" xfId="7310" xr:uid="{00000000-0005-0000-0000-0000911B0000}"/>
    <cellStyle name="20% - Colore 3 11 2 4 3 2" xfId="7311" xr:uid="{00000000-0005-0000-0000-0000921B0000}"/>
    <cellStyle name="20% - Colore 3 11 2 4 3 3" xfId="7312" xr:uid="{00000000-0005-0000-0000-0000931B0000}"/>
    <cellStyle name="20% - Colore 3 11 2 4 4" xfId="7313" xr:uid="{00000000-0005-0000-0000-0000941B0000}"/>
    <cellStyle name="20% - Colore 3 11 2 4 4 2" xfId="7314" xr:uid="{00000000-0005-0000-0000-0000951B0000}"/>
    <cellStyle name="20% - Colore 3 11 2 4 4 3" xfId="7315" xr:uid="{00000000-0005-0000-0000-0000961B0000}"/>
    <cellStyle name="20% - Colore 3 11 2 4 5" xfId="7316" xr:uid="{00000000-0005-0000-0000-0000971B0000}"/>
    <cellStyle name="20% - Colore 3 11 2 4 5 2" xfId="7317" xr:uid="{00000000-0005-0000-0000-0000981B0000}"/>
    <cellStyle name="20% - Colore 3 11 2 4 5 3" xfId="7318" xr:uid="{00000000-0005-0000-0000-0000991B0000}"/>
    <cellStyle name="20% - Colore 3 11 2 4 6" xfId="7319" xr:uid="{00000000-0005-0000-0000-00009A1B0000}"/>
    <cellStyle name="20% - Colore 3 11 2 4 7" xfId="7320" xr:uid="{00000000-0005-0000-0000-00009B1B0000}"/>
    <cellStyle name="20% - Colore 3 11 2 5" xfId="7321" xr:uid="{00000000-0005-0000-0000-00009C1B0000}"/>
    <cellStyle name="20% - Colore 3 11 2 5 2" xfId="7322" xr:uid="{00000000-0005-0000-0000-00009D1B0000}"/>
    <cellStyle name="20% - Colore 3 11 2 5 2 2" xfId="7323" xr:uid="{00000000-0005-0000-0000-00009E1B0000}"/>
    <cellStyle name="20% - Colore 3 11 2 5 2 3" xfId="7324" xr:uid="{00000000-0005-0000-0000-00009F1B0000}"/>
    <cellStyle name="20% - Colore 3 11 2 5 3" xfId="7325" xr:uid="{00000000-0005-0000-0000-0000A01B0000}"/>
    <cellStyle name="20% - Colore 3 11 2 5 4" xfId="7326" xr:uid="{00000000-0005-0000-0000-0000A11B0000}"/>
    <cellStyle name="20% - Colore 3 11 2 6" xfId="7327" xr:uid="{00000000-0005-0000-0000-0000A21B0000}"/>
    <cellStyle name="20% - Colore 3 11 2 6 2" xfId="7328" xr:uid="{00000000-0005-0000-0000-0000A31B0000}"/>
    <cellStyle name="20% - Colore 3 11 2 6 3" xfId="7329" xr:uid="{00000000-0005-0000-0000-0000A41B0000}"/>
    <cellStyle name="20% - Colore 3 11 2 7" xfId="7330" xr:uid="{00000000-0005-0000-0000-0000A51B0000}"/>
    <cellStyle name="20% - Colore 3 11 2 7 2" xfId="7331" xr:uid="{00000000-0005-0000-0000-0000A61B0000}"/>
    <cellStyle name="20% - Colore 3 11 2 7 3" xfId="7332" xr:uid="{00000000-0005-0000-0000-0000A71B0000}"/>
    <cellStyle name="20% - Colore 3 11 2 8" xfId="7333" xr:uid="{00000000-0005-0000-0000-0000A81B0000}"/>
    <cellStyle name="20% - Colore 3 11 2 8 2" xfId="7334" xr:uid="{00000000-0005-0000-0000-0000A91B0000}"/>
    <cellStyle name="20% - Colore 3 11 2 8 3" xfId="7335" xr:uid="{00000000-0005-0000-0000-0000AA1B0000}"/>
    <cellStyle name="20% - Colore 3 11 2 9" xfId="7336" xr:uid="{00000000-0005-0000-0000-0000AB1B0000}"/>
    <cellStyle name="20% - Colore 3 11 3" xfId="7337" xr:uid="{00000000-0005-0000-0000-0000AC1B0000}"/>
    <cellStyle name="20% - Colore 3 11 3 2" xfId="7338" xr:uid="{00000000-0005-0000-0000-0000AD1B0000}"/>
    <cellStyle name="20% - Colore 3 11 3 2 2" xfId="7339" xr:uid="{00000000-0005-0000-0000-0000AE1B0000}"/>
    <cellStyle name="20% - Colore 3 11 3 2 2 2" xfId="7340" xr:uid="{00000000-0005-0000-0000-0000AF1B0000}"/>
    <cellStyle name="20% - Colore 3 11 3 2 2 3" xfId="7341" xr:uid="{00000000-0005-0000-0000-0000B01B0000}"/>
    <cellStyle name="20% - Colore 3 11 3 2 3" xfId="7342" xr:uid="{00000000-0005-0000-0000-0000B11B0000}"/>
    <cellStyle name="20% - Colore 3 11 3 2 4" xfId="7343" xr:uid="{00000000-0005-0000-0000-0000B21B0000}"/>
    <cellStyle name="20% - Colore 3 11 3 3" xfId="7344" xr:uid="{00000000-0005-0000-0000-0000B31B0000}"/>
    <cellStyle name="20% - Colore 3 11 3 3 2" xfId="7345" xr:uid="{00000000-0005-0000-0000-0000B41B0000}"/>
    <cellStyle name="20% - Colore 3 11 3 3 3" xfId="7346" xr:uid="{00000000-0005-0000-0000-0000B51B0000}"/>
    <cellStyle name="20% - Colore 3 11 3 4" xfId="7347" xr:uid="{00000000-0005-0000-0000-0000B61B0000}"/>
    <cellStyle name="20% - Colore 3 11 3 4 2" xfId="7348" xr:uid="{00000000-0005-0000-0000-0000B71B0000}"/>
    <cellStyle name="20% - Colore 3 11 3 4 3" xfId="7349" xr:uid="{00000000-0005-0000-0000-0000B81B0000}"/>
    <cellStyle name="20% - Colore 3 11 3 5" xfId="7350" xr:uid="{00000000-0005-0000-0000-0000B91B0000}"/>
    <cellStyle name="20% - Colore 3 11 3 5 2" xfId="7351" xr:uid="{00000000-0005-0000-0000-0000BA1B0000}"/>
    <cellStyle name="20% - Colore 3 11 3 5 3" xfId="7352" xr:uid="{00000000-0005-0000-0000-0000BB1B0000}"/>
    <cellStyle name="20% - Colore 3 11 3 6" xfId="7353" xr:uid="{00000000-0005-0000-0000-0000BC1B0000}"/>
    <cellStyle name="20% - Colore 3 11 3 7" xfId="7354" xr:uid="{00000000-0005-0000-0000-0000BD1B0000}"/>
    <cellStyle name="20% - Colore 3 11 4" xfId="7355" xr:uid="{00000000-0005-0000-0000-0000BE1B0000}"/>
    <cellStyle name="20% - Colore 3 11 4 2" xfId="7356" xr:uid="{00000000-0005-0000-0000-0000BF1B0000}"/>
    <cellStyle name="20% - Colore 3 11 4 2 2" xfId="7357" xr:uid="{00000000-0005-0000-0000-0000C01B0000}"/>
    <cellStyle name="20% - Colore 3 11 4 2 2 2" xfId="7358" xr:uid="{00000000-0005-0000-0000-0000C11B0000}"/>
    <cellStyle name="20% - Colore 3 11 4 2 2 3" xfId="7359" xr:uid="{00000000-0005-0000-0000-0000C21B0000}"/>
    <cellStyle name="20% - Colore 3 11 4 2 3" xfId="7360" xr:uid="{00000000-0005-0000-0000-0000C31B0000}"/>
    <cellStyle name="20% - Colore 3 11 4 2 4" xfId="7361" xr:uid="{00000000-0005-0000-0000-0000C41B0000}"/>
    <cellStyle name="20% - Colore 3 11 4 3" xfId="7362" xr:uid="{00000000-0005-0000-0000-0000C51B0000}"/>
    <cellStyle name="20% - Colore 3 11 4 3 2" xfId="7363" xr:uid="{00000000-0005-0000-0000-0000C61B0000}"/>
    <cellStyle name="20% - Colore 3 11 4 3 3" xfId="7364" xr:uid="{00000000-0005-0000-0000-0000C71B0000}"/>
    <cellStyle name="20% - Colore 3 11 4 4" xfId="7365" xr:uid="{00000000-0005-0000-0000-0000C81B0000}"/>
    <cellStyle name="20% - Colore 3 11 4 4 2" xfId="7366" xr:uid="{00000000-0005-0000-0000-0000C91B0000}"/>
    <cellStyle name="20% - Colore 3 11 4 4 3" xfId="7367" xr:uid="{00000000-0005-0000-0000-0000CA1B0000}"/>
    <cellStyle name="20% - Colore 3 11 4 5" xfId="7368" xr:uid="{00000000-0005-0000-0000-0000CB1B0000}"/>
    <cellStyle name="20% - Colore 3 11 4 5 2" xfId="7369" xr:uid="{00000000-0005-0000-0000-0000CC1B0000}"/>
    <cellStyle name="20% - Colore 3 11 4 5 3" xfId="7370" xr:uid="{00000000-0005-0000-0000-0000CD1B0000}"/>
    <cellStyle name="20% - Colore 3 11 4 6" xfId="7371" xr:uid="{00000000-0005-0000-0000-0000CE1B0000}"/>
    <cellStyle name="20% - Colore 3 11 4 7" xfId="7372" xr:uid="{00000000-0005-0000-0000-0000CF1B0000}"/>
    <cellStyle name="20% - Colore 3 11 5" xfId="7373" xr:uid="{00000000-0005-0000-0000-0000D01B0000}"/>
    <cellStyle name="20% - Colore 3 11 5 2" xfId="7374" xr:uid="{00000000-0005-0000-0000-0000D11B0000}"/>
    <cellStyle name="20% - Colore 3 11 5 2 2" xfId="7375" xr:uid="{00000000-0005-0000-0000-0000D21B0000}"/>
    <cellStyle name="20% - Colore 3 11 5 2 2 2" xfId="7376" xr:uid="{00000000-0005-0000-0000-0000D31B0000}"/>
    <cellStyle name="20% - Colore 3 11 5 2 2 3" xfId="7377" xr:uid="{00000000-0005-0000-0000-0000D41B0000}"/>
    <cellStyle name="20% - Colore 3 11 5 2 3" xfId="7378" xr:uid="{00000000-0005-0000-0000-0000D51B0000}"/>
    <cellStyle name="20% - Colore 3 11 5 2 4" xfId="7379" xr:uid="{00000000-0005-0000-0000-0000D61B0000}"/>
    <cellStyle name="20% - Colore 3 11 5 3" xfId="7380" xr:uid="{00000000-0005-0000-0000-0000D71B0000}"/>
    <cellStyle name="20% - Colore 3 11 5 3 2" xfId="7381" xr:uid="{00000000-0005-0000-0000-0000D81B0000}"/>
    <cellStyle name="20% - Colore 3 11 5 3 3" xfId="7382" xr:uid="{00000000-0005-0000-0000-0000D91B0000}"/>
    <cellStyle name="20% - Colore 3 11 5 4" xfId="7383" xr:uid="{00000000-0005-0000-0000-0000DA1B0000}"/>
    <cellStyle name="20% - Colore 3 11 5 4 2" xfId="7384" xr:uid="{00000000-0005-0000-0000-0000DB1B0000}"/>
    <cellStyle name="20% - Colore 3 11 5 4 3" xfId="7385" xr:uid="{00000000-0005-0000-0000-0000DC1B0000}"/>
    <cellStyle name="20% - Colore 3 11 5 5" xfId="7386" xr:uid="{00000000-0005-0000-0000-0000DD1B0000}"/>
    <cellStyle name="20% - Colore 3 11 5 5 2" xfId="7387" xr:uid="{00000000-0005-0000-0000-0000DE1B0000}"/>
    <cellStyle name="20% - Colore 3 11 5 5 3" xfId="7388" xr:uid="{00000000-0005-0000-0000-0000DF1B0000}"/>
    <cellStyle name="20% - Colore 3 11 5 6" xfId="7389" xr:uid="{00000000-0005-0000-0000-0000E01B0000}"/>
    <cellStyle name="20% - Colore 3 11 5 7" xfId="7390" xr:uid="{00000000-0005-0000-0000-0000E11B0000}"/>
    <cellStyle name="20% - Colore 3 11 6" xfId="7391" xr:uid="{00000000-0005-0000-0000-0000E21B0000}"/>
    <cellStyle name="20% - Colore 3 11 6 2" xfId="7392" xr:uid="{00000000-0005-0000-0000-0000E31B0000}"/>
    <cellStyle name="20% - Colore 3 11 6 2 2" xfId="7393" xr:uid="{00000000-0005-0000-0000-0000E41B0000}"/>
    <cellStyle name="20% - Colore 3 11 6 2 3" xfId="7394" xr:uid="{00000000-0005-0000-0000-0000E51B0000}"/>
    <cellStyle name="20% - Colore 3 11 6 3" xfId="7395" xr:uid="{00000000-0005-0000-0000-0000E61B0000}"/>
    <cellStyle name="20% - Colore 3 11 6 4" xfId="7396" xr:uid="{00000000-0005-0000-0000-0000E71B0000}"/>
    <cellStyle name="20% - Colore 3 11 7" xfId="7397" xr:uid="{00000000-0005-0000-0000-0000E81B0000}"/>
    <cellStyle name="20% - Colore 3 11 7 2" xfId="7398" xr:uid="{00000000-0005-0000-0000-0000E91B0000}"/>
    <cellStyle name="20% - Colore 3 11 7 3" xfId="7399" xr:uid="{00000000-0005-0000-0000-0000EA1B0000}"/>
    <cellStyle name="20% - Colore 3 11 8" xfId="7400" xr:uid="{00000000-0005-0000-0000-0000EB1B0000}"/>
    <cellStyle name="20% - Colore 3 11 8 2" xfId="7401" xr:uid="{00000000-0005-0000-0000-0000EC1B0000}"/>
    <cellStyle name="20% - Colore 3 11 8 3" xfId="7402" xr:uid="{00000000-0005-0000-0000-0000ED1B0000}"/>
    <cellStyle name="20% - Colore 3 11 9" xfId="7403" xr:uid="{00000000-0005-0000-0000-0000EE1B0000}"/>
    <cellStyle name="20% - Colore 3 11 9 2" xfId="7404" xr:uid="{00000000-0005-0000-0000-0000EF1B0000}"/>
    <cellStyle name="20% - Colore 3 11 9 3" xfId="7405" xr:uid="{00000000-0005-0000-0000-0000F01B0000}"/>
    <cellStyle name="20% - Colore 3 12" xfId="7406" xr:uid="{00000000-0005-0000-0000-0000F11B0000}"/>
    <cellStyle name="20% - Colore 3 12 10" xfId="7407" xr:uid="{00000000-0005-0000-0000-0000F21B0000}"/>
    <cellStyle name="20% - Colore 3 12 11" xfId="7408" xr:uid="{00000000-0005-0000-0000-0000F31B0000}"/>
    <cellStyle name="20% - Colore 3 12 2" xfId="7409" xr:uid="{00000000-0005-0000-0000-0000F41B0000}"/>
    <cellStyle name="20% - Colore 3 12 2 10" xfId="7410" xr:uid="{00000000-0005-0000-0000-0000F51B0000}"/>
    <cellStyle name="20% - Colore 3 12 2 2" xfId="7411" xr:uid="{00000000-0005-0000-0000-0000F61B0000}"/>
    <cellStyle name="20% - Colore 3 12 2 2 2" xfId="7412" xr:uid="{00000000-0005-0000-0000-0000F71B0000}"/>
    <cellStyle name="20% - Colore 3 12 2 2 2 2" xfId="7413" xr:uid="{00000000-0005-0000-0000-0000F81B0000}"/>
    <cellStyle name="20% - Colore 3 12 2 2 2 2 2" xfId="7414" xr:uid="{00000000-0005-0000-0000-0000F91B0000}"/>
    <cellStyle name="20% - Colore 3 12 2 2 2 2 3" xfId="7415" xr:uid="{00000000-0005-0000-0000-0000FA1B0000}"/>
    <cellStyle name="20% - Colore 3 12 2 2 2 3" xfId="7416" xr:uid="{00000000-0005-0000-0000-0000FB1B0000}"/>
    <cellStyle name="20% - Colore 3 12 2 2 2 4" xfId="7417" xr:uid="{00000000-0005-0000-0000-0000FC1B0000}"/>
    <cellStyle name="20% - Colore 3 12 2 2 3" xfId="7418" xr:uid="{00000000-0005-0000-0000-0000FD1B0000}"/>
    <cellStyle name="20% - Colore 3 12 2 2 3 2" xfId="7419" xr:uid="{00000000-0005-0000-0000-0000FE1B0000}"/>
    <cellStyle name="20% - Colore 3 12 2 2 3 3" xfId="7420" xr:uid="{00000000-0005-0000-0000-0000FF1B0000}"/>
    <cellStyle name="20% - Colore 3 12 2 2 4" xfId="7421" xr:uid="{00000000-0005-0000-0000-0000001C0000}"/>
    <cellStyle name="20% - Colore 3 12 2 2 4 2" xfId="7422" xr:uid="{00000000-0005-0000-0000-0000011C0000}"/>
    <cellStyle name="20% - Colore 3 12 2 2 4 3" xfId="7423" xr:uid="{00000000-0005-0000-0000-0000021C0000}"/>
    <cellStyle name="20% - Colore 3 12 2 2 5" xfId="7424" xr:uid="{00000000-0005-0000-0000-0000031C0000}"/>
    <cellStyle name="20% - Colore 3 12 2 2 5 2" xfId="7425" xr:uid="{00000000-0005-0000-0000-0000041C0000}"/>
    <cellStyle name="20% - Colore 3 12 2 2 5 3" xfId="7426" xr:uid="{00000000-0005-0000-0000-0000051C0000}"/>
    <cellStyle name="20% - Colore 3 12 2 2 6" xfId="7427" xr:uid="{00000000-0005-0000-0000-0000061C0000}"/>
    <cellStyle name="20% - Colore 3 12 2 2 7" xfId="7428" xr:uid="{00000000-0005-0000-0000-0000071C0000}"/>
    <cellStyle name="20% - Colore 3 12 2 3" xfId="7429" xr:uid="{00000000-0005-0000-0000-0000081C0000}"/>
    <cellStyle name="20% - Colore 3 12 2 3 2" xfId="7430" xr:uid="{00000000-0005-0000-0000-0000091C0000}"/>
    <cellStyle name="20% - Colore 3 12 2 3 2 2" xfId="7431" xr:uid="{00000000-0005-0000-0000-00000A1C0000}"/>
    <cellStyle name="20% - Colore 3 12 2 3 2 2 2" xfId="7432" xr:uid="{00000000-0005-0000-0000-00000B1C0000}"/>
    <cellStyle name="20% - Colore 3 12 2 3 2 2 3" xfId="7433" xr:uid="{00000000-0005-0000-0000-00000C1C0000}"/>
    <cellStyle name="20% - Colore 3 12 2 3 2 3" xfId="7434" xr:uid="{00000000-0005-0000-0000-00000D1C0000}"/>
    <cellStyle name="20% - Colore 3 12 2 3 2 4" xfId="7435" xr:uid="{00000000-0005-0000-0000-00000E1C0000}"/>
    <cellStyle name="20% - Colore 3 12 2 3 3" xfId="7436" xr:uid="{00000000-0005-0000-0000-00000F1C0000}"/>
    <cellStyle name="20% - Colore 3 12 2 3 3 2" xfId="7437" xr:uid="{00000000-0005-0000-0000-0000101C0000}"/>
    <cellStyle name="20% - Colore 3 12 2 3 3 3" xfId="7438" xr:uid="{00000000-0005-0000-0000-0000111C0000}"/>
    <cellStyle name="20% - Colore 3 12 2 3 4" xfId="7439" xr:uid="{00000000-0005-0000-0000-0000121C0000}"/>
    <cellStyle name="20% - Colore 3 12 2 3 4 2" xfId="7440" xr:uid="{00000000-0005-0000-0000-0000131C0000}"/>
    <cellStyle name="20% - Colore 3 12 2 3 4 3" xfId="7441" xr:uid="{00000000-0005-0000-0000-0000141C0000}"/>
    <cellStyle name="20% - Colore 3 12 2 3 5" xfId="7442" xr:uid="{00000000-0005-0000-0000-0000151C0000}"/>
    <cellStyle name="20% - Colore 3 12 2 3 5 2" xfId="7443" xr:uid="{00000000-0005-0000-0000-0000161C0000}"/>
    <cellStyle name="20% - Colore 3 12 2 3 5 3" xfId="7444" xr:uid="{00000000-0005-0000-0000-0000171C0000}"/>
    <cellStyle name="20% - Colore 3 12 2 3 6" xfId="7445" xr:uid="{00000000-0005-0000-0000-0000181C0000}"/>
    <cellStyle name="20% - Colore 3 12 2 3 7" xfId="7446" xr:uid="{00000000-0005-0000-0000-0000191C0000}"/>
    <cellStyle name="20% - Colore 3 12 2 4" xfId="7447" xr:uid="{00000000-0005-0000-0000-00001A1C0000}"/>
    <cellStyle name="20% - Colore 3 12 2 4 2" xfId="7448" xr:uid="{00000000-0005-0000-0000-00001B1C0000}"/>
    <cellStyle name="20% - Colore 3 12 2 4 2 2" xfId="7449" xr:uid="{00000000-0005-0000-0000-00001C1C0000}"/>
    <cellStyle name="20% - Colore 3 12 2 4 2 2 2" xfId="7450" xr:uid="{00000000-0005-0000-0000-00001D1C0000}"/>
    <cellStyle name="20% - Colore 3 12 2 4 2 2 3" xfId="7451" xr:uid="{00000000-0005-0000-0000-00001E1C0000}"/>
    <cellStyle name="20% - Colore 3 12 2 4 2 3" xfId="7452" xr:uid="{00000000-0005-0000-0000-00001F1C0000}"/>
    <cellStyle name="20% - Colore 3 12 2 4 2 4" xfId="7453" xr:uid="{00000000-0005-0000-0000-0000201C0000}"/>
    <cellStyle name="20% - Colore 3 12 2 4 3" xfId="7454" xr:uid="{00000000-0005-0000-0000-0000211C0000}"/>
    <cellStyle name="20% - Colore 3 12 2 4 3 2" xfId="7455" xr:uid="{00000000-0005-0000-0000-0000221C0000}"/>
    <cellStyle name="20% - Colore 3 12 2 4 3 3" xfId="7456" xr:uid="{00000000-0005-0000-0000-0000231C0000}"/>
    <cellStyle name="20% - Colore 3 12 2 4 4" xfId="7457" xr:uid="{00000000-0005-0000-0000-0000241C0000}"/>
    <cellStyle name="20% - Colore 3 12 2 4 4 2" xfId="7458" xr:uid="{00000000-0005-0000-0000-0000251C0000}"/>
    <cellStyle name="20% - Colore 3 12 2 4 4 3" xfId="7459" xr:uid="{00000000-0005-0000-0000-0000261C0000}"/>
    <cellStyle name="20% - Colore 3 12 2 4 5" xfId="7460" xr:uid="{00000000-0005-0000-0000-0000271C0000}"/>
    <cellStyle name="20% - Colore 3 12 2 4 5 2" xfId="7461" xr:uid="{00000000-0005-0000-0000-0000281C0000}"/>
    <cellStyle name="20% - Colore 3 12 2 4 5 3" xfId="7462" xr:uid="{00000000-0005-0000-0000-0000291C0000}"/>
    <cellStyle name="20% - Colore 3 12 2 4 6" xfId="7463" xr:uid="{00000000-0005-0000-0000-00002A1C0000}"/>
    <cellStyle name="20% - Colore 3 12 2 4 7" xfId="7464" xr:uid="{00000000-0005-0000-0000-00002B1C0000}"/>
    <cellStyle name="20% - Colore 3 12 2 5" xfId="7465" xr:uid="{00000000-0005-0000-0000-00002C1C0000}"/>
    <cellStyle name="20% - Colore 3 12 2 5 2" xfId="7466" xr:uid="{00000000-0005-0000-0000-00002D1C0000}"/>
    <cellStyle name="20% - Colore 3 12 2 5 2 2" xfId="7467" xr:uid="{00000000-0005-0000-0000-00002E1C0000}"/>
    <cellStyle name="20% - Colore 3 12 2 5 2 3" xfId="7468" xr:uid="{00000000-0005-0000-0000-00002F1C0000}"/>
    <cellStyle name="20% - Colore 3 12 2 5 3" xfId="7469" xr:uid="{00000000-0005-0000-0000-0000301C0000}"/>
    <cellStyle name="20% - Colore 3 12 2 5 4" xfId="7470" xr:uid="{00000000-0005-0000-0000-0000311C0000}"/>
    <cellStyle name="20% - Colore 3 12 2 6" xfId="7471" xr:uid="{00000000-0005-0000-0000-0000321C0000}"/>
    <cellStyle name="20% - Colore 3 12 2 6 2" xfId="7472" xr:uid="{00000000-0005-0000-0000-0000331C0000}"/>
    <cellStyle name="20% - Colore 3 12 2 6 3" xfId="7473" xr:uid="{00000000-0005-0000-0000-0000341C0000}"/>
    <cellStyle name="20% - Colore 3 12 2 7" xfId="7474" xr:uid="{00000000-0005-0000-0000-0000351C0000}"/>
    <cellStyle name="20% - Colore 3 12 2 7 2" xfId="7475" xr:uid="{00000000-0005-0000-0000-0000361C0000}"/>
    <cellStyle name="20% - Colore 3 12 2 7 3" xfId="7476" xr:uid="{00000000-0005-0000-0000-0000371C0000}"/>
    <cellStyle name="20% - Colore 3 12 2 8" xfId="7477" xr:uid="{00000000-0005-0000-0000-0000381C0000}"/>
    <cellStyle name="20% - Colore 3 12 2 8 2" xfId="7478" xr:uid="{00000000-0005-0000-0000-0000391C0000}"/>
    <cellStyle name="20% - Colore 3 12 2 8 3" xfId="7479" xr:uid="{00000000-0005-0000-0000-00003A1C0000}"/>
    <cellStyle name="20% - Colore 3 12 2 9" xfId="7480" xr:uid="{00000000-0005-0000-0000-00003B1C0000}"/>
    <cellStyle name="20% - Colore 3 12 3" xfId="7481" xr:uid="{00000000-0005-0000-0000-00003C1C0000}"/>
    <cellStyle name="20% - Colore 3 12 3 2" xfId="7482" xr:uid="{00000000-0005-0000-0000-00003D1C0000}"/>
    <cellStyle name="20% - Colore 3 12 3 2 2" xfId="7483" xr:uid="{00000000-0005-0000-0000-00003E1C0000}"/>
    <cellStyle name="20% - Colore 3 12 3 2 2 2" xfId="7484" xr:uid="{00000000-0005-0000-0000-00003F1C0000}"/>
    <cellStyle name="20% - Colore 3 12 3 2 2 3" xfId="7485" xr:uid="{00000000-0005-0000-0000-0000401C0000}"/>
    <cellStyle name="20% - Colore 3 12 3 2 3" xfId="7486" xr:uid="{00000000-0005-0000-0000-0000411C0000}"/>
    <cellStyle name="20% - Colore 3 12 3 2 4" xfId="7487" xr:uid="{00000000-0005-0000-0000-0000421C0000}"/>
    <cellStyle name="20% - Colore 3 12 3 3" xfId="7488" xr:uid="{00000000-0005-0000-0000-0000431C0000}"/>
    <cellStyle name="20% - Colore 3 12 3 3 2" xfId="7489" xr:uid="{00000000-0005-0000-0000-0000441C0000}"/>
    <cellStyle name="20% - Colore 3 12 3 3 3" xfId="7490" xr:uid="{00000000-0005-0000-0000-0000451C0000}"/>
    <cellStyle name="20% - Colore 3 12 3 4" xfId="7491" xr:uid="{00000000-0005-0000-0000-0000461C0000}"/>
    <cellStyle name="20% - Colore 3 12 3 4 2" xfId="7492" xr:uid="{00000000-0005-0000-0000-0000471C0000}"/>
    <cellStyle name="20% - Colore 3 12 3 4 3" xfId="7493" xr:uid="{00000000-0005-0000-0000-0000481C0000}"/>
    <cellStyle name="20% - Colore 3 12 3 5" xfId="7494" xr:uid="{00000000-0005-0000-0000-0000491C0000}"/>
    <cellStyle name="20% - Colore 3 12 3 5 2" xfId="7495" xr:uid="{00000000-0005-0000-0000-00004A1C0000}"/>
    <cellStyle name="20% - Colore 3 12 3 5 3" xfId="7496" xr:uid="{00000000-0005-0000-0000-00004B1C0000}"/>
    <cellStyle name="20% - Colore 3 12 3 6" xfId="7497" xr:uid="{00000000-0005-0000-0000-00004C1C0000}"/>
    <cellStyle name="20% - Colore 3 12 3 7" xfId="7498" xr:uid="{00000000-0005-0000-0000-00004D1C0000}"/>
    <cellStyle name="20% - Colore 3 12 4" xfId="7499" xr:uid="{00000000-0005-0000-0000-00004E1C0000}"/>
    <cellStyle name="20% - Colore 3 12 4 2" xfId="7500" xr:uid="{00000000-0005-0000-0000-00004F1C0000}"/>
    <cellStyle name="20% - Colore 3 12 4 2 2" xfId="7501" xr:uid="{00000000-0005-0000-0000-0000501C0000}"/>
    <cellStyle name="20% - Colore 3 12 4 2 2 2" xfId="7502" xr:uid="{00000000-0005-0000-0000-0000511C0000}"/>
    <cellStyle name="20% - Colore 3 12 4 2 2 3" xfId="7503" xr:uid="{00000000-0005-0000-0000-0000521C0000}"/>
    <cellStyle name="20% - Colore 3 12 4 2 3" xfId="7504" xr:uid="{00000000-0005-0000-0000-0000531C0000}"/>
    <cellStyle name="20% - Colore 3 12 4 2 4" xfId="7505" xr:uid="{00000000-0005-0000-0000-0000541C0000}"/>
    <cellStyle name="20% - Colore 3 12 4 3" xfId="7506" xr:uid="{00000000-0005-0000-0000-0000551C0000}"/>
    <cellStyle name="20% - Colore 3 12 4 3 2" xfId="7507" xr:uid="{00000000-0005-0000-0000-0000561C0000}"/>
    <cellStyle name="20% - Colore 3 12 4 3 3" xfId="7508" xr:uid="{00000000-0005-0000-0000-0000571C0000}"/>
    <cellStyle name="20% - Colore 3 12 4 4" xfId="7509" xr:uid="{00000000-0005-0000-0000-0000581C0000}"/>
    <cellStyle name="20% - Colore 3 12 4 4 2" xfId="7510" xr:uid="{00000000-0005-0000-0000-0000591C0000}"/>
    <cellStyle name="20% - Colore 3 12 4 4 3" xfId="7511" xr:uid="{00000000-0005-0000-0000-00005A1C0000}"/>
    <cellStyle name="20% - Colore 3 12 4 5" xfId="7512" xr:uid="{00000000-0005-0000-0000-00005B1C0000}"/>
    <cellStyle name="20% - Colore 3 12 4 5 2" xfId="7513" xr:uid="{00000000-0005-0000-0000-00005C1C0000}"/>
    <cellStyle name="20% - Colore 3 12 4 5 3" xfId="7514" xr:uid="{00000000-0005-0000-0000-00005D1C0000}"/>
    <cellStyle name="20% - Colore 3 12 4 6" xfId="7515" xr:uid="{00000000-0005-0000-0000-00005E1C0000}"/>
    <cellStyle name="20% - Colore 3 12 4 7" xfId="7516" xr:uid="{00000000-0005-0000-0000-00005F1C0000}"/>
    <cellStyle name="20% - Colore 3 12 5" xfId="7517" xr:uid="{00000000-0005-0000-0000-0000601C0000}"/>
    <cellStyle name="20% - Colore 3 12 5 2" xfId="7518" xr:uid="{00000000-0005-0000-0000-0000611C0000}"/>
    <cellStyle name="20% - Colore 3 12 5 2 2" xfId="7519" xr:uid="{00000000-0005-0000-0000-0000621C0000}"/>
    <cellStyle name="20% - Colore 3 12 5 2 2 2" xfId="7520" xr:uid="{00000000-0005-0000-0000-0000631C0000}"/>
    <cellStyle name="20% - Colore 3 12 5 2 2 3" xfId="7521" xr:uid="{00000000-0005-0000-0000-0000641C0000}"/>
    <cellStyle name="20% - Colore 3 12 5 2 3" xfId="7522" xr:uid="{00000000-0005-0000-0000-0000651C0000}"/>
    <cellStyle name="20% - Colore 3 12 5 2 4" xfId="7523" xr:uid="{00000000-0005-0000-0000-0000661C0000}"/>
    <cellStyle name="20% - Colore 3 12 5 3" xfId="7524" xr:uid="{00000000-0005-0000-0000-0000671C0000}"/>
    <cellStyle name="20% - Colore 3 12 5 3 2" xfId="7525" xr:uid="{00000000-0005-0000-0000-0000681C0000}"/>
    <cellStyle name="20% - Colore 3 12 5 3 3" xfId="7526" xr:uid="{00000000-0005-0000-0000-0000691C0000}"/>
    <cellStyle name="20% - Colore 3 12 5 4" xfId="7527" xr:uid="{00000000-0005-0000-0000-00006A1C0000}"/>
    <cellStyle name="20% - Colore 3 12 5 4 2" xfId="7528" xr:uid="{00000000-0005-0000-0000-00006B1C0000}"/>
    <cellStyle name="20% - Colore 3 12 5 4 3" xfId="7529" xr:uid="{00000000-0005-0000-0000-00006C1C0000}"/>
    <cellStyle name="20% - Colore 3 12 5 5" xfId="7530" xr:uid="{00000000-0005-0000-0000-00006D1C0000}"/>
    <cellStyle name="20% - Colore 3 12 5 5 2" xfId="7531" xr:uid="{00000000-0005-0000-0000-00006E1C0000}"/>
    <cellStyle name="20% - Colore 3 12 5 5 3" xfId="7532" xr:uid="{00000000-0005-0000-0000-00006F1C0000}"/>
    <cellStyle name="20% - Colore 3 12 5 6" xfId="7533" xr:uid="{00000000-0005-0000-0000-0000701C0000}"/>
    <cellStyle name="20% - Colore 3 12 5 7" xfId="7534" xr:uid="{00000000-0005-0000-0000-0000711C0000}"/>
    <cellStyle name="20% - Colore 3 12 6" xfId="7535" xr:uid="{00000000-0005-0000-0000-0000721C0000}"/>
    <cellStyle name="20% - Colore 3 12 6 2" xfId="7536" xr:uid="{00000000-0005-0000-0000-0000731C0000}"/>
    <cellStyle name="20% - Colore 3 12 6 2 2" xfId="7537" xr:uid="{00000000-0005-0000-0000-0000741C0000}"/>
    <cellStyle name="20% - Colore 3 12 6 2 3" xfId="7538" xr:uid="{00000000-0005-0000-0000-0000751C0000}"/>
    <cellStyle name="20% - Colore 3 12 6 3" xfId="7539" xr:uid="{00000000-0005-0000-0000-0000761C0000}"/>
    <cellStyle name="20% - Colore 3 12 6 4" xfId="7540" xr:uid="{00000000-0005-0000-0000-0000771C0000}"/>
    <cellStyle name="20% - Colore 3 12 7" xfId="7541" xr:uid="{00000000-0005-0000-0000-0000781C0000}"/>
    <cellStyle name="20% - Colore 3 12 7 2" xfId="7542" xr:uid="{00000000-0005-0000-0000-0000791C0000}"/>
    <cellStyle name="20% - Colore 3 12 7 3" xfId="7543" xr:uid="{00000000-0005-0000-0000-00007A1C0000}"/>
    <cellStyle name="20% - Colore 3 12 8" xfId="7544" xr:uid="{00000000-0005-0000-0000-00007B1C0000}"/>
    <cellStyle name="20% - Colore 3 12 8 2" xfId="7545" xr:uid="{00000000-0005-0000-0000-00007C1C0000}"/>
    <cellStyle name="20% - Colore 3 12 8 3" xfId="7546" xr:uid="{00000000-0005-0000-0000-00007D1C0000}"/>
    <cellStyle name="20% - Colore 3 12 9" xfId="7547" xr:uid="{00000000-0005-0000-0000-00007E1C0000}"/>
    <cellStyle name="20% - Colore 3 12 9 2" xfId="7548" xr:uid="{00000000-0005-0000-0000-00007F1C0000}"/>
    <cellStyle name="20% - Colore 3 12 9 3" xfId="7549" xr:uid="{00000000-0005-0000-0000-0000801C0000}"/>
    <cellStyle name="20% - Colore 3 13" xfId="7550" xr:uid="{00000000-0005-0000-0000-0000811C0000}"/>
    <cellStyle name="20% - Colore 3 13 10" xfId="7551" xr:uid="{00000000-0005-0000-0000-0000821C0000}"/>
    <cellStyle name="20% - Colore 3 13 11" xfId="7552" xr:uid="{00000000-0005-0000-0000-0000831C0000}"/>
    <cellStyle name="20% - Colore 3 13 2" xfId="7553" xr:uid="{00000000-0005-0000-0000-0000841C0000}"/>
    <cellStyle name="20% - Colore 3 13 2 10" xfId="7554" xr:uid="{00000000-0005-0000-0000-0000851C0000}"/>
    <cellStyle name="20% - Colore 3 13 2 2" xfId="7555" xr:uid="{00000000-0005-0000-0000-0000861C0000}"/>
    <cellStyle name="20% - Colore 3 13 2 2 2" xfId="7556" xr:uid="{00000000-0005-0000-0000-0000871C0000}"/>
    <cellStyle name="20% - Colore 3 13 2 2 2 2" xfId="7557" xr:uid="{00000000-0005-0000-0000-0000881C0000}"/>
    <cellStyle name="20% - Colore 3 13 2 2 2 2 2" xfId="7558" xr:uid="{00000000-0005-0000-0000-0000891C0000}"/>
    <cellStyle name="20% - Colore 3 13 2 2 2 2 3" xfId="7559" xr:uid="{00000000-0005-0000-0000-00008A1C0000}"/>
    <cellStyle name="20% - Colore 3 13 2 2 2 3" xfId="7560" xr:uid="{00000000-0005-0000-0000-00008B1C0000}"/>
    <cellStyle name="20% - Colore 3 13 2 2 2 4" xfId="7561" xr:uid="{00000000-0005-0000-0000-00008C1C0000}"/>
    <cellStyle name="20% - Colore 3 13 2 2 3" xfId="7562" xr:uid="{00000000-0005-0000-0000-00008D1C0000}"/>
    <cellStyle name="20% - Colore 3 13 2 2 3 2" xfId="7563" xr:uid="{00000000-0005-0000-0000-00008E1C0000}"/>
    <cellStyle name="20% - Colore 3 13 2 2 3 3" xfId="7564" xr:uid="{00000000-0005-0000-0000-00008F1C0000}"/>
    <cellStyle name="20% - Colore 3 13 2 2 4" xfId="7565" xr:uid="{00000000-0005-0000-0000-0000901C0000}"/>
    <cellStyle name="20% - Colore 3 13 2 2 4 2" xfId="7566" xr:uid="{00000000-0005-0000-0000-0000911C0000}"/>
    <cellStyle name="20% - Colore 3 13 2 2 4 3" xfId="7567" xr:uid="{00000000-0005-0000-0000-0000921C0000}"/>
    <cellStyle name="20% - Colore 3 13 2 2 5" xfId="7568" xr:uid="{00000000-0005-0000-0000-0000931C0000}"/>
    <cellStyle name="20% - Colore 3 13 2 2 5 2" xfId="7569" xr:uid="{00000000-0005-0000-0000-0000941C0000}"/>
    <cellStyle name="20% - Colore 3 13 2 2 5 3" xfId="7570" xr:uid="{00000000-0005-0000-0000-0000951C0000}"/>
    <cellStyle name="20% - Colore 3 13 2 2 6" xfId="7571" xr:uid="{00000000-0005-0000-0000-0000961C0000}"/>
    <cellStyle name="20% - Colore 3 13 2 2 7" xfId="7572" xr:uid="{00000000-0005-0000-0000-0000971C0000}"/>
    <cellStyle name="20% - Colore 3 13 2 3" xfId="7573" xr:uid="{00000000-0005-0000-0000-0000981C0000}"/>
    <cellStyle name="20% - Colore 3 13 2 3 2" xfId="7574" xr:uid="{00000000-0005-0000-0000-0000991C0000}"/>
    <cellStyle name="20% - Colore 3 13 2 3 2 2" xfId="7575" xr:uid="{00000000-0005-0000-0000-00009A1C0000}"/>
    <cellStyle name="20% - Colore 3 13 2 3 2 2 2" xfId="7576" xr:uid="{00000000-0005-0000-0000-00009B1C0000}"/>
    <cellStyle name="20% - Colore 3 13 2 3 2 2 3" xfId="7577" xr:uid="{00000000-0005-0000-0000-00009C1C0000}"/>
    <cellStyle name="20% - Colore 3 13 2 3 2 3" xfId="7578" xr:uid="{00000000-0005-0000-0000-00009D1C0000}"/>
    <cellStyle name="20% - Colore 3 13 2 3 2 4" xfId="7579" xr:uid="{00000000-0005-0000-0000-00009E1C0000}"/>
    <cellStyle name="20% - Colore 3 13 2 3 3" xfId="7580" xr:uid="{00000000-0005-0000-0000-00009F1C0000}"/>
    <cellStyle name="20% - Colore 3 13 2 3 3 2" xfId="7581" xr:uid="{00000000-0005-0000-0000-0000A01C0000}"/>
    <cellStyle name="20% - Colore 3 13 2 3 3 3" xfId="7582" xr:uid="{00000000-0005-0000-0000-0000A11C0000}"/>
    <cellStyle name="20% - Colore 3 13 2 3 4" xfId="7583" xr:uid="{00000000-0005-0000-0000-0000A21C0000}"/>
    <cellStyle name="20% - Colore 3 13 2 3 4 2" xfId="7584" xr:uid="{00000000-0005-0000-0000-0000A31C0000}"/>
    <cellStyle name="20% - Colore 3 13 2 3 4 3" xfId="7585" xr:uid="{00000000-0005-0000-0000-0000A41C0000}"/>
    <cellStyle name="20% - Colore 3 13 2 3 5" xfId="7586" xr:uid="{00000000-0005-0000-0000-0000A51C0000}"/>
    <cellStyle name="20% - Colore 3 13 2 3 5 2" xfId="7587" xr:uid="{00000000-0005-0000-0000-0000A61C0000}"/>
    <cellStyle name="20% - Colore 3 13 2 3 5 3" xfId="7588" xr:uid="{00000000-0005-0000-0000-0000A71C0000}"/>
    <cellStyle name="20% - Colore 3 13 2 3 6" xfId="7589" xr:uid="{00000000-0005-0000-0000-0000A81C0000}"/>
    <cellStyle name="20% - Colore 3 13 2 3 7" xfId="7590" xr:uid="{00000000-0005-0000-0000-0000A91C0000}"/>
    <cellStyle name="20% - Colore 3 13 2 4" xfId="7591" xr:uid="{00000000-0005-0000-0000-0000AA1C0000}"/>
    <cellStyle name="20% - Colore 3 13 2 4 2" xfId="7592" xr:uid="{00000000-0005-0000-0000-0000AB1C0000}"/>
    <cellStyle name="20% - Colore 3 13 2 4 2 2" xfId="7593" xr:uid="{00000000-0005-0000-0000-0000AC1C0000}"/>
    <cellStyle name="20% - Colore 3 13 2 4 2 2 2" xfId="7594" xr:uid="{00000000-0005-0000-0000-0000AD1C0000}"/>
    <cellStyle name="20% - Colore 3 13 2 4 2 2 3" xfId="7595" xr:uid="{00000000-0005-0000-0000-0000AE1C0000}"/>
    <cellStyle name="20% - Colore 3 13 2 4 2 3" xfId="7596" xr:uid="{00000000-0005-0000-0000-0000AF1C0000}"/>
    <cellStyle name="20% - Colore 3 13 2 4 2 4" xfId="7597" xr:uid="{00000000-0005-0000-0000-0000B01C0000}"/>
    <cellStyle name="20% - Colore 3 13 2 4 3" xfId="7598" xr:uid="{00000000-0005-0000-0000-0000B11C0000}"/>
    <cellStyle name="20% - Colore 3 13 2 4 3 2" xfId="7599" xr:uid="{00000000-0005-0000-0000-0000B21C0000}"/>
    <cellStyle name="20% - Colore 3 13 2 4 3 3" xfId="7600" xr:uid="{00000000-0005-0000-0000-0000B31C0000}"/>
    <cellStyle name="20% - Colore 3 13 2 4 4" xfId="7601" xr:uid="{00000000-0005-0000-0000-0000B41C0000}"/>
    <cellStyle name="20% - Colore 3 13 2 4 4 2" xfId="7602" xr:uid="{00000000-0005-0000-0000-0000B51C0000}"/>
    <cellStyle name="20% - Colore 3 13 2 4 4 3" xfId="7603" xr:uid="{00000000-0005-0000-0000-0000B61C0000}"/>
    <cellStyle name="20% - Colore 3 13 2 4 5" xfId="7604" xr:uid="{00000000-0005-0000-0000-0000B71C0000}"/>
    <cellStyle name="20% - Colore 3 13 2 4 5 2" xfId="7605" xr:uid="{00000000-0005-0000-0000-0000B81C0000}"/>
    <cellStyle name="20% - Colore 3 13 2 4 5 3" xfId="7606" xr:uid="{00000000-0005-0000-0000-0000B91C0000}"/>
    <cellStyle name="20% - Colore 3 13 2 4 6" xfId="7607" xr:uid="{00000000-0005-0000-0000-0000BA1C0000}"/>
    <cellStyle name="20% - Colore 3 13 2 4 7" xfId="7608" xr:uid="{00000000-0005-0000-0000-0000BB1C0000}"/>
    <cellStyle name="20% - Colore 3 13 2 5" xfId="7609" xr:uid="{00000000-0005-0000-0000-0000BC1C0000}"/>
    <cellStyle name="20% - Colore 3 13 2 5 2" xfId="7610" xr:uid="{00000000-0005-0000-0000-0000BD1C0000}"/>
    <cellStyle name="20% - Colore 3 13 2 5 2 2" xfId="7611" xr:uid="{00000000-0005-0000-0000-0000BE1C0000}"/>
    <cellStyle name="20% - Colore 3 13 2 5 2 3" xfId="7612" xr:uid="{00000000-0005-0000-0000-0000BF1C0000}"/>
    <cellStyle name="20% - Colore 3 13 2 5 3" xfId="7613" xr:uid="{00000000-0005-0000-0000-0000C01C0000}"/>
    <cellStyle name="20% - Colore 3 13 2 5 4" xfId="7614" xr:uid="{00000000-0005-0000-0000-0000C11C0000}"/>
    <cellStyle name="20% - Colore 3 13 2 6" xfId="7615" xr:uid="{00000000-0005-0000-0000-0000C21C0000}"/>
    <cellStyle name="20% - Colore 3 13 2 6 2" xfId="7616" xr:uid="{00000000-0005-0000-0000-0000C31C0000}"/>
    <cellStyle name="20% - Colore 3 13 2 6 3" xfId="7617" xr:uid="{00000000-0005-0000-0000-0000C41C0000}"/>
    <cellStyle name="20% - Colore 3 13 2 7" xfId="7618" xr:uid="{00000000-0005-0000-0000-0000C51C0000}"/>
    <cellStyle name="20% - Colore 3 13 2 7 2" xfId="7619" xr:uid="{00000000-0005-0000-0000-0000C61C0000}"/>
    <cellStyle name="20% - Colore 3 13 2 7 3" xfId="7620" xr:uid="{00000000-0005-0000-0000-0000C71C0000}"/>
    <cellStyle name="20% - Colore 3 13 2 8" xfId="7621" xr:uid="{00000000-0005-0000-0000-0000C81C0000}"/>
    <cellStyle name="20% - Colore 3 13 2 8 2" xfId="7622" xr:uid="{00000000-0005-0000-0000-0000C91C0000}"/>
    <cellStyle name="20% - Colore 3 13 2 8 3" xfId="7623" xr:uid="{00000000-0005-0000-0000-0000CA1C0000}"/>
    <cellStyle name="20% - Colore 3 13 2 9" xfId="7624" xr:uid="{00000000-0005-0000-0000-0000CB1C0000}"/>
    <cellStyle name="20% - Colore 3 13 3" xfId="7625" xr:uid="{00000000-0005-0000-0000-0000CC1C0000}"/>
    <cellStyle name="20% - Colore 3 13 3 2" xfId="7626" xr:uid="{00000000-0005-0000-0000-0000CD1C0000}"/>
    <cellStyle name="20% - Colore 3 13 3 2 2" xfId="7627" xr:uid="{00000000-0005-0000-0000-0000CE1C0000}"/>
    <cellStyle name="20% - Colore 3 13 3 2 2 2" xfId="7628" xr:uid="{00000000-0005-0000-0000-0000CF1C0000}"/>
    <cellStyle name="20% - Colore 3 13 3 2 2 3" xfId="7629" xr:uid="{00000000-0005-0000-0000-0000D01C0000}"/>
    <cellStyle name="20% - Colore 3 13 3 2 3" xfId="7630" xr:uid="{00000000-0005-0000-0000-0000D11C0000}"/>
    <cellStyle name="20% - Colore 3 13 3 2 4" xfId="7631" xr:uid="{00000000-0005-0000-0000-0000D21C0000}"/>
    <cellStyle name="20% - Colore 3 13 3 3" xfId="7632" xr:uid="{00000000-0005-0000-0000-0000D31C0000}"/>
    <cellStyle name="20% - Colore 3 13 3 3 2" xfId="7633" xr:uid="{00000000-0005-0000-0000-0000D41C0000}"/>
    <cellStyle name="20% - Colore 3 13 3 3 3" xfId="7634" xr:uid="{00000000-0005-0000-0000-0000D51C0000}"/>
    <cellStyle name="20% - Colore 3 13 3 4" xfId="7635" xr:uid="{00000000-0005-0000-0000-0000D61C0000}"/>
    <cellStyle name="20% - Colore 3 13 3 4 2" xfId="7636" xr:uid="{00000000-0005-0000-0000-0000D71C0000}"/>
    <cellStyle name="20% - Colore 3 13 3 4 3" xfId="7637" xr:uid="{00000000-0005-0000-0000-0000D81C0000}"/>
    <cellStyle name="20% - Colore 3 13 3 5" xfId="7638" xr:uid="{00000000-0005-0000-0000-0000D91C0000}"/>
    <cellStyle name="20% - Colore 3 13 3 5 2" xfId="7639" xr:uid="{00000000-0005-0000-0000-0000DA1C0000}"/>
    <cellStyle name="20% - Colore 3 13 3 5 3" xfId="7640" xr:uid="{00000000-0005-0000-0000-0000DB1C0000}"/>
    <cellStyle name="20% - Colore 3 13 3 6" xfId="7641" xr:uid="{00000000-0005-0000-0000-0000DC1C0000}"/>
    <cellStyle name="20% - Colore 3 13 3 7" xfId="7642" xr:uid="{00000000-0005-0000-0000-0000DD1C0000}"/>
    <cellStyle name="20% - Colore 3 13 4" xfId="7643" xr:uid="{00000000-0005-0000-0000-0000DE1C0000}"/>
    <cellStyle name="20% - Colore 3 13 4 2" xfId="7644" xr:uid="{00000000-0005-0000-0000-0000DF1C0000}"/>
    <cellStyle name="20% - Colore 3 13 4 2 2" xfId="7645" xr:uid="{00000000-0005-0000-0000-0000E01C0000}"/>
    <cellStyle name="20% - Colore 3 13 4 2 2 2" xfId="7646" xr:uid="{00000000-0005-0000-0000-0000E11C0000}"/>
    <cellStyle name="20% - Colore 3 13 4 2 2 3" xfId="7647" xr:uid="{00000000-0005-0000-0000-0000E21C0000}"/>
    <cellStyle name="20% - Colore 3 13 4 2 3" xfId="7648" xr:uid="{00000000-0005-0000-0000-0000E31C0000}"/>
    <cellStyle name="20% - Colore 3 13 4 2 4" xfId="7649" xr:uid="{00000000-0005-0000-0000-0000E41C0000}"/>
    <cellStyle name="20% - Colore 3 13 4 3" xfId="7650" xr:uid="{00000000-0005-0000-0000-0000E51C0000}"/>
    <cellStyle name="20% - Colore 3 13 4 3 2" xfId="7651" xr:uid="{00000000-0005-0000-0000-0000E61C0000}"/>
    <cellStyle name="20% - Colore 3 13 4 3 3" xfId="7652" xr:uid="{00000000-0005-0000-0000-0000E71C0000}"/>
    <cellStyle name="20% - Colore 3 13 4 4" xfId="7653" xr:uid="{00000000-0005-0000-0000-0000E81C0000}"/>
    <cellStyle name="20% - Colore 3 13 4 4 2" xfId="7654" xr:uid="{00000000-0005-0000-0000-0000E91C0000}"/>
    <cellStyle name="20% - Colore 3 13 4 4 3" xfId="7655" xr:uid="{00000000-0005-0000-0000-0000EA1C0000}"/>
    <cellStyle name="20% - Colore 3 13 4 5" xfId="7656" xr:uid="{00000000-0005-0000-0000-0000EB1C0000}"/>
    <cellStyle name="20% - Colore 3 13 4 5 2" xfId="7657" xr:uid="{00000000-0005-0000-0000-0000EC1C0000}"/>
    <cellStyle name="20% - Colore 3 13 4 5 3" xfId="7658" xr:uid="{00000000-0005-0000-0000-0000ED1C0000}"/>
    <cellStyle name="20% - Colore 3 13 4 6" xfId="7659" xr:uid="{00000000-0005-0000-0000-0000EE1C0000}"/>
    <cellStyle name="20% - Colore 3 13 4 7" xfId="7660" xr:uid="{00000000-0005-0000-0000-0000EF1C0000}"/>
    <cellStyle name="20% - Colore 3 13 5" xfId="7661" xr:uid="{00000000-0005-0000-0000-0000F01C0000}"/>
    <cellStyle name="20% - Colore 3 13 5 2" xfId="7662" xr:uid="{00000000-0005-0000-0000-0000F11C0000}"/>
    <cellStyle name="20% - Colore 3 13 5 2 2" xfId="7663" xr:uid="{00000000-0005-0000-0000-0000F21C0000}"/>
    <cellStyle name="20% - Colore 3 13 5 2 2 2" xfId="7664" xr:uid="{00000000-0005-0000-0000-0000F31C0000}"/>
    <cellStyle name="20% - Colore 3 13 5 2 2 3" xfId="7665" xr:uid="{00000000-0005-0000-0000-0000F41C0000}"/>
    <cellStyle name="20% - Colore 3 13 5 2 3" xfId="7666" xr:uid="{00000000-0005-0000-0000-0000F51C0000}"/>
    <cellStyle name="20% - Colore 3 13 5 2 4" xfId="7667" xr:uid="{00000000-0005-0000-0000-0000F61C0000}"/>
    <cellStyle name="20% - Colore 3 13 5 3" xfId="7668" xr:uid="{00000000-0005-0000-0000-0000F71C0000}"/>
    <cellStyle name="20% - Colore 3 13 5 3 2" xfId="7669" xr:uid="{00000000-0005-0000-0000-0000F81C0000}"/>
    <cellStyle name="20% - Colore 3 13 5 3 3" xfId="7670" xr:uid="{00000000-0005-0000-0000-0000F91C0000}"/>
    <cellStyle name="20% - Colore 3 13 5 4" xfId="7671" xr:uid="{00000000-0005-0000-0000-0000FA1C0000}"/>
    <cellStyle name="20% - Colore 3 13 5 4 2" xfId="7672" xr:uid="{00000000-0005-0000-0000-0000FB1C0000}"/>
    <cellStyle name="20% - Colore 3 13 5 4 3" xfId="7673" xr:uid="{00000000-0005-0000-0000-0000FC1C0000}"/>
    <cellStyle name="20% - Colore 3 13 5 5" xfId="7674" xr:uid="{00000000-0005-0000-0000-0000FD1C0000}"/>
    <cellStyle name="20% - Colore 3 13 5 5 2" xfId="7675" xr:uid="{00000000-0005-0000-0000-0000FE1C0000}"/>
    <cellStyle name="20% - Colore 3 13 5 5 3" xfId="7676" xr:uid="{00000000-0005-0000-0000-0000FF1C0000}"/>
    <cellStyle name="20% - Colore 3 13 5 6" xfId="7677" xr:uid="{00000000-0005-0000-0000-0000001D0000}"/>
    <cellStyle name="20% - Colore 3 13 5 7" xfId="7678" xr:uid="{00000000-0005-0000-0000-0000011D0000}"/>
    <cellStyle name="20% - Colore 3 13 6" xfId="7679" xr:uid="{00000000-0005-0000-0000-0000021D0000}"/>
    <cellStyle name="20% - Colore 3 13 6 2" xfId="7680" xr:uid="{00000000-0005-0000-0000-0000031D0000}"/>
    <cellStyle name="20% - Colore 3 13 6 2 2" xfId="7681" xr:uid="{00000000-0005-0000-0000-0000041D0000}"/>
    <cellStyle name="20% - Colore 3 13 6 2 3" xfId="7682" xr:uid="{00000000-0005-0000-0000-0000051D0000}"/>
    <cellStyle name="20% - Colore 3 13 6 3" xfId="7683" xr:uid="{00000000-0005-0000-0000-0000061D0000}"/>
    <cellStyle name="20% - Colore 3 13 6 4" xfId="7684" xr:uid="{00000000-0005-0000-0000-0000071D0000}"/>
    <cellStyle name="20% - Colore 3 13 7" xfId="7685" xr:uid="{00000000-0005-0000-0000-0000081D0000}"/>
    <cellStyle name="20% - Colore 3 13 7 2" xfId="7686" xr:uid="{00000000-0005-0000-0000-0000091D0000}"/>
    <cellStyle name="20% - Colore 3 13 7 3" xfId="7687" xr:uid="{00000000-0005-0000-0000-00000A1D0000}"/>
    <cellStyle name="20% - Colore 3 13 8" xfId="7688" xr:uid="{00000000-0005-0000-0000-00000B1D0000}"/>
    <cellStyle name="20% - Colore 3 13 8 2" xfId="7689" xr:uid="{00000000-0005-0000-0000-00000C1D0000}"/>
    <cellStyle name="20% - Colore 3 13 8 3" xfId="7690" xr:uid="{00000000-0005-0000-0000-00000D1D0000}"/>
    <cellStyle name="20% - Colore 3 13 9" xfId="7691" xr:uid="{00000000-0005-0000-0000-00000E1D0000}"/>
    <cellStyle name="20% - Colore 3 13 9 2" xfId="7692" xr:uid="{00000000-0005-0000-0000-00000F1D0000}"/>
    <cellStyle name="20% - Colore 3 13 9 3" xfId="7693" xr:uid="{00000000-0005-0000-0000-0000101D0000}"/>
    <cellStyle name="20% - Colore 3 14" xfId="7694" xr:uid="{00000000-0005-0000-0000-0000111D0000}"/>
    <cellStyle name="20% - Colore 3 14 10" xfId="7695" xr:uid="{00000000-0005-0000-0000-0000121D0000}"/>
    <cellStyle name="20% - Colore 3 14 11" xfId="7696" xr:uid="{00000000-0005-0000-0000-0000131D0000}"/>
    <cellStyle name="20% - Colore 3 14 2" xfId="7697" xr:uid="{00000000-0005-0000-0000-0000141D0000}"/>
    <cellStyle name="20% - Colore 3 14 2 10" xfId="7698" xr:uid="{00000000-0005-0000-0000-0000151D0000}"/>
    <cellStyle name="20% - Colore 3 14 2 2" xfId="7699" xr:uid="{00000000-0005-0000-0000-0000161D0000}"/>
    <cellStyle name="20% - Colore 3 14 2 2 2" xfId="7700" xr:uid="{00000000-0005-0000-0000-0000171D0000}"/>
    <cellStyle name="20% - Colore 3 14 2 2 2 2" xfId="7701" xr:uid="{00000000-0005-0000-0000-0000181D0000}"/>
    <cellStyle name="20% - Colore 3 14 2 2 2 2 2" xfId="7702" xr:uid="{00000000-0005-0000-0000-0000191D0000}"/>
    <cellStyle name="20% - Colore 3 14 2 2 2 2 3" xfId="7703" xr:uid="{00000000-0005-0000-0000-00001A1D0000}"/>
    <cellStyle name="20% - Colore 3 14 2 2 2 3" xfId="7704" xr:uid="{00000000-0005-0000-0000-00001B1D0000}"/>
    <cellStyle name="20% - Colore 3 14 2 2 2 4" xfId="7705" xr:uid="{00000000-0005-0000-0000-00001C1D0000}"/>
    <cellStyle name="20% - Colore 3 14 2 2 3" xfId="7706" xr:uid="{00000000-0005-0000-0000-00001D1D0000}"/>
    <cellStyle name="20% - Colore 3 14 2 2 3 2" xfId="7707" xr:uid="{00000000-0005-0000-0000-00001E1D0000}"/>
    <cellStyle name="20% - Colore 3 14 2 2 3 3" xfId="7708" xr:uid="{00000000-0005-0000-0000-00001F1D0000}"/>
    <cellStyle name="20% - Colore 3 14 2 2 4" xfId="7709" xr:uid="{00000000-0005-0000-0000-0000201D0000}"/>
    <cellStyle name="20% - Colore 3 14 2 2 4 2" xfId="7710" xr:uid="{00000000-0005-0000-0000-0000211D0000}"/>
    <cellStyle name="20% - Colore 3 14 2 2 4 3" xfId="7711" xr:uid="{00000000-0005-0000-0000-0000221D0000}"/>
    <cellStyle name="20% - Colore 3 14 2 2 5" xfId="7712" xr:uid="{00000000-0005-0000-0000-0000231D0000}"/>
    <cellStyle name="20% - Colore 3 14 2 2 5 2" xfId="7713" xr:uid="{00000000-0005-0000-0000-0000241D0000}"/>
    <cellStyle name="20% - Colore 3 14 2 2 5 3" xfId="7714" xr:uid="{00000000-0005-0000-0000-0000251D0000}"/>
    <cellStyle name="20% - Colore 3 14 2 2 6" xfId="7715" xr:uid="{00000000-0005-0000-0000-0000261D0000}"/>
    <cellStyle name="20% - Colore 3 14 2 2 7" xfId="7716" xr:uid="{00000000-0005-0000-0000-0000271D0000}"/>
    <cellStyle name="20% - Colore 3 14 2 3" xfId="7717" xr:uid="{00000000-0005-0000-0000-0000281D0000}"/>
    <cellStyle name="20% - Colore 3 14 2 3 2" xfId="7718" xr:uid="{00000000-0005-0000-0000-0000291D0000}"/>
    <cellStyle name="20% - Colore 3 14 2 3 2 2" xfId="7719" xr:uid="{00000000-0005-0000-0000-00002A1D0000}"/>
    <cellStyle name="20% - Colore 3 14 2 3 2 2 2" xfId="7720" xr:uid="{00000000-0005-0000-0000-00002B1D0000}"/>
    <cellStyle name="20% - Colore 3 14 2 3 2 2 3" xfId="7721" xr:uid="{00000000-0005-0000-0000-00002C1D0000}"/>
    <cellStyle name="20% - Colore 3 14 2 3 2 3" xfId="7722" xr:uid="{00000000-0005-0000-0000-00002D1D0000}"/>
    <cellStyle name="20% - Colore 3 14 2 3 2 4" xfId="7723" xr:uid="{00000000-0005-0000-0000-00002E1D0000}"/>
    <cellStyle name="20% - Colore 3 14 2 3 3" xfId="7724" xr:uid="{00000000-0005-0000-0000-00002F1D0000}"/>
    <cellStyle name="20% - Colore 3 14 2 3 3 2" xfId="7725" xr:uid="{00000000-0005-0000-0000-0000301D0000}"/>
    <cellStyle name="20% - Colore 3 14 2 3 3 3" xfId="7726" xr:uid="{00000000-0005-0000-0000-0000311D0000}"/>
    <cellStyle name="20% - Colore 3 14 2 3 4" xfId="7727" xr:uid="{00000000-0005-0000-0000-0000321D0000}"/>
    <cellStyle name="20% - Colore 3 14 2 3 4 2" xfId="7728" xr:uid="{00000000-0005-0000-0000-0000331D0000}"/>
    <cellStyle name="20% - Colore 3 14 2 3 4 3" xfId="7729" xr:uid="{00000000-0005-0000-0000-0000341D0000}"/>
    <cellStyle name="20% - Colore 3 14 2 3 5" xfId="7730" xr:uid="{00000000-0005-0000-0000-0000351D0000}"/>
    <cellStyle name="20% - Colore 3 14 2 3 5 2" xfId="7731" xr:uid="{00000000-0005-0000-0000-0000361D0000}"/>
    <cellStyle name="20% - Colore 3 14 2 3 5 3" xfId="7732" xr:uid="{00000000-0005-0000-0000-0000371D0000}"/>
    <cellStyle name="20% - Colore 3 14 2 3 6" xfId="7733" xr:uid="{00000000-0005-0000-0000-0000381D0000}"/>
    <cellStyle name="20% - Colore 3 14 2 3 7" xfId="7734" xr:uid="{00000000-0005-0000-0000-0000391D0000}"/>
    <cellStyle name="20% - Colore 3 14 2 4" xfId="7735" xr:uid="{00000000-0005-0000-0000-00003A1D0000}"/>
    <cellStyle name="20% - Colore 3 14 2 4 2" xfId="7736" xr:uid="{00000000-0005-0000-0000-00003B1D0000}"/>
    <cellStyle name="20% - Colore 3 14 2 4 2 2" xfId="7737" xr:uid="{00000000-0005-0000-0000-00003C1D0000}"/>
    <cellStyle name="20% - Colore 3 14 2 4 2 2 2" xfId="7738" xr:uid="{00000000-0005-0000-0000-00003D1D0000}"/>
    <cellStyle name="20% - Colore 3 14 2 4 2 2 3" xfId="7739" xr:uid="{00000000-0005-0000-0000-00003E1D0000}"/>
    <cellStyle name="20% - Colore 3 14 2 4 2 3" xfId="7740" xr:uid="{00000000-0005-0000-0000-00003F1D0000}"/>
    <cellStyle name="20% - Colore 3 14 2 4 2 4" xfId="7741" xr:uid="{00000000-0005-0000-0000-0000401D0000}"/>
    <cellStyle name="20% - Colore 3 14 2 4 3" xfId="7742" xr:uid="{00000000-0005-0000-0000-0000411D0000}"/>
    <cellStyle name="20% - Colore 3 14 2 4 3 2" xfId="7743" xr:uid="{00000000-0005-0000-0000-0000421D0000}"/>
    <cellStyle name="20% - Colore 3 14 2 4 3 3" xfId="7744" xr:uid="{00000000-0005-0000-0000-0000431D0000}"/>
    <cellStyle name="20% - Colore 3 14 2 4 4" xfId="7745" xr:uid="{00000000-0005-0000-0000-0000441D0000}"/>
    <cellStyle name="20% - Colore 3 14 2 4 4 2" xfId="7746" xr:uid="{00000000-0005-0000-0000-0000451D0000}"/>
    <cellStyle name="20% - Colore 3 14 2 4 4 3" xfId="7747" xr:uid="{00000000-0005-0000-0000-0000461D0000}"/>
    <cellStyle name="20% - Colore 3 14 2 4 5" xfId="7748" xr:uid="{00000000-0005-0000-0000-0000471D0000}"/>
    <cellStyle name="20% - Colore 3 14 2 4 5 2" xfId="7749" xr:uid="{00000000-0005-0000-0000-0000481D0000}"/>
    <cellStyle name="20% - Colore 3 14 2 4 5 3" xfId="7750" xr:uid="{00000000-0005-0000-0000-0000491D0000}"/>
    <cellStyle name="20% - Colore 3 14 2 4 6" xfId="7751" xr:uid="{00000000-0005-0000-0000-00004A1D0000}"/>
    <cellStyle name="20% - Colore 3 14 2 4 7" xfId="7752" xr:uid="{00000000-0005-0000-0000-00004B1D0000}"/>
    <cellStyle name="20% - Colore 3 14 2 5" xfId="7753" xr:uid="{00000000-0005-0000-0000-00004C1D0000}"/>
    <cellStyle name="20% - Colore 3 14 2 5 2" xfId="7754" xr:uid="{00000000-0005-0000-0000-00004D1D0000}"/>
    <cellStyle name="20% - Colore 3 14 2 5 2 2" xfId="7755" xr:uid="{00000000-0005-0000-0000-00004E1D0000}"/>
    <cellStyle name="20% - Colore 3 14 2 5 2 3" xfId="7756" xr:uid="{00000000-0005-0000-0000-00004F1D0000}"/>
    <cellStyle name="20% - Colore 3 14 2 5 3" xfId="7757" xr:uid="{00000000-0005-0000-0000-0000501D0000}"/>
    <cellStyle name="20% - Colore 3 14 2 5 4" xfId="7758" xr:uid="{00000000-0005-0000-0000-0000511D0000}"/>
    <cellStyle name="20% - Colore 3 14 2 6" xfId="7759" xr:uid="{00000000-0005-0000-0000-0000521D0000}"/>
    <cellStyle name="20% - Colore 3 14 2 6 2" xfId="7760" xr:uid="{00000000-0005-0000-0000-0000531D0000}"/>
    <cellStyle name="20% - Colore 3 14 2 6 3" xfId="7761" xr:uid="{00000000-0005-0000-0000-0000541D0000}"/>
    <cellStyle name="20% - Colore 3 14 2 7" xfId="7762" xr:uid="{00000000-0005-0000-0000-0000551D0000}"/>
    <cellStyle name="20% - Colore 3 14 2 7 2" xfId="7763" xr:uid="{00000000-0005-0000-0000-0000561D0000}"/>
    <cellStyle name="20% - Colore 3 14 2 7 3" xfId="7764" xr:uid="{00000000-0005-0000-0000-0000571D0000}"/>
    <cellStyle name="20% - Colore 3 14 2 8" xfId="7765" xr:uid="{00000000-0005-0000-0000-0000581D0000}"/>
    <cellStyle name="20% - Colore 3 14 2 8 2" xfId="7766" xr:uid="{00000000-0005-0000-0000-0000591D0000}"/>
    <cellStyle name="20% - Colore 3 14 2 8 3" xfId="7767" xr:uid="{00000000-0005-0000-0000-00005A1D0000}"/>
    <cellStyle name="20% - Colore 3 14 2 9" xfId="7768" xr:uid="{00000000-0005-0000-0000-00005B1D0000}"/>
    <cellStyle name="20% - Colore 3 14 3" xfId="7769" xr:uid="{00000000-0005-0000-0000-00005C1D0000}"/>
    <cellStyle name="20% - Colore 3 14 3 2" xfId="7770" xr:uid="{00000000-0005-0000-0000-00005D1D0000}"/>
    <cellStyle name="20% - Colore 3 14 3 2 2" xfId="7771" xr:uid="{00000000-0005-0000-0000-00005E1D0000}"/>
    <cellStyle name="20% - Colore 3 14 3 2 2 2" xfId="7772" xr:uid="{00000000-0005-0000-0000-00005F1D0000}"/>
    <cellStyle name="20% - Colore 3 14 3 2 2 3" xfId="7773" xr:uid="{00000000-0005-0000-0000-0000601D0000}"/>
    <cellStyle name="20% - Colore 3 14 3 2 3" xfId="7774" xr:uid="{00000000-0005-0000-0000-0000611D0000}"/>
    <cellStyle name="20% - Colore 3 14 3 2 4" xfId="7775" xr:uid="{00000000-0005-0000-0000-0000621D0000}"/>
    <cellStyle name="20% - Colore 3 14 3 3" xfId="7776" xr:uid="{00000000-0005-0000-0000-0000631D0000}"/>
    <cellStyle name="20% - Colore 3 14 3 3 2" xfId="7777" xr:uid="{00000000-0005-0000-0000-0000641D0000}"/>
    <cellStyle name="20% - Colore 3 14 3 3 3" xfId="7778" xr:uid="{00000000-0005-0000-0000-0000651D0000}"/>
    <cellStyle name="20% - Colore 3 14 3 4" xfId="7779" xr:uid="{00000000-0005-0000-0000-0000661D0000}"/>
    <cellStyle name="20% - Colore 3 14 3 4 2" xfId="7780" xr:uid="{00000000-0005-0000-0000-0000671D0000}"/>
    <cellStyle name="20% - Colore 3 14 3 4 3" xfId="7781" xr:uid="{00000000-0005-0000-0000-0000681D0000}"/>
    <cellStyle name="20% - Colore 3 14 3 5" xfId="7782" xr:uid="{00000000-0005-0000-0000-0000691D0000}"/>
    <cellStyle name="20% - Colore 3 14 3 5 2" xfId="7783" xr:uid="{00000000-0005-0000-0000-00006A1D0000}"/>
    <cellStyle name="20% - Colore 3 14 3 5 3" xfId="7784" xr:uid="{00000000-0005-0000-0000-00006B1D0000}"/>
    <cellStyle name="20% - Colore 3 14 3 6" xfId="7785" xr:uid="{00000000-0005-0000-0000-00006C1D0000}"/>
    <cellStyle name="20% - Colore 3 14 3 7" xfId="7786" xr:uid="{00000000-0005-0000-0000-00006D1D0000}"/>
    <cellStyle name="20% - Colore 3 14 4" xfId="7787" xr:uid="{00000000-0005-0000-0000-00006E1D0000}"/>
    <cellStyle name="20% - Colore 3 14 4 2" xfId="7788" xr:uid="{00000000-0005-0000-0000-00006F1D0000}"/>
    <cellStyle name="20% - Colore 3 14 4 2 2" xfId="7789" xr:uid="{00000000-0005-0000-0000-0000701D0000}"/>
    <cellStyle name="20% - Colore 3 14 4 2 2 2" xfId="7790" xr:uid="{00000000-0005-0000-0000-0000711D0000}"/>
    <cellStyle name="20% - Colore 3 14 4 2 2 3" xfId="7791" xr:uid="{00000000-0005-0000-0000-0000721D0000}"/>
    <cellStyle name="20% - Colore 3 14 4 2 3" xfId="7792" xr:uid="{00000000-0005-0000-0000-0000731D0000}"/>
    <cellStyle name="20% - Colore 3 14 4 2 4" xfId="7793" xr:uid="{00000000-0005-0000-0000-0000741D0000}"/>
    <cellStyle name="20% - Colore 3 14 4 3" xfId="7794" xr:uid="{00000000-0005-0000-0000-0000751D0000}"/>
    <cellStyle name="20% - Colore 3 14 4 3 2" xfId="7795" xr:uid="{00000000-0005-0000-0000-0000761D0000}"/>
    <cellStyle name="20% - Colore 3 14 4 3 3" xfId="7796" xr:uid="{00000000-0005-0000-0000-0000771D0000}"/>
    <cellStyle name="20% - Colore 3 14 4 4" xfId="7797" xr:uid="{00000000-0005-0000-0000-0000781D0000}"/>
    <cellStyle name="20% - Colore 3 14 4 4 2" xfId="7798" xr:uid="{00000000-0005-0000-0000-0000791D0000}"/>
    <cellStyle name="20% - Colore 3 14 4 4 3" xfId="7799" xr:uid="{00000000-0005-0000-0000-00007A1D0000}"/>
    <cellStyle name="20% - Colore 3 14 4 5" xfId="7800" xr:uid="{00000000-0005-0000-0000-00007B1D0000}"/>
    <cellStyle name="20% - Colore 3 14 4 5 2" xfId="7801" xr:uid="{00000000-0005-0000-0000-00007C1D0000}"/>
    <cellStyle name="20% - Colore 3 14 4 5 3" xfId="7802" xr:uid="{00000000-0005-0000-0000-00007D1D0000}"/>
    <cellStyle name="20% - Colore 3 14 4 6" xfId="7803" xr:uid="{00000000-0005-0000-0000-00007E1D0000}"/>
    <cellStyle name="20% - Colore 3 14 4 7" xfId="7804" xr:uid="{00000000-0005-0000-0000-00007F1D0000}"/>
    <cellStyle name="20% - Colore 3 14 5" xfId="7805" xr:uid="{00000000-0005-0000-0000-0000801D0000}"/>
    <cellStyle name="20% - Colore 3 14 5 2" xfId="7806" xr:uid="{00000000-0005-0000-0000-0000811D0000}"/>
    <cellStyle name="20% - Colore 3 14 5 2 2" xfId="7807" xr:uid="{00000000-0005-0000-0000-0000821D0000}"/>
    <cellStyle name="20% - Colore 3 14 5 2 2 2" xfId="7808" xr:uid="{00000000-0005-0000-0000-0000831D0000}"/>
    <cellStyle name="20% - Colore 3 14 5 2 2 3" xfId="7809" xr:uid="{00000000-0005-0000-0000-0000841D0000}"/>
    <cellStyle name="20% - Colore 3 14 5 2 3" xfId="7810" xr:uid="{00000000-0005-0000-0000-0000851D0000}"/>
    <cellStyle name="20% - Colore 3 14 5 2 4" xfId="7811" xr:uid="{00000000-0005-0000-0000-0000861D0000}"/>
    <cellStyle name="20% - Colore 3 14 5 3" xfId="7812" xr:uid="{00000000-0005-0000-0000-0000871D0000}"/>
    <cellStyle name="20% - Colore 3 14 5 3 2" xfId="7813" xr:uid="{00000000-0005-0000-0000-0000881D0000}"/>
    <cellStyle name="20% - Colore 3 14 5 3 3" xfId="7814" xr:uid="{00000000-0005-0000-0000-0000891D0000}"/>
    <cellStyle name="20% - Colore 3 14 5 4" xfId="7815" xr:uid="{00000000-0005-0000-0000-00008A1D0000}"/>
    <cellStyle name="20% - Colore 3 14 5 4 2" xfId="7816" xr:uid="{00000000-0005-0000-0000-00008B1D0000}"/>
    <cellStyle name="20% - Colore 3 14 5 4 3" xfId="7817" xr:uid="{00000000-0005-0000-0000-00008C1D0000}"/>
    <cellStyle name="20% - Colore 3 14 5 5" xfId="7818" xr:uid="{00000000-0005-0000-0000-00008D1D0000}"/>
    <cellStyle name="20% - Colore 3 14 5 5 2" xfId="7819" xr:uid="{00000000-0005-0000-0000-00008E1D0000}"/>
    <cellStyle name="20% - Colore 3 14 5 5 3" xfId="7820" xr:uid="{00000000-0005-0000-0000-00008F1D0000}"/>
    <cellStyle name="20% - Colore 3 14 5 6" xfId="7821" xr:uid="{00000000-0005-0000-0000-0000901D0000}"/>
    <cellStyle name="20% - Colore 3 14 5 7" xfId="7822" xr:uid="{00000000-0005-0000-0000-0000911D0000}"/>
    <cellStyle name="20% - Colore 3 14 6" xfId="7823" xr:uid="{00000000-0005-0000-0000-0000921D0000}"/>
    <cellStyle name="20% - Colore 3 14 6 2" xfId="7824" xr:uid="{00000000-0005-0000-0000-0000931D0000}"/>
    <cellStyle name="20% - Colore 3 14 6 2 2" xfId="7825" xr:uid="{00000000-0005-0000-0000-0000941D0000}"/>
    <cellStyle name="20% - Colore 3 14 6 2 3" xfId="7826" xr:uid="{00000000-0005-0000-0000-0000951D0000}"/>
    <cellStyle name="20% - Colore 3 14 6 3" xfId="7827" xr:uid="{00000000-0005-0000-0000-0000961D0000}"/>
    <cellStyle name="20% - Colore 3 14 6 4" xfId="7828" xr:uid="{00000000-0005-0000-0000-0000971D0000}"/>
    <cellStyle name="20% - Colore 3 14 7" xfId="7829" xr:uid="{00000000-0005-0000-0000-0000981D0000}"/>
    <cellStyle name="20% - Colore 3 14 7 2" xfId="7830" xr:uid="{00000000-0005-0000-0000-0000991D0000}"/>
    <cellStyle name="20% - Colore 3 14 7 3" xfId="7831" xr:uid="{00000000-0005-0000-0000-00009A1D0000}"/>
    <cellStyle name="20% - Colore 3 14 8" xfId="7832" xr:uid="{00000000-0005-0000-0000-00009B1D0000}"/>
    <cellStyle name="20% - Colore 3 14 8 2" xfId="7833" xr:uid="{00000000-0005-0000-0000-00009C1D0000}"/>
    <cellStyle name="20% - Colore 3 14 8 3" xfId="7834" xr:uid="{00000000-0005-0000-0000-00009D1D0000}"/>
    <cellStyle name="20% - Colore 3 14 9" xfId="7835" xr:uid="{00000000-0005-0000-0000-00009E1D0000}"/>
    <cellStyle name="20% - Colore 3 14 9 2" xfId="7836" xr:uid="{00000000-0005-0000-0000-00009F1D0000}"/>
    <cellStyle name="20% - Colore 3 14 9 3" xfId="7837" xr:uid="{00000000-0005-0000-0000-0000A01D0000}"/>
    <cellStyle name="20% - Colore 3 15" xfId="7838" xr:uid="{00000000-0005-0000-0000-0000A11D0000}"/>
    <cellStyle name="20% - Colore 3 15 10" xfId="7839" xr:uid="{00000000-0005-0000-0000-0000A21D0000}"/>
    <cellStyle name="20% - Colore 3 15 11" xfId="7840" xr:uid="{00000000-0005-0000-0000-0000A31D0000}"/>
    <cellStyle name="20% - Colore 3 15 2" xfId="7841" xr:uid="{00000000-0005-0000-0000-0000A41D0000}"/>
    <cellStyle name="20% - Colore 3 15 2 10" xfId="7842" xr:uid="{00000000-0005-0000-0000-0000A51D0000}"/>
    <cellStyle name="20% - Colore 3 15 2 2" xfId="7843" xr:uid="{00000000-0005-0000-0000-0000A61D0000}"/>
    <cellStyle name="20% - Colore 3 15 2 2 2" xfId="7844" xr:uid="{00000000-0005-0000-0000-0000A71D0000}"/>
    <cellStyle name="20% - Colore 3 15 2 2 2 2" xfId="7845" xr:uid="{00000000-0005-0000-0000-0000A81D0000}"/>
    <cellStyle name="20% - Colore 3 15 2 2 2 2 2" xfId="7846" xr:uid="{00000000-0005-0000-0000-0000A91D0000}"/>
    <cellStyle name="20% - Colore 3 15 2 2 2 2 3" xfId="7847" xr:uid="{00000000-0005-0000-0000-0000AA1D0000}"/>
    <cellStyle name="20% - Colore 3 15 2 2 2 3" xfId="7848" xr:uid="{00000000-0005-0000-0000-0000AB1D0000}"/>
    <cellStyle name="20% - Colore 3 15 2 2 2 4" xfId="7849" xr:uid="{00000000-0005-0000-0000-0000AC1D0000}"/>
    <cellStyle name="20% - Colore 3 15 2 2 3" xfId="7850" xr:uid="{00000000-0005-0000-0000-0000AD1D0000}"/>
    <cellStyle name="20% - Colore 3 15 2 2 3 2" xfId="7851" xr:uid="{00000000-0005-0000-0000-0000AE1D0000}"/>
    <cellStyle name="20% - Colore 3 15 2 2 3 3" xfId="7852" xr:uid="{00000000-0005-0000-0000-0000AF1D0000}"/>
    <cellStyle name="20% - Colore 3 15 2 2 4" xfId="7853" xr:uid="{00000000-0005-0000-0000-0000B01D0000}"/>
    <cellStyle name="20% - Colore 3 15 2 2 4 2" xfId="7854" xr:uid="{00000000-0005-0000-0000-0000B11D0000}"/>
    <cellStyle name="20% - Colore 3 15 2 2 4 3" xfId="7855" xr:uid="{00000000-0005-0000-0000-0000B21D0000}"/>
    <cellStyle name="20% - Colore 3 15 2 2 5" xfId="7856" xr:uid="{00000000-0005-0000-0000-0000B31D0000}"/>
    <cellStyle name="20% - Colore 3 15 2 2 5 2" xfId="7857" xr:uid="{00000000-0005-0000-0000-0000B41D0000}"/>
    <cellStyle name="20% - Colore 3 15 2 2 5 3" xfId="7858" xr:uid="{00000000-0005-0000-0000-0000B51D0000}"/>
    <cellStyle name="20% - Colore 3 15 2 2 6" xfId="7859" xr:uid="{00000000-0005-0000-0000-0000B61D0000}"/>
    <cellStyle name="20% - Colore 3 15 2 2 7" xfId="7860" xr:uid="{00000000-0005-0000-0000-0000B71D0000}"/>
    <cellStyle name="20% - Colore 3 15 2 3" xfId="7861" xr:uid="{00000000-0005-0000-0000-0000B81D0000}"/>
    <cellStyle name="20% - Colore 3 15 2 3 2" xfId="7862" xr:uid="{00000000-0005-0000-0000-0000B91D0000}"/>
    <cellStyle name="20% - Colore 3 15 2 3 2 2" xfId="7863" xr:uid="{00000000-0005-0000-0000-0000BA1D0000}"/>
    <cellStyle name="20% - Colore 3 15 2 3 2 2 2" xfId="7864" xr:uid="{00000000-0005-0000-0000-0000BB1D0000}"/>
    <cellStyle name="20% - Colore 3 15 2 3 2 2 3" xfId="7865" xr:uid="{00000000-0005-0000-0000-0000BC1D0000}"/>
    <cellStyle name="20% - Colore 3 15 2 3 2 3" xfId="7866" xr:uid="{00000000-0005-0000-0000-0000BD1D0000}"/>
    <cellStyle name="20% - Colore 3 15 2 3 2 4" xfId="7867" xr:uid="{00000000-0005-0000-0000-0000BE1D0000}"/>
    <cellStyle name="20% - Colore 3 15 2 3 3" xfId="7868" xr:uid="{00000000-0005-0000-0000-0000BF1D0000}"/>
    <cellStyle name="20% - Colore 3 15 2 3 3 2" xfId="7869" xr:uid="{00000000-0005-0000-0000-0000C01D0000}"/>
    <cellStyle name="20% - Colore 3 15 2 3 3 3" xfId="7870" xr:uid="{00000000-0005-0000-0000-0000C11D0000}"/>
    <cellStyle name="20% - Colore 3 15 2 3 4" xfId="7871" xr:uid="{00000000-0005-0000-0000-0000C21D0000}"/>
    <cellStyle name="20% - Colore 3 15 2 3 4 2" xfId="7872" xr:uid="{00000000-0005-0000-0000-0000C31D0000}"/>
    <cellStyle name="20% - Colore 3 15 2 3 4 3" xfId="7873" xr:uid="{00000000-0005-0000-0000-0000C41D0000}"/>
    <cellStyle name="20% - Colore 3 15 2 3 5" xfId="7874" xr:uid="{00000000-0005-0000-0000-0000C51D0000}"/>
    <cellStyle name="20% - Colore 3 15 2 3 5 2" xfId="7875" xr:uid="{00000000-0005-0000-0000-0000C61D0000}"/>
    <cellStyle name="20% - Colore 3 15 2 3 5 3" xfId="7876" xr:uid="{00000000-0005-0000-0000-0000C71D0000}"/>
    <cellStyle name="20% - Colore 3 15 2 3 6" xfId="7877" xr:uid="{00000000-0005-0000-0000-0000C81D0000}"/>
    <cellStyle name="20% - Colore 3 15 2 3 7" xfId="7878" xr:uid="{00000000-0005-0000-0000-0000C91D0000}"/>
    <cellStyle name="20% - Colore 3 15 2 4" xfId="7879" xr:uid="{00000000-0005-0000-0000-0000CA1D0000}"/>
    <cellStyle name="20% - Colore 3 15 2 4 2" xfId="7880" xr:uid="{00000000-0005-0000-0000-0000CB1D0000}"/>
    <cellStyle name="20% - Colore 3 15 2 4 2 2" xfId="7881" xr:uid="{00000000-0005-0000-0000-0000CC1D0000}"/>
    <cellStyle name="20% - Colore 3 15 2 4 2 2 2" xfId="7882" xr:uid="{00000000-0005-0000-0000-0000CD1D0000}"/>
    <cellStyle name="20% - Colore 3 15 2 4 2 2 3" xfId="7883" xr:uid="{00000000-0005-0000-0000-0000CE1D0000}"/>
    <cellStyle name="20% - Colore 3 15 2 4 2 3" xfId="7884" xr:uid="{00000000-0005-0000-0000-0000CF1D0000}"/>
    <cellStyle name="20% - Colore 3 15 2 4 2 4" xfId="7885" xr:uid="{00000000-0005-0000-0000-0000D01D0000}"/>
    <cellStyle name="20% - Colore 3 15 2 4 3" xfId="7886" xr:uid="{00000000-0005-0000-0000-0000D11D0000}"/>
    <cellStyle name="20% - Colore 3 15 2 4 3 2" xfId="7887" xr:uid="{00000000-0005-0000-0000-0000D21D0000}"/>
    <cellStyle name="20% - Colore 3 15 2 4 3 3" xfId="7888" xr:uid="{00000000-0005-0000-0000-0000D31D0000}"/>
    <cellStyle name="20% - Colore 3 15 2 4 4" xfId="7889" xr:uid="{00000000-0005-0000-0000-0000D41D0000}"/>
    <cellStyle name="20% - Colore 3 15 2 4 4 2" xfId="7890" xr:uid="{00000000-0005-0000-0000-0000D51D0000}"/>
    <cellStyle name="20% - Colore 3 15 2 4 4 3" xfId="7891" xr:uid="{00000000-0005-0000-0000-0000D61D0000}"/>
    <cellStyle name="20% - Colore 3 15 2 4 5" xfId="7892" xr:uid="{00000000-0005-0000-0000-0000D71D0000}"/>
    <cellStyle name="20% - Colore 3 15 2 4 5 2" xfId="7893" xr:uid="{00000000-0005-0000-0000-0000D81D0000}"/>
    <cellStyle name="20% - Colore 3 15 2 4 5 3" xfId="7894" xr:uid="{00000000-0005-0000-0000-0000D91D0000}"/>
    <cellStyle name="20% - Colore 3 15 2 4 6" xfId="7895" xr:uid="{00000000-0005-0000-0000-0000DA1D0000}"/>
    <cellStyle name="20% - Colore 3 15 2 4 7" xfId="7896" xr:uid="{00000000-0005-0000-0000-0000DB1D0000}"/>
    <cellStyle name="20% - Colore 3 15 2 5" xfId="7897" xr:uid="{00000000-0005-0000-0000-0000DC1D0000}"/>
    <cellStyle name="20% - Colore 3 15 2 5 2" xfId="7898" xr:uid="{00000000-0005-0000-0000-0000DD1D0000}"/>
    <cellStyle name="20% - Colore 3 15 2 5 2 2" xfId="7899" xr:uid="{00000000-0005-0000-0000-0000DE1D0000}"/>
    <cellStyle name="20% - Colore 3 15 2 5 2 3" xfId="7900" xr:uid="{00000000-0005-0000-0000-0000DF1D0000}"/>
    <cellStyle name="20% - Colore 3 15 2 5 3" xfId="7901" xr:uid="{00000000-0005-0000-0000-0000E01D0000}"/>
    <cellStyle name="20% - Colore 3 15 2 5 4" xfId="7902" xr:uid="{00000000-0005-0000-0000-0000E11D0000}"/>
    <cellStyle name="20% - Colore 3 15 2 6" xfId="7903" xr:uid="{00000000-0005-0000-0000-0000E21D0000}"/>
    <cellStyle name="20% - Colore 3 15 2 6 2" xfId="7904" xr:uid="{00000000-0005-0000-0000-0000E31D0000}"/>
    <cellStyle name="20% - Colore 3 15 2 6 3" xfId="7905" xr:uid="{00000000-0005-0000-0000-0000E41D0000}"/>
    <cellStyle name="20% - Colore 3 15 2 7" xfId="7906" xr:uid="{00000000-0005-0000-0000-0000E51D0000}"/>
    <cellStyle name="20% - Colore 3 15 2 7 2" xfId="7907" xr:uid="{00000000-0005-0000-0000-0000E61D0000}"/>
    <cellStyle name="20% - Colore 3 15 2 7 3" xfId="7908" xr:uid="{00000000-0005-0000-0000-0000E71D0000}"/>
    <cellStyle name="20% - Colore 3 15 2 8" xfId="7909" xr:uid="{00000000-0005-0000-0000-0000E81D0000}"/>
    <cellStyle name="20% - Colore 3 15 2 8 2" xfId="7910" xr:uid="{00000000-0005-0000-0000-0000E91D0000}"/>
    <cellStyle name="20% - Colore 3 15 2 8 3" xfId="7911" xr:uid="{00000000-0005-0000-0000-0000EA1D0000}"/>
    <cellStyle name="20% - Colore 3 15 2 9" xfId="7912" xr:uid="{00000000-0005-0000-0000-0000EB1D0000}"/>
    <cellStyle name="20% - Colore 3 15 3" xfId="7913" xr:uid="{00000000-0005-0000-0000-0000EC1D0000}"/>
    <cellStyle name="20% - Colore 3 15 3 2" xfId="7914" xr:uid="{00000000-0005-0000-0000-0000ED1D0000}"/>
    <cellStyle name="20% - Colore 3 15 3 2 2" xfId="7915" xr:uid="{00000000-0005-0000-0000-0000EE1D0000}"/>
    <cellStyle name="20% - Colore 3 15 3 2 2 2" xfId="7916" xr:uid="{00000000-0005-0000-0000-0000EF1D0000}"/>
    <cellStyle name="20% - Colore 3 15 3 2 2 3" xfId="7917" xr:uid="{00000000-0005-0000-0000-0000F01D0000}"/>
    <cellStyle name="20% - Colore 3 15 3 2 3" xfId="7918" xr:uid="{00000000-0005-0000-0000-0000F11D0000}"/>
    <cellStyle name="20% - Colore 3 15 3 2 4" xfId="7919" xr:uid="{00000000-0005-0000-0000-0000F21D0000}"/>
    <cellStyle name="20% - Colore 3 15 3 3" xfId="7920" xr:uid="{00000000-0005-0000-0000-0000F31D0000}"/>
    <cellStyle name="20% - Colore 3 15 3 3 2" xfId="7921" xr:uid="{00000000-0005-0000-0000-0000F41D0000}"/>
    <cellStyle name="20% - Colore 3 15 3 3 3" xfId="7922" xr:uid="{00000000-0005-0000-0000-0000F51D0000}"/>
    <cellStyle name="20% - Colore 3 15 3 4" xfId="7923" xr:uid="{00000000-0005-0000-0000-0000F61D0000}"/>
    <cellStyle name="20% - Colore 3 15 3 4 2" xfId="7924" xr:uid="{00000000-0005-0000-0000-0000F71D0000}"/>
    <cellStyle name="20% - Colore 3 15 3 4 3" xfId="7925" xr:uid="{00000000-0005-0000-0000-0000F81D0000}"/>
    <cellStyle name="20% - Colore 3 15 3 5" xfId="7926" xr:uid="{00000000-0005-0000-0000-0000F91D0000}"/>
    <cellStyle name="20% - Colore 3 15 3 5 2" xfId="7927" xr:uid="{00000000-0005-0000-0000-0000FA1D0000}"/>
    <cellStyle name="20% - Colore 3 15 3 5 3" xfId="7928" xr:uid="{00000000-0005-0000-0000-0000FB1D0000}"/>
    <cellStyle name="20% - Colore 3 15 3 6" xfId="7929" xr:uid="{00000000-0005-0000-0000-0000FC1D0000}"/>
    <cellStyle name="20% - Colore 3 15 3 7" xfId="7930" xr:uid="{00000000-0005-0000-0000-0000FD1D0000}"/>
    <cellStyle name="20% - Colore 3 15 4" xfId="7931" xr:uid="{00000000-0005-0000-0000-0000FE1D0000}"/>
    <cellStyle name="20% - Colore 3 15 4 2" xfId="7932" xr:uid="{00000000-0005-0000-0000-0000FF1D0000}"/>
    <cellStyle name="20% - Colore 3 15 4 2 2" xfId="7933" xr:uid="{00000000-0005-0000-0000-0000001E0000}"/>
    <cellStyle name="20% - Colore 3 15 4 2 2 2" xfId="7934" xr:uid="{00000000-0005-0000-0000-0000011E0000}"/>
    <cellStyle name="20% - Colore 3 15 4 2 2 3" xfId="7935" xr:uid="{00000000-0005-0000-0000-0000021E0000}"/>
    <cellStyle name="20% - Colore 3 15 4 2 3" xfId="7936" xr:uid="{00000000-0005-0000-0000-0000031E0000}"/>
    <cellStyle name="20% - Colore 3 15 4 2 4" xfId="7937" xr:uid="{00000000-0005-0000-0000-0000041E0000}"/>
    <cellStyle name="20% - Colore 3 15 4 3" xfId="7938" xr:uid="{00000000-0005-0000-0000-0000051E0000}"/>
    <cellStyle name="20% - Colore 3 15 4 3 2" xfId="7939" xr:uid="{00000000-0005-0000-0000-0000061E0000}"/>
    <cellStyle name="20% - Colore 3 15 4 3 3" xfId="7940" xr:uid="{00000000-0005-0000-0000-0000071E0000}"/>
    <cellStyle name="20% - Colore 3 15 4 4" xfId="7941" xr:uid="{00000000-0005-0000-0000-0000081E0000}"/>
    <cellStyle name="20% - Colore 3 15 4 4 2" xfId="7942" xr:uid="{00000000-0005-0000-0000-0000091E0000}"/>
    <cellStyle name="20% - Colore 3 15 4 4 3" xfId="7943" xr:uid="{00000000-0005-0000-0000-00000A1E0000}"/>
    <cellStyle name="20% - Colore 3 15 4 5" xfId="7944" xr:uid="{00000000-0005-0000-0000-00000B1E0000}"/>
    <cellStyle name="20% - Colore 3 15 4 5 2" xfId="7945" xr:uid="{00000000-0005-0000-0000-00000C1E0000}"/>
    <cellStyle name="20% - Colore 3 15 4 5 3" xfId="7946" xr:uid="{00000000-0005-0000-0000-00000D1E0000}"/>
    <cellStyle name="20% - Colore 3 15 4 6" xfId="7947" xr:uid="{00000000-0005-0000-0000-00000E1E0000}"/>
    <cellStyle name="20% - Colore 3 15 4 7" xfId="7948" xr:uid="{00000000-0005-0000-0000-00000F1E0000}"/>
    <cellStyle name="20% - Colore 3 15 5" xfId="7949" xr:uid="{00000000-0005-0000-0000-0000101E0000}"/>
    <cellStyle name="20% - Colore 3 15 5 2" xfId="7950" xr:uid="{00000000-0005-0000-0000-0000111E0000}"/>
    <cellStyle name="20% - Colore 3 15 5 2 2" xfId="7951" xr:uid="{00000000-0005-0000-0000-0000121E0000}"/>
    <cellStyle name="20% - Colore 3 15 5 2 2 2" xfId="7952" xr:uid="{00000000-0005-0000-0000-0000131E0000}"/>
    <cellStyle name="20% - Colore 3 15 5 2 2 3" xfId="7953" xr:uid="{00000000-0005-0000-0000-0000141E0000}"/>
    <cellStyle name="20% - Colore 3 15 5 2 3" xfId="7954" xr:uid="{00000000-0005-0000-0000-0000151E0000}"/>
    <cellStyle name="20% - Colore 3 15 5 2 4" xfId="7955" xr:uid="{00000000-0005-0000-0000-0000161E0000}"/>
    <cellStyle name="20% - Colore 3 15 5 3" xfId="7956" xr:uid="{00000000-0005-0000-0000-0000171E0000}"/>
    <cellStyle name="20% - Colore 3 15 5 3 2" xfId="7957" xr:uid="{00000000-0005-0000-0000-0000181E0000}"/>
    <cellStyle name="20% - Colore 3 15 5 3 3" xfId="7958" xr:uid="{00000000-0005-0000-0000-0000191E0000}"/>
    <cellStyle name="20% - Colore 3 15 5 4" xfId="7959" xr:uid="{00000000-0005-0000-0000-00001A1E0000}"/>
    <cellStyle name="20% - Colore 3 15 5 4 2" xfId="7960" xr:uid="{00000000-0005-0000-0000-00001B1E0000}"/>
    <cellStyle name="20% - Colore 3 15 5 4 3" xfId="7961" xr:uid="{00000000-0005-0000-0000-00001C1E0000}"/>
    <cellStyle name="20% - Colore 3 15 5 5" xfId="7962" xr:uid="{00000000-0005-0000-0000-00001D1E0000}"/>
    <cellStyle name="20% - Colore 3 15 5 5 2" xfId="7963" xr:uid="{00000000-0005-0000-0000-00001E1E0000}"/>
    <cellStyle name="20% - Colore 3 15 5 5 3" xfId="7964" xr:uid="{00000000-0005-0000-0000-00001F1E0000}"/>
    <cellStyle name="20% - Colore 3 15 5 6" xfId="7965" xr:uid="{00000000-0005-0000-0000-0000201E0000}"/>
    <cellStyle name="20% - Colore 3 15 5 7" xfId="7966" xr:uid="{00000000-0005-0000-0000-0000211E0000}"/>
    <cellStyle name="20% - Colore 3 15 6" xfId="7967" xr:uid="{00000000-0005-0000-0000-0000221E0000}"/>
    <cellStyle name="20% - Colore 3 15 6 2" xfId="7968" xr:uid="{00000000-0005-0000-0000-0000231E0000}"/>
    <cellStyle name="20% - Colore 3 15 6 2 2" xfId="7969" xr:uid="{00000000-0005-0000-0000-0000241E0000}"/>
    <cellStyle name="20% - Colore 3 15 6 2 3" xfId="7970" xr:uid="{00000000-0005-0000-0000-0000251E0000}"/>
    <cellStyle name="20% - Colore 3 15 6 3" xfId="7971" xr:uid="{00000000-0005-0000-0000-0000261E0000}"/>
    <cellStyle name="20% - Colore 3 15 6 4" xfId="7972" xr:uid="{00000000-0005-0000-0000-0000271E0000}"/>
    <cellStyle name="20% - Colore 3 15 7" xfId="7973" xr:uid="{00000000-0005-0000-0000-0000281E0000}"/>
    <cellStyle name="20% - Colore 3 15 7 2" xfId="7974" xr:uid="{00000000-0005-0000-0000-0000291E0000}"/>
    <cellStyle name="20% - Colore 3 15 7 3" xfId="7975" xr:uid="{00000000-0005-0000-0000-00002A1E0000}"/>
    <cellStyle name="20% - Colore 3 15 8" xfId="7976" xr:uid="{00000000-0005-0000-0000-00002B1E0000}"/>
    <cellStyle name="20% - Colore 3 15 8 2" xfId="7977" xr:uid="{00000000-0005-0000-0000-00002C1E0000}"/>
    <cellStyle name="20% - Colore 3 15 8 3" xfId="7978" xr:uid="{00000000-0005-0000-0000-00002D1E0000}"/>
    <cellStyle name="20% - Colore 3 15 9" xfId="7979" xr:uid="{00000000-0005-0000-0000-00002E1E0000}"/>
    <cellStyle name="20% - Colore 3 15 9 2" xfId="7980" xr:uid="{00000000-0005-0000-0000-00002F1E0000}"/>
    <cellStyle name="20% - Colore 3 15 9 3" xfId="7981" xr:uid="{00000000-0005-0000-0000-0000301E0000}"/>
    <cellStyle name="20% - Colore 3 16" xfId="7982" xr:uid="{00000000-0005-0000-0000-0000311E0000}"/>
    <cellStyle name="20% - Colore 3 16 10" xfId="7983" xr:uid="{00000000-0005-0000-0000-0000321E0000}"/>
    <cellStyle name="20% - Colore 3 16 11" xfId="7984" xr:uid="{00000000-0005-0000-0000-0000331E0000}"/>
    <cellStyle name="20% - Colore 3 16 2" xfId="7985" xr:uid="{00000000-0005-0000-0000-0000341E0000}"/>
    <cellStyle name="20% - Colore 3 16 2 10" xfId="7986" xr:uid="{00000000-0005-0000-0000-0000351E0000}"/>
    <cellStyle name="20% - Colore 3 16 2 2" xfId="7987" xr:uid="{00000000-0005-0000-0000-0000361E0000}"/>
    <cellStyle name="20% - Colore 3 16 2 2 2" xfId="7988" xr:uid="{00000000-0005-0000-0000-0000371E0000}"/>
    <cellStyle name="20% - Colore 3 16 2 2 2 2" xfId="7989" xr:uid="{00000000-0005-0000-0000-0000381E0000}"/>
    <cellStyle name="20% - Colore 3 16 2 2 2 2 2" xfId="7990" xr:uid="{00000000-0005-0000-0000-0000391E0000}"/>
    <cellStyle name="20% - Colore 3 16 2 2 2 2 3" xfId="7991" xr:uid="{00000000-0005-0000-0000-00003A1E0000}"/>
    <cellStyle name="20% - Colore 3 16 2 2 2 3" xfId="7992" xr:uid="{00000000-0005-0000-0000-00003B1E0000}"/>
    <cellStyle name="20% - Colore 3 16 2 2 2 4" xfId="7993" xr:uid="{00000000-0005-0000-0000-00003C1E0000}"/>
    <cellStyle name="20% - Colore 3 16 2 2 3" xfId="7994" xr:uid="{00000000-0005-0000-0000-00003D1E0000}"/>
    <cellStyle name="20% - Colore 3 16 2 2 3 2" xfId="7995" xr:uid="{00000000-0005-0000-0000-00003E1E0000}"/>
    <cellStyle name="20% - Colore 3 16 2 2 3 3" xfId="7996" xr:uid="{00000000-0005-0000-0000-00003F1E0000}"/>
    <cellStyle name="20% - Colore 3 16 2 2 4" xfId="7997" xr:uid="{00000000-0005-0000-0000-0000401E0000}"/>
    <cellStyle name="20% - Colore 3 16 2 2 4 2" xfId="7998" xr:uid="{00000000-0005-0000-0000-0000411E0000}"/>
    <cellStyle name="20% - Colore 3 16 2 2 4 3" xfId="7999" xr:uid="{00000000-0005-0000-0000-0000421E0000}"/>
    <cellStyle name="20% - Colore 3 16 2 2 5" xfId="8000" xr:uid="{00000000-0005-0000-0000-0000431E0000}"/>
    <cellStyle name="20% - Colore 3 16 2 2 5 2" xfId="8001" xr:uid="{00000000-0005-0000-0000-0000441E0000}"/>
    <cellStyle name="20% - Colore 3 16 2 2 5 3" xfId="8002" xr:uid="{00000000-0005-0000-0000-0000451E0000}"/>
    <cellStyle name="20% - Colore 3 16 2 2 6" xfId="8003" xr:uid="{00000000-0005-0000-0000-0000461E0000}"/>
    <cellStyle name="20% - Colore 3 16 2 2 7" xfId="8004" xr:uid="{00000000-0005-0000-0000-0000471E0000}"/>
    <cellStyle name="20% - Colore 3 16 2 3" xfId="8005" xr:uid="{00000000-0005-0000-0000-0000481E0000}"/>
    <cellStyle name="20% - Colore 3 16 2 3 2" xfId="8006" xr:uid="{00000000-0005-0000-0000-0000491E0000}"/>
    <cellStyle name="20% - Colore 3 16 2 3 2 2" xfId="8007" xr:uid="{00000000-0005-0000-0000-00004A1E0000}"/>
    <cellStyle name="20% - Colore 3 16 2 3 2 2 2" xfId="8008" xr:uid="{00000000-0005-0000-0000-00004B1E0000}"/>
    <cellStyle name="20% - Colore 3 16 2 3 2 2 3" xfId="8009" xr:uid="{00000000-0005-0000-0000-00004C1E0000}"/>
    <cellStyle name="20% - Colore 3 16 2 3 2 3" xfId="8010" xr:uid="{00000000-0005-0000-0000-00004D1E0000}"/>
    <cellStyle name="20% - Colore 3 16 2 3 2 4" xfId="8011" xr:uid="{00000000-0005-0000-0000-00004E1E0000}"/>
    <cellStyle name="20% - Colore 3 16 2 3 3" xfId="8012" xr:uid="{00000000-0005-0000-0000-00004F1E0000}"/>
    <cellStyle name="20% - Colore 3 16 2 3 3 2" xfId="8013" xr:uid="{00000000-0005-0000-0000-0000501E0000}"/>
    <cellStyle name="20% - Colore 3 16 2 3 3 3" xfId="8014" xr:uid="{00000000-0005-0000-0000-0000511E0000}"/>
    <cellStyle name="20% - Colore 3 16 2 3 4" xfId="8015" xr:uid="{00000000-0005-0000-0000-0000521E0000}"/>
    <cellStyle name="20% - Colore 3 16 2 3 4 2" xfId="8016" xr:uid="{00000000-0005-0000-0000-0000531E0000}"/>
    <cellStyle name="20% - Colore 3 16 2 3 4 3" xfId="8017" xr:uid="{00000000-0005-0000-0000-0000541E0000}"/>
    <cellStyle name="20% - Colore 3 16 2 3 5" xfId="8018" xr:uid="{00000000-0005-0000-0000-0000551E0000}"/>
    <cellStyle name="20% - Colore 3 16 2 3 5 2" xfId="8019" xr:uid="{00000000-0005-0000-0000-0000561E0000}"/>
    <cellStyle name="20% - Colore 3 16 2 3 5 3" xfId="8020" xr:uid="{00000000-0005-0000-0000-0000571E0000}"/>
    <cellStyle name="20% - Colore 3 16 2 3 6" xfId="8021" xr:uid="{00000000-0005-0000-0000-0000581E0000}"/>
    <cellStyle name="20% - Colore 3 16 2 3 7" xfId="8022" xr:uid="{00000000-0005-0000-0000-0000591E0000}"/>
    <cellStyle name="20% - Colore 3 16 2 4" xfId="8023" xr:uid="{00000000-0005-0000-0000-00005A1E0000}"/>
    <cellStyle name="20% - Colore 3 16 2 4 2" xfId="8024" xr:uid="{00000000-0005-0000-0000-00005B1E0000}"/>
    <cellStyle name="20% - Colore 3 16 2 4 2 2" xfId="8025" xr:uid="{00000000-0005-0000-0000-00005C1E0000}"/>
    <cellStyle name="20% - Colore 3 16 2 4 2 2 2" xfId="8026" xr:uid="{00000000-0005-0000-0000-00005D1E0000}"/>
    <cellStyle name="20% - Colore 3 16 2 4 2 2 3" xfId="8027" xr:uid="{00000000-0005-0000-0000-00005E1E0000}"/>
    <cellStyle name="20% - Colore 3 16 2 4 2 3" xfId="8028" xr:uid="{00000000-0005-0000-0000-00005F1E0000}"/>
    <cellStyle name="20% - Colore 3 16 2 4 2 4" xfId="8029" xr:uid="{00000000-0005-0000-0000-0000601E0000}"/>
    <cellStyle name="20% - Colore 3 16 2 4 3" xfId="8030" xr:uid="{00000000-0005-0000-0000-0000611E0000}"/>
    <cellStyle name="20% - Colore 3 16 2 4 3 2" xfId="8031" xr:uid="{00000000-0005-0000-0000-0000621E0000}"/>
    <cellStyle name="20% - Colore 3 16 2 4 3 3" xfId="8032" xr:uid="{00000000-0005-0000-0000-0000631E0000}"/>
    <cellStyle name="20% - Colore 3 16 2 4 4" xfId="8033" xr:uid="{00000000-0005-0000-0000-0000641E0000}"/>
    <cellStyle name="20% - Colore 3 16 2 4 4 2" xfId="8034" xr:uid="{00000000-0005-0000-0000-0000651E0000}"/>
    <cellStyle name="20% - Colore 3 16 2 4 4 3" xfId="8035" xr:uid="{00000000-0005-0000-0000-0000661E0000}"/>
    <cellStyle name="20% - Colore 3 16 2 4 5" xfId="8036" xr:uid="{00000000-0005-0000-0000-0000671E0000}"/>
    <cellStyle name="20% - Colore 3 16 2 4 5 2" xfId="8037" xr:uid="{00000000-0005-0000-0000-0000681E0000}"/>
    <cellStyle name="20% - Colore 3 16 2 4 5 3" xfId="8038" xr:uid="{00000000-0005-0000-0000-0000691E0000}"/>
    <cellStyle name="20% - Colore 3 16 2 4 6" xfId="8039" xr:uid="{00000000-0005-0000-0000-00006A1E0000}"/>
    <cellStyle name="20% - Colore 3 16 2 4 7" xfId="8040" xr:uid="{00000000-0005-0000-0000-00006B1E0000}"/>
    <cellStyle name="20% - Colore 3 16 2 5" xfId="8041" xr:uid="{00000000-0005-0000-0000-00006C1E0000}"/>
    <cellStyle name="20% - Colore 3 16 2 5 2" xfId="8042" xr:uid="{00000000-0005-0000-0000-00006D1E0000}"/>
    <cellStyle name="20% - Colore 3 16 2 5 2 2" xfId="8043" xr:uid="{00000000-0005-0000-0000-00006E1E0000}"/>
    <cellStyle name="20% - Colore 3 16 2 5 2 3" xfId="8044" xr:uid="{00000000-0005-0000-0000-00006F1E0000}"/>
    <cellStyle name="20% - Colore 3 16 2 5 3" xfId="8045" xr:uid="{00000000-0005-0000-0000-0000701E0000}"/>
    <cellStyle name="20% - Colore 3 16 2 5 4" xfId="8046" xr:uid="{00000000-0005-0000-0000-0000711E0000}"/>
    <cellStyle name="20% - Colore 3 16 2 6" xfId="8047" xr:uid="{00000000-0005-0000-0000-0000721E0000}"/>
    <cellStyle name="20% - Colore 3 16 2 6 2" xfId="8048" xr:uid="{00000000-0005-0000-0000-0000731E0000}"/>
    <cellStyle name="20% - Colore 3 16 2 6 3" xfId="8049" xr:uid="{00000000-0005-0000-0000-0000741E0000}"/>
    <cellStyle name="20% - Colore 3 16 2 7" xfId="8050" xr:uid="{00000000-0005-0000-0000-0000751E0000}"/>
    <cellStyle name="20% - Colore 3 16 2 7 2" xfId="8051" xr:uid="{00000000-0005-0000-0000-0000761E0000}"/>
    <cellStyle name="20% - Colore 3 16 2 7 3" xfId="8052" xr:uid="{00000000-0005-0000-0000-0000771E0000}"/>
    <cellStyle name="20% - Colore 3 16 2 8" xfId="8053" xr:uid="{00000000-0005-0000-0000-0000781E0000}"/>
    <cellStyle name="20% - Colore 3 16 2 8 2" xfId="8054" xr:uid="{00000000-0005-0000-0000-0000791E0000}"/>
    <cellStyle name="20% - Colore 3 16 2 8 3" xfId="8055" xr:uid="{00000000-0005-0000-0000-00007A1E0000}"/>
    <cellStyle name="20% - Colore 3 16 2 9" xfId="8056" xr:uid="{00000000-0005-0000-0000-00007B1E0000}"/>
    <cellStyle name="20% - Colore 3 16 3" xfId="8057" xr:uid="{00000000-0005-0000-0000-00007C1E0000}"/>
    <cellStyle name="20% - Colore 3 16 3 2" xfId="8058" xr:uid="{00000000-0005-0000-0000-00007D1E0000}"/>
    <cellStyle name="20% - Colore 3 16 3 2 2" xfId="8059" xr:uid="{00000000-0005-0000-0000-00007E1E0000}"/>
    <cellStyle name="20% - Colore 3 16 3 2 2 2" xfId="8060" xr:uid="{00000000-0005-0000-0000-00007F1E0000}"/>
    <cellStyle name="20% - Colore 3 16 3 2 2 3" xfId="8061" xr:uid="{00000000-0005-0000-0000-0000801E0000}"/>
    <cellStyle name="20% - Colore 3 16 3 2 3" xfId="8062" xr:uid="{00000000-0005-0000-0000-0000811E0000}"/>
    <cellStyle name="20% - Colore 3 16 3 2 4" xfId="8063" xr:uid="{00000000-0005-0000-0000-0000821E0000}"/>
    <cellStyle name="20% - Colore 3 16 3 3" xfId="8064" xr:uid="{00000000-0005-0000-0000-0000831E0000}"/>
    <cellStyle name="20% - Colore 3 16 3 3 2" xfId="8065" xr:uid="{00000000-0005-0000-0000-0000841E0000}"/>
    <cellStyle name="20% - Colore 3 16 3 3 3" xfId="8066" xr:uid="{00000000-0005-0000-0000-0000851E0000}"/>
    <cellStyle name="20% - Colore 3 16 3 4" xfId="8067" xr:uid="{00000000-0005-0000-0000-0000861E0000}"/>
    <cellStyle name="20% - Colore 3 16 3 4 2" xfId="8068" xr:uid="{00000000-0005-0000-0000-0000871E0000}"/>
    <cellStyle name="20% - Colore 3 16 3 4 3" xfId="8069" xr:uid="{00000000-0005-0000-0000-0000881E0000}"/>
    <cellStyle name="20% - Colore 3 16 3 5" xfId="8070" xr:uid="{00000000-0005-0000-0000-0000891E0000}"/>
    <cellStyle name="20% - Colore 3 16 3 5 2" xfId="8071" xr:uid="{00000000-0005-0000-0000-00008A1E0000}"/>
    <cellStyle name="20% - Colore 3 16 3 5 3" xfId="8072" xr:uid="{00000000-0005-0000-0000-00008B1E0000}"/>
    <cellStyle name="20% - Colore 3 16 3 6" xfId="8073" xr:uid="{00000000-0005-0000-0000-00008C1E0000}"/>
    <cellStyle name="20% - Colore 3 16 3 7" xfId="8074" xr:uid="{00000000-0005-0000-0000-00008D1E0000}"/>
    <cellStyle name="20% - Colore 3 16 4" xfId="8075" xr:uid="{00000000-0005-0000-0000-00008E1E0000}"/>
    <cellStyle name="20% - Colore 3 16 4 2" xfId="8076" xr:uid="{00000000-0005-0000-0000-00008F1E0000}"/>
    <cellStyle name="20% - Colore 3 16 4 2 2" xfId="8077" xr:uid="{00000000-0005-0000-0000-0000901E0000}"/>
    <cellStyle name="20% - Colore 3 16 4 2 2 2" xfId="8078" xr:uid="{00000000-0005-0000-0000-0000911E0000}"/>
    <cellStyle name="20% - Colore 3 16 4 2 2 3" xfId="8079" xr:uid="{00000000-0005-0000-0000-0000921E0000}"/>
    <cellStyle name="20% - Colore 3 16 4 2 3" xfId="8080" xr:uid="{00000000-0005-0000-0000-0000931E0000}"/>
    <cellStyle name="20% - Colore 3 16 4 2 4" xfId="8081" xr:uid="{00000000-0005-0000-0000-0000941E0000}"/>
    <cellStyle name="20% - Colore 3 16 4 3" xfId="8082" xr:uid="{00000000-0005-0000-0000-0000951E0000}"/>
    <cellStyle name="20% - Colore 3 16 4 3 2" xfId="8083" xr:uid="{00000000-0005-0000-0000-0000961E0000}"/>
    <cellStyle name="20% - Colore 3 16 4 3 3" xfId="8084" xr:uid="{00000000-0005-0000-0000-0000971E0000}"/>
    <cellStyle name="20% - Colore 3 16 4 4" xfId="8085" xr:uid="{00000000-0005-0000-0000-0000981E0000}"/>
    <cellStyle name="20% - Colore 3 16 4 4 2" xfId="8086" xr:uid="{00000000-0005-0000-0000-0000991E0000}"/>
    <cellStyle name="20% - Colore 3 16 4 4 3" xfId="8087" xr:uid="{00000000-0005-0000-0000-00009A1E0000}"/>
    <cellStyle name="20% - Colore 3 16 4 5" xfId="8088" xr:uid="{00000000-0005-0000-0000-00009B1E0000}"/>
    <cellStyle name="20% - Colore 3 16 4 5 2" xfId="8089" xr:uid="{00000000-0005-0000-0000-00009C1E0000}"/>
    <cellStyle name="20% - Colore 3 16 4 5 3" xfId="8090" xr:uid="{00000000-0005-0000-0000-00009D1E0000}"/>
    <cellStyle name="20% - Colore 3 16 4 6" xfId="8091" xr:uid="{00000000-0005-0000-0000-00009E1E0000}"/>
    <cellStyle name="20% - Colore 3 16 4 7" xfId="8092" xr:uid="{00000000-0005-0000-0000-00009F1E0000}"/>
    <cellStyle name="20% - Colore 3 16 5" xfId="8093" xr:uid="{00000000-0005-0000-0000-0000A01E0000}"/>
    <cellStyle name="20% - Colore 3 16 5 2" xfId="8094" xr:uid="{00000000-0005-0000-0000-0000A11E0000}"/>
    <cellStyle name="20% - Colore 3 16 5 2 2" xfId="8095" xr:uid="{00000000-0005-0000-0000-0000A21E0000}"/>
    <cellStyle name="20% - Colore 3 16 5 2 2 2" xfId="8096" xr:uid="{00000000-0005-0000-0000-0000A31E0000}"/>
    <cellStyle name="20% - Colore 3 16 5 2 2 3" xfId="8097" xr:uid="{00000000-0005-0000-0000-0000A41E0000}"/>
    <cellStyle name="20% - Colore 3 16 5 2 3" xfId="8098" xr:uid="{00000000-0005-0000-0000-0000A51E0000}"/>
    <cellStyle name="20% - Colore 3 16 5 2 4" xfId="8099" xr:uid="{00000000-0005-0000-0000-0000A61E0000}"/>
    <cellStyle name="20% - Colore 3 16 5 3" xfId="8100" xr:uid="{00000000-0005-0000-0000-0000A71E0000}"/>
    <cellStyle name="20% - Colore 3 16 5 3 2" xfId="8101" xr:uid="{00000000-0005-0000-0000-0000A81E0000}"/>
    <cellStyle name="20% - Colore 3 16 5 3 3" xfId="8102" xr:uid="{00000000-0005-0000-0000-0000A91E0000}"/>
    <cellStyle name="20% - Colore 3 16 5 4" xfId="8103" xr:uid="{00000000-0005-0000-0000-0000AA1E0000}"/>
    <cellStyle name="20% - Colore 3 16 5 4 2" xfId="8104" xr:uid="{00000000-0005-0000-0000-0000AB1E0000}"/>
    <cellStyle name="20% - Colore 3 16 5 4 3" xfId="8105" xr:uid="{00000000-0005-0000-0000-0000AC1E0000}"/>
    <cellStyle name="20% - Colore 3 16 5 5" xfId="8106" xr:uid="{00000000-0005-0000-0000-0000AD1E0000}"/>
    <cellStyle name="20% - Colore 3 16 5 5 2" xfId="8107" xr:uid="{00000000-0005-0000-0000-0000AE1E0000}"/>
    <cellStyle name="20% - Colore 3 16 5 5 3" xfId="8108" xr:uid="{00000000-0005-0000-0000-0000AF1E0000}"/>
    <cellStyle name="20% - Colore 3 16 5 6" xfId="8109" xr:uid="{00000000-0005-0000-0000-0000B01E0000}"/>
    <cellStyle name="20% - Colore 3 16 5 7" xfId="8110" xr:uid="{00000000-0005-0000-0000-0000B11E0000}"/>
    <cellStyle name="20% - Colore 3 16 6" xfId="8111" xr:uid="{00000000-0005-0000-0000-0000B21E0000}"/>
    <cellStyle name="20% - Colore 3 16 6 2" xfId="8112" xr:uid="{00000000-0005-0000-0000-0000B31E0000}"/>
    <cellStyle name="20% - Colore 3 16 6 2 2" xfId="8113" xr:uid="{00000000-0005-0000-0000-0000B41E0000}"/>
    <cellStyle name="20% - Colore 3 16 6 2 3" xfId="8114" xr:uid="{00000000-0005-0000-0000-0000B51E0000}"/>
    <cellStyle name="20% - Colore 3 16 6 3" xfId="8115" xr:uid="{00000000-0005-0000-0000-0000B61E0000}"/>
    <cellStyle name="20% - Colore 3 16 6 4" xfId="8116" xr:uid="{00000000-0005-0000-0000-0000B71E0000}"/>
    <cellStyle name="20% - Colore 3 16 7" xfId="8117" xr:uid="{00000000-0005-0000-0000-0000B81E0000}"/>
    <cellStyle name="20% - Colore 3 16 7 2" xfId="8118" xr:uid="{00000000-0005-0000-0000-0000B91E0000}"/>
    <cellStyle name="20% - Colore 3 16 7 3" xfId="8119" xr:uid="{00000000-0005-0000-0000-0000BA1E0000}"/>
    <cellStyle name="20% - Colore 3 16 8" xfId="8120" xr:uid="{00000000-0005-0000-0000-0000BB1E0000}"/>
    <cellStyle name="20% - Colore 3 16 8 2" xfId="8121" xr:uid="{00000000-0005-0000-0000-0000BC1E0000}"/>
    <cellStyle name="20% - Colore 3 16 8 3" xfId="8122" xr:uid="{00000000-0005-0000-0000-0000BD1E0000}"/>
    <cellStyle name="20% - Colore 3 16 9" xfId="8123" xr:uid="{00000000-0005-0000-0000-0000BE1E0000}"/>
    <cellStyle name="20% - Colore 3 16 9 2" xfId="8124" xr:uid="{00000000-0005-0000-0000-0000BF1E0000}"/>
    <cellStyle name="20% - Colore 3 16 9 3" xfId="8125" xr:uid="{00000000-0005-0000-0000-0000C01E0000}"/>
    <cellStyle name="20% - Colore 3 17" xfId="8126" xr:uid="{00000000-0005-0000-0000-0000C11E0000}"/>
    <cellStyle name="20% - Colore 3 17 10" xfId="8127" xr:uid="{00000000-0005-0000-0000-0000C21E0000}"/>
    <cellStyle name="20% - Colore 3 17 11" xfId="8128" xr:uid="{00000000-0005-0000-0000-0000C31E0000}"/>
    <cellStyle name="20% - Colore 3 17 2" xfId="8129" xr:uid="{00000000-0005-0000-0000-0000C41E0000}"/>
    <cellStyle name="20% - Colore 3 17 2 10" xfId="8130" xr:uid="{00000000-0005-0000-0000-0000C51E0000}"/>
    <cellStyle name="20% - Colore 3 17 2 2" xfId="8131" xr:uid="{00000000-0005-0000-0000-0000C61E0000}"/>
    <cellStyle name="20% - Colore 3 17 2 2 2" xfId="8132" xr:uid="{00000000-0005-0000-0000-0000C71E0000}"/>
    <cellStyle name="20% - Colore 3 17 2 2 2 2" xfId="8133" xr:uid="{00000000-0005-0000-0000-0000C81E0000}"/>
    <cellStyle name="20% - Colore 3 17 2 2 2 2 2" xfId="8134" xr:uid="{00000000-0005-0000-0000-0000C91E0000}"/>
    <cellStyle name="20% - Colore 3 17 2 2 2 2 3" xfId="8135" xr:uid="{00000000-0005-0000-0000-0000CA1E0000}"/>
    <cellStyle name="20% - Colore 3 17 2 2 2 3" xfId="8136" xr:uid="{00000000-0005-0000-0000-0000CB1E0000}"/>
    <cellStyle name="20% - Colore 3 17 2 2 2 4" xfId="8137" xr:uid="{00000000-0005-0000-0000-0000CC1E0000}"/>
    <cellStyle name="20% - Colore 3 17 2 2 3" xfId="8138" xr:uid="{00000000-0005-0000-0000-0000CD1E0000}"/>
    <cellStyle name="20% - Colore 3 17 2 2 3 2" xfId="8139" xr:uid="{00000000-0005-0000-0000-0000CE1E0000}"/>
    <cellStyle name="20% - Colore 3 17 2 2 3 3" xfId="8140" xr:uid="{00000000-0005-0000-0000-0000CF1E0000}"/>
    <cellStyle name="20% - Colore 3 17 2 2 4" xfId="8141" xr:uid="{00000000-0005-0000-0000-0000D01E0000}"/>
    <cellStyle name="20% - Colore 3 17 2 2 4 2" xfId="8142" xr:uid="{00000000-0005-0000-0000-0000D11E0000}"/>
    <cellStyle name="20% - Colore 3 17 2 2 4 3" xfId="8143" xr:uid="{00000000-0005-0000-0000-0000D21E0000}"/>
    <cellStyle name="20% - Colore 3 17 2 2 5" xfId="8144" xr:uid="{00000000-0005-0000-0000-0000D31E0000}"/>
    <cellStyle name="20% - Colore 3 17 2 2 5 2" xfId="8145" xr:uid="{00000000-0005-0000-0000-0000D41E0000}"/>
    <cellStyle name="20% - Colore 3 17 2 2 5 3" xfId="8146" xr:uid="{00000000-0005-0000-0000-0000D51E0000}"/>
    <cellStyle name="20% - Colore 3 17 2 2 6" xfId="8147" xr:uid="{00000000-0005-0000-0000-0000D61E0000}"/>
    <cellStyle name="20% - Colore 3 17 2 2 7" xfId="8148" xr:uid="{00000000-0005-0000-0000-0000D71E0000}"/>
    <cellStyle name="20% - Colore 3 17 2 3" xfId="8149" xr:uid="{00000000-0005-0000-0000-0000D81E0000}"/>
    <cellStyle name="20% - Colore 3 17 2 3 2" xfId="8150" xr:uid="{00000000-0005-0000-0000-0000D91E0000}"/>
    <cellStyle name="20% - Colore 3 17 2 3 2 2" xfId="8151" xr:uid="{00000000-0005-0000-0000-0000DA1E0000}"/>
    <cellStyle name="20% - Colore 3 17 2 3 2 2 2" xfId="8152" xr:uid="{00000000-0005-0000-0000-0000DB1E0000}"/>
    <cellStyle name="20% - Colore 3 17 2 3 2 2 3" xfId="8153" xr:uid="{00000000-0005-0000-0000-0000DC1E0000}"/>
    <cellStyle name="20% - Colore 3 17 2 3 2 3" xfId="8154" xr:uid="{00000000-0005-0000-0000-0000DD1E0000}"/>
    <cellStyle name="20% - Colore 3 17 2 3 2 4" xfId="8155" xr:uid="{00000000-0005-0000-0000-0000DE1E0000}"/>
    <cellStyle name="20% - Colore 3 17 2 3 3" xfId="8156" xr:uid="{00000000-0005-0000-0000-0000DF1E0000}"/>
    <cellStyle name="20% - Colore 3 17 2 3 3 2" xfId="8157" xr:uid="{00000000-0005-0000-0000-0000E01E0000}"/>
    <cellStyle name="20% - Colore 3 17 2 3 3 3" xfId="8158" xr:uid="{00000000-0005-0000-0000-0000E11E0000}"/>
    <cellStyle name="20% - Colore 3 17 2 3 4" xfId="8159" xr:uid="{00000000-0005-0000-0000-0000E21E0000}"/>
    <cellStyle name="20% - Colore 3 17 2 3 4 2" xfId="8160" xr:uid="{00000000-0005-0000-0000-0000E31E0000}"/>
    <cellStyle name="20% - Colore 3 17 2 3 4 3" xfId="8161" xr:uid="{00000000-0005-0000-0000-0000E41E0000}"/>
    <cellStyle name="20% - Colore 3 17 2 3 5" xfId="8162" xr:uid="{00000000-0005-0000-0000-0000E51E0000}"/>
    <cellStyle name="20% - Colore 3 17 2 3 5 2" xfId="8163" xr:uid="{00000000-0005-0000-0000-0000E61E0000}"/>
    <cellStyle name="20% - Colore 3 17 2 3 5 3" xfId="8164" xr:uid="{00000000-0005-0000-0000-0000E71E0000}"/>
    <cellStyle name="20% - Colore 3 17 2 3 6" xfId="8165" xr:uid="{00000000-0005-0000-0000-0000E81E0000}"/>
    <cellStyle name="20% - Colore 3 17 2 3 7" xfId="8166" xr:uid="{00000000-0005-0000-0000-0000E91E0000}"/>
    <cellStyle name="20% - Colore 3 17 2 4" xfId="8167" xr:uid="{00000000-0005-0000-0000-0000EA1E0000}"/>
    <cellStyle name="20% - Colore 3 17 2 4 2" xfId="8168" xr:uid="{00000000-0005-0000-0000-0000EB1E0000}"/>
    <cellStyle name="20% - Colore 3 17 2 4 2 2" xfId="8169" xr:uid="{00000000-0005-0000-0000-0000EC1E0000}"/>
    <cellStyle name="20% - Colore 3 17 2 4 2 2 2" xfId="8170" xr:uid="{00000000-0005-0000-0000-0000ED1E0000}"/>
    <cellStyle name="20% - Colore 3 17 2 4 2 2 3" xfId="8171" xr:uid="{00000000-0005-0000-0000-0000EE1E0000}"/>
    <cellStyle name="20% - Colore 3 17 2 4 2 3" xfId="8172" xr:uid="{00000000-0005-0000-0000-0000EF1E0000}"/>
    <cellStyle name="20% - Colore 3 17 2 4 2 4" xfId="8173" xr:uid="{00000000-0005-0000-0000-0000F01E0000}"/>
    <cellStyle name="20% - Colore 3 17 2 4 3" xfId="8174" xr:uid="{00000000-0005-0000-0000-0000F11E0000}"/>
    <cellStyle name="20% - Colore 3 17 2 4 3 2" xfId="8175" xr:uid="{00000000-0005-0000-0000-0000F21E0000}"/>
    <cellStyle name="20% - Colore 3 17 2 4 3 3" xfId="8176" xr:uid="{00000000-0005-0000-0000-0000F31E0000}"/>
    <cellStyle name="20% - Colore 3 17 2 4 4" xfId="8177" xr:uid="{00000000-0005-0000-0000-0000F41E0000}"/>
    <cellStyle name="20% - Colore 3 17 2 4 4 2" xfId="8178" xr:uid="{00000000-0005-0000-0000-0000F51E0000}"/>
    <cellStyle name="20% - Colore 3 17 2 4 4 3" xfId="8179" xr:uid="{00000000-0005-0000-0000-0000F61E0000}"/>
    <cellStyle name="20% - Colore 3 17 2 4 5" xfId="8180" xr:uid="{00000000-0005-0000-0000-0000F71E0000}"/>
    <cellStyle name="20% - Colore 3 17 2 4 5 2" xfId="8181" xr:uid="{00000000-0005-0000-0000-0000F81E0000}"/>
    <cellStyle name="20% - Colore 3 17 2 4 5 3" xfId="8182" xr:uid="{00000000-0005-0000-0000-0000F91E0000}"/>
    <cellStyle name="20% - Colore 3 17 2 4 6" xfId="8183" xr:uid="{00000000-0005-0000-0000-0000FA1E0000}"/>
    <cellStyle name="20% - Colore 3 17 2 4 7" xfId="8184" xr:uid="{00000000-0005-0000-0000-0000FB1E0000}"/>
    <cellStyle name="20% - Colore 3 17 2 5" xfId="8185" xr:uid="{00000000-0005-0000-0000-0000FC1E0000}"/>
    <cellStyle name="20% - Colore 3 17 2 5 2" xfId="8186" xr:uid="{00000000-0005-0000-0000-0000FD1E0000}"/>
    <cellStyle name="20% - Colore 3 17 2 5 2 2" xfId="8187" xr:uid="{00000000-0005-0000-0000-0000FE1E0000}"/>
    <cellStyle name="20% - Colore 3 17 2 5 2 3" xfId="8188" xr:uid="{00000000-0005-0000-0000-0000FF1E0000}"/>
    <cellStyle name="20% - Colore 3 17 2 5 3" xfId="8189" xr:uid="{00000000-0005-0000-0000-0000001F0000}"/>
    <cellStyle name="20% - Colore 3 17 2 5 4" xfId="8190" xr:uid="{00000000-0005-0000-0000-0000011F0000}"/>
    <cellStyle name="20% - Colore 3 17 2 6" xfId="8191" xr:uid="{00000000-0005-0000-0000-0000021F0000}"/>
    <cellStyle name="20% - Colore 3 17 2 6 2" xfId="8192" xr:uid="{00000000-0005-0000-0000-0000031F0000}"/>
    <cellStyle name="20% - Colore 3 17 2 6 3" xfId="8193" xr:uid="{00000000-0005-0000-0000-0000041F0000}"/>
    <cellStyle name="20% - Colore 3 17 2 7" xfId="8194" xr:uid="{00000000-0005-0000-0000-0000051F0000}"/>
    <cellStyle name="20% - Colore 3 17 2 7 2" xfId="8195" xr:uid="{00000000-0005-0000-0000-0000061F0000}"/>
    <cellStyle name="20% - Colore 3 17 2 7 3" xfId="8196" xr:uid="{00000000-0005-0000-0000-0000071F0000}"/>
    <cellStyle name="20% - Colore 3 17 2 8" xfId="8197" xr:uid="{00000000-0005-0000-0000-0000081F0000}"/>
    <cellStyle name="20% - Colore 3 17 2 8 2" xfId="8198" xr:uid="{00000000-0005-0000-0000-0000091F0000}"/>
    <cellStyle name="20% - Colore 3 17 2 8 3" xfId="8199" xr:uid="{00000000-0005-0000-0000-00000A1F0000}"/>
    <cellStyle name="20% - Colore 3 17 2 9" xfId="8200" xr:uid="{00000000-0005-0000-0000-00000B1F0000}"/>
    <cellStyle name="20% - Colore 3 17 3" xfId="8201" xr:uid="{00000000-0005-0000-0000-00000C1F0000}"/>
    <cellStyle name="20% - Colore 3 17 3 2" xfId="8202" xr:uid="{00000000-0005-0000-0000-00000D1F0000}"/>
    <cellStyle name="20% - Colore 3 17 3 2 2" xfId="8203" xr:uid="{00000000-0005-0000-0000-00000E1F0000}"/>
    <cellStyle name="20% - Colore 3 17 3 2 2 2" xfId="8204" xr:uid="{00000000-0005-0000-0000-00000F1F0000}"/>
    <cellStyle name="20% - Colore 3 17 3 2 2 3" xfId="8205" xr:uid="{00000000-0005-0000-0000-0000101F0000}"/>
    <cellStyle name="20% - Colore 3 17 3 2 3" xfId="8206" xr:uid="{00000000-0005-0000-0000-0000111F0000}"/>
    <cellStyle name="20% - Colore 3 17 3 2 4" xfId="8207" xr:uid="{00000000-0005-0000-0000-0000121F0000}"/>
    <cellStyle name="20% - Colore 3 17 3 3" xfId="8208" xr:uid="{00000000-0005-0000-0000-0000131F0000}"/>
    <cellStyle name="20% - Colore 3 17 3 3 2" xfId="8209" xr:uid="{00000000-0005-0000-0000-0000141F0000}"/>
    <cellStyle name="20% - Colore 3 17 3 3 3" xfId="8210" xr:uid="{00000000-0005-0000-0000-0000151F0000}"/>
    <cellStyle name="20% - Colore 3 17 3 4" xfId="8211" xr:uid="{00000000-0005-0000-0000-0000161F0000}"/>
    <cellStyle name="20% - Colore 3 17 3 4 2" xfId="8212" xr:uid="{00000000-0005-0000-0000-0000171F0000}"/>
    <cellStyle name="20% - Colore 3 17 3 4 3" xfId="8213" xr:uid="{00000000-0005-0000-0000-0000181F0000}"/>
    <cellStyle name="20% - Colore 3 17 3 5" xfId="8214" xr:uid="{00000000-0005-0000-0000-0000191F0000}"/>
    <cellStyle name="20% - Colore 3 17 3 5 2" xfId="8215" xr:uid="{00000000-0005-0000-0000-00001A1F0000}"/>
    <cellStyle name="20% - Colore 3 17 3 5 3" xfId="8216" xr:uid="{00000000-0005-0000-0000-00001B1F0000}"/>
    <cellStyle name="20% - Colore 3 17 3 6" xfId="8217" xr:uid="{00000000-0005-0000-0000-00001C1F0000}"/>
    <cellStyle name="20% - Colore 3 17 3 7" xfId="8218" xr:uid="{00000000-0005-0000-0000-00001D1F0000}"/>
    <cellStyle name="20% - Colore 3 17 4" xfId="8219" xr:uid="{00000000-0005-0000-0000-00001E1F0000}"/>
    <cellStyle name="20% - Colore 3 17 4 2" xfId="8220" xr:uid="{00000000-0005-0000-0000-00001F1F0000}"/>
    <cellStyle name="20% - Colore 3 17 4 2 2" xfId="8221" xr:uid="{00000000-0005-0000-0000-0000201F0000}"/>
    <cellStyle name="20% - Colore 3 17 4 2 2 2" xfId="8222" xr:uid="{00000000-0005-0000-0000-0000211F0000}"/>
    <cellStyle name="20% - Colore 3 17 4 2 2 3" xfId="8223" xr:uid="{00000000-0005-0000-0000-0000221F0000}"/>
    <cellStyle name="20% - Colore 3 17 4 2 3" xfId="8224" xr:uid="{00000000-0005-0000-0000-0000231F0000}"/>
    <cellStyle name="20% - Colore 3 17 4 2 4" xfId="8225" xr:uid="{00000000-0005-0000-0000-0000241F0000}"/>
    <cellStyle name="20% - Colore 3 17 4 3" xfId="8226" xr:uid="{00000000-0005-0000-0000-0000251F0000}"/>
    <cellStyle name="20% - Colore 3 17 4 3 2" xfId="8227" xr:uid="{00000000-0005-0000-0000-0000261F0000}"/>
    <cellStyle name="20% - Colore 3 17 4 3 3" xfId="8228" xr:uid="{00000000-0005-0000-0000-0000271F0000}"/>
    <cellStyle name="20% - Colore 3 17 4 4" xfId="8229" xr:uid="{00000000-0005-0000-0000-0000281F0000}"/>
    <cellStyle name="20% - Colore 3 17 4 4 2" xfId="8230" xr:uid="{00000000-0005-0000-0000-0000291F0000}"/>
    <cellStyle name="20% - Colore 3 17 4 4 3" xfId="8231" xr:uid="{00000000-0005-0000-0000-00002A1F0000}"/>
    <cellStyle name="20% - Colore 3 17 4 5" xfId="8232" xr:uid="{00000000-0005-0000-0000-00002B1F0000}"/>
    <cellStyle name="20% - Colore 3 17 4 5 2" xfId="8233" xr:uid="{00000000-0005-0000-0000-00002C1F0000}"/>
    <cellStyle name="20% - Colore 3 17 4 5 3" xfId="8234" xr:uid="{00000000-0005-0000-0000-00002D1F0000}"/>
    <cellStyle name="20% - Colore 3 17 4 6" xfId="8235" xr:uid="{00000000-0005-0000-0000-00002E1F0000}"/>
    <cellStyle name="20% - Colore 3 17 4 7" xfId="8236" xr:uid="{00000000-0005-0000-0000-00002F1F0000}"/>
    <cellStyle name="20% - Colore 3 17 5" xfId="8237" xr:uid="{00000000-0005-0000-0000-0000301F0000}"/>
    <cellStyle name="20% - Colore 3 17 5 2" xfId="8238" xr:uid="{00000000-0005-0000-0000-0000311F0000}"/>
    <cellStyle name="20% - Colore 3 17 5 2 2" xfId="8239" xr:uid="{00000000-0005-0000-0000-0000321F0000}"/>
    <cellStyle name="20% - Colore 3 17 5 2 2 2" xfId="8240" xr:uid="{00000000-0005-0000-0000-0000331F0000}"/>
    <cellStyle name="20% - Colore 3 17 5 2 2 3" xfId="8241" xr:uid="{00000000-0005-0000-0000-0000341F0000}"/>
    <cellStyle name="20% - Colore 3 17 5 2 3" xfId="8242" xr:uid="{00000000-0005-0000-0000-0000351F0000}"/>
    <cellStyle name="20% - Colore 3 17 5 2 4" xfId="8243" xr:uid="{00000000-0005-0000-0000-0000361F0000}"/>
    <cellStyle name="20% - Colore 3 17 5 3" xfId="8244" xr:uid="{00000000-0005-0000-0000-0000371F0000}"/>
    <cellStyle name="20% - Colore 3 17 5 3 2" xfId="8245" xr:uid="{00000000-0005-0000-0000-0000381F0000}"/>
    <cellStyle name="20% - Colore 3 17 5 3 3" xfId="8246" xr:uid="{00000000-0005-0000-0000-0000391F0000}"/>
    <cellStyle name="20% - Colore 3 17 5 4" xfId="8247" xr:uid="{00000000-0005-0000-0000-00003A1F0000}"/>
    <cellStyle name="20% - Colore 3 17 5 4 2" xfId="8248" xr:uid="{00000000-0005-0000-0000-00003B1F0000}"/>
    <cellStyle name="20% - Colore 3 17 5 4 3" xfId="8249" xr:uid="{00000000-0005-0000-0000-00003C1F0000}"/>
    <cellStyle name="20% - Colore 3 17 5 5" xfId="8250" xr:uid="{00000000-0005-0000-0000-00003D1F0000}"/>
    <cellStyle name="20% - Colore 3 17 5 5 2" xfId="8251" xr:uid="{00000000-0005-0000-0000-00003E1F0000}"/>
    <cellStyle name="20% - Colore 3 17 5 5 3" xfId="8252" xr:uid="{00000000-0005-0000-0000-00003F1F0000}"/>
    <cellStyle name="20% - Colore 3 17 5 6" xfId="8253" xr:uid="{00000000-0005-0000-0000-0000401F0000}"/>
    <cellStyle name="20% - Colore 3 17 5 7" xfId="8254" xr:uid="{00000000-0005-0000-0000-0000411F0000}"/>
    <cellStyle name="20% - Colore 3 17 6" xfId="8255" xr:uid="{00000000-0005-0000-0000-0000421F0000}"/>
    <cellStyle name="20% - Colore 3 17 6 2" xfId="8256" xr:uid="{00000000-0005-0000-0000-0000431F0000}"/>
    <cellStyle name="20% - Colore 3 17 6 2 2" xfId="8257" xr:uid="{00000000-0005-0000-0000-0000441F0000}"/>
    <cellStyle name="20% - Colore 3 17 6 2 3" xfId="8258" xr:uid="{00000000-0005-0000-0000-0000451F0000}"/>
    <cellStyle name="20% - Colore 3 17 6 3" xfId="8259" xr:uid="{00000000-0005-0000-0000-0000461F0000}"/>
    <cellStyle name="20% - Colore 3 17 6 4" xfId="8260" xr:uid="{00000000-0005-0000-0000-0000471F0000}"/>
    <cellStyle name="20% - Colore 3 17 7" xfId="8261" xr:uid="{00000000-0005-0000-0000-0000481F0000}"/>
    <cellStyle name="20% - Colore 3 17 7 2" xfId="8262" xr:uid="{00000000-0005-0000-0000-0000491F0000}"/>
    <cellStyle name="20% - Colore 3 17 7 3" xfId="8263" xr:uid="{00000000-0005-0000-0000-00004A1F0000}"/>
    <cellStyle name="20% - Colore 3 17 8" xfId="8264" xr:uid="{00000000-0005-0000-0000-00004B1F0000}"/>
    <cellStyle name="20% - Colore 3 17 8 2" xfId="8265" xr:uid="{00000000-0005-0000-0000-00004C1F0000}"/>
    <cellStyle name="20% - Colore 3 17 8 3" xfId="8266" xr:uid="{00000000-0005-0000-0000-00004D1F0000}"/>
    <cellStyle name="20% - Colore 3 17 9" xfId="8267" xr:uid="{00000000-0005-0000-0000-00004E1F0000}"/>
    <cellStyle name="20% - Colore 3 17 9 2" xfId="8268" xr:uid="{00000000-0005-0000-0000-00004F1F0000}"/>
    <cellStyle name="20% - Colore 3 17 9 3" xfId="8269" xr:uid="{00000000-0005-0000-0000-0000501F0000}"/>
    <cellStyle name="20% - Colore 3 2" xfId="8270" xr:uid="{00000000-0005-0000-0000-0000511F0000}"/>
    <cellStyle name="20% - Colore 3 3" xfId="8271" xr:uid="{00000000-0005-0000-0000-0000521F0000}"/>
    <cellStyle name="20% - Colore 3 4" xfId="8272" xr:uid="{00000000-0005-0000-0000-0000531F0000}"/>
    <cellStyle name="20% - Colore 3 5" xfId="8273" xr:uid="{00000000-0005-0000-0000-0000541F0000}"/>
    <cellStyle name="20% - Colore 3 5 10" xfId="8274" xr:uid="{00000000-0005-0000-0000-0000551F0000}"/>
    <cellStyle name="20% - Colore 3 5 10 2" xfId="8275" xr:uid="{00000000-0005-0000-0000-0000561F0000}"/>
    <cellStyle name="20% - Colore 3 5 10 3" xfId="8276" xr:uid="{00000000-0005-0000-0000-0000571F0000}"/>
    <cellStyle name="20% - Colore 3 5 11" xfId="8277" xr:uid="{00000000-0005-0000-0000-0000581F0000}"/>
    <cellStyle name="20% - Colore 3 5 12" xfId="8278" xr:uid="{00000000-0005-0000-0000-0000591F0000}"/>
    <cellStyle name="20% - Colore 3 5 2" xfId="8279" xr:uid="{00000000-0005-0000-0000-00005A1F0000}"/>
    <cellStyle name="20% - Colore 3 5 2 10" xfId="8280" xr:uid="{00000000-0005-0000-0000-00005B1F0000}"/>
    <cellStyle name="20% - Colore 3 5 2 2" xfId="8281" xr:uid="{00000000-0005-0000-0000-00005C1F0000}"/>
    <cellStyle name="20% - Colore 3 5 2 2 2" xfId="8282" xr:uid="{00000000-0005-0000-0000-00005D1F0000}"/>
    <cellStyle name="20% - Colore 3 5 2 2 2 2" xfId="8283" xr:uid="{00000000-0005-0000-0000-00005E1F0000}"/>
    <cellStyle name="20% - Colore 3 5 2 2 2 2 2" xfId="8284" xr:uid="{00000000-0005-0000-0000-00005F1F0000}"/>
    <cellStyle name="20% - Colore 3 5 2 2 2 2 3" xfId="8285" xr:uid="{00000000-0005-0000-0000-0000601F0000}"/>
    <cellStyle name="20% - Colore 3 5 2 2 2 3" xfId="8286" xr:uid="{00000000-0005-0000-0000-0000611F0000}"/>
    <cellStyle name="20% - Colore 3 5 2 2 2 4" xfId="8287" xr:uid="{00000000-0005-0000-0000-0000621F0000}"/>
    <cellStyle name="20% - Colore 3 5 2 2 3" xfId="8288" xr:uid="{00000000-0005-0000-0000-0000631F0000}"/>
    <cellStyle name="20% - Colore 3 5 2 2 3 2" xfId="8289" xr:uid="{00000000-0005-0000-0000-0000641F0000}"/>
    <cellStyle name="20% - Colore 3 5 2 2 3 3" xfId="8290" xr:uid="{00000000-0005-0000-0000-0000651F0000}"/>
    <cellStyle name="20% - Colore 3 5 2 2 4" xfId="8291" xr:uid="{00000000-0005-0000-0000-0000661F0000}"/>
    <cellStyle name="20% - Colore 3 5 2 2 4 2" xfId="8292" xr:uid="{00000000-0005-0000-0000-0000671F0000}"/>
    <cellStyle name="20% - Colore 3 5 2 2 4 3" xfId="8293" xr:uid="{00000000-0005-0000-0000-0000681F0000}"/>
    <cellStyle name="20% - Colore 3 5 2 2 5" xfId="8294" xr:uid="{00000000-0005-0000-0000-0000691F0000}"/>
    <cellStyle name="20% - Colore 3 5 2 2 5 2" xfId="8295" xr:uid="{00000000-0005-0000-0000-00006A1F0000}"/>
    <cellStyle name="20% - Colore 3 5 2 2 5 3" xfId="8296" xr:uid="{00000000-0005-0000-0000-00006B1F0000}"/>
    <cellStyle name="20% - Colore 3 5 2 2 6" xfId="8297" xr:uid="{00000000-0005-0000-0000-00006C1F0000}"/>
    <cellStyle name="20% - Colore 3 5 2 2 7" xfId="8298" xr:uid="{00000000-0005-0000-0000-00006D1F0000}"/>
    <cellStyle name="20% - Colore 3 5 2 3" xfId="8299" xr:uid="{00000000-0005-0000-0000-00006E1F0000}"/>
    <cellStyle name="20% - Colore 3 5 2 3 2" xfId="8300" xr:uid="{00000000-0005-0000-0000-00006F1F0000}"/>
    <cellStyle name="20% - Colore 3 5 2 3 2 2" xfId="8301" xr:uid="{00000000-0005-0000-0000-0000701F0000}"/>
    <cellStyle name="20% - Colore 3 5 2 3 2 2 2" xfId="8302" xr:uid="{00000000-0005-0000-0000-0000711F0000}"/>
    <cellStyle name="20% - Colore 3 5 2 3 2 2 3" xfId="8303" xr:uid="{00000000-0005-0000-0000-0000721F0000}"/>
    <cellStyle name="20% - Colore 3 5 2 3 2 3" xfId="8304" xr:uid="{00000000-0005-0000-0000-0000731F0000}"/>
    <cellStyle name="20% - Colore 3 5 2 3 2 4" xfId="8305" xr:uid="{00000000-0005-0000-0000-0000741F0000}"/>
    <cellStyle name="20% - Colore 3 5 2 3 3" xfId="8306" xr:uid="{00000000-0005-0000-0000-0000751F0000}"/>
    <cellStyle name="20% - Colore 3 5 2 3 3 2" xfId="8307" xr:uid="{00000000-0005-0000-0000-0000761F0000}"/>
    <cellStyle name="20% - Colore 3 5 2 3 3 3" xfId="8308" xr:uid="{00000000-0005-0000-0000-0000771F0000}"/>
    <cellStyle name="20% - Colore 3 5 2 3 4" xfId="8309" xr:uid="{00000000-0005-0000-0000-0000781F0000}"/>
    <cellStyle name="20% - Colore 3 5 2 3 4 2" xfId="8310" xr:uid="{00000000-0005-0000-0000-0000791F0000}"/>
    <cellStyle name="20% - Colore 3 5 2 3 4 3" xfId="8311" xr:uid="{00000000-0005-0000-0000-00007A1F0000}"/>
    <cellStyle name="20% - Colore 3 5 2 3 5" xfId="8312" xr:uid="{00000000-0005-0000-0000-00007B1F0000}"/>
    <cellStyle name="20% - Colore 3 5 2 3 5 2" xfId="8313" xr:uid="{00000000-0005-0000-0000-00007C1F0000}"/>
    <cellStyle name="20% - Colore 3 5 2 3 5 3" xfId="8314" xr:uid="{00000000-0005-0000-0000-00007D1F0000}"/>
    <cellStyle name="20% - Colore 3 5 2 3 6" xfId="8315" xr:uid="{00000000-0005-0000-0000-00007E1F0000}"/>
    <cellStyle name="20% - Colore 3 5 2 3 7" xfId="8316" xr:uid="{00000000-0005-0000-0000-00007F1F0000}"/>
    <cellStyle name="20% - Colore 3 5 2 4" xfId="8317" xr:uid="{00000000-0005-0000-0000-0000801F0000}"/>
    <cellStyle name="20% - Colore 3 5 2 4 2" xfId="8318" xr:uid="{00000000-0005-0000-0000-0000811F0000}"/>
    <cellStyle name="20% - Colore 3 5 2 4 2 2" xfId="8319" xr:uid="{00000000-0005-0000-0000-0000821F0000}"/>
    <cellStyle name="20% - Colore 3 5 2 4 2 2 2" xfId="8320" xr:uid="{00000000-0005-0000-0000-0000831F0000}"/>
    <cellStyle name="20% - Colore 3 5 2 4 2 2 3" xfId="8321" xr:uid="{00000000-0005-0000-0000-0000841F0000}"/>
    <cellStyle name="20% - Colore 3 5 2 4 2 3" xfId="8322" xr:uid="{00000000-0005-0000-0000-0000851F0000}"/>
    <cellStyle name="20% - Colore 3 5 2 4 2 4" xfId="8323" xr:uid="{00000000-0005-0000-0000-0000861F0000}"/>
    <cellStyle name="20% - Colore 3 5 2 4 3" xfId="8324" xr:uid="{00000000-0005-0000-0000-0000871F0000}"/>
    <cellStyle name="20% - Colore 3 5 2 4 3 2" xfId="8325" xr:uid="{00000000-0005-0000-0000-0000881F0000}"/>
    <cellStyle name="20% - Colore 3 5 2 4 3 3" xfId="8326" xr:uid="{00000000-0005-0000-0000-0000891F0000}"/>
    <cellStyle name="20% - Colore 3 5 2 4 4" xfId="8327" xr:uid="{00000000-0005-0000-0000-00008A1F0000}"/>
    <cellStyle name="20% - Colore 3 5 2 4 4 2" xfId="8328" xr:uid="{00000000-0005-0000-0000-00008B1F0000}"/>
    <cellStyle name="20% - Colore 3 5 2 4 4 3" xfId="8329" xr:uid="{00000000-0005-0000-0000-00008C1F0000}"/>
    <cellStyle name="20% - Colore 3 5 2 4 5" xfId="8330" xr:uid="{00000000-0005-0000-0000-00008D1F0000}"/>
    <cellStyle name="20% - Colore 3 5 2 4 5 2" xfId="8331" xr:uid="{00000000-0005-0000-0000-00008E1F0000}"/>
    <cellStyle name="20% - Colore 3 5 2 4 5 3" xfId="8332" xr:uid="{00000000-0005-0000-0000-00008F1F0000}"/>
    <cellStyle name="20% - Colore 3 5 2 4 6" xfId="8333" xr:uid="{00000000-0005-0000-0000-0000901F0000}"/>
    <cellStyle name="20% - Colore 3 5 2 4 7" xfId="8334" xr:uid="{00000000-0005-0000-0000-0000911F0000}"/>
    <cellStyle name="20% - Colore 3 5 2 5" xfId="8335" xr:uid="{00000000-0005-0000-0000-0000921F0000}"/>
    <cellStyle name="20% - Colore 3 5 2 5 2" xfId="8336" xr:uid="{00000000-0005-0000-0000-0000931F0000}"/>
    <cellStyle name="20% - Colore 3 5 2 5 2 2" xfId="8337" xr:uid="{00000000-0005-0000-0000-0000941F0000}"/>
    <cellStyle name="20% - Colore 3 5 2 5 2 3" xfId="8338" xr:uid="{00000000-0005-0000-0000-0000951F0000}"/>
    <cellStyle name="20% - Colore 3 5 2 5 3" xfId="8339" xr:uid="{00000000-0005-0000-0000-0000961F0000}"/>
    <cellStyle name="20% - Colore 3 5 2 5 4" xfId="8340" xr:uid="{00000000-0005-0000-0000-0000971F0000}"/>
    <cellStyle name="20% - Colore 3 5 2 6" xfId="8341" xr:uid="{00000000-0005-0000-0000-0000981F0000}"/>
    <cellStyle name="20% - Colore 3 5 2 6 2" xfId="8342" xr:uid="{00000000-0005-0000-0000-0000991F0000}"/>
    <cellStyle name="20% - Colore 3 5 2 6 3" xfId="8343" xr:uid="{00000000-0005-0000-0000-00009A1F0000}"/>
    <cellStyle name="20% - Colore 3 5 2 7" xfId="8344" xr:uid="{00000000-0005-0000-0000-00009B1F0000}"/>
    <cellStyle name="20% - Colore 3 5 2 7 2" xfId="8345" xr:uid="{00000000-0005-0000-0000-00009C1F0000}"/>
    <cellStyle name="20% - Colore 3 5 2 7 3" xfId="8346" xr:uid="{00000000-0005-0000-0000-00009D1F0000}"/>
    <cellStyle name="20% - Colore 3 5 2 8" xfId="8347" xr:uid="{00000000-0005-0000-0000-00009E1F0000}"/>
    <cellStyle name="20% - Colore 3 5 2 8 2" xfId="8348" xr:uid="{00000000-0005-0000-0000-00009F1F0000}"/>
    <cellStyle name="20% - Colore 3 5 2 8 3" xfId="8349" xr:uid="{00000000-0005-0000-0000-0000A01F0000}"/>
    <cellStyle name="20% - Colore 3 5 2 9" xfId="8350" xr:uid="{00000000-0005-0000-0000-0000A11F0000}"/>
    <cellStyle name="20% - Colore 3 5 3" xfId="8351" xr:uid="{00000000-0005-0000-0000-0000A21F0000}"/>
    <cellStyle name="20% - Colore 3 5 3 10" xfId="8352" xr:uid="{00000000-0005-0000-0000-0000A31F0000}"/>
    <cellStyle name="20% - Colore 3 5 3 2" xfId="8353" xr:uid="{00000000-0005-0000-0000-0000A41F0000}"/>
    <cellStyle name="20% - Colore 3 5 3 2 2" xfId="8354" xr:uid="{00000000-0005-0000-0000-0000A51F0000}"/>
    <cellStyle name="20% - Colore 3 5 3 2 2 2" xfId="8355" xr:uid="{00000000-0005-0000-0000-0000A61F0000}"/>
    <cellStyle name="20% - Colore 3 5 3 2 2 2 2" xfId="8356" xr:uid="{00000000-0005-0000-0000-0000A71F0000}"/>
    <cellStyle name="20% - Colore 3 5 3 2 2 2 3" xfId="8357" xr:uid="{00000000-0005-0000-0000-0000A81F0000}"/>
    <cellStyle name="20% - Colore 3 5 3 2 2 3" xfId="8358" xr:uid="{00000000-0005-0000-0000-0000A91F0000}"/>
    <cellStyle name="20% - Colore 3 5 3 2 2 4" xfId="8359" xr:uid="{00000000-0005-0000-0000-0000AA1F0000}"/>
    <cellStyle name="20% - Colore 3 5 3 2 3" xfId="8360" xr:uid="{00000000-0005-0000-0000-0000AB1F0000}"/>
    <cellStyle name="20% - Colore 3 5 3 2 3 2" xfId="8361" xr:uid="{00000000-0005-0000-0000-0000AC1F0000}"/>
    <cellStyle name="20% - Colore 3 5 3 2 3 3" xfId="8362" xr:uid="{00000000-0005-0000-0000-0000AD1F0000}"/>
    <cellStyle name="20% - Colore 3 5 3 2 4" xfId="8363" xr:uid="{00000000-0005-0000-0000-0000AE1F0000}"/>
    <cellStyle name="20% - Colore 3 5 3 2 4 2" xfId="8364" xr:uid="{00000000-0005-0000-0000-0000AF1F0000}"/>
    <cellStyle name="20% - Colore 3 5 3 2 4 3" xfId="8365" xr:uid="{00000000-0005-0000-0000-0000B01F0000}"/>
    <cellStyle name="20% - Colore 3 5 3 2 5" xfId="8366" xr:uid="{00000000-0005-0000-0000-0000B11F0000}"/>
    <cellStyle name="20% - Colore 3 5 3 2 5 2" xfId="8367" xr:uid="{00000000-0005-0000-0000-0000B21F0000}"/>
    <cellStyle name="20% - Colore 3 5 3 2 5 3" xfId="8368" xr:uid="{00000000-0005-0000-0000-0000B31F0000}"/>
    <cellStyle name="20% - Colore 3 5 3 2 6" xfId="8369" xr:uid="{00000000-0005-0000-0000-0000B41F0000}"/>
    <cellStyle name="20% - Colore 3 5 3 2 7" xfId="8370" xr:uid="{00000000-0005-0000-0000-0000B51F0000}"/>
    <cellStyle name="20% - Colore 3 5 3 3" xfId="8371" xr:uid="{00000000-0005-0000-0000-0000B61F0000}"/>
    <cellStyle name="20% - Colore 3 5 3 3 2" xfId="8372" xr:uid="{00000000-0005-0000-0000-0000B71F0000}"/>
    <cellStyle name="20% - Colore 3 5 3 3 2 2" xfId="8373" xr:uid="{00000000-0005-0000-0000-0000B81F0000}"/>
    <cellStyle name="20% - Colore 3 5 3 3 2 2 2" xfId="8374" xr:uid="{00000000-0005-0000-0000-0000B91F0000}"/>
    <cellStyle name="20% - Colore 3 5 3 3 2 2 3" xfId="8375" xr:uid="{00000000-0005-0000-0000-0000BA1F0000}"/>
    <cellStyle name="20% - Colore 3 5 3 3 2 3" xfId="8376" xr:uid="{00000000-0005-0000-0000-0000BB1F0000}"/>
    <cellStyle name="20% - Colore 3 5 3 3 2 4" xfId="8377" xr:uid="{00000000-0005-0000-0000-0000BC1F0000}"/>
    <cellStyle name="20% - Colore 3 5 3 3 3" xfId="8378" xr:uid="{00000000-0005-0000-0000-0000BD1F0000}"/>
    <cellStyle name="20% - Colore 3 5 3 3 3 2" xfId="8379" xr:uid="{00000000-0005-0000-0000-0000BE1F0000}"/>
    <cellStyle name="20% - Colore 3 5 3 3 3 3" xfId="8380" xr:uid="{00000000-0005-0000-0000-0000BF1F0000}"/>
    <cellStyle name="20% - Colore 3 5 3 3 4" xfId="8381" xr:uid="{00000000-0005-0000-0000-0000C01F0000}"/>
    <cellStyle name="20% - Colore 3 5 3 3 4 2" xfId="8382" xr:uid="{00000000-0005-0000-0000-0000C11F0000}"/>
    <cellStyle name="20% - Colore 3 5 3 3 4 3" xfId="8383" xr:uid="{00000000-0005-0000-0000-0000C21F0000}"/>
    <cellStyle name="20% - Colore 3 5 3 3 5" xfId="8384" xr:uid="{00000000-0005-0000-0000-0000C31F0000}"/>
    <cellStyle name="20% - Colore 3 5 3 3 5 2" xfId="8385" xr:uid="{00000000-0005-0000-0000-0000C41F0000}"/>
    <cellStyle name="20% - Colore 3 5 3 3 5 3" xfId="8386" xr:uid="{00000000-0005-0000-0000-0000C51F0000}"/>
    <cellStyle name="20% - Colore 3 5 3 3 6" xfId="8387" xr:uid="{00000000-0005-0000-0000-0000C61F0000}"/>
    <cellStyle name="20% - Colore 3 5 3 3 7" xfId="8388" xr:uid="{00000000-0005-0000-0000-0000C71F0000}"/>
    <cellStyle name="20% - Colore 3 5 3 4" xfId="8389" xr:uid="{00000000-0005-0000-0000-0000C81F0000}"/>
    <cellStyle name="20% - Colore 3 5 3 4 2" xfId="8390" xr:uid="{00000000-0005-0000-0000-0000C91F0000}"/>
    <cellStyle name="20% - Colore 3 5 3 4 2 2" xfId="8391" xr:uid="{00000000-0005-0000-0000-0000CA1F0000}"/>
    <cellStyle name="20% - Colore 3 5 3 4 2 2 2" xfId="8392" xr:uid="{00000000-0005-0000-0000-0000CB1F0000}"/>
    <cellStyle name="20% - Colore 3 5 3 4 2 2 3" xfId="8393" xr:uid="{00000000-0005-0000-0000-0000CC1F0000}"/>
    <cellStyle name="20% - Colore 3 5 3 4 2 3" xfId="8394" xr:uid="{00000000-0005-0000-0000-0000CD1F0000}"/>
    <cellStyle name="20% - Colore 3 5 3 4 2 4" xfId="8395" xr:uid="{00000000-0005-0000-0000-0000CE1F0000}"/>
    <cellStyle name="20% - Colore 3 5 3 4 3" xfId="8396" xr:uid="{00000000-0005-0000-0000-0000CF1F0000}"/>
    <cellStyle name="20% - Colore 3 5 3 4 3 2" xfId="8397" xr:uid="{00000000-0005-0000-0000-0000D01F0000}"/>
    <cellStyle name="20% - Colore 3 5 3 4 3 3" xfId="8398" xr:uid="{00000000-0005-0000-0000-0000D11F0000}"/>
    <cellStyle name="20% - Colore 3 5 3 4 4" xfId="8399" xr:uid="{00000000-0005-0000-0000-0000D21F0000}"/>
    <cellStyle name="20% - Colore 3 5 3 4 4 2" xfId="8400" xr:uid="{00000000-0005-0000-0000-0000D31F0000}"/>
    <cellStyle name="20% - Colore 3 5 3 4 4 3" xfId="8401" xr:uid="{00000000-0005-0000-0000-0000D41F0000}"/>
    <cellStyle name="20% - Colore 3 5 3 4 5" xfId="8402" xr:uid="{00000000-0005-0000-0000-0000D51F0000}"/>
    <cellStyle name="20% - Colore 3 5 3 4 5 2" xfId="8403" xr:uid="{00000000-0005-0000-0000-0000D61F0000}"/>
    <cellStyle name="20% - Colore 3 5 3 4 5 3" xfId="8404" xr:uid="{00000000-0005-0000-0000-0000D71F0000}"/>
    <cellStyle name="20% - Colore 3 5 3 4 6" xfId="8405" xr:uid="{00000000-0005-0000-0000-0000D81F0000}"/>
    <cellStyle name="20% - Colore 3 5 3 4 7" xfId="8406" xr:uid="{00000000-0005-0000-0000-0000D91F0000}"/>
    <cellStyle name="20% - Colore 3 5 3 5" xfId="8407" xr:uid="{00000000-0005-0000-0000-0000DA1F0000}"/>
    <cellStyle name="20% - Colore 3 5 3 5 2" xfId="8408" xr:uid="{00000000-0005-0000-0000-0000DB1F0000}"/>
    <cellStyle name="20% - Colore 3 5 3 5 2 2" xfId="8409" xr:uid="{00000000-0005-0000-0000-0000DC1F0000}"/>
    <cellStyle name="20% - Colore 3 5 3 5 2 3" xfId="8410" xr:uid="{00000000-0005-0000-0000-0000DD1F0000}"/>
    <cellStyle name="20% - Colore 3 5 3 5 3" xfId="8411" xr:uid="{00000000-0005-0000-0000-0000DE1F0000}"/>
    <cellStyle name="20% - Colore 3 5 3 5 4" xfId="8412" xr:uid="{00000000-0005-0000-0000-0000DF1F0000}"/>
    <cellStyle name="20% - Colore 3 5 3 6" xfId="8413" xr:uid="{00000000-0005-0000-0000-0000E01F0000}"/>
    <cellStyle name="20% - Colore 3 5 3 6 2" xfId="8414" xr:uid="{00000000-0005-0000-0000-0000E11F0000}"/>
    <cellStyle name="20% - Colore 3 5 3 6 3" xfId="8415" xr:uid="{00000000-0005-0000-0000-0000E21F0000}"/>
    <cellStyle name="20% - Colore 3 5 3 7" xfId="8416" xr:uid="{00000000-0005-0000-0000-0000E31F0000}"/>
    <cellStyle name="20% - Colore 3 5 3 7 2" xfId="8417" xr:uid="{00000000-0005-0000-0000-0000E41F0000}"/>
    <cellStyle name="20% - Colore 3 5 3 7 3" xfId="8418" xr:uid="{00000000-0005-0000-0000-0000E51F0000}"/>
    <cellStyle name="20% - Colore 3 5 3 8" xfId="8419" xr:uid="{00000000-0005-0000-0000-0000E61F0000}"/>
    <cellStyle name="20% - Colore 3 5 3 8 2" xfId="8420" xr:uid="{00000000-0005-0000-0000-0000E71F0000}"/>
    <cellStyle name="20% - Colore 3 5 3 8 3" xfId="8421" xr:uid="{00000000-0005-0000-0000-0000E81F0000}"/>
    <cellStyle name="20% - Colore 3 5 3 9" xfId="8422" xr:uid="{00000000-0005-0000-0000-0000E91F0000}"/>
    <cellStyle name="20% - Colore 3 5 4" xfId="8423" xr:uid="{00000000-0005-0000-0000-0000EA1F0000}"/>
    <cellStyle name="20% - Colore 3 5 4 2" xfId="8424" xr:uid="{00000000-0005-0000-0000-0000EB1F0000}"/>
    <cellStyle name="20% - Colore 3 5 4 2 2" xfId="8425" xr:uid="{00000000-0005-0000-0000-0000EC1F0000}"/>
    <cellStyle name="20% - Colore 3 5 4 2 2 2" xfId="8426" xr:uid="{00000000-0005-0000-0000-0000ED1F0000}"/>
    <cellStyle name="20% - Colore 3 5 4 2 2 3" xfId="8427" xr:uid="{00000000-0005-0000-0000-0000EE1F0000}"/>
    <cellStyle name="20% - Colore 3 5 4 2 3" xfId="8428" xr:uid="{00000000-0005-0000-0000-0000EF1F0000}"/>
    <cellStyle name="20% - Colore 3 5 4 2 4" xfId="8429" xr:uid="{00000000-0005-0000-0000-0000F01F0000}"/>
    <cellStyle name="20% - Colore 3 5 4 3" xfId="8430" xr:uid="{00000000-0005-0000-0000-0000F11F0000}"/>
    <cellStyle name="20% - Colore 3 5 4 3 2" xfId="8431" xr:uid="{00000000-0005-0000-0000-0000F21F0000}"/>
    <cellStyle name="20% - Colore 3 5 4 3 3" xfId="8432" xr:uid="{00000000-0005-0000-0000-0000F31F0000}"/>
    <cellStyle name="20% - Colore 3 5 4 4" xfId="8433" xr:uid="{00000000-0005-0000-0000-0000F41F0000}"/>
    <cellStyle name="20% - Colore 3 5 4 4 2" xfId="8434" xr:uid="{00000000-0005-0000-0000-0000F51F0000}"/>
    <cellStyle name="20% - Colore 3 5 4 4 3" xfId="8435" xr:uid="{00000000-0005-0000-0000-0000F61F0000}"/>
    <cellStyle name="20% - Colore 3 5 4 5" xfId="8436" xr:uid="{00000000-0005-0000-0000-0000F71F0000}"/>
    <cellStyle name="20% - Colore 3 5 4 5 2" xfId="8437" xr:uid="{00000000-0005-0000-0000-0000F81F0000}"/>
    <cellStyle name="20% - Colore 3 5 4 5 3" xfId="8438" xr:uid="{00000000-0005-0000-0000-0000F91F0000}"/>
    <cellStyle name="20% - Colore 3 5 4 6" xfId="8439" xr:uid="{00000000-0005-0000-0000-0000FA1F0000}"/>
    <cellStyle name="20% - Colore 3 5 4 7" xfId="8440" xr:uid="{00000000-0005-0000-0000-0000FB1F0000}"/>
    <cellStyle name="20% - Colore 3 5 5" xfId="8441" xr:uid="{00000000-0005-0000-0000-0000FC1F0000}"/>
    <cellStyle name="20% - Colore 3 5 5 2" xfId="8442" xr:uid="{00000000-0005-0000-0000-0000FD1F0000}"/>
    <cellStyle name="20% - Colore 3 5 5 2 2" xfId="8443" xr:uid="{00000000-0005-0000-0000-0000FE1F0000}"/>
    <cellStyle name="20% - Colore 3 5 5 2 2 2" xfId="8444" xr:uid="{00000000-0005-0000-0000-0000FF1F0000}"/>
    <cellStyle name="20% - Colore 3 5 5 2 2 3" xfId="8445" xr:uid="{00000000-0005-0000-0000-000000200000}"/>
    <cellStyle name="20% - Colore 3 5 5 2 3" xfId="8446" xr:uid="{00000000-0005-0000-0000-000001200000}"/>
    <cellStyle name="20% - Colore 3 5 5 2 4" xfId="8447" xr:uid="{00000000-0005-0000-0000-000002200000}"/>
    <cellStyle name="20% - Colore 3 5 5 3" xfId="8448" xr:uid="{00000000-0005-0000-0000-000003200000}"/>
    <cellStyle name="20% - Colore 3 5 5 3 2" xfId="8449" xr:uid="{00000000-0005-0000-0000-000004200000}"/>
    <cellStyle name="20% - Colore 3 5 5 3 3" xfId="8450" xr:uid="{00000000-0005-0000-0000-000005200000}"/>
    <cellStyle name="20% - Colore 3 5 5 4" xfId="8451" xr:uid="{00000000-0005-0000-0000-000006200000}"/>
    <cellStyle name="20% - Colore 3 5 5 4 2" xfId="8452" xr:uid="{00000000-0005-0000-0000-000007200000}"/>
    <cellStyle name="20% - Colore 3 5 5 4 3" xfId="8453" xr:uid="{00000000-0005-0000-0000-000008200000}"/>
    <cellStyle name="20% - Colore 3 5 5 5" xfId="8454" xr:uid="{00000000-0005-0000-0000-000009200000}"/>
    <cellStyle name="20% - Colore 3 5 5 5 2" xfId="8455" xr:uid="{00000000-0005-0000-0000-00000A200000}"/>
    <cellStyle name="20% - Colore 3 5 5 5 3" xfId="8456" xr:uid="{00000000-0005-0000-0000-00000B200000}"/>
    <cellStyle name="20% - Colore 3 5 5 6" xfId="8457" xr:uid="{00000000-0005-0000-0000-00000C200000}"/>
    <cellStyle name="20% - Colore 3 5 5 7" xfId="8458" xr:uid="{00000000-0005-0000-0000-00000D200000}"/>
    <cellStyle name="20% - Colore 3 5 6" xfId="8459" xr:uid="{00000000-0005-0000-0000-00000E200000}"/>
    <cellStyle name="20% - Colore 3 5 6 2" xfId="8460" xr:uid="{00000000-0005-0000-0000-00000F200000}"/>
    <cellStyle name="20% - Colore 3 5 6 2 2" xfId="8461" xr:uid="{00000000-0005-0000-0000-000010200000}"/>
    <cellStyle name="20% - Colore 3 5 6 2 2 2" xfId="8462" xr:uid="{00000000-0005-0000-0000-000011200000}"/>
    <cellStyle name="20% - Colore 3 5 6 2 2 3" xfId="8463" xr:uid="{00000000-0005-0000-0000-000012200000}"/>
    <cellStyle name="20% - Colore 3 5 6 2 3" xfId="8464" xr:uid="{00000000-0005-0000-0000-000013200000}"/>
    <cellStyle name="20% - Colore 3 5 6 2 4" xfId="8465" xr:uid="{00000000-0005-0000-0000-000014200000}"/>
    <cellStyle name="20% - Colore 3 5 6 3" xfId="8466" xr:uid="{00000000-0005-0000-0000-000015200000}"/>
    <cellStyle name="20% - Colore 3 5 6 3 2" xfId="8467" xr:uid="{00000000-0005-0000-0000-000016200000}"/>
    <cellStyle name="20% - Colore 3 5 6 3 3" xfId="8468" xr:uid="{00000000-0005-0000-0000-000017200000}"/>
    <cellStyle name="20% - Colore 3 5 6 4" xfId="8469" xr:uid="{00000000-0005-0000-0000-000018200000}"/>
    <cellStyle name="20% - Colore 3 5 6 4 2" xfId="8470" xr:uid="{00000000-0005-0000-0000-000019200000}"/>
    <cellStyle name="20% - Colore 3 5 6 4 3" xfId="8471" xr:uid="{00000000-0005-0000-0000-00001A200000}"/>
    <cellStyle name="20% - Colore 3 5 6 5" xfId="8472" xr:uid="{00000000-0005-0000-0000-00001B200000}"/>
    <cellStyle name="20% - Colore 3 5 6 5 2" xfId="8473" xr:uid="{00000000-0005-0000-0000-00001C200000}"/>
    <cellStyle name="20% - Colore 3 5 6 5 3" xfId="8474" xr:uid="{00000000-0005-0000-0000-00001D200000}"/>
    <cellStyle name="20% - Colore 3 5 6 6" xfId="8475" xr:uid="{00000000-0005-0000-0000-00001E200000}"/>
    <cellStyle name="20% - Colore 3 5 6 7" xfId="8476" xr:uid="{00000000-0005-0000-0000-00001F200000}"/>
    <cellStyle name="20% - Colore 3 5 7" xfId="8477" xr:uid="{00000000-0005-0000-0000-000020200000}"/>
    <cellStyle name="20% - Colore 3 5 7 2" xfId="8478" xr:uid="{00000000-0005-0000-0000-000021200000}"/>
    <cellStyle name="20% - Colore 3 5 7 2 2" xfId="8479" xr:uid="{00000000-0005-0000-0000-000022200000}"/>
    <cellStyle name="20% - Colore 3 5 7 2 3" xfId="8480" xr:uid="{00000000-0005-0000-0000-000023200000}"/>
    <cellStyle name="20% - Colore 3 5 7 3" xfId="8481" xr:uid="{00000000-0005-0000-0000-000024200000}"/>
    <cellStyle name="20% - Colore 3 5 7 4" xfId="8482" xr:uid="{00000000-0005-0000-0000-000025200000}"/>
    <cellStyle name="20% - Colore 3 5 8" xfId="8483" xr:uid="{00000000-0005-0000-0000-000026200000}"/>
    <cellStyle name="20% - Colore 3 5 8 2" xfId="8484" xr:uid="{00000000-0005-0000-0000-000027200000}"/>
    <cellStyle name="20% - Colore 3 5 8 3" xfId="8485" xr:uid="{00000000-0005-0000-0000-000028200000}"/>
    <cellStyle name="20% - Colore 3 5 9" xfId="8486" xr:uid="{00000000-0005-0000-0000-000029200000}"/>
    <cellStyle name="20% - Colore 3 5 9 2" xfId="8487" xr:uid="{00000000-0005-0000-0000-00002A200000}"/>
    <cellStyle name="20% - Colore 3 5 9 3" xfId="8488" xr:uid="{00000000-0005-0000-0000-00002B200000}"/>
    <cellStyle name="20% - Colore 3 6" xfId="8489" xr:uid="{00000000-0005-0000-0000-00002C200000}"/>
    <cellStyle name="20% - Colore 3 6 10" xfId="8490" xr:uid="{00000000-0005-0000-0000-00002D200000}"/>
    <cellStyle name="20% - Colore 3 6 10 2" xfId="8491" xr:uid="{00000000-0005-0000-0000-00002E200000}"/>
    <cellStyle name="20% - Colore 3 6 10 3" xfId="8492" xr:uid="{00000000-0005-0000-0000-00002F200000}"/>
    <cellStyle name="20% - Colore 3 6 11" xfId="8493" xr:uid="{00000000-0005-0000-0000-000030200000}"/>
    <cellStyle name="20% - Colore 3 6 12" xfId="8494" xr:uid="{00000000-0005-0000-0000-000031200000}"/>
    <cellStyle name="20% - Colore 3 6 2" xfId="8495" xr:uid="{00000000-0005-0000-0000-000032200000}"/>
    <cellStyle name="20% - Colore 3 6 2 10" xfId="8496" xr:uid="{00000000-0005-0000-0000-000033200000}"/>
    <cellStyle name="20% - Colore 3 6 2 2" xfId="8497" xr:uid="{00000000-0005-0000-0000-000034200000}"/>
    <cellStyle name="20% - Colore 3 6 2 2 2" xfId="8498" xr:uid="{00000000-0005-0000-0000-000035200000}"/>
    <cellStyle name="20% - Colore 3 6 2 2 2 2" xfId="8499" xr:uid="{00000000-0005-0000-0000-000036200000}"/>
    <cellStyle name="20% - Colore 3 6 2 2 2 2 2" xfId="8500" xr:uid="{00000000-0005-0000-0000-000037200000}"/>
    <cellStyle name="20% - Colore 3 6 2 2 2 2 3" xfId="8501" xr:uid="{00000000-0005-0000-0000-000038200000}"/>
    <cellStyle name="20% - Colore 3 6 2 2 2 3" xfId="8502" xr:uid="{00000000-0005-0000-0000-000039200000}"/>
    <cellStyle name="20% - Colore 3 6 2 2 2 4" xfId="8503" xr:uid="{00000000-0005-0000-0000-00003A200000}"/>
    <cellStyle name="20% - Colore 3 6 2 2 3" xfId="8504" xr:uid="{00000000-0005-0000-0000-00003B200000}"/>
    <cellStyle name="20% - Colore 3 6 2 2 3 2" xfId="8505" xr:uid="{00000000-0005-0000-0000-00003C200000}"/>
    <cellStyle name="20% - Colore 3 6 2 2 3 3" xfId="8506" xr:uid="{00000000-0005-0000-0000-00003D200000}"/>
    <cellStyle name="20% - Colore 3 6 2 2 4" xfId="8507" xr:uid="{00000000-0005-0000-0000-00003E200000}"/>
    <cellStyle name="20% - Colore 3 6 2 2 4 2" xfId="8508" xr:uid="{00000000-0005-0000-0000-00003F200000}"/>
    <cellStyle name="20% - Colore 3 6 2 2 4 3" xfId="8509" xr:uid="{00000000-0005-0000-0000-000040200000}"/>
    <cellStyle name="20% - Colore 3 6 2 2 5" xfId="8510" xr:uid="{00000000-0005-0000-0000-000041200000}"/>
    <cellStyle name="20% - Colore 3 6 2 2 5 2" xfId="8511" xr:uid="{00000000-0005-0000-0000-000042200000}"/>
    <cellStyle name="20% - Colore 3 6 2 2 5 3" xfId="8512" xr:uid="{00000000-0005-0000-0000-000043200000}"/>
    <cellStyle name="20% - Colore 3 6 2 2 6" xfId="8513" xr:uid="{00000000-0005-0000-0000-000044200000}"/>
    <cellStyle name="20% - Colore 3 6 2 2 7" xfId="8514" xr:uid="{00000000-0005-0000-0000-000045200000}"/>
    <cellStyle name="20% - Colore 3 6 2 3" xfId="8515" xr:uid="{00000000-0005-0000-0000-000046200000}"/>
    <cellStyle name="20% - Colore 3 6 2 3 2" xfId="8516" xr:uid="{00000000-0005-0000-0000-000047200000}"/>
    <cellStyle name="20% - Colore 3 6 2 3 2 2" xfId="8517" xr:uid="{00000000-0005-0000-0000-000048200000}"/>
    <cellStyle name="20% - Colore 3 6 2 3 2 2 2" xfId="8518" xr:uid="{00000000-0005-0000-0000-000049200000}"/>
    <cellStyle name="20% - Colore 3 6 2 3 2 2 3" xfId="8519" xr:uid="{00000000-0005-0000-0000-00004A200000}"/>
    <cellStyle name="20% - Colore 3 6 2 3 2 3" xfId="8520" xr:uid="{00000000-0005-0000-0000-00004B200000}"/>
    <cellStyle name="20% - Colore 3 6 2 3 2 4" xfId="8521" xr:uid="{00000000-0005-0000-0000-00004C200000}"/>
    <cellStyle name="20% - Colore 3 6 2 3 3" xfId="8522" xr:uid="{00000000-0005-0000-0000-00004D200000}"/>
    <cellStyle name="20% - Colore 3 6 2 3 3 2" xfId="8523" xr:uid="{00000000-0005-0000-0000-00004E200000}"/>
    <cellStyle name="20% - Colore 3 6 2 3 3 3" xfId="8524" xr:uid="{00000000-0005-0000-0000-00004F200000}"/>
    <cellStyle name="20% - Colore 3 6 2 3 4" xfId="8525" xr:uid="{00000000-0005-0000-0000-000050200000}"/>
    <cellStyle name="20% - Colore 3 6 2 3 4 2" xfId="8526" xr:uid="{00000000-0005-0000-0000-000051200000}"/>
    <cellStyle name="20% - Colore 3 6 2 3 4 3" xfId="8527" xr:uid="{00000000-0005-0000-0000-000052200000}"/>
    <cellStyle name="20% - Colore 3 6 2 3 5" xfId="8528" xr:uid="{00000000-0005-0000-0000-000053200000}"/>
    <cellStyle name="20% - Colore 3 6 2 3 5 2" xfId="8529" xr:uid="{00000000-0005-0000-0000-000054200000}"/>
    <cellStyle name="20% - Colore 3 6 2 3 5 3" xfId="8530" xr:uid="{00000000-0005-0000-0000-000055200000}"/>
    <cellStyle name="20% - Colore 3 6 2 3 6" xfId="8531" xr:uid="{00000000-0005-0000-0000-000056200000}"/>
    <cellStyle name="20% - Colore 3 6 2 3 7" xfId="8532" xr:uid="{00000000-0005-0000-0000-000057200000}"/>
    <cellStyle name="20% - Colore 3 6 2 4" xfId="8533" xr:uid="{00000000-0005-0000-0000-000058200000}"/>
    <cellStyle name="20% - Colore 3 6 2 4 2" xfId="8534" xr:uid="{00000000-0005-0000-0000-000059200000}"/>
    <cellStyle name="20% - Colore 3 6 2 4 2 2" xfId="8535" xr:uid="{00000000-0005-0000-0000-00005A200000}"/>
    <cellStyle name="20% - Colore 3 6 2 4 2 2 2" xfId="8536" xr:uid="{00000000-0005-0000-0000-00005B200000}"/>
    <cellStyle name="20% - Colore 3 6 2 4 2 2 3" xfId="8537" xr:uid="{00000000-0005-0000-0000-00005C200000}"/>
    <cellStyle name="20% - Colore 3 6 2 4 2 3" xfId="8538" xr:uid="{00000000-0005-0000-0000-00005D200000}"/>
    <cellStyle name="20% - Colore 3 6 2 4 2 4" xfId="8539" xr:uid="{00000000-0005-0000-0000-00005E200000}"/>
    <cellStyle name="20% - Colore 3 6 2 4 3" xfId="8540" xr:uid="{00000000-0005-0000-0000-00005F200000}"/>
    <cellStyle name="20% - Colore 3 6 2 4 3 2" xfId="8541" xr:uid="{00000000-0005-0000-0000-000060200000}"/>
    <cellStyle name="20% - Colore 3 6 2 4 3 3" xfId="8542" xr:uid="{00000000-0005-0000-0000-000061200000}"/>
    <cellStyle name="20% - Colore 3 6 2 4 4" xfId="8543" xr:uid="{00000000-0005-0000-0000-000062200000}"/>
    <cellStyle name="20% - Colore 3 6 2 4 4 2" xfId="8544" xr:uid="{00000000-0005-0000-0000-000063200000}"/>
    <cellStyle name="20% - Colore 3 6 2 4 4 3" xfId="8545" xr:uid="{00000000-0005-0000-0000-000064200000}"/>
    <cellStyle name="20% - Colore 3 6 2 4 5" xfId="8546" xr:uid="{00000000-0005-0000-0000-000065200000}"/>
    <cellStyle name="20% - Colore 3 6 2 4 5 2" xfId="8547" xr:uid="{00000000-0005-0000-0000-000066200000}"/>
    <cellStyle name="20% - Colore 3 6 2 4 5 3" xfId="8548" xr:uid="{00000000-0005-0000-0000-000067200000}"/>
    <cellStyle name="20% - Colore 3 6 2 4 6" xfId="8549" xr:uid="{00000000-0005-0000-0000-000068200000}"/>
    <cellStyle name="20% - Colore 3 6 2 4 7" xfId="8550" xr:uid="{00000000-0005-0000-0000-000069200000}"/>
    <cellStyle name="20% - Colore 3 6 2 5" xfId="8551" xr:uid="{00000000-0005-0000-0000-00006A200000}"/>
    <cellStyle name="20% - Colore 3 6 2 5 2" xfId="8552" xr:uid="{00000000-0005-0000-0000-00006B200000}"/>
    <cellStyle name="20% - Colore 3 6 2 5 2 2" xfId="8553" xr:uid="{00000000-0005-0000-0000-00006C200000}"/>
    <cellStyle name="20% - Colore 3 6 2 5 2 3" xfId="8554" xr:uid="{00000000-0005-0000-0000-00006D200000}"/>
    <cellStyle name="20% - Colore 3 6 2 5 3" xfId="8555" xr:uid="{00000000-0005-0000-0000-00006E200000}"/>
    <cellStyle name="20% - Colore 3 6 2 5 4" xfId="8556" xr:uid="{00000000-0005-0000-0000-00006F200000}"/>
    <cellStyle name="20% - Colore 3 6 2 6" xfId="8557" xr:uid="{00000000-0005-0000-0000-000070200000}"/>
    <cellStyle name="20% - Colore 3 6 2 6 2" xfId="8558" xr:uid="{00000000-0005-0000-0000-000071200000}"/>
    <cellStyle name="20% - Colore 3 6 2 6 3" xfId="8559" xr:uid="{00000000-0005-0000-0000-000072200000}"/>
    <cellStyle name="20% - Colore 3 6 2 7" xfId="8560" xr:uid="{00000000-0005-0000-0000-000073200000}"/>
    <cellStyle name="20% - Colore 3 6 2 7 2" xfId="8561" xr:uid="{00000000-0005-0000-0000-000074200000}"/>
    <cellStyle name="20% - Colore 3 6 2 7 3" xfId="8562" xr:uid="{00000000-0005-0000-0000-000075200000}"/>
    <cellStyle name="20% - Colore 3 6 2 8" xfId="8563" xr:uid="{00000000-0005-0000-0000-000076200000}"/>
    <cellStyle name="20% - Colore 3 6 2 8 2" xfId="8564" xr:uid="{00000000-0005-0000-0000-000077200000}"/>
    <cellStyle name="20% - Colore 3 6 2 8 3" xfId="8565" xr:uid="{00000000-0005-0000-0000-000078200000}"/>
    <cellStyle name="20% - Colore 3 6 2 9" xfId="8566" xr:uid="{00000000-0005-0000-0000-000079200000}"/>
    <cellStyle name="20% - Colore 3 6 3" xfId="8567" xr:uid="{00000000-0005-0000-0000-00007A200000}"/>
    <cellStyle name="20% - Colore 3 6 3 10" xfId="8568" xr:uid="{00000000-0005-0000-0000-00007B200000}"/>
    <cellStyle name="20% - Colore 3 6 3 2" xfId="8569" xr:uid="{00000000-0005-0000-0000-00007C200000}"/>
    <cellStyle name="20% - Colore 3 6 3 2 2" xfId="8570" xr:uid="{00000000-0005-0000-0000-00007D200000}"/>
    <cellStyle name="20% - Colore 3 6 3 2 2 2" xfId="8571" xr:uid="{00000000-0005-0000-0000-00007E200000}"/>
    <cellStyle name="20% - Colore 3 6 3 2 2 2 2" xfId="8572" xr:uid="{00000000-0005-0000-0000-00007F200000}"/>
    <cellStyle name="20% - Colore 3 6 3 2 2 2 3" xfId="8573" xr:uid="{00000000-0005-0000-0000-000080200000}"/>
    <cellStyle name="20% - Colore 3 6 3 2 2 3" xfId="8574" xr:uid="{00000000-0005-0000-0000-000081200000}"/>
    <cellStyle name="20% - Colore 3 6 3 2 2 4" xfId="8575" xr:uid="{00000000-0005-0000-0000-000082200000}"/>
    <cellStyle name="20% - Colore 3 6 3 2 3" xfId="8576" xr:uid="{00000000-0005-0000-0000-000083200000}"/>
    <cellStyle name="20% - Colore 3 6 3 2 3 2" xfId="8577" xr:uid="{00000000-0005-0000-0000-000084200000}"/>
    <cellStyle name="20% - Colore 3 6 3 2 3 3" xfId="8578" xr:uid="{00000000-0005-0000-0000-000085200000}"/>
    <cellStyle name="20% - Colore 3 6 3 2 4" xfId="8579" xr:uid="{00000000-0005-0000-0000-000086200000}"/>
    <cellStyle name="20% - Colore 3 6 3 2 4 2" xfId="8580" xr:uid="{00000000-0005-0000-0000-000087200000}"/>
    <cellStyle name="20% - Colore 3 6 3 2 4 3" xfId="8581" xr:uid="{00000000-0005-0000-0000-000088200000}"/>
    <cellStyle name="20% - Colore 3 6 3 2 5" xfId="8582" xr:uid="{00000000-0005-0000-0000-000089200000}"/>
    <cellStyle name="20% - Colore 3 6 3 2 5 2" xfId="8583" xr:uid="{00000000-0005-0000-0000-00008A200000}"/>
    <cellStyle name="20% - Colore 3 6 3 2 5 3" xfId="8584" xr:uid="{00000000-0005-0000-0000-00008B200000}"/>
    <cellStyle name="20% - Colore 3 6 3 2 6" xfId="8585" xr:uid="{00000000-0005-0000-0000-00008C200000}"/>
    <cellStyle name="20% - Colore 3 6 3 2 7" xfId="8586" xr:uid="{00000000-0005-0000-0000-00008D200000}"/>
    <cellStyle name="20% - Colore 3 6 3 3" xfId="8587" xr:uid="{00000000-0005-0000-0000-00008E200000}"/>
    <cellStyle name="20% - Colore 3 6 3 3 2" xfId="8588" xr:uid="{00000000-0005-0000-0000-00008F200000}"/>
    <cellStyle name="20% - Colore 3 6 3 3 2 2" xfId="8589" xr:uid="{00000000-0005-0000-0000-000090200000}"/>
    <cellStyle name="20% - Colore 3 6 3 3 2 2 2" xfId="8590" xr:uid="{00000000-0005-0000-0000-000091200000}"/>
    <cellStyle name="20% - Colore 3 6 3 3 2 2 3" xfId="8591" xr:uid="{00000000-0005-0000-0000-000092200000}"/>
    <cellStyle name="20% - Colore 3 6 3 3 2 3" xfId="8592" xr:uid="{00000000-0005-0000-0000-000093200000}"/>
    <cellStyle name="20% - Colore 3 6 3 3 2 4" xfId="8593" xr:uid="{00000000-0005-0000-0000-000094200000}"/>
    <cellStyle name="20% - Colore 3 6 3 3 3" xfId="8594" xr:uid="{00000000-0005-0000-0000-000095200000}"/>
    <cellStyle name="20% - Colore 3 6 3 3 3 2" xfId="8595" xr:uid="{00000000-0005-0000-0000-000096200000}"/>
    <cellStyle name="20% - Colore 3 6 3 3 3 3" xfId="8596" xr:uid="{00000000-0005-0000-0000-000097200000}"/>
    <cellStyle name="20% - Colore 3 6 3 3 4" xfId="8597" xr:uid="{00000000-0005-0000-0000-000098200000}"/>
    <cellStyle name="20% - Colore 3 6 3 3 4 2" xfId="8598" xr:uid="{00000000-0005-0000-0000-000099200000}"/>
    <cellStyle name="20% - Colore 3 6 3 3 4 3" xfId="8599" xr:uid="{00000000-0005-0000-0000-00009A200000}"/>
    <cellStyle name="20% - Colore 3 6 3 3 5" xfId="8600" xr:uid="{00000000-0005-0000-0000-00009B200000}"/>
    <cellStyle name="20% - Colore 3 6 3 3 5 2" xfId="8601" xr:uid="{00000000-0005-0000-0000-00009C200000}"/>
    <cellStyle name="20% - Colore 3 6 3 3 5 3" xfId="8602" xr:uid="{00000000-0005-0000-0000-00009D200000}"/>
    <cellStyle name="20% - Colore 3 6 3 3 6" xfId="8603" xr:uid="{00000000-0005-0000-0000-00009E200000}"/>
    <cellStyle name="20% - Colore 3 6 3 3 7" xfId="8604" xr:uid="{00000000-0005-0000-0000-00009F200000}"/>
    <cellStyle name="20% - Colore 3 6 3 4" xfId="8605" xr:uid="{00000000-0005-0000-0000-0000A0200000}"/>
    <cellStyle name="20% - Colore 3 6 3 4 2" xfId="8606" xr:uid="{00000000-0005-0000-0000-0000A1200000}"/>
    <cellStyle name="20% - Colore 3 6 3 4 2 2" xfId="8607" xr:uid="{00000000-0005-0000-0000-0000A2200000}"/>
    <cellStyle name="20% - Colore 3 6 3 4 2 2 2" xfId="8608" xr:uid="{00000000-0005-0000-0000-0000A3200000}"/>
    <cellStyle name="20% - Colore 3 6 3 4 2 2 3" xfId="8609" xr:uid="{00000000-0005-0000-0000-0000A4200000}"/>
    <cellStyle name="20% - Colore 3 6 3 4 2 3" xfId="8610" xr:uid="{00000000-0005-0000-0000-0000A5200000}"/>
    <cellStyle name="20% - Colore 3 6 3 4 2 4" xfId="8611" xr:uid="{00000000-0005-0000-0000-0000A6200000}"/>
    <cellStyle name="20% - Colore 3 6 3 4 3" xfId="8612" xr:uid="{00000000-0005-0000-0000-0000A7200000}"/>
    <cellStyle name="20% - Colore 3 6 3 4 3 2" xfId="8613" xr:uid="{00000000-0005-0000-0000-0000A8200000}"/>
    <cellStyle name="20% - Colore 3 6 3 4 3 3" xfId="8614" xr:uid="{00000000-0005-0000-0000-0000A9200000}"/>
    <cellStyle name="20% - Colore 3 6 3 4 4" xfId="8615" xr:uid="{00000000-0005-0000-0000-0000AA200000}"/>
    <cellStyle name="20% - Colore 3 6 3 4 4 2" xfId="8616" xr:uid="{00000000-0005-0000-0000-0000AB200000}"/>
    <cellStyle name="20% - Colore 3 6 3 4 4 3" xfId="8617" xr:uid="{00000000-0005-0000-0000-0000AC200000}"/>
    <cellStyle name="20% - Colore 3 6 3 4 5" xfId="8618" xr:uid="{00000000-0005-0000-0000-0000AD200000}"/>
    <cellStyle name="20% - Colore 3 6 3 4 5 2" xfId="8619" xr:uid="{00000000-0005-0000-0000-0000AE200000}"/>
    <cellStyle name="20% - Colore 3 6 3 4 5 3" xfId="8620" xr:uid="{00000000-0005-0000-0000-0000AF200000}"/>
    <cellStyle name="20% - Colore 3 6 3 4 6" xfId="8621" xr:uid="{00000000-0005-0000-0000-0000B0200000}"/>
    <cellStyle name="20% - Colore 3 6 3 4 7" xfId="8622" xr:uid="{00000000-0005-0000-0000-0000B1200000}"/>
    <cellStyle name="20% - Colore 3 6 3 5" xfId="8623" xr:uid="{00000000-0005-0000-0000-0000B2200000}"/>
    <cellStyle name="20% - Colore 3 6 3 5 2" xfId="8624" xr:uid="{00000000-0005-0000-0000-0000B3200000}"/>
    <cellStyle name="20% - Colore 3 6 3 5 2 2" xfId="8625" xr:uid="{00000000-0005-0000-0000-0000B4200000}"/>
    <cellStyle name="20% - Colore 3 6 3 5 2 3" xfId="8626" xr:uid="{00000000-0005-0000-0000-0000B5200000}"/>
    <cellStyle name="20% - Colore 3 6 3 5 3" xfId="8627" xr:uid="{00000000-0005-0000-0000-0000B6200000}"/>
    <cellStyle name="20% - Colore 3 6 3 5 4" xfId="8628" xr:uid="{00000000-0005-0000-0000-0000B7200000}"/>
    <cellStyle name="20% - Colore 3 6 3 6" xfId="8629" xr:uid="{00000000-0005-0000-0000-0000B8200000}"/>
    <cellStyle name="20% - Colore 3 6 3 6 2" xfId="8630" xr:uid="{00000000-0005-0000-0000-0000B9200000}"/>
    <cellStyle name="20% - Colore 3 6 3 6 3" xfId="8631" xr:uid="{00000000-0005-0000-0000-0000BA200000}"/>
    <cellStyle name="20% - Colore 3 6 3 7" xfId="8632" xr:uid="{00000000-0005-0000-0000-0000BB200000}"/>
    <cellStyle name="20% - Colore 3 6 3 7 2" xfId="8633" xr:uid="{00000000-0005-0000-0000-0000BC200000}"/>
    <cellStyle name="20% - Colore 3 6 3 7 3" xfId="8634" xr:uid="{00000000-0005-0000-0000-0000BD200000}"/>
    <cellStyle name="20% - Colore 3 6 3 8" xfId="8635" xr:uid="{00000000-0005-0000-0000-0000BE200000}"/>
    <cellStyle name="20% - Colore 3 6 3 8 2" xfId="8636" xr:uid="{00000000-0005-0000-0000-0000BF200000}"/>
    <cellStyle name="20% - Colore 3 6 3 8 3" xfId="8637" xr:uid="{00000000-0005-0000-0000-0000C0200000}"/>
    <cellStyle name="20% - Colore 3 6 3 9" xfId="8638" xr:uid="{00000000-0005-0000-0000-0000C1200000}"/>
    <cellStyle name="20% - Colore 3 6 4" xfId="8639" xr:uid="{00000000-0005-0000-0000-0000C2200000}"/>
    <cellStyle name="20% - Colore 3 6 4 2" xfId="8640" xr:uid="{00000000-0005-0000-0000-0000C3200000}"/>
    <cellStyle name="20% - Colore 3 6 4 2 2" xfId="8641" xr:uid="{00000000-0005-0000-0000-0000C4200000}"/>
    <cellStyle name="20% - Colore 3 6 4 2 2 2" xfId="8642" xr:uid="{00000000-0005-0000-0000-0000C5200000}"/>
    <cellStyle name="20% - Colore 3 6 4 2 2 3" xfId="8643" xr:uid="{00000000-0005-0000-0000-0000C6200000}"/>
    <cellStyle name="20% - Colore 3 6 4 2 3" xfId="8644" xr:uid="{00000000-0005-0000-0000-0000C7200000}"/>
    <cellStyle name="20% - Colore 3 6 4 2 4" xfId="8645" xr:uid="{00000000-0005-0000-0000-0000C8200000}"/>
    <cellStyle name="20% - Colore 3 6 4 3" xfId="8646" xr:uid="{00000000-0005-0000-0000-0000C9200000}"/>
    <cellStyle name="20% - Colore 3 6 4 3 2" xfId="8647" xr:uid="{00000000-0005-0000-0000-0000CA200000}"/>
    <cellStyle name="20% - Colore 3 6 4 3 3" xfId="8648" xr:uid="{00000000-0005-0000-0000-0000CB200000}"/>
    <cellStyle name="20% - Colore 3 6 4 4" xfId="8649" xr:uid="{00000000-0005-0000-0000-0000CC200000}"/>
    <cellStyle name="20% - Colore 3 6 4 4 2" xfId="8650" xr:uid="{00000000-0005-0000-0000-0000CD200000}"/>
    <cellStyle name="20% - Colore 3 6 4 4 3" xfId="8651" xr:uid="{00000000-0005-0000-0000-0000CE200000}"/>
    <cellStyle name="20% - Colore 3 6 4 5" xfId="8652" xr:uid="{00000000-0005-0000-0000-0000CF200000}"/>
    <cellStyle name="20% - Colore 3 6 4 5 2" xfId="8653" xr:uid="{00000000-0005-0000-0000-0000D0200000}"/>
    <cellStyle name="20% - Colore 3 6 4 5 3" xfId="8654" xr:uid="{00000000-0005-0000-0000-0000D1200000}"/>
    <cellStyle name="20% - Colore 3 6 4 6" xfId="8655" xr:uid="{00000000-0005-0000-0000-0000D2200000}"/>
    <cellStyle name="20% - Colore 3 6 4 7" xfId="8656" xr:uid="{00000000-0005-0000-0000-0000D3200000}"/>
    <cellStyle name="20% - Colore 3 6 5" xfId="8657" xr:uid="{00000000-0005-0000-0000-0000D4200000}"/>
    <cellStyle name="20% - Colore 3 6 5 2" xfId="8658" xr:uid="{00000000-0005-0000-0000-0000D5200000}"/>
    <cellStyle name="20% - Colore 3 6 5 2 2" xfId="8659" xr:uid="{00000000-0005-0000-0000-0000D6200000}"/>
    <cellStyle name="20% - Colore 3 6 5 2 2 2" xfId="8660" xr:uid="{00000000-0005-0000-0000-0000D7200000}"/>
    <cellStyle name="20% - Colore 3 6 5 2 2 3" xfId="8661" xr:uid="{00000000-0005-0000-0000-0000D8200000}"/>
    <cellStyle name="20% - Colore 3 6 5 2 3" xfId="8662" xr:uid="{00000000-0005-0000-0000-0000D9200000}"/>
    <cellStyle name="20% - Colore 3 6 5 2 4" xfId="8663" xr:uid="{00000000-0005-0000-0000-0000DA200000}"/>
    <cellStyle name="20% - Colore 3 6 5 3" xfId="8664" xr:uid="{00000000-0005-0000-0000-0000DB200000}"/>
    <cellStyle name="20% - Colore 3 6 5 3 2" xfId="8665" xr:uid="{00000000-0005-0000-0000-0000DC200000}"/>
    <cellStyle name="20% - Colore 3 6 5 3 3" xfId="8666" xr:uid="{00000000-0005-0000-0000-0000DD200000}"/>
    <cellStyle name="20% - Colore 3 6 5 4" xfId="8667" xr:uid="{00000000-0005-0000-0000-0000DE200000}"/>
    <cellStyle name="20% - Colore 3 6 5 4 2" xfId="8668" xr:uid="{00000000-0005-0000-0000-0000DF200000}"/>
    <cellStyle name="20% - Colore 3 6 5 4 3" xfId="8669" xr:uid="{00000000-0005-0000-0000-0000E0200000}"/>
    <cellStyle name="20% - Colore 3 6 5 5" xfId="8670" xr:uid="{00000000-0005-0000-0000-0000E1200000}"/>
    <cellStyle name="20% - Colore 3 6 5 5 2" xfId="8671" xr:uid="{00000000-0005-0000-0000-0000E2200000}"/>
    <cellStyle name="20% - Colore 3 6 5 5 3" xfId="8672" xr:uid="{00000000-0005-0000-0000-0000E3200000}"/>
    <cellStyle name="20% - Colore 3 6 5 6" xfId="8673" xr:uid="{00000000-0005-0000-0000-0000E4200000}"/>
    <cellStyle name="20% - Colore 3 6 5 7" xfId="8674" xr:uid="{00000000-0005-0000-0000-0000E5200000}"/>
    <cellStyle name="20% - Colore 3 6 6" xfId="8675" xr:uid="{00000000-0005-0000-0000-0000E6200000}"/>
    <cellStyle name="20% - Colore 3 6 6 2" xfId="8676" xr:uid="{00000000-0005-0000-0000-0000E7200000}"/>
    <cellStyle name="20% - Colore 3 6 6 2 2" xfId="8677" xr:uid="{00000000-0005-0000-0000-0000E8200000}"/>
    <cellStyle name="20% - Colore 3 6 6 2 2 2" xfId="8678" xr:uid="{00000000-0005-0000-0000-0000E9200000}"/>
    <cellStyle name="20% - Colore 3 6 6 2 2 3" xfId="8679" xr:uid="{00000000-0005-0000-0000-0000EA200000}"/>
    <cellStyle name="20% - Colore 3 6 6 2 3" xfId="8680" xr:uid="{00000000-0005-0000-0000-0000EB200000}"/>
    <cellStyle name="20% - Colore 3 6 6 2 4" xfId="8681" xr:uid="{00000000-0005-0000-0000-0000EC200000}"/>
    <cellStyle name="20% - Colore 3 6 6 3" xfId="8682" xr:uid="{00000000-0005-0000-0000-0000ED200000}"/>
    <cellStyle name="20% - Colore 3 6 6 3 2" xfId="8683" xr:uid="{00000000-0005-0000-0000-0000EE200000}"/>
    <cellStyle name="20% - Colore 3 6 6 3 3" xfId="8684" xr:uid="{00000000-0005-0000-0000-0000EF200000}"/>
    <cellStyle name="20% - Colore 3 6 6 4" xfId="8685" xr:uid="{00000000-0005-0000-0000-0000F0200000}"/>
    <cellStyle name="20% - Colore 3 6 6 4 2" xfId="8686" xr:uid="{00000000-0005-0000-0000-0000F1200000}"/>
    <cellStyle name="20% - Colore 3 6 6 4 3" xfId="8687" xr:uid="{00000000-0005-0000-0000-0000F2200000}"/>
    <cellStyle name="20% - Colore 3 6 6 5" xfId="8688" xr:uid="{00000000-0005-0000-0000-0000F3200000}"/>
    <cellStyle name="20% - Colore 3 6 6 5 2" xfId="8689" xr:uid="{00000000-0005-0000-0000-0000F4200000}"/>
    <cellStyle name="20% - Colore 3 6 6 5 3" xfId="8690" xr:uid="{00000000-0005-0000-0000-0000F5200000}"/>
    <cellStyle name="20% - Colore 3 6 6 6" xfId="8691" xr:uid="{00000000-0005-0000-0000-0000F6200000}"/>
    <cellStyle name="20% - Colore 3 6 6 7" xfId="8692" xr:uid="{00000000-0005-0000-0000-0000F7200000}"/>
    <cellStyle name="20% - Colore 3 6 7" xfId="8693" xr:uid="{00000000-0005-0000-0000-0000F8200000}"/>
    <cellStyle name="20% - Colore 3 6 7 2" xfId="8694" xr:uid="{00000000-0005-0000-0000-0000F9200000}"/>
    <cellStyle name="20% - Colore 3 6 7 2 2" xfId="8695" xr:uid="{00000000-0005-0000-0000-0000FA200000}"/>
    <cellStyle name="20% - Colore 3 6 7 2 3" xfId="8696" xr:uid="{00000000-0005-0000-0000-0000FB200000}"/>
    <cellStyle name="20% - Colore 3 6 7 3" xfId="8697" xr:uid="{00000000-0005-0000-0000-0000FC200000}"/>
    <cellStyle name="20% - Colore 3 6 7 4" xfId="8698" xr:uid="{00000000-0005-0000-0000-0000FD200000}"/>
    <cellStyle name="20% - Colore 3 6 8" xfId="8699" xr:uid="{00000000-0005-0000-0000-0000FE200000}"/>
    <cellStyle name="20% - Colore 3 6 8 2" xfId="8700" xr:uid="{00000000-0005-0000-0000-0000FF200000}"/>
    <cellStyle name="20% - Colore 3 6 8 3" xfId="8701" xr:uid="{00000000-0005-0000-0000-000000210000}"/>
    <cellStyle name="20% - Colore 3 6 9" xfId="8702" xr:uid="{00000000-0005-0000-0000-000001210000}"/>
    <cellStyle name="20% - Colore 3 6 9 2" xfId="8703" xr:uid="{00000000-0005-0000-0000-000002210000}"/>
    <cellStyle name="20% - Colore 3 6 9 3" xfId="8704" xr:uid="{00000000-0005-0000-0000-000003210000}"/>
    <cellStyle name="20% - Colore 3 7" xfId="8705" xr:uid="{00000000-0005-0000-0000-000004210000}"/>
    <cellStyle name="20% - Colore 3 7 10" xfId="8706" xr:uid="{00000000-0005-0000-0000-000005210000}"/>
    <cellStyle name="20% - Colore 3 7 10 2" xfId="8707" xr:uid="{00000000-0005-0000-0000-000006210000}"/>
    <cellStyle name="20% - Colore 3 7 10 3" xfId="8708" xr:uid="{00000000-0005-0000-0000-000007210000}"/>
    <cellStyle name="20% - Colore 3 7 11" xfId="8709" xr:uid="{00000000-0005-0000-0000-000008210000}"/>
    <cellStyle name="20% - Colore 3 7 12" xfId="8710" xr:uid="{00000000-0005-0000-0000-000009210000}"/>
    <cellStyle name="20% - Colore 3 7 2" xfId="8711" xr:uid="{00000000-0005-0000-0000-00000A210000}"/>
    <cellStyle name="20% - Colore 3 7 2 10" xfId="8712" xr:uid="{00000000-0005-0000-0000-00000B210000}"/>
    <cellStyle name="20% - Colore 3 7 2 2" xfId="8713" xr:uid="{00000000-0005-0000-0000-00000C210000}"/>
    <cellStyle name="20% - Colore 3 7 2 2 2" xfId="8714" xr:uid="{00000000-0005-0000-0000-00000D210000}"/>
    <cellStyle name="20% - Colore 3 7 2 2 2 2" xfId="8715" xr:uid="{00000000-0005-0000-0000-00000E210000}"/>
    <cellStyle name="20% - Colore 3 7 2 2 2 2 2" xfId="8716" xr:uid="{00000000-0005-0000-0000-00000F210000}"/>
    <cellStyle name="20% - Colore 3 7 2 2 2 2 3" xfId="8717" xr:uid="{00000000-0005-0000-0000-000010210000}"/>
    <cellStyle name="20% - Colore 3 7 2 2 2 3" xfId="8718" xr:uid="{00000000-0005-0000-0000-000011210000}"/>
    <cellStyle name="20% - Colore 3 7 2 2 2 4" xfId="8719" xr:uid="{00000000-0005-0000-0000-000012210000}"/>
    <cellStyle name="20% - Colore 3 7 2 2 3" xfId="8720" xr:uid="{00000000-0005-0000-0000-000013210000}"/>
    <cellStyle name="20% - Colore 3 7 2 2 3 2" xfId="8721" xr:uid="{00000000-0005-0000-0000-000014210000}"/>
    <cellStyle name="20% - Colore 3 7 2 2 3 3" xfId="8722" xr:uid="{00000000-0005-0000-0000-000015210000}"/>
    <cellStyle name="20% - Colore 3 7 2 2 4" xfId="8723" xr:uid="{00000000-0005-0000-0000-000016210000}"/>
    <cellStyle name="20% - Colore 3 7 2 2 4 2" xfId="8724" xr:uid="{00000000-0005-0000-0000-000017210000}"/>
    <cellStyle name="20% - Colore 3 7 2 2 4 3" xfId="8725" xr:uid="{00000000-0005-0000-0000-000018210000}"/>
    <cellStyle name="20% - Colore 3 7 2 2 5" xfId="8726" xr:uid="{00000000-0005-0000-0000-000019210000}"/>
    <cellStyle name="20% - Colore 3 7 2 2 5 2" xfId="8727" xr:uid="{00000000-0005-0000-0000-00001A210000}"/>
    <cellStyle name="20% - Colore 3 7 2 2 5 3" xfId="8728" xr:uid="{00000000-0005-0000-0000-00001B210000}"/>
    <cellStyle name="20% - Colore 3 7 2 2 6" xfId="8729" xr:uid="{00000000-0005-0000-0000-00001C210000}"/>
    <cellStyle name="20% - Colore 3 7 2 2 7" xfId="8730" xr:uid="{00000000-0005-0000-0000-00001D210000}"/>
    <cellStyle name="20% - Colore 3 7 2 3" xfId="8731" xr:uid="{00000000-0005-0000-0000-00001E210000}"/>
    <cellStyle name="20% - Colore 3 7 2 3 2" xfId="8732" xr:uid="{00000000-0005-0000-0000-00001F210000}"/>
    <cellStyle name="20% - Colore 3 7 2 3 2 2" xfId="8733" xr:uid="{00000000-0005-0000-0000-000020210000}"/>
    <cellStyle name="20% - Colore 3 7 2 3 2 2 2" xfId="8734" xr:uid="{00000000-0005-0000-0000-000021210000}"/>
    <cellStyle name="20% - Colore 3 7 2 3 2 2 3" xfId="8735" xr:uid="{00000000-0005-0000-0000-000022210000}"/>
    <cellStyle name="20% - Colore 3 7 2 3 2 3" xfId="8736" xr:uid="{00000000-0005-0000-0000-000023210000}"/>
    <cellStyle name="20% - Colore 3 7 2 3 2 4" xfId="8737" xr:uid="{00000000-0005-0000-0000-000024210000}"/>
    <cellStyle name="20% - Colore 3 7 2 3 3" xfId="8738" xr:uid="{00000000-0005-0000-0000-000025210000}"/>
    <cellStyle name="20% - Colore 3 7 2 3 3 2" xfId="8739" xr:uid="{00000000-0005-0000-0000-000026210000}"/>
    <cellStyle name="20% - Colore 3 7 2 3 3 3" xfId="8740" xr:uid="{00000000-0005-0000-0000-000027210000}"/>
    <cellStyle name="20% - Colore 3 7 2 3 4" xfId="8741" xr:uid="{00000000-0005-0000-0000-000028210000}"/>
    <cellStyle name="20% - Colore 3 7 2 3 4 2" xfId="8742" xr:uid="{00000000-0005-0000-0000-000029210000}"/>
    <cellStyle name="20% - Colore 3 7 2 3 4 3" xfId="8743" xr:uid="{00000000-0005-0000-0000-00002A210000}"/>
    <cellStyle name="20% - Colore 3 7 2 3 5" xfId="8744" xr:uid="{00000000-0005-0000-0000-00002B210000}"/>
    <cellStyle name="20% - Colore 3 7 2 3 5 2" xfId="8745" xr:uid="{00000000-0005-0000-0000-00002C210000}"/>
    <cellStyle name="20% - Colore 3 7 2 3 5 3" xfId="8746" xr:uid="{00000000-0005-0000-0000-00002D210000}"/>
    <cellStyle name="20% - Colore 3 7 2 3 6" xfId="8747" xr:uid="{00000000-0005-0000-0000-00002E210000}"/>
    <cellStyle name="20% - Colore 3 7 2 3 7" xfId="8748" xr:uid="{00000000-0005-0000-0000-00002F210000}"/>
    <cellStyle name="20% - Colore 3 7 2 4" xfId="8749" xr:uid="{00000000-0005-0000-0000-000030210000}"/>
    <cellStyle name="20% - Colore 3 7 2 4 2" xfId="8750" xr:uid="{00000000-0005-0000-0000-000031210000}"/>
    <cellStyle name="20% - Colore 3 7 2 4 2 2" xfId="8751" xr:uid="{00000000-0005-0000-0000-000032210000}"/>
    <cellStyle name="20% - Colore 3 7 2 4 2 2 2" xfId="8752" xr:uid="{00000000-0005-0000-0000-000033210000}"/>
    <cellStyle name="20% - Colore 3 7 2 4 2 2 3" xfId="8753" xr:uid="{00000000-0005-0000-0000-000034210000}"/>
    <cellStyle name="20% - Colore 3 7 2 4 2 3" xfId="8754" xr:uid="{00000000-0005-0000-0000-000035210000}"/>
    <cellStyle name="20% - Colore 3 7 2 4 2 4" xfId="8755" xr:uid="{00000000-0005-0000-0000-000036210000}"/>
    <cellStyle name="20% - Colore 3 7 2 4 3" xfId="8756" xr:uid="{00000000-0005-0000-0000-000037210000}"/>
    <cellStyle name="20% - Colore 3 7 2 4 3 2" xfId="8757" xr:uid="{00000000-0005-0000-0000-000038210000}"/>
    <cellStyle name="20% - Colore 3 7 2 4 3 3" xfId="8758" xr:uid="{00000000-0005-0000-0000-000039210000}"/>
    <cellStyle name="20% - Colore 3 7 2 4 4" xfId="8759" xr:uid="{00000000-0005-0000-0000-00003A210000}"/>
    <cellStyle name="20% - Colore 3 7 2 4 4 2" xfId="8760" xr:uid="{00000000-0005-0000-0000-00003B210000}"/>
    <cellStyle name="20% - Colore 3 7 2 4 4 3" xfId="8761" xr:uid="{00000000-0005-0000-0000-00003C210000}"/>
    <cellStyle name="20% - Colore 3 7 2 4 5" xfId="8762" xr:uid="{00000000-0005-0000-0000-00003D210000}"/>
    <cellStyle name="20% - Colore 3 7 2 4 5 2" xfId="8763" xr:uid="{00000000-0005-0000-0000-00003E210000}"/>
    <cellStyle name="20% - Colore 3 7 2 4 5 3" xfId="8764" xr:uid="{00000000-0005-0000-0000-00003F210000}"/>
    <cellStyle name="20% - Colore 3 7 2 4 6" xfId="8765" xr:uid="{00000000-0005-0000-0000-000040210000}"/>
    <cellStyle name="20% - Colore 3 7 2 4 7" xfId="8766" xr:uid="{00000000-0005-0000-0000-000041210000}"/>
    <cellStyle name="20% - Colore 3 7 2 5" xfId="8767" xr:uid="{00000000-0005-0000-0000-000042210000}"/>
    <cellStyle name="20% - Colore 3 7 2 5 2" xfId="8768" xr:uid="{00000000-0005-0000-0000-000043210000}"/>
    <cellStyle name="20% - Colore 3 7 2 5 2 2" xfId="8769" xr:uid="{00000000-0005-0000-0000-000044210000}"/>
    <cellStyle name="20% - Colore 3 7 2 5 2 3" xfId="8770" xr:uid="{00000000-0005-0000-0000-000045210000}"/>
    <cellStyle name="20% - Colore 3 7 2 5 3" xfId="8771" xr:uid="{00000000-0005-0000-0000-000046210000}"/>
    <cellStyle name="20% - Colore 3 7 2 5 4" xfId="8772" xr:uid="{00000000-0005-0000-0000-000047210000}"/>
    <cellStyle name="20% - Colore 3 7 2 6" xfId="8773" xr:uid="{00000000-0005-0000-0000-000048210000}"/>
    <cellStyle name="20% - Colore 3 7 2 6 2" xfId="8774" xr:uid="{00000000-0005-0000-0000-000049210000}"/>
    <cellStyle name="20% - Colore 3 7 2 6 3" xfId="8775" xr:uid="{00000000-0005-0000-0000-00004A210000}"/>
    <cellStyle name="20% - Colore 3 7 2 7" xfId="8776" xr:uid="{00000000-0005-0000-0000-00004B210000}"/>
    <cellStyle name="20% - Colore 3 7 2 7 2" xfId="8777" xr:uid="{00000000-0005-0000-0000-00004C210000}"/>
    <cellStyle name="20% - Colore 3 7 2 7 3" xfId="8778" xr:uid="{00000000-0005-0000-0000-00004D210000}"/>
    <cellStyle name="20% - Colore 3 7 2 8" xfId="8779" xr:uid="{00000000-0005-0000-0000-00004E210000}"/>
    <cellStyle name="20% - Colore 3 7 2 8 2" xfId="8780" xr:uid="{00000000-0005-0000-0000-00004F210000}"/>
    <cellStyle name="20% - Colore 3 7 2 8 3" xfId="8781" xr:uid="{00000000-0005-0000-0000-000050210000}"/>
    <cellStyle name="20% - Colore 3 7 2 9" xfId="8782" xr:uid="{00000000-0005-0000-0000-000051210000}"/>
    <cellStyle name="20% - Colore 3 7 3" xfId="8783" xr:uid="{00000000-0005-0000-0000-000052210000}"/>
    <cellStyle name="20% - Colore 3 7 3 10" xfId="8784" xr:uid="{00000000-0005-0000-0000-000053210000}"/>
    <cellStyle name="20% - Colore 3 7 3 2" xfId="8785" xr:uid="{00000000-0005-0000-0000-000054210000}"/>
    <cellStyle name="20% - Colore 3 7 3 2 2" xfId="8786" xr:uid="{00000000-0005-0000-0000-000055210000}"/>
    <cellStyle name="20% - Colore 3 7 3 2 2 2" xfId="8787" xr:uid="{00000000-0005-0000-0000-000056210000}"/>
    <cellStyle name="20% - Colore 3 7 3 2 2 2 2" xfId="8788" xr:uid="{00000000-0005-0000-0000-000057210000}"/>
    <cellStyle name="20% - Colore 3 7 3 2 2 2 3" xfId="8789" xr:uid="{00000000-0005-0000-0000-000058210000}"/>
    <cellStyle name="20% - Colore 3 7 3 2 2 3" xfId="8790" xr:uid="{00000000-0005-0000-0000-000059210000}"/>
    <cellStyle name="20% - Colore 3 7 3 2 2 4" xfId="8791" xr:uid="{00000000-0005-0000-0000-00005A210000}"/>
    <cellStyle name="20% - Colore 3 7 3 2 3" xfId="8792" xr:uid="{00000000-0005-0000-0000-00005B210000}"/>
    <cellStyle name="20% - Colore 3 7 3 2 3 2" xfId="8793" xr:uid="{00000000-0005-0000-0000-00005C210000}"/>
    <cellStyle name="20% - Colore 3 7 3 2 3 3" xfId="8794" xr:uid="{00000000-0005-0000-0000-00005D210000}"/>
    <cellStyle name="20% - Colore 3 7 3 2 4" xfId="8795" xr:uid="{00000000-0005-0000-0000-00005E210000}"/>
    <cellStyle name="20% - Colore 3 7 3 2 4 2" xfId="8796" xr:uid="{00000000-0005-0000-0000-00005F210000}"/>
    <cellStyle name="20% - Colore 3 7 3 2 4 3" xfId="8797" xr:uid="{00000000-0005-0000-0000-000060210000}"/>
    <cellStyle name="20% - Colore 3 7 3 2 5" xfId="8798" xr:uid="{00000000-0005-0000-0000-000061210000}"/>
    <cellStyle name="20% - Colore 3 7 3 2 5 2" xfId="8799" xr:uid="{00000000-0005-0000-0000-000062210000}"/>
    <cellStyle name="20% - Colore 3 7 3 2 5 3" xfId="8800" xr:uid="{00000000-0005-0000-0000-000063210000}"/>
    <cellStyle name="20% - Colore 3 7 3 2 6" xfId="8801" xr:uid="{00000000-0005-0000-0000-000064210000}"/>
    <cellStyle name="20% - Colore 3 7 3 2 7" xfId="8802" xr:uid="{00000000-0005-0000-0000-000065210000}"/>
    <cellStyle name="20% - Colore 3 7 3 3" xfId="8803" xr:uid="{00000000-0005-0000-0000-000066210000}"/>
    <cellStyle name="20% - Colore 3 7 3 3 2" xfId="8804" xr:uid="{00000000-0005-0000-0000-000067210000}"/>
    <cellStyle name="20% - Colore 3 7 3 3 2 2" xfId="8805" xr:uid="{00000000-0005-0000-0000-000068210000}"/>
    <cellStyle name="20% - Colore 3 7 3 3 2 2 2" xfId="8806" xr:uid="{00000000-0005-0000-0000-000069210000}"/>
    <cellStyle name="20% - Colore 3 7 3 3 2 2 3" xfId="8807" xr:uid="{00000000-0005-0000-0000-00006A210000}"/>
    <cellStyle name="20% - Colore 3 7 3 3 2 3" xfId="8808" xr:uid="{00000000-0005-0000-0000-00006B210000}"/>
    <cellStyle name="20% - Colore 3 7 3 3 2 4" xfId="8809" xr:uid="{00000000-0005-0000-0000-00006C210000}"/>
    <cellStyle name="20% - Colore 3 7 3 3 3" xfId="8810" xr:uid="{00000000-0005-0000-0000-00006D210000}"/>
    <cellStyle name="20% - Colore 3 7 3 3 3 2" xfId="8811" xr:uid="{00000000-0005-0000-0000-00006E210000}"/>
    <cellStyle name="20% - Colore 3 7 3 3 3 3" xfId="8812" xr:uid="{00000000-0005-0000-0000-00006F210000}"/>
    <cellStyle name="20% - Colore 3 7 3 3 4" xfId="8813" xr:uid="{00000000-0005-0000-0000-000070210000}"/>
    <cellStyle name="20% - Colore 3 7 3 3 4 2" xfId="8814" xr:uid="{00000000-0005-0000-0000-000071210000}"/>
    <cellStyle name="20% - Colore 3 7 3 3 4 3" xfId="8815" xr:uid="{00000000-0005-0000-0000-000072210000}"/>
    <cellStyle name="20% - Colore 3 7 3 3 5" xfId="8816" xr:uid="{00000000-0005-0000-0000-000073210000}"/>
    <cellStyle name="20% - Colore 3 7 3 3 5 2" xfId="8817" xr:uid="{00000000-0005-0000-0000-000074210000}"/>
    <cellStyle name="20% - Colore 3 7 3 3 5 3" xfId="8818" xr:uid="{00000000-0005-0000-0000-000075210000}"/>
    <cellStyle name="20% - Colore 3 7 3 3 6" xfId="8819" xr:uid="{00000000-0005-0000-0000-000076210000}"/>
    <cellStyle name="20% - Colore 3 7 3 3 7" xfId="8820" xr:uid="{00000000-0005-0000-0000-000077210000}"/>
    <cellStyle name="20% - Colore 3 7 3 4" xfId="8821" xr:uid="{00000000-0005-0000-0000-000078210000}"/>
    <cellStyle name="20% - Colore 3 7 3 4 2" xfId="8822" xr:uid="{00000000-0005-0000-0000-000079210000}"/>
    <cellStyle name="20% - Colore 3 7 3 4 2 2" xfId="8823" xr:uid="{00000000-0005-0000-0000-00007A210000}"/>
    <cellStyle name="20% - Colore 3 7 3 4 2 2 2" xfId="8824" xr:uid="{00000000-0005-0000-0000-00007B210000}"/>
    <cellStyle name="20% - Colore 3 7 3 4 2 2 3" xfId="8825" xr:uid="{00000000-0005-0000-0000-00007C210000}"/>
    <cellStyle name="20% - Colore 3 7 3 4 2 3" xfId="8826" xr:uid="{00000000-0005-0000-0000-00007D210000}"/>
    <cellStyle name="20% - Colore 3 7 3 4 2 4" xfId="8827" xr:uid="{00000000-0005-0000-0000-00007E210000}"/>
    <cellStyle name="20% - Colore 3 7 3 4 3" xfId="8828" xr:uid="{00000000-0005-0000-0000-00007F210000}"/>
    <cellStyle name="20% - Colore 3 7 3 4 3 2" xfId="8829" xr:uid="{00000000-0005-0000-0000-000080210000}"/>
    <cellStyle name="20% - Colore 3 7 3 4 3 3" xfId="8830" xr:uid="{00000000-0005-0000-0000-000081210000}"/>
    <cellStyle name="20% - Colore 3 7 3 4 4" xfId="8831" xr:uid="{00000000-0005-0000-0000-000082210000}"/>
    <cellStyle name="20% - Colore 3 7 3 4 4 2" xfId="8832" xr:uid="{00000000-0005-0000-0000-000083210000}"/>
    <cellStyle name="20% - Colore 3 7 3 4 4 3" xfId="8833" xr:uid="{00000000-0005-0000-0000-000084210000}"/>
    <cellStyle name="20% - Colore 3 7 3 4 5" xfId="8834" xr:uid="{00000000-0005-0000-0000-000085210000}"/>
    <cellStyle name="20% - Colore 3 7 3 4 5 2" xfId="8835" xr:uid="{00000000-0005-0000-0000-000086210000}"/>
    <cellStyle name="20% - Colore 3 7 3 4 5 3" xfId="8836" xr:uid="{00000000-0005-0000-0000-000087210000}"/>
    <cellStyle name="20% - Colore 3 7 3 4 6" xfId="8837" xr:uid="{00000000-0005-0000-0000-000088210000}"/>
    <cellStyle name="20% - Colore 3 7 3 4 7" xfId="8838" xr:uid="{00000000-0005-0000-0000-000089210000}"/>
    <cellStyle name="20% - Colore 3 7 3 5" xfId="8839" xr:uid="{00000000-0005-0000-0000-00008A210000}"/>
    <cellStyle name="20% - Colore 3 7 3 5 2" xfId="8840" xr:uid="{00000000-0005-0000-0000-00008B210000}"/>
    <cellStyle name="20% - Colore 3 7 3 5 2 2" xfId="8841" xr:uid="{00000000-0005-0000-0000-00008C210000}"/>
    <cellStyle name="20% - Colore 3 7 3 5 2 3" xfId="8842" xr:uid="{00000000-0005-0000-0000-00008D210000}"/>
    <cellStyle name="20% - Colore 3 7 3 5 3" xfId="8843" xr:uid="{00000000-0005-0000-0000-00008E210000}"/>
    <cellStyle name="20% - Colore 3 7 3 5 4" xfId="8844" xr:uid="{00000000-0005-0000-0000-00008F210000}"/>
    <cellStyle name="20% - Colore 3 7 3 6" xfId="8845" xr:uid="{00000000-0005-0000-0000-000090210000}"/>
    <cellStyle name="20% - Colore 3 7 3 6 2" xfId="8846" xr:uid="{00000000-0005-0000-0000-000091210000}"/>
    <cellStyle name="20% - Colore 3 7 3 6 3" xfId="8847" xr:uid="{00000000-0005-0000-0000-000092210000}"/>
    <cellStyle name="20% - Colore 3 7 3 7" xfId="8848" xr:uid="{00000000-0005-0000-0000-000093210000}"/>
    <cellStyle name="20% - Colore 3 7 3 7 2" xfId="8849" xr:uid="{00000000-0005-0000-0000-000094210000}"/>
    <cellStyle name="20% - Colore 3 7 3 7 3" xfId="8850" xr:uid="{00000000-0005-0000-0000-000095210000}"/>
    <cellStyle name="20% - Colore 3 7 3 8" xfId="8851" xr:uid="{00000000-0005-0000-0000-000096210000}"/>
    <cellStyle name="20% - Colore 3 7 3 8 2" xfId="8852" xr:uid="{00000000-0005-0000-0000-000097210000}"/>
    <cellStyle name="20% - Colore 3 7 3 8 3" xfId="8853" xr:uid="{00000000-0005-0000-0000-000098210000}"/>
    <cellStyle name="20% - Colore 3 7 3 9" xfId="8854" xr:uid="{00000000-0005-0000-0000-000099210000}"/>
    <cellStyle name="20% - Colore 3 7 4" xfId="8855" xr:uid="{00000000-0005-0000-0000-00009A210000}"/>
    <cellStyle name="20% - Colore 3 7 4 2" xfId="8856" xr:uid="{00000000-0005-0000-0000-00009B210000}"/>
    <cellStyle name="20% - Colore 3 7 4 2 2" xfId="8857" xr:uid="{00000000-0005-0000-0000-00009C210000}"/>
    <cellStyle name="20% - Colore 3 7 4 2 2 2" xfId="8858" xr:uid="{00000000-0005-0000-0000-00009D210000}"/>
    <cellStyle name="20% - Colore 3 7 4 2 2 3" xfId="8859" xr:uid="{00000000-0005-0000-0000-00009E210000}"/>
    <cellStyle name="20% - Colore 3 7 4 2 3" xfId="8860" xr:uid="{00000000-0005-0000-0000-00009F210000}"/>
    <cellStyle name="20% - Colore 3 7 4 2 4" xfId="8861" xr:uid="{00000000-0005-0000-0000-0000A0210000}"/>
    <cellStyle name="20% - Colore 3 7 4 3" xfId="8862" xr:uid="{00000000-0005-0000-0000-0000A1210000}"/>
    <cellStyle name="20% - Colore 3 7 4 3 2" xfId="8863" xr:uid="{00000000-0005-0000-0000-0000A2210000}"/>
    <cellStyle name="20% - Colore 3 7 4 3 3" xfId="8864" xr:uid="{00000000-0005-0000-0000-0000A3210000}"/>
    <cellStyle name="20% - Colore 3 7 4 4" xfId="8865" xr:uid="{00000000-0005-0000-0000-0000A4210000}"/>
    <cellStyle name="20% - Colore 3 7 4 4 2" xfId="8866" xr:uid="{00000000-0005-0000-0000-0000A5210000}"/>
    <cellStyle name="20% - Colore 3 7 4 4 3" xfId="8867" xr:uid="{00000000-0005-0000-0000-0000A6210000}"/>
    <cellStyle name="20% - Colore 3 7 4 5" xfId="8868" xr:uid="{00000000-0005-0000-0000-0000A7210000}"/>
    <cellStyle name="20% - Colore 3 7 4 5 2" xfId="8869" xr:uid="{00000000-0005-0000-0000-0000A8210000}"/>
    <cellStyle name="20% - Colore 3 7 4 5 3" xfId="8870" xr:uid="{00000000-0005-0000-0000-0000A9210000}"/>
    <cellStyle name="20% - Colore 3 7 4 6" xfId="8871" xr:uid="{00000000-0005-0000-0000-0000AA210000}"/>
    <cellStyle name="20% - Colore 3 7 4 7" xfId="8872" xr:uid="{00000000-0005-0000-0000-0000AB210000}"/>
    <cellStyle name="20% - Colore 3 7 5" xfId="8873" xr:uid="{00000000-0005-0000-0000-0000AC210000}"/>
    <cellStyle name="20% - Colore 3 7 5 2" xfId="8874" xr:uid="{00000000-0005-0000-0000-0000AD210000}"/>
    <cellStyle name="20% - Colore 3 7 5 2 2" xfId="8875" xr:uid="{00000000-0005-0000-0000-0000AE210000}"/>
    <cellStyle name="20% - Colore 3 7 5 2 2 2" xfId="8876" xr:uid="{00000000-0005-0000-0000-0000AF210000}"/>
    <cellStyle name="20% - Colore 3 7 5 2 2 3" xfId="8877" xr:uid="{00000000-0005-0000-0000-0000B0210000}"/>
    <cellStyle name="20% - Colore 3 7 5 2 3" xfId="8878" xr:uid="{00000000-0005-0000-0000-0000B1210000}"/>
    <cellStyle name="20% - Colore 3 7 5 2 4" xfId="8879" xr:uid="{00000000-0005-0000-0000-0000B2210000}"/>
    <cellStyle name="20% - Colore 3 7 5 3" xfId="8880" xr:uid="{00000000-0005-0000-0000-0000B3210000}"/>
    <cellStyle name="20% - Colore 3 7 5 3 2" xfId="8881" xr:uid="{00000000-0005-0000-0000-0000B4210000}"/>
    <cellStyle name="20% - Colore 3 7 5 3 3" xfId="8882" xr:uid="{00000000-0005-0000-0000-0000B5210000}"/>
    <cellStyle name="20% - Colore 3 7 5 4" xfId="8883" xr:uid="{00000000-0005-0000-0000-0000B6210000}"/>
    <cellStyle name="20% - Colore 3 7 5 4 2" xfId="8884" xr:uid="{00000000-0005-0000-0000-0000B7210000}"/>
    <cellStyle name="20% - Colore 3 7 5 4 3" xfId="8885" xr:uid="{00000000-0005-0000-0000-0000B8210000}"/>
    <cellStyle name="20% - Colore 3 7 5 5" xfId="8886" xr:uid="{00000000-0005-0000-0000-0000B9210000}"/>
    <cellStyle name="20% - Colore 3 7 5 5 2" xfId="8887" xr:uid="{00000000-0005-0000-0000-0000BA210000}"/>
    <cellStyle name="20% - Colore 3 7 5 5 3" xfId="8888" xr:uid="{00000000-0005-0000-0000-0000BB210000}"/>
    <cellStyle name="20% - Colore 3 7 5 6" xfId="8889" xr:uid="{00000000-0005-0000-0000-0000BC210000}"/>
    <cellStyle name="20% - Colore 3 7 5 7" xfId="8890" xr:uid="{00000000-0005-0000-0000-0000BD210000}"/>
    <cellStyle name="20% - Colore 3 7 6" xfId="8891" xr:uid="{00000000-0005-0000-0000-0000BE210000}"/>
    <cellStyle name="20% - Colore 3 7 6 2" xfId="8892" xr:uid="{00000000-0005-0000-0000-0000BF210000}"/>
    <cellStyle name="20% - Colore 3 7 6 2 2" xfId="8893" xr:uid="{00000000-0005-0000-0000-0000C0210000}"/>
    <cellStyle name="20% - Colore 3 7 6 2 2 2" xfId="8894" xr:uid="{00000000-0005-0000-0000-0000C1210000}"/>
    <cellStyle name="20% - Colore 3 7 6 2 2 3" xfId="8895" xr:uid="{00000000-0005-0000-0000-0000C2210000}"/>
    <cellStyle name="20% - Colore 3 7 6 2 3" xfId="8896" xr:uid="{00000000-0005-0000-0000-0000C3210000}"/>
    <cellStyle name="20% - Colore 3 7 6 2 4" xfId="8897" xr:uid="{00000000-0005-0000-0000-0000C4210000}"/>
    <cellStyle name="20% - Colore 3 7 6 3" xfId="8898" xr:uid="{00000000-0005-0000-0000-0000C5210000}"/>
    <cellStyle name="20% - Colore 3 7 6 3 2" xfId="8899" xr:uid="{00000000-0005-0000-0000-0000C6210000}"/>
    <cellStyle name="20% - Colore 3 7 6 3 3" xfId="8900" xr:uid="{00000000-0005-0000-0000-0000C7210000}"/>
    <cellStyle name="20% - Colore 3 7 6 4" xfId="8901" xr:uid="{00000000-0005-0000-0000-0000C8210000}"/>
    <cellStyle name="20% - Colore 3 7 6 4 2" xfId="8902" xr:uid="{00000000-0005-0000-0000-0000C9210000}"/>
    <cellStyle name="20% - Colore 3 7 6 4 3" xfId="8903" xr:uid="{00000000-0005-0000-0000-0000CA210000}"/>
    <cellStyle name="20% - Colore 3 7 6 5" xfId="8904" xr:uid="{00000000-0005-0000-0000-0000CB210000}"/>
    <cellStyle name="20% - Colore 3 7 6 5 2" xfId="8905" xr:uid="{00000000-0005-0000-0000-0000CC210000}"/>
    <cellStyle name="20% - Colore 3 7 6 5 3" xfId="8906" xr:uid="{00000000-0005-0000-0000-0000CD210000}"/>
    <cellStyle name="20% - Colore 3 7 6 6" xfId="8907" xr:uid="{00000000-0005-0000-0000-0000CE210000}"/>
    <cellStyle name="20% - Colore 3 7 6 7" xfId="8908" xr:uid="{00000000-0005-0000-0000-0000CF210000}"/>
    <cellStyle name="20% - Colore 3 7 7" xfId="8909" xr:uid="{00000000-0005-0000-0000-0000D0210000}"/>
    <cellStyle name="20% - Colore 3 7 7 2" xfId="8910" xr:uid="{00000000-0005-0000-0000-0000D1210000}"/>
    <cellStyle name="20% - Colore 3 7 7 2 2" xfId="8911" xr:uid="{00000000-0005-0000-0000-0000D2210000}"/>
    <cellStyle name="20% - Colore 3 7 7 2 3" xfId="8912" xr:uid="{00000000-0005-0000-0000-0000D3210000}"/>
    <cellStyle name="20% - Colore 3 7 7 3" xfId="8913" xr:uid="{00000000-0005-0000-0000-0000D4210000}"/>
    <cellStyle name="20% - Colore 3 7 7 4" xfId="8914" xr:uid="{00000000-0005-0000-0000-0000D5210000}"/>
    <cellStyle name="20% - Colore 3 7 8" xfId="8915" xr:uid="{00000000-0005-0000-0000-0000D6210000}"/>
    <cellStyle name="20% - Colore 3 7 8 2" xfId="8916" xr:uid="{00000000-0005-0000-0000-0000D7210000}"/>
    <cellStyle name="20% - Colore 3 7 8 3" xfId="8917" xr:uid="{00000000-0005-0000-0000-0000D8210000}"/>
    <cellStyle name="20% - Colore 3 7 9" xfId="8918" xr:uid="{00000000-0005-0000-0000-0000D9210000}"/>
    <cellStyle name="20% - Colore 3 7 9 2" xfId="8919" xr:uid="{00000000-0005-0000-0000-0000DA210000}"/>
    <cellStyle name="20% - Colore 3 7 9 3" xfId="8920" xr:uid="{00000000-0005-0000-0000-0000DB210000}"/>
    <cellStyle name="20% - Colore 3 8" xfId="8921" xr:uid="{00000000-0005-0000-0000-0000DC210000}"/>
    <cellStyle name="20% - Colore 3 8 10" xfId="8922" xr:uid="{00000000-0005-0000-0000-0000DD210000}"/>
    <cellStyle name="20% - Colore 3 8 10 2" xfId="8923" xr:uid="{00000000-0005-0000-0000-0000DE210000}"/>
    <cellStyle name="20% - Colore 3 8 10 3" xfId="8924" xr:uid="{00000000-0005-0000-0000-0000DF210000}"/>
    <cellStyle name="20% - Colore 3 8 11" xfId="8925" xr:uid="{00000000-0005-0000-0000-0000E0210000}"/>
    <cellStyle name="20% - Colore 3 8 12" xfId="8926" xr:uid="{00000000-0005-0000-0000-0000E1210000}"/>
    <cellStyle name="20% - Colore 3 8 2" xfId="8927" xr:uid="{00000000-0005-0000-0000-0000E2210000}"/>
    <cellStyle name="20% - Colore 3 8 2 10" xfId="8928" xr:uid="{00000000-0005-0000-0000-0000E3210000}"/>
    <cellStyle name="20% - Colore 3 8 2 2" xfId="8929" xr:uid="{00000000-0005-0000-0000-0000E4210000}"/>
    <cellStyle name="20% - Colore 3 8 2 2 2" xfId="8930" xr:uid="{00000000-0005-0000-0000-0000E5210000}"/>
    <cellStyle name="20% - Colore 3 8 2 2 2 2" xfId="8931" xr:uid="{00000000-0005-0000-0000-0000E6210000}"/>
    <cellStyle name="20% - Colore 3 8 2 2 2 2 2" xfId="8932" xr:uid="{00000000-0005-0000-0000-0000E7210000}"/>
    <cellStyle name="20% - Colore 3 8 2 2 2 2 3" xfId="8933" xr:uid="{00000000-0005-0000-0000-0000E8210000}"/>
    <cellStyle name="20% - Colore 3 8 2 2 2 3" xfId="8934" xr:uid="{00000000-0005-0000-0000-0000E9210000}"/>
    <cellStyle name="20% - Colore 3 8 2 2 2 4" xfId="8935" xr:uid="{00000000-0005-0000-0000-0000EA210000}"/>
    <cellStyle name="20% - Colore 3 8 2 2 3" xfId="8936" xr:uid="{00000000-0005-0000-0000-0000EB210000}"/>
    <cellStyle name="20% - Colore 3 8 2 2 3 2" xfId="8937" xr:uid="{00000000-0005-0000-0000-0000EC210000}"/>
    <cellStyle name="20% - Colore 3 8 2 2 3 3" xfId="8938" xr:uid="{00000000-0005-0000-0000-0000ED210000}"/>
    <cellStyle name="20% - Colore 3 8 2 2 4" xfId="8939" xr:uid="{00000000-0005-0000-0000-0000EE210000}"/>
    <cellStyle name="20% - Colore 3 8 2 2 4 2" xfId="8940" xr:uid="{00000000-0005-0000-0000-0000EF210000}"/>
    <cellStyle name="20% - Colore 3 8 2 2 4 3" xfId="8941" xr:uid="{00000000-0005-0000-0000-0000F0210000}"/>
    <cellStyle name="20% - Colore 3 8 2 2 5" xfId="8942" xr:uid="{00000000-0005-0000-0000-0000F1210000}"/>
    <cellStyle name="20% - Colore 3 8 2 2 5 2" xfId="8943" xr:uid="{00000000-0005-0000-0000-0000F2210000}"/>
    <cellStyle name="20% - Colore 3 8 2 2 5 3" xfId="8944" xr:uid="{00000000-0005-0000-0000-0000F3210000}"/>
    <cellStyle name="20% - Colore 3 8 2 2 6" xfId="8945" xr:uid="{00000000-0005-0000-0000-0000F4210000}"/>
    <cellStyle name="20% - Colore 3 8 2 2 7" xfId="8946" xr:uid="{00000000-0005-0000-0000-0000F5210000}"/>
    <cellStyle name="20% - Colore 3 8 2 3" xfId="8947" xr:uid="{00000000-0005-0000-0000-0000F6210000}"/>
    <cellStyle name="20% - Colore 3 8 2 3 2" xfId="8948" xr:uid="{00000000-0005-0000-0000-0000F7210000}"/>
    <cellStyle name="20% - Colore 3 8 2 3 2 2" xfId="8949" xr:uid="{00000000-0005-0000-0000-0000F8210000}"/>
    <cellStyle name="20% - Colore 3 8 2 3 2 2 2" xfId="8950" xr:uid="{00000000-0005-0000-0000-0000F9210000}"/>
    <cellStyle name="20% - Colore 3 8 2 3 2 2 3" xfId="8951" xr:uid="{00000000-0005-0000-0000-0000FA210000}"/>
    <cellStyle name="20% - Colore 3 8 2 3 2 3" xfId="8952" xr:uid="{00000000-0005-0000-0000-0000FB210000}"/>
    <cellStyle name="20% - Colore 3 8 2 3 2 4" xfId="8953" xr:uid="{00000000-0005-0000-0000-0000FC210000}"/>
    <cellStyle name="20% - Colore 3 8 2 3 3" xfId="8954" xr:uid="{00000000-0005-0000-0000-0000FD210000}"/>
    <cellStyle name="20% - Colore 3 8 2 3 3 2" xfId="8955" xr:uid="{00000000-0005-0000-0000-0000FE210000}"/>
    <cellStyle name="20% - Colore 3 8 2 3 3 3" xfId="8956" xr:uid="{00000000-0005-0000-0000-0000FF210000}"/>
    <cellStyle name="20% - Colore 3 8 2 3 4" xfId="8957" xr:uid="{00000000-0005-0000-0000-000000220000}"/>
    <cellStyle name="20% - Colore 3 8 2 3 4 2" xfId="8958" xr:uid="{00000000-0005-0000-0000-000001220000}"/>
    <cellStyle name="20% - Colore 3 8 2 3 4 3" xfId="8959" xr:uid="{00000000-0005-0000-0000-000002220000}"/>
    <cellStyle name="20% - Colore 3 8 2 3 5" xfId="8960" xr:uid="{00000000-0005-0000-0000-000003220000}"/>
    <cellStyle name="20% - Colore 3 8 2 3 5 2" xfId="8961" xr:uid="{00000000-0005-0000-0000-000004220000}"/>
    <cellStyle name="20% - Colore 3 8 2 3 5 3" xfId="8962" xr:uid="{00000000-0005-0000-0000-000005220000}"/>
    <cellStyle name="20% - Colore 3 8 2 3 6" xfId="8963" xr:uid="{00000000-0005-0000-0000-000006220000}"/>
    <cellStyle name="20% - Colore 3 8 2 3 7" xfId="8964" xr:uid="{00000000-0005-0000-0000-000007220000}"/>
    <cellStyle name="20% - Colore 3 8 2 4" xfId="8965" xr:uid="{00000000-0005-0000-0000-000008220000}"/>
    <cellStyle name="20% - Colore 3 8 2 4 2" xfId="8966" xr:uid="{00000000-0005-0000-0000-000009220000}"/>
    <cellStyle name="20% - Colore 3 8 2 4 2 2" xfId="8967" xr:uid="{00000000-0005-0000-0000-00000A220000}"/>
    <cellStyle name="20% - Colore 3 8 2 4 2 2 2" xfId="8968" xr:uid="{00000000-0005-0000-0000-00000B220000}"/>
    <cellStyle name="20% - Colore 3 8 2 4 2 2 3" xfId="8969" xr:uid="{00000000-0005-0000-0000-00000C220000}"/>
    <cellStyle name="20% - Colore 3 8 2 4 2 3" xfId="8970" xr:uid="{00000000-0005-0000-0000-00000D220000}"/>
    <cellStyle name="20% - Colore 3 8 2 4 2 4" xfId="8971" xr:uid="{00000000-0005-0000-0000-00000E220000}"/>
    <cellStyle name="20% - Colore 3 8 2 4 3" xfId="8972" xr:uid="{00000000-0005-0000-0000-00000F220000}"/>
    <cellStyle name="20% - Colore 3 8 2 4 3 2" xfId="8973" xr:uid="{00000000-0005-0000-0000-000010220000}"/>
    <cellStyle name="20% - Colore 3 8 2 4 3 3" xfId="8974" xr:uid="{00000000-0005-0000-0000-000011220000}"/>
    <cellStyle name="20% - Colore 3 8 2 4 4" xfId="8975" xr:uid="{00000000-0005-0000-0000-000012220000}"/>
    <cellStyle name="20% - Colore 3 8 2 4 4 2" xfId="8976" xr:uid="{00000000-0005-0000-0000-000013220000}"/>
    <cellStyle name="20% - Colore 3 8 2 4 4 3" xfId="8977" xr:uid="{00000000-0005-0000-0000-000014220000}"/>
    <cellStyle name="20% - Colore 3 8 2 4 5" xfId="8978" xr:uid="{00000000-0005-0000-0000-000015220000}"/>
    <cellStyle name="20% - Colore 3 8 2 4 5 2" xfId="8979" xr:uid="{00000000-0005-0000-0000-000016220000}"/>
    <cellStyle name="20% - Colore 3 8 2 4 5 3" xfId="8980" xr:uid="{00000000-0005-0000-0000-000017220000}"/>
    <cellStyle name="20% - Colore 3 8 2 4 6" xfId="8981" xr:uid="{00000000-0005-0000-0000-000018220000}"/>
    <cellStyle name="20% - Colore 3 8 2 4 7" xfId="8982" xr:uid="{00000000-0005-0000-0000-000019220000}"/>
    <cellStyle name="20% - Colore 3 8 2 5" xfId="8983" xr:uid="{00000000-0005-0000-0000-00001A220000}"/>
    <cellStyle name="20% - Colore 3 8 2 5 2" xfId="8984" xr:uid="{00000000-0005-0000-0000-00001B220000}"/>
    <cellStyle name="20% - Colore 3 8 2 5 2 2" xfId="8985" xr:uid="{00000000-0005-0000-0000-00001C220000}"/>
    <cellStyle name="20% - Colore 3 8 2 5 2 3" xfId="8986" xr:uid="{00000000-0005-0000-0000-00001D220000}"/>
    <cellStyle name="20% - Colore 3 8 2 5 3" xfId="8987" xr:uid="{00000000-0005-0000-0000-00001E220000}"/>
    <cellStyle name="20% - Colore 3 8 2 5 4" xfId="8988" xr:uid="{00000000-0005-0000-0000-00001F220000}"/>
    <cellStyle name="20% - Colore 3 8 2 6" xfId="8989" xr:uid="{00000000-0005-0000-0000-000020220000}"/>
    <cellStyle name="20% - Colore 3 8 2 6 2" xfId="8990" xr:uid="{00000000-0005-0000-0000-000021220000}"/>
    <cellStyle name="20% - Colore 3 8 2 6 3" xfId="8991" xr:uid="{00000000-0005-0000-0000-000022220000}"/>
    <cellStyle name="20% - Colore 3 8 2 7" xfId="8992" xr:uid="{00000000-0005-0000-0000-000023220000}"/>
    <cellStyle name="20% - Colore 3 8 2 7 2" xfId="8993" xr:uid="{00000000-0005-0000-0000-000024220000}"/>
    <cellStyle name="20% - Colore 3 8 2 7 3" xfId="8994" xr:uid="{00000000-0005-0000-0000-000025220000}"/>
    <cellStyle name="20% - Colore 3 8 2 8" xfId="8995" xr:uid="{00000000-0005-0000-0000-000026220000}"/>
    <cellStyle name="20% - Colore 3 8 2 8 2" xfId="8996" xr:uid="{00000000-0005-0000-0000-000027220000}"/>
    <cellStyle name="20% - Colore 3 8 2 8 3" xfId="8997" xr:uid="{00000000-0005-0000-0000-000028220000}"/>
    <cellStyle name="20% - Colore 3 8 2 9" xfId="8998" xr:uid="{00000000-0005-0000-0000-000029220000}"/>
    <cellStyle name="20% - Colore 3 8 3" xfId="8999" xr:uid="{00000000-0005-0000-0000-00002A220000}"/>
    <cellStyle name="20% - Colore 3 8 3 10" xfId="9000" xr:uid="{00000000-0005-0000-0000-00002B220000}"/>
    <cellStyle name="20% - Colore 3 8 3 2" xfId="9001" xr:uid="{00000000-0005-0000-0000-00002C220000}"/>
    <cellStyle name="20% - Colore 3 8 3 2 2" xfId="9002" xr:uid="{00000000-0005-0000-0000-00002D220000}"/>
    <cellStyle name="20% - Colore 3 8 3 2 2 2" xfId="9003" xr:uid="{00000000-0005-0000-0000-00002E220000}"/>
    <cellStyle name="20% - Colore 3 8 3 2 2 2 2" xfId="9004" xr:uid="{00000000-0005-0000-0000-00002F220000}"/>
    <cellStyle name="20% - Colore 3 8 3 2 2 2 3" xfId="9005" xr:uid="{00000000-0005-0000-0000-000030220000}"/>
    <cellStyle name="20% - Colore 3 8 3 2 2 3" xfId="9006" xr:uid="{00000000-0005-0000-0000-000031220000}"/>
    <cellStyle name="20% - Colore 3 8 3 2 2 4" xfId="9007" xr:uid="{00000000-0005-0000-0000-000032220000}"/>
    <cellStyle name="20% - Colore 3 8 3 2 3" xfId="9008" xr:uid="{00000000-0005-0000-0000-000033220000}"/>
    <cellStyle name="20% - Colore 3 8 3 2 3 2" xfId="9009" xr:uid="{00000000-0005-0000-0000-000034220000}"/>
    <cellStyle name="20% - Colore 3 8 3 2 3 3" xfId="9010" xr:uid="{00000000-0005-0000-0000-000035220000}"/>
    <cellStyle name="20% - Colore 3 8 3 2 4" xfId="9011" xr:uid="{00000000-0005-0000-0000-000036220000}"/>
    <cellStyle name="20% - Colore 3 8 3 2 4 2" xfId="9012" xr:uid="{00000000-0005-0000-0000-000037220000}"/>
    <cellStyle name="20% - Colore 3 8 3 2 4 3" xfId="9013" xr:uid="{00000000-0005-0000-0000-000038220000}"/>
    <cellStyle name="20% - Colore 3 8 3 2 5" xfId="9014" xr:uid="{00000000-0005-0000-0000-000039220000}"/>
    <cellStyle name="20% - Colore 3 8 3 2 5 2" xfId="9015" xr:uid="{00000000-0005-0000-0000-00003A220000}"/>
    <cellStyle name="20% - Colore 3 8 3 2 5 3" xfId="9016" xr:uid="{00000000-0005-0000-0000-00003B220000}"/>
    <cellStyle name="20% - Colore 3 8 3 2 6" xfId="9017" xr:uid="{00000000-0005-0000-0000-00003C220000}"/>
    <cellStyle name="20% - Colore 3 8 3 2 7" xfId="9018" xr:uid="{00000000-0005-0000-0000-00003D220000}"/>
    <cellStyle name="20% - Colore 3 8 3 3" xfId="9019" xr:uid="{00000000-0005-0000-0000-00003E220000}"/>
    <cellStyle name="20% - Colore 3 8 3 3 2" xfId="9020" xr:uid="{00000000-0005-0000-0000-00003F220000}"/>
    <cellStyle name="20% - Colore 3 8 3 3 2 2" xfId="9021" xr:uid="{00000000-0005-0000-0000-000040220000}"/>
    <cellStyle name="20% - Colore 3 8 3 3 2 2 2" xfId="9022" xr:uid="{00000000-0005-0000-0000-000041220000}"/>
    <cellStyle name="20% - Colore 3 8 3 3 2 2 3" xfId="9023" xr:uid="{00000000-0005-0000-0000-000042220000}"/>
    <cellStyle name="20% - Colore 3 8 3 3 2 3" xfId="9024" xr:uid="{00000000-0005-0000-0000-000043220000}"/>
    <cellStyle name="20% - Colore 3 8 3 3 2 4" xfId="9025" xr:uid="{00000000-0005-0000-0000-000044220000}"/>
    <cellStyle name="20% - Colore 3 8 3 3 3" xfId="9026" xr:uid="{00000000-0005-0000-0000-000045220000}"/>
    <cellStyle name="20% - Colore 3 8 3 3 3 2" xfId="9027" xr:uid="{00000000-0005-0000-0000-000046220000}"/>
    <cellStyle name="20% - Colore 3 8 3 3 3 3" xfId="9028" xr:uid="{00000000-0005-0000-0000-000047220000}"/>
    <cellStyle name="20% - Colore 3 8 3 3 4" xfId="9029" xr:uid="{00000000-0005-0000-0000-000048220000}"/>
    <cellStyle name="20% - Colore 3 8 3 3 4 2" xfId="9030" xr:uid="{00000000-0005-0000-0000-000049220000}"/>
    <cellStyle name="20% - Colore 3 8 3 3 4 3" xfId="9031" xr:uid="{00000000-0005-0000-0000-00004A220000}"/>
    <cellStyle name="20% - Colore 3 8 3 3 5" xfId="9032" xr:uid="{00000000-0005-0000-0000-00004B220000}"/>
    <cellStyle name="20% - Colore 3 8 3 3 5 2" xfId="9033" xr:uid="{00000000-0005-0000-0000-00004C220000}"/>
    <cellStyle name="20% - Colore 3 8 3 3 5 3" xfId="9034" xr:uid="{00000000-0005-0000-0000-00004D220000}"/>
    <cellStyle name="20% - Colore 3 8 3 3 6" xfId="9035" xr:uid="{00000000-0005-0000-0000-00004E220000}"/>
    <cellStyle name="20% - Colore 3 8 3 3 7" xfId="9036" xr:uid="{00000000-0005-0000-0000-00004F220000}"/>
    <cellStyle name="20% - Colore 3 8 3 4" xfId="9037" xr:uid="{00000000-0005-0000-0000-000050220000}"/>
    <cellStyle name="20% - Colore 3 8 3 4 2" xfId="9038" xr:uid="{00000000-0005-0000-0000-000051220000}"/>
    <cellStyle name="20% - Colore 3 8 3 4 2 2" xfId="9039" xr:uid="{00000000-0005-0000-0000-000052220000}"/>
    <cellStyle name="20% - Colore 3 8 3 4 2 2 2" xfId="9040" xr:uid="{00000000-0005-0000-0000-000053220000}"/>
    <cellStyle name="20% - Colore 3 8 3 4 2 2 3" xfId="9041" xr:uid="{00000000-0005-0000-0000-000054220000}"/>
    <cellStyle name="20% - Colore 3 8 3 4 2 3" xfId="9042" xr:uid="{00000000-0005-0000-0000-000055220000}"/>
    <cellStyle name="20% - Colore 3 8 3 4 2 4" xfId="9043" xr:uid="{00000000-0005-0000-0000-000056220000}"/>
    <cellStyle name="20% - Colore 3 8 3 4 3" xfId="9044" xr:uid="{00000000-0005-0000-0000-000057220000}"/>
    <cellStyle name="20% - Colore 3 8 3 4 3 2" xfId="9045" xr:uid="{00000000-0005-0000-0000-000058220000}"/>
    <cellStyle name="20% - Colore 3 8 3 4 3 3" xfId="9046" xr:uid="{00000000-0005-0000-0000-000059220000}"/>
    <cellStyle name="20% - Colore 3 8 3 4 4" xfId="9047" xr:uid="{00000000-0005-0000-0000-00005A220000}"/>
    <cellStyle name="20% - Colore 3 8 3 4 4 2" xfId="9048" xr:uid="{00000000-0005-0000-0000-00005B220000}"/>
    <cellStyle name="20% - Colore 3 8 3 4 4 3" xfId="9049" xr:uid="{00000000-0005-0000-0000-00005C220000}"/>
    <cellStyle name="20% - Colore 3 8 3 4 5" xfId="9050" xr:uid="{00000000-0005-0000-0000-00005D220000}"/>
    <cellStyle name="20% - Colore 3 8 3 4 5 2" xfId="9051" xr:uid="{00000000-0005-0000-0000-00005E220000}"/>
    <cellStyle name="20% - Colore 3 8 3 4 5 3" xfId="9052" xr:uid="{00000000-0005-0000-0000-00005F220000}"/>
    <cellStyle name="20% - Colore 3 8 3 4 6" xfId="9053" xr:uid="{00000000-0005-0000-0000-000060220000}"/>
    <cellStyle name="20% - Colore 3 8 3 4 7" xfId="9054" xr:uid="{00000000-0005-0000-0000-000061220000}"/>
    <cellStyle name="20% - Colore 3 8 3 5" xfId="9055" xr:uid="{00000000-0005-0000-0000-000062220000}"/>
    <cellStyle name="20% - Colore 3 8 3 5 2" xfId="9056" xr:uid="{00000000-0005-0000-0000-000063220000}"/>
    <cellStyle name="20% - Colore 3 8 3 5 2 2" xfId="9057" xr:uid="{00000000-0005-0000-0000-000064220000}"/>
    <cellStyle name="20% - Colore 3 8 3 5 2 3" xfId="9058" xr:uid="{00000000-0005-0000-0000-000065220000}"/>
    <cellStyle name="20% - Colore 3 8 3 5 3" xfId="9059" xr:uid="{00000000-0005-0000-0000-000066220000}"/>
    <cellStyle name="20% - Colore 3 8 3 5 4" xfId="9060" xr:uid="{00000000-0005-0000-0000-000067220000}"/>
    <cellStyle name="20% - Colore 3 8 3 6" xfId="9061" xr:uid="{00000000-0005-0000-0000-000068220000}"/>
    <cellStyle name="20% - Colore 3 8 3 6 2" xfId="9062" xr:uid="{00000000-0005-0000-0000-000069220000}"/>
    <cellStyle name="20% - Colore 3 8 3 6 3" xfId="9063" xr:uid="{00000000-0005-0000-0000-00006A220000}"/>
    <cellStyle name="20% - Colore 3 8 3 7" xfId="9064" xr:uid="{00000000-0005-0000-0000-00006B220000}"/>
    <cellStyle name="20% - Colore 3 8 3 7 2" xfId="9065" xr:uid="{00000000-0005-0000-0000-00006C220000}"/>
    <cellStyle name="20% - Colore 3 8 3 7 3" xfId="9066" xr:uid="{00000000-0005-0000-0000-00006D220000}"/>
    <cellStyle name="20% - Colore 3 8 3 8" xfId="9067" xr:uid="{00000000-0005-0000-0000-00006E220000}"/>
    <cellStyle name="20% - Colore 3 8 3 8 2" xfId="9068" xr:uid="{00000000-0005-0000-0000-00006F220000}"/>
    <cellStyle name="20% - Colore 3 8 3 8 3" xfId="9069" xr:uid="{00000000-0005-0000-0000-000070220000}"/>
    <cellStyle name="20% - Colore 3 8 3 9" xfId="9070" xr:uid="{00000000-0005-0000-0000-000071220000}"/>
    <cellStyle name="20% - Colore 3 8 4" xfId="9071" xr:uid="{00000000-0005-0000-0000-000072220000}"/>
    <cellStyle name="20% - Colore 3 8 4 2" xfId="9072" xr:uid="{00000000-0005-0000-0000-000073220000}"/>
    <cellStyle name="20% - Colore 3 8 4 2 2" xfId="9073" xr:uid="{00000000-0005-0000-0000-000074220000}"/>
    <cellStyle name="20% - Colore 3 8 4 2 2 2" xfId="9074" xr:uid="{00000000-0005-0000-0000-000075220000}"/>
    <cellStyle name="20% - Colore 3 8 4 2 2 3" xfId="9075" xr:uid="{00000000-0005-0000-0000-000076220000}"/>
    <cellStyle name="20% - Colore 3 8 4 2 3" xfId="9076" xr:uid="{00000000-0005-0000-0000-000077220000}"/>
    <cellStyle name="20% - Colore 3 8 4 2 4" xfId="9077" xr:uid="{00000000-0005-0000-0000-000078220000}"/>
    <cellStyle name="20% - Colore 3 8 4 3" xfId="9078" xr:uid="{00000000-0005-0000-0000-000079220000}"/>
    <cellStyle name="20% - Colore 3 8 4 3 2" xfId="9079" xr:uid="{00000000-0005-0000-0000-00007A220000}"/>
    <cellStyle name="20% - Colore 3 8 4 3 3" xfId="9080" xr:uid="{00000000-0005-0000-0000-00007B220000}"/>
    <cellStyle name="20% - Colore 3 8 4 4" xfId="9081" xr:uid="{00000000-0005-0000-0000-00007C220000}"/>
    <cellStyle name="20% - Colore 3 8 4 4 2" xfId="9082" xr:uid="{00000000-0005-0000-0000-00007D220000}"/>
    <cellStyle name="20% - Colore 3 8 4 4 3" xfId="9083" xr:uid="{00000000-0005-0000-0000-00007E220000}"/>
    <cellStyle name="20% - Colore 3 8 4 5" xfId="9084" xr:uid="{00000000-0005-0000-0000-00007F220000}"/>
    <cellStyle name="20% - Colore 3 8 4 5 2" xfId="9085" xr:uid="{00000000-0005-0000-0000-000080220000}"/>
    <cellStyle name="20% - Colore 3 8 4 5 3" xfId="9086" xr:uid="{00000000-0005-0000-0000-000081220000}"/>
    <cellStyle name="20% - Colore 3 8 4 6" xfId="9087" xr:uid="{00000000-0005-0000-0000-000082220000}"/>
    <cellStyle name="20% - Colore 3 8 4 7" xfId="9088" xr:uid="{00000000-0005-0000-0000-000083220000}"/>
    <cellStyle name="20% - Colore 3 8 5" xfId="9089" xr:uid="{00000000-0005-0000-0000-000084220000}"/>
    <cellStyle name="20% - Colore 3 8 5 2" xfId="9090" xr:uid="{00000000-0005-0000-0000-000085220000}"/>
    <cellStyle name="20% - Colore 3 8 5 2 2" xfId="9091" xr:uid="{00000000-0005-0000-0000-000086220000}"/>
    <cellStyle name="20% - Colore 3 8 5 2 2 2" xfId="9092" xr:uid="{00000000-0005-0000-0000-000087220000}"/>
    <cellStyle name="20% - Colore 3 8 5 2 2 3" xfId="9093" xr:uid="{00000000-0005-0000-0000-000088220000}"/>
    <cellStyle name="20% - Colore 3 8 5 2 3" xfId="9094" xr:uid="{00000000-0005-0000-0000-000089220000}"/>
    <cellStyle name="20% - Colore 3 8 5 2 4" xfId="9095" xr:uid="{00000000-0005-0000-0000-00008A220000}"/>
    <cellStyle name="20% - Colore 3 8 5 3" xfId="9096" xr:uid="{00000000-0005-0000-0000-00008B220000}"/>
    <cellStyle name="20% - Colore 3 8 5 3 2" xfId="9097" xr:uid="{00000000-0005-0000-0000-00008C220000}"/>
    <cellStyle name="20% - Colore 3 8 5 3 3" xfId="9098" xr:uid="{00000000-0005-0000-0000-00008D220000}"/>
    <cellStyle name="20% - Colore 3 8 5 4" xfId="9099" xr:uid="{00000000-0005-0000-0000-00008E220000}"/>
    <cellStyle name="20% - Colore 3 8 5 4 2" xfId="9100" xr:uid="{00000000-0005-0000-0000-00008F220000}"/>
    <cellStyle name="20% - Colore 3 8 5 4 3" xfId="9101" xr:uid="{00000000-0005-0000-0000-000090220000}"/>
    <cellStyle name="20% - Colore 3 8 5 5" xfId="9102" xr:uid="{00000000-0005-0000-0000-000091220000}"/>
    <cellStyle name="20% - Colore 3 8 5 5 2" xfId="9103" xr:uid="{00000000-0005-0000-0000-000092220000}"/>
    <cellStyle name="20% - Colore 3 8 5 5 3" xfId="9104" xr:uid="{00000000-0005-0000-0000-000093220000}"/>
    <cellStyle name="20% - Colore 3 8 5 6" xfId="9105" xr:uid="{00000000-0005-0000-0000-000094220000}"/>
    <cellStyle name="20% - Colore 3 8 5 7" xfId="9106" xr:uid="{00000000-0005-0000-0000-000095220000}"/>
    <cellStyle name="20% - Colore 3 8 6" xfId="9107" xr:uid="{00000000-0005-0000-0000-000096220000}"/>
    <cellStyle name="20% - Colore 3 8 6 2" xfId="9108" xr:uid="{00000000-0005-0000-0000-000097220000}"/>
    <cellStyle name="20% - Colore 3 8 6 2 2" xfId="9109" xr:uid="{00000000-0005-0000-0000-000098220000}"/>
    <cellStyle name="20% - Colore 3 8 6 2 2 2" xfId="9110" xr:uid="{00000000-0005-0000-0000-000099220000}"/>
    <cellStyle name="20% - Colore 3 8 6 2 2 3" xfId="9111" xr:uid="{00000000-0005-0000-0000-00009A220000}"/>
    <cellStyle name="20% - Colore 3 8 6 2 3" xfId="9112" xr:uid="{00000000-0005-0000-0000-00009B220000}"/>
    <cellStyle name="20% - Colore 3 8 6 2 4" xfId="9113" xr:uid="{00000000-0005-0000-0000-00009C220000}"/>
    <cellStyle name="20% - Colore 3 8 6 3" xfId="9114" xr:uid="{00000000-0005-0000-0000-00009D220000}"/>
    <cellStyle name="20% - Colore 3 8 6 3 2" xfId="9115" xr:uid="{00000000-0005-0000-0000-00009E220000}"/>
    <cellStyle name="20% - Colore 3 8 6 3 3" xfId="9116" xr:uid="{00000000-0005-0000-0000-00009F220000}"/>
    <cellStyle name="20% - Colore 3 8 6 4" xfId="9117" xr:uid="{00000000-0005-0000-0000-0000A0220000}"/>
    <cellStyle name="20% - Colore 3 8 6 4 2" xfId="9118" xr:uid="{00000000-0005-0000-0000-0000A1220000}"/>
    <cellStyle name="20% - Colore 3 8 6 4 3" xfId="9119" xr:uid="{00000000-0005-0000-0000-0000A2220000}"/>
    <cellStyle name="20% - Colore 3 8 6 5" xfId="9120" xr:uid="{00000000-0005-0000-0000-0000A3220000}"/>
    <cellStyle name="20% - Colore 3 8 6 5 2" xfId="9121" xr:uid="{00000000-0005-0000-0000-0000A4220000}"/>
    <cellStyle name="20% - Colore 3 8 6 5 3" xfId="9122" xr:uid="{00000000-0005-0000-0000-0000A5220000}"/>
    <cellStyle name="20% - Colore 3 8 6 6" xfId="9123" xr:uid="{00000000-0005-0000-0000-0000A6220000}"/>
    <cellStyle name="20% - Colore 3 8 6 7" xfId="9124" xr:uid="{00000000-0005-0000-0000-0000A7220000}"/>
    <cellStyle name="20% - Colore 3 8 7" xfId="9125" xr:uid="{00000000-0005-0000-0000-0000A8220000}"/>
    <cellStyle name="20% - Colore 3 8 7 2" xfId="9126" xr:uid="{00000000-0005-0000-0000-0000A9220000}"/>
    <cellStyle name="20% - Colore 3 8 7 2 2" xfId="9127" xr:uid="{00000000-0005-0000-0000-0000AA220000}"/>
    <cellStyle name="20% - Colore 3 8 7 2 3" xfId="9128" xr:uid="{00000000-0005-0000-0000-0000AB220000}"/>
    <cellStyle name="20% - Colore 3 8 7 3" xfId="9129" xr:uid="{00000000-0005-0000-0000-0000AC220000}"/>
    <cellStyle name="20% - Colore 3 8 7 4" xfId="9130" xr:uid="{00000000-0005-0000-0000-0000AD220000}"/>
    <cellStyle name="20% - Colore 3 8 8" xfId="9131" xr:uid="{00000000-0005-0000-0000-0000AE220000}"/>
    <cellStyle name="20% - Colore 3 8 8 2" xfId="9132" xr:uid="{00000000-0005-0000-0000-0000AF220000}"/>
    <cellStyle name="20% - Colore 3 8 8 3" xfId="9133" xr:uid="{00000000-0005-0000-0000-0000B0220000}"/>
    <cellStyle name="20% - Colore 3 8 9" xfId="9134" xr:uid="{00000000-0005-0000-0000-0000B1220000}"/>
    <cellStyle name="20% - Colore 3 8 9 2" xfId="9135" xr:uid="{00000000-0005-0000-0000-0000B2220000}"/>
    <cellStyle name="20% - Colore 3 8 9 3" xfId="9136" xr:uid="{00000000-0005-0000-0000-0000B3220000}"/>
    <cellStyle name="20% - Colore 3 9" xfId="9137" xr:uid="{00000000-0005-0000-0000-0000B4220000}"/>
    <cellStyle name="20% - Colore 3 9 10" xfId="9138" xr:uid="{00000000-0005-0000-0000-0000B5220000}"/>
    <cellStyle name="20% - Colore 3 9 10 2" xfId="9139" xr:uid="{00000000-0005-0000-0000-0000B6220000}"/>
    <cellStyle name="20% - Colore 3 9 10 3" xfId="9140" xr:uid="{00000000-0005-0000-0000-0000B7220000}"/>
    <cellStyle name="20% - Colore 3 9 11" xfId="9141" xr:uid="{00000000-0005-0000-0000-0000B8220000}"/>
    <cellStyle name="20% - Colore 3 9 12" xfId="9142" xr:uid="{00000000-0005-0000-0000-0000B9220000}"/>
    <cellStyle name="20% - Colore 3 9 2" xfId="9143" xr:uid="{00000000-0005-0000-0000-0000BA220000}"/>
    <cellStyle name="20% - Colore 3 9 2 10" xfId="9144" xr:uid="{00000000-0005-0000-0000-0000BB220000}"/>
    <cellStyle name="20% - Colore 3 9 2 2" xfId="9145" xr:uid="{00000000-0005-0000-0000-0000BC220000}"/>
    <cellStyle name="20% - Colore 3 9 2 2 2" xfId="9146" xr:uid="{00000000-0005-0000-0000-0000BD220000}"/>
    <cellStyle name="20% - Colore 3 9 2 2 2 2" xfId="9147" xr:uid="{00000000-0005-0000-0000-0000BE220000}"/>
    <cellStyle name="20% - Colore 3 9 2 2 2 2 2" xfId="9148" xr:uid="{00000000-0005-0000-0000-0000BF220000}"/>
    <cellStyle name="20% - Colore 3 9 2 2 2 2 3" xfId="9149" xr:uid="{00000000-0005-0000-0000-0000C0220000}"/>
    <cellStyle name="20% - Colore 3 9 2 2 2 3" xfId="9150" xr:uid="{00000000-0005-0000-0000-0000C1220000}"/>
    <cellStyle name="20% - Colore 3 9 2 2 2 4" xfId="9151" xr:uid="{00000000-0005-0000-0000-0000C2220000}"/>
    <cellStyle name="20% - Colore 3 9 2 2 3" xfId="9152" xr:uid="{00000000-0005-0000-0000-0000C3220000}"/>
    <cellStyle name="20% - Colore 3 9 2 2 3 2" xfId="9153" xr:uid="{00000000-0005-0000-0000-0000C4220000}"/>
    <cellStyle name="20% - Colore 3 9 2 2 3 3" xfId="9154" xr:uid="{00000000-0005-0000-0000-0000C5220000}"/>
    <cellStyle name="20% - Colore 3 9 2 2 4" xfId="9155" xr:uid="{00000000-0005-0000-0000-0000C6220000}"/>
    <cellStyle name="20% - Colore 3 9 2 2 4 2" xfId="9156" xr:uid="{00000000-0005-0000-0000-0000C7220000}"/>
    <cellStyle name="20% - Colore 3 9 2 2 4 3" xfId="9157" xr:uid="{00000000-0005-0000-0000-0000C8220000}"/>
    <cellStyle name="20% - Colore 3 9 2 2 5" xfId="9158" xr:uid="{00000000-0005-0000-0000-0000C9220000}"/>
    <cellStyle name="20% - Colore 3 9 2 2 5 2" xfId="9159" xr:uid="{00000000-0005-0000-0000-0000CA220000}"/>
    <cellStyle name="20% - Colore 3 9 2 2 5 3" xfId="9160" xr:uid="{00000000-0005-0000-0000-0000CB220000}"/>
    <cellStyle name="20% - Colore 3 9 2 2 6" xfId="9161" xr:uid="{00000000-0005-0000-0000-0000CC220000}"/>
    <cellStyle name="20% - Colore 3 9 2 2 7" xfId="9162" xr:uid="{00000000-0005-0000-0000-0000CD220000}"/>
    <cellStyle name="20% - Colore 3 9 2 3" xfId="9163" xr:uid="{00000000-0005-0000-0000-0000CE220000}"/>
    <cellStyle name="20% - Colore 3 9 2 3 2" xfId="9164" xr:uid="{00000000-0005-0000-0000-0000CF220000}"/>
    <cellStyle name="20% - Colore 3 9 2 3 2 2" xfId="9165" xr:uid="{00000000-0005-0000-0000-0000D0220000}"/>
    <cellStyle name="20% - Colore 3 9 2 3 2 2 2" xfId="9166" xr:uid="{00000000-0005-0000-0000-0000D1220000}"/>
    <cellStyle name="20% - Colore 3 9 2 3 2 2 3" xfId="9167" xr:uid="{00000000-0005-0000-0000-0000D2220000}"/>
    <cellStyle name="20% - Colore 3 9 2 3 2 3" xfId="9168" xr:uid="{00000000-0005-0000-0000-0000D3220000}"/>
    <cellStyle name="20% - Colore 3 9 2 3 2 4" xfId="9169" xr:uid="{00000000-0005-0000-0000-0000D4220000}"/>
    <cellStyle name="20% - Colore 3 9 2 3 3" xfId="9170" xr:uid="{00000000-0005-0000-0000-0000D5220000}"/>
    <cellStyle name="20% - Colore 3 9 2 3 3 2" xfId="9171" xr:uid="{00000000-0005-0000-0000-0000D6220000}"/>
    <cellStyle name="20% - Colore 3 9 2 3 3 3" xfId="9172" xr:uid="{00000000-0005-0000-0000-0000D7220000}"/>
    <cellStyle name="20% - Colore 3 9 2 3 4" xfId="9173" xr:uid="{00000000-0005-0000-0000-0000D8220000}"/>
    <cellStyle name="20% - Colore 3 9 2 3 4 2" xfId="9174" xr:uid="{00000000-0005-0000-0000-0000D9220000}"/>
    <cellStyle name="20% - Colore 3 9 2 3 4 3" xfId="9175" xr:uid="{00000000-0005-0000-0000-0000DA220000}"/>
    <cellStyle name="20% - Colore 3 9 2 3 5" xfId="9176" xr:uid="{00000000-0005-0000-0000-0000DB220000}"/>
    <cellStyle name="20% - Colore 3 9 2 3 5 2" xfId="9177" xr:uid="{00000000-0005-0000-0000-0000DC220000}"/>
    <cellStyle name="20% - Colore 3 9 2 3 5 3" xfId="9178" xr:uid="{00000000-0005-0000-0000-0000DD220000}"/>
    <cellStyle name="20% - Colore 3 9 2 3 6" xfId="9179" xr:uid="{00000000-0005-0000-0000-0000DE220000}"/>
    <cellStyle name="20% - Colore 3 9 2 3 7" xfId="9180" xr:uid="{00000000-0005-0000-0000-0000DF220000}"/>
    <cellStyle name="20% - Colore 3 9 2 4" xfId="9181" xr:uid="{00000000-0005-0000-0000-0000E0220000}"/>
    <cellStyle name="20% - Colore 3 9 2 4 2" xfId="9182" xr:uid="{00000000-0005-0000-0000-0000E1220000}"/>
    <cellStyle name="20% - Colore 3 9 2 4 2 2" xfId="9183" xr:uid="{00000000-0005-0000-0000-0000E2220000}"/>
    <cellStyle name="20% - Colore 3 9 2 4 2 2 2" xfId="9184" xr:uid="{00000000-0005-0000-0000-0000E3220000}"/>
    <cellStyle name="20% - Colore 3 9 2 4 2 2 3" xfId="9185" xr:uid="{00000000-0005-0000-0000-0000E4220000}"/>
    <cellStyle name="20% - Colore 3 9 2 4 2 3" xfId="9186" xr:uid="{00000000-0005-0000-0000-0000E5220000}"/>
    <cellStyle name="20% - Colore 3 9 2 4 2 4" xfId="9187" xr:uid="{00000000-0005-0000-0000-0000E6220000}"/>
    <cellStyle name="20% - Colore 3 9 2 4 3" xfId="9188" xr:uid="{00000000-0005-0000-0000-0000E7220000}"/>
    <cellStyle name="20% - Colore 3 9 2 4 3 2" xfId="9189" xr:uid="{00000000-0005-0000-0000-0000E8220000}"/>
    <cellStyle name="20% - Colore 3 9 2 4 3 3" xfId="9190" xr:uid="{00000000-0005-0000-0000-0000E9220000}"/>
    <cellStyle name="20% - Colore 3 9 2 4 4" xfId="9191" xr:uid="{00000000-0005-0000-0000-0000EA220000}"/>
    <cellStyle name="20% - Colore 3 9 2 4 4 2" xfId="9192" xr:uid="{00000000-0005-0000-0000-0000EB220000}"/>
    <cellStyle name="20% - Colore 3 9 2 4 4 3" xfId="9193" xr:uid="{00000000-0005-0000-0000-0000EC220000}"/>
    <cellStyle name="20% - Colore 3 9 2 4 5" xfId="9194" xr:uid="{00000000-0005-0000-0000-0000ED220000}"/>
    <cellStyle name="20% - Colore 3 9 2 4 5 2" xfId="9195" xr:uid="{00000000-0005-0000-0000-0000EE220000}"/>
    <cellStyle name="20% - Colore 3 9 2 4 5 3" xfId="9196" xr:uid="{00000000-0005-0000-0000-0000EF220000}"/>
    <cellStyle name="20% - Colore 3 9 2 4 6" xfId="9197" xr:uid="{00000000-0005-0000-0000-0000F0220000}"/>
    <cellStyle name="20% - Colore 3 9 2 4 7" xfId="9198" xr:uid="{00000000-0005-0000-0000-0000F1220000}"/>
    <cellStyle name="20% - Colore 3 9 2 5" xfId="9199" xr:uid="{00000000-0005-0000-0000-0000F2220000}"/>
    <cellStyle name="20% - Colore 3 9 2 5 2" xfId="9200" xr:uid="{00000000-0005-0000-0000-0000F3220000}"/>
    <cellStyle name="20% - Colore 3 9 2 5 2 2" xfId="9201" xr:uid="{00000000-0005-0000-0000-0000F4220000}"/>
    <cellStyle name="20% - Colore 3 9 2 5 2 3" xfId="9202" xr:uid="{00000000-0005-0000-0000-0000F5220000}"/>
    <cellStyle name="20% - Colore 3 9 2 5 3" xfId="9203" xr:uid="{00000000-0005-0000-0000-0000F6220000}"/>
    <cellStyle name="20% - Colore 3 9 2 5 4" xfId="9204" xr:uid="{00000000-0005-0000-0000-0000F7220000}"/>
    <cellStyle name="20% - Colore 3 9 2 6" xfId="9205" xr:uid="{00000000-0005-0000-0000-0000F8220000}"/>
    <cellStyle name="20% - Colore 3 9 2 6 2" xfId="9206" xr:uid="{00000000-0005-0000-0000-0000F9220000}"/>
    <cellStyle name="20% - Colore 3 9 2 6 3" xfId="9207" xr:uid="{00000000-0005-0000-0000-0000FA220000}"/>
    <cellStyle name="20% - Colore 3 9 2 7" xfId="9208" xr:uid="{00000000-0005-0000-0000-0000FB220000}"/>
    <cellStyle name="20% - Colore 3 9 2 7 2" xfId="9209" xr:uid="{00000000-0005-0000-0000-0000FC220000}"/>
    <cellStyle name="20% - Colore 3 9 2 7 3" xfId="9210" xr:uid="{00000000-0005-0000-0000-0000FD220000}"/>
    <cellStyle name="20% - Colore 3 9 2 8" xfId="9211" xr:uid="{00000000-0005-0000-0000-0000FE220000}"/>
    <cellStyle name="20% - Colore 3 9 2 8 2" xfId="9212" xr:uid="{00000000-0005-0000-0000-0000FF220000}"/>
    <cellStyle name="20% - Colore 3 9 2 8 3" xfId="9213" xr:uid="{00000000-0005-0000-0000-000000230000}"/>
    <cellStyle name="20% - Colore 3 9 2 9" xfId="9214" xr:uid="{00000000-0005-0000-0000-000001230000}"/>
    <cellStyle name="20% - Colore 3 9 3" xfId="9215" xr:uid="{00000000-0005-0000-0000-000002230000}"/>
    <cellStyle name="20% - Colore 3 9 3 10" xfId="9216" xr:uid="{00000000-0005-0000-0000-000003230000}"/>
    <cellStyle name="20% - Colore 3 9 3 2" xfId="9217" xr:uid="{00000000-0005-0000-0000-000004230000}"/>
    <cellStyle name="20% - Colore 3 9 3 2 2" xfId="9218" xr:uid="{00000000-0005-0000-0000-000005230000}"/>
    <cellStyle name="20% - Colore 3 9 3 2 2 2" xfId="9219" xr:uid="{00000000-0005-0000-0000-000006230000}"/>
    <cellStyle name="20% - Colore 3 9 3 2 2 2 2" xfId="9220" xr:uid="{00000000-0005-0000-0000-000007230000}"/>
    <cellStyle name="20% - Colore 3 9 3 2 2 2 3" xfId="9221" xr:uid="{00000000-0005-0000-0000-000008230000}"/>
    <cellStyle name="20% - Colore 3 9 3 2 2 3" xfId="9222" xr:uid="{00000000-0005-0000-0000-000009230000}"/>
    <cellStyle name="20% - Colore 3 9 3 2 2 4" xfId="9223" xr:uid="{00000000-0005-0000-0000-00000A230000}"/>
    <cellStyle name="20% - Colore 3 9 3 2 3" xfId="9224" xr:uid="{00000000-0005-0000-0000-00000B230000}"/>
    <cellStyle name="20% - Colore 3 9 3 2 3 2" xfId="9225" xr:uid="{00000000-0005-0000-0000-00000C230000}"/>
    <cellStyle name="20% - Colore 3 9 3 2 3 3" xfId="9226" xr:uid="{00000000-0005-0000-0000-00000D230000}"/>
    <cellStyle name="20% - Colore 3 9 3 2 4" xfId="9227" xr:uid="{00000000-0005-0000-0000-00000E230000}"/>
    <cellStyle name="20% - Colore 3 9 3 2 4 2" xfId="9228" xr:uid="{00000000-0005-0000-0000-00000F230000}"/>
    <cellStyle name="20% - Colore 3 9 3 2 4 3" xfId="9229" xr:uid="{00000000-0005-0000-0000-000010230000}"/>
    <cellStyle name="20% - Colore 3 9 3 2 5" xfId="9230" xr:uid="{00000000-0005-0000-0000-000011230000}"/>
    <cellStyle name="20% - Colore 3 9 3 2 5 2" xfId="9231" xr:uid="{00000000-0005-0000-0000-000012230000}"/>
    <cellStyle name="20% - Colore 3 9 3 2 5 3" xfId="9232" xr:uid="{00000000-0005-0000-0000-000013230000}"/>
    <cellStyle name="20% - Colore 3 9 3 2 6" xfId="9233" xr:uid="{00000000-0005-0000-0000-000014230000}"/>
    <cellStyle name="20% - Colore 3 9 3 2 7" xfId="9234" xr:uid="{00000000-0005-0000-0000-000015230000}"/>
    <cellStyle name="20% - Colore 3 9 3 3" xfId="9235" xr:uid="{00000000-0005-0000-0000-000016230000}"/>
    <cellStyle name="20% - Colore 3 9 3 3 2" xfId="9236" xr:uid="{00000000-0005-0000-0000-000017230000}"/>
    <cellStyle name="20% - Colore 3 9 3 3 2 2" xfId="9237" xr:uid="{00000000-0005-0000-0000-000018230000}"/>
    <cellStyle name="20% - Colore 3 9 3 3 2 2 2" xfId="9238" xr:uid="{00000000-0005-0000-0000-000019230000}"/>
    <cellStyle name="20% - Colore 3 9 3 3 2 2 3" xfId="9239" xr:uid="{00000000-0005-0000-0000-00001A230000}"/>
    <cellStyle name="20% - Colore 3 9 3 3 2 3" xfId="9240" xr:uid="{00000000-0005-0000-0000-00001B230000}"/>
    <cellStyle name="20% - Colore 3 9 3 3 2 4" xfId="9241" xr:uid="{00000000-0005-0000-0000-00001C230000}"/>
    <cellStyle name="20% - Colore 3 9 3 3 3" xfId="9242" xr:uid="{00000000-0005-0000-0000-00001D230000}"/>
    <cellStyle name="20% - Colore 3 9 3 3 3 2" xfId="9243" xr:uid="{00000000-0005-0000-0000-00001E230000}"/>
    <cellStyle name="20% - Colore 3 9 3 3 3 3" xfId="9244" xr:uid="{00000000-0005-0000-0000-00001F230000}"/>
    <cellStyle name="20% - Colore 3 9 3 3 4" xfId="9245" xr:uid="{00000000-0005-0000-0000-000020230000}"/>
    <cellStyle name="20% - Colore 3 9 3 3 4 2" xfId="9246" xr:uid="{00000000-0005-0000-0000-000021230000}"/>
    <cellStyle name="20% - Colore 3 9 3 3 4 3" xfId="9247" xr:uid="{00000000-0005-0000-0000-000022230000}"/>
    <cellStyle name="20% - Colore 3 9 3 3 5" xfId="9248" xr:uid="{00000000-0005-0000-0000-000023230000}"/>
    <cellStyle name="20% - Colore 3 9 3 3 5 2" xfId="9249" xr:uid="{00000000-0005-0000-0000-000024230000}"/>
    <cellStyle name="20% - Colore 3 9 3 3 5 3" xfId="9250" xr:uid="{00000000-0005-0000-0000-000025230000}"/>
    <cellStyle name="20% - Colore 3 9 3 3 6" xfId="9251" xr:uid="{00000000-0005-0000-0000-000026230000}"/>
    <cellStyle name="20% - Colore 3 9 3 3 7" xfId="9252" xr:uid="{00000000-0005-0000-0000-000027230000}"/>
    <cellStyle name="20% - Colore 3 9 3 4" xfId="9253" xr:uid="{00000000-0005-0000-0000-000028230000}"/>
    <cellStyle name="20% - Colore 3 9 3 4 2" xfId="9254" xr:uid="{00000000-0005-0000-0000-000029230000}"/>
    <cellStyle name="20% - Colore 3 9 3 4 2 2" xfId="9255" xr:uid="{00000000-0005-0000-0000-00002A230000}"/>
    <cellStyle name="20% - Colore 3 9 3 4 2 2 2" xfId="9256" xr:uid="{00000000-0005-0000-0000-00002B230000}"/>
    <cellStyle name="20% - Colore 3 9 3 4 2 2 3" xfId="9257" xr:uid="{00000000-0005-0000-0000-00002C230000}"/>
    <cellStyle name="20% - Colore 3 9 3 4 2 3" xfId="9258" xr:uid="{00000000-0005-0000-0000-00002D230000}"/>
    <cellStyle name="20% - Colore 3 9 3 4 2 4" xfId="9259" xr:uid="{00000000-0005-0000-0000-00002E230000}"/>
    <cellStyle name="20% - Colore 3 9 3 4 3" xfId="9260" xr:uid="{00000000-0005-0000-0000-00002F230000}"/>
    <cellStyle name="20% - Colore 3 9 3 4 3 2" xfId="9261" xr:uid="{00000000-0005-0000-0000-000030230000}"/>
    <cellStyle name="20% - Colore 3 9 3 4 3 3" xfId="9262" xr:uid="{00000000-0005-0000-0000-000031230000}"/>
    <cellStyle name="20% - Colore 3 9 3 4 4" xfId="9263" xr:uid="{00000000-0005-0000-0000-000032230000}"/>
    <cellStyle name="20% - Colore 3 9 3 4 4 2" xfId="9264" xr:uid="{00000000-0005-0000-0000-000033230000}"/>
    <cellStyle name="20% - Colore 3 9 3 4 4 3" xfId="9265" xr:uid="{00000000-0005-0000-0000-000034230000}"/>
    <cellStyle name="20% - Colore 3 9 3 4 5" xfId="9266" xr:uid="{00000000-0005-0000-0000-000035230000}"/>
    <cellStyle name="20% - Colore 3 9 3 4 5 2" xfId="9267" xr:uid="{00000000-0005-0000-0000-000036230000}"/>
    <cellStyle name="20% - Colore 3 9 3 4 5 3" xfId="9268" xr:uid="{00000000-0005-0000-0000-000037230000}"/>
    <cellStyle name="20% - Colore 3 9 3 4 6" xfId="9269" xr:uid="{00000000-0005-0000-0000-000038230000}"/>
    <cellStyle name="20% - Colore 3 9 3 4 7" xfId="9270" xr:uid="{00000000-0005-0000-0000-000039230000}"/>
    <cellStyle name="20% - Colore 3 9 3 5" xfId="9271" xr:uid="{00000000-0005-0000-0000-00003A230000}"/>
    <cellStyle name="20% - Colore 3 9 3 5 2" xfId="9272" xr:uid="{00000000-0005-0000-0000-00003B230000}"/>
    <cellStyle name="20% - Colore 3 9 3 5 2 2" xfId="9273" xr:uid="{00000000-0005-0000-0000-00003C230000}"/>
    <cellStyle name="20% - Colore 3 9 3 5 2 3" xfId="9274" xr:uid="{00000000-0005-0000-0000-00003D230000}"/>
    <cellStyle name="20% - Colore 3 9 3 5 3" xfId="9275" xr:uid="{00000000-0005-0000-0000-00003E230000}"/>
    <cellStyle name="20% - Colore 3 9 3 5 4" xfId="9276" xr:uid="{00000000-0005-0000-0000-00003F230000}"/>
    <cellStyle name="20% - Colore 3 9 3 6" xfId="9277" xr:uid="{00000000-0005-0000-0000-000040230000}"/>
    <cellStyle name="20% - Colore 3 9 3 6 2" xfId="9278" xr:uid="{00000000-0005-0000-0000-000041230000}"/>
    <cellStyle name="20% - Colore 3 9 3 6 3" xfId="9279" xr:uid="{00000000-0005-0000-0000-000042230000}"/>
    <cellStyle name="20% - Colore 3 9 3 7" xfId="9280" xr:uid="{00000000-0005-0000-0000-000043230000}"/>
    <cellStyle name="20% - Colore 3 9 3 7 2" xfId="9281" xr:uid="{00000000-0005-0000-0000-000044230000}"/>
    <cellStyle name="20% - Colore 3 9 3 7 3" xfId="9282" xr:uid="{00000000-0005-0000-0000-000045230000}"/>
    <cellStyle name="20% - Colore 3 9 3 8" xfId="9283" xr:uid="{00000000-0005-0000-0000-000046230000}"/>
    <cellStyle name="20% - Colore 3 9 3 8 2" xfId="9284" xr:uid="{00000000-0005-0000-0000-000047230000}"/>
    <cellStyle name="20% - Colore 3 9 3 8 3" xfId="9285" xr:uid="{00000000-0005-0000-0000-000048230000}"/>
    <cellStyle name="20% - Colore 3 9 3 9" xfId="9286" xr:uid="{00000000-0005-0000-0000-000049230000}"/>
    <cellStyle name="20% - Colore 3 9 4" xfId="9287" xr:uid="{00000000-0005-0000-0000-00004A230000}"/>
    <cellStyle name="20% - Colore 3 9 4 2" xfId="9288" xr:uid="{00000000-0005-0000-0000-00004B230000}"/>
    <cellStyle name="20% - Colore 3 9 4 2 2" xfId="9289" xr:uid="{00000000-0005-0000-0000-00004C230000}"/>
    <cellStyle name="20% - Colore 3 9 4 2 2 2" xfId="9290" xr:uid="{00000000-0005-0000-0000-00004D230000}"/>
    <cellStyle name="20% - Colore 3 9 4 2 2 3" xfId="9291" xr:uid="{00000000-0005-0000-0000-00004E230000}"/>
    <cellStyle name="20% - Colore 3 9 4 2 3" xfId="9292" xr:uid="{00000000-0005-0000-0000-00004F230000}"/>
    <cellStyle name="20% - Colore 3 9 4 2 4" xfId="9293" xr:uid="{00000000-0005-0000-0000-000050230000}"/>
    <cellStyle name="20% - Colore 3 9 4 3" xfId="9294" xr:uid="{00000000-0005-0000-0000-000051230000}"/>
    <cellStyle name="20% - Colore 3 9 4 3 2" xfId="9295" xr:uid="{00000000-0005-0000-0000-000052230000}"/>
    <cellStyle name="20% - Colore 3 9 4 3 3" xfId="9296" xr:uid="{00000000-0005-0000-0000-000053230000}"/>
    <cellStyle name="20% - Colore 3 9 4 4" xfId="9297" xr:uid="{00000000-0005-0000-0000-000054230000}"/>
    <cellStyle name="20% - Colore 3 9 4 4 2" xfId="9298" xr:uid="{00000000-0005-0000-0000-000055230000}"/>
    <cellStyle name="20% - Colore 3 9 4 4 3" xfId="9299" xr:uid="{00000000-0005-0000-0000-000056230000}"/>
    <cellStyle name="20% - Colore 3 9 4 5" xfId="9300" xr:uid="{00000000-0005-0000-0000-000057230000}"/>
    <cellStyle name="20% - Colore 3 9 4 5 2" xfId="9301" xr:uid="{00000000-0005-0000-0000-000058230000}"/>
    <cellStyle name="20% - Colore 3 9 4 5 3" xfId="9302" xr:uid="{00000000-0005-0000-0000-000059230000}"/>
    <cellStyle name="20% - Colore 3 9 4 6" xfId="9303" xr:uid="{00000000-0005-0000-0000-00005A230000}"/>
    <cellStyle name="20% - Colore 3 9 4 7" xfId="9304" xr:uid="{00000000-0005-0000-0000-00005B230000}"/>
    <cellStyle name="20% - Colore 3 9 5" xfId="9305" xr:uid="{00000000-0005-0000-0000-00005C230000}"/>
    <cellStyle name="20% - Colore 3 9 5 2" xfId="9306" xr:uid="{00000000-0005-0000-0000-00005D230000}"/>
    <cellStyle name="20% - Colore 3 9 5 2 2" xfId="9307" xr:uid="{00000000-0005-0000-0000-00005E230000}"/>
    <cellStyle name="20% - Colore 3 9 5 2 2 2" xfId="9308" xr:uid="{00000000-0005-0000-0000-00005F230000}"/>
    <cellStyle name="20% - Colore 3 9 5 2 2 3" xfId="9309" xr:uid="{00000000-0005-0000-0000-000060230000}"/>
    <cellStyle name="20% - Colore 3 9 5 2 3" xfId="9310" xr:uid="{00000000-0005-0000-0000-000061230000}"/>
    <cellStyle name="20% - Colore 3 9 5 2 4" xfId="9311" xr:uid="{00000000-0005-0000-0000-000062230000}"/>
    <cellStyle name="20% - Colore 3 9 5 3" xfId="9312" xr:uid="{00000000-0005-0000-0000-000063230000}"/>
    <cellStyle name="20% - Colore 3 9 5 3 2" xfId="9313" xr:uid="{00000000-0005-0000-0000-000064230000}"/>
    <cellStyle name="20% - Colore 3 9 5 3 3" xfId="9314" xr:uid="{00000000-0005-0000-0000-000065230000}"/>
    <cellStyle name="20% - Colore 3 9 5 4" xfId="9315" xr:uid="{00000000-0005-0000-0000-000066230000}"/>
    <cellStyle name="20% - Colore 3 9 5 4 2" xfId="9316" xr:uid="{00000000-0005-0000-0000-000067230000}"/>
    <cellStyle name="20% - Colore 3 9 5 4 3" xfId="9317" xr:uid="{00000000-0005-0000-0000-000068230000}"/>
    <cellStyle name="20% - Colore 3 9 5 5" xfId="9318" xr:uid="{00000000-0005-0000-0000-000069230000}"/>
    <cellStyle name="20% - Colore 3 9 5 5 2" xfId="9319" xr:uid="{00000000-0005-0000-0000-00006A230000}"/>
    <cellStyle name="20% - Colore 3 9 5 5 3" xfId="9320" xr:uid="{00000000-0005-0000-0000-00006B230000}"/>
    <cellStyle name="20% - Colore 3 9 5 6" xfId="9321" xr:uid="{00000000-0005-0000-0000-00006C230000}"/>
    <cellStyle name="20% - Colore 3 9 5 7" xfId="9322" xr:uid="{00000000-0005-0000-0000-00006D230000}"/>
    <cellStyle name="20% - Colore 3 9 6" xfId="9323" xr:uid="{00000000-0005-0000-0000-00006E230000}"/>
    <cellStyle name="20% - Colore 3 9 6 2" xfId="9324" xr:uid="{00000000-0005-0000-0000-00006F230000}"/>
    <cellStyle name="20% - Colore 3 9 6 2 2" xfId="9325" xr:uid="{00000000-0005-0000-0000-000070230000}"/>
    <cellStyle name="20% - Colore 3 9 6 2 2 2" xfId="9326" xr:uid="{00000000-0005-0000-0000-000071230000}"/>
    <cellStyle name="20% - Colore 3 9 6 2 2 3" xfId="9327" xr:uid="{00000000-0005-0000-0000-000072230000}"/>
    <cellStyle name="20% - Colore 3 9 6 2 3" xfId="9328" xr:uid="{00000000-0005-0000-0000-000073230000}"/>
    <cellStyle name="20% - Colore 3 9 6 2 4" xfId="9329" xr:uid="{00000000-0005-0000-0000-000074230000}"/>
    <cellStyle name="20% - Colore 3 9 6 3" xfId="9330" xr:uid="{00000000-0005-0000-0000-000075230000}"/>
    <cellStyle name="20% - Colore 3 9 6 3 2" xfId="9331" xr:uid="{00000000-0005-0000-0000-000076230000}"/>
    <cellStyle name="20% - Colore 3 9 6 3 3" xfId="9332" xr:uid="{00000000-0005-0000-0000-000077230000}"/>
    <cellStyle name="20% - Colore 3 9 6 4" xfId="9333" xr:uid="{00000000-0005-0000-0000-000078230000}"/>
    <cellStyle name="20% - Colore 3 9 6 4 2" xfId="9334" xr:uid="{00000000-0005-0000-0000-000079230000}"/>
    <cellStyle name="20% - Colore 3 9 6 4 3" xfId="9335" xr:uid="{00000000-0005-0000-0000-00007A230000}"/>
    <cellStyle name="20% - Colore 3 9 6 5" xfId="9336" xr:uid="{00000000-0005-0000-0000-00007B230000}"/>
    <cellStyle name="20% - Colore 3 9 6 5 2" xfId="9337" xr:uid="{00000000-0005-0000-0000-00007C230000}"/>
    <cellStyle name="20% - Colore 3 9 6 5 3" xfId="9338" xr:uid="{00000000-0005-0000-0000-00007D230000}"/>
    <cellStyle name="20% - Colore 3 9 6 6" xfId="9339" xr:uid="{00000000-0005-0000-0000-00007E230000}"/>
    <cellStyle name="20% - Colore 3 9 6 7" xfId="9340" xr:uid="{00000000-0005-0000-0000-00007F230000}"/>
    <cellStyle name="20% - Colore 3 9 7" xfId="9341" xr:uid="{00000000-0005-0000-0000-000080230000}"/>
    <cellStyle name="20% - Colore 3 9 7 2" xfId="9342" xr:uid="{00000000-0005-0000-0000-000081230000}"/>
    <cellStyle name="20% - Colore 3 9 7 2 2" xfId="9343" xr:uid="{00000000-0005-0000-0000-000082230000}"/>
    <cellStyle name="20% - Colore 3 9 7 2 3" xfId="9344" xr:uid="{00000000-0005-0000-0000-000083230000}"/>
    <cellStyle name="20% - Colore 3 9 7 3" xfId="9345" xr:uid="{00000000-0005-0000-0000-000084230000}"/>
    <cellStyle name="20% - Colore 3 9 7 4" xfId="9346" xr:uid="{00000000-0005-0000-0000-000085230000}"/>
    <cellStyle name="20% - Colore 3 9 8" xfId="9347" xr:uid="{00000000-0005-0000-0000-000086230000}"/>
    <cellStyle name="20% - Colore 3 9 8 2" xfId="9348" xr:uid="{00000000-0005-0000-0000-000087230000}"/>
    <cellStyle name="20% - Colore 3 9 8 3" xfId="9349" xr:uid="{00000000-0005-0000-0000-000088230000}"/>
    <cellStyle name="20% - Colore 3 9 9" xfId="9350" xr:uid="{00000000-0005-0000-0000-000089230000}"/>
    <cellStyle name="20% - Colore 3 9 9 2" xfId="9351" xr:uid="{00000000-0005-0000-0000-00008A230000}"/>
    <cellStyle name="20% - Colore 3 9 9 3" xfId="9352" xr:uid="{00000000-0005-0000-0000-00008B230000}"/>
    <cellStyle name="20% - Colore 4 10" xfId="9353" xr:uid="{00000000-0005-0000-0000-00008C230000}"/>
    <cellStyle name="20% - Colore 4 10 10" xfId="9354" xr:uid="{00000000-0005-0000-0000-00008D230000}"/>
    <cellStyle name="20% - Colore 4 10 11" xfId="9355" xr:uid="{00000000-0005-0000-0000-00008E230000}"/>
    <cellStyle name="20% - Colore 4 10 2" xfId="9356" xr:uid="{00000000-0005-0000-0000-00008F230000}"/>
    <cellStyle name="20% - Colore 4 10 2 10" xfId="9357" xr:uid="{00000000-0005-0000-0000-000090230000}"/>
    <cellStyle name="20% - Colore 4 10 2 2" xfId="9358" xr:uid="{00000000-0005-0000-0000-000091230000}"/>
    <cellStyle name="20% - Colore 4 10 2 2 2" xfId="9359" xr:uid="{00000000-0005-0000-0000-000092230000}"/>
    <cellStyle name="20% - Colore 4 10 2 2 2 2" xfId="9360" xr:uid="{00000000-0005-0000-0000-000093230000}"/>
    <cellStyle name="20% - Colore 4 10 2 2 2 2 2" xfId="9361" xr:uid="{00000000-0005-0000-0000-000094230000}"/>
    <cellStyle name="20% - Colore 4 10 2 2 2 2 3" xfId="9362" xr:uid="{00000000-0005-0000-0000-000095230000}"/>
    <cellStyle name="20% - Colore 4 10 2 2 2 3" xfId="9363" xr:uid="{00000000-0005-0000-0000-000096230000}"/>
    <cellStyle name="20% - Colore 4 10 2 2 2 4" xfId="9364" xr:uid="{00000000-0005-0000-0000-000097230000}"/>
    <cellStyle name="20% - Colore 4 10 2 2 3" xfId="9365" xr:uid="{00000000-0005-0000-0000-000098230000}"/>
    <cellStyle name="20% - Colore 4 10 2 2 3 2" xfId="9366" xr:uid="{00000000-0005-0000-0000-000099230000}"/>
    <cellStyle name="20% - Colore 4 10 2 2 3 3" xfId="9367" xr:uid="{00000000-0005-0000-0000-00009A230000}"/>
    <cellStyle name="20% - Colore 4 10 2 2 4" xfId="9368" xr:uid="{00000000-0005-0000-0000-00009B230000}"/>
    <cellStyle name="20% - Colore 4 10 2 2 4 2" xfId="9369" xr:uid="{00000000-0005-0000-0000-00009C230000}"/>
    <cellStyle name="20% - Colore 4 10 2 2 4 3" xfId="9370" xr:uid="{00000000-0005-0000-0000-00009D230000}"/>
    <cellStyle name="20% - Colore 4 10 2 2 5" xfId="9371" xr:uid="{00000000-0005-0000-0000-00009E230000}"/>
    <cellStyle name="20% - Colore 4 10 2 2 5 2" xfId="9372" xr:uid="{00000000-0005-0000-0000-00009F230000}"/>
    <cellStyle name="20% - Colore 4 10 2 2 5 3" xfId="9373" xr:uid="{00000000-0005-0000-0000-0000A0230000}"/>
    <cellStyle name="20% - Colore 4 10 2 2 6" xfId="9374" xr:uid="{00000000-0005-0000-0000-0000A1230000}"/>
    <cellStyle name="20% - Colore 4 10 2 2 7" xfId="9375" xr:uid="{00000000-0005-0000-0000-0000A2230000}"/>
    <cellStyle name="20% - Colore 4 10 2 3" xfId="9376" xr:uid="{00000000-0005-0000-0000-0000A3230000}"/>
    <cellStyle name="20% - Colore 4 10 2 3 2" xfId="9377" xr:uid="{00000000-0005-0000-0000-0000A4230000}"/>
    <cellStyle name="20% - Colore 4 10 2 3 2 2" xfId="9378" xr:uid="{00000000-0005-0000-0000-0000A5230000}"/>
    <cellStyle name="20% - Colore 4 10 2 3 2 2 2" xfId="9379" xr:uid="{00000000-0005-0000-0000-0000A6230000}"/>
    <cellStyle name="20% - Colore 4 10 2 3 2 2 3" xfId="9380" xr:uid="{00000000-0005-0000-0000-0000A7230000}"/>
    <cellStyle name="20% - Colore 4 10 2 3 2 3" xfId="9381" xr:uid="{00000000-0005-0000-0000-0000A8230000}"/>
    <cellStyle name="20% - Colore 4 10 2 3 2 4" xfId="9382" xr:uid="{00000000-0005-0000-0000-0000A9230000}"/>
    <cellStyle name="20% - Colore 4 10 2 3 3" xfId="9383" xr:uid="{00000000-0005-0000-0000-0000AA230000}"/>
    <cellStyle name="20% - Colore 4 10 2 3 3 2" xfId="9384" xr:uid="{00000000-0005-0000-0000-0000AB230000}"/>
    <cellStyle name="20% - Colore 4 10 2 3 3 3" xfId="9385" xr:uid="{00000000-0005-0000-0000-0000AC230000}"/>
    <cellStyle name="20% - Colore 4 10 2 3 4" xfId="9386" xr:uid="{00000000-0005-0000-0000-0000AD230000}"/>
    <cellStyle name="20% - Colore 4 10 2 3 4 2" xfId="9387" xr:uid="{00000000-0005-0000-0000-0000AE230000}"/>
    <cellStyle name="20% - Colore 4 10 2 3 4 3" xfId="9388" xr:uid="{00000000-0005-0000-0000-0000AF230000}"/>
    <cellStyle name="20% - Colore 4 10 2 3 5" xfId="9389" xr:uid="{00000000-0005-0000-0000-0000B0230000}"/>
    <cellStyle name="20% - Colore 4 10 2 3 5 2" xfId="9390" xr:uid="{00000000-0005-0000-0000-0000B1230000}"/>
    <cellStyle name="20% - Colore 4 10 2 3 5 3" xfId="9391" xr:uid="{00000000-0005-0000-0000-0000B2230000}"/>
    <cellStyle name="20% - Colore 4 10 2 3 6" xfId="9392" xr:uid="{00000000-0005-0000-0000-0000B3230000}"/>
    <cellStyle name="20% - Colore 4 10 2 3 7" xfId="9393" xr:uid="{00000000-0005-0000-0000-0000B4230000}"/>
    <cellStyle name="20% - Colore 4 10 2 4" xfId="9394" xr:uid="{00000000-0005-0000-0000-0000B5230000}"/>
    <cellStyle name="20% - Colore 4 10 2 4 2" xfId="9395" xr:uid="{00000000-0005-0000-0000-0000B6230000}"/>
    <cellStyle name="20% - Colore 4 10 2 4 2 2" xfId="9396" xr:uid="{00000000-0005-0000-0000-0000B7230000}"/>
    <cellStyle name="20% - Colore 4 10 2 4 2 2 2" xfId="9397" xr:uid="{00000000-0005-0000-0000-0000B8230000}"/>
    <cellStyle name="20% - Colore 4 10 2 4 2 2 3" xfId="9398" xr:uid="{00000000-0005-0000-0000-0000B9230000}"/>
    <cellStyle name="20% - Colore 4 10 2 4 2 3" xfId="9399" xr:uid="{00000000-0005-0000-0000-0000BA230000}"/>
    <cellStyle name="20% - Colore 4 10 2 4 2 4" xfId="9400" xr:uid="{00000000-0005-0000-0000-0000BB230000}"/>
    <cellStyle name="20% - Colore 4 10 2 4 3" xfId="9401" xr:uid="{00000000-0005-0000-0000-0000BC230000}"/>
    <cellStyle name="20% - Colore 4 10 2 4 3 2" xfId="9402" xr:uid="{00000000-0005-0000-0000-0000BD230000}"/>
    <cellStyle name="20% - Colore 4 10 2 4 3 3" xfId="9403" xr:uid="{00000000-0005-0000-0000-0000BE230000}"/>
    <cellStyle name="20% - Colore 4 10 2 4 4" xfId="9404" xr:uid="{00000000-0005-0000-0000-0000BF230000}"/>
    <cellStyle name="20% - Colore 4 10 2 4 4 2" xfId="9405" xr:uid="{00000000-0005-0000-0000-0000C0230000}"/>
    <cellStyle name="20% - Colore 4 10 2 4 4 3" xfId="9406" xr:uid="{00000000-0005-0000-0000-0000C1230000}"/>
    <cellStyle name="20% - Colore 4 10 2 4 5" xfId="9407" xr:uid="{00000000-0005-0000-0000-0000C2230000}"/>
    <cellStyle name="20% - Colore 4 10 2 4 5 2" xfId="9408" xr:uid="{00000000-0005-0000-0000-0000C3230000}"/>
    <cellStyle name="20% - Colore 4 10 2 4 5 3" xfId="9409" xr:uid="{00000000-0005-0000-0000-0000C4230000}"/>
    <cellStyle name="20% - Colore 4 10 2 4 6" xfId="9410" xr:uid="{00000000-0005-0000-0000-0000C5230000}"/>
    <cellStyle name="20% - Colore 4 10 2 4 7" xfId="9411" xr:uid="{00000000-0005-0000-0000-0000C6230000}"/>
    <cellStyle name="20% - Colore 4 10 2 5" xfId="9412" xr:uid="{00000000-0005-0000-0000-0000C7230000}"/>
    <cellStyle name="20% - Colore 4 10 2 5 2" xfId="9413" xr:uid="{00000000-0005-0000-0000-0000C8230000}"/>
    <cellStyle name="20% - Colore 4 10 2 5 2 2" xfId="9414" xr:uid="{00000000-0005-0000-0000-0000C9230000}"/>
    <cellStyle name="20% - Colore 4 10 2 5 2 3" xfId="9415" xr:uid="{00000000-0005-0000-0000-0000CA230000}"/>
    <cellStyle name="20% - Colore 4 10 2 5 3" xfId="9416" xr:uid="{00000000-0005-0000-0000-0000CB230000}"/>
    <cellStyle name="20% - Colore 4 10 2 5 4" xfId="9417" xr:uid="{00000000-0005-0000-0000-0000CC230000}"/>
    <cellStyle name="20% - Colore 4 10 2 6" xfId="9418" xr:uid="{00000000-0005-0000-0000-0000CD230000}"/>
    <cellStyle name="20% - Colore 4 10 2 6 2" xfId="9419" xr:uid="{00000000-0005-0000-0000-0000CE230000}"/>
    <cellStyle name="20% - Colore 4 10 2 6 3" xfId="9420" xr:uid="{00000000-0005-0000-0000-0000CF230000}"/>
    <cellStyle name="20% - Colore 4 10 2 7" xfId="9421" xr:uid="{00000000-0005-0000-0000-0000D0230000}"/>
    <cellStyle name="20% - Colore 4 10 2 7 2" xfId="9422" xr:uid="{00000000-0005-0000-0000-0000D1230000}"/>
    <cellStyle name="20% - Colore 4 10 2 7 3" xfId="9423" xr:uid="{00000000-0005-0000-0000-0000D2230000}"/>
    <cellStyle name="20% - Colore 4 10 2 8" xfId="9424" xr:uid="{00000000-0005-0000-0000-0000D3230000}"/>
    <cellStyle name="20% - Colore 4 10 2 8 2" xfId="9425" xr:uid="{00000000-0005-0000-0000-0000D4230000}"/>
    <cellStyle name="20% - Colore 4 10 2 8 3" xfId="9426" xr:uid="{00000000-0005-0000-0000-0000D5230000}"/>
    <cellStyle name="20% - Colore 4 10 2 9" xfId="9427" xr:uid="{00000000-0005-0000-0000-0000D6230000}"/>
    <cellStyle name="20% - Colore 4 10 3" xfId="9428" xr:uid="{00000000-0005-0000-0000-0000D7230000}"/>
    <cellStyle name="20% - Colore 4 10 3 2" xfId="9429" xr:uid="{00000000-0005-0000-0000-0000D8230000}"/>
    <cellStyle name="20% - Colore 4 10 3 2 2" xfId="9430" xr:uid="{00000000-0005-0000-0000-0000D9230000}"/>
    <cellStyle name="20% - Colore 4 10 3 2 2 2" xfId="9431" xr:uid="{00000000-0005-0000-0000-0000DA230000}"/>
    <cellStyle name="20% - Colore 4 10 3 2 2 3" xfId="9432" xr:uid="{00000000-0005-0000-0000-0000DB230000}"/>
    <cellStyle name="20% - Colore 4 10 3 2 3" xfId="9433" xr:uid="{00000000-0005-0000-0000-0000DC230000}"/>
    <cellStyle name="20% - Colore 4 10 3 2 4" xfId="9434" xr:uid="{00000000-0005-0000-0000-0000DD230000}"/>
    <cellStyle name="20% - Colore 4 10 3 3" xfId="9435" xr:uid="{00000000-0005-0000-0000-0000DE230000}"/>
    <cellStyle name="20% - Colore 4 10 3 3 2" xfId="9436" xr:uid="{00000000-0005-0000-0000-0000DF230000}"/>
    <cellStyle name="20% - Colore 4 10 3 3 3" xfId="9437" xr:uid="{00000000-0005-0000-0000-0000E0230000}"/>
    <cellStyle name="20% - Colore 4 10 3 4" xfId="9438" xr:uid="{00000000-0005-0000-0000-0000E1230000}"/>
    <cellStyle name="20% - Colore 4 10 3 4 2" xfId="9439" xr:uid="{00000000-0005-0000-0000-0000E2230000}"/>
    <cellStyle name="20% - Colore 4 10 3 4 3" xfId="9440" xr:uid="{00000000-0005-0000-0000-0000E3230000}"/>
    <cellStyle name="20% - Colore 4 10 3 5" xfId="9441" xr:uid="{00000000-0005-0000-0000-0000E4230000}"/>
    <cellStyle name="20% - Colore 4 10 3 5 2" xfId="9442" xr:uid="{00000000-0005-0000-0000-0000E5230000}"/>
    <cellStyle name="20% - Colore 4 10 3 5 3" xfId="9443" xr:uid="{00000000-0005-0000-0000-0000E6230000}"/>
    <cellStyle name="20% - Colore 4 10 3 6" xfId="9444" xr:uid="{00000000-0005-0000-0000-0000E7230000}"/>
    <cellStyle name="20% - Colore 4 10 3 7" xfId="9445" xr:uid="{00000000-0005-0000-0000-0000E8230000}"/>
    <cellStyle name="20% - Colore 4 10 4" xfId="9446" xr:uid="{00000000-0005-0000-0000-0000E9230000}"/>
    <cellStyle name="20% - Colore 4 10 4 2" xfId="9447" xr:uid="{00000000-0005-0000-0000-0000EA230000}"/>
    <cellStyle name="20% - Colore 4 10 4 2 2" xfId="9448" xr:uid="{00000000-0005-0000-0000-0000EB230000}"/>
    <cellStyle name="20% - Colore 4 10 4 2 2 2" xfId="9449" xr:uid="{00000000-0005-0000-0000-0000EC230000}"/>
    <cellStyle name="20% - Colore 4 10 4 2 2 3" xfId="9450" xr:uid="{00000000-0005-0000-0000-0000ED230000}"/>
    <cellStyle name="20% - Colore 4 10 4 2 3" xfId="9451" xr:uid="{00000000-0005-0000-0000-0000EE230000}"/>
    <cellStyle name="20% - Colore 4 10 4 2 4" xfId="9452" xr:uid="{00000000-0005-0000-0000-0000EF230000}"/>
    <cellStyle name="20% - Colore 4 10 4 3" xfId="9453" xr:uid="{00000000-0005-0000-0000-0000F0230000}"/>
    <cellStyle name="20% - Colore 4 10 4 3 2" xfId="9454" xr:uid="{00000000-0005-0000-0000-0000F1230000}"/>
    <cellStyle name="20% - Colore 4 10 4 3 3" xfId="9455" xr:uid="{00000000-0005-0000-0000-0000F2230000}"/>
    <cellStyle name="20% - Colore 4 10 4 4" xfId="9456" xr:uid="{00000000-0005-0000-0000-0000F3230000}"/>
    <cellStyle name="20% - Colore 4 10 4 4 2" xfId="9457" xr:uid="{00000000-0005-0000-0000-0000F4230000}"/>
    <cellStyle name="20% - Colore 4 10 4 4 3" xfId="9458" xr:uid="{00000000-0005-0000-0000-0000F5230000}"/>
    <cellStyle name="20% - Colore 4 10 4 5" xfId="9459" xr:uid="{00000000-0005-0000-0000-0000F6230000}"/>
    <cellStyle name="20% - Colore 4 10 4 5 2" xfId="9460" xr:uid="{00000000-0005-0000-0000-0000F7230000}"/>
    <cellStyle name="20% - Colore 4 10 4 5 3" xfId="9461" xr:uid="{00000000-0005-0000-0000-0000F8230000}"/>
    <cellStyle name="20% - Colore 4 10 4 6" xfId="9462" xr:uid="{00000000-0005-0000-0000-0000F9230000}"/>
    <cellStyle name="20% - Colore 4 10 4 7" xfId="9463" xr:uid="{00000000-0005-0000-0000-0000FA230000}"/>
    <cellStyle name="20% - Colore 4 10 5" xfId="9464" xr:uid="{00000000-0005-0000-0000-0000FB230000}"/>
    <cellStyle name="20% - Colore 4 10 5 2" xfId="9465" xr:uid="{00000000-0005-0000-0000-0000FC230000}"/>
    <cellStyle name="20% - Colore 4 10 5 2 2" xfId="9466" xr:uid="{00000000-0005-0000-0000-0000FD230000}"/>
    <cellStyle name="20% - Colore 4 10 5 2 2 2" xfId="9467" xr:uid="{00000000-0005-0000-0000-0000FE230000}"/>
    <cellStyle name="20% - Colore 4 10 5 2 2 3" xfId="9468" xr:uid="{00000000-0005-0000-0000-0000FF230000}"/>
    <cellStyle name="20% - Colore 4 10 5 2 3" xfId="9469" xr:uid="{00000000-0005-0000-0000-000000240000}"/>
    <cellStyle name="20% - Colore 4 10 5 2 4" xfId="9470" xr:uid="{00000000-0005-0000-0000-000001240000}"/>
    <cellStyle name="20% - Colore 4 10 5 3" xfId="9471" xr:uid="{00000000-0005-0000-0000-000002240000}"/>
    <cellStyle name="20% - Colore 4 10 5 3 2" xfId="9472" xr:uid="{00000000-0005-0000-0000-000003240000}"/>
    <cellStyle name="20% - Colore 4 10 5 3 3" xfId="9473" xr:uid="{00000000-0005-0000-0000-000004240000}"/>
    <cellStyle name="20% - Colore 4 10 5 4" xfId="9474" xr:uid="{00000000-0005-0000-0000-000005240000}"/>
    <cellStyle name="20% - Colore 4 10 5 4 2" xfId="9475" xr:uid="{00000000-0005-0000-0000-000006240000}"/>
    <cellStyle name="20% - Colore 4 10 5 4 3" xfId="9476" xr:uid="{00000000-0005-0000-0000-000007240000}"/>
    <cellStyle name="20% - Colore 4 10 5 5" xfId="9477" xr:uid="{00000000-0005-0000-0000-000008240000}"/>
    <cellStyle name="20% - Colore 4 10 5 5 2" xfId="9478" xr:uid="{00000000-0005-0000-0000-000009240000}"/>
    <cellStyle name="20% - Colore 4 10 5 5 3" xfId="9479" xr:uid="{00000000-0005-0000-0000-00000A240000}"/>
    <cellStyle name="20% - Colore 4 10 5 6" xfId="9480" xr:uid="{00000000-0005-0000-0000-00000B240000}"/>
    <cellStyle name="20% - Colore 4 10 5 7" xfId="9481" xr:uid="{00000000-0005-0000-0000-00000C240000}"/>
    <cellStyle name="20% - Colore 4 10 6" xfId="9482" xr:uid="{00000000-0005-0000-0000-00000D240000}"/>
    <cellStyle name="20% - Colore 4 10 6 2" xfId="9483" xr:uid="{00000000-0005-0000-0000-00000E240000}"/>
    <cellStyle name="20% - Colore 4 10 6 2 2" xfId="9484" xr:uid="{00000000-0005-0000-0000-00000F240000}"/>
    <cellStyle name="20% - Colore 4 10 6 2 3" xfId="9485" xr:uid="{00000000-0005-0000-0000-000010240000}"/>
    <cellStyle name="20% - Colore 4 10 6 3" xfId="9486" xr:uid="{00000000-0005-0000-0000-000011240000}"/>
    <cellStyle name="20% - Colore 4 10 6 4" xfId="9487" xr:uid="{00000000-0005-0000-0000-000012240000}"/>
    <cellStyle name="20% - Colore 4 10 7" xfId="9488" xr:uid="{00000000-0005-0000-0000-000013240000}"/>
    <cellStyle name="20% - Colore 4 10 7 2" xfId="9489" xr:uid="{00000000-0005-0000-0000-000014240000}"/>
    <cellStyle name="20% - Colore 4 10 7 3" xfId="9490" xr:uid="{00000000-0005-0000-0000-000015240000}"/>
    <cellStyle name="20% - Colore 4 10 8" xfId="9491" xr:uid="{00000000-0005-0000-0000-000016240000}"/>
    <cellStyle name="20% - Colore 4 10 8 2" xfId="9492" xr:uid="{00000000-0005-0000-0000-000017240000}"/>
    <cellStyle name="20% - Colore 4 10 8 3" xfId="9493" xr:uid="{00000000-0005-0000-0000-000018240000}"/>
    <cellStyle name="20% - Colore 4 10 9" xfId="9494" xr:uid="{00000000-0005-0000-0000-000019240000}"/>
    <cellStyle name="20% - Colore 4 10 9 2" xfId="9495" xr:uid="{00000000-0005-0000-0000-00001A240000}"/>
    <cellStyle name="20% - Colore 4 10 9 3" xfId="9496" xr:uid="{00000000-0005-0000-0000-00001B240000}"/>
    <cellStyle name="20% - Colore 4 11" xfId="9497" xr:uid="{00000000-0005-0000-0000-00001C240000}"/>
    <cellStyle name="20% - Colore 4 11 10" xfId="9498" xr:uid="{00000000-0005-0000-0000-00001D240000}"/>
    <cellStyle name="20% - Colore 4 11 11" xfId="9499" xr:uid="{00000000-0005-0000-0000-00001E240000}"/>
    <cellStyle name="20% - Colore 4 11 2" xfId="9500" xr:uid="{00000000-0005-0000-0000-00001F240000}"/>
    <cellStyle name="20% - Colore 4 11 2 10" xfId="9501" xr:uid="{00000000-0005-0000-0000-000020240000}"/>
    <cellStyle name="20% - Colore 4 11 2 2" xfId="9502" xr:uid="{00000000-0005-0000-0000-000021240000}"/>
    <cellStyle name="20% - Colore 4 11 2 2 2" xfId="9503" xr:uid="{00000000-0005-0000-0000-000022240000}"/>
    <cellStyle name="20% - Colore 4 11 2 2 2 2" xfId="9504" xr:uid="{00000000-0005-0000-0000-000023240000}"/>
    <cellStyle name="20% - Colore 4 11 2 2 2 2 2" xfId="9505" xr:uid="{00000000-0005-0000-0000-000024240000}"/>
    <cellStyle name="20% - Colore 4 11 2 2 2 2 3" xfId="9506" xr:uid="{00000000-0005-0000-0000-000025240000}"/>
    <cellStyle name="20% - Colore 4 11 2 2 2 3" xfId="9507" xr:uid="{00000000-0005-0000-0000-000026240000}"/>
    <cellStyle name="20% - Colore 4 11 2 2 2 4" xfId="9508" xr:uid="{00000000-0005-0000-0000-000027240000}"/>
    <cellStyle name="20% - Colore 4 11 2 2 3" xfId="9509" xr:uid="{00000000-0005-0000-0000-000028240000}"/>
    <cellStyle name="20% - Colore 4 11 2 2 3 2" xfId="9510" xr:uid="{00000000-0005-0000-0000-000029240000}"/>
    <cellStyle name="20% - Colore 4 11 2 2 3 3" xfId="9511" xr:uid="{00000000-0005-0000-0000-00002A240000}"/>
    <cellStyle name="20% - Colore 4 11 2 2 4" xfId="9512" xr:uid="{00000000-0005-0000-0000-00002B240000}"/>
    <cellStyle name="20% - Colore 4 11 2 2 4 2" xfId="9513" xr:uid="{00000000-0005-0000-0000-00002C240000}"/>
    <cellStyle name="20% - Colore 4 11 2 2 4 3" xfId="9514" xr:uid="{00000000-0005-0000-0000-00002D240000}"/>
    <cellStyle name="20% - Colore 4 11 2 2 5" xfId="9515" xr:uid="{00000000-0005-0000-0000-00002E240000}"/>
    <cellStyle name="20% - Colore 4 11 2 2 5 2" xfId="9516" xr:uid="{00000000-0005-0000-0000-00002F240000}"/>
    <cellStyle name="20% - Colore 4 11 2 2 5 3" xfId="9517" xr:uid="{00000000-0005-0000-0000-000030240000}"/>
    <cellStyle name="20% - Colore 4 11 2 2 6" xfId="9518" xr:uid="{00000000-0005-0000-0000-000031240000}"/>
    <cellStyle name="20% - Colore 4 11 2 2 7" xfId="9519" xr:uid="{00000000-0005-0000-0000-000032240000}"/>
    <cellStyle name="20% - Colore 4 11 2 3" xfId="9520" xr:uid="{00000000-0005-0000-0000-000033240000}"/>
    <cellStyle name="20% - Colore 4 11 2 3 2" xfId="9521" xr:uid="{00000000-0005-0000-0000-000034240000}"/>
    <cellStyle name="20% - Colore 4 11 2 3 2 2" xfId="9522" xr:uid="{00000000-0005-0000-0000-000035240000}"/>
    <cellStyle name="20% - Colore 4 11 2 3 2 2 2" xfId="9523" xr:uid="{00000000-0005-0000-0000-000036240000}"/>
    <cellStyle name="20% - Colore 4 11 2 3 2 2 3" xfId="9524" xr:uid="{00000000-0005-0000-0000-000037240000}"/>
    <cellStyle name="20% - Colore 4 11 2 3 2 3" xfId="9525" xr:uid="{00000000-0005-0000-0000-000038240000}"/>
    <cellStyle name="20% - Colore 4 11 2 3 2 4" xfId="9526" xr:uid="{00000000-0005-0000-0000-000039240000}"/>
    <cellStyle name="20% - Colore 4 11 2 3 3" xfId="9527" xr:uid="{00000000-0005-0000-0000-00003A240000}"/>
    <cellStyle name="20% - Colore 4 11 2 3 3 2" xfId="9528" xr:uid="{00000000-0005-0000-0000-00003B240000}"/>
    <cellStyle name="20% - Colore 4 11 2 3 3 3" xfId="9529" xr:uid="{00000000-0005-0000-0000-00003C240000}"/>
    <cellStyle name="20% - Colore 4 11 2 3 4" xfId="9530" xr:uid="{00000000-0005-0000-0000-00003D240000}"/>
    <cellStyle name="20% - Colore 4 11 2 3 4 2" xfId="9531" xr:uid="{00000000-0005-0000-0000-00003E240000}"/>
    <cellStyle name="20% - Colore 4 11 2 3 4 3" xfId="9532" xr:uid="{00000000-0005-0000-0000-00003F240000}"/>
    <cellStyle name="20% - Colore 4 11 2 3 5" xfId="9533" xr:uid="{00000000-0005-0000-0000-000040240000}"/>
    <cellStyle name="20% - Colore 4 11 2 3 5 2" xfId="9534" xr:uid="{00000000-0005-0000-0000-000041240000}"/>
    <cellStyle name="20% - Colore 4 11 2 3 5 3" xfId="9535" xr:uid="{00000000-0005-0000-0000-000042240000}"/>
    <cellStyle name="20% - Colore 4 11 2 3 6" xfId="9536" xr:uid="{00000000-0005-0000-0000-000043240000}"/>
    <cellStyle name="20% - Colore 4 11 2 3 7" xfId="9537" xr:uid="{00000000-0005-0000-0000-000044240000}"/>
    <cellStyle name="20% - Colore 4 11 2 4" xfId="9538" xr:uid="{00000000-0005-0000-0000-000045240000}"/>
    <cellStyle name="20% - Colore 4 11 2 4 2" xfId="9539" xr:uid="{00000000-0005-0000-0000-000046240000}"/>
    <cellStyle name="20% - Colore 4 11 2 4 2 2" xfId="9540" xr:uid="{00000000-0005-0000-0000-000047240000}"/>
    <cellStyle name="20% - Colore 4 11 2 4 2 2 2" xfId="9541" xr:uid="{00000000-0005-0000-0000-000048240000}"/>
    <cellStyle name="20% - Colore 4 11 2 4 2 2 3" xfId="9542" xr:uid="{00000000-0005-0000-0000-000049240000}"/>
    <cellStyle name="20% - Colore 4 11 2 4 2 3" xfId="9543" xr:uid="{00000000-0005-0000-0000-00004A240000}"/>
    <cellStyle name="20% - Colore 4 11 2 4 2 4" xfId="9544" xr:uid="{00000000-0005-0000-0000-00004B240000}"/>
    <cellStyle name="20% - Colore 4 11 2 4 3" xfId="9545" xr:uid="{00000000-0005-0000-0000-00004C240000}"/>
    <cellStyle name="20% - Colore 4 11 2 4 3 2" xfId="9546" xr:uid="{00000000-0005-0000-0000-00004D240000}"/>
    <cellStyle name="20% - Colore 4 11 2 4 3 3" xfId="9547" xr:uid="{00000000-0005-0000-0000-00004E240000}"/>
    <cellStyle name="20% - Colore 4 11 2 4 4" xfId="9548" xr:uid="{00000000-0005-0000-0000-00004F240000}"/>
    <cellStyle name="20% - Colore 4 11 2 4 4 2" xfId="9549" xr:uid="{00000000-0005-0000-0000-000050240000}"/>
    <cellStyle name="20% - Colore 4 11 2 4 4 3" xfId="9550" xr:uid="{00000000-0005-0000-0000-000051240000}"/>
    <cellStyle name="20% - Colore 4 11 2 4 5" xfId="9551" xr:uid="{00000000-0005-0000-0000-000052240000}"/>
    <cellStyle name="20% - Colore 4 11 2 4 5 2" xfId="9552" xr:uid="{00000000-0005-0000-0000-000053240000}"/>
    <cellStyle name="20% - Colore 4 11 2 4 5 3" xfId="9553" xr:uid="{00000000-0005-0000-0000-000054240000}"/>
    <cellStyle name="20% - Colore 4 11 2 4 6" xfId="9554" xr:uid="{00000000-0005-0000-0000-000055240000}"/>
    <cellStyle name="20% - Colore 4 11 2 4 7" xfId="9555" xr:uid="{00000000-0005-0000-0000-000056240000}"/>
    <cellStyle name="20% - Colore 4 11 2 5" xfId="9556" xr:uid="{00000000-0005-0000-0000-000057240000}"/>
    <cellStyle name="20% - Colore 4 11 2 5 2" xfId="9557" xr:uid="{00000000-0005-0000-0000-000058240000}"/>
    <cellStyle name="20% - Colore 4 11 2 5 2 2" xfId="9558" xr:uid="{00000000-0005-0000-0000-000059240000}"/>
    <cellStyle name="20% - Colore 4 11 2 5 2 3" xfId="9559" xr:uid="{00000000-0005-0000-0000-00005A240000}"/>
    <cellStyle name="20% - Colore 4 11 2 5 3" xfId="9560" xr:uid="{00000000-0005-0000-0000-00005B240000}"/>
    <cellStyle name="20% - Colore 4 11 2 5 4" xfId="9561" xr:uid="{00000000-0005-0000-0000-00005C240000}"/>
    <cellStyle name="20% - Colore 4 11 2 6" xfId="9562" xr:uid="{00000000-0005-0000-0000-00005D240000}"/>
    <cellStyle name="20% - Colore 4 11 2 6 2" xfId="9563" xr:uid="{00000000-0005-0000-0000-00005E240000}"/>
    <cellStyle name="20% - Colore 4 11 2 6 3" xfId="9564" xr:uid="{00000000-0005-0000-0000-00005F240000}"/>
    <cellStyle name="20% - Colore 4 11 2 7" xfId="9565" xr:uid="{00000000-0005-0000-0000-000060240000}"/>
    <cellStyle name="20% - Colore 4 11 2 7 2" xfId="9566" xr:uid="{00000000-0005-0000-0000-000061240000}"/>
    <cellStyle name="20% - Colore 4 11 2 7 3" xfId="9567" xr:uid="{00000000-0005-0000-0000-000062240000}"/>
    <cellStyle name="20% - Colore 4 11 2 8" xfId="9568" xr:uid="{00000000-0005-0000-0000-000063240000}"/>
    <cellStyle name="20% - Colore 4 11 2 8 2" xfId="9569" xr:uid="{00000000-0005-0000-0000-000064240000}"/>
    <cellStyle name="20% - Colore 4 11 2 8 3" xfId="9570" xr:uid="{00000000-0005-0000-0000-000065240000}"/>
    <cellStyle name="20% - Colore 4 11 2 9" xfId="9571" xr:uid="{00000000-0005-0000-0000-000066240000}"/>
    <cellStyle name="20% - Colore 4 11 3" xfId="9572" xr:uid="{00000000-0005-0000-0000-000067240000}"/>
    <cellStyle name="20% - Colore 4 11 3 2" xfId="9573" xr:uid="{00000000-0005-0000-0000-000068240000}"/>
    <cellStyle name="20% - Colore 4 11 3 2 2" xfId="9574" xr:uid="{00000000-0005-0000-0000-000069240000}"/>
    <cellStyle name="20% - Colore 4 11 3 2 2 2" xfId="9575" xr:uid="{00000000-0005-0000-0000-00006A240000}"/>
    <cellStyle name="20% - Colore 4 11 3 2 2 3" xfId="9576" xr:uid="{00000000-0005-0000-0000-00006B240000}"/>
    <cellStyle name="20% - Colore 4 11 3 2 3" xfId="9577" xr:uid="{00000000-0005-0000-0000-00006C240000}"/>
    <cellStyle name="20% - Colore 4 11 3 2 4" xfId="9578" xr:uid="{00000000-0005-0000-0000-00006D240000}"/>
    <cellStyle name="20% - Colore 4 11 3 3" xfId="9579" xr:uid="{00000000-0005-0000-0000-00006E240000}"/>
    <cellStyle name="20% - Colore 4 11 3 3 2" xfId="9580" xr:uid="{00000000-0005-0000-0000-00006F240000}"/>
    <cellStyle name="20% - Colore 4 11 3 3 3" xfId="9581" xr:uid="{00000000-0005-0000-0000-000070240000}"/>
    <cellStyle name="20% - Colore 4 11 3 4" xfId="9582" xr:uid="{00000000-0005-0000-0000-000071240000}"/>
    <cellStyle name="20% - Colore 4 11 3 4 2" xfId="9583" xr:uid="{00000000-0005-0000-0000-000072240000}"/>
    <cellStyle name="20% - Colore 4 11 3 4 3" xfId="9584" xr:uid="{00000000-0005-0000-0000-000073240000}"/>
    <cellStyle name="20% - Colore 4 11 3 5" xfId="9585" xr:uid="{00000000-0005-0000-0000-000074240000}"/>
    <cellStyle name="20% - Colore 4 11 3 5 2" xfId="9586" xr:uid="{00000000-0005-0000-0000-000075240000}"/>
    <cellStyle name="20% - Colore 4 11 3 5 3" xfId="9587" xr:uid="{00000000-0005-0000-0000-000076240000}"/>
    <cellStyle name="20% - Colore 4 11 3 6" xfId="9588" xr:uid="{00000000-0005-0000-0000-000077240000}"/>
    <cellStyle name="20% - Colore 4 11 3 7" xfId="9589" xr:uid="{00000000-0005-0000-0000-000078240000}"/>
    <cellStyle name="20% - Colore 4 11 4" xfId="9590" xr:uid="{00000000-0005-0000-0000-000079240000}"/>
    <cellStyle name="20% - Colore 4 11 4 2" xfId="9591" xr:uid="{00000000-0005-0000-0000-00007A240000}"/>
    <cellStyle name="20% - Colore 4 11 4 2 2" xfId="9592" xr:uid="{00000000-0005-0000-0000-00007B240000}"/>
    <cellStyle name="20% - Colore 4 11 4 2 2 2" xfId="9593" xr:uid="{00000000-0005-0000-0000-00007C240000}"/>
    <cellStyle name="20% - Colore 4 11 4 2 2 3" xfId="9594" xr:uid="{00000000-0005-0000-0000-00007D240000}"/>
    <cellStyle name="20% - Colore 4 11 4 2 3" xfId="9595" xr:uid="{00000000-0005-0000-0000-00007E240000}"/>
    <cellStyle name="20% - Colore 4 11 4 2 4" xfId="9596" xr:uid="{00000000-0005-0000-0000-00007F240000}"/>
    <cellStyle name="20% - Colore 4 11 4 3" xfId="9597" xr:uid="{00000000-0005-0000-0000-000080240000}"/>
    <cellStyle name="20% - Colore 4 11 4 3 2" xfId="9598" xr:uid="{00000000-0005-0000-0000-000081240000}"/>
    <cellStyle name="20% - Colore 4 11 4 3 3" xfId="9599" xr:uid="{00000000-0005-0000-0000-000082240000}"/>
    <cellStyle name="20% - Colore 4 11 4 4" xfId="9600" xr:uid="{00000000-0005-0000-0000-000083240000}"/>
    <cellStyle name="20% - Colore 4 11 4 4 2" xfId="9601" xr:uid="{00000000-0005-0000-0000-000084240000}"/>
    <cellStyle name="20% - Colore 4 11 4 4 3" xfId="9602" xr:uid="{00000000-0005-0000-0000-000085240000}"/>
    <cellStyle name="20% - Colore 4 11 4 5" xfId="9603" xr:uid="{00000000-0005-0000-0000-000086240000}"/>
    <cellStyle name="20% - Colore 4 11 4 5 2" xfId="9604" xr:uid="{00000000-0005-0000-0000-000087240000}"/>
    <cellStyle name="20% - Colore 4 11 4 5 3" xfId="9605" xr:uid="{00000000-0005-0000-0000-000088240000}"/>
    <cellStyle name="20% - Colore 4 11 4 6" xfId="9606" xr:uid="{00000000-0005-0000-0000-000089240000}"/>
    <cellStyle name="20% - Colore 4 11 4 7" xfId="9607" xr:uid="{00000000-0005-0000-0000-00008A240000}"/>
    <cellStyle name="20% - Colore 4 11 5" xfId="9608" xr:uid="{00000000-0005-0000-0000-00008B240000}"/>
    <cellStyle name="20% - Colore 4 11 5 2" xfId="9609" xr:uid="{00000000-0005-0000-0000-00008C240000}"/>
    <cellStyle name="20% - Colore 4 11 5 2 2" xfId="9610" xr:uid="{00000000-0005-0000-0000-00008D240000}"/>
    <cellStyle name="20% - Colore 4 11 5 2 2 2" xfId="9611" xr:uid="{00000000-0005-0000-0000-00008E240000}"/>
    <cellStyle name="20% - Colore 4 11 5 2 2 3" xfId="9612" xr:uid="{00000000-0005-0000-0000-00008F240000}"/>
    <cellStyle name="20% - Colore 4 11 5 2 3" xfId="9613" xr:uid="{00000000-0005-0000-0000-000090240000}"/>
    <cellStyle name="20% - Colore 4 11 5 2 4" xfId="9614" xr:uid="{00000000-0005-0000-0000-000091240000}"/>
    <cellStyle name="20% - Colore 4 11 5 3" xfId="9615" xr:uid="{00000000-0005-0000-0000-000092240000}"/>
    <cellStyle name="20% - Colore 4 11 5 3 2" xfId="9616" xr:uid="{00000000-0005-0000-0000-000093240000}"/>
    <cellStyle name="20% - Colore 4 11 5 3 3" xfId="9617" xr:uid="{00000000-0005-0000-0000-000094240000}"/>
    <cellStyle name="20% - Colore 4 11 5 4" xfId="9618" xr:uid="{00000000-0005-0000-0000-000095240000}"/>
    <cellStyle name="20% - Colore 4 11 5 4 2" xfId="9619" xr:uid="{00000000-0005-0000-0000-000096240000}"/>
    <cellStyle name="20% - Colore 4 11 5 4 3" xfId="9620" xr:uid="{00000000-0005-0000-0000-000097240000}"/>
    <cellStyle name="20% - Colore 4 11 5 5" xfId="9621" xr:uid="{00000000-0005-0000-0000-000098240000}"/>
    <cellStyle name="20% - Colore 4 11 5 5 2" xfId="9622" xr:uid="{00000000-0005-0000-0000-000099240000}"/>
    <cellStyle name="20% - Colore 4 11 5 5 3" xfId="9623" xr:uid="{00000000-0005-0000-0000-00009A240000}"/>
    <cellStyle name="20% - Colore 4 11 5 6" xfId="9624" xr:uid="{00000000-0005-0000-0000-00009B240000}"/>
    <cellStyle name="20% - Colore 4 11 5 7" xfId="9625" xr:uid="{00000000-0005-0000-0000-00009C240000}"/>
    <cellStyle name="20% - Colore 4 11 6" xfId="9626" xr:uid="{00000000-0005-0000-0000-00009D240000}"/>
    <cellStyle name="20% - Colore 4 11 6 2" xfId="9627" xr:uid="{00000000-0005-0000-0000-00009E240000}"/>
    <cellStyle name="20% - Colore 4 11 6 2 2" xfId="9628" xr:uid="{00000000-0005-0000-0000-00009F240000}"/>
    <cellStyle name="20% - Colore 4 11 6 2 3" xfId="9629" xr:uid="{00000000-0005-0000-0000-0000A0240000}"/>
    <cellStyle name="20% - Colore 4 11 6 3" xfId="9630" xr:uid="{00000000-0005-0000-0000-0000A1240000}"/>
    <cellStyle name="20% - Colore 4 11 6 4" xfId="9631" xr:uid="{00000000-0005-0000-0000-0000A2240000}"/>
    <cellStyle name="20% - Colore 4 11 7" xfId="9632" xr:uid="{00000000-0005-0000-0000-0000A3240000}"/>
    <cellStyle name="20% - Colore 4 11 7 2" xfId="9633" xr:uid="{00000000-0005-0000-0000-0000A4240000}"/>
    <cellStyle name="20% - Colore 4 11 7 3" xfId="9634" xr:uid="{00000000-0005-0000-0000-0000A5240000}"/>
    <cellStyle name="20% - Colore 4 11 8" xfId="9635" xr:uid="{00000000-0005-0000-0000-0000A6240000}"/>
    <cellStyle name="20% - Colore 4 11 8 2" xfId="9636" xr:uid="{00000000-0005-0000-0000-0000A7240000}"/>
    <cellStyle name="20% - Colore 4 11 8 3" xfId="9637" xr:uid="{00000000-0005-0000-0000-0000A8240000}"/>
    <cellStyle name="20% - Colore 4 11 9" xfId="9638" xr:uid="{00000000-0005-0000-0000-0000A9240000}"/>
    <cellStyle name="20% - Colore 4 11 9 2" xfId="9639" xr:uid="{00000000-0005-0000-0000-0000AA240000}"/>
    <cellStyle name="20% - Colore 4 11 9 3" xfId="9640" xr:uid="{00000000-0005-0000-0000-0000AB240000}"/>
    <cellStyle name="20% - Colore 4 12" xfId="9641" xr:uid="{00000000-0005-0000-0000-0000AC240000}"/>
    <cellStyle name="20% - Colore 4 12 10" xfId="9642" xr:uid="{00000000-0005-0000-0000-0000AD240000}"/>
    <cellStyle name="20% - Colore 4 12 11" xfId="9643" xr:uid="{00000000-0005-0000-0000-0000AE240000}"/>
    <cellStyle name="20% - Colore 4 12 2" xfId="9644" xr:uid="{00000000-0005-0000-0000-0000AF240000}"/>
    <cellStyle name="20% - Colore 4 12 2 10" xfId="9645" xr:uid="{00000000-0005-0000-0000-0000B0240000}"/>
    <cellStyle name="20% - Colore 4 12 2 2" xfId="9646" xr:uid="{00000000-0005-0000-0000-0000B1240000}"/>
    <cellStyle name="20% - Colore 4 12 2 2 2" xfId="9647" xr:uid="{00000000-0005-0000-0000-0000B2240000}"/>
    <cellStyle name="20% - Colore 4 12 2 2 2 2" xfId="9648" xr:uid="{00000000-0005-0000-0000-0000B3240000}"/>
    <cellStyle name="20% - Colore 4 12 2 2 2 2 2" xfId="9649" xr:uid="{00000000-0005-0000-0000-0000B4240000}"/>
    <cellStyle name="20% - Colore 4 12 2 2 2 2 3" xfId="9650" xr:uid="{00000000-0005-0000-0000-0000B5240000}"/>
    <cellStyle name="20% - Colore 4 12 2 2 2 3" xfId="9651" xr:uid="{00000000-0005-0000-0000-0000B6240000}"/>
    <cellStyle name="20% - Colore 4 12 2 2 2 4" xfId="9652" xr:uid="{00000000-0005-0000-0000-0000B7240000}"/>
    <cellStyle name="20% - Colore 4 12 2 2 3" xfId="9653" xr:uid="{00000000-0005-0000-0000-0000B8240000}"/>
    <cellStyle name="20% - Colore 4 12 2 2 3 2" xfId="9654" xr:uid="{00000000-0005-0000-0000-0000B9240000}"/>
    <cellStyle name="20% - Colore 4 12 2 2 3 3" xfId="9655" xr:uid="{00000000-0005-0000-0000-0000BA240000}"/>
    <cellStyle name="20% - Colore 4 12 2 2 4" xfId="9656" xr:uid="{00000000-0005-0000-0000-0000BB240000}"/>
    <cellStyle name="20% - Colore 4 12 2 2 4 2" xfId="9657" xr:uid="{00000000-0005-0000-0000-0000BC240000}"/>
    <cellStyle name="20% - Colore 4 12 2 2 4 3" xfId="9658" xr:uid="{00000000-0005-0000-0000-0000BD240000}"/>
    <cellStyle name="20% - Colore 4 12 2 2 5" xfId="9659" xr:uid="{00000000-0005-0000-0000-0000BE240000}"/>
    <cellStyle name="20% - Colore 4 12 2 2 5 2" xfId="9660" xr:uid="{00000000-0005-0000-0000-0000BF240000}"/>
    <cellStyle name="20% - Colore 4 12 2 2 5 3" xfId="9661" xr:uid="{00000000-0005-0000-0000-0000C0240000}"/>
    <cellStyle name="20% - Colore 4 12 2 2 6" xfId="9662" xr:uid="{00000000-0005-0000-0000-0000C1240000}"/>
    <cellStyle name="20% - Colore 4 12 2 2 7" xfId="9663" xr:uid="{00000000-0005-0000-0000-0000C2240000}"/>
    <cellStyle name="20% - Colore 4 12 2 3" xfId="9664" xr:uid="{00000000-0005-0000-0000-0000C3240000}"/>
    <cellStyle name="20% - Colore 4 12 2 3 2" xfId="9665" xr:uid="{00000000-0005-0000-0000-0000C4240000}"/>
    <cellStyle name="20% - Colore 4 12 2 3 2 2" xfId="9666" xr:uid="{00000000-0005-0000-0000-0000C5240000}"/>
    <cellStyle name="20% - Colore 4 12 2 3 2 2 2" xfId="9667" xr:uid="{00000000-0005-0000-0000-0000C6240000}"/>
    <cellStyle name="20% - Colore 4 12 2 3 2 2 3" xfId="9668" xr:uid="{00000000-0005-0000-0000-0000C7240000}"/>
    <cellStyle name="20% - Colore 4 12 2 3 2 3" xfId="9669" xr:uid="{00000000-0005-0000-0000-0000C8240000}"/>
    <cellStyle name="20% - Colore 4 12 2 3 2 4" xfId="9670" xr:uid="{00000000-0005-0000-0000-0000C9240000}"/>
    <cellStyle name="20% - Colore 4 12 2 3 3" xfId="9671" xr:uid="{00000000-0005-0000-0000-0000CA240000}"/>
    <cellStyle name="20% - Colore 4 12 2 3 3 2" xfId="9672" xr:uid="{00000000-0005-0000-0000-0000CB240000}"/>
    <cellStyle name="20% - Colore 4 12 2 3 3 3" xfId="9673" xr:uid="{00000000-0005-0000-0000-0000CC240000}"/>
    <cellStyle name="20% - Colore 4 12 2 3 4" xfId="9674" xr:uid="{00000000-0005-0000-0000-0000CD240000}"/>
    <cellStyle name="20% - Colore 4 12 2 3 4 2" xfId="9675" xr:uid="{00000000-0005-0000-0000-0000CE240000}"/>
    <cellStyle name="20% - Colore 4 12 2 3 4 3" xfId="9676" xr:uid="{00000000-0005-0000-0000-0000CF240000}"/>
    <cellStyle name="20% - Colore 4 12 2 3 5" xfId="9677" xr:uid="{00000000-0005-0000-0000-0000D0240000}"/>
    <cellStyle name="20% - Colore 4 12 2 3 5 2" xfId="9678" xr:uid="{00000000-0005-0000-0000-0000D1240000}"/>
    <cellStyle name="20% - Colore 4 12 2 3 5 3" xfId="9679" xr:uid="{00000000-0005-0000-0000-0000D2240000}"/>
    <cellStyle name="20% - Colore 4 12 2 3 6" xfId="9680" xr:uid="{00000000-0005-0000-0000-0000D3240000}"/>
    <cellStyle name="20% - Colore 4 12 2 3 7" xfId="9681" xr:uid="{00000000-0005-0000-0000-0000D4240000}"/>
    <cellStyle name="20% - Colore 4 12 2 4" xfId="9682" xr:uid="{00000000-0005-0000-0000-0000D5240000}"/>
    <cellStyle name="20% - Colore 4 12 2 4 2" xfId="9683" xr:uid="{00000000-0005-0000-0000-0000D6240000}"/>
    <cellStyle name="20% - Colore 4 12 2 4 2 2" xfId="9684" xr:uid="{00000000-0005-0000-0000-0000D7240000}"/>
    <cellStyle name="20% - Colore 4 12 2 4 2 2 2" xfId="9685" xr:uid="{00000000-0005-0000-0000-0000D8240000}"/>
    <cellStyle name="20% - Colore 4 12 2 4 2 2 3" xfId="9686" xr:uid="{00000000-0005-0000-0000-0000D9240000}"/>
    <cellStyle name="20% - Colore 4 12 2 4 2 3" xfId="9687" xr:uid="{00000000-0005-0000-0000-0000DA240000}"/>
    <cellStyle name="20% - Colore 4 12 2 4 2 4" xfId="9688" xr:uid="{00000000-0005-0000-0000-0000DB240000}"/>
    <cellStyle name="20% - Colore 4 12 2 4 3" xfId="9689" xr:uid="{00000000-0005-0000-0000-0000DC240000}"/>
    <cellStyle name="20% - Colore 4 12 2 4 3 2" xfId="9690" xr:uid="{00000000-0005-0000-0000-0000DD240000}"/>
    <cellStyle name="20% - Colore 4 12 2 4 3 3" xfId="9691" xr:uid="{00000000-0005-0000-0000-0000DE240000}"/>
    <cellStyle name="20% - Colore 4 12 2 4 4" xfId="9692" xr:uid="{00000000-0005-0000-0000-0000DF240000}"/>
    <cellStyle name="20% - Colore 4 12 2 4 4 2" xfId="9693" xr:uid="{00000000-0005-0000-0000-0000E0240000}"/>
    <cellStyle name="20% - Colore 4 12 2 4 4 3" xfId="9694" xr:uid="{00000000-0005-0000-0000-0000E1240000}"/>
    <cellStyle name="20% - Colore 4 12 2 4 5" xfId="9695" xr:uid="{00000000-0005-0000-0000-0000E2240000}"/>
    <cellStyle name="20% - Colore 4 12 2 4 5 2" xfId="9696" xr:uid="{00000000-0005-0000-0000-0000E3240000}"/>
    <cellStyle name="20% - Colore 4 12 2 4 5 3" xfId="9697" xr:uid="{00000000-0005-0000-0000-0000E4240000}"/>
    <cellStyle name="20% - Colore 4 12 2 4 6" xfId="9698" xr:uid="{00000000-0005-0000-0000-0000E5240000}"/>
    <cellStyle name="20% - Colore 4 12 2 4 7" xfId="9699" xr:uid="{00000000-0005-0000-0000-0000E6240000}"/>
    <cellStyle name="20% - Colore 4 12 2 5" xfId="9700" xr:uid="{00000000-0005-0000-0000-0000E7240000}"/>
    <cellStyle name="20% - Colore 4 12 2 5 2" xfId="9701" xr:uid="{00000000-0005-0000-0000-0000E8240000}"/>
    <cellStyle name="20% - Colore 4 12 2 5 2 2" xfId="9702" xr:uid="{00000000-0005-0000-0000-0000E9240000}"/>
    <cellStyle name="20% - Colore 4 12 2 5 2 3" xfId="9703" xr:uid="{00000000-0005-0000-0000-0000EA240000}"/>
    <cellStyle name="20% - Colore 4 12 2 5 3" xfId="9704" xr:uid="{00000000-0005-0000-0000-0000EB240000}"/>
    <cellStyle name="20% - Colore 4 12 2 5 4" xfId="9705" xr:uid="{00000000-0005-0000-0000-0000EC240000}"/>
    <cellStyle name="20% - Colore 4 12 2 6" xfId="9706" xr:uid="{00000000-0005-0000-0000-0000ED240000}"/>
    <cellStyle name="20% - Colore 4 12 2 6 2" xfId="9707" xr:uid="{00000000-0005-0000-0000-0000EE240000}"/>
    <cellStyle name="20% - Colore 4 12 2 6 3" xfId="9708" xr:uid="{00000000-0005-0000-0000-0000EF240000}"/>
    <cellStyle name="20% - Colore 4 12 2 7" xfId="9709" xr:uid="{00000000-0005-0000-0000-0000F0240000}"/>
    <cellStyle name="20% - Colore 4 12 2 7 2" xfId="9710" xr:uid="{00000000-0005-0000-0000-0000F1240000}"/>
    <cellStyle name="20% - Colore 4 12 2 7 3" xfId="9711" xr:uid="{00000000-0005-0000-0000-0000F2240000}"/>
    <cellStyle name="20% - Colore 4 12 2 8" xfId="9712" xr:uid="{00000000-0005-0000-0000-0000F3240000}"/>
    <cellStyle name="20% - Colore 4 12 2 8 2" xfId="9713" xr:uid="{00000000-0005-0000-0000-0000F4240000}"/>
    <cellStyle name="20% - Colore 4 12 2 8 3" xfId="9714" xr:uid="{00000000-0005-0000-0000-0000F5240000}"/>
    <cellStyle name="20% - Colore 4 12 2 9" xfId="9715" xr:uid="{00000000-0005-0000-0000-0000F6240000}"/>
    <cellStyle name="20% - Colore 4 12 3" xfId="9716" xr:uid="{00000000-0005-0000-0000-0000F7240000}"/>
    <cellStyle name="20% - Colore 4 12 3 2" xfId="9717" xr:uid="{00000000-0005-0000-0000-0000F8240000}"/>
    <cellStyle name="20% - Colore 4 12 3 2 2" xfId="9718" xr:uid="{00000000-0005-0000-0000-0000F9240000}"/>
    <cellStyle name="20% - Colore 4 12 3 2 2 2" xfId="9719" xr:uid="{00000000-0005-0000-0000-0000FA240000}"/>
    <cellStyle name="20% - Colore 4 12 3 2 2 3" xfId="9720" xr:uid="{00000000-0005-0000-0000-0000FB240000}"/>
    <cellStyle name="20% - Colore 4 12 3 2 3" xfId="9721" xr:uid="{00000000-0005-0000-0000-0000FC240000}"/>
    <cellStyle name="20% - Colore 4 12 3 2 4" xfId="9722" xr:uid="{00000000-0005-0000-0000-0000FD240000}"/>
    <cellStyle name="20% - Colore 4 12 3 3" xfId="9723" xr:uid="{00000000-0005-0000-0000-0000FE240000}"/>
    <cellStyle name="20% - Colore 4 12 3 3 2" xfId="9724" xr:uid="{00000000-0005-0000-0000-0000FF240000}"/>
    <cellStyle name="20% - Colore 4 12 3 3 3" xfId="9725" xr:uid="{00000000-0005-0000-0000-000000250000}"/>
    <cellStyle name="20% - Colore 4 12 3 4" xfId="9726" xr:uid="{00000000-0005-0000-0000-000001250000}"/>
    <cellStyle name="20% - Colore 4 12 3 4 2" xfId="9727" xr:uid="{00000000-0005-0000-0000-000002250000}"/>
    <cellStyle name="20% - Colore 4 12 3 4 3" xfId="9728" xr:uid="{00000000-0005-0000-0000-000003250000}"/>
    <cellStyle name="20% - Colore 4 12 3 5" xfId="9729" xr:uid="{00000000-0005-0000-0000-000004250000}"/>
    <cellStyle name="20% - Colore 4 12 3 5 2" xfId="9730" xr:uid="{00000000-0005-0000-0000-000005250000}"/>
    <cellStyle name="20% - Colore 4 12 3 5 3" xfId="9731" xr:uid="{00000000-0005-0000-0000-000006250000}"/>
    <cellStyle name="20% - Colore 4 12 3 6" xfId="9732" xr:uid="{00000000-0005-0000-0000-000007250000}"/>
    <cellStyle name="20% - Colore 4 12 3 7" xfId="9733" xr:uid="{00000000-0005-0000-0000-000008250000}"/>
    <cellStyle name="20% - Colore 4 12 4" xfId="9734" xr:uid="{00000000-0005-0000-0000-000009250000}"/>
    <cellStyle name="20% - Colore 4 12 4 2" xfId="9735" xr:uid="{00000000-0005-0000-0000-00000A250000}"/>
    <cellStyle name="20% - Colore 4 12 4 2 2" xfId="9736" xr:uid="{00000000-0005-0000-0000-00000B250000}"/>
    <cellStyle name="20% - Colore 4 12 4 2 2 2" xfId="9737" xr:uid="{00000000-0005-0000-0000-00000C250000}"/>
    <cellStyle name="20% - Colore 4 12 4 2 2 3" xfId="9738" xr:uid="{00000000-0005-0000-0000-00000D250000}"/>
    <cellStyle name="20% - Colore 4 12 4 2 3" xfId="9739" xr:uid="{00000000-0005-0000-0000-00000E250000}"/>
    <cellStyle name="20% - Colore 4 12 4 2 4" xfId="9740" xr:uid="{00000000-0005-0000-0000-00000F250000}"/>
    <cellStyle name="20% - Colore 4 12 4 3" xfId="9741" xr:uid="{00000000-0005-0000-0000-000010250000}"/>
    <cellStyle name="20% - Colore 4 12 4 3 2" xfId="9742" xr:uid="{00000000-0005-0000-0000-000011250000}"/>
    <cellStyle name="20% - Colore 4 12 4 3 3" xfId="9743" xr:uid="{00000000-0005-0000-0000-000012250000}"/>
    <cellStyle name="20% - Colore 4 12 4 4" xfId="9744" xr:uid="{00000000-0005-0000-0000-000013250000}"/>
    <cellStyle name="20% - Colore 4 12 4 4 2" xfId="9745" xr:uid="{00000000-0005-0000-0000-000014250000}"/>
    <cellStyle name="20% - Colore 4 12 4 4 3" xfId="9746" xr:uid="{00000000-0005-0000-0000-000015250000}"/>
    <cellStyle name="20% - Colore 4 12 4 5" xfId="9747" xr:uid="{00000000-0005-0000-0000-000016250000}"/>
    <cellStyle name="20% - Colore 4 12 4 5 2" xfId="9748" xr:uid="{00000000-0005-0000-0000-000017250000}"/>
    <cellStyle name="20% - Colore 4 12 4 5 3" xfId="9749" xr:uid="{00000000-0005-0000-0000-000018250000}"/>
    <cellStyle name="20% - Colore 4 12 4 6" xfId="9750" xr:uid="{00000000-0005-0000-0000-000019250000}"/>
    <cellStyle name="20% - Colore 4 12 4 7" xfId="9751" xr:uid="{00000000-0005-0000-0000-00001A250000}"/>
    <cellStyle name="20% - Colore 4 12 5" xfId="9752" xr:uid="{00000000-0005-0000-0000-00001B250000}"/>
    <cellStyle name="20% - Colore 4 12 5 2" xfId="9753" xr:uid="{00000000-0005-0000-0000-00001C250000}"/>
    <cellStyle name="20% - Colore 4 12 5 2 2" xfId="9754" xr:uid="{00000000-0005-0000-0000-00001D250000}"/>
    <cellStyle name="20% - Colore 4 12 5 2 2 2" xfId="9755" xr:uid="{00000000-0005-0000-0000-00001E250000}"/>
    <cellStyle name="20% - Colore 4 12 5 2 2 3" xfId="9756" xr:uid="{00000000-0005-0000-0000-00001F250000}"/>
    <cellStyle name="20% - Colore 4 12 5 2 3" xfId="9757" xr:uid="{00000000-0005-0000-0000-000020250000}"/>
    <cellStyle name="20% - Colore 4 12 5 2 4" xfId="9758" xr:uid="{00000000-0005-0000-0000-000021250000}"/>
    <cellStyle name="20% - Colore 4 12 5 3" xfId="9759" xr:uid="{00000000-0005-0000-0000-000022250000}"/>
    <cellStyle name="20% - Colore 4 12 5 3 2" xfId="9760" xr:uid="{00000000-0005-0000-0000-000023250000}"/>
    <cellStyle name="20% - Colore 4 12 5 3 3" xfId="9761" xr:uid="{00000000-0005-0000-0000-000024250000}"/>
    <cellStyle name="20% - Colore 4 12 5 4" xfId="9762" xr:uid="{00000000-0005-0000-0000-000025250000}"/>
    <cellStyle name="20% - Colore 4 12 5 4 2" xfId="9763" xr:uid="{00000000-0005-0000-0000-000026250000}"/>
    <cellStyle name="20% - Colore 4 12 5 4 3" xfId="9764" xr:uid="{00000000-0005-0000-0000-000027250000}"/>
    <cellStyle name="20% - Colore 4 12 5 5" xfId="9765" xr:uid="{00000000-0005-0000-0000-000028250000}"/>
    <cellStyle name="20% - Colore 4 12 5 5 2" xfId="9766" xr:uid="{00000000-0005-0000-0000-000029250000}"/>
    <cellStyle name="20% - Colore 4 12 5 5 3" xfId="9767" xr:uid="{00000000-0005-0000-0000-00002A250000}"/>
    <cellStyle name="20% - Colore 4 12 5 6" xfId="9768" xr:uid="{00000000-0005-0000-0000-00002B250000}"/>
    <cellStyle name="20% - Colore 4 12 5 7" xfId="9769" xr:uid="{00000000-0005-0000-0000-00002C250000}"/>
    <cellStyle name="20% - Colore 4 12 6" xfId="9770" xr:uid="{00000000-0005-0000-0000-00002D250000}"/>
    <cellStyle name="20% - Colore 4 12 6 2" xfId="9771" xr:uid="{00000000-0005-0000-0000-00002E250000}"/>
    <cellStyle name="20% - Colore 4 12 6 2 2" xfId="9772" xr:uid="{00000000-0005-0000-0000-00002F250000}"/>
    <cellStyle name="20% - Colore 4 12 6 2 3" xfId="9773" xr:uid="{00000000-0005-0000-0000-000030250000}"/>
    <cellStyle name="20% - Colore 4 12 6 3" xfId="9774" xr:uid="{00000000-0005-0000-0000-000031250000}"/>
    <cellStyle name="20% - Colore 4 12 6 4" xfId="9775" xr:uid="{00000000-0005-0000-0000-000032250000}"/>
    <cellStyle name="20% - Colore 4 12 7" xfId="9776" xr:uid="{00000000-0005-0000-0000-000033250000}"/>
    <cellStyle name="20% - Colore 4 12 7 2" xfId="9777" xr:uid="{00000000-0005-0000-0000-000034250000}"/>
    <cellStyle name="20% - Colore 4 12 7 3" xfId="9778" xr:uid="{00000000-0005-0000-0000-000035250000}"/>
    <cellStyle name="20% - Colore 4 12 8" xfId="9779" xr:uid="{00000000-0005-0000-0000-000036250000}"/>
    <cellStyle name="20% - Colore 4 12 8 2" xfId="9780" xr:uid="{00000000-0005-0000-0000-000037250000}"/>
    <cellStyle name="20% - Colore 4 12 8 3" xfId="9781" xr:uid="{00000000-0005-0000-0000-000038250000}"/>
    <cellStyle name="20% - Colore 4 12 9" xfId="9782" xr:uid="{00000000-0005-0000-0000-000039250000}"/>
    <cellStyle name="20% - Colore 4 12 9 2" xfId="9783" xr:uid="{00000000-0005-0000-0000-00003A250000}"/>
    <cellStyle name="20% - Colore 4 12 9 3" xfId="9784" xr:uid="{00000000-0005-0000-0000-00003B250000}"/>
    <cellStyle name="20% - Colore 4 13" xfId="9785" xr:uid="{00000000-0005-0000-0000-00003C250000}"/>
    <cellStyle name="20% - Colore 4 13 10" xfId="9786" xr:uid="{00000000-0005-0000-0000-00003D250000}"/>
    <cellStyle name="20% - Colore 4 13 11" xfId="9787" xr:uid="{00000000-0005-0000-0000-00003E250000}"/>
    <cellStyle name="20% - Colore 4 13 2" xfId="9788" xr:uid="{00000000-0005-0000-0000-00003F250000}"/>
    <cellStyle name="20% - Colore 4 13 2 10" xfId="9789" xr:uid="{00000000-0005-0000-0000-000040250000}"/>
    <cellStyle name="20% - Colore 4 13 2 2" xfId="9790" xr:uid="{00000000-0005-0000-0000-000041250000}"/>
    <cellStyle name="20% - Colore 4 13 2 2 2" xfId="9791" xr:uid="{00000000-0005-0000-0000-000042250000}"/>
    <cellStyle name="20% - Colore 4 13 2 2 2 2" xfId="9792" xr:uid="{00000000-0005-0000-0000-000043250000}"/>
    <cellStyle name="20% - Colore 4 13 2 2 2 2 2" xfId="9793" xr:uid="{00000000-0005-0000-0000-000044250000}"/>
    <cellStyle name="20% - Colore 4 13 2 2 2 2 3" xfId="9794" xr:uid="{00000000-0005-0000-0000-000045250000}"/>
    <cellStyle name="20% - Colore 4 13 2 2 2 3" xfId="9795" xr:uid="{00000000-0005-0000-0000-000046250000}"/>
    <cellStyle name="20% - Colore 4 13 2 2 2 4" xfId="9796" xr:uid="{00000000-0005-0000-0000-000047250000}"/>
    <cellStyle name="20% - Colore 4 13 2 2 3" xfId="9797" xr:uid="{00000000-0005-0000-0000-000048250000}"/>
    <cellStyle name="20% - Colore 4 13 2 2 3 2" xfId="9798" xr:uid="{00000000-0005-0000-0000-000049250000}"/>
    <cellStyle name="20% - Colore 4 13 2 2 3 3" xfId="9799" xr:uid="{00000000-0005-0000-0000-00004A250000}"/>
    <cellStyle name="20% - Colore 4 13 2 2 4" xfId="9800" xr:uid="{00000000-0005-0000-0000-00004B250000}"/>
    <cellStyle name="20% - Colore 4 13 2 2 4 2" xfId="9801" xr:uid="{00000000-0005-0000-0000-00004C250000}"/>
    <cellStyle name="20% - Colore 4 13 2 2 4 3" xfId="9802" xr:uid="{00000000-0005-0000-0000-00004D250000}"/>
    <cellStyle name="20% - Colore 4 13 2 2 5" xfId="9803" xr:uid="{00000000-0005-0000-0000-00004E250000}"/>
    <cellStyle name="20% - Colore 4 13 2 2 5 2" xfId="9804" xr:uid="{00000000-0005-0000-0000-00004F250000}"/>
    <cellStyle name="20% - Colore 4 13 2 2 5 3" xfId="9805" xr:uid="{00000000-0005-0000-0000-000050250000}"/>
    <cellStyle name="20% - Colore 4 13 2 2 6" xfId="9806" xr:uid="{00000000-0005-0000-0000-000051250000}"/>
    <cellStyle name="20% - Colore 4 13 2 2 7" xfId="9807" xr:uid="{00000000-0005-0000-0000-000052250000}"/>
    <cellStyle name="20% - Colore 4 13 2 3" xfId="9808" xr:uid="{00000000-0005-0000-0000-000053250000}"/>
    <cellStyle name="20% - Colore 4 13 2 3 2" xfId="9809" xr:uid="{00000000-0005-0000-0000-000054250000}"/>
    <cellStyle name="20% - Colore 4 13 2 3 2 2" xfId="9810" xr:uid="{00000000-0005-0000-0000-000055250000}"/>
    <cellStyle name="20% - Colore 4 13 2 3 2 2 2" xfId="9811" xr:uid="{00000000-0005-0000-0000-000056250000}"/>
    <cellStyle name="20% - Colore 4 13 2 3 2 2 3" xfId="9812" xr:uid="{00000000-0005-0000-0000-000057250000}"/>
    <cellStyle name="20% - Colore 4 13 2 3 2 3" xfId="9813" xr:uid="{00000000-0005-0000-0000-000058250000}"/>
    <cellStyle name="20% - Colore 4 13 2 3 2 4" xfId="9814" xr:uid="{00000000-0005-0000-0000-000059250000}"/>
    <cellStyle name="20% - Colore 4 13 2 3 3" xfId="9815" xr:uid="{00000000-0005-0000-0000-00005A250000}"/>
    <cellStyle name="20% - Colore 4 13 2 3 3 2" xfId="9816" xr:uid="{00000000-0005-0000-0000-00005B250000}"/>
    <cellStyle name="20% - Colore 4 13 2 3 3 3" xfId="9817" xr:uid="{00000000-0005-0000-0000-00005C250000}"/>
    <cellStyle name="20% - Colore 4 13 2 3 4" xfId="9818" xr:uid="{00000000-0005-0000-0000-00005D250000}"/>
    <cellStyle name="20% - Colore 4 13 2 3 4 2" xfId="9819" xr:uid="{00000000-0005-0000-0000-00005E250000}"/>
    <cellStyle name="20% - Colore 4 13 2 3 4 3" xfId="9820" xr:uid="{00000000-0005-0000-0000-00005F250000}"/>
    <cellStyle name="20% - Colore 4 13 2 3 5" xfId="9821" xr:uid="{00000000-0005-0000-0000-000060250000}"/>
    <cellStyle name="20% - Colore 4 13 2 3 5 2" xfId="9822" xr:uid="{00000000-0005-0000-0000-000061250000}"/>
    <cellStyle name="20% - Colore 4 13 2 3 5 3" xfId="9823" xr:uid="{00000000-0005-0000-0000-000062250000}"/>
    <cellStyle name="20% - Colore 4 13 2 3 6" xfId="9824" xr:uid="{00000000-0005-0000-0000-000063250000}"/>
    <cellStyle name="20% - Colore 4 13 2 3 7" xfId="9825" xr:uid="{00000000-0005-0000-0000-000064250000}"/>
    <cellStyle name="20% - Colore 4 13 2 4" xfId="9826" xr:uid="{00000000-0005-0000-0000-000065250000}"/>
    <cellStyle name="20% - Colore 4 13 2 4 2" xfId="9827" xr:uid="{00000000-0005-0000-0000-000066250000}"/>
    <cellStyle name="20% - Colore 4 13 2 4 2 2" xfId="9828" xr:uid="{00000000-0005-0000-0000-000067250000}"/>
    <cellStyle name="20% - Colore 4 13 2 4 2 2 2" xfId="9829" xr:uid="{00000000-0005-0000-0000-000068250000}"/>
    <cellStyle name="20% - Colore 4 13 2 4 2 2 3" xfId="9830" xr:uid="{00000000-0005-0000-0000-000069250000}"/>
    <cellStyle name="20% - Colore 4 13 2 4 2 3" xfId="9831" xr:uid="{00000000-0005-0000-0000-00006A250000}"/>
    <cellStyle name="20% - Colore 4 13 2 4 2 4" xfId="9832" xr:uid="{00000000-0005-0000-0000-00006B250000}"/>
    <cellStyle name="20% - Colore 4 13 2 4 3" xfId="9833" xr:uid="{00000000-0005-0000-0000-00006C250000}"/>
    <cellStyle name="20% - Colore 4 13 2 4 3 2" xfId="9834" xr:uid="{00000000-0005-0000-0000-00006D250000}"/>
    <cellStyle name="20% - Colore 4 13 2 4 3 3" xfId="9835" xr:uid="{00000000-0005-0000-0000-00006E250000}"/>
    <cellStyle name="20% - Colore 4 13 2 4 4" xfId="9836" xr:uid="{00000000-0005-0000-0000-00006F250000}"/>
    <cellStyle name="20% - Colore 4 13 2 4 4 2" xfId="9837" xr:uid="{00000000-0005-0000-0000-000070250000}"/>
    <cellStyle name="20% - Colore 4 13 2 4 4 3" xfId="9838" xr:uid="{00000000-0005-0000-0000-000071250000}"/>
    <cellStyle name="20% - Colore 4 13 2 4 5" xfId="9839" xr:uid="{00000000-0005-0000-0000-000072250000}"/>
    <cellStyle name="20% - Colore 4 13 2 4 5 2" xfId="9840" xr:uid="{00000000-0005-0000-0000-000073250000}"/>
    <cellStyle name="20% - Colore 4 13 2 4 5 3" xfId="9841" xr:uid="{00000000-0005-0000-0000-000074250000}"/>
    <cellStyle name="20% - Colore 4 13 2 4 6" xfId="9842" xr:uid="{00000000-0005-0000-0000-000075250000}"/>
    <cellStyle name="20% - Colore 4 13 2 4 7" xfId="9843" xr:uid="{00000000-0005-0000-0000-000076250000}"/>
    <cellStyle name="20% - Colore 4 13 2 5" xfId="9844" xr:uid="{00000000-0005-0000-0000-000077250000}"/>
    <cellStyle name="20% - Colore 4 13 2 5 2" xfId="9845" xr:uid="{00000000-0005-0000-0000-000078250000}"/>
    <cellStyle name="20% - Colore 4 13 2 5 2 2" xfId="9846" xr:uid="{00000000-0005-0000-0000-000079250000}"/>
    <cellStyle name="20% - Colore 4 13 2 5 2 3" xfId="9847" xr:uid="{00000000-0005-0000-0000-00007A250000}"/>
    <cellStyle name="20% - Colore 4 13 2 5 3" xfId="9848" xr:uid="{00000000-0005-0000-0000-00007B250000}"/>
    <cellStyle name="20% - Colore 4 13 2 5 4" xfId="9849" xr:uid="{00000000-0005-0000-0000-00007C250000}"/>
    <cellStyle name="20% - Colore 4 13 2 6" xfId="9850" xr:uid="{00000000-0005-0000-0000-00007D250000}"/>
    <cellStyle name="20% - Colore 4 13 2 6 2" xfId="9851" xr:uid="{00000000-0005-0000-0000-00007E250000}"/>
    <cellStyle name="20% - Colore 4 13 2 6 3" xfId="9852" xr:uid="{00000000-0005-0000-0000-00007F250000}"/>
    <cellStyle name="20% - Colore 4 13 2 7" xfId="9853" xr:uid="{00000000-0005-0000-0000-000080250000}"/>
    <cellStyle name="20% - Colore 4 13 2 7 2" xfId="9854" xr:uid="{00000000-0005-0000-0000-000081250000}"/>
    <cellStyle name="20% - Colore 4 13 2 7 3" xfId="9855" xr:uid="{00000000-0005-0000-0000-000082250000}"/>
    <cellStyle name="20% - Colore 4 13 2 8" xfId="9856" xr:uid="{00000000-0005-0000-0000-000083250000}"/>
    <cellStyle name="20% - Colore 4 13 2 8 2" xfId="9857" xr:uid="{00000000-0005-0000-0000-000084250000}"/>
    <cellStyle name="20% - Colore 4 13 2 8 3" xfId="9858" xr:uid="{00000000-0005-0000-0000-000085250000}"/>
    <cellStyle name="20% - Colore 4 13 2 9" xfId="9859" xr:uid="{00000000-0005-0000-0000-000086250000}"/>
    <cellStyle name="20% - Colore 4 13 3" xfId="9860" xr:uid="{00000000-0005-0000-0000-000087250000}"/>
    <cellStyle name="20% - Colore 4 13 3 2" xfId="9861" xr:uid="{00000000-0005-0000-0000-000088250000}"/>
    <cellStyle name="20% - Colore 4 13 3 2 2" xfId="9862" xr:uid="{00000000-0005-0000-0000-000089250000}"/>
    <cellStyle name="20% - Colore 4 13 3 2 2 2" xfId="9863" xr:uid="{00000000-0005-0000-0000-00008A250000}"/>
    <cellStyle name="20% - Colore 4 13 3 2 2 3" xfId="9864" xr:uid="{00000000-0005-0000-0000-00008B250000}"/>
    <cellStyle name="20% - Colore 4 13 3 2 3" xfId="9865" xr:uid="{00000000-0005-0000-0000-00008C250000}"/>
    <cellStyle name="20% - Colore 4 13 3 2 4" xfId="9866" xr:uid="{00000000-0005-0000-0000-00008D250000}"/>
    <cellStyle name="20% - Colore 4 13 3 3" xfId="9867" xr:uid="{00000000-0005-0000-0000-00008E250000}"/>
    <cellStyle name="20% - Colore 4 13 3 3 2" xfId="9868" xr:uid="{00000000-0005-0000-0000-00008F250000}"/>
    <cellStyle name="20% - Colore 4 13 3 3 3" xfId="9869" xr:uid="{00000000-0005-0000-0000-000090250000}"/>
    <cellStyle name="20% - Colore 4 13 3 4" xfId="9870" xr:uid="{00000000-0005-0000-0000-000091250000}"/>
    <cellStyle name="20% - Colore 4 13 3 4 2" xfId="9871" xr:uid="{00000000-0005-0000-0000-000092250000}"/>
    <cellStyle name="20% - Colore 4 13 3 4 3" xfId="9872" xr:uid="{00000000-0005-0000-0000-000093250000}"/>
    <cellStyle name="20% - Colore 4 13 3 5" xfId="9873" xr:uid="{00000000-0005-0000-0000-000094250000}"/>
    <cellStyle name="20% - Colore 4 13 3 5 2" xfId="9874" xr:uid="{00000000-0005-0000-0000-000095250000}"/>
    <cellStyle name="20% - Colore 4 13 3 5 3" xfId="9875" xr:uid="{00000000-0005-0000-0000-000096250000}"/>
    <cellStyle name="20% - Colore 4 13 3 6" xfId="9876" xr:uid="{00000000-0005-0000-0000-000097250000}"/>
    <cellStyle name="20% - Colore 4 13 3 7" xfId="9877" xr:uid="{00000000-0005-0000-0000-000098250000}"/>
    <cellStyle name="20% - Colore 4 13 4" xfId="9878" xr:uid="{00000000-0005-0000-0000-000099250000}"/>
    <cellStyle name="20% - Colore 4 13 4 2" xfId="9879" xr:uid="{00000000-0005-0000-0000-00009A250000}"/>
    <cellStyle name="20% - Colore 4 13 4 2 2" xfId="9880" xr:uid="{00000000-0005-0000-0000-00009B250000}"/>
    <cellStyle name="20% - Colore 4 13 4 2 2 2" xfId="9881" xr:uid="{00000000-0005-0000-0000-00009C250000}"/>
    <cellStyle name="20% - Colore 4 13 4 2 2 3" xfId="9882" xr:uid="{00000000-0005-0000-0000-00009D250000}"/>
    <cellStyle name="20% - Colore 4 13 4 2 3" xfId="9883" xr:uid="{00000000-0005-0000-0000-00009E250000}"/>
    <cellStyle name="20% - Colore 4 13 4 2 4" xfId="9884" xr:uid="{00000000-0005-0000-0000-00009F250000}"/>
    <cellStyle name="20% - Colore 4 13 4 3" xfId="9885" xr:uid="{00000000-0005-0000-0000-0000A0250000}"/>
    <cellStyle name="20% - Colore 4 13 4 3 2" xfId="9886" xr:uid="{00000000-0005-0000-0000-0000A1250000}"/>
    <cellStyle name="20% - Colore 4 13 4 3 3" xfId="9887" xr:uid="{00000000-0005-0000-0000-0000A2250000}"/>
    <cellStyle name="20% - Colore 4 13 4 4" xfId="9888" xr:uid="{00000000-0005-0000-0000-0000A3250000}"/>
    <cellStyle name="20% - Colore 4 13 4 4 2" xfId="9889" xr:uid="{00000000-0005-0000-0000-0000A4250000}"/>
    <cellStyle name="20% - Colore 4 13 4 4 3" xfId="9890" xr:uid="{00000000-0005-0000-0000-0000A5250000}"/>
    <cellStyle name="20% - Colore 4 13 4 5" xfId="9891" xr:uid="{00000000-0005-0000-0000-0000A6250000}"/>
    <cellStyle name="20% - Colore 4 13 4 5 2" xfId="9892" xr:uid="{00000000-0005-0000-0000-0000A7250000}"/>
    <cellStyle name="20% - Colore 4 13 4 5 3" xfId="9893" xr:uid="{00000000-0005-0000-0000-0000A8250000}"/>
    <cellStyle name="20% - Colore 4 13 4 6" xfId="9894" xr:uid="{00000000-0005-0000-0000-0000A9250000}"/>
    <cellStyle name="20% - Colore 4 13 4 7" xfId="9895" xr:uid="{00000000-0005-0000-0000-0000AA250000}"/>
    <cellStyle name="20% - Colore 4 13 5" xfId="9896" xr:uid="{00000000-0005-0000-0000-0000AB250000}"/>
    <cellStyle name="20% - Colore 4 13 5 2" xfId="9897" xr:uid="{00000000-0005-0000-0000-0000AC250000}"/>
    <cellStyle name="20% - Colore 4 13 5 2 2" xfId="9898" xr:uid="{00000000-0005-0000-0000-0000AD250000}"/>
    <cellStyle name="20% - Colore 4 13 5 2 2 2" xfId="9899" xr:uid="{00000000-0005-0000-0000-0000AE250000}"/>
    <cellStyle name="20% - Colore 4 13 5 2 2 3" xfId="9900" xr:uid="{00000000-0005-0000-0000-0000AF250000}"/>
    <cellStyle name="20% - Colore 4 13 5 2 3" xfId="9901" xr:uid="{00000000-0005-0000-0000-0000B0250000}"/>
    <cellStyle name="20% - Colore 4 13 5 2 4" xfId="9902" xr:uid="{00000000-0005-0000-0000-0000B1250000}"/>
    <cellStyle name="20% - Colore 4 13 5 3" xfId="9903" xr:uid="{00000000-0005-0000-0000-0000B2250000}"/>
    <cellStyle name="20% - Colore 4 13 5 3 2" xfId="9904" xr:uid="{00000000-0005-0000-0000-0000B3250000}"/>
    <cellStyle name="20% - Colore 4 13 5 3 3" xfId="9905" xr:uid="{00000000-0005-0000-0000-0000B4250000}"/>
    <cellStyle name="20% - Colore 4 13 5 4" xfId="9906" xr:uid="{00000000-0005-0000-0000-0000B5250000}"/>
    <cellStyle name="20% - Colore 4 13 5 4 2" xfId="9907" xr:uid="{00000000-0005-0000-0000-0000B6250000}"/>
    <cellStyle name="20% - Colore 4 13 5 4 3" xfId="9908" xr:uid="{00000000-0005-0000-0000-0000B7250000}"/>
    <cellStyle name="20% - Colore 4 13 5 5" xfId="9909" xr:uid="{00000000-0005-0000-0000-0000B8250000}"/>
    <cellStyle name="20% - Colore 4 13 5 5 2" xfId="9910" xr:uid="{00000000-0005-0000-0000-0000B9250000}"/>
    <cellStyle name="20% - Colore 4 13 5 5 3" xfId="9911" xr:uid="{00000000-0005-0000-0000-0000BA250000}"/>
    <cellStyle name="20% - Colore 4 13 5 6" xfId="9912" xr:uid="{00000000-0005-0000-0000-0000BB250000}"/>
    <cellStyle name="20% - Colore 4 13 5 7" xfId="9913" xr:uid="{00000000-0005-0000-0000-0000BC250000}"/>
    <cellStyle name="20% - Colore 4 13 6" xfId="9914" xr:uid="{00000000-0005-0000-0000-0000BD250000}"/>
    <cellStyle name="20% - Colore 4 13 6 2" xfId="9915" xr:uid="{00000000-0005-0000-0000-0000BE250000}"/>
    <cellStyle name="20% - Colore 4 13 6 2 2" xfId="9916" xr:uid="{00000000-0005-0000-0000-0000BF250000}"/>
    <cellStyle name="20% - Colore 4 13 6 2 3" xfId="9917" xr:uid="{00000000-0005-0000-0000-0000C0250000}"/>
    <cellStyle name="20% - Colore 4 13 6 3" xfId="9918" xr:uid="{00000000-0005-0000-0000-0000C1250000}"/>
    <cellStyle name="20% - Colore 4 13 6 4" xfId="9919" xr:uid="{00000000-0005-0000-0000-0000C2250000}"/>
    <cellStyle name="20% - Colore 4 13 7" xfId="9920" xr:uid="{00000000-0005-0000-0000-0000C3250000}"/>
    <cellStyle name="20% - Colore 4 13 7 2" xfId="9921" xr:uid="{00000000-0005-0000-0000-0000C4250000}"/>
    <cellStyle name="20% - Colore 4 13 7 3" xfId="9922" xr:uid="{00000000-0005-0000-0000-0000C5250000}"/>
    <cellStyle name="20% - Colore 4 13 8" xfId="9923" xr:uid="{00000000-0005-0000-0000-0000C6250000}"/>
    <cellStyle name="20% - Colore 4 13 8 2" xfId="9924" xr:uid="{00000000-0005-0000-0000-0000C7250000}"/>
    <cellStyle name="20% - Colore 4 13 8 3" xfId="9925" xr:uid="{00000000-0005-0000-0000-0000C8250000}"/>
    <cellStyle name="20% - Colore 4 13 9" xfId="9926" xr:uid="{00000000-0005-0000-0000-0000C9250000}"/>
    <cellStyle name="20% - Colore 4 13 9 2" xfId="9927" xr:uid="{00000000-0005-0000-0000-0000CA250000}"/>
    <cellStyle name="20% - Colore 4 13 9 3" xfId="9928" xr:uid="{00000000-0005-0000-0000-0000CB250000}"/>
    <cellStyle name="20% - Colore 4 14" xfId="9929" xr:uid="{00000000-0005-0000-0000-0000CC250000}"/>
    <cellStyle name="20% - Colore 4 14 10" xfId="9930" xr:uid="{00000000-0005-0000-0000-0000CD250000}"/>
    <cellStyle name="20% - Colore 4 14 11" xfId="9931" xr:uid="{00000000-0005-0000-0000-0000CE250000}"/>
    <cellStyle name="20% - Colore 4 14 2" xfId="9932" xr:uid="{00000000-0005-0000-0000-0000CF250000}"/>
    <cellStyle name="20% - Colore 4 14 2 10" xfId="9933" xr:uid="{00000000-0005-0000-0000-0000D0250000}"/>
    <cellStyle name="20% - Colore 4 14 2 2" xfId="9934" xr:uid="{00000000-0005-0000-0000-0000D1250000}"/>
    <cellStyle name="20% - Colore 4 14 2 2 2" xfId="9935" xr:uid="{00000000-0005-0000-0000-0000D2250000}"/>
    <cellStyle name="20% - Colore 4 14 2 2 2 2" xfId="9936" xr:uid="{00000000-0005-0000-0000-0000D3250000}"/>
    <cellStyle name="20% - Colore 4 14 2 2 2 2 2" xfId="9937" xr:uid="{00000000-0005-0000-0000-0000D4250000}"/>
    <cellStyle name="20% - Colore 4 14 2 2 2 2 3" xfId="9938" xr:uid="{00000000-0005-0000-0000-0000D5250000}"/>
    <cellStyle name="20% - Colore 4 14 2 2 2 3" xfId="9939" xr:uid="{00000000-0005-0000-0000-0000D6250000}"/>
    <cellStyle name="20% - Colore 4 14 2 2 2 4" xfId="9940" xr:uid="{00000000-0005-0000-0000-0000D7250000}"/>
    <cellStyle name="20% - Colore 4 14 2 2 3" xfId="9941" xr:uid="{00000000-0005-0000-0000-0000D8250000}"/>
    <cellStyle name="20% - Colore 4 14 2 2 3 2" xfId="9942" xr:uid="{00000000-0005-0000-0000-0000D9250000}"/>
    <cellStyle name="20% - Colore 4 14 2 2 3 3" xfId="9943" xr:uid="{00000000-0005-0000-0000-0000DA250000}"/>
    <cellStyle name="20% - Colore 4 14 2 2 4" xfId="9944" xr:uid="{00000000-0005-0000-0000-0000DB250000}"/>
    <cellStyle name="20% - Colore 4 14 2 2 4 2" xfId="9945" xr:uid="{00000000-0005-0000-0000-0000DC250000}"/>
    <cellStyle name="20% - Colore 4 14 2 2 4 3" xfId="9946" xr:uid="{00000000-0005-0000-0000-0000DD250000}"/>
    <cellStyle name="20% - Colore 4 14 2 2 5" xfId="9947" xr:uid="{00000000-0005-0000-0000-0000DE250000}"/>
    <cellStyle name="20% - Colore 4 14 2 2 5 2" xfId="9948" xr:uid="{00000000-0005-0000-0000-0000DF250000}"/>
    <cellStyle name="20% - Colore 4 14 2 2 5 3" xfId="9949" xr:uid="{00000000-0005-0000-0000-0000E0250000}"/>
    <cellStyle name="20% - Colore 4 14 2 2 6" xfId="9950" xr:uid="{00000000-0005-0000-0000-0000E1250000}"/>
    <cellStyle name="20% - Colore 4 14 2 2 7" xfId="9951" xr:uid="{00000000-0005-0000-0000-0000E2250000}"/>
    <cellStyle name="20% - Colore 4 14 2 3" xfId="9952" xr:uid="{00000000-0005-0000-0000-0000E3250000}"/>
    <cellStyle name="20% - Colore 4 14 2 3 2" xfId="9953" xr:uid="{00000000-0005-0000-0000-0000E4250000}"/>
    <cellStyle name="20% - Colore 4 14 2 3 2 2" xfId="9954" xr:uid="{00000000-0005-0000-0000-0000E5250000}"/>
    <cellStyle name="20% - Colore 4 14 2 3 2 2 2" xfId="9955" xr:uid="{00000000-0005-0000-0000-0000E6250000}"/>
    <cellStyle name="20% - Colore 4 14 2 3 2 2 3" xfId="9956" xr:uid="{00000000-0005-0000-0000-0000E7250000}"/>
    <cellStyle name="20% - Colore 4 14 2 3 2 3" xfId="9957" xr:uid="{00000000-0005-0000-0000-0000E8250000}"/>
    <cellStyle name="20% - Colore 4 14 2 3 2 4" xfId="9958" xr:uid="{00000000-0005-0000-0000-0000E9250000}"/>
    <cellStyle name="20% - Colore 4 14 2 3 3" xfId="9959" xr:uid="{00000000-0005-0000-0000-0000EA250000}"/>
    <cellStyle name="20% - Colore 4 14 2 3 3 2" xfId="9960" xr:uid="{00000000-0005-0000-0000-0000EB250000}"/>
    <cellStyle name="20% - Colore 4 14 2 3 3 3" xfId="9961" xr:uid="{00000000-0005-0000-0000-0000EC250000}"/>
    <cellStyle name="20% - Colore 4 14 2 3 4" xfId="9962" xr:uid="{00000000-0005-0000-0000-0000ED250000}"/>
    <cellStyle name="20% - Colore 4 14 2 3 4 2" xfId="9963" xr:uid="{00000000-0005-0000-0000-0000EE250000}"/>
    <cellStyle name="20% - Colore 4 14 2 3 4 3" xfId="9964" xr:uid="{00000000-0005-0000-0000-0000EF250000}"/>
    <cellStyle name="20% - Colore 4 14 2 3 5" xfId="9965" xr:uid="{00000000-0005-0000-0000-0000F0250000}"/>
    <cellStyle name="20% - Colore 4 14 2 3 5 2" xfId="9966" xr:uid="{00000000-0005-0000-0000-0000F1250000}"/>
    <cellStyle name="20% - Colore 4 14 2 3 5 3" xfId="9967" xr:uid="{00000000-0005-0000-0000-0000F2250000}"/>
    <cellStyle name="20% - Colore 4 14 2 3 6" xfId="9968" xr:uid="{00000000-0005-0000-0000-0000F3250000}"/>
    <cellStyle name="20% - Colore 4 14 2 3 7" xfId="9969" xr:uid="{00000000-0005-0000-0000-0000F4250000}"/>
    <cellStyle name="20% - Colore 4 14 2 4" xfId="9970" xr:uid="{00000000-0005-0000-0000-0000F5250000}"/>
    <cellStyle name="20% - Colore 4 14 2 4 2" xfId="9971" xr:uid="{00000000-0005-0000-0000-0000F6250000}"/>
    <cellStyle name="20% - Colore 4 14 2 4 2 2" xfId="9972" xr:uid="{00000000-0005-0000-0000-0000F7250000}"/>
    <cellStyle name="20% - Colore 4 14 2 4 2 2 2" xfId="9973" xr:uid="{00000000-0005-0000-0000-0000F8250000}"/>
    <cellStyle name="20% - Colore 4 14 2 4 2 2 3" xfId="9974" xr:uid="{00000000-0005-0000-0000-0000F9250000}"/>
    <cellStyle name="20% - Colore 4 14 2 4 2 3" xfId="9975" xr:uid="{00000000-0005-0000-0000-0000FA250000}"/>
    <cellStyle name="20% - Colore 4 14 2 4 2 4" xfId="9976" xr:uid="{00000000-0005-0000-0000-0000FB250000}"/>
    <cellStyle name="20% - Colore 4 14 2 4 3" xfId="9977" xr:uid="{00000000-0005-0000-0000-0000FC250000}"/>
    <cellStyle name="20% - Colore 4 14 2 4 3 2" xfId="9978" xr:uid="{00000000-0005-0000-0000-0000FD250000}"/>
    <cellStyle name="20% - Colore 4 14 2 4 3 3" xfId="9979" xr:uid="{00000000-0005-0000-0000-0000FE250000}"/>
    <cellStyle name="20% - Colore 4 14 2 4 4" xfId="9980" xr:uid="{00000000-0005-0000-0000-0000FF250000}"/>
    <cellStyle name="20% - Colore 4 14 2 4 4 2" xfId="9981" xr:uid="{00000000-0005-0000-0000-000000260000}"/>
    <cellStyle name="20% - Colore 4 14 2 4 4 3" xfId="9982" xr:uid="{00000000-0005-0000-0000-000001260000}"/>
    <cellStyle name="20% - Colore 4 14 2 4 5" xfId="9983" xr:uid="{00000000-0005-0000-0000-000002260000}"/>
    <cellStyle name="20% - Colore 4 14 2 4 5 2" xfId="9984" xr:uid="{00000000-0005-0000-0000-000003260000}"/>
    <cellStyle name="20% - Colore 4 14 2 4 5 3" xfId="9985" xr:uid="{00000000-0005-0000-0000-000004260000}"/>
    <cellStyle name="20% - Colore 4 14 2 4 6" xfId="9986" xr:uid="{00000000-0005-0000-0000-000005260000}"/>
    <cellStyle name="20% - Colore 4 14 2 4 7" xfId="9987" xr:uid="{00000000-0005-0000-0000-000006260000}"/>
    <cellStyle name="20% - Colore 4 14 2 5" xfId="9988" xr:uid="{00000000-0005-0000-0000-000007260000}"/>
    <cellStyle name="20% - Colore 4 14 2 5 2" xfId="9989" xr:uid="{00000000-0005-0000-0000-000008260000}"/>
    <cellStyle name="20% - Colore 4 14 2 5 2 2" xfId="9990" xr:uid="{00000000-0005-0000-0000-000009260000}"/>
    <cellStyle name="20% - Colore 4 14 2 5 2 3" xfId="9991" xr:uid="{00000000-0005-0000-0000-00000A260000}"/>
    <cellStyle name="20% - Colore 4 14 2 5 3" xfId="9992" xr:uid="{00000000-0005-0000-0000-00000B260000}"/>
    <cellStyle name="20% - Colore 4 14 2 5 4" xfId="9993" xr:uid="{00000000-0005-0000-0000-00000C260000}"/>
    <cellStyle name="20% - Colore 4 14 2 6" xfId="9994" xr:uid="{00000000-0005-0000-0000-00000D260000}"/>
    <cellStyle name="20% - Colore 4 14 2 6 2" xfId="9995" xr:uid="{00000000-0005-0000-0000-00000E260000}"/>
    <cellStyle name="20% - Colore 4 14 2 6 3" xfId="9996" xr:uid="{00000000-0005-0000-0000-00000F260000}"/>
    <cellStyle name="20% - Colore 4 14 2 7" xfId="9997" xr:uid="{00000000-0005-0000-0000-000010260000}"/>
    <cellStyle name="20% - Colore 4 14 2 7 2" xfId="9998" xr:uid="{00000000-0005-0000-0000-000011260000}"/>
    <cellStyle name="20% - Colore 4 14 2 7 3" xfId="9999" xr:uid="{00000000-0005-0000-0000-000012260000}"/>
    <cellStyle name="20% - Colore 4 14 2 8" xfId="10000" xr:uid="{00000000-0005-0000-0000-000013260000}"/>
    <cellStyle name="20% - Colore 4 14 2 8 2" xfId="10001" xr:uid="{00000000-0005-0000-0000-000014260000}"/>
    <cellStyle name="20% - Colore 4 14 2 8 3" xfId="10002" xr:uid="{00000000-0005-0000-0000-000015260000}"/>
    <cellStyle name="20% - Colore 4 14 2 9" xfId="10003" xr:uid="{00000000-0005-0000-0000-000016260000}"/>
    <cellStyle name="20% - Colore 4 14 3" xfId="10004" xr:uid="{00000000-0005-0000-0000-000017260000}"/>
    <cellStyle name="20% - Colore 4 14 3 2" xfId="10005" xr:uid="{00000000-0005-0000-0000-000018260000}"/>
    <cellStyle name="20% - Colore 4 14 3 2 2" xfId="10006" xr:uid="{00000000-0005-0000-0000-000019260000}"/>
    <cellStyle name="20% - Colore 4 14 3 2 2 2" xfId="10007" xr:uid="{00000000-0005-0000-0000-00001A260000}"/>
    <cellStyle name="20% - Colore 4 14 3 2 2 3" xfId="10008" xr:uid="{00000000-0005-0000-0000-00001B260000}"/>
    <cellStyle name="20% - Colore 4 14 3 2 3" xfId="10009" xr:uid="{00000000-0005-0000-0000-00001C260000}"/>
    <cellStyle name="20% - Colore 4 14 3 2 4" xfId="10010" xr:uid="{00000000-0005-0000-0000-00001D260000}"/>
    <cellStyle name="20% - Colore 4 14 3 3" xfId="10011" xr:uid="{00000000-0005-0000-0000-00001E260000}"/>
    <cellStyle name="20% - Colore 4 14 3 3 2" xfId="10012" xr:uid="{00000000-0005-0000-0000-00001F260000}"/>
    <cellStyle name="20% - Colore 4 14 3 3 3" xfId="10013" xr:uid="{00000000-0005-0000-0000-000020260000}"/>
    <cellStyle name="20% - Colore 4 14 3 4" xfId="10014" xr:uid="{00000000-0005-0000-0000-000021260000}"/>
    <cellStyle name="20% - Colore 4 14 3 4 2" xfId="10015" xr:uid="{00000000-0005-0000-0000-000022260000}"/>
    <cellStyle name="20% - Colore 4 14 3 4 3" xfId="10016" xr:uid="{00000000-0005-0000-0000-000023260000}"/>
    <cellStyle name="20% - Colore 4 14 3 5" xfId="10017" xr:uid="{00000000-0005-0000-0000-000024260000}"/>
    <cellStyle name="20% - Colore 4 14 3 5 2" xfId="10018" xr:uid="{00000000-0005-0000-0000-000025260000}"/>
    <cellStyle name="20% - Colore 4 14 3 5 3" xfId="10019" xr:uid="{00000000-0005-0000-0000-000026260000}"/>
    <cellStyle name="20% - Colore 4 14 3 6" xfId="10020" xr:uid="{00000000-0005-0000-0000-000027260000}"/>
    <cellStyle name="20% - Colore 4 14 3 7" xfId="10021" xr:uid="{00000000-0005-0000-0000-000028260000}"/>
    <cellStyle name="20% - Colore 4 14 4" xfId="10022" xr:uid="{00000000-0005-0000-0000-000029260000}"/>
    <cellStyle name="20% - Colore 4 14 4 2" xfId="10023" xr:uid="{00000000-0005-0000-0000-00002A260000}"/>
    <cellStyle name="20% - Colore 4 14 4 2 2" xfId="10024" xr:uid="{00000000-0005-0000-0000-00002B260000}"/>
    <cellStyle name="20% - Colore 4 14 4 2 2 2" xfId="10025" xr:uid="{00000000-0005-0000-0000-00002C260000}"/>
    <cellStyle name="20% - Colore 4 14 4 2 2 3" xfId="10026" xr:uid="{00000000-0005-0000-0000-00002D260000}"/>
    <cellStyle name="20% - Colore 4 14 4 2 3" xfId="10027" xr:uid="{00000000-0005-0000-0000-00002E260000}"/>
    <cellStyle name="20% - Colore 4 14 4 2 4" xfId="10028" xr:uid="{00000000-0005-0000-0000-00002F260000}"/>
    <cellStyle name="20% - Colore 4 14 4 3" xfId="10029" xr:uid="{00000000-0005-0000-0000-000030260000}"/>
    <cellStyle name="20% - Colore 4 14 4 3 2" xfId="10030" xr:uid="{00000000-0005-0000-0000-000031260000}"/>
    <cellStyle name="20% - Colore 4 14 4 3 3" xfId="10031" xr:uid="{00000000-0005-0000-0000-000032260000}"/>
    <cellStyle name="20% - Colore 4 14 4 4" xfId="10032" xr:uid="{00000000-0005-0000-0000-000033260000}"/>
    <cellStyle name="20% - Colore 4 14 4 4 2" xfId="10033" xr:uid="{00000000-0005-0000-0000-000034260000}"/>
    <cellStyle name="20% - Colore 4 14 4 4 3" xfId="10034" xr:uid="{00000000-0005-0000-0000-000035260000}"/>
    <cellStyle name="20% - Colore 4 14 4 5" xfId="10035" xr:uid="{00000000-0005-0000-0000-000036260000}"/>
    <cellStyle name="20% - Colore 4 14 4 5 2" xfId="10036" xr:uid="{00000000-0005-0000-0000-000037260000}"/>
    <cellStyle name="20% - Colore 4 14 4 5 3" xfId="10037" xr:uid="{00000000-0005-0000-0000-000038260000}"/>
    <cellStyle name="20% - Colore 4 14 4 6" xfId="10038" xr:uid="{00000000-0005-0000-0000-000039260000}"/>
    <cellStyle name="20% - Colore 4 14 4 7" xfId="10039" xr:uid="{00000000-0005-0000-0000-00003A260000}"/>
    <cellStyle name="20% - Colore 4 14 5" xfId="10040" xr:uid="{00000000-0005-0000-0000-00003B260000}"/>
    <cellStyle name="20% - Colore 4 14 5 2" xfId="10041" xr:uid="{00000000-0005-0000-0000-00003C260000}"/>
    <cellStyle name="20% - Colore 4 14 5 2 2" xfId="10042" xr:uid="{00000000-0005-0000-0000-00003D260000}"/>
    <cellStyle name="20% - Colore 4 14 5 2 2 2" xfId="10043" xr:uid="{00000000-0005-0000-0000-00003E260000}"/>
    <cellStyle name="20% - Colore 4 14 5 2 2 3" xfId="10044" xr:uid="{00000000-0005-0000-0000-00003F260000}"/>
    <cellStyle name="20% - Colore 4 14 5 2 3" xfId="10045" xr:uid="{00000000-0005-0000-0000-000040260000}"/>
    <cellStyle name="20% - Colore 4 14 5 2 4" xfId="10046" xr:uid="{00000000-0005-0000-0000-000041260000}"/>
    <cellStyle name="20% - Colore 4 14 5 3" xfId="10047" xr:uid="{00000000-0005-0000-0000-000042260000}"/>
    <cellStyle name="20% - Colore 4 14 5 3 2" xfId="10048" xr:uid="{00000000-0005-0000-0000-000043260000}"/>
    <cellStyle name="20% - Colore 4 14 5 3 3" xfId="10049" xr:uid="{00000000-0005-0000-0000-000044260000}"/>
    <cellStyle name="20% - Colore 4 14 5 4" xfId="10050" xr:uid="{00000000-0005-0000-0000-000045260000}"/>
    <cellStyle name="20% - Colore 4 14 5 4 2" xfId="10051" xr:uid="{00000000-0005-0000-0000-000046260000}"/>
    <cellStyle name="20% - Colore 4 14 5 4 3" xfId="10052" xr:uid="{00000000-0005-0000-0000-000047260000}"/>
    <cellStyle name="20% - Colore 4 14 5 5" xfId="10053" xr:uid="{00000000-0005-0000-0000-000048260000}"/>
    <cellStyle name="20% - Colore 4 14 5 5 2" xfId="10054" xr:uid="{00000000-0005-0000-0000-000049260000}"/>
    <cellStyle name="20% - Colore 4 14 5 5 3" xfId="10055" xr:uid="{00000000-0005-0000-0000-00004A260000}"/>
    <cellStyle name="20% - Colore 4 14 5 6" xfId="10056" xr:uid="{00000000-0005-0000-0000-00004B260000}"/>
    <cellStyle name="20% - Colore 4 14 5 7" xfId="10057" xr:uid="{00000000-0005-0000-0000-00004C260000}"/>
    <cellStyle name="20% - Colore 4 14 6" xfId="10058" xr:uid="{00000000-0005-0000-0000-00004D260000}"/>
    <cellStyle name="20% - Colore 4 14 6 2" xfId="10059" xr:uid="{00000000-0005-0000-0000-00004E260000}"/>
    <cellStyle name="20% - Colore 4 14 6 2 2" xfId="10060" xr:uid="{00000000-0005-0000-0000-00004F260000}"/>
    <cellStyle name="20% - Colore 4 14 6 2 3" xfId="10061" xr:uid="{00000000-0005-0000-0000-000050260000}"/>
    <cellStyle name="20% - Colore 4 14 6 3" xfId="10062" xr:uid="{00000000-0005-0000-0000-000051260000}"/>
    <cellStyle name="20% - Colore 4 14 6 4" xfId="10063" xr:uid="{00000000-0005-0000-0000-000052260000}"/>
    <cellStyle name="20% - Colore 4 14 7" xfId="10064" xr:uid="{00000000-0005-0000-0000-000053260000}"/>
    <cellStyle name="20% - Colore 4 14 7 2" xfId="10065" xr:uid="{00000000-0005-0000-0000-000054260000}"/>
    <cellStyle name="20% - Colore 4 14 7 3" xfId="10066" xr:uid="{00000000-0005-0000-0000-000055260000}"/>
    <cellStyle name="20% - Colore 4 14 8" xfId="10067" xr:uid="{00000000-0005-0000-0000-000056260000}"/>
    <cellStyle name="20% - Colore 4 14 8 2" xfId="10068" xr:uid="{00000000-0005-0000-0000-000057260000}"/>
    <cellStyle name="20% - Colore 4 14 8 3" xfId="10069" xr:uid="{00000000-0005-0000-0000-000058260000}"/>
    <cellStyle name="20% - Colore 4 14 9" xfId="10070" xr:uid="{00000000-0005-0000-0000-000059260000}"/>
    <cellStyle name="20% - Colore 4 14 9 2" xfId="10071" xr:uid="{00000000-0005-0000-0000-00005A260000}"/>
    <cellStyle name="20% - Colore 4 14 9 3" xfId="10072" xr:uid="{00000000-0005-0000-0000-00005B260000}"/>
    <cellStyle name="20% - Colore 4 15" xfId="10073" xr:uid="{00000000-0005-0000-0000-00005C260000}"/>
    <cellStyle name="20% - Colore 4 15 10" xfId="10074" xr:uid="{00000000-0005-0000-0000-00005D260000}"/>
    <cellStyle name="20% - Colore 4 15 11" xfId="10075" xr:uid="{00000000-0005-0000-0000-00005E260000}"/>
    <cellStyle name="20% - Colore 4 15 2" xfId="10076" xr:uid="{00000000-0005-0000-0000-00005F260000}"/>
    <cellStyle name="20% - Colore 4 15 2 10" xfId="10077" xr:uid="{00000000-0005-0000-0000-000060260000}"/>
    <cellStyle name="20% - Colore 4 15 2 2" xfId="10078" xr:uid="{00000000-0005-0000-0000-000061260000}"/>
    <cellStyle name="20% - Colore 4 15 2 2 2" xfId="10079" xr:uid="{00000000-0005-0000-0000-000062260000}"/>
    <cellStyle name="20% - Colore 4 15 2 2 2 2" xfId="10080" xr:uid="{00000000-0005-0000-0000-000063260000}"/>
    <cellStyle name="20% - Colore 4 15 2 2 2 2 2" xfId="10081" xr:uid="{00000000-0005-0000-0000-000064260000}"/>
    <cellStyle name="20% - Colore 4 15 2 2 2 2 3" xfId="10082" xr:uid="{00000000-0005-0000-0000-000065260000}"/>
    <cellStyle name="20% - Colore 4 15 2 2 2 3" xfId="10083" xr:uid="{00000000-0005-0000-0000-000066260000}"/>
    <cellStyle name="20% - Colore 4 15 2 2 2 4" xfId="10084" xr:uid="{00000000-0005-0000-0000-000067260000}"/>
    <cellStyle name="20% - Colore 4 15 2 2 3" xfId="10085" xr:uid="{00000000-0005-0000-0000-000068260000}"/>
    <cellStyle name="20% - Colore 4 15 2 2 3 2" xfId="10086" xr:uid="{00000000-0005-0000-0000-000069260000}"/>
    <cellStyle name="20% - Colore 4 15 2 2 3 3" xfId="10087" xr:uid="{00000000-0005-0000-0000-00006A260000}"/>
    <cellStyle name="20% - Colore 4 15 2 2 4" xfId="10088" xr:uid="{00000000-0005-0000-0000-00006B260000}"/>
    <cellStyle name="20% - Colore 4 15 2 2 4 2" xfId="10089" xr:uid="{00000000-0005-0000-0000-00006C260000}"/>
    <cellStyle name="20% - Colore 4 15 2 2 4 3" xfId="10090" xr:uid="{00000000-0005-0000-0000-00006D260000}"/>
    <cellStyle name="20% - Colore 4 15 2 2 5" xfId="10091" xr:uid="{00000000-0005-0000-0000-00006E260000}"/>
    <cellStyle name="20% - Colore 4 15 2 2 5 2" xfId="10092" xr:uid="{00000000-0005-0000-0000-00006F260000}"/>
    <cellStyle name="20% - Colore 4 15 2 2 5 3" xfId="10093" xr:uid="{00000000-0005-0000-0000-000070260000}"/>
    <cellStyle name="20% - Colore 4 15 2 2 6" xfId="10094" xr:uid="{00000000-0005-0000-0000-000071260000}"/>
    <cellStyle name="20% - Colore 4 15 2 2 7" xfId="10095" xr:uid="{00000000-0005-0000-0000-000072260000}"/>
    <cellStyle name="20% - Colore 4 15 2 3" xfId="10096" xr:uid="{00000000-0005-0000-0000-000073260000}"/>
    <cellStyle name="20% - Colore 4 15 2 3 2" xfId="10097" xr:uid="{00000000-0005-0000-0000-000074260000}"/>
    <cellStyle name="20% - Colore 4 15 2 3 2 2" xfId="10098" xr:uid="{00000000-0005-0000-0000-000075260000}"/>
    <cellStyle name="20% - Colore 4 15 2 3 2 2 2" xfId="10099" xr:uid="{00000000-0005-0000-0000-000076260000}"/>
    <cellStyle name="20% - Colore 4 15 2 3 2 2 3" xfId="10100" xr:uid="{00000000-0005-0000-0000-000077260000}"/>
    <cellStyle name="20% - Colore 4 15 2 3 2 3" xfId="10101" xr:uid="{00000000-0005-0000-0000-000078260000}"/>
    <cellStyle name="20% - Colore 4 15 2 3 2 4" xfId="10102" xr:uid="{00000000-0005-0000-0000-000079260000}"/>
    <cellStyle name="20% - Colore 4 15 2 3 3" xfId="10103" xr:uid="{00000000-0005-0000-0000-00007A260000}"/>
    <cellStyle name="20% - Colore 4 15 2 3 3 2" xfId="10104" xr:uid="{00000000-0005-0000-0000-00007B260000}"/>
    <cellStyle name="20% - Colore 4 15 2 3 3 3" xfId="10105" xr:uid="{00000000-0005-0000-0000-00007C260000}"/>
    <cellStyle name="20% - Colore 4 15 2 3 4" xfId="10106" xr:uid="{00000000-0005-0000-0000-00007D260000}"/>
    <cellStyle name="20% - Colore 4 15 2 3 4 2" xfId="10107" xr:uid="{00000000-0005-0000-0000-00007E260000}"/>
    <cellStyle name="20% - Colore 4 15 2 3 4 3" xfId="10108" xr:uid="{00000000-0005-0000-0000-00007F260000}"/>
    <cellStyle name="20% - Colore 4 15 2 3 5" xfId="10109" xr:uid="{00000000-0005-0000-0000-000080260000}"/>
    <cellStyle name="20% - Colore 4 15 2 3 5 2" xfId="10110" xr:uid="{00000000-0005-0000-0000-000081260000}"/>
    <cellStyle name="20% - Colore 4 15 2 3 5 3" xfId="10111" xr:uid="{00000000-0005-0000-0000-000082260000}"/>
    <cellStyle name="20% - Colore 4 15 2 3 6" xfId="10112" xr:uid="{00000000-0005-0000-0000-000083260000}"/>
    <cellStyle name="20% - Colore 4 15 2 3 7" xfId="10113" xr:uid="{00000000-0005-0000-0000-000084260000}"/>
    <cellStyle name="20% - Colore 4 15 2 4" xfId="10114" xr:uid="{00000000-0005-0000-0000-000085260000}"/>
    <cellStyle name="20% - Colore 4 15 2 4 2" xfId="10115" xr:uid="{00000000-0005-0000-0000-000086260000}"/>
    <cellStyle name="20% - Colore 4 15 2 4 2 2" xfId="10116" xr:uid="{00000000-0005-0000-0000-000087260000}"/>
    <cellStyle name="20% - Colore 4 15 2 4 2 2 2" xfId="10117" xr:uid="{00000000-0005-0000-0000-000088260000}"/>
    <cellStyle name="20% - Colore 4 15 2 4 2 2 3" xfId="10118" xr:uid="{00000000-0005-0000-0000-000089260000}"/>
    <cellStyle name="20% - Colore 4 15 2 4 2 3" xfId="10119" xr:uid="{00000000-0005-0000-0000-00008A260000}"/>
    <cellStyle name="20% - Colore 4 15 2 4 2 4" xfId="10120" xr:uid="{00000000-0005-0000-0000-00008B260000}"/>
    <cellStyle name="20% - Colore 4 15 2 4 3" xfId="10121" xr:uid="{00000000-0005-0000-0000-00008C260000}"/>
    <cellStyle name="20% - Colore 4 15 2 4 3 2" xfId="10122" xr:uid="{00000000-0005-0000-0000-00008D260000}"/>
    <cellStyle name="20% - Colore 4 15 2 4 3 3" xfId="10123" xr:uid="{00000000-0005-0000-0000-00008E260000}"/>
    <cellStyle name="20% - Colore 4 15 2 4 4" xfId="10124" xr:uid="{00000000-0005-0000-0000-00008F260000}"/>
    <cellStyle name="20% - Colore 4 15 2 4 4 2" xfId="10125" xr:uid="{00000000-0005-0000-0000-000090260000}"/>
    <cellStyle name="20% - Colore 4 15 2 4 4 3" xfId="10126" xr:uid="{00000000-0005-0000-0000-000091260000}"/>
    <cellStyle name="20% - Colore 4 15 2 4 5" xfId="10127" xr:uid="{00000000-0005-0000-0000-000092260000}"/>
    <cellStyle name="20% - Colore 4 15 2 4 5 2" xfId="10128" xr:uid="{00000000-0005-0000-0000-000093260000}"/>
    <cellStyle name="20% - Colore 4 15 2 4 5 3" xfId="10129" xr:uid="{00000000-0005-0000-0000-000094260000}"/>
    <cellStyle name="20% - Colore 4 15 2 4 6" xfId="10130" xr:uid="{00000000-0005-0000-0000-000095260000}"/>
    <cellStyle name="20% - Colore 4 15 2 4 7" xfId="10131" xr:uid="{00000000-0005-0000-0000-000096260000}"/>
    <cellStyle name="20% - Colore 4 15 2 5" xfId="10132" xr:uid="{00000000-0005-0000-0000-000097260000}"/>
    <cellStyle name="20% - Colore 4 15 2 5 2" xfId="10133" xr:uid="{00000000-0005-0000-0000-000098260000}"/>
    <cellStyle name="20% - Colore 4 15 2 5 2 2" xfId="10134" xr:uid="{00000000-0005-0000-0000-000099260000}"/>
    <cellStyle name="20% - Colore 4 15 2 5 2 3" xfId="10135" xr:uid="{00000000-0005-0000-0000-00009A260000}"/>
    <cellStyle name="20% - Colore 4 15 2 5 3" xfId="10136" xr:uid="{00000000-0005-0000-0000-00009B260000}"/>
    <cellStyle name="20% - Colore 4 15 2 5 4" xfId="10137" xr:uid="{00000000-0005-0000-0000-00009C260000}"/>
    <cellStyle name="20% - Colore 4 15 2 6" xfId="10138" xr:uid="{00000000-0005-0000-0000-00009D260000}"/>
    <cellStyle name="20% - Colore 4 15 2 6 2" xfId="10139" xr:uid="{00000000-0005-0000-0000-00009E260000}"/>
    <cellStyle name="20% - Colore 4 15 2 6 3" xfId="10140" xr:uid="{00000000-0005-0000-0000-00009F260000}"/>
    <cellStyle name="20% - Colore 4 15 2 7" xfId="10141" xr:uid="{00000000-0005-0000-0000-0000A0260000}"/>
    <cellStyle name="20% - Colore 4 15 2 7 2" xfId="10142" xr:uid="{00000000-0005-0000-0000-0000A1260000}"/>
    <cellStyle name="20% - Colore 4 15 2 7 3" xfId="10143" xr:uid="{00000000-0005-0000-0000-0000A2260000}"/>
    <cellStyle name="20% - Colore 4 15 2 8" xfId="10144" xr:uid="{00000000-0005-0000-0000-0000A3260000}"/>
    <cellStyle name="20% - Colore 4 15 2 8 2" xfId="10145" xr:uid="{00000000-0005-0000-0000-0000A4260000}"/>
    <cellStyle name="20% - Colore 4 15 2 8 3" xfId="10146" xr:uid="{00000000-0005-0000-0000-0000A5260000}"/>
    <cellStyle name="20% - Colore 4 15 2 9" xfId="10147" xr:uid="{00000000-0005-0000-0000-0000A6260000}"/>
    <cellStyle name="20% - Colore 4 15 3" xfId="10148" xr:uid="{00000000-0005-0000-0000-0000A7260000}"/>
    <cellStyle name="20% - Colore 4 15 3 2" xfId="10149" xr:uid="{00000000-0005-0000-0000-0000A8260000}"/>
    <cellStyle name="20% - Colore 4 15 3 2 2" xfId="10150" xr:uid="{00000000-0005-0000-0000-0000A9260000}"/>
    <cellStyle name="20% - Colore 4 15 3 2 2 2" xfId="10151" xr:uid="{00000000-0005-0000-0000-0000AA260000}"/>
    <cellStyle name="20% - Colore 4 15 3 2 2 3" xfId="10152" xr:uid="{00000000-0005-0000-0000-0000AB260000}"/>
    <cellStyle name="20% - Colore 4 15 3 2 3" xfId="10153" xr:uid="{00000000-0005-0000-0000-0000AC260000}"/>
    <cellStyle name="20% - Colore 4 15 3 2 4" xfId="10154" xr:uid="{00000000-0005-0000-0000-0000AD260000}"/>
    <cellStyle name="20% - Colore 4 15 3 3" xfId="10155" xr:uid="{00000000-0005-0000-0000-0000AE260000}"/>
    <cellStyle name="20% - Colore 4 15 3 3 2" xfId="10156" xr:uid="{00000000-0005-0000-0000-0000AF260000}"/>
    <cellStyle name="20% - Colore 4 15 3 3 3" xfId="10157" xr:uid="{00000000-0005-0000-0000-0000B0260000}"/>
    <cellStyle name="20% - Colore 4 15 3 4" xfId="10158" xr:uid="{00000000-0005-0000-0000-0000B1260000}"/>
    <cellStyle name="20% - Colore 4 15 3 4 2" xfId="10159" xr:uid="{00000000-0005-0000-0000-0000B2260000}"/>
    <cellStyle name="20% - Colore 4 15 3 4 3" xfId="10160" xr:uid="{00000000-0005-0000-0000-0000B3260000}"/>
    <cellStyle name="20% - Colore 4 15 3 5" xfId="10161" xr:uid="{00000000-0005-0000-0000-0000B4260000}"/>
    <cellStyle name="20% - Colore 4 15 3 5 2" xfId="10162" xr:uid="{00000000-0005-0000-0000-0000B5260000}"/>
    <cellStyle name="20% - Colore 4 15 3 5 3" xfId="10163" xr:uid="{00000000-0005-0000-0000-0000B6260000}"/>
    <cellStyle name="20% - Colore 4 15 3 6" xfId="10164" xr:uid="{00000000-0005-0000-0000-0000B7260000}"/>
    <cellStyle name="20% - Colore 4 15 3 7" xfId="10165" xr:uid="{00000000-0005-0000-0000-0000B8260000}"/>
    <cellStyle name="20% - Colore 4 15 4" xfId="10166" xr:uid="{00000000-0005-0000-0000-0000B9260000}"/>
    <cellStyle name="20% - Colore 4 15 4 2" xfId="10167" xr:uid="{00000000-0005-0000-0000-0000BA260000}"/>
    <cellStyle name="20% - Colore 4 15 4 2 2" xfId="10168" xr:uid="{00000000-0005-0000-0000-0000BB260000}"/>
    <cellStyle name="20% - Colore 4 15 4 2 2 2" xfId="10169" xr:uid="{00000000-0005-0000-0000-0000BC260000}"/>
    <cellStyle name="20% - Colore 4 15 4 2 2 3" xfId="10170" xr:uid="{00000000-0005-0000-0000-0000BD260000}"/>
    <cellStyle name="20% - Colore 4 15 4 2 3" xfId="10171" xr:uid="{00000000-0005-0000-0000-0000BE260000}"/>
    <cellStyle name="20% - Colore 4 15 4 2 4" xfId="10172" xr:uid="{00000000-0005-0000-0000-0000BF260000}"/>
    <cellStyle name="20% - Colore 4 15 4 3" xfId="10173" xr:uid="{00000000-0005-0000-0000-0000C0260000}"/>
    <cellStyle name="20% - Colore 4 15 4 3 2" xfId="10174" xr:uid="{00000000-0005-0000-0000-0000C1260000}"/>
    <cellStyle name="20% - Colore 4 15 4 3 3" xfId="10175" xr:uid="{00000000-0005-0000-0000-0000C2260000}"/>
    <cellStyle name="20% - Colore 4 15 4 4" xfId="10176" xr:uid="{00000000-0005-0000-0000-0000C3260000}"/>
    <cellStyle name="20% - Colore 4 15 4 4 2" xfId="10177" xr:uid="{00000000-0005-0000-0000-0000C4260000}"/>
    <cellStyle name="20% - Colore 4 15 4 4 3" xfId="10178" xr:uid="{00000000-0005-0000-0000-0000C5260000}"/>
    <cellStyle name="20% - Colore 4 15 4 5" xfId="10179" xr:uid="{00000000-0005-0000-0000-0000C6260000}"/>
    <cellStyle name="20% - Colore 4 15 4 5 2" xfId="10180" xr:uid="{00000000-0005-0000-0000-0000C7260000}"/>
    <cellStyle name="20% - Colore 4 15 4 5 3" xfId="10181" xr:uid="{00000000-0005-0000-0000-0000C8260000}"/>
    <cellStyle name="20% - Colore 4 15 4 6" xfId="10182" xr:uid="{00000000-0005-0000-0000-0000C9260000}"/>
    <cellStyle name="20% - Colore 4 15 4 7" xfId="10183" xr:uid="{00000000-0005-0000-0000-0000CA260000}"/>
    <cellStyle name="20% - Colore 4 15 5" xfId="10184" xr:uid="{00000000-0005-0000-0000-0000CB260000}"/>
    <cellStyle name="20% - Colore 4 15 5 2" xfId="10185" xr:uid="{00000000-0005-0000-0000-0000CC260000}"/>
    <cellStyle name="20% - Colore 4 15 5 2 2" xfId="10186" xr:uid="{00000000-0005-0000-0000-0000CD260000}"/>
    <cellStyle name="20% - Colore 4 15 5 2 2 2" xfId="10187" xr:uid="{00000000-0005-0000-0000-0000CE260000}"/>
    <cellStyle name="20% - Colore 4 15 5 2 2 3" xfId="10188" xr:uid="{00000000-0005-0000-0000-0000CF260000}"/>
    <cellStyle name="20% - Colore 4 15 5 2 3" xfId="10189" xr:uid="{00000000-0005-0000-0000-0000D0260000}"/>
    <cellStyle name="20% - Colore 4 15 5 2 4" xfId="10190" xr:uid="{00000000-0005-0000-0000-0000D1260000}"/>
    <cellStyle name="20% - Colore 4 15 5 3" xfId="10191" xr:uid="{00000000-0005-0000-0000-0000D2260000}"/>
    <cellStyle name="20% - Colore 4 15 5 3 2" xfId="10192" xr:uid="{00000000-0005-0000-0000-0000D3260000}"/>
    <cellStyle name="20% - Colore 4 15 5 3 3" xfId="10193" xr:uid="{00000000-0005-0000-0000-0000D4260000}"/>
    <cellStyle name="20% - Colore 4 15 5 4" xfId="10194" xr:uid="{00000000-0005-0000-0000-0000D5260000}"/>
    <cellStyle name="20% - Colore 4 15 5 4 2" xfId="10195" xr:uid="{00000000-0005-0000-0000-0000D6260000}"/>
    <cellStyle name="20% - Colore 4 15 5 4 3" xfId="10196" xr:uid="{00000000-0005-0000-0000-0000D7260000}"/>
    <cellStyle name="20% - Colore 4 15 5 5" xfId="10197" xr:uid="{00000000-0005-0000-0000-0000D8260000}"/>
    <cellStyle name="20% - Colore 4 15 5 5 2" xfId="10198" xr:uid="{00000000-0005-0000-0000-0000D9260000}"/>
    <cellStyle name="20% - Colore 4 15 5 5 3" xfId="10199" xr:uid="{00000000-0005-0000-0000-0000DA260000}"/>
    <cellStyle name="20% - Colore 4 15 5 6" xfId="10200" xr:uid="{00000000-0005-0000-0000-0000DB260000}"/>
    <cellStyle name="20% - Colore 4 15 5 7" xfId="10201" xr:uid="{00000000-0005-0000-0000-0000DC260000}"/>
    <cellStyle name="20% - Colore 4 15 6" xfId="10202" xr:uid="{00000000-0005-0000-0000-0000DD260000}"/>
    <cellStyle name="20% - Colore 4 15 6 2" xfId="10203" xr:uid="{00000000-0005-0000-0000-0000DE260000}"/>
    <cellStyle name="20% - Colore 4 15 6 2 2" xfId="10204" xr:uid="{00000000-0005-0000-0000-0000DF260000}"/>
    <cellStyle name="20% - Colore 4 15 6 2 3" xfId="10205" xr:uid="{00000000-0005-0000-0000-0000E0260000}"/>
    <cellStyle name="20% - Colore 4 15 6 3" xfId="10206" xr:uid="{00000000-0005-0000-0000-0000E1260000}"/>
    <cellStyle name="20% - Colore 4 15 6 4" xfId="10207" xr:uid="{00000000-0005-0000-0000-0000E2260000}"/>
    <cellStyle name="20% - Colore 4 15 7" xfId="10208" xr:uid="{00000000-0005-0000-0000-0000E3260000}"/>
    <cellStyle name="20% - Colore 4 15 7 2" xfId="10209" xr:uid="{00000000-0005-0000-0000-0000E4260000}"/>
    <cellStyle name="20% - Colore 4 15 7 3" xfId="10210" xr:uid="{00000000-0005-0000-0000-0000E5260000}"/>
    <cellStyle name="20% - Colore 4 15 8" xfId="10211" xr:uid="{00000000-0005-0000-0000-0000E6260000}"/>
    <cellStyle name="20% - Colore 4 15 8 2" xfId="10212" xr:uid="{00000000-0005-0000-0000-0000E7260000}"/>
    <cellStyle name="20% - Colore 4 15 8 3" xfId="10213" xr:uid="{00000000-0005-0000-0000-0000E8260000}"/>
    <cellStyle name="20% - Colore 4 15 9" xfId="10214" xr:uid="{00000000-0005-0000-0000-0000E9260000}"/>
    <cellStyle name="20% - Colore 4 15 9 2" xfId="10215" xr:uid="{00000000-0005-0000-0000-0000EA260000}"/>
    <cellStyle name="20% - Colore 4 15 9 3" xfId="10216" xr:uid="{00000000-0005-0000-0000-0000EB260000}"/>
    <cellStyle name="20% - Colore 4 16" xfId="10217" xr:uid="{00000000-0005-0000-0000-0000EC260000}"/>
    <cellStyle name="20% - Colore 4 16 10" xfId="10218" xr:uid="{00000000-0005-0000-0000-0000ED260000}"/>
    <cellStyle name="20% - Colore 4 16 11" xfId="10219" xr:uid="{00000000-0005-0000-0000-0000EE260000}"/>
    <cellStyle name="20% - Colore 4 16 2" xfId="10220" xr:uid="{00000000-0005-0000-0000-0000EF260000}"/>
    <cellStyle name="20% - Colore 4 16 2 10" xfId="10221" xr:uid="{00000000-0005-0000-0000-0000F0260000}"/>
    <cellStyle name="20% - Colore 4 16 2 2" xfId="10222" xr:uid="{00000000-0005-0000-0000-0000F1260000}"/>
    <cellStyle name="20% - Colore 4 16 2 2 2" xfId="10223" xr:uid="{00000000-0005-0000-0000-0000F2260000}"/>
    <cellStyle name="20% - Colore 4 16 2 2 2 2" xfId="10224" xr:uid="{00000000-0005-0000-0000-0000F3260000}"/>
    <cellStyle name="20% - Colore 4 16 2 2 2 2 2" xfId="10225" xr:uid="{00000000-0005-0000-0000-0000F4260000}"/>
    <cellStyle name="20% - Colore 4 16 2 2 2 2 3" xfId="10226" xr:uid="{00000000-0005-0000-0000-0000F5260000}"/>
    <cellStyle name="20% - Colore 4 16 2 2 2 3" xfId="10227" xr:uid="{00000000-0005-0000-0000-0000F6260000}"/>
    <cellStyle name="20% - Colore 4 16 2 2 2 4" xfId="10228" xr:uid="{00000000-0005-0000-0000-0000F7260000}"/>
    <cellStyle name="20% - Colore 4 16 2 2 3" xfId="10229" xr:uid="{00000000-0005-0000-0000-0000F8260000}"/>
    <cellStyle name="20% - Colore 4 16 2 2 3 2" xfId="10230" xr:uid="{00000000-0005-0000-0000-0000F9260000}"/>
    <cellStyle name="20% - Colore 4 16 2 2 3 3" xfId="10231" xr:uid="{00000000-0005-0000-0000-0000FA260000}"/>
    <cellStyle name="20% - Colore 4 16 2 2 4" xfId="10232" xr:uid="{00000000-0005-0000-0000-0000FB260000}"/>
    <cellStyle name="20% - Colore 4 16 2 2 4 2" xfId="10233" xr:uid="{00000000-0005-0000-0000-0000FC260000}"/>
    <cellStyle name="20% - Colore 4 16 2 2 4 3" xfId="10234" xr:uid="{00000000-0005-0000-0000-0000FD260000}"/>
    <cellStyle name="20% - Colore 4 16 2 2 5" xfId="10235" xr:uid="{00000000-0005-0000-0000-0000FE260000}"/>
    <cellStyle name="20% - Colore 4 16 2 2 5 2" xfId="10236" xr:uid="{00000000-0005-0000-0000-0000FF260000}"/>
    <cellStyle name="20% - Colore 4 16 2 2 5 3" xfId="10237" xr:uid="{00000000-0005-0000-0000-000000270000}"/>
    <cellStyle name="20% - Colore 4 16 2 2 6" xfId="10238" xr:uid="{00000000-0005-0000-0000-000001270000}"/>
    <cellStyle name="20% - Colore 4 16 2 2 7" xfId="10239" xr:uid="{00000000-0005-0000-0000-000002270000}"/>
    <cellStyle name="20% - Colore 4 16 2 3" xfId="10240" xr:uid="{00000000-0005-0000-0000-000003270000}"/>
    <cellStyle name="20% - Colore 4 16 2 3 2" xfId="10241" xr:uid="{00000000-0005-0000-0000-000004270000}"/>
    <cellStyle name="20% - Colore 4 16 2 3 2 2" xfId="10242" xr:uid="{00000000-0005-0000-0000-000005270000}"/>
    <cellStyle name="20% - Colore 4 16 2 3 2 2 2" xfId="10243" xr:uid="{00000000-0005-0000-0000-000006270000}"/>
    <cellStyle name="20% - Colore 4 16 2 3 2 2 3" xfId="10244" xr:uid="{00000000-0005-0000-0000-000007270000}"/>
    <cellStyle name="20% - Colore 4 16 2 3 2 3" xfId="10245" xr:uid="{00000000-0005-0000-0000-000008270000}"/>
    <cellStyle name="20% - Colore 4 16 2 3 2 4" xfId="10246" xr:uid="{00000000-0005-0000-0000-000009270000}"/>
    <cellStyle name="20% - Colore 4 16 2 3 3" xfId="10247" xr:uid="{00000000-0005-0000-0000-00000A270000}"/>
    <cellStyle name="20% - Colore 4 16 2 3 3 2" xfId="10248" xr:uid="{00000000-0005-0000-0000-00000B270000}"/>
    <cellStyle name="20% - Colore 4 16 2 3 3 3" xfId="10249" xr:uid="{00000000-0005-0000-0000-00000C270000}"/>
    <cellStyle name="20% - Colore 4 16 2 3 4" xfId="10250" xr:uid="{00000000-0005-0000-0000-00000D270000}"/>
    <cellStyle name="20% - Colore 4 16 2 3 4 2" xfId="10251" xr:uid="{00000000-0005-0000-0000-00000E270000}"/>
    <cellStyle name="20% - Colore 4 16 2 3 4 3" xfId="10252" xr:uid="{00000000-0005-0000-0000-00000F270000}"/>
    <cellStyle name="20% - Colore 4 16 2 3 5" xfId="10253" xr:uid="{00000000-0005-0000-0000-000010270000}"/>
    <cellStyle name="20% - Colore 4 16 2 3 5 2" xfId="10254" xr:uid="{00000000-0005-0000-0000-000011270000}"/>
    <cellStyle name="20% - Colore 4 16 2 3 5 3" xfId="10255" xr:uid="{00000000-0005-0000-0000-000012270000}"/>
    <cellStyle name="20% - Colore 4 16 2 3 6" xfId="10256" xr:uid="{00000000-0005-0000-0000-000013270000}"/>
    <cellStyle name="20% - Colore 4 16 2 3 7" xfId="10257" xr:uid="{00000000-0005-0000-0000-000014270000}"/>
    <cellStyle name="20% - Colore 4 16 2 4" xfId="10258" xr:uid="{00000000-0005-0000-0000-000015270000}"/>
    <cellStyle name="20% - Colore 4 16 2 4 2" xfId="10259" xr:uid="{00000000-0005-0000-0000-000016270000}"/>
    <cellStyle name="20% - Colore 4 16 2 4 2 2" xfId="10260" xr:uid="{00000000-0005-0000-0000-000017270000}"/>
    <cellStyle name="20% - Colore 4 16 2 4 2 2 2" xfId="10261" xr:uid="{00000000-0005-0000-0000-000018270000}"/>
    <cellStyle name="20% - Colore 4 16 2 4 2 2 3" xfId="10262" xr:uid="{00000000-0005-0000-0000-000019270000}"/>
    <cellStyle name="20% - Colore 4 16 2 4 2 3" xfId="10263" xr:uid="{00000000-0005-0000-0000-00001A270000}"/>
    <cellStyle name="20% - Colore 4 16 2 4 2 4" xfId="10264" xr:uid="{00000000-0005-0000-0000-00001B270000}"/>
    <cellStyle name="20% - Colore 4 16 2 4 3" xfId="10265" xr:uid="{00000000-0005-0000-0000-00001C270000}"/>
    <cellStyle name="20% - Colore 4 16 2 4 3 2" xfId="10266" xr:uid="{00000000-0005-0000-0000-00001D270000}"/>
    <cellStyle name="20% - Colore 4 16 2 4 3 3" xfId="10267" xr:uid="{00000000-0005-0000-0000-00001E270000}"/>
    <cellStyle name="20% - Colore 4 16 2 4 4" xfId="10268" xr:uid="{00000000-0005-0000-0000-00001F270000}"/>
    <cellStyle name="20% - Colore 4 16 2 4 4 2" xfId="10269" xr:uid="{00000000-0005-0000-0000-000020270000}"/>
    <cellStyle name="20% - Colore 4 16 2 4 4 3" xfId="10270" xr:uid="{00000000-0005-0000-0000-000021270000}"/>
    <cellStyle name="20% - Colore 4 16 2 4 5" xfId="10271" xr:uid="{00000000-0005-0000-0000-000022270000}"/>
    <cellStyle name="20% - Colore 4 16 2 4 5 2" xfId="10272" xr:uid="{00000000-0005-0000-0000-000023270000}"/>
    <cellStyle name="20% - Colore 4 16 2 4 5 3" xfId="10273" xr:uid="{00000000-0005-0000-0000-000024270000}"/>
    <cellStyle name="20% - Colore 4 16 2 4 6" xfId="10274" xr:uid="{00000000-0005-0000-0000-000025270000}"/>
    <cellStyle name="20% - Colore 4 16 2 4 7" xfId="10275" xr:uid="{00000000-0005-0000-0000-000026270000}"/>
    <cellStyle name="20% - Colore 4 16 2 5" xfId="10276" xr:uid="{00000000-0005-0000-0000-000027270000}"/>
    <cellStyle name="20% - Colore 4 16 2 5 2" xfId="10277" xr:uid="{00000000-0005-0000-0000-000028270000}"/>
    <cellStyle name="20% - Colore 4 16 2 5 2 2" xfId="10278" xr:uid="{00000000-0005-0000-0000-000029270000}"/>
    <cellStyle name="20% - Colore 4 16 2 5 2 3" xfId="10279" xr:uid="{00000000-0005-0000-0000-00002A270000}"/>
    <cellStyle name="20% - Colore 4 16 2 5 3" xfId="10280" xr:uid="{00000000-0005-0000-0000-00002B270000}"/>
    <cellStyle name="20% - Colore 4 16 2 5 4" xfId="10281" xr:uid="{00000000-0005-0000-0000-00002C270000}"/>
    <cellStyle name="20% - Colore 4 16 2 6" xfId="10282" xr:uid="{00000000-0005-0000-0000-00002D270000}"/>
    <cellStyle name="20% - Colore 4 16 2 6 2" xfId="10283" xr:uid="{00000000-0005-0000-0000-00002E270000}"/>
    <cellStyle name="20% - Colore 4 16 2 6 3" xfId="10284" xr:uid="{00000000-0005-0000-0000-00002F270000}"/>
    <cellStyle name="20% - Colore 4 16 2 7" xfId="10285" xr:uid="{00000000-0005-0000-0000-000030270000}"/>
    <cellStyle name="20% - Colore 4 16 2 7 2" xfId="10286" xr:uid="{00000000-0005-0000-0000-000031270000}"/>
    <cellStyle name="20% - Colore 4 16 2 7 3" xfId="10287" xr:uid="{00000000-0005-0000-0000-000032270000}"/>
    <cellStyle name="20% - Colore 4 16 2 8" xfId="10288" xr:uid="{00000000-0005-0000-0000-000033270000}"/>
    <cellStyle name="20% - Colore 4 16 2 8 2" xfId="10289" xr:uid="{00000000-0005-0000-0000-000034270000}"/>
    <cellStyle name="20% - Colore 4 16 2 8 3" xfId="10290" xr:uid="{00000000-0005-0000-0000-000035270000}"/>
    <cellStyle name="20% - Colore 4 16 2 9" xfId="10291" xr:uid="{00000000-0005-0000-0000-000036270000}"/>
    <cellStyle name="20% - Colore 4 16 3" xfId="10292" xr:uid="{00000000-0005-0000-0000-000037270000}"/>
    <cellStyle name="20% - Colore 4 16 3 2" xfId="10293" xr:uid="{00000000-0005-0000-0000-000038270000}"/>
    <cellStyle name="20% - Colore 4 16 3 2 2" xfId="10294" xr:uid="{00000000-0005-0000-0000-000039270000}"/>
    <cellStyle name="20% - Colore 4 16 3 2 2 2" xfId="10295" xr:uid="{00000000-0005-0000-0000-00003A270000}"/>
    <cellStyle name="20% - Colore 4 16 3 2 2 3" xfId="10296" xr:uid="{00000000-0005-0000-0000-00003B270000}"/>
    <cellStyle name="20% - Colore 4 16 3 2 3" xfId="10297" xr:uid="{00000000-0005-0000-0000-00003C270000}"/>
    <cellStyle name="20% - Colore 4 16 3 2 4" xfId="10298" xr:uid="{00000000-0005-0000-0000-00003D270000}"/>
    <cellStyle name="20% - Colore 4 16 3 3" xfId="10299" xr:uid="{00000000-0005-0000-0000-00003E270000}"/>
    <cellStyle name="20% - Colore 4 16 3 3 2" xfId="10300" xr:uid="{00000000-0005-0000-0000-00003F270000}"/>
    <cellStyle name="20% - Colore 4 16 3 3 3" xfId="10301" xr:uid="{00000000-0005-0000-0000-000040270000}"/>
    <cellStyle name="20% - Colore 4 16 3 4" xfId="10302" xr:uid="{00000000-0005-0000-0000-000041270000}"/>
    <cellStyle name="20% - Colore 4 16 3 4 2" xfId="10303" xr:uid="{00000000-0005-0000-0000-000042270000}"/>
    <cellStyle name="20% - Colore 4 16 3 4 3" xfId="10304" xr:uid="{00000000-0005-0000-0000-000043270000}"/>
    <cellStyle name="20% - Colore 4 16 3 5" xfId="10305" xr:uid="{00000000-0005-0000-0000-000044270000}"/>
    <cellStyle name="20% - Colore 4 16 3 5 2" xfId="10306" xr:uid="{00000000-0005-0000-0000-000045270000}"/>
    <cellStyle name="20% - Colore 4 16 3 5 3" xfId="10307" xr:uid="{00000000-0005-0000-0000-000046270000}"/>
    <cellStyle name="20% - Colore 4 16 3 6" xfId="10308" xr:uid="{00000000-0005-0000-0000-000047270000}"/>
    <cellStyle name="20% - Colore 4 16 3 7" xfId="10309" xr:uid="{00000000-0005-0000-0000-000048270000}"/>
    <cellStyle name="20% - Colore 4 16 4" xfId="10310" xr:uid="{00000000-0005-0000-0000-000049270000}"/>
    <cellStyle name="20% - Colore 4 16 4 2" xfId="10311" xr:uid="{00000000-0005-0000-0000-00004A270000}"/>
    <cellStyle name="20% - Colore 4 16 4 2 2" xfId="10312" xr:uid="{00000000-0005-0000-0000-00004B270000}"/>
    <cellStyle name="20% - Colore 4 16 4 2 2 2" xfId="10313" xr:uid="{00000000-0005-0000-0000-00004C270000}"/>
    <cellStyle name="20% - Colore 4 16 4 2 2 3" xfId="10314" xr:uid="{00000000-0005-0000-0000-00004D270000}"/>
    <cellStyle name="20% - Colore 4 16 4 2 3" xfId="10315" xr:uid="{00000000-0005-0000-0000-00004E270000}"/>
    <cellStyle name="20% - Colore 4 16 4 2 4" xfId="10316" xr:uid="{00000000-0005-0000-0000-00004F270000}"/>
    <cellStyle name="20% - Colore 4 16 4 3" xfId="10317" xr:uid="{00000000-0005-0000-0000-000050270000}"/>
    <cellStyle name="20% - Colore 4 16 4 3 2" xfId="10318" xr:uid="{00000000-0005-0000-0000-000051270000}"/>
    <cellStyle name="20% - Colore 4 16 4 3 3" xfId="10319" xr:uid="{00000000-0005-0000-0000-000052270000}"/>
    <cellStyle name="20% - Colore 4 16 4 4" xfId="10320" xr:uid="{00000000-0005-0000-0000-000053270000}"/>
    <cellStyle name="20% - Colore 4 16 4 4 2" xfId="10321" xr:uid="{00000000-0005-0000-0000-000054270000}"/>
    <cellStyle name="20% - Colore 4 16 4 4 3" xfId="10322" xr:uid="{00000000-0005-0000-0000-000055270000}"/>
    <cellStyle name="20% - Colore 4 16 4 5" xfId="10323" xr:uid="{00000000-0005-0000-0000-000056270000}"/>
    <cellStyle name="20% - Colore 4 16 4 5 2" xfId="10324" xr:uid="{00000000-0005-0000-0000-000057270000}"/>
    <cellStyle name="20% - Colore 4 16 4 5 3" xfId="10325" xr:uid="{00000000-0005-0000-0000-000058270000}"/>
    <cellStyle name="20% - Colore 4 16 4 6" xfId="10326" xr:uid="{00000000-0005-0000-0000-000059270000}"/>
    <cellStyle name="20% - Colore 4 16 4 7" xfId="10327" xr:uid="{00000000-0005-0000-0000-00005A270000}"/>
    <cellStyle name="20% - Colore 4 16 5" xfId="10328" xr:uid="{00000000-0005-0000-0000-00005B270000}"/>
    <cellStyle name="20% - Colore 4 16 5 2" xfId="10329" xr:uid="{00000000-0005-0000-0000-00005C270000}"/>
    <cellStyle name="20% - Colore 4 16 5 2 2" xfId="10330" xr:uid="{00000000-0005-0000-0000-00005D270000}"/>
    <cellStyle name="20% - Colore 4 16 5 2 2 2" xfId="10331" xr:uid="{00000000-0005-0000-0000-00005E270000}"/>
    <cellStyle name="20% - Colore 4 16 5 2 2 3" xfId="10332" xr:uid="{00000000-0005-0000-0000-00005F270000}"/>
    <cellStyle name="20% - Colore 4 16 5 2 3" xfId="10333" xr:uid="{00000000-0005-0000-0000-000060270000}"/>
    <cellStyle name="20% - Colore 4 16 5 2 4" xfId="10334" xr:uid="{00000000-0005-0000-0000-000061270000}"/>
    <cellStyle name="20% - Colore 4 16 5 3" xfId="10335" xr:uid="{00000000-0005-0000-0000-000062270000}"/>
    <cellStyle name="20% - Colore 4 16 5 3 2" xfId="10336" xr:uid="{00000000-0005-0000-0000-000063270000}"/>
    <cellStyle name="20% - Colore 4 16 5 3 3" xfId="10337" xr:uid="{00000000-0005-0000-0000-000064270000}"/>
    <cellStyle name="20% - Colore 4 16 5 4" xfId="10338" xr:uid="{00000000-0005-0000-0000-000065270000}"/>
    <cellStyle name="20% - Colore 4 16 5 4 2" xfId="10339" xr:uid="{00000000-0005-0000-0000-000066270000}"/>
    <cellStyle name="20% - Colore 4 16 5 4 3" xfId="10340" xr:uid="{00000000-0005-0000-0000-000067270000}"/>
    <cellStyle name="20% - Colore 4 16 5 5" xfId="10341" xr:uid="{00000000-0005-0000-0000-000068270000}"/>
    <cellStyle name="20% - Colore 4 16 5 5 2" xfId="10342" xr:uid="{00000000-0005-0000-0000-000069270000}"/>
    <cellStyle name="20% - Colore 4 16 5 5 3" xfId="10343" xr:uid="{00000000-0005-0000-0000-00006A270000}"/>
    <cellStyle name="20% - Colore 4 16 5 6" xfId="10344" xr:uid="{00000000-0005-0000-0000-00006B270000}"/>
    <cellStyle name="20% - Colore 4 16 5 7" xfId="10345" xr:uid="{00000000-0005-0000-0000-00006C270000}"/>
    <cellStyle name="20% - Colore 4 16 6" xfId="10346" xr:uid="{00000000-0005-0000-0000-00006D270000}"/>
    <cellStyle name="20% - Colore 4 16 6 2" xfId="10347" xr:uid="{00000000-0005-0000-0000-00006E270000}"/>
    <cellStyle name="20% - Colore 4 16 6 2 2" xfId="10348" xr:uid="{00000000-0005-0000-0000-00006F270000}"/>
    <cellStyle name="20% - Colore 4 16 6 2 3" xfId="10349" xr:uid="{00000000-0005-0000-0000-000070270000}"/>
    <cellStyle name="20% - Colore 4 16 6 3" xfId="10350" xr:uid="{00000000-0005-0000-0000-000071270000}"/>
    <cellStyle name="20% - Colore 4 16 6 4" xfId="10351" xr:uid="{00000000-0005-0000-0000-000072270000}"/>
    <cellStyle name="20% - Colore 4 16 7" xfId="10352" xr:uid="{00000000-0005-0000-0000-000073270000}"/>
    <cellStyle name="20% - Colore 4 16 7 2" xfId="10353" xr:uid="{00000000-0005-0000-0000-000074270000}"/>
    <cellStyle name="20% - Colore 4 16 7 3" xfId="10354" xr:uid="{00000000-0005-0000-0000-000075270000}"/>
    <cellStyle name="20% - Colore 4 16 8" xfId="10355" xr:uid="{00000000-0005-0000-0000-000076270000}"/>
    <cellStyle name="20% - Colore 4 16 8 2" xfId="10356" xr:uid="{00000000-0005-0000-0000-000077270000}"/>
    <cellStyle name="20% - Colore 4 16 8 3" xfId="10357" xr:uid="{00000000-0005-0000-0000-000078270000}"/>
    <cellStyle name="20% - Colore 4 16 9" xfId="10358" xr:uid="{00000000-0005-0000-0000-000079270000}"/>
    <cellStyle name="20% - Colore 4 16 9 2" xfId="10359" xr:uid="{00000000-0005-0000-0000-00007A270000}"/>
    <cellStyle name="20% - Colore 4 16 9 3" xfId="10360" xr:uid="{00000000-0005-0000-0000-00007B270000}"/>
    <cellStyle name="20% - Colore 4 17" xfId="10361" xr:uid="{00000000-0005-0000-0000-00007C270000}"/>
    <cellStyle name="20% - Colore 4 17 10" xfId="10362" xr:uid="{00000000-0005-0000-0000-00007D270000}"/>
    <cellStyle name="20% - Colore 4 17 11" xfId="10363" xr:uid="{00000000-0005-0000-0000-00007E270000}"/>
    <cellStyle name="20% - Colore 4 17 2" xfId="10364" xr:uid="{00000000-0005-0000-0000-00007F270000}"/>
    <cellStyle name="20% - Colore 4 17 2 10" xfId="10365" xr:uid="{00000000-0005-0000-0000-000080270000}"/>
    <cellStyle name="20% - Colore 4 17 2 2" xfId="10366" xr:uid="{00000000-0005-0000-0000-000081270000}"/>
    <cellStyle name="20% - Colore 4 17 2 2 2" xfId="10367" xr:uid="{00000000-0005-0000-0000-000082270000}"/>
    <cellStyle name="20% - Colore 4 17 2 2 2 2" xfId="10368" xr:uid="{00000000-0005-0000-0000-000083270000}"/>
    <cellStyle name="20% - Colore 4 17 2 2 2 2 2" xfId="10369" xr:uid="{00000000-0005-0000-0000-000084270000}"/>
    <cellStyle name="20% - Colore 4 17 2 2 2 2 3" xfId="10370" xr:uid="{00000000-0005-0000-0000-000085270000}"/>
    <cellStyle name="20% - Colore 4 17 2 2 2 3" xfId="10371" xr:uid="{00000000-0005-0000-0000-000086270000}"/>
    <cellStyle name="20% - Colore 4 17 2 2 2 4" xfId="10372" xr:uid="{00000000-0005-0000-0000-000087270000}"/>
    <cellStyle name="20% - Colore 4 17 2 2 3" xfId="10373" xr:uid="{00000000-0005-0000-0000-000088270000}"/>
    <cellStyle name="20% - Colore 4 17 2 2 3 2" xfId="10374" xr:uid="{00000000-0005-0000-0000-000089270000}"/>
    <cellStyle name="20% - Colore 4 17 2 2 3 3" xfId="10375" xr:uid="{00000000-0005-0000-0000-00008A270000}"/>
    <cellStyle name="20% - Colore 4 17 2 2 4" xfId="10376" xr:uid="{00000000-0005-0000-0000-00008B270000}"/>
    <cellStyle name="20% - Colore 4 17 2 2 4 2" xfId="10377" xr:uid="{00000000-0005-0000-0000-00008C270000}"/>
    <cellStyle name="20% - Colore 4 17 2 2 4 3" xfId="10378" xr:uid="{00000000-0005-0000-0000-00008D270000}"/>
    <cellStyle name="20% - Colore 4 17 2 2 5" xfId="10379" xr:uid="{00000000-0005-0000-0000-00008E270000}"/>
    <cellStyle name="20% - Colore 4 17 2 2 5 2" xfId="10380" xr:uid="{00000000-0005-0000-0000-00008F270000}"/>
    <cellStyle name="20% - Colore 4 17 2 2 5 3" xfId="10381" xr:uid="{00000000-0005-0000-0000-000090270000}"/>
    <cellStyle name="20% - Colore 4 17 2 2 6" xfId="10382" xr:uid="{00000000-0005-0000-0000-000091270000}"/>
    <cellStyle name="20% - Colore 4 17 2 2 7" xfId="10383" xr:uid="{00000000-0005-0000-0000-000092270000}"/>
    <cellStyle name="20% - Colore 4 17 2 3" xfId="10384" xr:uid="{00000000-0005-0000-0000-000093270000}"/>
    <cellStyle name="20% - Colore 4 17 2 3 2" xfId="10385" xr:uid="{00000000-0005-0000-0000-000094270000}"/>
    <cellStyle name="20% - Colore 4 17 2 3 2 2" xfId="10386" xr:uid="{00000000-0005-0000-0000-000095270000}"/>
    <cellStyle name="20% - Colore 4 17 2 3 2 2 2" xfId="10387" xr:uid="{00000000-0005-0000-0000-000096270000}"/>
    <cellStyle name="20% - Colore 4 17 2 3 2 2 3" xfId="10388" xr:uid="{00000000-0005-0000-0000-000097270000}"/>
    <cellStyle name="20% - Colore 4 17 2 3 2 3" xfId="10389" xr:uid="{00000000-0005-0000-0000-000098270000}"/>
    <cellStyle name="20% - Colore 4 17 2 3 2 4" xfId="10390" xr:uid="{00000000-0005-0000-0000-000099270000}"/>
    <cellStyle name="20% - Colore 4 17 2 3 3" xfId="10391" xr:uid="{00000000-0005-0000-0000-00009A270000}"/>
    <cellStyle name="20% - Colore 4 17 2 3 3 2" xfId="10392" xr:uid="{00000000-0005-0000-0000-00009B270000}"/>
    <cellStyle name="20% - Colore 4 17 2 3 3 3" xfId="10393" xr:uid="{00000000-0005-0000-0000-00009C270000}"/>
    <cellStyle name="20% - Colore 4 17 2 3 4" xfId="10394" xr:uid="{00000000-0005-0000-0000-00009D270000}"/>
    <cellStyle name="20% - Colore 4 17 2 3 4 2" xfId="10395" xr:uid="{00000000-0005-0000-0000-00009E270000}"/>
    <cellStyle name="20% - Colore 4 17 2 3 4 3" xfId="10396" xr:uid="{00000000-0005-0000-0000-00009F270000}"/>
    <cellStyle name="20% - Colore 4 17 2 3 5" xfId="10397" xr:uid="{00000000-0005-0000-0000-0000A0270000}"/>
    <cellStyle name="20% - Colore 4 17 2 3 5 2" xfId="10398" xr:uid="{00000000-0005-0000-0000-0000A1270000}"/>
    <cellStyle name="20% - Colore 4 17 2 3 5 3" xfId="10399" xr:uid="{00000000-0005-0000-0000-0000A2270000}"/>
    <cellStyle name="20% - Colore 4 17 2 3 6" xfId="10400" xr:uid="{00000000-0005-0000-0000-0000A3270000}"/>
    <cellStyle name="20% - Colore 4 17 2 3 7" xfId="10401" xr:uid="{00000000-0005-0000-0000-0000A4270000}"/>
    <cellStyle name="20% - Colore 4 17 2 4" xfId="10402" xr:uid="{00000000-0005-0000-0000-0000A5270000}"/>
    <cellStyle name="20% - Colore 4 17 2 4 2" xfId="10403" xr:uid="{00000000-0005-0000-0000-0000A6270000}"/>
    <cellStyle name="20% - Colore 4 17 2 4 2 2" xfId="10404" xr:uid="{00000000-0005-0000-0000-0000A7270000}"/>
    <cellStyle name="20% - Colore 4 17 2 4 2 2 2" xfId="10405" xr:uid="{00000000-0005-0000-0000-0000A8270000}"/>
    <cellStyle name="20% - Colore 4 17 2 4 2 2 3" xfId="10406" xr:uid="{00000000-0005-0000-0000-0000A9270000}"/>
    <cellStyle name="20% - Colore 4 17 2 4 2 3" xfId="10407" xr:uid="{00000000-0005-0000-0000-0000AA270000}"/>
    <cellStyle name="20% - Colore 4 17 2 4 2 4" xfId="10408" xr:uid="{00000000-0005-0000-0000-0000AB270000}"/>
    <cellStyle name="20% - Colore 4 17 2 4 3" xfId="10409" xr:uid="{00000000-0005-0000-0000-0000AC270000}"/>
    <cellStyle name="20% - Colore 4 17 2 4 3 2" xfId="10410" xr:uid="{00000000-0005-0000-0000-0000AD270000}"/>
    <cellStyle name="20% - Colore 4 17 2 4 3 3" xfId="10411" xr:uid="{00000000-0005-0000-0000-0000AE270000}"/>
    <cellStyle name="20% - Colore 4 17 2 4 4" xfId="10412" xr:uid="{00000000-0005-0000-0000-0000AF270000}"/>
    <cellStyle name="20% - Colore 4 17 2 4 4 2" xfId="10413" xr:uid="{00000000-0005-0000-0000-0000B0270000}"/>
    <cellStyle name="20% - Colore 4 17 2 4 4 3" xfId="10414" xr:uid="{00000000-0005-0000-0000-0000B1270000}"/>
    <cellStyle name="20% - Colore 4 17 2 4 5" xfId="10415" xr:uid="{00000000-0005-0000-0000-0000B2270000}"/>
    <cellStyle name="20% - Colore 4 17 2 4 5 2" xfId="10416" xr:uid="{00000000-0005-0000-0000-0000B3270000}"/>
    <cellStyle name="20% - Colore 4 17 2 4 5 3" xfId="10417" xr:uid="{00000000-0005-0000-0000-0000B4270000}"/>
    <cellStyle name="20% - Colore 4 17 2 4 6" xfId="10418" xr:uid="{00000000-0005-0000-0000-0000B5270000}"/>
    <cellStyle name="20% - Colore 4 17 2 4 7" xfId="10419" xr:uid="{00000000-0005-0000-0000-0000B6270000}"/>
    <cellStyle name="20% - Colore 4 17 2 5" xfId="10420" xr:uid="{00000000-0005-0000-0000-0000B7270000}"/>
    <cellStyle name="20% - Colore 4 17 2 5 2" xfId="10421" xr:uid="{00000000-0005-0000-0000-0000B8270000}"/>
    <cellStyle name="20% - Colore 4 17 2 5 2 2" xfId="10422" xr:uid="{00000000-0005-0000-0000-0000B9270000}"/>
    <cellStyle name="20% - Colore 4 17 2 5 2 3" xfId="10423" xr:uid="{00000000-0005-0000-0000-0000BA270000}"/>
    <cellStyle name="20% - Colore 4 17 2 5 3" xfId="10424" xr:uid="{00000000-0005-0000-0000-0000BB270000}"/>
    <cellStyle name="20% - Colore 4 17 2 5 4" xfId="10425" xr:uid="{00000000-0005-0000-0000-0000BC270000}"/>
    <cellStyle name="20% - Colore 4 17 2 6" xfId="10426" xr:uid="{00000000-0005-0000-0000-0000BD270000}"/>
    <cellStyle name="20% - Colore 4 17 2 6 2" xfId="10427" xr:uid="{00000000-0005-0000-0000-0000BE270000}"/>
    <cellStyle name="20% - Colore 4 17 2 6 3" xfId="10428" xr:uid="{00000000-0005-0000-0000-0000BF270000}"/>
    <cellStyle name="20% - Colore 4 17 2 7" xfId="10429" xr:uid="{00000000-0005-0000-0000-0000C0270000}"/>
    <cellStyle name="20% - Colore 4 17 2 7 2" xfId="10430" xr:uid="{00000000-0005-0000-0000-0000C1270000}"/>
    <cellStyle name="20% - Colore 4 17 2 7 3" xfId="10431" xr:uid="{00000000-0005-0000-0000-0000C2270000}"/>
    <cellStyle name="20% - Colore 4 17 2 8" xfId="10432" xr:uid="{00000000-0005-0000-0000-0000C3270000}"/>
    <cellStyle name="20% - Colore 4 17 2 8 2" xfId="10433" xr:uid="{00000000-0005-0000-0000-0000C4270000}"/>
    <cellStyle name="20% - Colore 4 17 2 8 3" xfId="10434" xr:uid="{00000000-0005-0000-0000-0000C5270000}"/>
    <cellStyle name="20% - Colore 4 17 2 9" xfId="10435" xr:uid="{00000000-0005-0000-0000-0000C6270000}"/>
    <cellStyle name="20% - Colore 4 17 3" xfId="10436" xr:uid="{00000000-0005-0000-0000-0000C7270000}"/>
    <cellStyle name="20% - Colore 4 17 3 2" xfId="10437" xr:uid="{00000000-0005-0000-0000-0000C8270000}"/>
    <cellStyle name="20% - Colore 4 17 3 2 2" xfId="10438" xr:uid="{00000000-0005-0000-0000-0000C9270000}"/>
    <cellStyle name="20% - Colore 4 17 3 2 2 2" xfId="10439" xr:uid="{00000000-0005-0000-0000-0000CA270000}"/>
    <cellStyle name="20% - Colore 4 17 3 2 2 3" xfId="10440" xr:uid="{00000000-0005-0000-0000-0000CB270000}"/>
    <cellStyle name="20% - Colore 4 17 3 2 3" xfId="10441" xr:uid="{00000000-0005-0000-0000-0000CC270000}"/>
    <cellStyle name="20% - Colore 4 17 3 2 4" xfId="10442" xr:uid="{00000000-0005-0000-0000-0000CD270000}"/>
    <cellStyle name="20% - Colore 4 17 3 3" xfId="10443" xr:uid="{00000000-0005-0000-0000-0000CE270000}"/>
    <cellStyle name="20% - Colore 4 17 3 3 2" xfId="10444" xr:uid="{00000000-0005-0000-0000-0000CF270000}"/>
    <cellStyle name="20% - Colore 4 17 3 3 3" xfId="10445" xr:uid="{00000000-0005-0000-0000-0000D0270000}"/>
    <cellStyle name="20% - Colore 4 17 3 4" xfId="10446" xr:uid="{00000000-0005-0000-0000-0000D1270000}"/>
    <cellStyle name="20% - Colore 4 17 3 4 2" xfId="10447" xr:uid="{00000000-0005-0000-0000-0000D2270000}"/>
    <cellStyle name="20% - Colore 4 17 3 4 3" xfId="10448" xr:uid="{00000000-0005-0000-0000-0000D3270000}"/>
    <cellStyle name="20% - Colore 4 17 3 5" xfId="10449" xr:uid="{00000000-0005-0000-0000-0000D4270000}"/>
    <cellStyle name="20% - Colore 4 17 3 5 2" xfId="10450" xr:uid="{00000000-0005-0000-0000-0000D5270000}"/>
    <cellStyle name="20% - Colore 4 17 3 5 3" xfId="10451" xr:uid="{00000000-0005-0000-0000-0000D6270000}"/>
    <cellStyle name="20% - Colore 4 17 3 6" xfId="10452" xr:uid="{00000000-0005-0000-0000-0000D7270000}"/>
    <cellStyle name="20% - Colore 4 17 3 7" xfId="10453" xr:uid="{00000000-0005-0000-0000-0000D8270000}"/>
    <cellStyle name="20% - Colore 4 17 4" xfId="10454" xr:uid="{00000000-0005-0000-0000-0000D9270000}"/>
    <cellStyle name="20% - Colore 4 17 4 2" xfId="10455" xr:uid="{00000000-0005-0000-0000-0000DA270000}"/>
    <cellStyle name="20% - Colore 4 17 4 2 2" xfId="10456" xr:uid="{00000000-0005-0000-0000-0000DB270000}"/>
    <cellStyle name="20% - Colore 4 17 4 2 2 2" xfId="10457" xr:uid="{00000000-0005-0000-0000-0000DC270000}"/>
    <cellStyle name="20% - Colore 4 17 4 2 2 3" xfId="10458" xr:uid="{00000000-0005-0000-0000-0000DD270000}"/>
    <cellStyle name="20% - Colore 4 17 4 2 3" xfId="10459" xr:uid="{00000000-0005-0000-0000-0000DE270000}"/>
    <cellStyle name="20% - Colore 4 17 4 2 4" xfId="10460" xr:uid="{00000000-0005-0000-0000-0000DF270000}"/>
    <cellStyle name="20% - Colore 4 17 4 3" xfId="10461" xr:uid="{00000000-0005-0000-0000-0000E0270000}"/>
    <cellStyle name="20% - Colore 4 17 4 3 2" xfId="10462" xr:uid="{00000000-0005-0000-0000-0000E1270000}"/>
    <cellStyle name="20% - Colore 4 17 4 3 3" xfId="10463" xr:uid="{00000000-0005-0000-0000-0000E2270000}"/>
    <cellStyle name="20% - Colore 4 17 4 4" xfId="10464" xr:uid="{00000000-0005-0000-0000-0000E3270000}"/>
    <cellStyle name="20% - Colore 4 17 4 4 2" xfId="10465" xr:uid="{00000000-0005-0000-0000-0000E4270000}"/>
    <cellStyle name="20% - Colore 4 17 4 4 3" xfId="10466" xr:uid="{00000000-0005-0000-0000-0000E5270000}"/>
    <cellStyle name="20% - Colore 4 17 4 5" xfId="10467" xr:uid="{00000000-0005-0000-0000-0000E6270000}"/>
    <cellStyle name="20% - Colore 4 17 4 5 2" xfId="10468" xr:uid="{00000000-0005-0000-0000-0000E7270000}"/>
    <cellStyle name="20% - Colore 4 17 4 5 3" xfId="10469" xr:uid="{00000000-0005-0000-0000-0000E8270000}"/>
    <cellStyle name="20% - Colore 4 17 4 6" xfId="10470" xr:uid="{00000000-0005-0000-0000-0000E9270000}"/>
    <cellStyle name="20% - Colore 4 17 4 7" xfId="10471" xr:uid="{00000000-0005-0000-0000-0000EA270000}"/>
    <cellStyle name="20% - Colore 4 17 5" xfId="10472" xr:uid="{00000000-0005-0000-0000-0000EB270000}"/>
    <cellStyle name="20% - Colore 4 17 5 2" xfId="10473" xr:uid="{00000000-0005-0000-0000-0000EC270000}"/>
    <cellStyle name="20% - Colore 4 17 5 2 2" xfId="10474" xr:uid="{00000000-0005-0000-0000-0000ED270000}"/>
    <cellStyle name="20% - Colore 4 17 5 2 2 2" xfId="10475" xr:uid="{00000000-0005-0000-0000-0000EE270000}"/>
    <cellStyle name="20% - Colore 4 17 5 2 2 3" xfId="10476" xr:uid="{00000000-0005-0000-0000-0000EF270000}"/>
    <cellStyle name="20% - Colore 4 17 5 2 3" xfId="10477" xr:uid="{00000000-0005-0000-0000-0000F0270000}"/>
    <cellStyle name="20% - Colore 4 17 5 2 4" xfId="10478" xr:uid="{00000000-0005-0000-0000-0000F1270000}"/>
    <cellStyle name="20% - Colore 4 17 5 3" xfId="10479" xr:uid="{00000000-0005-0000-0000-0000F2270000}"/>
    <cellStyle name="20% - Colore 4 17 5 3 2" xfId="10480" xr:uid="{00000000-0005-0000-0000-0000F3270000}"/>
    <cellStyle name="20% - Colore 4 17 5 3 3" xfId="10481" xr:uid="{00000000-0005-0000-0000-0000F4270000}"/>
    <cellStyle name="20% - Colore 4 17 5 4" xfId="10482" xr:uid="{00000000-0005-0000-0000-0000F5270000}"/>
    <cellStyle name="20% - Colore 4 17 5 4 2" xfId="10483" xr:uid="{00000000-0005-0000-0000-0000F6270000}"/>
    <cellStyle name="20% - Colore 4 17 5 4 3" xfId="10484" xr:uid="{00000000-0005-0000-0000-0000F7270000}"/>
    <cellStyle name="20% - Colore 4 17 5 5" xfId="10485" xr:uid="{00000000-0005-0000-0000-0000F8270000}"/>
    <cellStyle name="20% - Colore 4 17 5 5 2" xfId="10486" xr:uid="{00000000-0005-0000-0000-0000F9270000}"/>
    <cellStyle name="20% - Colore 4 17 5 5 3" xfId="10487" xr:uid="{00000000-0005-0000-0000-0000FA270000}"/>
    <cellStyle name="20% - Colore 4 17 5 6" xfId="10488" xr:uid="{00000000-0005-0000-0000-0000FB270000}"/>
    <cellStyle name="20% - Colore 4 17 5 7" xfId="10489" xr:uid="{00000000-0005-0000-0000-0000FC270000}"/>
    <cellStyle name="20% - Colore 4 17 6" xfId="10490" xr:uid="{00000000-0005-0000-0000-0000FD270000}"/>
    <cellStyle name="20% - Colore 4 17 6 2" xfId="10491" xr:uid="{00000000-0005-0000-0000-0000FE270000}"/>
    <cellStyle name="20% - Colore 4 17 6 2 2" xfId="10492" xr:uid="{00000000-0005-0000-0000-0000FF270000}"/>
    <cellStyle name="20% - Colore 4 17 6 2 3" xfId="10493" xr:uid="{00000000-0005-0000-0000-000000280000}"/>
    <cellStyle name="20% - Colore 4 17 6 3" xfId="10494" xr:uid="{00000000-0005-0000-0000-000001280000}"/>
    <cellStyle name="20% - Colore 4 17 6 4" xfId="10495" xr:uid="{00000000-0005-0000-0000-000002280000}"/>
    <cellStyle name="20% - Colore 4 17 7" xfId="10496" xr:uid="{00000000-0005-0000-0000-000003280000}"/>
    <cellStyle name="20% - Colore 4 17 7 2" xfId="10497" xr:uid="{00000000-0005-0000-0000-000004280000}"/>
    <cellStyle name="20% - Colore 4 17 7 3" xfId="10498" xr:uid="{00000000-0005-0000-0000-000005280000}"/>
    <cellStyle name="20% - Colore 4 17 8" xfId="10499" xr:uid="{00000000-0005-0000-0000-000006280000}"/>
    <cellStyle name="20% - Colore 4 17 8 2" xfId="10500" xr:uid="{00000000-0005-0000-0000-000007280000}"/>
    <cellStyle name="20% - Colore 4 17 8 3" xfId="10501" xr:uid="{00000000-0005-0000-0000-000008280000}"/>
    <cellStyle name="20% - Colore 4 17 9" xfId="10502" xr:uid="{00000000-0005-0000-0000-000009280000}"/>
    <cellStyle name="20% - Colore 4 17 9 2" xfId="10503" xr:uid="{00000000-0005-0000-0000-00000A280000}"/>
    <cellStyle name="20% - Colore 4 17 9 3" xfId="10504" xr:uid="{00000000-0005-0000-0000-00000B280000}"/>
    <cellStyle name="20% - Colore 4 2" xfId="10505" xr:uid="{00000000-0005-0000-0000-00000C280000}"/>
    <cellStyle name="20% - Colore 4 3" xfId="10506" xr:uid="{00000000-0005-0000-0000-00000D280000}"/>
    <cellStyle name="20% - Colore 4 4" xfId="10507" xr:uid="{00000000-0005-0000-0000-00000E280000}"/>
    <cellStyle name="20% - Colore 4 5" xfId="10508" xr:uid="{00000000-0005-0000-0000-00000F280000}"/>
    <cellStyle name="20% - Colore 4 5 10" xfId="10509" xr:uid="{00000000-0005-0000-0000-000010280000}"/>
    <cellStyle name="20% - Colore 4 5 10 2" xfId="10510" xr:uid="{00000000-0005-0000-0000-000011280000}"/>
    <cellStyle name="20% - Colore 4 5 10 3" xfId="10511" xr:uid="{00000000-0005-0000-0000-000012280000}"/>
    <cellStyle name="20% - Colore 4 5 11" xfId="10512" xr:uid="{00000000-0005-0000-0000-000013280000}"/>
    <cellStyle name="20% - Colore 4 5 12" xfId="10513" xr:uid="{00000000-0005-0000-0000-000014280000}"/>
    <cellStyle name="20% - Colore 4 5 2" xfId="10514" xr:uid="{00000000-0005-0000-0000-000015280000}"/>
    <cellStyle name="20% - Colore 4 5 2 10" xfId="10515" xr:uid="{00000000-0005-0000-0000-000016280000}"/>
    <cellStyle name="20% - Colore 4 5 2 2" xfId="10516" xr:uid="{00000000-0005-0000-0000-000017280000}"/>
    <cellStyle name="20% - Colore 4 5 2 2 2" xfId="10517" xr:uid="{00000000-0005-0000-0000-000018280000}"/>
    <cellStyle name="20% - Colore 4 5 2 2 2 2" xfId="10518" xr:uid="{00000000-0005-0000-0000-000019280000}"/>
    <cellStyle name="20% - Colore 4 5 2 2 2 2 2" xfId="10519" xr:uid="{00000000-0005-0000-0000-00001A280000}"/>
    <cellStyle name="20% - Colore 4 5 2 2 2 2 3" xfId="10520" xr:uid="{00000000-0005-0000-0000-00001B280000}"/>
    <cellStyle name="20% - Colore 4 5 2 2 2 3" xfId="10521" xr:uid="{00000000-0005-0000-0000-00001C280000}"/>
    <cellStyle name="20% - Colore 4 5 2 2 2 4" xfId="10522" xr:uid="{00000000-0005-0000-0000-00001D280000}"/>
    <cellStyle name="20% - Colore 4 5 2 2 3" xfId="10523" xr:uid="{00000000-0005-0000-0000-00001E280000}"/>
    <cellStyle name="20% - Colore 4 5 2 2 3 2" xfId="10524" xr:uid="{00000000-0005-0000-0000-00001F280000}"/>
    <cellStyle name="20% - Colore 4 5 2 2 3 3" xfId="10525" xr:uid="{00000000-0005-0000-0000-000020280000}"/>
    <cellStyle name="20% - Colore 4 5 2 2 4" xfId="10526" xr:uid="{00000000-0005-0000-0000-000021280000}"/>
    <cellStyle name="20% - Colore 4 5 2 2 4 2" xfId="10527" xr:uid="{00000000-0005-0000-0000-000022280000}"/>
    <cellStyle name="20% - Colore 4 5 2 2 4 3" xfId="10528" xr:uid="{00000000-0005-0000-0000-000023280000}"/>
    <cellStyle name="20% - Colore 4 5 2 2 5" xfId="10529" xr:uid="{00000000-0005-0000-0000-000024280000}"/>
    <cellStyle name="20% - Colore 4 5 2 2 5 2" xfId="10530" xr:uid="{00000000-0005-0000-0000-000025280000}"/>
    <cellStyle name="20% - Colore 4 5 2 2 5 3" xfId="10531" xr:uid="{00000000-0005-0000-0000-000026280000}"/>
    <cellStyle name="20% - Colore 4 5 2 2 6" xfId="10532" xr:uid="{00000000-0005-0000-0000-000027280000}"/>
    <cellStyle name="20% - Colore 4 5 2 2 7" xfId="10533" xr:uid="{00000000-0005-0000-0000-000028280000}"/>
    <cellStyle name="20% - Colore 4 5 2 3" xfId="10534" xr:uid="{00000000-0005-0000-0000-000029280000}"/>
    <cellStyle name="20% - Colore 4 5 2 3 2" xfId="10535" xr:uid="{00000000-0005-0000-0000-00002A280000}"/>
    <cellStyle name="20% - Colore 4 5 2 3 2 2" xfId="10536" xr:uid="{00000000-0005-0000-0000-00002B280000}"/>
    <cellStyle name="20% - Colore 4 5 2 3 2 2 2" xfId="10537" xr:uid="{00000000-0005-0000-0000-00002C280000}"/>
    <cellStyle name="20% - Colore 4 5 2 3 2 2 3" xfId="10538" xr:uid="{00000000-0005-0000-0000-00002D280000}"/>
    <cellStyle name="20% - Colore 4 5 2 3 2 3" xfId="10539" xr:uid="{00000000-0005-0000-0000-00002E280000}"/>
    <cellStyle name="20% - Colore 4 5 2 3 2 4" xfId="10540" xr:uid="{00000000-0005-0000-0000-00002F280000}"/>
    <cellStyle name="20% - Colore 4 5 2 3 3" xfId="10541" xr:uid="{00000000-0005-0000-0000-000030280000}"/>
    <cellStyle name="20% - Colore 4 5 2 3 3 2" xfId="10542" xr:uid="{00000000-0005-0000-0000-000031280000}"/>
    <cellStyle name="20% - Colore 4 5 2 3 3 3" xfId="10543" xr:uid="{00000000-0005-0000-0000-000032280000}"/>
    <cellStyle name="20% - Colore 4 5 2 3 4" xfId="10544" xr:uid="{00000000-0005-0000-0000-000033280000}"/>
    <cellStyle name="20% - Colore 4 5 2 3 4 2" xfId="10545" xr:uid="{00000000-0005-0000-0000-000034280000}"/>
    <cellStyle name="20% - Colore 4 5 2 3 4 3" xfId="10546" xr:uid="{00000000-0005-0000-0000-000035280000}"/>
    <cellStyle name="20% - Colore 4 5 2 3 5" xfId="10547" xr:uid="{00000000-0005-0000-0000-000036280000}"/>
    <cellStyle name="20% - Colore 4 5 2 3 5 2" xfId="10548" xr:uid="{00000000-0005-0000-0000-000037280000}"/>
    <cellStyle name="20% - Colore 4 5 2 3 5 3" xfId="10549" xr:uid="{00000000-0005-0000-0000-000038280000}"/>
    <cellStyle name="20% - Colore 4 5 2 3 6" xfId="10550" xr:uid="{00000000-0005-0000-0000-000039280000}"/>
    <cellStyle name="20% - Colore 4 5 2 3 7" xfId="10551" xr:uid="{00000000-0005-0000-0000-00003A280000}"/>
    <cellStyle name="20% - Colore 4 5 2 4" xfId="10552" xr:uid="{00000000-0005-0000-0000-00003B280000}"/>
    <cellStyle name="20% - Colore 4 5 2 4 2" xfId="10553" xr:uid="{00000000-0005-0000-0000-00003C280000}"/>
    <cellStyle name="20% - Colore 4 5 2 4 2 2" xfId="10554" xr:uid="{00000000-0005-0000-0000-00003D280000}"/>
    <cellStyle name="20% - Colore 4 5 2 4 2 2 2" xfId="10555" xr:uid="{00000000-0005-0000-0000-00003E280000}"/>
    <cellStyle name="20% - Colore 4 5 2 4 2 2 3" xfId="10556" xr:uid="{00000000-0005-0000-0000-00003F280000}"/>
    <cellStyle name="20% - Colore 4 5 2 4 2 3" xfId="10557" xr:uid="{00000000-0005-0000-0000-000040280000}"/>
    <cellStyle name="20% - Colore 4 5 2 4 2 4" xfId="10558" xr:uid="{00000000-0005-0000-0000-000041280000}"/>
    <cellStyle name="20% - Colore 4 5 2 4 3" xfId="10559" xr:uid="{00000000-0005-0000-0000-000042280000}"/>
    <cellStyle name="20% - Colore 4 5 2 4 3 2" xfId="10560" xr:uid="{00000000-0005-0000-0000-000043280000}"/>
    <cellStyle name="20% - Colore 4 5 2 4 3 3" xfId="10561" xr:uid="{00000000-0005-0000-0000-000044280000}"/>
    <cellStyle name="20% - Colore 4 5 2 4 4" xfId="10562" xr:uid="{00000000-0005-0000-0000-000045280000}"/>
    <cellStyle name="20% - Colore 4 5 2 4 4 2" xfId="10563" xr:uid="{00000000-0005-0000-0000-000046280000}"/>
    <cellStyle name="20% - Colore 4 5 2 4 4 3" xfId="10564" xr:uid="{00000000-0005-0000-0000-000047280000}"/>
    <cellStyle name="20% - Colore 4 5 2 4 5" xfId="10565" xr:uid="{00000000-0005-0000-0000-000048280000}"/>
    <cellStyle name="20% - Colore 4 5 2 4 5 2" xfId="10566" xr:uid="{00000000-0005-0000-0000-000049280000}"/>
    <cellStyle name="20% - Colore 4 5 2 4 5 3" xfId="10567" xr:uid="{00000000-0005-0000-0000-00004A280000}"/>
    <cellStyle name="20% - Colore 4 5 2 4 6" xfId="10568" xr:uid="{00000000-0005-0000-0000-00004B280000}"/>
    <cellStyle name="20% - Colore 4 5 2 4 7" xfId="10569" xr:uid="{00000000-0005-0000-0000-00004C280000}"/>
    <cellStyle name="20% - Colore 4 5 2 5" xfId="10570" xr:uid="{00000000-0005-0000-0000-00004D280000}"/>
    <cellStyle name="20% - Colore 4 5 2 5 2" xfId="10571" xr:uid="{00000000-0005-0000-0000-00004E280000}"/>
    <cellStyle name="20% - Colore 4 5 2 5 2 2" xfId="10572" xr:uid="{00000000-0005-0000-0000-00004F280000}"/>
    <cellStyle name="20% - Colore 4 5 2 5 2 3" xfId="10573" xr:uid="{00000000-0005-0000-0000-000050280000}"/>
    <cellStyle name="20% - Colore 4 5 2 5 3" xfId="10574" xr:uid="{00000000-0005-0000-0000-000051280000}"/>
    <cellStyle name="20% - Colore 4 5 2 5 4" xfId="10575" xr:uid="{00000000-0005-0000-0000-000052280000}"/>
    <cellStyle name="20% - Colore 4 5 2 6" xfId="10576" xr:uid="{00000000-0005-0000-0000-000053280000}"/>
    <cellStyle name="20% - Colore 4 5 2 6 2" xfId="10577" xr:uid="{00000000-0005-0000-0000-000054280000}"/>
    <cellStyle name="20% - Colore 4 5 2 6 3" xfId="10578" xr:uid="{00000000-0005-0000-0000-000055280000}"/>
    <cellStyle name="20% - Colore 4 5 2 7" xfId="10579" xr:uid="{00000000-0005-0000-0000-000056280000}"/>
    <cellStyle name="20% - Colore 4 5 2 7 2" xfId="10580" xr:uid="{00000000-0005-0000-0000-000057280000}"/>
    <cellStyle name="20% - Colore 4 5 2 7 3" xfId="10581" xr:uid="{00000000-0005-0000-0000-000058280000}"/>
    <cellStyle name="20% - Colore 4 5 2 8" xfId="10582" xr:uid="{00000000-0005-0000-0000-000059280000}"/>
    <cellStyle name="20% - Colore 4 5 2 8 2" xfId="10583" xr:uid="{00000000-0005-0000-0000-00005A280000}"/>
    <cellStyle name="20% - Colore 4 5 2 8 3" xfId="10584" xr:uid="{00000000-0005-0000-0000-00005B280000}"/>
    <cellStyle name="20% - Colore 4 5 2 9" xfId="10585" xr:uid="{00000000-0005-0000-0000-00005C280000}"/>
    <cellStyle name="20% - Colore 4 5 3" xfId="10586" xr:uid="{00000000-0005-0000-0000-00005D280000}"/>
    <cellStyle name="20% - Colore 4 5 3 10" xfId="10587" xr:uid="{00000000-0005-0000-0000-00005E280000}"/>
    <cellStyle name="20% - Colore 4 5 3 2" xfId="10588" xr:uid="{00000000-0005-0000-0000-00005F280000}"/>
    <cellStyle name="20% - Colore 4 5 3 2 2" xfId="10589" xr:uid="{00000000-0005-0000-0000-000060280000}"/>
    <cellStyle name="20% - Colore 4 5 3 2 2 2" xfId="10590" xr:uid="{00000000-0005-0000-0000-000061280000}"/>
    <cellStyle name="20% - Colore 4 5 3 2 2 2 2" xfId="10591" xr:uid="{00000000-0005-0000-0000-000062280000}"/>
    <cellStyle name="20% - Colore 4 5 3 2 2 2 3" xfId="10592" xr:uid="{00000000-0005-0000-0000-000063280000}"/>
    <cellStyle name="20% - Colore 4 5 3 2 2 3" xfId="10593" xr:uid="{00000000-0005-0000-0000-000064280000}"/>
    <cellStyle name="20% - Colore 4 5 3 2 2 4" xfId="10594" xr:uid="{00000000-0005-0000-0000-000065280000}"/>
    <cellStyle name="20% - Colore 4 5 3 2 3" xfId="10595" xr:uid="{00000000-0005-0000-0000-000066280000}"/>
    <cellStyle name="20% - Colore 4 5 3 2 3 2" xfId="10596" xr:uid="{00000000-0005-0000-0000-000067280000}"/>
    <cellStyle name="20% - Colore 4 5 3 2 3 3" xfId="10597" xr:uid="{00000000-0005-0000-0000-000068280000}"/>
    <cellStyle name="20% - Colore 4 5 3 2 4" xfId="10598" xr:uid="{00000000-0005-0000-0000-000069280000}"/>
    <cellStyle name="20% - Colore 4 5 3 2 4 2" xfId="10599" xr:uid="{00000000-0005-0000-0000-00006A280000}"/>
    <cellStyle name="20% - Colore 4 5 3 2 4 3" xfId="10600" xr:uid="{00000000-0005-0000-0000-00006B280000}"/>
    <cellStyle name="20% - Colore 4 5 3 2 5" xfId="10601" xr:uid="{00000000-0005-0000-0000-00006C280000}"/>
    <cellStyle name="20% - Colore 4 5 3 2 5 2" xfId="10602" xr:uid="{00000000-0005-0000-0000-00006D280000}"/>
    <cellStyle name="20% - Colore 4 5 3 2 5 3" xfId="10603" xr:uid="{00000000-0005-0000-0000-00006E280000}"/>
    <cellStyle name="20% - Colore 4 5 3 2 6" xfId="10604" xr:uid="{00000000-0005-0000-0000-00006F280000}"/>
    <cellStyle name="20% - Colore 4 5 3 2 7" xfId="10605" xr:uid="{00000000-0005-0000-0000-000070280000}"/>
    <cellStyle name="20% - Colore 4 5 3 3" xfId="10606" xr:uid="{00000000-0005-0000-0000-000071280000}"/>
    <cellStyle name="20% - Colore 4 5 3 3 2" xfId="10607" xr:uid="{00000000-0005-0000-0000-000072280000}"/>
    <cellStyle name="20% - Colore 4 5 3 3 2 2" xfId="10608" xr:uid="{00000000-0005-0000-0000-000073280000}"/>
    <cellStyle name="20% - Colore 4 5 3 3 2 2 2" xfId="10609" xr:uid="{00000000-0005-0000-0000-000074280000}"/>
    <cellStyle name="20% - Colore 4 5 3 3 2 2 3" xfId="10610" xr:uid="{00000000-0005-0000-0000-000075280000}"/>
    <cellStyle name="20% - Colore 4 5 3 3 2 3" xfId="10611" xr:uid="{00000000-0005-0000-0000-000076280000}"/>
    <cellStyle name="20% - Colore 4 5 3 3 2 4" xfId="10612" xr:uid="{00000000-0005-0000-0000-000077280000}"/>
    <cellStyle name="20% - Colore 4 5 3 3 3" xfId="10613" xr:uid="{00000000-0005-0000-0000-000078280000}"/>
    <cellStyle name="20% - Colore 4 5 3 3 3 2" xfId="10614" xr:uid="{00000000-0005-0000-0000-000079280000}"/>
    <cellStyle name="20% - Colore 4 5 3 3 3 3" xfId="10615" xr:uid="{00000000-0005-0000-0000-00007A280000}"/>
    <cellStyle name="20% - Colore 4 5 3 3 4" xfId="10616" xr:uid="{00000000-0005-0000-0000-00007B280000}"/>
    <cellStyle name="20% - Colore 4 5 3 3 4 2" xfId="10617" xr:uid="{00000000-0005-0000-0000-00007C280000}"/>
    <cellStyle name="20% - Colore 4 5 3 3 4 3" xfId="10618" xr:uid="{00000000-0005-0000-0000-00007D280000}"/>
    <cellStyle name="20% - Colore 4 5 3 3 5" xfId="10619" xr:uid="{00000000-0005-0000-0000-00007E280000}"/>
    <cellStyle name="20% - Colore 4 5 3 3 5 2" xfId="10620" xr:uid="{00000000-0005-0000-0000-00007F280000}"/>
    <cellStyle name="20% - Colore 4 5 3 3 5 3" xfId="10621" xr:uid="{00000000-0005-0000-0000-000080280000}"/>
    <cellStyle name="20% - Colore 4 5 3 3 6" xfId="10622" xr:uid="{00000000-0005-0000-0000-000081280000}"/>
    <cellStyle name="20% - Colore 4 5 3 3 7" xfId="10623" xr:uid="{00000000-0005-0000-0000-000082280000}"/>
    <cellStyle name="20% - Colore 4 5 3 4" xfId="10624" xr:uid="{00000000-0005-0000-0000-000083280000}"/>
    <cellStyle name="20% - Colore 4 5 3 4 2" xfId="10625" xr:uid="{00000000-0005-0000-0000-000084280000}"/>
    <cellStyle name="20% - Colore 4 5 3 4 2 2" xfId="10626" xr:uid="{00000000-0005-0000-0000-000085280000}"/>
    <cellStyle name="20% - Colore 4 5 3 4 2 2 2" xfId="10627" xr:uid="{00000000-0005-0000-0000-000086280000}"/>
    <cellStyle name="20% - Colore 4 5 3 4 2 2 3" xfId="10628" xr:uid="{00000000-0005-0000-0000-000087280000}"/>
    <cellStyle name="20% - Colore 4 5 3 4 2 3" xfId="10629" xr:uid="{00000000-0005-0000-0000-000088280000}"/>
    <cellStyle name="20% - Colore 4 5 3 4 2 4" xfId="10630" xr:uid="{00000000-0005-0000-0000-000089280000}"/>
    <cellStyle name="20% - Colore 4 5 3 4 3" xfId="10631" xr:uid="{00000000-0005-0000-0000-00008A280000}"/>
    <cellStyle name="20% - Colore 4 5 3 4 3 2" xfId="10632" xr:uid="{00000000-0005-0000-0000-00008B280000}"/>
    <cellStyle name="20% - Colore 4 5 3 4 3 3" xfId="10633" xr:uid="{00000000-0005-0000-0000-00008C280000}"/>
    <cellStyle name="20% - Colore 4 5 3 4 4" xfId="10634" xr:uid="{00000000-0005-0000-0000-00008D280000}"/>
    <cellStyle name="20% - Colore 4 5 3 4 4 2" xfId="10635" xr:uid="{00000000-0005-0000-0000-00008E280000}"/>
    <cellStyle name="20% - Colore 4 5 3 4 4 3" xfId="10636" xr:uid="{00000000-0005-0000-0000-00008F280000}"/>
    <cellStyle name="20% - Colore 4 5 3 4 5" xfId="10637" xr:uid="{00000000-0005-0000-0000-000090280000}"/>
    <cellStyle name="20% - Colore 4 5 3 4 5 2" xfId="10638" xr:uid="{00000000-0005-0000-0000-000091280000}"/>
    <cellStyle name="20% - Colore 4 5 3 4 5 3" xfId="10639" xr:uid="{00000000-0005-0000-0000-000092280000}"/>
    <cellStyle name="20% - Colore 4 5 3 4 6" xfId="10640" xr:uid="{00000000-0005-0000-0000-000093280000}"/>
    <cellStyle name="20% - Colore 4 5 3 4 7" xfId="10641" xr:uid="{00000000-0005-0000-0000-000094280000}"/>
    <cellStyle name="20% - Colore 4 5 3 5" xfId="10642" xr:uid="{00000000-0005-0000-0000-000095280000}"/>
    <cellStyle name="20% - Colore 4 5 3 5 2" xfId="10643" xr:uid="{00000000-0005-0000-0000-000096280000}"/>
    <cellStyle name="20% - Colore 4 5 3 5 2 2" xfId="10644" xr:uid="{00000000-0005-0000-0000-000097280000}"/>
    <cellStyle name="20% - Colore 4 5 3 5 2 3" xfId="10645" xr:uid="{00000000-0005-0000-0000-000098280000}"/>
    <cellStyle name="20% - Colore 4 5 3 5 3" xfId="10646" xr:uid="{00000000-0005-0000-0000-000099280000}"/>
    <cellStyle name="20% - Colore 4 5 3 5 4" xfId="10647" xr:uid="{00000000-0005-0000-0000-00009A280000}"/>
    <cellStyle name="20% - Colore 4 5 3 6" xfId="10648" xr:uid="{00000000-0005-0000-0000-00009B280000}"/>
    <cellStyle name="20% - Colore 4 5 3 6 2" xfId="10649" xr:uid="{00000000-0005-0000-0000-00009C280000}"/>
    <cellStyle name="20% - Colore 4 5 3 6 3" xfId="10650" xr:uid="{00000000-0005-0000-0000-00009D280000}"/>
    <cellStyle name="20% - Colore 4 5 3 7" xfId="10651" xr:uid="{00000000-0005-0000-0000-00009E280000}"/>
    <cellStyle name="20% - Colore 4 5 3 7 2" xfId="10652" xr:uid="{00000000-0005-0000-0000-00009F280000}"/>
    <cellStyle name="20% - Colore 4 5 3 7 3" xfId="10653" xr:uid="{00000000-0005-0000-0000-0000A0280000}"/>
    <cellStyle name="20% - Colore 4 5 3 8" xfId="10654" xr:uid="{00000000-0005-0000-0000-0000A1280000}"/>
    <cellStyle name="20% - Colore 4 5 3 8 2" xfId="10655" xr:uid="{00000000-0005-0000-0000-0000A2280000}"/>
    <cellStyle name="20% - Colore 4 5 3 8 3" xfId="10656" xr:uid="{00000000-0005-0000-0000-0000A3280000}"/>
    <cellStyle name="20% - Colore 4 5 3 9" xfId="10657" xr:uid="{00000000-0005-0000-0000-0000A4280000}"/>
    <cellStyle name="20% - Colore 4 5 4" xfId="10658" xr:uid="{00000000-0005-0000-0000-0000A5280000}"/>
    <cellStyle name="20% - Colore 4 5 4 2" xfId="10659" xr:uid="{00000000-0005-0000-0000-0000A6280000}"/>
    <cellStyle name="20% - Colore 4 5 4 2 2" xfId="10660" xr:uid="{00000000-0005-0000-0000-0000A7280000}"/>
    <cellStyle name="20% - Colore 4 5 4 2 2 2" xfId="10661" xr:uid="{00000000-0005-0000-0000-0000A8280000}"/>
    <cellStyle name="20% - Colore 4 5 4 2 2 3" xfId="10662" xr:uid="{00000000-0005-0000-0000-0000A9280000}"/>
    <cellStyle name="20% - Colore 4 5 4 2 3" xfId="10663" xr:uid="{00000000-0005-0000-0000-0000AA280000}"/>
    <cellStyle name="20% - Colore 4 5 4 2 4" xfId="10664" xr:uid="{00000000-0005-0000-0000-0000AB280000}"/>
    <cellStyle name="20% - Colore 4 5 4 3" xfId="10665" xr:uid="{00000000-0005-0000-0000-0000AC280000}"/>
    <cellStyle name="20% - Colore 4 5 4 3 2" xfId="10666" xr:uid="{00000000-0005-0000-0000-0000AD280000}"/>
    <cellStyle name="20% - Colore 4 5 4 3 3" xfId="10667" xr:uid="{00000000-0005-0000-0000-0000AE280000}"/>
    <cellStyle name="20% - Colore 4 5 4 4" xfId="10668" xr:uid="{00000000-0005-0000-0000-0000AF280000}"/>
    <cellStyle name="20% - Colore 4 5 4 4 2" xfId="10669" xr:uid="{00000000-0005-0000-0000-0000B0280000}"/>
    <cellStyle name="20% - Colore 4 5 4 4 3" xfId="10670" xr:uid="{00000000-0005-0000-0000-0000B1280000}"/>
    <cellStyle name="20% - Colore 4 5 4 5" xfId="10671" xr:uid="{00000000-0005-0000-0000-0000B2280000}"/>
    <cellStyle name="20% - Colore 4 5 4 5 2" xfId="10672" xr:uid="{00000000-0005-0000-0000-0000B3280000}"/>
    <cellStyle name="20% - Colore 4 5 4 5 3" xfId="10673" xr:uid="{00000000-0005-0000-0000-0000B4280000}"/>
    <cellStyle name="20% - Colore 4 5 4 6" xfId="10674" xr:uid="{00000000-0005-0000-0000-0000B5280000}"/>
    <cellStyle name="20% - Colore 4 5 4 7" xfId="10675" xr:uid="{00000000-0005-0000-0000-0000B6280000}"/>
    <cellStyle name="20% - Colore 4 5 5" xfId="10676" xr:uid="{00000000-0005-0000-0000-0000B7280000}"/>
    <cellStyle name="20% - Colore 4 5 5 2" xfId="10677" xr:uid="{00000000-0005-0000-0000-0000B8280000}"/>
    <cellStyle name="20% - Colore 4 5 5 2 2" xfId="10678" xr:uid="{00000000-0005-0000-0000-0000B9280000}"/>
    <cellStyle name="20% - Colore 4 5 5 2 2 2" xfId="10679" xr:uid="{00000000-0005-0000-0000-0000BA280000}"/>
    <cellStyle name="20% - Colore 4 5 5 2 2 3" xfId="10680" xr:uid="{00000000-0005-0000-0000-0000BB280000}"/>
    <cellStyle name="20% - Colore 4 5 5 2 3" xfId="10681" xr:uid="{00000000-0005-0000-0000-0000BC280000}"/>
    <cellStyle name="20% - Colore 4 5 5 2 4" xfId="10682" xr:uid="{00000000-0005-0000-0000-0000BD280000}"/>
    <cellStyle name="20% - Colore 4 5 5 3" xfId="10683" xr:uid="{00000000-0005-0000-0000-0000BE280000}"/>
    <cellStyle name="20% - Colore 4 5 5 3 2" xfId="10684" xr:uid="{00000000-0005-0000-0000-0000BF280000}"/>
    <cellStyle name="20% - Colore 4 5 5 3 3" xfId="10685" xr:uid="{00000000-0005-0000-0000-0000C0280000}"/>
    <cellStyle name="20% - Colore 4 5 5 4" xfId="10686" xr:uid="{00000000-0005-0000-0000-0000C1280000}"/>
    <cellStyle name="20% - Colore 4 5 5 4 2" xfId="10687" xr:uid="{00000000-0005-0000-0000-0000C2280000}"/>
    <cellStyle name="20% - Colore 4 5 5 4 3" xfId="10688" xr:uid="{00000000-0005-0000-0000-0000C3280000}"/>
    <cellStyle name="20% - Colore 4 5 5 5" xfId="10689" xr:uid="{00000000-0005-0000-0000-0000C4280000}"/>
    <cellStyle name="20% - Colore 4 5 5 5 2" xfId="10690" xr:uid="{00000000-0005-0000-0000-0000C5280000}"/>
    <cellStyle name="20% - Colore 4 5 5 5 3" xfId="10691" xr:uid="{00000000-0005-0000-0000-0000C6280000}"/>
    <cellStyle name="20% - Colore 4 5 5 6" xfId="10692" xr:uid="{00000000-0005-0000-0000-0000C7280000}"/>
    <cellStyle name="20% - Colore 4 5 5 7" xfId="10693" xr:uid="{00000000-0005-0000-0000-0000C8280000}"/>
    <cellStyle name="20% - Colore 4 5 6" xfId="10694" xr:uid="{00000000-0005-0000-0000-0000C9280000}"/>
    <cellStyle name="20% - Colore 4 5 6 2" xfId="10695" xr:uid="{00000000-0005-0000-0000-0000CA280000}"/>
    <cellStyle name="20% - Colore 4 5 6 2 2" xfId="10696" xr:uid="{00000000-0005-0000-0000-0000CB280000}"/>
    <cellStyle name="20% - Colore 4 5 6 2 2 2" xfId="10697" xr:uid="{00000000-0005-0000-0000-0000CC280000}"/>
    <cellStyle name="20% - Colore 4 5 6 2 2 3" xfId="10698" xr:uid="{00000000-0005-0000-0000-0000CD280000}"/>
    <cellStyle name="20% - Colore 4 5 6 2 3" xfId="10699" xr:uid="{00000000-0005-0000-0000-0000CE280000}"/>
    <cellStyle name="20% - Colore 4 5 6 2 4" xfId="10700" xr:uid="{00000000-0005-0000-0000-0000CF280000}"/>
    <cellStyle name="20% - Colore 4 5 6 3" xfId="10701" xr:uid="{00000000-0005-0000-0000-0000D0280000}"/>
    <cellStyle name="20% - Colore 4 5 6 3 2" xfId="10702" xr:uid="{00000000-0005-0000-0000-0000D1280000}"/>
    <cellStyle name="20% - Colore 4 5 6 3 3" xfId="10703" xr:uid="{00000000-0005-0000-0000-0000D2280000}"/>
    <cellStyle name="20% - Colore 4 5 6 4" xfId="10704" xr:uid="{00000000-0005-0000-0000-0000D3280000}"/>
    <cellStyle name="20% - Colore 4 5 6 4 2" xfId="10705" xr:uid="{00000000-0005-0000-0000-0000D4280000}"/>
    <cellStyle name="20% - Colore 4 5 6 4 3" xfId="10706" xr:uid="{00000000-0005-0000-0000-0000D5280000}"/>
    <cellStyle name="20% - Colore 4 5 6 5" xfId="10707" xr:uid="{00000000-0005-0000-0000-0000D6280000}"/>
    <cellStyle name="20% - Colore 4 5 6 5 2" xfId="10708" xr:uid="{00000000-0005-0000-0000-0000D7280000}"/>
    <cellStyle name="20% - Colore 4 5 6 5 3" xfId="10709" xr:uid="{00000000-0005-0000-0000-0000D8280000}"/>
    <cellStyle name="20% - Colore 4 5 6 6" xfId="10710" xr:uid="{00000000-0005-0000-0000-0000D9280000}"/>
    <cellStyle name="20% - Colore 4 5 6 7" xfId="10711" xr:uid="{00000000-0005-0000-0000-0000DA280000}"/>
    <cellStyle name="20% - Colore 4 5 7" xfId="10712" xr:uid="{00000000-0005-0000-0000-0000DB280000}"/>
    <cellStyle name="20% - Colore 4 5 7 2" xfId="10713" xr:uid="{00000000-0005-0000-0000-0000DC280000}"/>
    <cellStyle name="20% - Colore 4 5 7 2 2" xfId="10714" xr:uid="{00000000-0005-0000-0000-0000DD280000}"/>
    <cellStyle name="20% - Colore 4 5 7 2 3" xfId="10715" xr:uid="{00000000-0005-0000-0000-0000DE280000}"/>
    <cellStyle name="20% - Colore 4 5 7 3" xfId="10716" xr:uid="{00000000-0005-0000-0000-0000DF280000}"/>
    <cellStyle name="20% - Colore 4 5 7 4" xfId="10717" xr:uid="{00000000-0005-0000-0000-0000E0280000}"/>
    <cellStyle name="20% - Colore 4 5 8" xfId="10718" xr:uid="{00000000-0005-0000-0000-0000E1280000}"/>
    <cellStyle name="20% - Colore 4 5 8 2" xfId="10719" xr:uid="{00000000-0005-0000-0000-0000E2280000}"/>
    <cellStyle name="20% - Colore 4 5 8 3" xfId="10720" xr:uid="{00000000-0005-0000-0000-0000E3280000}"/>
    <cellStyle name="20% - Colore 4 5 9" xfId="10721" xr:uid="{00000000-0005-0000-0000-0000E4280000}"/>
    <cellStyle name="20% - Colore 4 5 9 2" xfId="10722" xr:uid="{00000000-0005-0000-0000-0000E5280000}"/>
    <cellStyle name="20% - Colore 4 5 9 3" xfId="10723" xr:uid="{00000000-0005-0000-0000-0000E6280000}"/>
    <cellStyle name="20% - Colore 4 6" xfId="10724" xr:uid="{00000000-0005-0000-0000-0000E7280000}"/>
    <cellStyle name="20% - Colore 4 6 10" xfId="10725" xr:uid="{00000000-0005-0000-0000-0000E8280000}"/>
    <cellStyle name="20% - Colore 4 6 10 2" xfId="10726" xr:uid="{00000000-0005-0000-0000-0000E9280000}"/>
    <cellStyle name="20% - Colore 4 6 10 3" xfId="10727" xr:uid="{00000000-0005-0000-0000-0000EA280000}"/>
    <cellStyle name="20% - Colore 4 6 11" xfId="10728" xr:uid="{00000000-0005-0000-0000-0000EB280000}"/>
    <cellStyle name="20% - Colore 4 6 12" xfId="10729" xr:uid="{00000000-0005-0000-0000-0000EC280000}"/>
    <cellStyle name="20% - Colore 4 6 2" xfId="10730" xr:uid="{00000000-0005-0000-0000-0000ED280000}"/>
    <cellStyle name="20% - Colore 4 6 2 10" xfId="10731" xr:uid="{00000000-0005-0000-0000-0000EE280000}"/>
    <cellStyle name="20% - Colore 4 6 2 2" xfId="10732" xr:uid="{00000000-0005-0000-0000-0000EF280000}"/>
    <cellStyle name="20% - Colore 4 6 2 2 2" xfId="10733" xr:uid="{00000000-0005-0000-0000-0000F0280000}"/>
    <cellStyle name="20% - Colore 4 6 2 2 2 2" xfId="10734" xr:uid="{00000000-0005-0000-0000-0000F1280000}"/>
    <cellStyle name="20% - Colore 4 6 2 2 2 2 2" xfId="10735" xr:uid="{00000000-0005-0000-0000-0000F2280000}"/>
    <cellStyle name="20% - Colore 4 6 2 2 2 2 3" xfId="10736" xr:uid="{00000000-0005-0000-0000-0000F3280000}"/>
    <cellStyle name="20% - Colore 4 6 2 2 2 3" xfId="10737" xr:uid="{00000000-0005-0000-0000-0000F4280000}"/>
    <cellStyle name="20% - Colore 4 6 2 2 2 4" xfId="10738" xr:uid="{00000000-0005-0000-0000-0000F5280000}"/>
    <cellStyle name="20% - Colore 4 6 2 2 3" xfId="10739" xr:uid="{00000000-0005-0000-0000-0000F6280000}"/>
    <cellStyle name="20% - Colore 4 6 2 2 3 2" xfId="10740" xr:uid="{00000000-0005-0000-0000-0000F7280000}"/>
    <cellStyle name="20% - Colore 4 6 2 2 3 3" xfId="10741" xr:uid="{00000000-0005-0000-0000-0000F8280000}"/>
    <cellStyle name="20% - Colore 4 6 2 2 4" xfId="10742" xr:uid="{00000000-0005-0000-0000-0000F9280000}"/>
    <cellStyle name="20% - Colore 4 6 2 2 4 2" xfId="10743" xr:uid="{00000000-0005-0000-0000-0000FA280000}"/>
    <cellStyle name="20% - Colore 4 6 2 2 4 3" xfId="10744" xr:uid="{00000000-0005-0000-0000-0000FB280000}"/>
    <cellStyle name="20% - Colore 4 6 2 2 5" xfId="10745" xr:uid="{00000000-0005-0000-0000-0000FC280000}"/>
    <cellStyle name="20% - Colore 4 6 2 2 5 2" xfId="10746" xr:uid="{00000000-0005-0000-0000-0000FD280000}"/>
    <cellStyle name="20% - Colore 4 6 2 2 5 3" xfId="10747" xr:uid="{00000000-0005-0000-0000-0000FE280000}"/>
    <cellStyle name="20% - Colore 4 6 2 2 6" xfId="10748" xr:uid="{00000000-0005-0000-0000-0000FF280000}"/>
    <cellStyle name="20% - Colore 4 6 2 2 7" xfId="10749" xr:uid="{00000000-0005-0000-0000-000000290000}"/>
    <cellStyle name="20% - Colore 4 6 2 3" xfId="10750" xr:uid="{00000000-0005-0000-0000-000001290000}"/>
    <cellStyle name="20% - Colore 4 6 2 3 2" xfId="10751" xr:uid="{00000000-0005-0000-0000-000002290000}"/>
    <cellStyle name="20% - Colore 4 6 2 3 2 2" xfId="10752" xr:uid="{00000000-0005-0000-0000-000003290000}"/>
    <cellStyle name="20% - Colore 4 6 2 3 2 2 2" xfId="10753" xr:uid="{00000000-0005-0000-0000-000004290000}"/>
    <cellStyle name="20% - Colore 4 6 2 3 2 2 3" xfId="10754" xr:uid="{00000000-0005-0000-0000-000005290000}"/>
    <cellStyle name="20% - Colore 4 6 2 3 2 3" xfId="10755" xr:uid="{00000000-0005-0000-0000-000006290000}"/>
    <cellStyle name="20% - Colore 4 6 2 3 2 4" xfId="10756" xr:uid="{00000000-0005-0000-0000-000007290000}"/>
    <cellStyle name="20% - Colore 4 6 2 3 3" xfId="10757" xr:uid="{00000000-0005-0000-0000-000008290000}"/>
    <cellStyle name="20% - Colore 4 6 2 3 3 2" xfId="10758" xr:uid="{00000000-0005-0000-0000-000009290000}"/>
    <cellStyle name="20% - Colore 4 6 2 3 3 3" xfId="10759" xr:uid="{00000000-0005-0000-0000-00000A290000}"/>
    <cellStyle name="20% - Colore 4 6 2 3 4" xfId="10760" xr:uid="{00000000-0005-0000-0000-00000B290000}"/>
    <cellStyle name="20% - Colore 4 6 2 3 4 2" xfId="10761" xr:uid="{00000000-0005-0000-0000-00000C290000}"/>
    <cellStyle name="20% - Colore 4 6 2 3 4 3" xfId="10762" xr:uid="{00000000-0005-0000-0000-00000D290000}"/>
    <cellStyle name="20% - Colore 4 6 2 3 5" xfId="10763" xr:uid="{00000000-0005-0000-0000-00000E290000}"/>
    <cellStyle name="20% - Colore 4 6 2 3 5 2" xfId="10764" xr:uid="{00000000-0005-0000-0000-00000F290000}"/>
    <cellStyle name="20% - Colore 4 6 2 3 5 3" xfId="10765" xr:uid="{00000000-0005-0000-0000-000010290000}"/>
    <cellStyle name="20% - Colore 4 6 2 3 6" xfId="10766" xr:uid="{00000000-0005-0000-0000-000011290000}"/>
    <cellStyle name="20% - Colore 4 6 2 3 7" xfId="10767" xr:uid="{00000000-0005-0000-0000-000012290000}"/>
    <cellStyle name="20% - Colore 4 6 2 4" xfId="10768" xr:uid="{00000000-0005-0000-0000-000013290000}"/>
    <cellStyle name="20% - Colore 4 6 2 4 2" xfId="10769" xr:uid="{00000000-0005-0000-0000-000014290000}"/>
    <cellStyle name="20% - Colore 4 6 2 4 2 2" xfId="10770" xr:uid="{00000000-0005-0000-0000-000015290000}"/>
    <cellStyle name="20% - Colore 4 6 2 4 2 2 2" xfId="10771" xr:uid="{00000000-0005-0000-0000-000016290000}"/>
    <cellStyle name="20% - Colore 4 6 2 4 2 2 3" xfId="10772" xr:uid="{00000000-0005-0000-0000-000017290000}"/>
    <cellStyle name="20% - Colore 4 6 2 4 2 3" xfId="10773" xr:uid="{00000000-0005-0000-0000-000018290000}"/>
    <cellStyle name="20% - Colore 4 6 2 4 2 4" xfId="10774" xr:uid="{00000000-0005-0000-0000-000019290000}"/>
    <cellStyle name="20% - Colore 4 6 2 4 3" xfId="10775" xr:uid="{00000000-0005-0000-0000-00001A290000}"/>
    <cellStyle name="20% - Colore 4 6 2 4 3 2" xfId="10776" xr:uid="{00000000-0005-0000-0000-00001B290000}"/>
    <cellStyle name="20% - Colore 4 6 2 4 3 3" xfId="10777" xr:uid="{00000000-0005-0000-0000-00001C290000}"/>
    <cellStyle name="20% - Colore 4 6 2 4 4" xfId="10778" xr:uid="{00000000-0005-0000-0000-00001D290000}"/>
    <cellStyle name="20% - Colore 4 6 2 4 4 2" xfId="10779" xr:uid="{00000000-0005-0000-0000-00001E290000}"/>
    <cellStyle name="20% - Colore 4 6 2 4 4 3" xfId="10780" xr:uid="{00000000-0005-0000-0000-00001F290000}"/>
    <cellStyle name="20% - Colore 4 6 2 4 5" xfId="10781" xr:uid="{00000000-0005-0000-0000-000020290000}"/>
    <cellStyle name="20% - Colore 4 6 2 4 5 2" xfId="10782" xr:uid="{00000000-0005-0000-0000-000021290000}"/>
    <cellStyle name="20% - Colore 4 6 2 4 5 3" xfId="10783" xr:uid="{00000000-0005-0000-0000-000022290000}"/>
    <cellStyle name="20% - Colore 4 6 2 4 6" xfId="10784" xr:uid="{00000000-0005-0000-0000-000023290000}"/>
    <cellStyle name="20% - Colore 4 6 2 4 7" xfId="10785" xr:uid="{00000000-0005-0000-0000-000024290000}"/>
    <cellStyle name="20% - Colore 4 6 2 5" xfId="10786" xr:uid="{00000000-0005-0000-0000-000025290000}"/>
    <cellStyle name="20% - Colore 4 6 2 5 2" xfId="10787" xr:uid="{00000000-0005-0000-0000-000026290000}"/>
    <cellStyle name="20% - Colore 4 6 2 5 2 2" xfId="10788" xr:uid="{00000000-0005-0000-0000-000027290000}"/>
    <cellStyle name="20% - Colore 4 6 2 5 2 3" xfId="10789" xr:uid="{00000000-0005-0000-0000-000028290000}"/>
    <cellStyle name="20% - Colore 4 6 2 5 3" xfId="10790" xr:uid="{00000000-0005-0000-0000-000029290000}"/>
    <cellStyle name="20% - Colore 4 6 2 5 4" xfId="10791" xr:uid="{00000000-0005-0000-0000-00002A290000}"/>
    <cellStyle name="20% - Colore 4 6 2 6" xfId="10792" xr:uid="{00000000-0005-0000-0000-00002B290000}"/>
    <cellStyle name="20% - Colore 4 6 2 6 2" xfId="10793" xr:uid="{00000000-0005-0000-0000-00002C290000}"/>
    <cellStyle name="20% - Colore 4 6 2 6 3" xfId="10794" xr:uid="{00000000-0005-0000-0000-00002D290000}"/>
    <cellStyle name="20% - Colore 4 6 2 7" xfId="10795" xr:uid="{00000000-0005-0000-0000-00002E290000}"/>
    <cellStyle name="20% - Colore 4 6 2 7 2" xfId="10796" xr:uid="{00000000-0005-0000-0000-00002F290000}"/>
    <cellStyle name="20% - Colore 4 6 2 7 3" xfId="10797" xr:uid="{00000000-0005-0000-0000-000030290000}"/>
    <cellStyle name="20% - Colore 4 6 2 8" xfId="10798" xr:uid="{00000000-0005-0000-0000-000031290000}"/>
    <cellStyle name="20% - Colore 4 6 2 8 2" xfId="10799" xr:uid="{00000000-0005-0000-0000-000032290000}"/>
    <cellStyle name="20% - Colore 4 6 2 8 3" xfId="10800" xr:uid="{00000000-0005-0000-0000-000033290000}"/>
    <cellStyle name="20% - Colore 4 6 2 9" xfId="10801" xr:uid="{00000000-0005-0000-0000-000034290000}"/>
    <cellStyle name="20% - Colore 4 6 3" xfId="10802" xr:uid="{00000000-0005-0000-0000-000035290000}"/>
    <cellStyle name="20% - Colore 4 6 3 10" xfId="10803" xr:uid="{00000000-0005-0000-0000-000036290000}"/>
    <cellStyle name="20% - Colore 4 6 3 2" xfId="10804" xr:uid="{00000000-0005-0000-0000-000037290000}"/>
    <cellStyle name="20% - Colore 4 6 3 2 2" xfId="10805" xr:uid="{00000000-0005-0000-0000-000038290000}"/>
    <cellStyle name="20% - Colore 4 6 3 2 2 2" xfId="10806" xr:uid="{00000000-0005-0000-0000-000039290000}"/>
    <cellStyle name="20% - Colore 4 6 3 2 2 2 2" xfId="10807" xr:uid="{00000000-0005-0000-0000-00003A290000}"/>
    <cellStyle name="20% - Colore 4 6 3 2 2 2 3" xfId="10808" xr:uid="{00000000-0005-0000-0000-00003B290000}"/>
    <cellStyle name="20% - Colore 4 6 3 2 2 3" xfId="10809" xr:uid="{00000000-0005-0000-0000-00003C290000}"/>
    <cellStyle name="20% - Colore 4 6 3 2 2 4" xfId="10810" xr:uid="{00000000-0005-0000-0000-00003D290000}"/>
    <cellStyle name="20% - Colore 4 6 3 2 3" xfId="10811" xr:uid="{00000000-0005-0000-0000-00003E290000}"/>
    <cellStyle name="20% - Colore 4 6 3 2 3 2" xfId="10812" xr:uid="{00000000-0005-0000-0000-00003F290000}"/>
    <cellStyle name="20% - Colore 4 6 3 2 3 3" xfId="10813" xr:uid="{00000000-0005-0000-0000-000040290000}"/>
    <cellStyle name="20% - Colore 4 6 3 2 4" xfId="10814" xr:uid="{00000000-0005-0000-0000-000041290000}"/>
    <cellStyle name="20% - Colore 4 6 3 2 4 2" xfId="10815" xr:uid="{00000000-0005-0000-0000-000042290000}"/>
    <cellStyle name="20% - Colore 4 6 3 2 4 3" xfId="10816" xr:uid="{00000000-0005-0000-0000-000043290000}"/>
    <cellStyle name="20% - Colore 4 6 3 2 5" xfId="10817" xr:uid="{00000000-0005-0000-0000-000044290000}"/>
    <cellStyle name="20% - Colore 4 6 3 2 5 2" xfId="10818" xr:uid="{00000000-0005-0000-0000-000045290000}"/>
    <cellStyle name="20% - Colore 4 6 3 2 5 3" xfId="10819" xr:uid="{00000000-0005-0000-0000-000046290000}"/>
    <cellStyle name="20% - Colore 4 6 3 2 6" xfId="10820" xr:uid="{00000000-0005-0000-0000-000047290000}"/>
    <cellStyle name="20% - Colore 4 6 3 2 7" xfId="10821" xr:uid="{00000000-0005-0000-0000-000048290000}"/>
    <cellStyle name="20% - Colore 4 6 3 3" xfId="10822" xr:uid="{00000000-0005-0000-0000-000049290000}"/>
    <cellStyle name="20% - Colore 4 6 3 3 2" xfId="10823" xr:uid="{00000000-0005-0000-0000-00004A290000}"/>
    <cellStyle name="20% - Colore 4 6 3 3 2 2" xfId="10824" xr:uid="{00000000-0005-0000-0000-00004B290000}"/>
    <cellStyle name="20% - Colore 4 6 3 3 2 2 2" xfId="10825" xr:uid="{00000000-0005-0000-0000-00004C290000}"/>
    <cellStyle name="20% - Colore 4 6 3 3 2 2 3" xfId="10826" xr:uid="{00000000-0005-0000-0000-00004D290000}"/>
    <cellStyle name="20% - Colore 4 6 3 3 2 3" xfId="10827" xr:uid="{00000000-0005-0000-0000-00004E290000}"/>
    <cellStyle name="20% - Colore 4 6 3 3 2 4" xfId="10828" xr:uid="{00000000-0005-0000-0000-00004F290000}"/>
    <cellStyle name="20% - Colore 4 6 3 3 3" xfId="10829" xr:uid="{00000000-0005-0000-0000-000050290000}"/>
    <cellStyle name="20% - Colore 4 6 3 3 3 2" xfId="10830" xr:uid="{00000000-0005-0000-0000-000051290000}"/>
    <cellStyle name="20% - Colore 4 6 3 3 3 3" xfId="10831" xr:uid="{00000000-0005-0000-0000-000052290000}"/>
    <cellStyle name="20% - Colore 4 6 3 3 4" xfId="10832" xr:uid="{00000000-0005-0000-0000-000053290000}"/>
    <cellStyle name="20% - Colore 4 6 3 3 4 2" xfId="10833" xr:uid="{00000000-0005-0000-0000-000054290000}"/>
    <cellStyle name="20% - Colore 4 6 3 3 4 3" xfId="10834" xr:uid="{00000000-0005-0000-0000-000055290000}"/>
    <cellStyle name="20% - Colore 4 6 3 3 5" xfId="10835" xr:uid="{00000000-0005-0000-0000-000056290000}"/>
    <cellStyle name="20% - Colore 4 6 3 3 5 2" xfId="10836" xr:uid="{00000000-0005-0000-0000-000057290000}"/>
    <cellStyle name="20% - Colore 4 6 3 3 5 3" xfId="10837" xr:uid="{00000000-0005-0000-0000-000058290000}"/>
    <cellStyle name="20% - Colore 4 6 3 3 6" xfId="10838" xr:uid="{00000000-0005-0000-0000-000059290000}"/>
    <cellStyle name="20% - Colore 4 6 3 3 7" xfId="10839" xr:uid="{00000000-0005-0000-0000-00005A290000}"/>
    <cellStyle name="20% - Colore 4 6 3 4" xfId="10840" xr:uid="{00000000-0005-0000-0000-00005B290000}"/>
    <cellStyle name="20% - Colore 4 6 3 4 2" xfId="10841" xr:uid="{00000000-0005-0000-0000-00005C290000}"/>
    <cellStyle name="20% - Colore 4 6 3 4 2 2" xfId="10842" xr:uid="{00000000-0005-0000-0000-00005D290000}"/>
    <cellStyle name="20% - Colore 4 6 3 4 2 2 2" xfId="10843" xr:uid="{00000000-0005-0000-0000-00005E290000}"/>
    <cellStyle name="20% - Colore 4 6 3 4 2 2 3" xfId="10844" xr:uid="{00000000-0005-0000-0000-00005F290000}"/>
    <cellStyle name="20% - Colore 4 6 3 4 2 3" xfId="10845" xr:uid="{00000000-0005-0000-0000-000060290000}"/>
    <cellStyle name="20% - Colore 4 6 3 4 2 4" xfId="10846" xr:uid="{00000000-0005-0000-0000-000061290000}"/>
    <cellStyle name="20% - Colore 4 6 3 4 3" xfId="10847" xr:uid="{00000000-0005-0000-0000-000062290000}"/>
    <cellStyle name="20% - Colore 4 6 3 4 3 2" xfId="10848" xr:uid="{00000000-0005-0000-0000-000063290000}"/>
    <cellStyle name="20% - Colore 4 6 3 4 3 3" xfId="10849" xr:uid="{00000000-0005-0000-0000-000064290000}"/>
    <cellStyle name="20% - Colore 4 6 3 4 4" xfId="10850" xr:uid="{00000000-0005-0000-0000-000065290000}"/>
    <cellStyle name="20% - Colore 4 6 3 4 4 2" xfId="10851" xr:uid="{00000000-0005-0000-0000-000066290000}"/>
    <cellStyle name="20% - Colore 4 6 3 4 4 3" xfId="10852" xr:uid="{00000000-0005-0000-0000-000067290000}"/>
    <cellStyle name="20% - Colore 4 6 3 4 5" xfId="10853" xr:uid="{00000000-0005-0000-0000-000068290000}"/>
    <cellStyle name="20% - Colore 4 6 3 4 5 2" xfId="10854" xr:uid="{00000000-0005-0000-0000-000069290000}"/>
    <cellStyle name="20% - Colore 4 6 3 4 5 3" xfId="10855" xr:uid="{00000000-0005-0000-0000-00006A290000}"/>
    <cellStyle name="20% - Colore 4 6 3 4 6" xfId="10856" xr:uid="{00000000-0005-0000-0000-00006B290000}"/>
    <cellStyle name="20% - Colore 4 6 3 4 7" xfId="10857" xr:uid="{00000000-0005-0000-0000-00006C290000}"/>
    <cellStyle name="20% - Colore 4 6 3 5" xfId="10858" xr:uid="{00000000-0005-0000-0000-00006D290000}"/>
    <cellStyle name="20% - Colore 4 6 3 5 2" xfId="10859" xr:uid="{00000000-0005-0000-0000-00006E290000}"/>
    <cellStyle name="20% - Colore 4 6 3 5 2 2" xfId="10860" xr:uid="{00000000-0005-0000-0000-00006F290000}"/>
    <cellStyle name="20% - Colore 4 6 3 5 2 3" xfId="10861" xr:uid="{00000000-0005-0000-0000-000070290000}"/>
    <cellStyle name="20% - Colore 4 6 3 5 3" xfId="10862" xr:uid="{00000000-0005-0000-0000-000071290000}"/>
    <cellStyle name="20% - Colore 4 6 3 5 4" xfId="10863" xr:uid="{00000000-0005-0000-0000-000072290000}"/>
    <cellStyle name="20% - Colore 4 6 3 6" xfId="10864" xr:uid="{00000000-0005-0000-0000-000073290000}"/>
    <cellStyle name="20% - Colore 4 6 3 6 2" xfId="10865" xr:uid="{00000000-0005-0000-0000-000074290000}"/>
    <cellStyle name="20% - Colore 4 6 3 6 3" xfId="10866" xr:uid="{00000000-0005-0000-0000-000075290000}"/>
    <cellStyle name="20% - Colore 4 6 3 7" xfId="10867" xr:uid="{00000000-0005-0000-0000-000076290000}"/>
    <cellStyle name="20% - Colore 4 6 3 7 2" xfId="10868" xr:uid="{00000000-0005-0000-0000-000077290000}"/>
    <cellStyle name="20% - Colore 4 6 3 7 3" xfId="10869" xr:uid="{00000000-0005-0000-0000-000078290000}"/>
    <cellStyle name="20% - Colore 4 6 3 8" xfId="10870" xr:uid="{00000000-0005-0000-0000-000079290000}"/>
    <cellStyle name="20% - Colore 4 6 3 8 2" xfId="10871" xr:uid="{00000000-0005-0000-0000-00007A290000}"/>
    <cellStyle name="20% - Colore 4 6 3 8 3" xfId="10872" xr:uid="{00000000-0005-0000-0000-00007B290000}"/>
    <cellStyle name="20% - Colore 4 6 3 9" xfId="10873" xr:uid="{00000000-0005-0000-0000-00007C290000}"/>
    <cellStyle name="20% - Colore 4 6 4" xfId="10874" xr:uid="{00000000-0005-0000-0000-00007D290000}"/>
    <cellStyle name="20% - Colore 4 6 4 2" xfId="10875" xr:uid="{00000000-0005-0000-0000-00007E290000}"/>
    <cellStyle name="20% - Colore 4 6 4 2 2" xfId="10876" xr:uid="{00000000-0005-0000-0000-00007F290000}"/>
    <cellStyle name="20% - Colore 4 6 4 2 2 2" xfId="10877" xr:uid="{00000000-0005-0000-0000-000080290000}"/>
    <cellStyle name="20% - Colore 4 6 4 2 2 3" xfId="10878" xr:uid="{00000000-0005-0000-0000-000081290000}"/>
    <cellStyle name="20% - Colore 4 6 4 2 3" xfId="10879" xr:uid="{00000000-0005-0000-0000-000082290000}"/>
    <cellStyle name="20% - Colore 4 6 4 2 4" xfId="10880" xr:uid="{00000000-0005-0000-0000-000083290000}"/>
    <cellStyle name="20% - Colore 4 6 4 3" xfId="10881" xr:uid="{00000000-0005-0000-0000-000084290000}"/>
    <cellStyle name="20% - Colore 4 6 4 3 2" xfId="10882" xr:uid="{00000000-0005-0000-0000-000085290000}"/>
    <cellStyle name="20% - Colore 4 6 4 3 3" xfId="10883" xr:uid="{00000000-0005-0000-0000-000086290000}"/>
    <cellStyle name="20% - Colore 4 6 4 4" xfId="10884" xr:uid="{00000000-0005-0000-0000-000087290000}"/>
    <cellStyle name="20% - Colore 4 6 4 4 2" xfId="10885" xr:uid="{00000000-0005-0000-0000-000088290000}"/>
    <cellStyle name="20% - Colore 4 6 4 4 3" xfId="10886" xr:uid="{00000000-0005-0000-0000-000089290000}"/>
    <cellStyle name="20% - Colore 4 6 4 5" xfId="10887" xr:uid="{00000000-0005-0000-0000-00008A290000}"/>
    <cellStyle name="20% - Colore 4 6 4 5 2" xfId="10888" xr:uid="{00000000-0005-0000-0000-00008B290000}"/>
    <cellStyle name="20% - Colore 4 6 4 5 3" xfId="10889" xr:uid="{00000000-0005-0000-0000-00008C290000}"/>
    <cellStyle name="20% - Colore 4 6 4 6" xfId="10890" xr:uid="{00000000-0005-0000-0000-00008D290000}"/>
    <cellStyle name="20% - Colore 4 6 4 7" xfId="10891" xr:uid="{00000000-0005-0000-0000-00008E290000}"/>
    <cellStyle name="20% - Colore 4 6 5" xfId="10892" xr:uid="{00000000-0005-0000-0000-00008F290000}"/>
    <cellStyle name="20% - Colore 4 6 5 2" xfId="10893" xr:uid="{00000000-0005-0000-0000-000090290000}"/>
    <cellStyle name="20% - Colore 4 6 5 2 2" xfId="10894" xr:uid="{00000000-0005-0000-0000-000091290000}"/>
    <cellStyle name="20% - Colore 4 6 5 2 2 2" xfId="10895" xr:uid="{00000000-0005-0000-0000-000092290000}"/>
    <cellStyle name="20% - Colore 4 6 5 2 2 3" xfId="10896" xr:uid="{00000000-0005-0000-0000-000093290000}"/>
    <cellStyle name="20% - Colore 4 6 5 2 3" xfId="10897" xr:uid="{00000000-0005-0000-0000-000094290000}"/>
    <cellStyle name="20% - Colore 4 6 5 2 4" xfId="10898" xr:uid="{00000000-0005-0000-0000-000095290000}"/>
    <cellStyle name="20% - Colore 4 6 5 3" xfId="10899" xr:uid="{00000000-0005-0000-0000-000096290000}"/>
    <cellStyle name="20% - Colore 4 6 5 3 2" xfId="10900" xr:uid="{00000000-0005-0000-0000-000097290000}"/>
    <cellStyle name="20% - Colore 4 6 5 3 3" xfId="10901" xr:uid="{00000000-0005-0000-0000-000098290000}"/>
    <cellStyle name="20% - Colore 4 6 5 4" xfId="10902" xr:uid="{00000000-0005-0000-0000-000099290000}"/>
    <cellStyle name="20% - Colore 4 6 5 4 2" xfId="10903" xr:uid="{00000000-0005-0000-0000-00009A290000}"/>
    <cellStyle name="20% - Colore 4 6 5 4 3" xfId="10904" xr:uid="{00000000-0005-0000-0000-00009B290000}"/>
    <cellStyle name="20% - Colore 4 6 5 5" xfId="10905" xr:uid="{00000000-0005-0000-0000-00009C290000}"/>
    <cellStyle name="20% - Colore 4 6 5 5 2" xfId="10906" xr:uid="{00000000-0005-0000-0000-00009D290000}"/>
    <cellStyle name="20% - Colore 4 6 5 5 3" xfId="10907" xr:uid="{00000000-0005-0000-0000-00009E290000}"/>
    <cellStyle name="20% - Colore 4 6 5 6" xfId="10908" xr:uid="{00000000-0005-0000-0000-00009F290000}"/>
    <cellStyle name="20% - Colore 4 6 5 7" xfId="10909" xr:uid="{00000000-0005-0000-0000-0000A0290000}"/>
    <cellStyle name="20% - Colore 4 6 6" xfId="10910" xr:uid="{00000000-0005-0000-0000-0000A1290000}"/>
    <cellStyle name="20% - Colore 4 6 6 2" xfId="10911" xr:uid="{00000000-0005-0000-0000-0000A2290000}"/>
    <cellStyle name="20% - Colore 4 6 6 2 2" xfId="10912" xr:uid="{00000000-0005-0000-0000-0000A3290000}"/>
    <cellStyle name="20% - Colore 4 6 6 2 2 2" xfId="10913" xr:uid="{00000000-0005-0000-0000-0000A4290000}"/>
    <cellStyle name="20% - Colore 4 6 6 2 2 3" xfId="10914" xr:uid="{00000000-0005-0000-0000-0000A5290000}"/>
    <cellStyle name="20% - Colore 4 6 6 2 3" xfId="10915" xr:uid="{00000000-0005-0000-0000-0000A6290000}"/>
    <cellStyle name="20% - Colore 4 6 6 2 4" xfId="10916" xr:uid="{00000000-0005-0000-0000-0000A7290000}"/>
    <cellStyle name="20% - Colore 4 6 6 3" xfId="10917" xr:uid="{00000000-0005-0000-0000-0000A8290000}"/>
    <cellStyle name="20% - Colore 4 6 6 3 2" xfId="10918" xr:uid="{00000000-0005-0000-0000-0000A9290000}"/>
    <cellStyle name="20% - Colore 4 6 6 3 3" xfId="10919" xr:uid="{00000000-0005-0000-0000-0000AA290000}"/>
    <cellStyle name="20% - Colore 4 6 6 4" xfId="10920" xr:uid="{00000000-0005-0000-0000-0000AB290000}"/>
    <cellStyle name="20% - Colore 4 6 6 4 2" xfId="10921" xr:uid="{00000000-0005-0000-0000-0000AC290000}"/>
    <cellStyle name="20% - Colore 4 6 6 4 3" xfId="10922" xr:uid="{00000000-0005-0000-0000-0000AD290000}"/>
    <cellStyle name="20% - Colore 4 6 6 5" xfId="10923" xr:uid="{00000000-0005-0000-0000-0000AE290000}"/>
    <cellStyle name="20% - Colore 4 6 6 5 2" xfId="10924" xr:uid="{00000000-0005-0000-0000-0000AF290000}"/>
    <cellStyle name="20% - Colore 4 6 6 5 3" xfId="10925" xr:uid="{00000000-0005-0000-0000-0000B0290000}"/>
    <cellStyle name="20% - Colore 4 6 6 6" xfId="10926" xr:uid="{00000000-0005-0000-0000-0000B1290000}"/>
    <cellStyle name="20% - Colore 4 6 6 7" xfId="10927" xr:uid="{00000000-0005-0000-0000-0000B2290000}"/>
    <cellStyle name="20% - Colore 4 6 7" xfId="10928" xr:uid="{00000000-0005-0000-0000-0000B3290000}"/>
    <cellStyle name="20% - Colore 4 6 7 2" xfId="10929" xr:uid="{00000000-0005-0000-0000-0000B4290000}"/>
    <cellStyle name="20% - Colore 4 6 7 2 2" xfId="10930" xr:uid="{00000000-0005-0000-0000-0000B5290000}"/>
    <cellStyle name="20% - Colore 4 6 7 2 3" xfId="10931" xr:uid="{00000000-0005-0000-0000-0000B6290000}"/>
    <cellStyle name="20% - Colore 4 6 7 3" xfId="10932" xr:uid="{00000000-0005-0000-0000-0000B7290000}"/>
    <cellStyle name="20% - Colore 4 6 7 4" xfId="10933" xr:uid="{00000000-0005-0000-0000-0000B8290000}"/>
    <cellStyle name="20% - Colore 4 6 8" xfId="10934" xr:uid="{00000000-0005-0000-0000-0000B9290000}"/>
    <cellStyle name="20% - Colore 4 6 8 2" xfId="10935" xr:uid="{00000000-0005-0000-0000-0000BA290000}"/>
    <cellStyle name="20% - Colore 4 6 8 3" xfId="10936" xr:uid="{00000000-0005-0000-0000-0000BB290000}"/>
    <cellStyle name="20% - Colore 4 6 9" xfId="10937" xr:uid="{00000000-0005-0000-0000-0000BC290000}"/>
    <cellStyle name="20% - Colore 4 6 9 2" xfId="10938" xr:uid="{00000000-0005-0000-0000-0000BD290000}"/>
    <cellStyle name="20% - Colore 4 6 9 3" xfId="10939" xr:uid="{00000000-0005-0000-0000-0000BE290000}"/>
    <cellStyle name="20% - Colore 4 7" xfId="10940" xr:uid="{00000000-0005-0000-0000-0000BF290000}"/>
    <cellStyle name="20% - Colore 4 7 10" xfId="10941" xr:uid="{00000000-0005-0000-0000-0000C0290000}"/>
    <cellStyle name="20% - Colore 4 7 10 2" xfId="10942" xr:uid="{00000000-0005-0000-0000-0000C1290000}"/>
    <cellStyle name="20% - Colore 4 7 10 3" xfId="10943" xr:uid="{00000000-0005-0000-0000-0000C2290000}"/>
    <cellStyle name="20% - Colore 4 7 11" xfId="10944" xr:uid="{00000000-0005-0000-0000-0000C3290000}"/>
    <cellStyle name="20% - Colore 4 7 12" xfId="10945" xr:uid="{00000000-0005-0000-0000-0000C4290000}"/>
    <cellStyle name="20% - Colore 4 7 2" xfId="10946" xr:uid="{00000000-0005-0000-0000-0000C5290000}"/>
    <cellStyle name="20% - Colore 4 7 2 10" xfId="10947" xr:uid="{00000000-0005-0000-0000-0000C6290000}"/>
    <cellStyle name="20% - Colore 4 7 2 2" xfId="10948" xr:uid="{00000000-0005-0000-0000-0000C7290000}"/>
    <cellStyle name="20% - Colore 4 7 2 2 2" xfId="10949" xr:uid="{00000000-0005-0000-0000-0000C8290000}"/>
    <cellStyle name="20% - Colore 4 7 2 2 2 2" xfId="10950" xr:uid="{00000000-0005-0000-0000-0000C9290000}"/>
    <cellStyle name="20% - Colore 4 7 2 2 2 2 2" xfId="10951" xr:uid="{00000000-0005-0000-0000-0000CA290000}"/>
    <cellStyle name="20% - Colore 4 7 2 2 2 2 3" xfId="10952" xr:uid="{00000000-0005-0000-0000-0000CB290000}"/>
    <cellStyle name="20% - Colore 4 7 2 2 2 3" xfId="10953" xr:uid="{00000000-0005-0000-0000-0000CC290000}"/>
    <cellStyle name="20% - Colore 4 7 2 2 2 4" xfId="10954" xr:uid="{00000000-0005-0000-0000-0000CD290000}"/>
    <cellStyle name="20% - Colore 4 7 2 2 3" xfId="10955" xr:uid="{00000000-0005-0000-0000-0000CE290000}"/>
    <cellStyle name="20% - Colore 4 7 2 2 3 2" xfId="10956" xr:uid="{00000000-0005-0000-0000-0000CF290000}"/>
    <cellStyle name="20% - Colore 4 7 2 2 3 3" xfId="10957" xr:uid="{00000000-0005-0000-0000-0000D0290000}"/>
    <cellStyle name="20% - Colore 4 7 2 2 4" xfId="10958" xr:uid="{00000000-0005-0000-0000-0000D1290000}"/>
    <cellStyle name="20% - Colore 4 7 2 2 4 2" xfId="10959" xr:uid="{00000000-0005-0000-0000-0000D2290000}"/>
    <cellStyle name="20% - Colore 4 7 2 2 4 3" xfId="10960" xr:uid="{00000000-0005-0000-0000-0000D3290000}"/>
    <cellStyle name="20% - Colore 4 7 2 2 5" xfId="10961" xr:uid="{00000000-0005-0000-0000-0000D4290000}"/>
    <cellStyle name="20% - Colore 4 7 2 2 5 2" xfId="10962" xr:uid="{00000000-0005-0000-0000-0000D5290000}"/>
    <cellStyle name="20% - Colore 4 7 2 2 5 3" xfId="10963" xr:uid="{00000000-0005-0000-0000-0000D6290000}"/>
    <cellStyle name="20% - Colore 4 7 2 2 6" xfId="10964" xr:uid="{00000000-0005-0000-0000-0000D7290000}"/>
    <cellStyle name="20% - Colore 4 7 2 2 7" xfId="10965" xr:uid="{00000000-0005-0000-0000-0000D8290000}"/>
    <cellStyle name="20% - Colore 4 7 2 3" xfId="10966" xr:uid="{00000000-0005-0000-0000-0000D9290000}"/>
    <cellStyle name="20% - Colore 4 7 2 3 2" xfId="10967" xr:uid="{00000000-0005-0000-0000-0000DA290000}"/>
    <cellStyle name="20% - Colore 4 7 2 3 2 2" xfId="10968" xr:uid="{00000000-0005-0000-0000-0000DB290000}"/>
    <cellStyle name="20% - Colore 4 7 2 3 2 2 2" xfId="10969" xr:uid="{00000000-0005-0000-0000-0000DC290000}"/>
    <cellStyle name="20% - Colore 4 7 2 3 2 2 3" xfId="10970" xr:uid="{00000000-0005-0000-0000-0000DD290000}"/>
    <cellStyle name="20% - Colore 4 7 2 3 2 3" xfId="10971" xr:uid="{00000000-0005-0000-0000-0000DE290000}"/>
    <cellStyle name="20% - Colore 4 7 2 3 2 4" xfId="10972" xr:uid="{00000000-0005-0000-0000-0000DF290000}"/>
    <cellStyle name="20% - Colore 4 7 2 3 3" xfId="10973" xr:uid="{00000000-0005-0000-0000-0000E0290000}"/>
    <cellStyle name="20% - Colore 4 7 2 3 3 2" xfId="10974" xr:uid="{00000000-0005-0000-0000-0000E1290000}"/>
    <cellStyle name="20% - Colore 4 7 2 3 3 3" xfId="10975" xr:uid="{00000000-0005-0000-0000-0000E2290000}"/>
    <cellStyle name="20% - Colore 4 7 2 3 4" xfId="10976" xr:uid="{00000000-0005-0000-0000-0000E3290000}"/>
    <cellStyle name="20% - Colore 4 7 2 3 4 2" xfId="10977" xr:uid="{00000000-0005-0000-0000-0000E4290000}"/>
    <cellStyle name="20% - Colore 4 7 2 3 4 3" xfId="10978" xr:uid="{00000000-0005-0000-0000-0000E5290000}"/>
    <cellStyle name="20% - Colore 4 7 2 3 5" xfId="10979" xr:uid="{00000000-0005-0000-0000-0000E6290000}"/>
    <cellStyle name="20% - Colore 4 7 2 3 5 2" xfId="10980" xr:uid="{00000000-0005-0000-0000-0000E7290000}"/>
    <cellStyle name="20% - Colore 4 7 2 3 5 3" xfId="10981" xr:uid="{00000000-0005-0000-0000-0000E8290000}"/>
    <cellStyle name="20% - Colore 4 7 2 3 6" xfId="10982" xr:uid="{00000000-0005-0000-0000-0000E9290000}"/>
    <cellStyle name="20% - Colore 4 7 2 3 7" xfId="10983" xr:uid="{00000000-0005-0000-0000-0000EA290000}"/>
    <cellStyle name="20% - Colore 4 7 2 4" xfId="10984" xr:uid="{00000000-0005-0000-0000-0000EB290000}"/>
    <cellStyle name="20% - Colore 4 7 2 4 2" xfId="10985" xr:uid="{00000000-0005-0000-0000-0000EC290000}"/>
    <cellStyle name="20% - Colore 4 7 2 4 2 2" xfId="10986" xr:uid="{00000000-0005-0000-0000-0000ED290000}"/>
    <cellStyle name="20% - Colore 4 7 2 4 2 2 2" xfId="10987" xr:uid="{00000000-0005-0000-0000-0000EE290000}"/>
    <cellStyle name="20% - Colore 4 7 2 4 2 2 3" xfId="10988" xr:uid="{00000000-0005-0000-0000-0000EF290000}"/>
    <cellStyle name="20% - Colore 4 7 2 4 2 3" xfId="10989" xr:uid="{00000000-0005-0000-0000-0000F0290000}"/>
    <cellStyle name="20% - Colore 4 7 2 4 2 4" xfId="10990" xr:uid="{00000000-0005-0000-0000-0000F1290000}"/>
    <cellStyle name="20% - Colore 4 7 2 4 3" xfId="10991" xr:uid="{00000000-0005-0000-0000-0000F2290000}"/>
    <cellStyle name="20% - Colore 4 7 2 4 3 2" xfId="10992" xr:uid="{00000000-0005-0000-0000-0000F3290000}"/>
    <cellStyle name="20% - Colore 4 7 2 4 3 3" xfId="10993" xr:uid="{00000000-0005-0000-0000-0000F4290000}"/>
    <cellStyle name="20% - Colore 4 7 2 4 4" xfId="10994" xr:uid="{00000000-0005-0000-0000-0000F5290000}"/>
    <cellStyle name="20% - Colore 4 7 2 4 4 2" xfId="10995" xr:uid="{00000000-0005-0000-0000-0000F6290000}"/>
    <cellStyle name="20% - Colore 4 7 2 4 4 3" xfId="10996" xr:uid="{00000000-0005-0000-0000-0000F7290000}"/>
    <cellStyle name="20% - Colore 4 7 2 4 5" xfId="10997" xr:uid="{00000000-0005-0000-0000-0000F8290000}"/>
    <cellStyle name="20% - Colore 4 7 2 4 5 2" xfId="10998" xr:uid="{00000000-0005-0000-0000-0000F9290000}"/>
    <cellStyle name="20% - Colore 4 7 2 4 5 3" xfId="10999" xr:uid="{00000000-0005-0000-0000-0000FA290000}"/>
    <cellStyle name="20% - Colore 4 7 2 4 6" xfId="11000" xr:uid="{00000000-0005-0000-0000-0000FB290000}"/>
    <cellStyle name="20% - Colore 4 7 2 4 7" xfId="11001" xr:uid="{00000000-0005-0000-0000-0000FC290000}"/>
    <cellStyle name="20% - Colore 4 7 2 5" xfId="11002" xr:uid="{00000000-0005-0000-0000-0000FD290000}"/>
    <cellStyle name="20% - Colore 4 7 2 5 2" xfId="11003" xr:uid="{00000000-0005-0000-0000-0000FE290000}"/>
    <cellStyle name="20% - Colore 4 7 2 5 2 2" xfId="11004" xr:uid="{00000000-0005-0000-0000-0000FF290000}"/>
    <cellStyle name="20% - Colore 4 7 2 5 2 3" xfId="11005" xr:uid="{00000000-0005-0000-0000-0000002A0000}"/>
    <cellStyle name="20% - Colore 4 7 2 5 3" xfId="11006" xr:uid="{00000000-0005-0000-0000-0000012A0000}"/>
    <cellStyle name="20% - Colore 4 7 2 5 4" xfId="11007" xr:uid="{00000000-0005-0000-0000-0000022A0000}"/>
    <cellStyle name="20% - Colore 4 7 2 6" xfId="11008" xr:uid="{00000000-0005-0000-0000-0000032A0000}"/>
    <cellStyle name="20% - Colore 4 7 2 6 2" xfId="11009" xr:uid="{00000000-0005-0000-0000-0000042A0000}"/>
    <cellStyle name="20% - Colore 4 7 2 6 3" xfId="11010" xr:uid="{00000000-0005-0000-0000-0000052A0000}"/>
    <cellStyle name="20% - Colore 4 7 2 7" xfId="11011" xr:uid="{00000000-0005-0000-0000-0000062A0000}"/>
    <cellStyle name="20% - Colore 4 7 2 7 2" xfId="11012" xr:uid="{00000000-0005-0000-0000-0000072A0000}"/>
    <cellStyle name="20% - Colore 4 7 2 7 3" xfId="11013" xr:uid="{00000000-0005-0000-0000-0000082A0000}"/>
    <cellStyle name="20% - Colore 4 7 2 8" xfId="11014" xr:uid="{00000000-0005-0000-0000-0000092A0000}"/>
    <cellStyle name="20% - Colore 4 7 2 8 2" xfId="11015" xr:uid="{00000000-0005-0000-0000-00000A2A0000}"/>
    <cellStyle name="20% - Colore 4 7 2 8 3" xfId="11016" xr:uid="{00000000-0005-0000-0000-00000B2A0000}"/>
    <cellStyle name="20% - Colore 4 7 2 9" xfId="11017" xr:uid="{00000000-0005-0000-0000-00000C2A0000}"/>
    <cellStyle name="20% - Colore 4 7 3" xfId="11018" xr:uid="{00000000-0005-0000-0000-00000D2A0000}"/>
    <cellStyle name="20% - Colore 4 7 3 10" xfId="11019" xr:uid="{00000000-0005-0000-0000-00000E2A0000}"/>
    <cellStyle name="20% - Colore 4 7 3 2" xfId="11020" xr:uid="{00000000-0005-0000-0000-00000F2A0000}"/>
    <cellStyle name="20% - Colore 4 7 3 2 2" xfId="11021" xr:uid="{00000000-0005-0000-0000-0000102A0000}"/>
    <cellStyle name="20% - Colore 4 7 3 2 2 2" xfId="11022" xr:uid="{00000000-0005-0000-0000-0000112A0000}"/>
    <cellStyle name="20% - Colore 4 7 3 2 2 2 2" xfId="11023" xr:uid="{00000000-0005-0000-0000-0000122A0000}"/>
    <cellStyle name="20% - Colore 4 7 3 2 2 2 3" xfId="11024" xr:uid="{00000000-0005-0000-0000-0000132A0000}"/>
    <cellStyle name="20% - Colore 4 7 3 2 2 3" xfId="11025" xr:uid="{00000000-0005-0000-0000-0000142A0000}"/>
    <cellStyle name="20% - Colore 4 7 3 2 2 4" xfId="11026" xr:uid="{00000000-0005-0000-0000-0000152A0000}"/>
    <cellStyle name="20% - Colore 4 7 3 2 3" xfId="11027" xr:uid="{00000000-0005-0000-0000-0000162A0000}"/>
    <cellStyle name="20% - Colore 4 7 3 2 3 2" xfId="11028" xr:uid="{00000000-0005-0000-0000-0000172A0000}"/>
    <cellStyle name="20% - Colore 4 7 3 2 3 3" xfId="11029" xr:uid="{00000000-0005-0000-0000-0000182A0000}"/>
    <cellStyle name="20% - Colore 4 7 3 2 4" xfId="11030" xr:uid="{00000000-0005-0000-0000-0000192A0000}"/>
    <cellStyle name="20% - Colore 4 7 3 2 4 2" xfId="11031" xr:uid="{00000000-0005-0000-0000-00001A2A0000}"/>
    <cellStyle name="20% - Colore 4 7 3 2 4 3" xfId="11032" xr:uid="{00000000-0005-0000-0000-00001B2A0000}"/>
    <cellStyle name="20% - Colore 4 7 3 2 5" xfId="11033" xr:uid="{00000000-0005-0000-0000-00001C2A0000}"/>
    <cellStyle name="20% - Colore 4 7 3 2 5 2" xfId="11034" xr:uid="{00000000-0005-0000-0000-00001D2A0000}"/>
    <cellStyle name="20% - Colore 4 7 3 2 5 3" xfId="11035" xr:uid="{00000000-0005-0000-0000-00001E2A0000}"/>
    <cellStyle name="20% - Colore 4 7 3 2 6" xfId="11036" xr:uid="{00000000-0005-0000-0000-00001F2A0000}"/>
    <cellStyle name="20% - Colore 4 7 3 2 7" xfId="11037" xr:uid="{00000000-0005-0000-0000-0000202A0000}"/>
    <cellStyle name="20% - Colore 4 7 3 3" xfId="11038" xr:uid="{00000000-0005-0000-0000-0000212A0000}"/>
    <cellStyle name="20% - Colore 4 7 3 3 2" xfId="11039" xr:uid="{00000000-0005-0000-0000-0000222A0000}"/>
    <cellStyle name="20% - Colore 4 7 3 3 2 2" xfId="11040" xr:uid="{00000000-0005-0000-0000-0000232A0000}"/>
    <cellStyle name="20% - Colore 4 7 3 3 2 2 2" xfId="11041" xr:uid="{00000000-0005-0000-0000-0000242A0000}"/>
    <cellStyle name="20% - Colore 4 7 3 3 2 2 3" xfId="11042" xr:uid="{00000000-0005-0000-0000-0000252A0000}"/>
    <cellStyle name="20% - Colore 4 7 3 3 2 3" xfId="11043" xr:uid="{00000000-0005-0000-0000-0000262A0000}"/>
    <cellStyle name="20% - Colore 4 7 3 3 2 4" xfId="11044" xr:uid="{00000000-0005-0000-0000-0000272A0000}"/>
    <cellStyle name="20% - Colore 4 7 3 3 3" xfId="11045" xr:uid="{00000000-0005-0000-0000-0000282A0000}"/>
    <cellStyle name="20% - Colore 4 7 3 3 3 2" xfId="11046" xr:uid="{00000000-0005-0000-0000-0000292A0000}"/>
    <cellStyle name="20% - Colore 4 7 3 3 3 3" xfId="11047" xr:uid="{00000000-0005-0000-0000-00002A2A0000}"/>
    <cellStyle name="20% - Colore 4 7 3 3 4" xfId="11048" xr:uid="{00000000-0005-0000-0000-00002B2A0000}"/>
    <cellStyle name="20% - Colore 4 7 3 3 4 2" xfId="11049" xr:uid="{00000000-0005-0000-0000-00002C2A0000}"/>
    <cellStyle name="20% - Colore 4 7 3 3 4 3" xfId="11050" xr:uid="{00000000-0005-0000-0000-00002D2A0000}"/>
    <cellStyle name="20% - Colore 4 7 3 3 5" xfId="11051" xr:uid="{00000000-0005-0000-0000-00002E2A0000}"/>
    <cellStyle name="20% - Colore 4 7 3 3 5 2" xfId="11052" xr:uid="{00000000-0005-0000-0000-00002F2A0000}"/>
    <cellStyle name="20% - Colore 4 7 3 3 5 3" xfId="11053" xr:uid="{00000000-0005-0000-0000-0000302A0000}"/>
    <cellStyle name="20% - Colore 4 7 3 3 6" xfId="11054" xr:uid="{00000000-0005-0000-0000-0000312A0000}"/>
    <cellStyle name="20% - Colore 4 7 3 3 7" xfId="11055" xr:uid="{00000000-0005-0000-0000-0000322A0000}"/>
    <cellStyle name="20% - Colore 4 7 3 4" xfId="11056" xr:uid="{00000000-0005-0000-0000-0000332A0000}"/>
    <cellStyle name="20% - Colore 4 7 3 4 2" xfId="11057" xr:uid="{00000000-0005-0000-0000-0000342A0000}"/>
    <cellStyle name="20% - Colore 4 7 3 4 2 2" xfId="11058" xr:uid="{00000000-0005-0000-0000-0000352A0000}"/>
    <cellStyle name="20% - Colore 4 7 3 4 2 2 2" xfId="11059" xr:uid="{00000000-0005-0000-0000-0000362A0000}"/>
    <cellStyle name="20% - Colore 4 7 3 4 2 2 3" xfId="11060" xr:uid="{00000000-0005-0000-0000-0000372A0000}"/>
    <cellStyle name="20% - Colore 4 7 3 4 2 3" xfId="11061" xr:uid="{00000000-0005-0000-0000-0000382A0000}"/>
    <cellStyle name="20% - Colore 4 7 3 4 2 4" xfId="11062" xr:uid="{00000000-0005-0000-0000-0000392A0000}"/>
    <cellStyle name="20% - Colore 4 7 3 4 3" xfId="11063" xr:uid="{00000000-0005-0000-0000-00003A2A0000}"/>
    <cellStyle name="20% - Colore 4 7 3 4 3 2" xfId="11064" xr:uid="{00000000-0005-0000-0000-00003B2A0000}"/>
    <cellStyle name="20% - Colore 4 7 3 4 3 3" xfId="11065" xr:uid="{00000000-0005-0000-0000-00003C2A0000}"/>
    <cellStyle name="20% - Colore 4 7 3 4 4" xfId="11066" xr:uid="{00000000-0005-0000-0000-00003D2A0000}"/>
    <cellStyle name="20% - Colore 4 7 3 4 4 2" xfId="11067" xr:uid="{00000000-0005-0000-0000-00003E2A0000}"/>
    <cellStyle name="20% - Colore 4 7 3 4 4 3" xfId="11068" xr:uid="{00000000-0005-0000-0000-00003F2A0000}"/>
    <cellStyle name="20% - Colore 4 7 3 4 5" xfId="11069" xr:uid="{00000000-0005-0000-0000-0000402A0000}"/>
    <cellStyle name="20% - Colore 4 7 3 4 5 2" xfId="11070" xr:uid="{00000000-0005-0000-0000-0000412A0000}"/>
    <cellStyle name="20% - Colore 4 7 3 4 5 3" xfId="11071" xr:uid="{00000000-0005-0000-0000-0000422A0000}"/>
    <cellStyle name="20% - Colore 4 7 3 4 6" xfId="11072" xr:uid="{00000000-0005-0000-0000-0000432A0000}"/>
    <cellStyle name="20% - Colore 4 7 3 4 7" xfId="11073" xr:uid="{00000000-0005-0000-0000-0000442A0000}"/>
    <cellStyle name="20% - Colore 4 7 3 5" xfId="11074" xr:uid="{00000000-0005-0000-0000-0000452A0000}"/>
    <cellStyle name="20% - Colore 4 7 3 5 2" xfId="11075" xr:uid="{00000000-0005-0000-0000-0000462A0000}"/>
    <cellStyle name="20% - Colore 4 7 3 5 2 2" xfId="11076" xr:uid="{00000000-0005-0000-0000-0000472A0000}"/>
    <cellStyle name="20% - Colore 4 7 3 5 2 3" xfId="11077" xr:uid="{00000000-0005-0000-0000-0000482A0000}"/>
    <cellStyle name="20% - Colore 4 7 3 5 3" xfId="11078" xr:uid="{00000000-0005-0000-0000-0000492A0000}"/>
    <cellStyle name="20% - Colore 4 7 3 5 4" xfId="11079" xr:uid="{00000000-0005-0000-0000-00004A2A0000}"/>
    <cellStyle name="20% - Colore 4 7 3 6" xfId="11080" xr:uid="{00000000-0005-0000-0000-00004B2A0000}"/>
    <cellStyle name="20% - Colore 4 7 3 6 2" xfId="11081" xr:uid="{00000000-0005-0000-0000-00004C2A0000}"/>
    <cellStyle name="20% - Colore 4 7 3 6 3" xfId="11082" xr:uid="{00000000-0005-0000-0000-00004D2A0000}"/>
    <cellStyle name="20% - Colore 4 7 3 7" xfId="11083" xr:uid="{00000000-0005-0000-0000-00004E2A0000}"/>
    <cellStyle name="20% - Colore 4 7 3 7 2" xfId="11084" xr:uid="{00000000-0005-0000-0000-00004F2A0000}"/>
    <cellStyle name="20% - Colore 4 7 3 7 3" xfId="11085" xr:uid="{00000000-0005-0000-0000-0000502A0000}"/>
    <cellStyle name="20% - Colore 4 7 3 8" xfId="11086" xr:uid="{00000000-0005-0000-0000-0000512A0000}"/>
    <cellStyle name="20% - Colore 4 7 3 8 2" xfId="11087" xr:uid="{00000000-0005-0000-0000-0000522A0000}"/>
    <cellStyle name="20% - Colore 4 7 3 8 3" xfId="11088" xr:uid="{00000000-0005-0000-0000-0000532A0000}"/>
    <cellStyle name="20% - Colore 4 7 3 9" xfId="11089" xr:uid="{00000000-0005-0000-0000-0000542A0000}"/>
    <cellStyle name="20% - Colore 4 7 4" xfId="11090" xr:uid="{00000000-0005-0000-0000-0000552A0000}"/>
    <cellStyle name="20% - Colore 4 7 4 2" xfId="11091" xr:uid="{00000000-0005-0000-0000-0000562A0000}"/>
    <cellStyle name="20% - Colore 4 7 4 2 2" xfId="11092" xr:uid="{00000000-0005-0000-0000-0000572A0000}"/>
    <cellStyle name="20% - Colore 4 7 4 2 2 2" xfId="11093" xr:uid="{00000000-0005-0000-0000-0000582A0000}"/>
    <cellStyle name="20% - Colore 4 7 4 2 2 3" xfId="11094" xr:uid="{00000000-0005-0000-0000-0000592A0000}"/>
    <cellStyle name="20% - Colore 4 7 4 2 3" xfId="11095" xr:uid="{00000000-0005-0000-0000-00005A2A0000}"/>
    <cellStyle name="20% - Colore 4 7 4 2 4" xfId="11096" xr:uid="{00000000-0005-0000-0000-00005B2A0000}"/>
    <cellStyle name="20% - Colore 4 7 4 3" xfId="11097" xr:uid="{00000000-0005-0000-0000-00005C2A0000}"/>
    <cellStyle name="20% - Colore 4 7 4 3 2" xfId="11098" xr:uid="{00000000-0005-0000-0000-00005D2A0000}"/>
    <cellStyle name="20% - Colore 4 7 4 3 3" xfId="11099" xr:uid="{00000000-0005-0000-0000-00005E2A0000}"/>
    <cellStyle name="20% - Colore 4 7 4 4" xfId="11100" xr:uid="{00000000-0005-0000-0000-00005F2A0000}"/>
    <cellStyle name="20% - Colore 4 7 4 4 2" xfId="11101" xr:uid="{00000000-0005-0000-0000-0000602A0000}"/>
    <cellStyle name="20% - Colore 4 7 4 4 3" xfId="11102" xr:uid="{00000000-0005-0000-0000-0000612A0000}"/>
    <cellStyle name="20% - Colore 4 7 4 5" xfId="11103" xr:uid="{00000000-0005-0000-0000-0000622A0000}"/>
    <cellStyle name="20% - Colore 4 7 4 5 2" xfId="11104" xr:uid="{00000000-0005-0000-0000-0000632A0000}"/>
    <cellStyle name="20% - Colore 4 7 4 5 3" xfId="11105" xr:uid="{00000000-0005-0000-0000-0000642A0000}"/>
    <cellStyle name="20% - Colore 4 7 4 6" xfId="11106" xr:uid="{00000000-0005-0000-0000-0000652A0000}"/>
    <cellStyle name="20% - Colore 4 7 4 7" xfId="11107" xr:uid="{00000000-0005-0000-0000-0000662A0000}"/>
    <cellStyle name="20% - Colore 4 7 5" xfId="11108" xr:uid="{00000000-0005-0000-0000-0000672A0000}"/>
    <cellStyle name="20% - Colore 4 7 5 2" xfId="11109" xr:uid="{00000000-0005-0000-0000-0000682A0000}"/>
    <cellStyle name="20% - Colore 4 7 5 2 2" xfId="11110" xr:uid="{00000000-0005-0000-0000-0000692A0000}"/>
    <cellStyle name="20% - Colore 4 7 5 2 2 2" xfId="11111" xr:uid="{00000000-0005-0000-0000-00006A2A0000}"/>
    <cellStyle name="20% - Colore 4 7 5 2 2 3" xfId="11112" xr:uid="{00000000-0005-0000-0000-00006B2A0000}"/>
    <cellStyle name="20% - Colore 4 7 5 2 3" xfId="11113" xr:uid="{00000000-0005-0000-0000-00006C2A0000}"/>
    <cellStyle name="20% - Colore 4 7 5 2 4" xfId="11114" xr:uid="{00000000-0005-0000-0000-00006D2A0000}"/>
    <cellStyle name="20% - Colore 4 7 5 3" xfId="11115" xr:uid="{00000000-0005-0000-0000-00006E2A0000}"/>
    <cellStyle name="20% - Colore 4 7 5 3 2" xfId="11116" xr:uid="{00000000-0005-0000-0000-00006F2A0000}"/>
    <cellStyle name="20% - Colore 4 7 5 3 3" xfId="11117" xr:uid="{00000000-0005-0000-0000-0000702A0000}"/>
    <cellStyle name="20% - Colore 4 7 5 4" xfId="11118" xr:uid="{00000000-0005-0000-0000-0000712A0000}"/>
    <cellStyle name="20% - Colore 4 7 5 4 2" xfId="11119" xr:uid="{00000000-0005-0000-0000-0000722A0000}"/>
    <cellStyle name="20% - Colore 4 7 5 4 3" xfId="11120" xr:uid="{00000000-0005-0000-0000-0000732A0000}"/>
    <cellStyle name="20% - Colore 4 7 5 5" xfId="11121" xr:uid="{00000000-0005-0000-0000-0000742A0000}"/>
    <cellStyle name="20% - Colore 4 7 5 5 2" xfId="11122" xr:uid="{00000000-0005-0000-0000-0000752A0000}"/>
    <cellStyle name="20% - Colore 4 7 5 5 3" xfId="11123" xr:uid="{00000000-0005-0000-0000-0000762A0000}"/>
    <cellStyle name="20% - Colore 4 7 5 6" xfId="11124" xr:uid="{00000000-0005-0000-0000-0000772A0000}"/>
    <cellStyle name="20% - Colore 4 7 5 7" xfId="11125" xr:uid="{00000000-0005-0000-0000-0000782A0000}"/>
    <cellStyle name="20% - Colore 4 7 6" xfId="11126" xr:uid="{00000000-0005-0000-0000-0000792A0000}"/>
    <cellStyle name="20% - Colore 4 7 6 2" xfId="11127" xr:uid="{00000000-0005-0000-0000-00007A2A0000}"/>
    <cellStyle name="20% - Colore 4 7 6 2 2" xfId="11128" xr:uid="{00000000-0005-0000-0000-00007B2A0000}"/>
    <cellStyle name="20% - Colore 4 7 6 2 2 2" xfId="11129" xr:uid="{00000000-0005-0000-0000-00007C2A0000}"/>
    <cellStyle name="20% - Colore 4 7 6 2 2 3" xfId="11130" xr:uid="{00000000-0005-0000-0000-00007D2A0000}"/>
    <cellStyle name="20% - Colore 4 7 6 2 3" xfId="11131" xr:uid="{00000000-0005-0000-0000-00007E2A0000}"/>
    <cellStyle name="20% - Colore 4 7 6 2 4" xfId="11132" xr:uid="{00000000-0005-0000-0000-00007F2A0000}"/>
    <cellStyle name="20% - Colore 4 7 6 3" xfId="11133" xr:uid="{00000000-0005-0000-0000-0000802A0000}"/>
    <cellStyle name="20% - Colore 4 7 6 3 2" xfId="11134" xr:uid="{00000000-0005-0000-0000-0000812A0000}"/>
    <cellStyle name="20% - Colore 4 7 6 3 3" xfId="11135" xr:uid="{00000000-0005-0000-0000-0000822A0000}"/>
    <cellStyle name="20% - Colore 4 7 6 4" xfId="11136" xr:uid="{00000000-0005-0000-0000-0000832A0000}"/>
    <cellStyle name="20% - Colore 4 7 6 4 2" xfId="11137" xr:uid="{00000000-0005-0000-0000-0000842A0000}"/>
    <cellStyle name="20% - Colore 4 7 6 4 3" xfId="11138" xr:uid="{00000000-0005-0000-0000-0000852A0000}"/>
    <cellStyle name="20% - Colore 4 7 6 5" xfId="11139" xr:uid="{00000000-0005-0000-0000-0000862A0000}"/>
    <cellStyle name="20% - Colore 4 7 6 5 2" xfId="11140" xr:uid="{00000000-0005-0000-0000-0000872A0000}"/>
    <cellStyle name="20% - Colore 4 7 6 5 3" xfId="11141" xr:uid="{00000000-0005-0000-0000-0000882A0000}"/>
    <cellStyle name="20% - Colore 4 7 6 6" xfId="11142" xr:uid="{00000000-0005-0000-0000-0000892A0000}"/>
    <cellStyle name="20% - Colore 4 7 6 7" xfId="11143" xr:uid="{00000000-0005-0000-0000-00008A2A0000}"/>
    <cellStyle name="20% - Colore 4 7 7" xfId="11144" xr:uid="{00000000-0005-0000-0000-00008B2A0000}"/>
    <cellStyle name="20% - Colore 4 7 7 2" xfId="11145" xr:uid="{00000000-0005-0000-0000-00008C2A0000}"/>
    <cellStyle name="20% - Colore 4 7 7 2 2" xfId="11146" xr:uid="{00000000-0005-0000-0000-00008D2A0000}"/>
    <cellStyle name="20% - Colore 4 7 7 2 3" xfId="11147" xr:uid="{00000000-0005-0000-0000-00008E2A0000}"/>
    <cellStyle name="20% - Colore 4 7 7 3" xfId="11148" xr:uid="{00000000-0005-0000-0000-00008F2A0000}"/>
    <cellStyle name="20% - Colore 4 7 7 4" xfId="11149" xr:uid="{00000000-0005-0000-0000-0000902A0000}"/>
    <cellStyle name="20% - Colore 4 7 8" xfId="11150" xr:uid="{00000000-0005-0000-0000-0000912A0000}"/>
    <cellStyle name="20% - Colore 4 7 8 2" xfId="11151" xr:uid="{00000000-0005-0000-0000-0000922A0000}"/>
    <cellStyle name="20% - Colore 4 7 8 3" xfId="11152" xr:uid="{00000000-0005-0000-0000-0000932A0000}"/>
    <cellStyle name="20% - Colore 4 7 9" xfId="11153" xr:uid="{00000000-0005-0000-0000-0000942A0000}"/>
    <cellStyle name="20% - Colore 4 7 9 2" xfId="11154" xr:uid="{00000000-0005-0000-0000-0000952A0000}"/>
    <cellStyle name="20% - Colore 4 7 9 3" xfId="11155" xr:uid="{00000000-0005-0000-0000-0000962A0000}"/>
    <cellStyle name="20% - Colore 4 8" xfId="11156" xr:uid="{00000000-0005-0000-0000-0000972A0000}"/>
    <cellStyle name="20% - Colore 4 8 10" xfId="11157" xr:uid="{00000000-0005-0000-0000-0000982A0000}"/>
    <cellStyle name="20% - Colore 4 8 10 2" xfId="11158" xr:uid="{00000000-0005-0000-0000-0000992A0000}"/>
    <cellStyle name="20% - Colore 4 8 10 3" xfId="11159" xr:uid="{00000000-0005-0000-0000-00009A2A0000}"/>
    <cellStyle name="20% - Colore 4 8 11" xfId="11160" xr:uid="{00000000-0005-0000-0000-00009B2A0000}"/>
    <cellStyle name="20% - Colore 4 8 12" xfId="11161" xr:uid="{00000000-0005-0000-0000-00009C2A0000}"/>
    <cellStyle name="20% - Colore 4 8 2" xfId="11162" xr:uid="{00000000-0005-0000-0000-00009D2A0000}"/>
    <cellStyle name="20% - Colore 4 8 2 10" xfId="11163" xr:uid="{00000000-0005-0000-0000-00009E2A0000}"/>
    <cellStyle name="20% - Colore 4 8 2 2" xfId="11164" xr:uid="{00000000-0005-0000-0000-00009F2A0000}"/>
    <cellStyle name="20% - Colore 4 8 2 2 2" xfId="11165" xr:uid="{00000000-0005-0000-0000-0000A02A0000}"/>
    <cellStyle name="20% - Colore 4 8 2 2 2 2" xfId="11166" xr:uid="{00000000-0005-0000-0000-0000A12A0000}"/>
    <cellStyle name="20% - Colore 4 8 2 2 2 2 2" xfId="11167" xr:uid="{00000000-0005-0000-0000-0000A22A0000}"/>
    <cellStyle name="20% - Colore 4 8 2 2 2 2 3" xfId="11168" xr:uid="{00000000-0005-0000-0000-0000A32A0000}"/>
    <cellStyle name="20% - Colore 4 8 2 2 2 3" xfId="11169" xr:uid="{00000000-0005-0000-0000-0000A42A0000}"/>
    <cellStyle name="20% - Colore 4 8 2 2 2 4" xfId="11170" xr:uid="{00000000-0005-0000-0000-0000A52A0000}"/>
    <cellStyle name="20% - Colore 4 8 2 2 3" xfId="11171" xr:uid="{00000000-0005-0000-0000-0000A62A0000}"/>
    <cellStyle name="20% - Colore 4 8 2 2 3 2" xfId="11172" xr:uid="{00000000-0005-0000-0000-0000A72A0000}"/>
    <cellStyle name="20% - Colore 4 8 2 2 3 3" xfId="11173" xr:uid="{00000000-0005-0000-0000-0000A82A0000}"/>
    <cellStyle name="20% - Colore 4 8 2 2 4" xfId="11174" xr:uid="{00000000-0005-0000-0000-0000A92A0000}"/>
    <cellStyle name="20% - Colore 4 8 2 2 4 2" xfId="11175" xr:uid="{00000000-0005-0000-0000-0000AA2A0000}"/>
    <cellStyle name="20% - Colore 4 8 2 2 4 3" xfId="11176" xr:uid="{00000000-0005-0000-0000-0000AB2A0000}"/>
    <cellStyle name="20% - Colore 4 8 2 2 5" xfId="11177" xr:uid="{00000000-0005-0000-0000-0000AC2A0000}"/>
    <cellStyle name="20% - Colore 4 8 2 2 5 2" xfId="11178" xr:uid="{00000000-0005-0000-0000-0000AD2A0000}"/>
    <cellStyle name="20% - Colore 4 8 2 2 5 3" xfId="11179" xr:uid="{00000000-0005-0000-0000-0000AE2A0000}"/>
    <cellStyle name="20% - Colore 4 8 2 2 6" xfId="11180" xr:uid="{00000000-0005-0000-0000-0000AF2A0000}"/>
    <cellStyle name="20% - Colore 4 8 2 2 7" xfId="11181" xr:uid="{00000000-0005-0000-0000-0000B02A0000}"/>
    <cellStyle name="20% - Colore 4 8 2 3" xfId="11182" xr:uid="{00000000-0005-0000-0000-0000B12A0000}"/>
    <cellStyle name="20% - Colore 4 8 2 3 2" xfId="11183" xr:uid="{00000000-0005-0000-0000-0000B22A0000}"/>
    <cellStyle name="20% - Colore 4 8 2 3 2 2" xfId="11184" xr:uid="{00000000-0005-0000-0000-0000B32A0000}"/>
    <cellStyle name="20% - Colore 4 8 2 3 2 2 2" xfId="11185" xr:uid="{00000000-0005-0000-0000-0000B42A0000}"/>
    <cellStyle name="20% - Colore 4 8 2 3 2 2 3" xfId="11186" xr:uid="{00000000-0005-0000-0000-0000B52A0000}"/>
    <cellStyle name="20% - Colore 4 8 2 3 2 3" xfId="11187" xr:uid="{00000000-0005-0000-0000-0000B62A0000}"/>
    <cellStyle name="20% - Colore 4 8 2 3 2 4" xfId="11188" xr:uid="{00000000-0005-0000-0000-0000B72A0000}"/>
    <cellStyle name="20% - Colore 4 8 2 3 3" xfId="11189" xr:uid="{00000000-0005-0000-0000-0000B82A0000}"/>
    <cellStyle name="20% - Colore 4 8 2 3 3 2" xfId="11190" xr:uid="{00000000-0005-0000-0000-0000B92A0000}"/>
    <cellStyle name="20% - Colore 4 8 2 3 3 3" xfId="11191" xr:uid="{00000000-0005-0000-0000-0000BA2A0000}"/>
    <cellStyle name="20% - Colore 4 8 2 3 4" xfId="11192" xr:uid="{00000000-0005-0000-0000-0000BB2A0000}"/>
    <cellStyle name="20% - Colore 4 8 2 3 4 2" xfId="11193" xr:uid="{00000000-0005-0000-0000-0000BC2A0000}"/>
    <cellStyle name="20% - Colore 4 8 2 3 4 3" xfId="11194" xr:uid="{00000000-0005-0000-0000-0000BD2A0000}"/>
    <cellStyle name="20% - Colore 4 8 2 3 5" xfId="11195" xr:uid="{00000000-0005-0000-0000-0000BE2A0000}"/>
    <cellStyle name="20% - Colore 4 8 2 3 5 2" xfId="11196" xr:uid="{00000000-0005-0000-0000-0000BF2A0000}"/>
    <cellStyle name="20% - Colore 4 8 2 3 5 3" xfId="11197" xr:uid="{00000000-0005-0000-0000-0000C02A0000}"/>
    <cellStyle name="20% - Colore 4 8 2 3 6" xfId="11198" xr:uid="{00000000-0005-0000-0000-0000C12A0000}"/>
    <cellStyle name="20% - Colore 4 8 2 3 7" xfId="11199" xr:uid="{00000000-0005-0000-0000-0000C22A0000}"/>
    <cellStyle name="20% - Colore 4 8 2 4" xfId="11200" xr:uid="{00000000-0005-0000-0000-0000C32A0000}"/>
    <cellStyle name="20% - Colore 4 8 2 4 2" xfId="11201" xr:uid="{00000000-0005-0000-0000-0000C42A0000}"/>
    <cellStyle name="20% - Colore 4 8 2 4 2 2" xfId="11202" xr:uid="{00000000-0005-0000-0000-0000C52A0000}"/>
    <cellStyle name="20% - Colore 4 8 2 4 2 2 2" xfId="11203" xr:uid="{00000000-0005-0000-0000-0000C62A0000}"/>
    <cellStyle name="20% - Colore 4 8 2 4 2 2 3" xfId="11204" xr:uid="{00000000-0005-0000-0000-0000C72A0000}"/>
    <cellStyle name="20% - Colore 4 8 2 4 2 3" xfId="11205" xr:uid="{00000000-0005-0000-0000-0000C82A0000}"/>
    <cellStyle name="20% - Colore 4 8 2 4 2 4" xfId="11206" xr:uid="{00000000-0005-0000-0000-0000C92A0000}"/>
    <cellStyle name="20% - Colore 4 8 2 4 3" xfId="11207" xr:uid="{00000000-0005-0000-0000-0000CA2A0000}"/>
    <cellStyle name="20% - Colore 4 8 2 4 3 2" xfId="11208" xr:uid="{00000000-0005-0000-0000-0000CB2A0000}"/>
    <cellStyle name="20% - Colore 4 8 2 4 3 3" xfId="11209" xr:uid="{00000000-0005-0000-0000-0000CC2A0000}"/>
    <cellStyle name="20% - Colore 4 8 2 4 4" xfId="11210" xr:uid="{00000000-0005-0000-0000-0000CD2A0000}"/>
    <cellStyle name="20% - Colore 4 8 2 4 4 2" xfId="11211" xr:uid="{00000000-0005-0000-0000-0000CE2A0000}"/>
    <cellStyle name="20% - Colore 4 8 2 4 4 3" xfId="11212" xr:uid="{00000000-0005-0000-0000-0000CF2A0000}"/>
    <cellStyle name="20% - Colore 4 8 2 4 5" xfId="11213" xr:uid="{00000000-0005-0000-0000-0000D02A0000}"/>
    <cellStyle name="20% - Colore 4 8 2 4 5 2" xfId="11214" xr:uid="{00000000-0005-0000-0000-0000D12A0000}"/>
    <cellStyle name="20% - Colore 4 8 2 4 5 3" xfId="11215" xr:uid="{00000000-0005-0000-0000-0000D22A0000}"/>
    <cellStyle name="20% - Colore 4 8 2 4 6" xfId="11216" xr:uid="{00000000-0005-0000-0000-0000D32A0000}"/>
    <cellStyle name="20% - Colore 4 8 2 4 7" xfId="11217" xr:uid="{00000000-0005-0000-0000-0000D42A0000}"/>
    <cellStyle name="20% - Colore 4 8 2 5" xfId="11218" xr:uid="{00000000-0005-0000-0000-0000D52A0000}"/>
    <cellStyle name="20% - Colore 4 8 2 5 2" xfId="11219" xr:uid="{00000000-0005-0000-0000-0000D62A0000}"/>
    <cellStyle name="20% - Colore 4 8 2 5 2 2" xfId="11220" xr:uid="{00000000-0005-0000-0000-0000D72A0000}"/>
    <cellStyle name="20% - Colore 4 8 2 5 2 3" xfId="11221" xr:uid="{00000000-0005-0000-0000-0000D82A0000}"/>
    <cellStyle name="20% - Colore 4 8 2 5 3" xfId="11222" xr:uid="{00000000-0005-0000-0000-0000D92A0000}"/>
    <cellStyle name="20% - Colore 4 8 2 5 4" xfId="11223" xr:uid="{00000000-0005-0000-0000-0000DA2A0000}"/>
    <cellStyle name="20% - Colore 4 8 2 6" xfId="11224" xr:uid="{00000000-0005-0000-0000-0000DB2A0000}"/>
    <cellStyle name="20% - Colore 4 8 2 6 2" xfId="11225" xr:uid="{00000000-0005-0000-0000-0000DC2A0000}"/>
    <cellStyle name="20% - Colore 4 8 2 6 3" xfId="11226" xr:uid="{00000000-0005-0000-0000-0000DD2A0000}"/>
    <cellStyle name="20% - Colore 4 8 2 7" xfId="11227" xr:uid="{00000000-0005-0000-0000-0000DE2A0000}"/>
    <cellStyle name="20% - Colore 4 8 2 7 2" xfId="11228" xr:uid="{00000000-0005-0000-0000-0000DF2A0000}"/>
    <cellStyle name="20% - Colore 4 8 2 7 3" xfId="11229" xr:uid="{00000000-0005-0000-0000-0000E02A0000}"/>
    <cellStyle name="20% - Colore 4 8 2 8" xfId="11230" xr:uid="{00000000-0005-0000-0000-0000E12A0000}"/>
    <cellStyle name="20% - Colore 4 8 2 8 2" xfId="11231" xr:uid="{00000000-0005-0000-0000-0000E22A0000}"/>
    <cellStyle name="20% - Colore 4 8 2 8 3" xfId="11232" xr:uid="{00000000-0005-0000-0000-0000E32A0000}"/>
    <cellStyle name="20% - Colore 4 8 2 9" xfId="11233" xr:uid="{00000000-0005-0000-0000-0000E42A0000}"/>
    <cellStyle name="20% - Colore 4 8 3" xfId="11234" xr:uid="{00000000-0005-0000-0000-0000E52A0000}"/>
    <cellStyle name="20% - Colore 4 8 3 10" xfId="11235" xr:uid="{00000000-0005-0000-0000-0000E62A0000}"/>
    <cellStyle name="20% - Colore 4 8 3 2" xfId="11236" xr:uid="{00000000-0005-0000-0000-0000E72A0000}"/>
    <cellStyle name="20% - Colore 4 8 3 2 2" xfId="11237" xr:uid="{00000000-0005-0000-0000-0000E82A0000}"/>
    <cellStyle name="20% - Colore 4 8 3 2 2 2" xfId="11238" xr:uid="{00000000-0005-0000-0000-0000E92A0000}"/>
    <cellStyle name="20% - Colore 4 8 3 2 2 2 2" xfId="11239" xr:uid="{00000000-0005-0000-0000-0000EA2A0000}"/>
    <cellStyle name="20% - Colore 4 8 3 2 2 2 3" xfId="11240" xr:uid="{00000000-0005-0000-0000-0000EB2A0000}"/>
    <cellStyle name="20% - Colore 4 8 3 2 2 3" xfId="11241" xr:uid="{00000000-0005-0000-0000-0000EC2A0000}"/>
    <cellStyle name="20% - Colore 4 8 3 2 2 4" xfId="11242" xr:uid="{00000000-0005-0000-0000-0000ED2A0000}"/>
    <cellStyle name="20% - Colore 4 8 3 2 3" xfId="11243" xr:uid="{00000000-0005-0000-0000-0000EE2A0000}"/>
    <cellStyle name="20% - Colore 4 8 3 2 3 2" xfId="11244" xr:uid="{00000000-0005-0000-0000-0000EF2A0000}"/>
    <cellStyle name="20% - Colore 4 8 3 2 3 3" xfId="11245" xr:uid="{00000000-0005-0000-0000-0000F02A0000}"/>
    <cellStyle name="20% - Colore 4 8 3 2 4" xfId="11246" xr:uid="{00000000-0005-0000-0000-0000F12A0000}"/>
    <cellStyle name="20% - Colore 4 8 3 2 4 2" xfId="11247" xr:uid="{00000000-0005-0000-0000-0000F22A0000}"/>
    <cellStyle name="20% - Colore 4 8 3 2 4 3" xfId="11248" xr:uid="{00000000-0005-0000-0000-0000F32A0000}"/>
    <cellStyle name="20% - Colore 4 8 3 2 5" xfId="11249" xr:uid="{00000000-0005-0000-0000-0000F42A0000}"/>
    <cellStyle name="20% - Colore 4 8 3 2 5 2" xfId="11250" xr:uid="{00000000-0005-0000-0000-0000F52A0000}"/>
    <cellStyle name="20% - Colore 4 8 3 2 5 3" xfId="11251" xr:uid="{00000000-0005-0000-0000-0000F62A0000}"/>
    <cellStyle name="20% - Colore 4 8 3 2 6" xfId="11252" xr:uid="{00000000-0005-0000-0000-0000F72A0000}"/>
    <cellStyle name="20% - Colore 4 8 3 2 7" xfId="11253" xr:uid="{00000000-0005-0000-0000-0000F82A0000}"/>
    <cellStyle name="20% - Colore 4 8 3 3" xfId="11254" xr:uid="{00000000-0005-0000-0000-0000F92A0000}"/>
    <cellStyle name="20% - Colore 4 8 3 3 2" xfId="11255" xr:uid="{00000000-0005-0000-0000-0000FA2A0000}"/>
    <cellStyle name="20% - Colore 4 8 3 3 2 2" xfId="11256" xr:uid="{00000000-0005-0000-0000-0000FB2A0000}"/>
    <cellStyle name="20% - Colore 4 8 3 3 2 2 2" xfId="11257" xr:uid="{00000000-0005-0000-0000-0000FC2A0000}"/>
    <cellStyle name="20% - Colore 4 8 3 3 2 2 3" xfId="11258" xr:uid="{00000000-0005-0000-0000-0000FD2A0000}"/>
    <cellStyle name="20% - Colore 4 8 3 3 2 3" xfId="11259" xr:uid="{00000000-0005-0000-0000-0000FE2A0000}"/>
    <cellStyle name="20% - Colore 4 8 3 3 2 4" xfId="11260" xr:uid="{00000000-0005-0000-0000-0000FF2A0000}"/>
    <cellStyle name="20% - Colore 4 8 3 3 3" xfId="11261" xr:uid="{00000000-0005-0000-0000-0000002B0000}"/>
    <cellStyle name="20% - Colore 4 8 3 3 3 2" xfId="11262" xr:uid="{00000000-0005-0000-0000-0000012B0000}"/>
    <cellStyle name="20% - Colore 4 8 3 3 3 3" xfId="11263" xr:uid="{00000000-0005-0000-0000-0000022B0000}"/>
    <cellStyle name="20% - Colore 4 8 3 3 4" xfId="11264" xr:uid="{00000000-0005-0000-0000-0000032B0000}"/>
    <cellStyle name="20% - Colore 4 8 3 3 4 2" xfId="11265" xr:uid="{00000000-0005-0000-0000-0000042B0000}"/>
    <cellStyle name="20% - Colore 4 8 3 3 4 3" xfId="11266" xr:uid="{00000000-0005-0000-0000-0000052B0000}"/>
    <cellStyle name="20% - Colore 4 8 3 3 5" xfId="11267" xr:uid="{00000000-0005-0000-0000-0000062B0000}"/>
    <cellStyle name="20% - Colore 4 8 3 3 5 2" xfId="11268" xr:uid="{00000000-0005-0000-0000-0000072B0000}"/>
    <cellStyle name="20% - Colore 4 8 3 3 5 3" xfId="11269" xr:uid="{00000000-0005-0000-0000-0000082B0000}"/>
    <cellStyle name="20% - Colore 4 8 3 3 6" xfId="11270" xr:uid="{00000000-0005-0000-0000-0000092B0000}"/>
    <cellStyle name="20% - Colore 4 8 3 3 7" xfId="11271" xr:uid="{00000000-0005-0000-0000-00000A2B0000}"/>
    <cellStyle name="20% - Colore 4 8 3 4" xfId="11272" xr:uid="{00000000-0005-0000-0000-00000B2B0000}"/>
    <cellStyle name="20% - Colore 4 8 3 4 2" xfId="11273" xr:uid="{00000000-0005-0000-0000-00000C2B0000}"/>
    <cellStyle name="20% - Colore 4 8 3 4 2 2" xfId="11274" xr:uid="{00000000-0005-0000-0000-00000D2B0000}"/>
    <cellStyle name="20% - Colore 4 8 3 4 2 2 2" xfId="11275" xr:uid="{00000000-0005-0000-0000-00000E2B0000}"/>
    <cellStyle name="20% - Colore 4 8 3 4 2 2 3" xfId="11276" xr:uid="{00000000-0005-0000-0000-00000F2B0000}"/>
    <cellStyle name="20% - Colore 4 8 3 4 2 3" xfId="11277" xr:uid="{00000000-0005-0000-0000-0000102B0000}"/>
    <cellStyle name="20% - Colore 4 8 3 4 2 4" xfId="11278" xr:uid="{00000000-0005-0000-0000-0000112B0000}"/>
    <cellStyle name="20% - Colore 4 8 3 4 3" xfId="11279" xr:uid="{00000000-0005-0000-0000-0000122B0000}"/>
    <cellStyle name="20% - Colore 4 8 3 4 3 2" xfId="11280" xr:uid="{00000000-0005-0000-0000-0000132B0000}"/>
    <cellStyle name="20% - Colore 4 8 3 4 3 3" xfId="11281" xr:uid="{00000000-0005-0000-0000-0000142B0000}"/>
    <cellStyle name="20% - Colore 4 8 3 4 4" xfId="11282" xr:uid="{00000000-0005-0000-0000-0000152B0000}"/>
    <cellStyle name="20% - Colore 4 8 3 4 4 2" xfId="11283" xr:uid="{00000000-0005-0000-0000-0000162B0000}"/>
    <cellStyle name="20% - Colore 4 8 3 4 4 3" xfId="11284" xr:uid="{00000000-0005-0000-0000-0000172B0000}"/>
    <cellStyle name="20% - Colore 4 8 3 4 5" xfId="11285" xr:uid="{00000000-0005-0000-0000-0000182B0000}"/>
    <cellStyle name="20% - Colore 4 8 3 4 5 2" xfId="11286" xr:uid="{00000000-0005-0000-0000-0000192B0000}"/>
    <cellStyle name="20% - Colore 4 8 3 4 5 3" xfId="11287" xr:uid="{00000000-0005-0000-0000-00001A2B0000}"/>
    <cellStyle name="20% - Colore 4 8 3 4 6" xfId="11288" xr:uid="{00000000-0005-0000-0000-00001B2B0000}"/>
    <cellStyle name="20% - Colore 4 8 3 4 7" xfId="11289" xr:uid="{00000000-0005-0000-0000-00001C2B0000}"/>
    <cellStyle name="20% - Colore 4 8 3 5" xfId="11290" xr:uid="{00000000-0005-0000-0000-00001D2B0000}"/>
    <cellStyle name="20% - Colore 4 8 3 5 2" xfId="11291" xr:uid="{00000000-0005-0000-0000-00001E2B0000}"/>
    <cellStyle name="20% - Colore 4 8 3 5 2 2" xfId="11292" xr:uid="{00000000-0005-0000-0000-00001F2B0000}"/>
    <cellStyle name="20% - Colore 4 8 3 5 2 3" xfId="11293" xr:uid="{00000000-0005-0000-0000-0000202B0000}"/>
    <cellStyle name="20% - Colore 4 8 3 5 3" xfId="11294" xr:uid="{00000000-0005-0000-0000-0000212B0000}"/>
    <cellStyle name="20% - Colore 4 8 3 5 4" xfId="11295" xr:uid="{00000000-0005-0000-0000-0000222B0000}"/>
    <cellStyle name="20% - Colore 4 8 3 6" xfId="11296" xr:uid="{00000000-0005-0000-0000-0000232B0000}"/>
    <cellStyle name="20% - Colore 4 8 3 6 2" xfId="11297" xr:uid="{00000000-0005-0000-0000-0000242B0000}"/>
    <cellStyle name="20% - Colore 4 8 3 6 3" xfId="11298" xr:uid="{00000000-0005-0000-0000-0000252B0000}"/>
    <cellStyle name="20% - Colore 4 8 3 7" xfId="11299" xr:uid="{00000000-0005-0000-0000-0000262B0000}"/>
    <cellStyle name="20% - Colore 4 8 3 7 2" xfId="11300" xr:uid="{00000000-0005-0000-0000-0000272B0000}"/>
    <cellStyle name="20% - Colore 4 8 3 7 3" xfId="11301" xr:uid="{00000000-0005-0000-0000-0000282B0000}"/>
    <cellStyle name="20% - Colore 4 8 3 8" xfId="11302" xr:uid="{00000000-0005-0000-0000-0000292B0000}"/>
    <cellStyle name="20% - Colore 4 8 3 8 2" xfId="11303" xr:uid="{00000000-0005-0000-0000-00002A2B0000}"/>
    <cellStyle name="20% - Colore 4 8 3 8 3" xfId="11304" xr:uid="{00000000-0005-0000-0000-00002B2B0000}"/>
    <cellStyle name="20% - Colore 4 8 3 9" xfId="11305" xr:uid="{00000000-0005-0000-0000-00002C2B0000}"/>
    <cellStyle name="20% - Colore 4 8 4" xfId="11306" xr:uid="{00000000-0005-0000-0000-00002D2B0000}"/>
    <cellStyle name="20% - Colore 4 8 4 2" xfId="11307" xr:uid="{00000000-0005-0000-0000-00002E2B0000}"/>
    <cellStyle name="20% - Colore 4 8 4 2 2" xfId="11308" xr:uid="{00000000-0005-0000-0000-00002F2B0000}"/>
    <cellStyle name="20% - Colore 4 8 4 2 2 2" xfId="11309" xr:uid="{00000000-0005-0000-0000-0000302B0000}"/>
    <cellStyle name="20% - Colore 4 8 4 2 2 3" xfId="11310" xr:uid="{00000000-0005-0000-0000-0000312B0000}"/>
    <cellStyle name="20% - Colore 4 8 4 2 3" xfId="11311" xr:uid="{00000000-0005-0000-0000-0000322B0000}"/>
    <cellStyle name="20% - Colore 4 8 4 2 4" xfId="11312" xr:uid="{00000000-0005-0000-0000-0000332B0000}"/>
    <cellStyle name="20% - Colore 4 8 4 3" xfId="11313" xr:uid="{00000000-0005-0000-0000-0000342B0000}"/>
    <cellStyle name="20% - Colore 4 8 4 3 2" xfId="11314" xr:uid="{00000000-0005-0000-0000-0000352B0000}"/>
    <cellStyle name="20% - Colore 4 8 4 3 3" xfId="11315" xr:uid="{00000000-0005-0000-0000-0000362B0000}"/>
    <cellStyle name="20% - Colore 4 8 4 4" xfId="11316" xr:uid="{00000000-0005-0000-0000-0000372B0000}"/>
    <cellStyle name="20% - Colore 4 8 4 4 2" xfId="11317" xr:uid="{00000000-0005-0000-0000-0000382B0000}"/>
    <cellStyle name="20% - Colore 4 8 4 4 3" xfId="11318" xr:uid="{00000000-0005-0000-0000-0000392B0000}"/>
    <cellStyle name="20% - Colore 4 8 4 5" xfId="11319" xr:uid="{00000000-0005-0000-0000-00003A2B0000}"/>
    <cellStyle name="20% - Colore 4 8 4 5 2" xfId="11320" xr:uid="{00000000-0005-0000-0000-00003B2B0000}"/>
    <cellStyle name="20% - Colore 4 8 4 5 3" xfId="11321" xr:uid="{00000000-0005-0000-0000-00003C2B0000}"/>
    <cellStyle name="20% - Colore 4 8 4 6" xfId="11322" xr:uid="{00000000-0005-0000-0000-00003D2B0000}"/>
    <cellStyle name="20% - Colore 4 8 4 7" xfId="11323" xr:uid="{00000000-0005-0000-0000-00003E2B0000}"/>
    <cellStyle name="20% - Colore 4 8 5" xfId="11324" xr:uid="{00000000-0005-0000-0000-00003F2B0000}"/>
    <cellStyle name="20% - Colore 4 8 5 2" xfId="11325" xr:uid="{00000000-0005-0000-0000-0000402B0000}"/>
    <cellStyle name="20% - Colore 4 8 5 2 2" xfId="11326" xr:uid="{00000000-0005-0000-0000-0000412B0000}"/>
    <cellStyle name="20% - Colore 4 8 5 2 2 2" xfId="11327" xr:uid="{00000000-0005-0000-0000-0000422B0000}"/>
    <cellStyle name="20% - Colore 4 8 5 2 2 3" xfId="11328" xr:uid="{00000000-0005-0000-0000-0000432B0000}"/>
    <cellStyle name="20% - Colore 4 8 5 2 3" xfId="11329" xr:uid="{00000000-0005-0000-0000-0000442B0000}"/>
    <cellStyle name="20% - Colore 4 8 5 2 4" xfId="11330" xr:uid="{00000000-0005-0000-0000-0000452B0000}"/>
    <cellStyle name="20% - Colore 4 8 5 3" xfId="11331" xr:uid="{00000000-0005-0000-0000-0000462B0000}"/>
    <cellStyle name="20% - Colore 4 8 5 3 2" xfId="11332" xr:uid="{00000000-0005-0000-0000-0000472B0000}"/>
    <cellStyle name="20% - Colore 4 8 5 3 3" xfId="11333" xr:uid="{00000000-0005-0000-0000-0000482B0000}"/>
    <cellStyle name="20% - Colore 4 8 5 4" xfId="11334" xr:uid="{00000000-0005-0000-0000-0000492B0000}"/>
    <cellStyle name="20% - Colore 4 8 5 4 2" xfId="11335" xr:uid="{00000000-0005-0000-0000-00004A2B0000}"/>
    <cellStyle name="20% - Colore 4 8 5 4 3" xfId="11336" xr:uid="{00000000-0005-0000-0000-00004B2B0000}"/>
    <cellStyle name="20% - Colore 4 8 5 5" xfId="11337" xr:uid="{00000000-0005-0000-0000-00004C2B0000}"/>
    <cellStyle name="20% - Colore 4 8 5 5 2" xfId="11338" xr:uid="{00000000-0005-0000-0000-00004D2B0000}"/>
    <cellStyle name="20% - Colore 4 8 5 5 3" xfId="11339" xr:uid="{00000000-0005-0000-0000-00004E2B0000}"/>
    <cellStyle name="20% - Colore 4 8 5 6" xfId="11340" xr:uid="{00000000-0005-0000-0000-00004F2B0000}"/>
    <cellStyle name="20% - Colore 4 8 5 7" xfId="11341" xr:uid="{00000000-0005-0000-0000-0000502B0000}"/>
    <cellStyle name="20% - Colore 4 8 6" xfId="11342" xr:uid="{00000000-0005-0000-0000-0000512B0000}"/>
    <cellStyle name="20% - Colore 4 8 6 2" xfId="11343" xr:uid="{00000000-0005-0000-0000-0000522B0000}"/>
    <cellStyle name="20% - Colore 4 8 6 2 2" xfId="11344" xr:uid="{00000000-0005-0000-0000-0000532B0000}"/>
    <cellStyle name="20% - Colore 4 8 6 2 2 2" xfId="11345" xr:uid="{00000000-0005-0000-0000-0000542B0000}"/>
    <cellStyle name="20% - Colore 4 8 6 2 2 3" xfId="11346" xr:uid="{00000000-0005-0000-0000-0000552B0000}"/>
    <cellStyle name="20% - Colore 4 8 6 2 3" xfId="11347" xr:uid="{00000000-0005-0000-0000-0000562B0000}"/>
    <cellStyle name="20% - Colore 4 8 6 2 4" xfId="11348" xr:uid="{00000000-0005-0000-0000-0000572B0000}"/>
    <cellStyle name="20% - Colore 4 8 6 3" xfId="11349" xr:uid="{00000000-0005-0000-0000-0000582B0000}"/>
    <cellStyle name="20% - Colore 4 8 6 3 2" xfId="11350" xr:uid="{00000000-0005-0000-0000-0000592B0000}"/>
    <cellStyle name="20% - Colore 4 8 6 3 3" xfId="11351" xr:uid="{00000000-0005-0000-0000-00005A2B0000}"/>
    <cellStyle name="20% - Colore 4 8 6 4" xfId="11352" xr:uid="{00000000-0005-0000-0000-00005B2B0000}"/>
    <cellStyle name="20% - Colore 4 8 6 4 2" xfId="11353" xr:uid="{00000000-0005-0000-0000-00005C2B0000}"/>
    <cellStyle name="20% - Colore 4 8 6 4 3" xfId="11354" xr:uid="{00000000-0005-0000-0000-00005D2B0000}"/>
    <cellStyle name="20% - Colore 4 8 6 5" xfId="11355" xr:uid="{00000000-0005-0000-0000-00005E2B0000}"/>
    <cellStyle name="20% - Colore 4 8 6 5 2" xfId="11356" xr:uid="{00000000-0005-0000-0000-00005F2B0000}"/>
    <cellStyle name="20% - Colore 4 8 6 5 3" xfId="11357" xr:uid="{00000000-0005-0000-0000-0000602B0000}"/>
    <cellStyle name="20% - Colore 4 8 6 6" xfId="11358" xr:uid="{00000000-0005-0000-0000-0000612B0000}"/>
    <cellStyle name="20% - Colore 4 8 6 7" xfId="11359" xr:uid="{00000000-0005-0000-0000-0000622B0000}"/>
    <cellStyle name="20% - Colore 4 8 7" xfId="11360" xr:uid="{00000000-0005-0000-0000-0000632B0000}"/>
    <cellStyle name="20% - Colore 4 8 7 2" xfId="11361" xr:uid="{00000000-0005-0000-0000-0000642B0000}"/>
    <cellStyle name="20% - Colore 4 8 7 2 2" xfId="11362" xr:uid="{00000000-0005-0000-0000-0000652B0000}"/>
    <cellStyle name="20% - Colore 4 8 7 2 3" xfId="11363" xr:uid="{00000000-0005-0000-0000-0000662B0000}"/>
    <cellStyle name="20% - Colore 4 8 7 3" xfId="11364" xr:uid="{00000000-0005-0000-0000-0000672B0000}"/>
    <cellStyle name="20% - Colore 4 8 7 4" xfId="11365" xr:uid="{00000000-0005-0000-0000-0000682B0000}"/>
    <cellStyle name="20% - Colore 4 8 8" xfId="11366" xr:uid="{00000000-0005-0000-0000-0000692B0000}"/>
    <cellStyle name="20% - Colore 4 8 8 2" xfId="11367" xr:uid="{00000000-0005-0000-0000-00006A2B0000}"/>
    <cellStyle name="20% - Colore 4 8 8 3" xfId="11368" xr:uid="{00000000-0005-0000-0000-00006B2B0000}"/>
    <cellStyle name="20% - Colore 4 8 9" xfId="11369" xr:uid="{00000000-0005-0000-0000-00006C2B0000}"/>
    <cellStyle name="20% - Colore 4 8 9 2" xfId="11370" xr:uid="{00000000-0005-0000-0000-00006D2B0000}"/>
    <cellStyle name="20% - Colore 4 8 9 3" xfId="11371" xr:uid="{00000000-0005-0000-0000-00006E2B0000}"/>
    <cellStyle name="20% - Colore 4 9" xfId="11372" xr:uid="{00000000-0005-0000-0000-00006F2B0000}"/>
    <cellStyle name="20% - Colore 4 9 10" xfId="11373" xr:uid="{00000000-0005-0000-0000-0000702B0000}"/>
    <cellStyle name="20% - Colore 4 9 10 2" xfId="11374" xr:uid="{00000000-0005-0000-0000-0000712B0000}"/>
    <cellStyle name="20% - Colore 4 9 10 3" xfId="11375" xr:uid="{00000000-0005-0000-0000-0000722B0000}"/>
    <cellStyle name="20% - Colore 4 9 11" xfId="11376" xr:uid="{00000000-0005-0000-0000-0000732B0000}"/>
    <cellStyle name="20% - Colore 4 9 12" xfId="11377" xr:uid="{00000000-0005-0000-0000-0000742B0000}"/>
    <cellStyle name="20% - Colore 4 9 2" xfId="11378" xr:uid="{00000000-0005-0000-0000-0000752B0000}"/>
    <cellStyle name="20% - Colore 4 9 2 10" xfId="11379" xr:uid="{00000000-0005-0000-0000-0000762B0000}"/>
    <cellStyle name="20% - Colore 4 9 2 2" xfId="11380" xr:uid="{00000000-0005-0000-0000-0000772B0000}"/>
    <cellStyle name="20% - Colore 4 9 2 2 2" xfId="11381" xr:uid="{00000000-0005-0000-0000-0000782B0000}"/>
    <cellStyle name="20% - Colore 4 9 2 2 2 2" xfId="11382" xr:uid="{00000000-0005-0000-0000-0000792B0000}"/>
    <cellStyle name="20% - Colore 4 9 2 2 2 2 2" xfId="11383" xr:uid="{00000000-0005-0000-0000-00007A2B0000}"/>
    <cellStyle name="20% - Colore 4 9 2 2 2 2 3" xfId="11384" xr:uid="{00000000-0005-0000-0000-00007B2B0000}"/>
    <cellStyle name="20% - Colore 4 9 2 2 2 3" xfId="11385" xr:uid="{00000000-0005-0000-0000-00007C2B0000}"/>
    <cellStyle name="20% - Colore 4 9 2 2 2 4" xfId="11386" xr:uid="{00000000-0005-0000-0000-00007D2B0000}"/>
    <cellStyle name="20% - Colore 4 9 2 2 3" xfId="11387" xr:uid="{00000000-0005-0000-0000-00007E2B0000}"/>
    <cellStyle name="20% - Colore 4 9 2 2 3 2" xfId="11388" xr:uid="{00000000-0005-0000-0000-00007F2B0000}"/>
    <cellStyle name="20% - Colore 4 9 2 2 3 3" xfId="11389" xr:uid="{00000000-0005-0000-0000-0000802B0000}"/>
    <cellStyle name="20% - Colore 4 9 2 2 4" xfId="11390" xr:uid="{00000000-0005-0000-0000-0000812B0000}"/>
    <cellStyle name="20% - Colore 4 9 2 2 4 2" xfId="11391" xr:uid="{00000000-0005-0000-0000-0000822B0000}"/>
    <cellStyle name="20% - Colore 4 9 2 2 4 3" xfId="11392" xr:uid="{00000000-0005-0000-0000-0000832B0000}"/>
    <cellStyle name="20% - Colore 4 9 2 2 5" xfId="11393" xr:uid="{00000000-0005-0000-0000-0000842B0000}"/>
    <cellStyle name="20% - Colore 4 9 2 2 5 2" xfId="11394" xr:uid="{00000000-0005-0000-0000-0000852B0000}"/>
    <cellStyle name="20% - Colore 4 9 2 2 5 3" xfId="11395" xr:uid="{00000000-0005-0000-0000-0000862B0000}"/>
    <cellStyle name="20% - Colore 4 9 2 2 6" xfId="11396" xr:uid="{00000000-0005-0000-0000-0000872B0000}"/>
    <cellStyle name="20% - Colore 4 9 2 2 7" xfId="11397" xr:uid="{00000000-0005-0000-0000-0000882B0000}"/>
    <cellStyle name="20% - Colore 4 9 2 3" xfId="11398" xr:uid="{00000000-0005-0000-0000-0000892B0000}"/>
    <cellStyle name="20% - Colore 4 9 2 3 2" xfId="11399" xr:uid="{00000000-0005-0000-0000-00008A2B0000}"/>
    <cellStyle name="20% - Colore 4 9 2 3 2 2" xfId="11400" xr:uid="{00000000-0005-0000-0000-00008B2B0000}"/>
    <cellStyle name="20% - Colore 4 9 2 3 2 2 2" xfId="11401" xr:uid="{00000000-0005-0000-0000-00008C2B0000}"/>
    <cellStyle name="20% - Colore 4 9 2 3 2 2 3" xfId="11402" xr:uid="{00000000-0005-0000-0000-00008D2B0000}"/>
    <cellStyle name="20% - Colore 4 9 2 3 2 3" xfId="11403" xr:uid="{00000000-0005-0000-0000-00008E2B0000}"/>
    <cellStyle name="20% - Colore 4 9 2 3 2 4" xfId="11404" xr:uid="{00000000-0005-0000-0000-00008F2B0000}"/>
    <cellStyle name="20% - Colore 4 9 2 3 3" xfId="11405" xr:uid="{00000000-0005-0000-0000-0000902B0000}"/>
    <cellStyle name="20% - Colore 4 9 2 3 3 2" xfId="11406" xr:uid="{00000000-0005-0000-0000-0000912B0000}"/>
    <cellStyle name="20% - Colore 4 9 2 3 3 3" xfId="11407" xr:uid="{00000000-0005-0000-0000-0000922B0000}"/>
    <cellStyle name="20% - Colore 4 9 2 3 4" xfId="11408" xr:uid="{00000000-0005-0000-0000-0000932B0000}"/>
    <cellStyle name="20% - Colore 4 9 2 3 4 2" xfId="11409" xr:uid="{00000000-0005-0000-0000-0000942B0000}"/>
    <cellStyle name="20% - Colore 4 9 2 3 4 3" xfId="11410" xr:uid="{00000000-0005-0000-0000-0000952B0000}"/>
    <cellStyle name="20% - Colore 4 9 2 3 5" xfId="11411" xr:uid="{00000000-0005-0000-0000-0000962B0000}"/>
    <cellStyle name="20% - Colore 4 9 2 3 5 2" xfId="11412" xr:uid="{00000000-0005-0000-0000-0000972B0000}"/>
    <cellStyle name="20% - Colore 4 9 2 3 5 3" xfId="11413" xr:uid="{00000000-0005-0000-0000-0000982B0000}"/>
    <cellStyle name="20% - Colore 4 9 2 3 6" xfId="11414" xr:uid="{00000000-0005-0000-0000-0000992B0000}"/>
    <cellStyle name="20% - Colore 4 9 2 3 7" xfId="11415" xr:uid="{00000000-0005-0000-0000-00009A2B0000}"/>
    <cellStyle name="20% - Colore 4 9 2 4" xfId="11416" xr:uid="{00000000-0005-0000-0000-00009B2B0000}"/>
    <cellStyle name="20% - Colore 4 9 2 4 2" xfId="11417" xr:uid="{00000000-0005-0000-0000-00009C2B0000}"/>
    <cellStyle name="20% - Colore 4 9 2 4 2 2" xfId="11418" xr:uid="{00000000-0005-0000-0000-00009D2B0000}"/>
    <cellStyle name="20% - Colore 4 9 2 4 2 2 2" xfId="11419" xr:uid="{00000000-0005-0000-0000-00009E2B0000}"/>
    <cellStyle name="20% - Colore 4 9 2 4 2 2 3" xfId="11420" xr:uid="{00000000-0005-0000-0000-00009F2B0000}"/>
    <cellStyle name="20% - Colore 4 9 2 4 2 3" xfId="11421" xr:uid="{00000000-0005-0000-0000-0000A02B0000}"/>
    <cellStyle name="20% - Colore 4 9 2 4 2 4" xfId="11422" xr:uid="{00000000-0005-0000-0000-0000A12B0000}"/>
    <cellStyle name="20% - Colore 4 9 2 4 3" xfId="11423" xr:uid="{00000000-0005-0000-0000-0000A22B0000}"/>
    <cellStyle name="20% - Colore 4 9 2 4 3 2" xfId="11424" xr:uid="{00000000-0005-0000-0000-0000A32B0000}"/>
    <cellStyle name="20% - Colore 4 9 2 4 3 3" xfId="11425" xr:uid="{00000000-0005-0000-0000-0000A42B0000}"/>
    <cellStyle name="20% - Colore 4 9 2 4 4" xfId="11426" xr:uid="{00000000-0005-0000-0000-0000A52B0000}"/>
    <cellStyle name="20% - Colore 4 9 2 4 4 2" xfId="11427" xr:uid="{00000000-0005-0000-0000-0000A62B0000}"/>
    <cellStyle name="20% - Colore 4 9 2 4 4 3" xfId="11428" xr:uid="{00000000-0005-0000-0000-0000A72B0000}"/>
    <cellStyle name="20% - Colore 4 9 2 4 5" xfId="11429" xr:uid="{00000000-0005-0000-0000-0000A82B0000}"/>
    <cellStyle name="20% - Colore 4 9 2 4 5 2" xfId="11430" xr:uid="{00000000-0005-0000-0000-0000A92B0000}"/>
    <cellStyle name="20% - Colore 4 9 2 4 5 3" xfId="11431" xr:uid="{00000000-0005-0000-0000-0000AA2B0000}"/>
    <cellStyle name="20% - Colore 4 9 2 4 6" xfId="11432" xr:uid="{00000000-0005-0000-0000-0000AB2B0000}"/>
    <cellStyle name="20% - Colore 4 9 2 4 7" xfId="11433" xr:uid="{00000000-0005-0000-0000-0000AC2B0000}"/>
    <cellStyle name="20% - Colore 4 9 2 5" xfId="11434" xr:uid="{00000000-0005-0000-0000-0000AD2B0000}"/>
    <cellStyle name="20% - Colore 4 9 2 5 2" xfId="11435" xr:uid="{00000000-0005-0000-0000-0000AE2B0000}"/>
    <cellStyle name="20% - Colore 4 9 2 5 2 2" xfId="11436" xr:uid="{00000000-0005-0000-0000-0000AF2B0000}"/>
    <cellStyle name="20% - Colore 4 9 2 5 2 3" xfId="11437" xr:uid="{00000000-0005-0000-0000-0000B02B0000}"/>
    <cellStyle name="20% - Colore 4 9 2 5 3" xfId="11438" xr:uid="{00000000-0005-0000-0000-0000B12B0000}"/>
    <cellStyle name="20% - Colore 4 9 2 5 4" xfId="11439" xr:uid="{00000000-0005-0000-0000-0000B22B0000}"/>
    <cellStyle name="20% - Colore 4 9 2 6" xfId="11440" xr:uid="{00000000-0005-0000-0000-0000B32B0000}"/>
    <cellStyle name="20% - Colore 4 9 2 6 2" xfId="11441" xr:uid="{00000000-0005-0000-0000-0000B42B0000}"/>
    <cellStyle name="20% - Colore 4 9 2 6 3" xfId="11442" xr:uid="{00000000-0005-0000-0000-0000B52B0000}"/>
    <cellStyle name="20% - Colore 4 9 2 7" xfId="11443" xr:uid="{00000000-0005-0000-0000-0000B62B0000}"/>
    <cellStyle name="20% - Colore 4 9 2 7 2" xfId="11444" xr:uid="{00000000-0005-0000-0000-0000B72B0000}"/>
    <cellStyle name="20% - Colore 4 9 2 7 3" xfId="11445" xr:uid="{00000000-0005-0000-0000-0000B82B0000}"/>
    <cellStyle name="20% - Colore 4 9 2 8" xfId="11446" xr:uid="{00000000-0005-0000-0000-0000B92B0000}"/>
    <cellStyle name="20% - Colore 4 9 2 8 2" xfId="11447" xr:uid="{00000000-0005-0000-0000-0000BA2B0000}"/>
    <cellStyle name="20% - Colore 4 9 2 8 3" xfId="11448" xr:uid="{00000000-0005-0000-0000-0000BB2B0000}"/>
    <cellStyle name="20% - Colore 4 9 2 9" xfId="11449" xr:uid="{00000000-0005-0000-0000-0000BC2B0000}"/>
    <cellStyle name="20% - Colore 4 9 3" xfId="11450" xr:uid="{00000000-0005-0000-0000-0000BD2B0000}"/>
    <cellStyle name="20% - Colore 4 9 3 10" xfId="11451" xr:uid="{00000000-0005-0000-0000-0000BE2B0000}"/>
    <cellStyle name="20% - Colore 4 9 3 2" xfId="11452" xr:uid="{00000000-0005-0000-0000-0000BF2B0000}"/>
    <cellStyle name="20% - Colore 4 9 3 2 2" xfId="11453" xr:uid="{00000000-0005-0000-0000-0000C02B0000}"/>
    <cellStyle name="20% - Colore 4 9 3 2 2 2" xfId="11454" xr:uid="{00000000-0005-0000-0000-0000C12B0000}"/>
    <cellStyle name="20% - Colore 4 9 3 2 2 2 2" xfId="11455" xr:uid="{00000000-0005-0000-0000-0000C22B0000}"/>
    <cellStyle name="20% - Colore 4 9 3 2 2 2 3" xfId="11456" xr:uid="{00000000-0005-0000-0000-0000C32B0000}"/>
    <cellStyle name="20% - Colore 4 9 3 2 2 3" xfId="11457" xr:uid="{00000000-0005-0000-0000-0000C42B0000}"/>
    <cellStyle name="20% - Colore 4 9 3 2 2 4" xfId="11458" xr:uid="{00000000-0005-0000-0000-0000C52B0000}"/>
    <cellStyle name="20% - Colore 4 9 3 2 3" xfId="11459" xr:uid="{00000000-0005-0000-0000-0000C62B0000}"/>
    <cellStyle name="20% - Colore 4 9 3 2 3 2" xfId="11460" xr:uid="{00000000-0005-0000-0000-0000C72B0000}"/>
    <cellStyle name="20% - Colore 4 9 3 2 3 3" xfId="11461" xr:uid="{00000000-0005-0000-0000-0000C82B0000}"/>
    <cellStyle name="20% - Colore 4 9 3 2 4" xfId="11462" xr:uid="{00000000-0005-0000-0000-0000C92B0000}"/>
    <cellStyle name="20% - Colore 4 9 3 2 4 2" xfId="11463" xr:uid="{00000000-0005-0000-0000-0000CA2B0000}"/>
    <cellStyle name="20% - Colore 4 9 3 2 4 3" xfId="11464" xr:uid="{00000000-0005-0000-0000-0000CB2B0000}"/>
    <cellStyle name="20% - Colore 4 9 3 2 5" xfId="11465" xr:uid="{00000000-0005-0000-0000-0000CC2B0000}"/>
    <cellStyle name="20% - Colore 4 9 3 2 5 2" xfId="11466" xr:uid="{00000000-0005-0000-0000-0000CD2B0000}"/>
    <cellStyle name="20% - Colore 4 9 3 2 5 3" xfId="11467" xr:uid="{00000000-0005-0000-0000-0000CE2B0000}"/>
    <cellStyle name="20% - Colore 4 9 3 2 6" xfId="11468" xr:uid="{00000000-0005-0000-0000-0000CF2B0000}"/>
    <cellStyle name="20% - Colore 4 9 3 2 7" xfId="11469" xr:uid="{00000000-0005-0000-0000-0000D02B0000}"/>
    <cellStyle name="20% - Colore 4 9 3 3" xfId="11470" xr:uid="{00000000-0005-0000-0000-0000D12B0000}"/>
    <cellStyle name="20% - Colore 4 9 3 3 2" xfId="11471" xr:uid="{00000000-0005-0000-0000-0000D22B0000}"/>
    <cellStyle name="20% - Colore 4 9 3 3 2 2" xfId="11472" xr:uid="{00000000-0005-0000-0000-0000D32B0000}"/>
    <cellStyle name="20% - Colore 4 9 3 3 2 2 2" xfId="11473" xr:uid="{00000000-0005-0000-0000-0000D42B0000}"/>
    <cellStyle name="20% - Colore 4 9 3 3 2 2 3" xfId="11474" xr:uid="{00000000-0005-0000-0000-0000D52B0000}"/>
    <cellStyle name="20% - Colore 4 9 3 3 2 3" xfId="11475" xr:uid="{00000000-0005-0000-0000-0000D62B0000}"/>
    <cellStyle name="20% - Colore 4 9 3 3 2 4" xfId="11476" xr:uid="{00000000-0005-0000-0000-0000D72B0000}"/>
    <cellStyle name="20% - Colore 4 9 3 3 3" xfId="11477" xr:uid="{00000000-0005-0000-0000-0000D82B0000}"/>
    <cellStyle name="20% - Colore 4 9 3 3 3 2" xfId="11478" xr:uid="{00000000-0005-0000-0000-0000D92B0000}"/>
    <cellStyle name="20% - Colore 4 9 3 3 3 3" xfId="11479" xr:uid="{00000000-0005-0000-0000-0000DA2B0000}"/>
    <cellStyle name="20% - Colore 4 9 3 3 4" xfId="11480" xr:uid="{00000000-0005-0000-0000-0000DB2B0000}"/>
    <cellStyle name="20% - Colore 4 9 3 3 4 2" xfId="11481" xr:uid="{00000000-0005-0000-0000-0000DC2B0000}"/>
    <cellStyle name="20% - Colore 4 9 3 3 4 3" xfId="11482" xr:uid="{00000000-0005-0000-0000-0000DD2B0000}"/>
    <cellStyle name="20% - Colore 4 9 3 3 5" xfId="11483" xr:uid="{00000000-0005-0000-0000-0000DE2B0000}"/>
    <cellStyle name="20% - Colore 4 9 3 3 5 2" xfId="11484" xr:uid="{00000000-0005-0000-0000-0000DF2B0000}"/>
    <cellStyle name="20% - Colore 4 9 3 3 5 3" xfId="11485" xr:uid="{00000000-0005-0000-0000-0000E02B0000}"/>
    <cellStyle name="20% - Colore 4 9 3 3 6" xfId="11486" xr:uid="{00000000-0005-0000-0000-0000E12B0000}"/>
    <cellStyle name="20% - Colore 4 9 3 3 7" xfId="11487" xr:uid="{00000000-0005-0000-0000-0000E22B0000}"/>
    <cellStyle name="20% - Colore 4 9 3 4" xfId="11488" xr:uid="{00000000-0005-0000-0000-0000E32B0000}"/>
    <cellStyle name="20% - Colore 4 9 3 4 2" xfId="11489" xr:uid="{00000000-0005-0000-0000-0000E42B0000}"/>
    <cellStyle name="20% - Colore 4 9 3 4 2 2" xfId="11490" xr:uid="{00000000-0005-0000-0000-0000E52B0000}"/>
    <cellStyle name="20% - Colore 4 9 3 4 2 2 2" xfId="11491" xr:uid="{00000000-0005-0000-0000-0000E62B0000}"/>
    <cellStyle name="20% - Colore 4 9 3 4 2 2 3" xfId="11492" xr:uid="{00000000-0005-0000-0000-0000E72B0000}"/>
    <cellStyle name="20% - Colore 4 9 3 4 2 3" xfId="11493" xr:uid="{00000000-0005-0000-0000-0000E82B0000}"/>
    <cellStyle name="20% - Colore 4 9 3 4 2 4" xfId="11494" xr:uid="{00000000-0005-0000-0000-0000E92B0000}"/>
    <cellStyle name="20% - Colore 4 9 3 4 3" xfId="11495" xr:uid="{00000000-0005-0000-0000-0000EA2B0000}"/>
    <cellStyle name="20% - Colore 4 9 3 4 3 2" xfId="11496" xr:uid="{00000000-0005-0000-0000-0000EB2B0000}"/>
    <cellStyle name="20% - Colore 4 9 3 4 3 3" xfId="11497" xr:uid="{00000000-0005-0000-0000-0000EC2B0000}"/>
    <cellStyle name="20% - Colore 4 9 3 4 4" xfId="11498" xr:uid="{00000000-0005-0000-0000-0000ED2B0000}"/>
    <cellStyle name="20% - Colore 4 9 3 4 4 2" xfId="11499" xr:uid="{00000000-0005-0000-0000-0000EE2B0000}"/>
    <cellStyle name="20% - Colore 4 9 3 4 4 3" xfId="11500" xr:uid="{00000000-0005-0000-0000-0000EF2B0000}"/>
    <cellStyle name="20% - Colore 4 9 3 4 5" xfId="11501" xr:uid="{00000000-0005-0000-0000-0000F02B0000}"/>
    <cellStyle name="20% - Colore 4 9 3 4 5 2" xfId="11502" xr:uid="{00000000-0005-0000-0000-0000F12B0000}"/>
    <cellStyle name="20% - Colore 4 9 3 4 5 3" xfId="11503" xr:uid="{00000000-0005-0000-0000-0000F22B0000}"/>
    <cellStyle name="20% - Colore 4 9 3 4 6" xfId="11504" xr:uid="{00000000-0005-0000-0000-0000F32B0000}"/>
    <cellStyle name="20% - Colore 4 9 3 4 7" xfId="11505" xr:uid="{00000000-0005-0000-0000-0000F42B0000}"/>
    <cellStyle name="20% - Colore 4 9 3 5" xfId="11506" xr:uid="{00000000-0005-0000-0000-0000F52B0000}"/>
    <cellStyle name="20% - Colore 4 9 3 5 2" xfId="11507" xr:uid="{00000000-0005-0000-0000-0000F62B0000}"/>
    <cellStyle name="20% - Colore 4 9 3 5 2 2" xfId="11508" xr:uid="{00000000-0005-0000-0000-0000F72B0000}"/>
    <cellStyle name="20% - Colore 4 9 3 5 2 3" xfId="11509" xr:uid="{00000000-0005-0000-0000-0000F82B0000}"/>
    <cellStyle name="20% - Colore 4 9 3 5 3" xfId="11510" xr:uid="{00000000-0005-0000-0000-0000F92B0000}"/>
    <cellStyle name="20% - Colore 4 9 3 5 4" xfId="11511" xr:uid="{00000000-0005-0000-0000-0000FA2B0000}"/>
    <cellStyle name="20% - Colore 4 9 3 6" xfId="11512" xr:uid="{00000000-0005-0000-0000-0000FB2B0000}"/>
    <cellStyle name="20% - Colore 4 9 3 6 2" xfId="11513" xr:uid="{00000000-0005-0000-0000-0000FC2B0000}"/>
    <cellStyle name="20% - Colore 4 9 3 6 3" xfId="11514" xr:uid="{00000000-0005-0000-0000-0000FD2B0000}"/>
    <cellStyle name="20% - Colore 4 9 3 7" xfId="11515" xr:uid="{00000000-0005-0000-0000-0000FE2B0000}"/>
    <cellStyle name="20% - Colore 4 9 3 7 2" xfId="11516" xr:uid="{00000000-0005-0000-0000-0000FF2B0000}"/>
    <cellStyle name="20% - Colore 4 9 3 7 3" xfId="11517" xr:uid="{00000000-0005-0000-0000-0000002C0000}"/>
    <cellStyle name="20% - Colore 4 9 3 8" xfId="11518" xr:uid="{00000000-0005-0000-0000-0000012C0000}"/>
    <cellStyle name="20% - Colore 4 9 3 8 2" xfId="11519" xr:uid="{00000000-0005-0000-0000-0000022C0000}"/>
    <cellStyle name="20% - Colore 4 9 3 8 3" xfId="11520" xr:uid="{00000000-0005-0000-0000-0000032C0000}"/>
    <cellStyle name="20% - Colore 4 9 3 9" xfId="11521" xr:uid="{00000000-0005-0000-0000-0000042C0000}"/>
    <cellStyle name="20% - Colore 4 9 4" xfId="11522" xr:uid="{00000000-0005-0000-0000-0000052C0000}"/>
    <cellStyle name="20% - Colore 4 9 4 2" xfId="11523" xr:uid="{00000000-0005-0000-0000-0000062C0000}"/>
    <cellStyle name="20% - Colore 4 9 4 2 2" xfId="11524" xr:uid="{00000000-0005-0000-0000-0000072C0000}"/>
    <cellStyle name="20% - Colore 4 9 4 2 2 2" xfId="11525" xr:uid="{00000000-0005-0000-0000-0000082C0000}"/>
    <cellStyle name="20% - Colore 4 9 4 2 2 3" xfId="11526" xr:uid="{00000000-0005-0000-0000-0000092C0000}"/>
    <cellStyle name="20% - Colore 4 9 4 2 3" xfId="11527" xr:uid="{00000000-0005-0000-0000-00000A2C0000}"/>
    <cellStyle name="20% - Colore 4 9 4 2 4" xfId="11528" xr:uid="{00000000-0005-0000-0000-00000B2C0000}"/>
    <cellStyle name="20% - Colore 4 9 4 3" xfId="11529" xr:uid="{00000000-0005-0000-0000-00000C2C0000}"/>
    <cellStyle name="20% - Colore 4 9 4 3 2" xfId="11530" xr:uid="{00000000-0005-0000-0000-00000D2C0000}"/>
    <cellStyle name="20% - Colore 4 9 4 3 3" xfId="11531" xr:uid="{00000000-0005-0000-0000-00000E2C0000}"/>
    <cellStyle name="20% - Colore 4 9 4 4" xfId="11532" xr:uid="{00000000-0005-0000-0000-00000F2C0000}"/>
    <cellStyle name="20% - Colore 4 9 4 4 2" xfId="11533" xr:uid="{00000000-0005-0000-0000-0000102C0000}"/>
    <cellStyle name="20% - Colore 4 9 4 4 3" xfId="11534" xr:uid="{00000000-0005-0000-0000-0000112C0000}"/>
    <cellStyle name="20% - Colore 4 9 4 5" xfId="11535" xr:uid="{00000000-0005-0000-0000-0000122C0000}"/>
    <cellStyle name="20% - Colore 4 9 4 5 2" xfId="11536" xr:uid="{00000000-0005-0000-0000-0000132C0000}"/>
    <cellStyle name="20% - Colore 4 9 4 5 3" xfId="11537" xr:uid="{00000000-0005-0000-0000-0000142C0000}"/>
    <cellStyle name="20% - Colore 4 9 4 6" xfId="11538" xr:uid="{00000000-0005-0000-0000-0000152C0000}"/>
    <cellStyle name="20% - Colore 4 9 4 7" xfId="11539" xr:uid="{00000000-0005-0000-0000-0000162C0000}"/>
    <cellStyle name="20% - Colore 4 9 5" xfId="11540" xr:uid="{00000000-0005-0000-0000-0000172C0000}"/>
    <cellStyle name="20% - Colore 4 9 5 2" xfId="11541" xr:uid="{00000000-0005-0000-0000-0000182C0000}"/>
    <cellStyle name="20% - Colore 4 9 5 2 2" xfId="11542" xr:uid="{00000000-0005-0000-0000-0000192C0000}"/>
    <cellStyle name="20% - Colore 4 9 5 2 2 2" xfId="11543" xr:uid="{00000000-0005-0000-0000-00001A2C0000}"/>
    <cellStyle name="20% - Colore 4 9 5 2 2 3" xfId="11544" xr:uid="{00000000-0005-0000-0000-00001B2C0000}"/>
    <cellStyle name="20% - Colore 4 9 5 2 3" xfId="11545" xr:uid="{00000000-0005-0000-0000-00001C2C0000}"/>
    <cellStyle name="20% - Colore 4 9 5 2 4" xfId="11546" xr:uid="{00000000-0005-0000-0000-00001D2C0000}"/>
    <cellStyle name="20% - Colore 4 9 5 3" xfId="11547" xr:uid="{00000000-0005-0000-0000-00001E2C0000}"/>
    <cellStyle name="20% - Colore 4 9 5 3 2" xfId="11548" xr:uid="{00000000-0005-0000-0000-00001F2C0000}"/>
    <cellStyle name="20% - Colore 4 9 5 3 3" xfId="11549" xr:uid="{00000000-0005-0000-0000-0000202C0000}"/>
    <cellStyle name="20% - Colore 4 9 5 4" xfId="11550" xr:uid="{00000000-0005-0000-0000-0000212C0000}"/>
    <cellStyle name="20% - Colore 4 9 5 4 2" xfId="11551" xr:uid="{00000000-0005-0000-0000-0000222C0000}"/>
    <cellStyle name="20% - Colore 4 9 5 4 3" xfId="11552" xr:uid="{00000000-0005-0000-0000-0000232C0000}"/>
    <cellStyle name="20% - Colore 4 9 5 5" xfId="11553" xr:uid="{00000000-0005-0000-0000-0000242C0000}"/>
    <cellStyle name="20% - Colore 4 9 5 5 2" xfId="11554" xr:uid="{00000000-0005-0000-0000-0000252C0000}"/>
    <cellStyle name="20% - Colore 4 9 5 5 3" xfId="11555" xr:uid="{00000000-0005-0000-0000-0000262C0000}"/>
    <cellStyle name="20% - Colore 4 9 5 6" xfId="11556" xr:uid="{00000000-0005-0000-0000-0000272C0000}"/>
    <cellStyle name="20% - Colore 4 9 5 7" xfId="11557" xr:uid="{00000000-0005-0000-0000-0000282C0000}"/>
    <cellStyle name="20% - Colore 4 9 6" xfId="11558" xr:uid="{00000000-0005-0000-0000-0000292C0000}"/>
    <cellStyle name="20% - Colore 4 9 6 2" xfId="11559" xr:uid="{00000000-0005-0000-0000-00002A2C0000}"/>
    <cellStyle name="20% - Colore 4 9 6 2 2" xfId="11560" xr:uid="{00000000-0005-0000-0000-00002B2C0000}"/>
    <cellStyle name="20% - Colore 4 9 6 2 2 2" xfId="11561" xr:uid="{00000000-0005-0000-0000-00002C2C0000}"/>
    <cellStyle name="20% - Colore 4 9 6 2 2 3" xfId="11562" xr:uid="{00000000-0005-0000-0000-00002D2C0000}"/>
    <cellStyle name="20% - Colore 4 9 6 2 3" xfId="11563" xr:uid="{00000000-0005-0000-0000-00002E2C0000}"/>
    <cellStyle name="20% - Colore 4 9 6 2 4" xfId="11564" xr:uid="{00000000-0005-0000-0000-00002F2C0000}"/>
    <cellStyle name="20% - Colore 4 9 6 3" xfId="11565" xr:uid="{00000000-0005-0000-0000-0000302C0000}"/>
    <cellStyle name="20% - Colore 4 9 6 3 2" xfId="11566" xr:uid="{00000000-0005-0000-0000-0000312C0000}"/>
    <cellStyle name="20% - Colore 4 9 6 3 3" xfId="11567" xr:uid="{00000000-0005-0000-0000-0000322C0000}"/>
    <cellStyle name="20% - Colore 4 9 6 4" xfId="11568" xr:uid="{00000000-0005-0000-0000-0000332C0000}"/>
    <cellStyle name="20% - Colore 4 9 6 4 2" xfId="11569" xr:uid="{00000000-0005-0000-0000-0000342C0000}"/>
    <cellStyle name="20% - Colore 4 9 6 4 3" xfId="11570" xr:uid="{00000000-0005-0000-0000-0000352C0000}"/>
    <cellStyle name="20% - Colore 4 9 6 5" xfId="11571" xr:uid="{00000000-0005-0000-0000-0000362C0000}"/>
    <cellStyle name="20% - Colore 4 9 6 5 2" xfId="11572" xr:uid="{00000000-0005-0000-0000-0000372C0000}"/>
    <cellStyle name="20% - Colore 4 9 6 5 3" xfId="11573" xr:uid="{00000000-0005-0000-0000-0000382C0000}"/>
    <cellStyle name="20% - Colore 4 9 6 6" xfId="11574" xr:uid="{00000000-0005-0000-0000-0000392C0000}"/>
    <cellStyle name="20% - Colore 4 9 6 7" xfId="11575" xr:uid="{00000000-0005-0000-0000-00003A2C0000}"/>
    <cellStyle name="20% - Colore 4 9 7" xfId="11576" xr:uid="{00000000-0005-0000-0000-00003B2C0000}"/>
    <cellStyle name="20% - Colore 4 9 7 2" xfId="11577" xr:uid="{00000000-0005-0000-0000-00003C2C0000}"/>
    <cellStyle name="20% - Colore 4 9 7 2 2" xfId="11578" xr:uid="{00000000-0005-0000-0000-00003D2C0000}"/>
    <cellStyle name="20% - Colore 4 9 7 2 3" xfId="11579" xr:uid="{00000000-0005-0000-0000-00003E2C0000}"/>
    <cellStyle name="20% - Colore 4 9 7 3" xfId="11580" xr:uid="{00000000-0005-0000-0000-00003F2C0000}"/>
    <cellStyle name="20% - Colore 4 9 7 4" xfId="11581" xr:uid="{00000000-0005-0000-0000-0000402C0000}"/>
    <cellStyle name="20% - Colore 4 9 8" xfId="11582" xr:uid="{00000000-0005-0000-0000-0000412C0000}"/>
    <cellStyle name="20% - Colore 4 9 8 2" xfId="11583" xr:uid="{00000000-0005-0000-0000-0000422C0000}"/>
    <cellStyle name="20% - Colore 4 9 8 3" xfId="11584" xr:uid="{00000000-0005-0000-0000-0000432C0000}"/>
    <cellStyle name="20% - Colore 4 9 9" xfId="11585" xr:uid="{00000000-0005-0000-0000-0000442C0000}"/>
    <cellStyle name="20% - Colore 4 9 9 2" xfId="11586" xr:uid="{00000000-0005-0000-0000-0000452C0000}"/>
    <cellStyle name="20% - Colore 4 9 9 3" xfId="11587" xr:uid="{00000000-0005-0000-0000-0000462C0000}"/>
    <cellStyle name="20% - Colore 5 10" xfId="11588" xr:uid="{00000000-0005-0000-0000-0000472C0000}"/>
    <cellStyle name="20% - Colore 5 10 10" xfId="11589" xr:uid="{00000000-0005-0000-0000-0000482C0000}"/>
    <cellStyle name="20% - Colore 5 10 11" xfId="11590" xr:uid="{00000000-0005-0000-0000-0000492C0000}"/>
    <cellStyle name="20% - Colore 5 10 2" xfId="11591" xr:uid="{00000000-0005-0000-0000-00004A2C0000}"/>
    <cellStyle name="20% - Colore 5 10 2 10" xfId="11592" xr:uid="{00000000-0005-0000-0000-00004B2C0000}"/>
    <cellStyle name="20% - Colore 5 10 2 2" xfId="11593" xr:uid="{00000000-0005-0000-0000-00004C2C0000}"/>
    <cellStyle name="20% - Colore 5 10 2 2 2" xfId="11594" xr:uid="{00000000-0005-0000-0000-00004D2C0000}"/>
    <cellStyle name="20% - Colore 5 10 2 2 2 2" xfId="11595" xr:uid="{00000000-0005-0000-0000-00004E2C0000}"/>
    <cellStyle name="20% - Colore 5 10 2 2 2 2 2" xfId="11596" xr:uid="{00000000-0005-0000-0000-00004F2C0000}"/>
    <cellStyle name="20% - Colore 5 10 2 2 2 2 3" xfId="11597" xr:uid="{00000000-0005-0000-0000-0000502C0000}"/>
    <cellStyle name="20% - Colore 5 10 2 2 2 3" xfId="11598" xr:uid="{00000000-0005-0000-0000-0000512C0000}"/>
    <cellStyle name="20% - Colore 5 10 2 2 2 4" xfId="11599" xr:uid="{00000000-0005-0000-0000-0000522C0000}"/>
    <cellStyle name="20% - Colore 5 10 2 2 3" xfId="11600" xr:uid="{00000000-0005-0000-0000-0000532C0000}"/>
    <cellStyle name="20% - Colore 5 10 2 2 3 2" xfId="11601" xr:uid="{00000000-0005-0000-0000-0000542C0000}"/>
    <cellStyle name="20% - Colore 5 10 2 2 3 3" xfId="11602" xr:uid="{00000000-0005-0000-0000-0000552C0000}"/>
    <cellStyle name="20% - Colore 5 10 2 2 4" xfId="11603" xr:uid="{00000000-0005-0000-0000-0000562C0000}"/>
    <cellStyle name="20% - Colore 5 10 2 2 4 2" xfId="11604" xr:uid="{00000000-0005-0000-0000-0000572C0000}"/>
    <cellStyle name="20% - Colore 5 10 2 2 4 3" xfId="11605" xr:uid="{00000000-0005-0000-0000-0000582C0000}"/>
    <cellStyle name="20% - Colore 5 10 2 2 5" xfId="11606" xr:uid="{00000000-0005-0000-0000-0000592C0000}"/>
    <cellStyle name="20% - Colore 5 10 2 2 5 2" xfId="11607" xr:uid="{00000000-0005-0000-0000-00005A2C0000}"/>
    <cellStyle name="20% - Colore 5 10 2 2 5 3" xfId="11608" xr:uid="{00000000-0005-0000-0000-00005B2C0000}"/>
    <cellStyle name="20% - Colore 5 10 2 2 6" xfId="11609" xr:uid="{00000000-0005-0000-0000-00005C2C0000}"/>
    <cellStyle name="20% - Colore 5 10 2 2 7" xfId="11610" xr:uid="{00000000-0005-0000-0000-00005D2C0000}"/>
    <cellStyle name="20% - Colore 5 10 2 3" xfId="11611" xr:uid="{00000000-0005-0000-0000-00005E2C0000}"/>
    <cellStyle name="20% - Colore 5 10 2 3 2" xfId="11612" xr:uid="{00000000-0005-0000-0000-00005F2C0000}"/>
    <cellStyle name="20% - Colore 5 10 2 3 2 2" xfId="11613" xr:uid="{00000000-0005-0000-0000-0000602C0000}"/>
    <cellStyle name="20% - Colore 5 10 2 3 2 2 2" xfId="11614" xr:uid="{00000000-0005-0000-0000-0000612C0000}"/>
    <cellStyle name="20% - Colore 5 10 2 3 2 2 3" xfId="11615" xr:uid="{00000000-0005-0000-0000-0000622C0000}"/>
    <cellStyle name="20% - Colore 5 10 2 3 2 3" xfId="11616" xr:uid="{00000000-0005-0000-0000-0000632C0000}"/>
    <cellStyle name="20% - Colore 5 10 2 3 2 4" xfId="11617" xr:uid="{00000000-0005-0000-0000-0000642C0000}"/>
    <cellStyle name="20% - Colore 5 10 2 3 3" xfId="11618" xr:uid="{00000000-0005-0000-0000-0000652C0000}"/>
    <cellStyle name="20% - Colore 5 10 2 3 3 2" xfId="11619" xr:uid="{00000000-0005-0000-0000-0000662C0000}"/>
    <cellStyle name="20% - Colore 5 10 2 3 3 3" xfId="11620" xr:uid="{00000000-0005-0000-0000-0000672C0000}"/>
    <cellStyle name="20% - Colore 5 10 2 3 4" xfId="11621" xr:uid="{00000000-0005-0000-0000-0000682C0000}"/>
    <cellStyle name="20% - Colore 5 10 2 3 4 2" xfId="11622" xr:uid="{00000000-0005-0000-0000-0000692C0000}"/>
    <cellStyle name="20% - Colore 5 10 2 3 4 3" xfId="11623" xr:uid="{00000000-0005-0000-0000-00006A2C0000}"/>
    <cellStyle name="20% - Colore 5 10 2 3 5" xfId="11624" xr:uid="{00000000-0005-0000-0000-00006B2C0000}"/>
    <cellStyle name="20% - Colore 5 10 2 3 5 2" xfId="11625" xr:uid="{00000000-0005-0000-0000-00006C2C0000}"/>
    <cellStyle name="20% - Colore 5 10 2 3 5 3" xfId="11626" xr:uid="{00000000-0005-0000-0000-00006D2C0000}"/>
    <cellStyle name="20% - Colore 5 10 2 3 6" xfId="11627" xr:uid="{00000000-0005-0000-0000-00006E2C0000}"/>
    <cellStyle name="20% - Colore 5 10 2 3 7" xfId="11628" xr:uid="{00000000-0005-0000-0000-00006F2C0000}"/>
    <cellStyle name="20% - Colore 5 10 2 4" xfId="11629" xr:uid="{00000000-0005-0000-0000-0000702C0000}"/>
    <cellStyle name="20% - Colore 5 10 2 4 2" xfId="11630" xr:uid="{00000000-0005-0000-0000-0000712C0000}"/>
    <cellStyle name="20% - Colore 5 10 2 4 2 2" xfId="11631" xr:uid="{00000000-0005-0000-0000-0000722C0000}"/>
    <cellStyle name="20% - Colore 5 10 2 4 2 2 2" xfId="11632" xr:uid="{00000000-0005-0000-0000-0000732C0000}"/>
    <cellStyle name="20% - Colore 5 10 2 4 2 2 3" xfId="11633" xr:uid="{00000000-0005-0000-0000-0000742C0000}"/>
    <cellStyle name="20% - Colore 5 10 2 4 2 3" xfId="11634" xr:uid="{00000000-0005-0000-0000-0000752C0000}"/>
    <cellStyle name="20% - Colore 5 10 2 4 2 4" xfId="11635" xr:uid="{00000000-0005-0000-0000-0000762C0000}"/>
    <cellStyle name="20% - Colore 5 10 2 4 3" xfId="11636" xr:uid="{00000000-0005-0000-0000-0000772C0000}"/>
    <cellStyle name="20% - Colore 5 10 2 4 3 2" xfId="11637" xr:uid="{00000000-0005-0000-0000-0000782C0000}"/>
    <cellStyle name="20% - Colore 5 10 2 4 3 3" xfId="11638" xr:uid="{00000000-0005-0000-0000-0000792C0000}"/>
    <cellStyle name="20% - Colore 5 10 2 4 4" xfId="11639" xr:uid="{00000000-0005-0000-0000-00007A2C0000}"/>
    <cellStyle name="20% - Colore 5 10 2 4 4 2" xfId="11640" xr:uid="{00000000-0005-0000-0000-00007B2C0000}"/>
    <cellStyle name="20% - Colore 5 10 2 4 4 3" xfId="11641" xr:uid="{00000000-0005-0000-0000-00007C2C0000}"/>
    <cellStyle name="20% - Colore 5 10 2 4 5" xfId="11642" xr:uid="{00000000-0005-0000-0000-00007D2C0000}"/>
    <cellStyle name="20% - Colore 5 10 2 4 5 2" xfId="11643" xr:uid="{00000000-0005-0000-0000-00007E2C0000}"/>
    <cellStyle name="20% - Colore 5 10 2 4 5 3" xfId="11644" xr:uid="{00000000-0005-0000-0000-00007F2C0000}"/>
    <cellStyle name="20% - Colore 5 10 2 4 6" xfId="11645" xr:uid="{00000000-0005-0000-0000-0000802C0000}"/>
    <cellStyle name="20% - Colore 5 10 2 4 7" xfId="11646" xr:uid="{00000000-0005-0000-0000-0000812C0000}"/>
    <cellStyle name="20% - Colore 5 10 2 5" xfId="11647" xr:uid="{00000000-0005-0000-0000-0000822C0000}"/>
    <cellStyle name="20% - Colore 5 10 2 5 2" xfId="11648" xr:uid="{00000000-0005-0000-0000-0000832C0000}"/>
    <cellStyle name="20% - Colore 5 10 2 5 2 2" xfId="11649" xr:uid="{00000000-0005-0000-0000-0000842C0000}"/>
    <cellStyle name="20% - Colore 5 10 2 5 2 3" xfId="11650" xr:uid="{00000000-0005-0000-0000-0000852C0000}"/>
    <cellStyle name="20% - Colore 5 10 2 5 3" xfId="11651" xr:uid="{00000000-0005-0000-0000-0000862C0000}"/>
    <cellStyle name="20% - Colore 5 10 2 5 4" xfId="11652" xr:uid="{00000000-0005-0000-0000-0000872C0000}"/>
    <cellStyle name="20% - Colore 5 10 2 6" xfId="11653" xr:uid="{00000000-0005-0000-0000-0000882C0000}"/>
    <cellStyle name="20% - Colore 5 10 2 6 2" xfId="11654" xr:uid="{00000000-0005-0000-0000-0000892C0000}"/>
    <cellStyle name="20% - Colore 5 10 2 6 3" xfId="11655" xr:uid="{00000000-0005-0000-0000-00008A2C0000}"/>
    <cellStyle name="20% - Colore 5 10 2 7" xfId="11656" xr:uid="{00000000-0005-0000-0000-00008B2C0000}"/>
    <cellStyle name="20% - Colore 5 10 2 7 2" xfId="11657" xr:uid="{00000000-0005-0000-0000-00008C2C0000}"/>
    <cellStyle name="20% - Colore 5 10 2 7 3" xfId="11658" xr:uid="{00000000-0005-0000-0000-00008D2C0000}"/>
    <cellStyle name="20% - Colore 5 10 2 8" xfId="11659" xr:uid="{00000000-0005-0000-0000-00008E2C0000}"/>
    <cellStyle name="20% - Colore 5 10 2 8 2" xfId="11660" xr:uid="{00000000-0005-0000-0000-00008F2C0000}"/>
    <cellStyle name="20% - Colore 5 10 2 8 3" xfId="11661" xr:uid="{00000000-0005-0000-0000-0000902C0000}"/>
    <cellStyle name="20% - Colore 5 10 2 9" xfId="11662" xr:uid="{00000000-0005-0000-0000-0000912C0000}"/>
    <cellStyle name="20% - Colore 5 10 3" xfId="11663" xr:uid="{00000000-0005-0000-0000-0000922C0000}"/>
    <cellStyle name="20% - Colore 5 10 3 2" xfId="11664" xr:uid="{00000000-0005-0000-0000-0000932C0000}"/>
    <cellStyle name="20% - Colore 5 10 3 2 2" xfId="11665" xr:uid="{00000000-0005-0000-0000-0000942C0000}"/>
    <cellStyle name="20% - Colore 5 10 3 2 2 2" xfId="11666" xr:uid="{00000000-0005-0000-0000-0000952C0000}"/>
    <cellStyle name="20% - Colore 5 10 3 2 2 3" xfId="11667" xr:uid="{00000000-0005-0000-0000-0000962C0000}"/>
    <cellStyle name="20% - Colore 5 10 3 2 3" xfId="11668" xr:uid="{00000000-0005-0000-0000-0000972C0000}"/>
    <cellStyle name="20% - Colore 5 10 3 2 4" xfId="11669" xr:uid="{00000000-0005-0000-0000-0000982C0000}"/>
    <cellStyle name="20% - Colore 5 10 3 3" xfId="11670" xr:uid="{00000000-0005-0000-0000-0000992C0000}"/>
    <cellStyle name="20% - Colore 5 10 3 3 2" xfId="11671" xr:uid="{00000000-0005-0000-0000-00009A2C0000}"/>
    <cellStyle name="20% - Colore 5 10 3 3 3" xfId="11672" xr:uid="{00000000-0005-0000-0000-00009B2C0000}"/>
    <cellStyle name="20% - Colore 5 10 3 4" xfId="11673" xr:uid="{00000000-0005-0000-0000-00009C2C0000}"/>
    <cellStyle name="20% - Colore 5 10 3 4 2" xfId="11674" xr:uid="{00000000-0005-0000-0000-00009D2C0000}"/>
    <cellStyle name="20% - Colore 5 10 3 4 3" xfId="11675" xr:uid="{00000000-0005-0000-0000-00009E2C0000}"/>
    <cellStyle name="20% - Colore 5 10 3 5" xfId="11676" xr:uid="{00000000-0005-0000-0000-00009F2C0000}"/>
    <cellStyle name="20% - Colore 5 10 3 5 2" xfId="11677" xr:uid="{00000000-0005-0000-0000-0000A02C0000}"/>
    <cellStyle name="20% - Colore 5 10 3 5 3" xfId="11678" xr:uid="{00000000-0005-0000-0000-0000A12C0000}"/>
    <cellStyle name="20% - Colore 5 10 3 6" xfId="11679" xr:uid="{00000000-0005-0000-0000-0000A22C0000}"/>
    <cellStyle name="20% - Colore 5 10 3 7" xfId="11680" xr:uid="{00000000-0005-0000-0000-0000A32C0000}"/>
    <cellStyle name="20% - Colore 5 10 4" xfId="11681" xr:uid="{00000000-0005-0000-0000-0000A42C0000}"/>
    <cellStyle name="20% - Colore 5 10 4 2" xfId="11682" xr:uid="{00000000-0005-0000-0000-0000A52C0000}"/>
    <cellStyle name="20% - Colore 5 10 4 2 2" xfId="11683" xr:uid="{00000000-0005-0000-0000-0000A62C0000}"/>
    <cellStyle name="20% - Colore 5 10 4 2 2 2" xfId="11684" xr:uid="{00000000-0005-0000-0000-0000A72C0000}"/>
    <cellStyle name="20% - Colore 5 10 4 2 2 3" xfId="11685" xr:uid="{00000000-0005-0000-0000-0000A82C0000}"/>
    <cellStyle name="20% - Colore 5 10 4 2 3" xfId="11686" xr:uid="{00000000-0005-0000-0000-0000A92C0000}"/>
    <cellStyle name="20% - Colore 5 10 4 2 4" xfId="11687" xr:uid="{00000000-0005-0000-0000-0000AA2C0000}"/>
    <cellStyle name="20% - Colore 5 10 4 3" xfId="11688" xr:uid="{00000000-0005-0000-0000-0000AB2C0000}"/>
    <cellStyle name="20% - Colore 5 10 4 3 2" xfId="11689" xr:uid="{00000000-0005-0000-0000-0000AC2C0000}"/>
    <cellStyle name="20% - Colore 5 10 4 3 3" xfId="11690" xr:uid="{00000000-0005-0000-0000-0000AD2C0000}"/>
    <cellStyle name="20% - Colore 5 10 4 4" xfId="11691" xr:uid="{00000000-0005-0000-0000-0000AE2C0000}"/>
    <cellStyle name="20% - Colore 5 10 4 4 2" xfId="11692" xr:uid="{00000000-0005-0000-0000-0000AF2C0000}"/>
    <cellStyle name="20% - Colore 5 10 4 4 3" xfId="11693" xr:uid="{00000000-0005-0000-0000-0000B02C0000}"/>
    <cellStyle name="20% - Colore 5 10 4 5" xfId="11694" xr:uid="{00000000-0005-0000-0000-0000B12C0000}"/>
    <cellStyle name="20% - Colore 5 10 4 5 2" xfId="11695" xr:uid="{00000000-0005-0000-0000-0000B22C0000}"/>
    <cellStyle name="20% - Colore 5 10 4 5 3" xfId="11696" xr:uid="{00000000-0005-0000-0000-0000B32C0000}"/>
    <cellStyle name="20% - Colore 5 10 4 6" xfId="11697" xr:uid="{00000000-0005-0000-0000-0000B42C0000}"/>
    <cellStyle name="20% - Colore 5 10 4 7" xfId="11698" xr:uid="{00000000-0005-0000-0000-0000B52C0000}"/>
    <cellStyle name="20% - Colore 5 10 5" xfId="11699" xr:uid="{00000000-0005-0000-0000-0000B62C0000}"/>
    <cellStyle name="20% - Colore 5 10 5 2" xfId="11700" xr:uid="{00000000-0005-0000-0000-0000B72C0000}"/>
    <cellStyle name="20% - Colore 5 10 5 2 2" xfId="11701" xr:uid="{00000000-0005-0000-0000-0000B82C0000}"/>
    <cellStyle name="20% - Colore 5 10 5 2 2 2" xfId="11702" xr:uid="{00000000-0005-0000-0000-0000B92C0000}"/>
    <cellStyle name="20% - Colore 5 10 5 2 2 3" xfId="11703" xr:uid="{00000000-0005-0000-0000-0000BA2C0000}"/>
    <cellStyle name="20% - Colore 5 10 5 2 3" xfId="11704" xr:uid="{00000000-0005-0000-0000-0000BB2C0000}"/>
    <cellStyle name="20% - Colore 5 10 5 2 4" xfId="11705" xr:uid="{00000000-0005-0000-0000-0000BC2C0000}"/>
    <cellStyle name="20% - Colore 5 10 5 3" xfId="11706" xr:uid="{00000000-0005-0000-0000-0000BD2C0000}"/>
    <cellStyle name="20% - Colore 5 10 5 3 2" xfId="11707" xr:uid="{00000000-0005-0000-0000-0000BE2C0000}"/>
    <cellStyle name="20% - Colore 5 10 5 3 3" xfId="11708" xr:uid="{00000000-0005-0000-0000-0000BF2C0000}"/>
    <cellStyle name="20% - Colore 5 10 5 4" xfId="11709" xr:uid="{00000000-0005-0000-0000-0000C02C0000}"/>
    <cellStyle name="20% - Colore 5 10 5 4 2" xfId="11710" xr:uid="{00000000-0005-0000-0000-0000C12C0000}"/>
    <cellStyle name="20% - Colore 5 10 5 4 3" xfId="11711" xr:uid="{00000000-0005-0000-0000-0000C22C0000}"/>
    <cellStyle name="20% - Colore 5 10 5 5" xfId="11712" xr:uid="{00000000-0005-0000-0000-0000C32C0000}"/>
    <cellStyle name="20% - Colore 5 10 5 5 2" xfId="11713" xr:uid="{00000000-0005-0000-0000-0000C42C0000}"/>
    <cellStyle name="20% - Colore 5 10 5 5 3" xfId="11714" xr:uid="{00000000-0005-0000-0000-0000C52C0000}"/>
    <cellStyle name="20% - Colore 5 10 5 6" xfId="11715" xr:uid="{00000000-0005-0000-0000-0000C62C0000}"/>
    <cellStyle name="20% - Colore 5 10 5 7" xfId="11716" xr:uid="{00000000-0005-0000-0000-0000C72C0000}"/>
    <cellStyle name="20% - Colore 5 10 6" xfId="11717" xr:uid="{00000000-0005-0000-0000-0000C82C0000}"/>
    <cellStyle name="20% - Colore 5 10 6 2" xfId="11718" xr:uid="{00000000-0005-0000-0000-0000C92C0000}"/>
    <cellStyle name="20% - Colore 5 10 6 2 2" xfId="11719" xr:uid="{00000000-0005-0000-0000-0000CA2C0000}"/>
    <cellStyle name="20% - Colore 5 10 6 2 3" xfId="11720" xr:uid="{00000000-0005-0000-0000-0000CB2C0000}"/>
    <cellStyle name="20% - Colore 5 10 6 3" xfId="11721" xr:uid="{00000000-0005-0000-0000-0000CC2C0000}"/>
    <cellStyle name="20% - Colore 5 10 6 4" xfId="11722" xr:uid="{00000000-0005-0000-0000-0000CD2C0000}"/>
    <cellStyle name="20% - Colore 5 10 7" xfId="11723" xr:uid="{00000000-0005-0000-0000-0000CE2C0000}"/>
    <cellStyle name="20% - Colore 5 10 7 2" xfId="11724" xr:uid="{00000000-0005-0000-0000-0000CF2C0000}"/>
    <cellStyle name="20% - Colore 5 10 7 3" xfId="11725" xr:uid="{00000000-0005-0000-0000-0000D02C0000}"/>
    <cellStyle name="20% - Colore 5 10 8" xfId="11726" xr:uid="{00000000-0005-0000-0000-0000D12C0000}"/>
    <cellStyle name="20% - Colore 5 10 8 2" xfId="11727" xr:uid="{00000000-0005-0000-0000-0000D22C0000}"/>
    <cellStyle name="20% - Colore 5 10 8 3" xfId="11728" xr:uid="{00000000-0005-0000-0000-0000D32C0000}"/>
    <cellStyle name="20% - Colore 5 10 9" xfId="11729" xr:uid="{00000000-0005-0000-0000-0000D42C0000}"/>
    <cellStyle name="20% - Colore 5 10 9 2" xfId="11730" xr:uid="{00000000-0005-0000-0000-0000D52C0000}"/>
    <cellStyle name="20% - Colore 5 10 9 3" xfId="11731" xr:uid="{00000000-0005-0000-0000-0000D62C0000}"/>
    <cellStyle name="20% - Colore 5 11" xfId="11732" xr:uid="{00000000-0005-0000-0000-0000D72C0000}"/>
    <cellStyle name="20% - Colore 5 11 10" xfId="11733" xr:uid="{00000000-0005-0000-0000-0000D82C0000}"/>
    <cellStyle name="20% - Colore 5 11 11" xfId="11734" xr:uid="{00000000-0005-0000-0000-0000D92C0000}"/>
    <cellStyle name="20% - Colore 5 11 2" xfId="11735" xr:uid="{00000000-0005-0000-0000-0000DA2C0000}"/>
    <cellStyle name="20% - Colore 5 11 2 10" xfId="11736" xr:uid="{00000000-0005-0000-0000-0000DB2C0000}"/>
    <cellStyle name="20% - Colore 5 11 2 2" xfId="11737" xr:uid="{00000000-0005-0000-0000-0000DC2C0000}"/>
    <cellStyle name="20% - Colore 5 11 2 2 2" xfId="11738" xr:uid="{00000000-0005-0000-0000-0000DD2C0000}"/>
    <cellStyle name="20% - Colore 5 11 2 2 2 2" xfId="11739" xr:uid="{00000000-0005-0000-0000-0000DE2C0000}"/>
    <cellStyle name="20% - Colore 5 11 2 2 2 2 2" xfId="11740" xr:uid="{00000000-0005-0000-0000-0000DF2C0000}"/>
    <cellStyle name="20% - Colore 5 11 2 2 2 2 3" xfId="11741" xr:uid="{00000000-0005-0000-0000-0000E02C0000}"/>
    <cellStyle name="20% - Colore 5 11 2 2 2 3" xfId="11742" xr:uid="{00000000-0005-0000-0000-0000E12C0000}"/>
    <cellStyle name="20% - Colore 5 11 2 2 2 4" xfId="11743" xr:uid="{00000000-0005-0000-0000-0000E22C0000}"/>
    <cellStyle name="20% - Colore 5 11 2 2 3" xfId="11744" xr:uid="{00000000-0005-0000-0000-0000E32C0000}"/>
    <cellStyle name="20% - Colore 5 11 2 2 3 2" xfId="11745" xr:uid="{00000000-0005-0000-0000-0000E42C0000}"/>
    <cellStyle name="20% - Colore 5 11 2 2 3 3" xfId="11746" xr:uid="{00000000-0005-0000-0000-0000E52C0000}"/>
    <cellStyle name="20% - Colore 5 11 2 2 4" xfId="11747" xr:uid="{00000000-0005-0000-0000-0000E62C0000}"/>
    <cellStyle name="20% - Colore 5 11 2 2 4 2" xfId="11748" xr:uid="{00000000-0005-0000-0000-0000E72C0000}"/>
    <cellStyle name="20% - Colore 5 11 2 2 4 3" xfId="11749" xr:uid="{00000000-0005-0000-0000-0000E82C0000}"/>
    <cellStyle name="20% - Colore 5 11 2 2 5" xfId="11750" xr:uid="{00000000-0005-0000-0000-0000E92C0000}"/>
    <cellStyle name="20% - Colore 5 11 2 2 5 2" xfId="11751" xr:uid="{00000000-0005-0000-0000-0000EA2C0000}"/>
    <cellStyle name="20% - Colore 5 11 2 2 5 3" xfId="11752" xr:uid="{00000000-0005-0000-0000-0000EB2C0000}"/>
    <cellStyle name="20% - Colore 5 11 2 2 6" xfId="11753" xr:uid="{00000000-0005-0000-0000-0000EC2C0000}"/>
    <cellStyle name="20% - Colore 5 11 2 2 7" xfId="11754" xr:uid="{00000000-0005-0000-0000-0000ED2C0000}"/>
    <cellStyle name="20% - Colore 5 11 2 3" xfId="11755" xr:uid="{00000000-0005-0000-0000-0000EE2C0000}"/>
    <cellStyle name="20% - Colore 5 11 2 3 2" xfId="11756" xr:uid="{00000000-0005-0000-0000-0000EF2C0000}"/>
    <cellStyle name="20% - Colore 5 11 2 3 2 2" xfId="11757" xr:uid="{00000000-0005-0000-0000-0000F02C0000}"/>
    <cellStyle name="20% - Colore 5 11 2 3 2 2 2" xfId="11758" xr:uid="{00000000-0005-0000-0000-0000F12C0000}"/>
    <cellStyle name="20% - Colore 5 11 2 3 2 2 3" xfId="11759" xr:uid="{00000000-0005-0000-0000-0000F22C0000}"/>
    <cellStyle name="20% - Colore 5 11 2 3 2 3" xfId="11760" xr:uid="{00000000-0005-0000-0000-0000F32C0000}"/>
    <cellStyle name="20% - Colore 5 11 2 3 2 4" xfId="11761" xr:uid="{00000000-0005-0000-0000-0000F42C0000}"/>
    <cellStyle name="20% - Colore 5 11 2 3 3" xfId="11762" xr:uid="{00000000-0005-0000-0000-0000F52C0000}"/>
    <cellStyle name="20% - Colore 5 11 2 3 3 2" xfId="11763" xr:uid="{00000000-0005-0000-0000-0000F62C0000}"/>
    <cellStyle name="20% - Colore 5 11 2 3 3 3" xfId="11764" xr:uid="{00000000-0005-0000-0000-0000F72C0000}"/>
    <cellStyle name="20% - Colore 5 11 2 3 4" xfId="11765" xr:uid="{00000000-0005-0000-0000-0000F82C0000}"/>
    <cellStyle name="20% - Colore 5 11 2 3 4 2" xfId="11766" xr:uid="{00000000-0005-0000-0000-0000F92C0000}"/>
    <cellStyle name="20% - Colore 5 11 2 3 4 3" xfId="11767" xr:uid="{00000000-0005-0000-0000-0000FA2C0000}"/>
    <cellStyle name="20% - Colore 5 11 2 3 5" xfId="11768" xr:uid="{00000000-0005-0000-0000-0000FB2C0000}"/>
    <cellStyle name="20% - Colore 5 11 2 3 5 2" xfId="11769" xr:uid="{00000000-0005-0000-0000-0000FC2C0000}"/>
    <cellStyle name="20% - Colore 5 11 2 3 5 3" xfId="11770" xr:uid="{00000000-0005-0000-0000-0000FD2C0000}"/>
    <cellStyle name="20% - Colore 5 11 2 3 6" xfId="11771" xr:uid="{00000000-0005-0000-0000-0000FE2C0000}"/>
    <cellStyle name="20% - Colore 5 11 2 3 7" xfId="11772" xr:uid="{00000000-0005-0000-0000-0000FF2C0000}"/>
    <cellStyle name="20% - Colore 5 11 2 4" xfId="11773" xr:uid="{00000000-0005-0000-0000-0000002D0000}"/>
    <cellStyle name="20% - Colore 5 11 2 4 2" xfId="11774" xr:uid="{00000000-0005-0000-0000-0000012D0000}"/>
    <cellStyle name="20% - Colore 5 11 2 4 2 2" xfId="11775" xr:uid="{00000000-0005-0000-0000-0000022D0000}"/>
    <cellStyle name="20% - Colore 5 11 2 4 2 2 2" xfId="11776" xr:uid="{00000000-0005-0000-0000-0000032D0000}"/>
    <cellStyle name="20% - Colore 5 11 2 4 2 2 3" xfId="11777" xr:uid="{00000000-0005-0000-0000-0000042D0000}"/>
    <cellStyle name="20% - Colore 5 11 2 4 2 3" xfId="11778" xr:uid="{00000000-0005-0000-0000-0000052D0000}"/>
    <cellStyle name="20% - Colore 5 11 2 4 2 4" xfId="11779" xr:uid="{00000000-0005-0000-0000-0000062D0000}"/>
    <cellStyle name="20% - Colore 5 11 2 4 3" xfId="11780" xr:uid="{00000000-0005-0000-0000-0000072D0000}"/>
    <cellStyle name="20% - Colore 5 11 2 4 3 2" xfId="11781" xr:uid="{00000000-0005-0000-0000-0000082D0000}"/>
    <cellStyle name="20% - Colore 5 11 2 4 3 3" xfId="11782" xr:uid="{00000000-0005-0000-0000-0000092D0000}"/>
    <cellStyle name="20% - Colore 5 11 2 4 4" xfId="11783" xr:uid="{00000000-0005-0000-0000-00000A2D0000}"/>
    <cellStyle name="20% - Colore 5 11 2 4 4 2" xfId="11784" xr:uid="{00000000-0005-0000-0000-00000B2D0000}"/>
    <cellStyle name="20% - Colore 5 11 2 4 4 3" xfId="11785" xr:uid="{00000000-0005-0000-0000-00000C2D0000}"/>
    <cellStyle name="20% - Colore 5 11 2 4 5" xfId="11786" xr:uid="{00000000-0005-0000-0000-00000D2D0000}"/>
    <cellStyle name="20% - Colore 5 11 2 4 5 2" xfId="11787" xr:uid="{00000000-0005-0000-0000-00000E2D0000}"/>
    <cellStyle name="20% - Colore 5 11 2 4 5 3" xfId="11788" xr:uid="{00000000-0005-0000-0000-00000F2D0000}"/>
    <cellStyle name="20% - Colore 5 11 2 4 6" xfId="11789" xr:uid="{00000000-0005-0000-0000-0000102D0000}"/>
    <cellStyle name="20% - Colore 5 11 2 4 7" xfId="11790" xr:uid="{00000000-0005-0000-0000-0000112D0000}"/>
    <cellStyle name="20% - Colore 5 11 2 5" xfId="11791" xr:uid="{00000000-0005-0000-0000-0000122D0000}"/>
    <cellStyle name="20% - Colore 5 11 2 5 2" xfId="11792" xr:uid="{00000000-0005-0000-0000-0000132D0000}"/>
    <cellStyle name="20% - Colore 5 11 2 5 2 2" xfId="11793" xr:uid="{00000000-0005-0000-0000-0000142D0000}"/>
    <cellStyle name="20% - Colore 5 11 2 5 2 3" xfId="11794" xr:uid="{00000000-0005-0000-0000-0000152D0000}"/>
    <cellStyle name="20% - Colore 5 11 2 5 3" xfId="11795" xr:uid="{00000000-0005-0000-0000-0000162D0000}"/>
    <cellStyle name="20% - Colore 5 11 2 5 4" xfId="11796" xr:uid="{00000000-0005-0000-0000-0000172D0000}"/>
    <cellStyle name="20% - Colore 5 11 2 6" xfId="11797" xr:uid="{00000000-0005-0000-0000-0000182D0000}"/>
    <cellStyle name="20% - Colore 5 11 2 6 2" xfId="11798" xr:uid="{00000000-0005-0000-0000-0000192D0000}"/>
    <cellStyle name="20% - Colore 5 11 2 6 3" xfId="11799" xr:uid="{00000000-0005-0000-0000-00001A2D0000}"/>
    <cellStyle name="20% - Colore 5 11 2 7" xfId="11800" xr:uid="{00000000-0005-0000-0000-00001B2D0000}"/>
    <cellStyle name="20% - Colore 5 11 2 7 2" xfId="11801" xr:uid="{00000000-0005-0000-0000-00001C2D0000}"/>
    <cellStyle name="20% - Colore 5 11 2 7 3" xfId="11802" xr:uid="{00000000-0005-0000-0000-00001D2D0000}"/>
    <cellStyle name="20% - Colore 5 11 2 8" xfId="11803" xr:uid="{00000000-0005-0000-0000-00001E2D0000}"/>
    <cellStyle name="20% - Colore 5 11 2 8 2" xfId="11804" xr:uid="{00000000-0005-0000-0000-00001F2D0000}"/>
    <cellStyle name="20% - Colore 5 11 2 8 3" xfId="11805" xr:uid="{00000000-0005-0000-0000-0000202D0000}"/>
    <cellStyle name="20% - Colore 5 11 2 9" xfId="11806" xr:uid="{00000000-0005-0000-0000-0000212D0000}"/>
    <cellStyle name="20% - Colore 5 11 3" xfId="11807" xr:uid="{00000000-0005-0000-0000-0000222D0000}"/>
    <cellStyle name="20% - Colore 5 11 3 2" xfId="11808" xr:uid="{00000000-0005-0000-0000-0000232D0000}"/>
    <cellStyle name="20% - Colore 5 11 3 2 2" xfId="11809" xr:uid="{00000000-0005-0000-0000-0000242D0000}"/>
    <cellStyle name="20% - Colore 5 11 3 2 2 2" xfId="11810" xr:uid="{00000000-0005-0000-0000-0000252D0000}"/>
    <cellStyle name="20% - Colore 5 11 3 2 2 3" xfId="11811" xr:uid="{00000000-0005-0000-0000-0000262D0000}"/>
    <cellStyle name="20% - Colore 5 11 3 2 3" xfId="11812" xr:uid="{00000000-0005-0000-0000-0000272D0000}"/>
    <cellStyle name="20% - Colore 5 11 3 2 4" xfId="11813" xr:uid="{00000000-0005-0000-0000-0000282D0000}"/>
    <cellStyle name="20% - Colore 5 11 3 3" xfId="11814" xr:uid="{00000000-0005-0000-0000-0000292D0000}"/>
    <cellStyle name="20% - Colore 5 11 3 3 2" xfId="11815" xr:uid="{00000000-0005-0000-0000-00002A2D0000}"/>
    <cellStyle name="20% - Colore 5 11 3 3 3" xfId="11816" xr:uid="{00000000-0005-0000-0000-00002B2D0000}"/>
    <cellStyle name="20% - Colore 5 11 3 4" xfId="11817" xr:uid="{00000000-0005-0000-0000-00002C2D0000}"/>
    <cellStyle name="20% - Colore 5 11 3 4 2" xfId="11818" xr:uid="{00000000-0005-0000-0000-00002D2D0000}"/>
    <cellStyle name="20% - Colore 5 11 3 4 3" xfId="11819" xr:uid="{00000000-0005-0000-0000-00002E2D0000}"/>
    <cellStyle name="20% - Colore 5 11 3 5" xfId="11820" xr:uid="{00000000-0005-0000-0000-00002F2D0000}"/>
    <cellStyle name="20% - Colore 5 11 3 5 2" xfId="11821" xr:uid="{00000000-0005-0000-0000-0000302D0000}"/>
    <cellStyle name="20% - Colore 5 11 3 5 3" xfId="11822" xr:uid="{00000000-0005-0000-0000-0000312D0000}"/>
    <cellStyle name="20% - Colore 5 11 3 6" xfId="11823" xr:uid="{00000000-0005-0000-0000-0000322D0000}"/>
    <cellStyle name="20% - Colore 5 11 3 7" xfId="11824" xr:uid="{00000000-0005-0000-0000-0000332D0000}"/>
    <cellStyle name="20% - Colore 5 11 4" xfId="11825" xr:uid="{00000000-0005-0000-0000-0000342D0000}"/>
    <cellStyle name="20% - Colore 5 11 4 2" xfId="11826" xr:uid="{00000000-0005-0000-0000-0000352D0000}"/>
    <cellStyle name="20% - Colore 5 11 4 2 2" xfId="11827" xr:uid="{00000000-0005-0000-0000-0000362D0000}"/>
    <cellStyle name="20% - Colore 5 11 4 2 2 2" xfId="11828" xr:uid="{00000000-0005-0000-0000-0000372D0000}"/>
    <cellStyle name="20% - Colore 5 11 4 2 2 3" xfId="11829" xr:uid="{00000000-0005-0000-0000-0000382D0000}"/>
    <cellStyle name="20% - Colore 5 11 4 2 3" xfId="11830" xr:uid="{00000000-0005-0000-0000-0000392D0000}"/>
    <cellStyle name="20% - Colore 5 11 4 2 4" xfId="11831" xr:uid="{00000000-0005-0000-0000-00003A2D0000}"/>
    <cellStyle name="20% - Colore 5 11 4 3" xfId="11832" xr:uid="{00000000-0005-0000-0000-00003B2D0000}"/>
    <cellStyle name="20% - Colore 5 11 4 3 2" xfId="11833" xr:uid="{00000000-0005-0000-0000-00003C2D0000}"/>
    <cellStyle name="20% - Colore 5 11 4 3 3" xfId="11834" xr:uid="{00000000-0005-0000-0000-00003D2D0000}"/>
    <cellStyle name="20% - Colore 5 11 4 4" xfId="11835" xr:uid="{00000000-0005-0000-0000-00003E2D0000}"/>
    <cellStyle name="20% - Colore 5 11 4 4 2" xfId="11836" xr:uid="{00000000-0005-0000-0000-00003F2D0000}"/>
    <cellStyle name="20% - Colore 5 11 4 4 3" xfId="11837" xr:uid="{00000000-0005-0000-0000-0000402D0000}"/>
    <cellStyle name="20% - Colore 5 11 4 5" xfId="11838" xr:uid="{00000000-0005-0000-0000-0000412D0000}"/>
    <cellStyle name="20% - Colore 5 11 4 5 2" xfId="11839" xr:uid="{00000000-0005-0000-0000-0000422D0000}"/>
    <cellStyle name="20% - Colore 5 11 4 5 3" xfId="11840" xr:uid="{00000000-0005-0000-0000-0000432D0000}"/>
    <cellStyle name="20% - Colore 5 11 4 6" xfId="11841" xr:uid="{00000000-0005-0000-0000-0000442D0000}"/>
    <cellStyle name="20% - Colore 5 11 4 7" xfId="11842" xr:uid="{00000000-0005-0000-0000-0000452D0000}"/>
    <cellStyle name="20% - Colore 5 11 5" xfId="11843" xr:uid="{00000000-0005-0000-0000-0000462D0000}"/>
    <cellStyle name="20% - Colore 5 11 5 2" xfId="11844" xr:uid="{00000000-0005-0000-0000-0000472D0000}"/>
    <cellStyle name="20% - Colore 5 11 5 2 2" xfId="11845" xr:uid="{00000000-0005-0000-0000-0000482D0000}"/>
    <cellStyle name="20% - Colore 5 11 5 2 2 2" xfId="11846" xr:uid="{00000000-0005-0000-0000-0000492D0000}"/>
    <cellStyle name="20% - Colore 5 11 5 2 2 3" xfId="11847" xr:uid="{00000000-0005-0000-0000-00004A2D0000}"/>
    <cellStyle name="20% - Colore 5 11 5 2 3" xfId="11848" xr:uid="{00000000-0005-0000-0000-00004B2D0000}"/>
    <cellStyle name="20% - Colore 5 11 5 2 4" xfId="11849" xr:uid="{00000000-0005-0000-0000-00004C2D0000}"/>
    <cellStyle name="20% - Colore 5 11 5 3" xfId="11850" xr:uid="{00000000-0005-0000-0000-00004D2D0000}"/>
    <cellStyle name="20% - Colore 5 11 5 3 2" xfId="11851" xr:uid="{00000000-0005-0000-0000-00004E2D0000}"/>
    <cellStyle name="20% - Colore 5 11 5 3 3" xfId="11852" xr:uid="{00000000-0005-0000-0000-00004F2D0000}"/>
    <cellStyle name="20% - Colore 5 11 5 4" xfId="11853" xr:uid="{00000000-0005-0000-0000-0000502D0000}"/>
    <cellStyle name="20% - Colore 5 11 5 4 2" xfId="11854" xr:uid="{00000000-0005-0000-0000-0000512D0000}"/>
    <cellStyle name="20% - Colore 5 11 5 4 3" xfId="11855" xr:uid="{00000000-0005-0000-0000-0000522D0000}"/>
    <cellStyle name="20% - Colore 5 11 5 5" xfId="11856" xr:uid="{00000000-0005-0000-0000-0000532D0000}"/>
    <cellStyle name="20% - Colore 5 11 5 5 2" xfId="11857" xr:uid="{00000000-0005-0000-0000-0000542D0000}"/>
    <cellStyle name="20% - Colore 5 11 5 5 3" xfId="11858" xr:uid="{00000000-0005-0000-0000-0000552D0000}"/>
    <cellStyle name="20% - Colore 5 11 5 6" xfId="11859" xr:uid="{00000000-0005-0000-0000-0000562D0000}"/>
    <cellStyle name="20% - Colore 5 11 5 7" xfId="11860" xr:uid="{00000000-0005-0000-0000-0000572D0000}"/>
    <cellStyle name="20% - Colore 5 11 6" xfId="11861" xr:uid="{00000000-0005-0000-0000-0000582D0000}"/>
    <cellStyle name="20% - Colore 5 11 6 2" xfId="11862" xr:uid="{00000000-0005-0000-0000-0000592D0000}"/>
    <cellStyle name="20% - Colore 5 11 6 2 2" xfId="11863" xr:uid="{00000000-0005-0000-0000-00005A2D0000}"/>
    <cellStyle name="20% - Colore 5 11 6 2 3" xfId="11864" xr:uid="{00000000-0005-0000-0000-00005B2D0000}"/>
    <cellStyle name="20% - Colore 5 11 6 3" xfId="11865" xr:uid="{00000000-0005-0000-0000-00005C2D0000}"/>
    <cellStyle name="20% - Colore 5 11 6 4" xfId="11866" xr:uid="{00000000-0005-0000-0000-00005D2D0000}"/>
    <cellStyle name="20% - Colore 5 11 7" xfId="11867" xr:uid="{00000000-0005-0000-0000-00005E2D0000}"/>
    <cellStyle name="20% - Colore 5 11 7 2" xfId="11868" xr:uid="{00000000-0005-0000-0000-00005F2D0000}"/>
    <cellStyle name="20% - Colore 5 11 7 3" xfId="11869" xr:uid="{00000000-0005-0000-0000-0000602D0000}"/>
    <cellStyle name="20% - Colore 5 11 8" xfId="11870" xr:uid="{00000000-0005-0000-0000-0000612D0000}"/>
    <cellStyle name="20% - Colore 5 11 8 2" xfId="11871" xr:uid="{00000000-0005-0000-0000-0000622D0000}"/>
    <cellStyle name="20% - Colore 5 11 8 3" xfId="11872" xr:uid="{00000000-0005-0000-0000-0000632D0000}"/>
    <cellStyle name="20% - Colore 5 11 9" xfId="11873" xr:uid="{00000000-0005-0000-0000-0000642D0000}"/>
    <cellStyle name="20% - Colore 5 11 9 2" xfId="11874" xr:uid="{00000000-0005-0000-0000-0000652D0000}"/>
    <cellStyle name="20% - Colore 5 11 9 3" xfId="11875" xr:uid="{00000000-0005-0000-0000-0000662D0000}"/>
    <cellStyle name="20% - Colore 5 12" xfId="11876" xr:uid="{00000000-0005-0000-0000-0000672D0000}"/>
    <cellStyle name="20% - Colore 5 12 10" xfId="11877" xr:uid="{00000000-0005-0000-0000-0000682D0000}"/>
    <cellStyle name="20% - Colore 5 12 11" xfId="11878" xr:uid="{00000000-0005-0000-0000-0000692D0000}"/>
    <cellStyle name="20% - Colore 5 12 2" xfId="11879" xr:uid="{00000000-0005-0000-0000-00006A2D0000}"/>
    <cellStyle name="20% - Colore 5 12 2 10" xfId="11880" xr:uid="{00000000-0005-0000-0000-00006B2D0000}"/>
    <cellStyle name="20% - Colore 5 12 2 2" xfId="11881" xr:uid="{00000000-0005-0000-0000-00006C2D0000}"/>
    <cellStyle name="20% - Colore 5 12 2 2 2" xfId="11882" xr:uid="{00000000-0005-0000-0000-00006D2D0000}"/>
    <cellStyle name="20% - Colore 5 12 2 2 2 2" xfId="11883" xr:uid="{00000000-0005-0000-0000-00006E2D0000}"/>
    <cellStyle name="20% - Colore 5 12 2 2 2 2 2" xfId="11884" xr:uid="{00000000-0005-0000-0000-00006F2D0000}"/>
    <cellStyle name="20% - Colore 5 12 2 2 2 2 3" xfId="11885" xr:uid="{00000000-0005-0000-0000-0000702D0000}"/>
    <cellStyle name="20% - Colore 5 12 2 2 2 3" xfId="11886" xr:uid="{00000000-0005-0000-0000-0000712D0000}"/>
    <cellStyle name="20% - Colore 5 12 2 2 2 4" xfId="11887" xr:uid="{00000000-0005-0000-0000-0000722D0000}"/>
    <cellStyle name="20% - Colore 5 12 2 2 3" xfId="11888" xr:uid="{00000000-0005-0000-0000-0000732D0000}"/>
    <cellStyle name="20% - Colore 5 12 2 2 3 2" xfId="11889" xr:uid="{00000000-0005-0000-0000-0000742D0000}"/>
    <cellStyle name="20% - Colore 5 12 2 2 3 3" xfId="11890" xr:uid="{00000000-0005-0000-0000-0000752D0000}"/>
    <cellStyle name="20% - Colore 5 12 2 2 4" xfId="11891" xr:uid="{00000000-0005-0000-0000-0000762D0000}"/>
    <cellStyle name="20% - Colore 5 12 2 2 4 2" xfId="11892" xr:uid="{00000000-0005-0000-0000-0000772D0000}"/>
    <cellStyle name="20% - Colore 5 12 2 2 4 3" xfId="11893" xr:uid="{00000000-0005-0000-0000-0000782D0000}"/>
    <cellStyle name="20% - Colore 5 12 2 2 5" xfId="11894" xr:uid="{00000000-0005-0000-0000-0000792D0000}"/>
    <cellStyle name="20% - Colore 5 12 2 2 5 2" xfId="11895" xr:uid="{00000000-0005-0000-0000-00007A2D0000}"/>
    <cellStyle name="20% - Colore 5 12 2 2 5 3" xfId="11896" xr:uid="{00000000-0005-0000-0000-00007B2D0000}"/>
    <cellStyle name="20% - Colore 5 12 2 2 6" xfId="11897" xr:uid="{00000000-0005-0000-0000-00007C2D0000}"/>
    <cellStyle name="20% - Colore 5 12 2 2 7" xfId="11898" xr:uid="{00000000-0005-0000-0000-00007D2D0000}"/>
    <cellStyle name="20% - Colore 5 12 2 3" xfId="11899" xr:uid="{00000000-0005-0000-0000-00007E2D0000}"/>
    <cellStyle name="20% - Colore 5 12 2 3 2" xfId="11900" xr:uid="{00000000-0005-0000-0000-00007F2D0000}"/>
    <cellStyle name="20% - Colore 5 12 2 3 2 2" xfId="11901" xr:uid="{00000000-0005-0000-0000-0000802D0000}"/>
    <cellStyle name="20% - Colore 5 12 2 3 2 2 2" xfId="11902" xr:uid="{00000000-0005-0000-0000-0000812D0000}"/>
    <cellStyle name="20% - Colore 5 12 2 3 2 2 3" xfId="11903" xr:uid="{00000000-0005-0000-0000-0000822D0000}"/>
    <cellStyle name="20% - Colore 5 12 2 3 2 3" xfId="11904" xr:uid="{00000000-0005-0000-0000-0000832D0000}"/>
    <cellStyle name="20% - Colore 5 12 2 3 2 4" xfId="11905" xr:uid="{00000000-0005-0000-0000-0000842D0000}"/>
    <cellStyle name="20% - Colore 5 12 2 3 3" xfId="11906" xr:uid="{00000000-0005-0000-0000-0000852D0000}"/>
    <cellStyle name="20% - Colore 5 12 2 3 3 2" xfId="11907" xr:uid="{00000000-0005-0000-0000-0000862D0000}"/>
    <cellStyle name="20% - Colore 5 12 2 3 3 3" xfId="11908" xr:uid="{00000000-0005-0000-0000-0000872D0000}"/>
    <cellStyle name="20% - Colore 5 12 2 3 4" xfId="11909" xr:uid="{00000000-0005-0000-0000-0000882D0000}"/>
    <cellStyle name="20% - Colore 5 12 2 3 4 2" xfId="11910" xr:uid="{00000000-0005-0000-0000-0000892D0000}"/>
    <cellStyle name="20% - Colore 5 12 2 3 4 3" xfId="11911" xr:uid="{00000000-0005-0000-0000-00008A2D0000}"/>
    <cellStyle name="20% - Colore 5 12 2 3 5" xfId="11912" xr:uid="{00000000-0005-0000-0000-00008B2D0000}"/>
    <cellStyle name="20% - Colore 5 12 2 3 5 2" xfId="11913" xr:uid="{00000000-0005-0000-0000-00008C2D0000}"/>
    <cellStyle name="20% - Colore 5 12 2 3 5 3" xfId="11914" xr:uid="{00000000-0005-0000-0000-00008D2D0000}"/>
    <cellStyle name="20% - Colore 5 12 2 3 6" xfId="11915" xr:uid="{00000000-0005-0000-0000-00008E2D0000}"/>
    <cellStyle name="20% - Colore 5 12 2 3 7" xfId="11916" xr:uid="{00000000-0005-0000-0000-00008F2D0000}"/>
    <cellStyle name="20% - Colore 5 12 2 4" xfId="11917" xr:uid="{00000000-0005-0000-0000-0000902D0000}"/>
    <cellStyle name="20% - Colore 5 12 2 4 2" xfId="11918" xr:uid="{00000000-0005-0000-0000-0000912D0000}"/>
    <cellStyle name="20% - Colore 5 12 2 4 2 2" xfId="11919" xr:uid="{00000000-0005-0000-0000-0000922D0000}"/>
    <cellStyle name="20% - Colore 5 12 2 4 2 2 2" xfId="11920" xr:uid="{00000000-0005-0000-0000-0000932D0000}"/>
    <cellStyle name="20% - Colore 5 12 2 4 2 2 3" xfId="11921" xr:uid="{00000000-0005-0000-0000-0000942D0000}"/>
    <cellStyle name="20% - Colore 5 12 2 4 2 3" xfId="11922" xr:uid="{00000000-0005-0000-0000-0000952D0000}"/>
    <cellStyle name="20% - Colore 5 12 2 4 2 4" xfId="11923" xr:uid="{00000000-0005-0000-0000-0000962D0000}"/>
    <cellStyle name="20% - Colore 5 12 2 4 3" xfId="11924" xr:uid="{00000000-0005-0000-0000-0000972D0000}"/>
    <cellStyle name="20% - Colore 5 12 2 4 3 2" xfId="11925" xr:uid="{00000000-0005-0000-0000-0000982D0000}"/>
    <cellStyle name="20% - Colore 5 12 2 4 3 3" xfId="11926" xr:uid="{00000000-0005-0000-0000-0000992D0000}"/>
    <cellStyle name="20% - Colore 5 12 2 4 4" xfId="11927" xr:uid="{00000000-0005-0000-0000-00009A2D0000}"/>
    <cellStyle name="20% - Colore 5 12 2 4 4 2" xfId="11928" xr:uid="{00000000-0005-0000-0000-00009B2D0000}"/>
    <cellStyle name="20% - Colore 5 12 2 4 4 3" xfId="11929" xr:uid="{00000000-0005-0000-0000-00009C2D0000}"/>
    <cellStyle name="20% - Colore 5 12 2 4 5" xfId="11930" xr:uid="{00000000-0005-0000-0000-00009D2D0000}"/>
    <cellStyle name="20% - Colore 5 12 2 4 5 2" xfId="11931" xr:uid="{00000000-0005-0000-0000-00009E2D0000}"/>
    <cellStyle name="20% - Colore 5 12 2 4 5 3" xfId="11932" xr:uid="{00000000-0005-0000-0000-00009F2D0000}"/>
    <cellStyle name="20% - Colore 5 12 2 4 6" xfId="11933" xr:uid="{00000000-0005-0000-0000-0000A02D0000}"/>
    <cellStyle name="20% - Colore 5 12 2 4 7" xfId="11934" xr:uid="{00000000-0005-0000-0000-0000A12D0000}"/>
    <cellStyle name="20% - Colore 5 12 2 5" xfId="11935" xr:uid="{00000000-0005-0000-0000-0000A22D0000}"/>
    <cellStyle name="20% - Colore 5 12 2 5 2" xfId="11936" xr:uid="{00000000-0005-0000-0000-0000A32D0000}"/>
    <cellStyle name="20% - Colore 5 12 2 5 2 2" xfId="11937" xr:uid="{00000000-0005-0000-0000-0000A42D0000}"/>
    <cellStyle name="20% - Colore 5 12 2 5 2 3" xfId="11938" xr:uid="{00000000-0005-0000-0000-0000A52D0000}"/>
    <cellStyle name="20% - Colore 5 12 2 5 3" xfId="11939" xr:uid="{00000000-0005-0000-0000-0000A62D0000}"/>
    <cellStyle name="20% - Colore 5 12 2 5 4" xfId="11940" xr:uid="{00000000-0005-0000-0000-0000A72D0000}"/>
    <cellStyle name="20% - Colore 5 12 2 6" xfId="11941" xr:uid="{00000000-0005-0000-0000-0000A82D0000}"/>
    <cellStyle name="20% - Colore 5 12 2 6 2" xfId="11942" xr:uid="{00000000-0005-0000-0000-0000A92D0000}"/>
    <cellStyle name="20% - Colore 5 12 2 6 3" xfId="11943" xr:uid="{00000000-0005-0000-0000-0000AA2D0000}"/>
    <cellStyle name="20% - Colore 5 12 2 7" xfId="11944" xr:uid="{00000000-0005-0000-0000-0000AB2D0000}"/>
    <cellStyle name="20% - Colore 5 12 2 7 2" xfId="11945" xr:uid="{00000000-0005-0000-0000-0000AC2D0000}"/>
    <cellStyle name="20% - Colore 5 12 2 7 3" xfId="11946" xr:uid="{00000000-0005-0000-0000-0000AD2D0000}"/>
    <cellStyle name="20% - Colore 5 12 2 8" xfId="11947" xr:uid="{00000000-0005-0000-0000-0000AE2D0000}"/>
    <cellStyle name="20% - Colore 5 12 2 8 2" xfId="11948" xr:uid="{00000000-0005-0000-0000-0000AF2D0000}"/>
    <cellStyle name="20% - Colore 5 12 2 8 3" xfId="11949" xr:uid="{00000000-0005-0000-0000-0000B02D0000}"/>
    <cellStyle name="20% - Colore 5 12 2 9" xfId="11950" xr:uid="{00000000-0005-0000-0000-0000B12D0000}"/>
    <cellStyle name="20% - Colore 5 12 3" xfId="11951" xr:uid="{00000000-0005-0000-0000-0000B22D0000}"/>
    <cellStyle name="20% - Colore 5 12 3 2" xfId="11952" xr:uid="{00000000-0005-0000-0000-0000B32D0000}"/>
    <cellStyle name="20% - Colore 5 12 3 2 2" xfId="11953" xr:uid="{00000000-0005-0000-0000-0000B42D0000}"/>
    <cellStyle name="20% - Colore 5 12 3 2 2 2" xfId="11954" xr:uid="{00000000-0005-0000-0000-0000B52D0000}"/>
    <cellStyle name="20% - Colore 5 12 3 2 2 3" xfId="11955" xr:uid="{00000000-0005-0000-0000-0000B62D0000}"/>
    <cellStyle name="20% - Colore 5 12 3 2 3" xfId="11956" xr:uid="{00000000-0005-0000-0000-0000B72D0000}"/>
    <cellStyle name="20% - Colore 5 12 3 2 4" xfId="11957" xr:uid="{00000000-0005-0000-0000-0000B82D0000}"/>
    <cellStyle name="20% - Colore 5 12 3 3" xfId="11958" xr:uid="{00000000-0005-0000-0000-0000B92D0000}"/>
    <cellStyle name="20% - Colore 5 12 3 3 2" xfId="11959" xr:uid="{00000000-0005-0000-0000-0000BA2D0000}"/>
    <cellStyle name="20% - Colore 5 12 3 3 3" xfId="11960" xr:uid="{00000000-0005-0000-0000-0000BB2D0000}"/>
    <cellStyle name="20% - Colore 5 12 3 4" xfId="11961" xr:uid="{00000000-0005-0000-0000-0000BC2D0000}"/>
    <cellStyle name="20% - Colore 5 12 3 4 2" xfId="11962" xr:uid="{00000000-0005-0000-0000-0000BD2D0000}"/>
    <cellStyle name="20% - Colore 5 12 3 4 3" xfId="11963" xr:uid="{00000000-0005-0000-0000-0000BE2D0000}"/>
    <cellStyle name="20% - Colore 5 12 3 5" xfId="11964" xr:uid="{00000000-0005-0000-0000-0000BF2D0000}"/>
    <cellStyle name="20% - Colore 5 12 3 5 2" xfId="11965" xr:uid="{00000000-0005-0000-0000-0000C02D0000}"/>
    <cellStyle name="20% - Colore 5 12 3 5 3" xfId="11966" xr:uid="{00000000-0005-0000-0000-0000C12D0000}"/>
    <cellStyle name="20% - Colore 5 12 3 6" xfId="11967" xr:uid="{00000000-0005-0000-0000-0000C22D0000}"/>
    <cellStyle name="20% - Colore 5 12 3 7" xfId="11968" xr:uid="{00000000-0005-0000-0000-0000C32D0000}"/>
    <cellStyle name="20% - Colore 5 12 4" xfId="11969" xr:uid="{00000000-0005-0000-0000-0000C42D0000}"/>
    <cellStyle name="20% - Colore 5 12 4 2" xfId="11970" xr:uid="{00000000-0005-0000-0000-0000C52D0000}"/>
    <cellStyle name="20% - Colore 5 12 4 2 2" xfId="11971" xr:uid="{00000000-0005-0000-0000-0000C62D0000}"/>
    <cellStyle name="20% - Colore 5 12 4 2 2 2" xfId="11972" xr:uid="{00000000-0005-0000-0000-0000C72D0000}"/>
    <cellStyle name="20% - Colore 5 12 4 2 2 3" xfId="11973" xr:uid="{00000000-0005-0000-0000-0000C82D0000}"/>
    <cellStyle name="20% - Colore 5 12 4 2 3" xfId="11974" xr:uid="{00000000-0005-0000-0000-0000C92D0000}"/>
    <cellStyle name="20% - Colore 5 12 4 2 4" xfId="11975" xr:uid="{00000000-0005-0000-0000-0000CA2D0000}"/>
    <cellStyle name="20% - Colore 5 12 4 3" xfId="11976" xr:uid="{00000000-0005-0000-0000-0000CB2D0000}"/>
    <cellStyle name="20% - Colore 5 12 4 3 2" xfId="11977" xr:uid="{00000000-0005-0000-0000-0000CC2D0000}"/>
    <cellStyle name="20% - Colore 5 12 4 3 3" xfId="11978" xr:uid="{00000000-0005-0000-0000-0000CD2D0000}"/>
    <cellStyle name="20% - Colore 5 12 4 4" xfId="11979" xr:uid="{00000000-0005-0000-0000-0000CE2D0000}"/>
    <cellStyle name="20% - Colore 5 12 4 4 2" xfId="11980" xr:uid="{00000000-0005-0000-0000-0000CF2D0000}"/>
    <cellStyle name="20% - Colore 5 12 4 4 3" xfId="11981" xr:uid="{00000000-0005-0000-0000-0000D02D0000}"/>
    <cellStyle name="20% - Colore 5 12 4 5" xfId="11982" xr:uid="{00000000-0005-0000-0000-0000D12D0000}"/>
    <cellStyle name="20% - Colore 5 12 4 5 2" xfId="11983" xr:uid="{00000000-0005-0000-0000-0000D22D0000}"/>
    <cellStyle name="20% - Colore 5 12 4 5 3" xfId="11984" xr:uid="{00000000-0005-0000-0000-0000D32D0000}"/>
    <cellStyle name="20% - Colore 5 12 4 6" xfId="11985" xr:uid="{00000000-0005-0000-0000-0000D42D0000}"/>
    <cellStyle name="20% - Colore 5 12 4 7" xfId="11986" xr:uid="{00000000-0005-0000-0000-0000D52D0000}"/>
    <cellStyle name="20% - Colore 5 12 5" xfId="11987" xr:uid="{00000000-0005-0000-0000-0000D62D0000}"/>
    <cellStyle name="20% - Colore 5 12 5 2" xfId="11988" xr:uid="{00000000-0005-0000-0000-0000D72D0000}"/>
    <cellStyle name="20% - Colore 5 12 5 2 2" xfId="11989" xr:uid="{00000000-0005-0000-0000-0000D82D0000}"/>
    <cellStyle name="20% - Colore 5 12 5 2 2 2" xfId="11990" xr:uid="{00000000-0005-0000-0000-0000D92D0000}"/>
    <cellStyle name="20% - Colore 5 12 5 2 2 3" xfId="11991" xr:uid="{00000000-0005-0000-0000-0000DA2D0000}"/>
    <cellStyle name="20% - Colore 5 12 5 2 3" xfId="11992" xr:uid="{00000000-0005-0000-0000-0000DB2D0000}"/>
    <cellStyle name="20% - Colore 5 12 5 2 4" xfId="11993" xr:uid="{00000000-0005-0000-0000-0000DC2D0000}"/>
    <cellStyle name="20% - Colore 5 12 5 3" xfId="11994" xr:uid="{00000000-0005-0000-0000-0000DD2D0000}"/>
    <cellStyle name="20% - Colore 5 12 5 3 2" xfId="11995" xr:uid="{00000000-0005-0000-0000-0000DE2D0000}"/>
    <cellStyle name="20% - Colore 5 12 5 3 3" xfId="11996" xr:uid="{00000000-0005-0000-0000-0000DF2D0000}"/>
    <cellStyle name="20% - Colore 5 12 5 4" xfId="11997" xr:uid="{00000000-0005-0000-0000-0000E02D0000}"/>
    <cellStyle name="20% - Colore 5 12 5 4 2" xfId="11998" xr:uid="{00000000-0005-0000-0000-0000E12D0000}"/>
    <cellStyle name="20% - Colore 5 12 5 4 3" xfId="11999" xr:uid="{00000000-0005-0000-0000-0000E22D0000}"/>
    <cellStyle name="20% - Colore 5 12 5 5" xfId="12000" xr:uid="{00000000-0005-0000-0000-0000E32D0000}"/>
    <cellStyle name="20% - Colore 5 12 5 5 2" xfId="12001" xr:uid="{00000000-0005-0000-0000-0000E42D0000}"/>
    <cellStyle name="20% - Colore 5 12 5 5 3" xfId="12002" xr:uid="{00000000-0005-0000-0000-0000E52D0000}"/>
    <cellStyle name="20% - Colore 5 12 5 6" xfId="12003" xr:uid="{00000000-0005-0000-0000-0000E62D0000}"/>
    <cellStyle name="20% - Colore 5 12 5 7" xfId="12004" xr:uid="{00000000-0005-0000-0000-0000E72D0000}"/>
    <cellStyle name="20% - Colore 5 12 6" xfId="12005" xr:uid="{00000000-0005-0000-0000-0000E82D0000}"/>
    <cellStyle name="20% - Colore 5 12 6 2" xfId="12006" xr:uid="{00000000-0005-0000-0000-0000E92D0000}"/>
    <cellStyle name="20% - Colore 5 12 6 2 2" xfId="12007" xr:uid="{00000000-0005-0000-0000-0000EA2D0000}"/>
    <cellStyle name="20% - Colore 5 12 6 2 3" xfId="12008" xr:uid="{00000000-0005-0000-0000-0000EB2D0000}"/>
    <cellStyle name="20% - Colore 5 12 6 3" xfId="12009" xr:uid="{00000000-0005-0000-0000-0000EC2D0000}"/>
    <cellStyle name="20% - Colore 5 12 6 4" xfId="12010" xr:uid="{00000000-0005-0000-0000-0000ED2D0000}"/>
    <cellStyle name="20% - Colore 5 12 7" xfId="12011" xr:uid="{00000000-0005-0000-0000-0000EE2D0000}"/>
    <cellStyle name="20% - Colore 5 12 7 2" xfId="12012" xr:uid="{00000000-0005-0000-0000-0000EF2D0000}"/>
    <cellStyle name="20% - Colore 5 12 7 3" xfId="12013" xr:uid="{00000000-0005-0000-0000-0000F02D0000}"/>
    <cellStyle name="20% - Colore 5 12 8" xfId="12014" xr:uid="{00000000-0005-0000-0000-0000F12D0000}"/>
    <cellStyle name="20% - Colore 5 12 8 2" xfId="12015" xr:uid="{00000000-0005-0000-0000-0000F22D0000}"/>
    <cellStyle name="20% - Colore 5 12 8 3" xfId="12016" xr:uid="{00000000-0005-0000-0000-0000F32D0000}"/>
    <cellStyle name="20% - Colore 5 12 9" xfId="12017" xr:uid="{00000000-0005-0000-0000-0000F42D0000}"/>
    <cellStyle name="20% - Colore 5 12 9 2" xfId="12018" xr:uid="{00000000-0005-0000-0000-0000F52D0000}"/>
    <cellStyle name="20% - Colore 5 12 9 3" xfId="12019" xr:uid="{00000000-0005-0000-0000-0000F62D0000}"/>
    <cellStyle name="20% - Colore 5 13" xfId="12020" xr:uid="{00000000-0005-0000-0000-0000F72D0000}"/>
    <cellStyle name="20% - Colore 5 13 10" xfId="12021" xr:uid="{00000000-0005-0000-0000-0000F82D0000}"/>
    <cellStyle name="20% - Colore 5 13 11" xfId="12022" xr:uid="{00000000-0005-0000-0000-0000F92D0000}"/>
    <cellStyle name="20% - Colore 5 13 2" xfId="12023" xr:uid="{00000000-0005-0000-0000-0000FA2D0000}"/>
    <cellStyle name="20% - Colore 5 13 2 10" xfId="12024" xr:uid="{00000000-0005-0000-0000-0000FB2D0000}"/>
    <cellStyle name="20% - Colore 5 13 2 2" xfId="12025" xr:uid="{00000000-0005-0000-0000-0000FC2D0000}"/>
    <cellStyle name="20% - Colore 5 13 2 2 2" xfId="12026" xr:uid="{00000000-0005-0000-0000-0000FD2D0000}"/>
    <cellStyle name="20% - Colore 5 13 2 2 2 2" xfId="12027" xr:uid="{00000000-0005-0000-0000-0000FE2D0000}"/>
    <cellStyle name="20% - Colore 5 13 2 2 2 2 2" xfId="12028" xr:uid="{00000000-0005-0000-0000-0000FF2D0000}"/>
    <cellStyle name="20% - Colore 5 13 2 2 2 2 3" xfId="12029" xr:uid="{00000000-0005-0000-0000-0000002E0000}"/>
    <cellStyle name="20% - Colore 5 13 2 2 2 3" xfId="12030" xr:uid="{00000000-0005-0000-0000-0000012E0000}"/>
    <cellStyle name="20% - Colore 5 13 2 2 2 4" xfId="12031" xr:uid="{00000000-0005-0000-0000-0000022E0000}"/>
    <cellStyle name="20% - Colore 5 13 2 2 3" xfId="12032" xr:uid="{00000000-0005-0000-0000-0000032E0000}"/>
    <cellStyle name="20% - Colore 5 13 2 2 3 2" xfId="12033" xr:uid="{00000000-0005-0000-0000-0000042E0000}"/>
    <cellStyle name="20% - Colore 5 13 2 2 3 3" xfId="12034" xr:uid="{00000000-0005-0000-0000-0000052E0000}"/>
    <cellStyle name="20% - Colore 5 13 2 2 4" xfId="12035" xr:uid="{00000000-0005-0000-0000-0000062E0000}"/>
    <cellStyle name="20% - Colore 5 13 2 2 4 2" xfId="12036" xr:uid="{00000000-0005-0000-0000-0000072E0000}"/>
    <cellStyle name="20% - Colore 5 13 2 2 4 3" xfId="12037" xr:uid="{00000000-0005-0000-0000-0000082E0000}"/>
    <cellStyle name="20% - Colore 5 13 2 2 5" xfId="12038" xr:uid="{00000000-0005-0000-0000-0000092E0000}"/>
    <cellStyle name="20% - Colore 5 13 2 2 5 2" xfId="12039" xr:uid="{00000000-0005-0000-0000-00000A2E0000}"/>
    <cellStyle name="20% - Colore 5 13 2 2 5 3" xfId="12040" xr:uid="{00000000-0005-0000-0000-00000B2E0000}"/>
    <cellStyle name="20% - Colore 5 13 2 2 6" xfId="12041" xr:uid="{00000000-0005-0000-0000-00000C2E0000}"/>
    <cellStyle name="20% - Colore 5 13 2 2 7" xfId="12042" xr:uid="{00000000-0005-0000-0000-00000D2E0000}"/>
    <cellStyle name="20% - Colore 5 13 2 3" xfId="12043" xr:uid="{00000000-0005-0000-0000-00000E2E0000}"/>
    <cellStyle name="20% - Colore 5 13 2 3 2" xfId="12044" xr:uid="{00000000-0005-0000-0000-00000F2E0000}"/>
    <cellStyle name="20% - Colore 5 13 2 3 2 2" xfId="12045" xr:uid="{00000000-0005-0000-0000-0000102E0000}"/>
    <cellStyle name="20% - Colore 5 13 2 3 2 2 2" xfId="12046" xr:uid="{00000000-0005-0000-0000-0000112E0000}"/>
    <cellStyle name="20% - Colore 5 13 2 3 2 2 3" xfId="12047" xr:uid="{00000000-0005-0000-0000-0000122E0000}"/>
    <cellStyle name="20% - Colore 5 13 2 3 2 3" xfId="12048" xr:uid="{00000000-0005-0000-0000-0000132E0000}"/>
    <cellStyle name="20% - Colore 5 13 2 3 2 4" xfId="12049" xr:uid="{00000000-0005-0000-0000-0000142E0000}"/>
    <cellStyle name="20% - Colore 5 13 2 3 3" xfId="12050" xr:uid="{00000000-0005-0000-0000-0000152E0000}"/>
    <cellStyle name="20% - Colore 5 13 2 3 3 2" xfId="12051" xr:uid="{00000000-0005-0000-0000-0000162E0000}"/>
    <cellStyle name="20% - Colore 5 13 2 3 3 3" xfId="12052" xr:uid="{00000000-0005-0000-0000-0000172E0000}"/>
    <cellStyle name="20% - Colore 5 13 2 3 4" xfId="12053" xr:uid="{00000000-0005-0000-0000-0000182E0000}"/>
    <cellStyle name="20% - Colore 5 13 2 3 4 2" xfId="12054" xr:uid="{00000000-0005-0000-0000-0000192E0000}"/>
    <cellStyle name="20% - Colore 5 13 2 3 4 3" xfId="12055" xr:uid="{00000000-0005-0000-0000-00001A2E0000}"/>
    <cellStyle name="20% - Colore 5 13 2 3 5" xfId="12056" xr:uid="{00000000-0005-0000-0000-00001B2E0000}"/>
    <cellStyle name="20% - Colore 5 13 2 3 5 2" xfId="12057" xr:uid="{00000000-0005-0000-0000-00001C2E0000}"/>
    <cellStyle name="20% - Colore 5 13 2 3 5 3" xfId="12058" xr:uid="{00000000-0005-0000-0000-00001D2E0000}"/>
    <cellStyle name="20% - Colore 5 13 2 3 6" xfId="12059" xr:uid="{00000000-0005-0000-0000-00001E2E0000}"/>
    <cellStyle name="20% - Colore 5 13 2 3 7" xfId="12060" xr:uid="{00000000-0005-0000-0000-00001F2E0000}"/>
    <cellStyle name="20% - Colore 5 13 2 4" xfId="12061" xr:uid="{00000000-0005-0000-0000-0000202E0000}"/>
    <cellStyle name="20% - Colore 5 13 2 4 2" xfId="12062" xr:uid="{00000000-0005-0000-0000-0000212E0000}"/>
    <cellStyle name="20% - Colore 5 13 2 4 2 2" xfId="12063" xr:uid="{00000000-0005-0000-0000-0000222E0000}"/>
    <cellStyle name="20% - Colore 5 13 2 4 2 2 2" xfId="12064" xr:uid="{00000000-0005-0000-0000-0000232E0000}"/>
    <cellStyle name="20% - Colore 5 13 2 4 2 2 3" xfId="12065" xr:uid="{00000000-0005-0000-0000-0000242E0000}"/>
    <cellStyle name="20% - Colore 5 13 2 4 2 3" xfId="12066" xr:uid="{00000000-0005-0000-0000-0000252E0000}"/>
    <cellStyle name="20% - Colore 5 13 2 4 2 4" xfId="12067" xr:uid="{00000000-0005-0000-0000-0000262E0000}"/>
    <cellStyle name="20% - Colore 5 13 2 4 3" xfId="12068" xr:uid="{00000000-0005-0000-0000-0000272E0000}"/>
    <cellStyle name="20% - Colore 5 13 2 4 3 2" xfId="12069" xr:uid="{00000000-0005-0000-0000-0000282E0000}"/>
    <cellStyle name="20% - Colore 5 13 2 4 3 3" xfId="12070" xr:uid="{00000000-0005-0000-0000-0000292E0000}"/>
    <cellStyle name="20% - Colore 5 13 2 4 4" xfId="12071" xr:uid="{00000000-0005-0000-0000-00002A2E0000}"/>
    <cellStyle name="20% - Colore 5 13 2 4 4 2" xfId="12072" xr:uid="{00000000-0005-0000-0000-00002B2E0000}"/>
    <cellStyle name="20% - Colore 5 13 2 4 4 3" xfId="12073" xr:uid="{00000000-0005-0000-0000-00002C2E0000}"/>
    <cellStyle name="20% - Colore 5 13 2 4 5" xfId="12074" xr:uid="{00000000-0005-0000-0000-00002D2E0000}"/>
    <cellStyle name="20% - Colore 5 13 2 4 5 2" xfId="12075" xr:uid="{00000000-0005-0000-0000-00002E2E0000}"/>
    <cellStyle name="20% - Colore 5 13 2 4 5 3" xfId="12076" xr:uid="{00000000-0005-0000-0000-00002F2E0000}"/>
    <cellStyle name="20% - Colore 5 13 2 4 6" xfId="12077" xr:uid="{00000000-0005-0000-0000-0000302E0000}"/>
    <cellStyle name="20% - Colore 5 13 2 4 7" xfId="12078" xr:uid="{00000000-0005-0000-0000-0000312E0000}"/>
    <cellStyle name="20% - Colore 5 13 2 5" xfId="12079" xr:uid="{00000000-0005-0000-0000-0000322E0000}"/>
    <cellStyle name="20% - Colore 5 13 2 5 2" xfId="12080" xr:uid="{00000000-0005-0000-0000-0000332E0000}"/>
    <cellStyle name="20% - Colore 5 13 2 5 2 2" xfId="12081" xr:uid="{00000000-0005-0000-0000-0000342E0000}"/>
    <cellStyle name="20% - Colore 5 13 2 5 2 3" xfId="12082" xr:uid="{00000000-0005-0000-0000-0000352E0000}"/>
    <cellStyle name="20% - Colore 5 13 2 5 3" xfId="12083" xr:uid="{00000000-0005-0000-0000-0000362E0000}"/>
    <cellStyle name="20% - Colore 5 13 2 5 4" xfId="12084" xr:uid="{00000000-0005-0000-0000-0000372E0000}"/>
    <cellStyle name="20% - Colore 5 13 2 6" xfId="12085" xr:uid="{00000000-0005-0000-0000-0000382E0000}"/>
    <cellStyle name="20% - Colore 5 13 2 6 2" xfId="12086" xr:uid="{00000000-0005-0000-0000-0000392E0000}"/>
    <cellStyle name="20% - Colore 5 13 2 6 3" xfId="12087" xr:uid="{00000000-0005-0000-0000-00003A2E0000}"/>
    <cellStyle name="20% - Colore 5 13 2 7" xfId="12088" xr:uid="{00000000-0005-0000-0000-00003B2E0000}"/>
    <cellStyle name="20% - Colore 5 13 2 7 2" xfId="12089" xr:uid="{00000000-0005-0000-0000-00003C2E0000}"/>
    <cellStyle name="20% - Colore 5 13 2 7 3" xfId="12090" xr:uid="{00000000-0005-0000-0000-00003D2E0000}"/>
    <cellStyle name="20% - Colore 5 13 2 8" xfId="12091" xr:uid="{00000000-0005-0000-0000-00003E2E0000}"/>
    <cellStyle name="20% - Colore 5 13 2 8 2" xfId="12092" xr:uid="{00000000-0005-0000-0000-00003F2E0000}"/>
    <cellStyle name="20% - Colore 5 13 2 8 3" xfId="12093" xr:uid="{00000000-0005-0000-0000-0000402E0000}"/>
    <cellStyle name="20% - Colore 5 13 2 9" xfId="12094" xr:uid="{00000000-0005-0000-0000-0000412E0000}"/>
    <cellStyle name="20% - Colore 5 13 3" xfId="12095" xr:uid="{00000000-0005-0000-0000-0000422E0000}"/>
    <cellStyle name="20% - Colore 5 13 3 2" xfId="12096" xr:uid="{00000000-0005-0000-0000-0000432E0000}"/>
    <cellStyle name="20% - Colore 5 13 3 2 2" xfId="12097" xr:uid="{00000000-0005-0000-0000-0000442E0000}"/>
    <cellStyle name="20% - Colore 5 13 3 2 2 2" xfId="12098" xr:uid="{00000000-0005-0000-0000-0000452E0000}"/>
    <cellStyle name="20% - Colore 5 13 3 2 2 3" xfId="12099" xr:uid="{00000000-0005-0000-0000-0000462E0000}"/>
    <cellStyle name="20% - Colore 5 13 3 2 3" xfId="12100" xr:uid="{00000000-0005-0000-0000-0000472E0000}"/>
    <cellStyle name="20% - Colore 5 13 3 2 4" xfId="12101" xr:uid="{00000000-0005-0000-0000-0000482E0000}"/>
    <cellStyle name="20% - Colore 5 13 3 3" xfId="12102" xr:uid="{00000000-0005-0000-0000-0000492E0000}"/>
    <cellStyle name="20% - Colore 5 13 3 3 2" xfId="12103" xr:uid="{00000000-0005-0000-0000-00004A2E0000}"/>
    <cellStyle name="20% - Colore 5 13 3 3 3" xfId="12104" xr:uid="{00000000-0005-0000-0000-00004B2E0000}"/>
    <cellStyle name="20% - Colore 5 13 3 4" xfId="12105" xr:uid="{00000000-0005-0000-0000-00004C2E0000}"/>
    <cellStyle name="20% - Colore 5 13 3 4 2" xfId="12106" xr:uid="{00000000-0005-0000-0000-00004D2E0000}"/>
    <cellStyle name="20% - Colore 5 13 3 4 3" xfId="12107" xr:uid="{00000000-0005-0000-0000-00004E2E0000}"/>
    <cellStyle name="20% - Colore 5 13 3 5" xfId="12108" xr:uid="{00000000-0005-0000-0000-00004F2E0000}"/>
    <cellStyle name="20% - Colore 5 13 3 5 2" xfId="12109" xr:uid="{00000000-0005-0000-0000-0000502E0000}"/>
    <cellStyle name="20% - Colore 5 13 3 5 3" xfId="12110" xr:uid="{00000000-0005-0000-0000-0000512E0000}"/>
    <cellStyle name="20% - Colore 5 13 3 6" xfId="12111" xr:uid="{00000000-0005-0000-0000-0000522E0000}"/>
    <cellStyle name="20% - Colore 5 13 3 7" xfId="12112" xr:uid="{00000000-0005-0000-0000-0000532E0000}"/>
    <cellStyle name="20% - Colore 5 13 4" xfId="12113" xr:uid="{00000000-0005-0000-0000-0000542E0000}"/>
    <cellStyle name="20% - Colore 5 13 4 2" xfId="12114" xr:uid="{00000000-0005-0000-0000-0000552E0000}"/>
    <cellStyle name="20% - Colore 5 13 4 2 2" xfId="12115" xr:uid="{00000000-0005-0000-0000-0000562E0000}"/>
    <cellStyle name="20% - Colore 5 13 4 2 2 2" xfId="12116" xr:uid="{00000000-0005-0000-0000-0000572E0000}"/>
    <cellStyle name="20% - Colore 5 13 4 2 2 3" xfId="12117" xr:uid="{00000000-0005-0000-0000-0000582E0000}"/>
    <cellStyle name="20% - Colore 5 13 4 2 3" xfId="12118" xr:uid="{00000000-0005-0000-0000-0000592E0000}"/>
    <cellStyle name="20% - Colore 5 13 4 2 4" xfId="12119" xr:uid="{00000000-0005-0000-0000-00005A2E0000}"/>
    <cellStyle name="20% - Colore 5 13 4 3" xfId="12120" xr:uid="{00000000-0005-0000-0000-00005B2E0000}"/>
    <cellStyle name="20% - Colore 5 13 4 3 2" xfId="12121" xr:uid="{00000000-0005-0000-0000-00005C2E0000}"/>
    <cellStyle name="20% - Colore 5 13 4 3 3" xfId="12122" xr:uid="{00000000-0005-0000-0000-00005D2E0000}"/>
    <cellStyle name="20% - Colore 5 13 4 4" xfId="12123" xr:uid="{00000000-0005-0000-0000-00005E2E0000}"/>
    <cellStyle name="20% - Colore 5 13 4 4 2" xfId="12124" xr:uid="{00000000-0005-0000-0000-00005F2E0000}"/>
    <cellStyle name="20% - Colore 5 13 4 4 3" xfId="12125" xr:uid="{00000000-0005-0000-0000-0000602E0000}"/>
    <cellStyle name="20% - Colore 5 13 4 5" xfId="12126" xr:uid="{00000000-0005-0000-0000-0000612E0000}"/>
    <cellStyle name="20% - Colore 5 13 4 5 2" xfId="12127" xr:uid="{00000000-0005-0000-0000-0000622E0000}"/>
    <cellStyle name="20% - Colore 5 13 4 5 3" xfId="12128" xr:uid="{00000000-0005-0000-0000-0000632E0000}"/>
    <cellStyle name="20% - Colore 5 13 4 6" xfId="12129" xr:uid="{00000000-0005-0000-0000-0000642E0000}"/>
    <cellStyle name="20% - Colore 5 13 4 7" xfId="12130" xr:uid="{00000000-0005-0000-0000-0000652E0000}"/>
    <cellStyle name="20% - Colore 5 13 5" xfId="12131" xr:uid="{00000000-0005-0000-0000-0000662E0000}"/>
    <cellStyle name="20% - Colore 5 13 5 2" xfId="12132" xr:uid="{00000000-0005-0000-0000-0000672E0000}"/>
    <cellStyle name="20% - Colore 5 13 5 2 2" xfId="12133" xr:uid="{00000000-0005-0000-0000-0000682E0000}"/>
    <cellStyle name="20% - Colore 5 13 5 2 2 2" xfId="12134" xr:uid="{00000000-0005-0000-0000-0000692E0000}"/>
    <cellStyle name="20% - Colore 5 13 5 2 2 3" xfId="12135" xr:uid="{00000000-0005-0000-0000-00006A2E0000}"/>
    <cellStyle name="20% - Colore 5 13 5 2 3" xfId="12136" xr:uid="{00000000-0005-0000-0000-00006B2E0000}"/>
    <cellStyle name="20% - Colore 5 13 5 2 4" xfId="12137" xr:uid="{00000000-0005-0000-0000-00006C2E0000}"/>
    <cellStyle name="20% - Colore 5 13 5 3" xfId="12138" xr:uid="{00000000-0005-0000-0000-00006D2E0000}"/>
    <cellStyle name="20% - Colore 5 13 5 3 2" xfId="12139" xr:uid="{00000000-0005-0000-0000-00006E2E0000}"/>
    <cellStyle name="20% - Colore 5 13 5 3 3" xfId="12140" xr:uid="{00000000-0005-0000-0000-00006F2E0000}"/>
    <cellStyle name="20% - Colore 5 13 5 4" xfId="12141" xr:uid="{00000000-0005-0000-0000-0000702E0000}"/>
    <cellStyle name="20% - Colore 5 13 5 4 2" xfId="12142" xr:uid="{00000000-0005-0000-0000-0000712E0000}"/>
    <cellStyle name="20% - Colore 5 13 5 4 3" xfId="12143" xr:uid="{00000000-0005-0000-0000-0000722E0000}"/>
    <cellStyle name="20% - Colore 5 13 5 5" xfId="12144" xr:uid="{00000000-0005-0000-0000-0000732E0000}"/>
    <cellStyle name="20% - Colore 5 13 5 5 2" xfId="12145" xr:uid="{00000000-0005-0000-0000-0000742E0000}"/>
    <cellStyle name="20% - Colore 5 13 5 5 3" xfId="12146" xr:uid="{00000000-0005-0000-0000-0000752E0000}"/>
    <cellStyle name="20% - Colore 5 13 5 6" xfId="12147" xr:uid="{00000000-0005-0000-0000-0000762E0000}"/>
    <cellStyle name="20% - Colore 5 13 5 7" xfId="12148" xr:uid="{00000000-0005-0000-0000-0000772E0000}"/>
    <cellStyle name="20% - Colore 5 13 6" xfId="12149" xr:uid="{00000000-0005-0000-0000-0000782E0000}"/>
    <cellStyle name="20% - Colore 5 13 6 2" xfId="12150" xr:uid="{00000000-0005-0000-0000-0000792E0000}"/>
    <cellStyle name="20% - Colore 5 13 6 2 2" xfId="12151" xr:uid="{00000000-0005-0000-0000-00007A2E0000}"/>
    <cellStyle name="20% - Colore 5 13 6 2 3" xfId="12152" xr:uid="{00000000-0005-0000-0000-00007B2E0000}"/>
    <cellStyle name="20% - Colore 5 13 6 3" xfId="12153" xr:uid="{00000000-0005-0000-0000-00007C2E0000}"/>
    <cellStyle name="20% - Colore 5 13 6 4" xfId="12154" xr:uid="{00000000-0005-0000-0000-00007D2E0000}"/>
    <cellStyle name="20% - Colore 5 13 7" xfId="12155" xr:uid="{00000000-0005-0000-0000-00007E2E0000}"/>
    <cellStyle name="20% - Colore 5 13 7 2" xfId="12156" xr:uid="{00000000-0005-0000-0000-00007F2E0000}"/>
    <cellStyle name="20% - Colore 5 13 7 3" xfId="12157" xr:uid="{00000000-0005-0000-0000-0000802E0000}"/>
    <cellStyle name="20% - Colore 5 13 8" xfId="12158" xr:uid="{00000000-0005-0000-0000-0000812E0000}"/>
    <cellStyle name="20% - Colore 5 13 8 2" xfId="12159" xr:uid="{00000000-0005-0000-0000-0000822E0000}"/>
    <cellStyle name="20% - Colore 5 13 8 3" xfId="12160" xr:uid="{00000000-0005-0000-0000-0000832E0000}"/>
    <cellStyle name="20% - Colore 5 13 9" xfId="12161" xr:uid="{00000000-0005-0000-0000-0000842E0000}"/>
    <cellStyle name="20% - Colore 5 13 9 2" xfId="12162" xr:uid="{00000000-0005-0000-0000-0000852E0000}"/>
    <cellStyle name="20% - Colore 5 13 9 3" xfId="12163" xr:uid="{00000000-0005-0000-0000-0000862E0000}"/>
    <cellStyle name="20% - Colore 5 14" xfId="12164" xr:uid="{00000000-0005-0000-0000-0000872E0000}"/>
    <cellStyle name="20% - Colore 5 14 10" xfId="12165" xr:uid="{00000000-0005-0000-0000-0000882E0000}"/>
    <cellStyle name="20% - Colore 5 14 11" xfId="12166" xr:uid="{00000000-0005-0000-0000-0000892E0000}"/>
    <cellStyle name="20% - Colore 5 14 2" xfId="12167" xr:uid="{00000000-0005-0000-0000-00008A2E0000}"/>
    <cellStyle name="20% - Colore 5 14 2 10" xfId="12168" xr:uid="{00000000-0005-0000-0000-00008B2E0000}"/>
    <cellStyle name="20% - Colore 5 14 2 2" xfId="12169" xr:uid="{00000000-0005-0000-0000-00008C2E0000}"/>
    <cellStyle name="20% - Colore 5 14 2 2 2" xfId="12170" xr:uid="{00000000-0005-0000-0000-00008D2E0000}"/>
    <cellStyle name="20% - Colore 5 14 2 2 2 2" xfId="12171" xr:uid="{00000000-0005-0000-0000-00008E2E0000}"/>
    <cellStyle name="20% - Colore 5 14 2 2 2 2 2" xfId="12172" xr:uid="{00000000-0005-0000-0000-00008F2E0000}"/>
    <cellStyle name="20% - Colore 5 14 2 2 2 2 3" xfId="12173" xr:uid="{00000000-0005-0000-0000-0000902E0000}"/>
    <cellStyle name="20% - Colore 5 14 2 2 2 3" xfId="12174" xr:uid="{00000000-0005-0000-0000-0000912E0000}"/>
    <cellStyle name="20% - Colore 5 14 2 2 2 4" xfId="12175" xr:uid="{00000000-0005-0000-0000-0000922E0000}"/>
    <cellStyle name="20% - Colore 5 14 2 2 3" xfId="12176" xr:uid="{00000000-0005-0000-0000-0000932E0000}"/>
    <cellStyle name="20% - Colore 5 14 2 2 3 2" xfId="12177" xr:uid="{00000000-0005-0000-0000-0000942E0000}"/>
    <cellStyle name="20% - Colore 5 14 2 2 3 3" xfId="12178" xr:uid="{00000000-0005-0000-0000-0000952E0000}"/>
    <cellStyle name="20% - Colore 5 14 2 2 4" xfId="12179" xr:uid="{00000000-0005-0000-0000-0000962E0000}"/>
    <cellStyle name="20% - Colore 5 14 2 2 4 2" xfId="12180" xr:uid="{00000000-0005-0000-0000-0000972E0000}"/>
    <cellStyle name="20% - Colore 5 14 2 2 4 3" xfId="12181" xr:uid="{00000000-0005-0000-0000-0000982E0000}"/>
    <cellStyle name="20% - Colore 5 14 2 2 5" xfId="12182" xr:uid="{00000000-0005-0000-0000-0000992E0000}"/>
    <cellStyle name="20% - Colore 5 14 2 2 5 2" xfId="12183" xr:uid="{00000000-0005-0000-0000-00009A2E0000}"/>
    <cellStyle name="20% - Colore 5 14 2 2 5 3" xfId="12184" xr:uid="{00000000-0005-0000-0000-00009B2E0000}"/>
    <cellStyle name="20% - Colore 5 14 2 2 6" xfId="12185" xr:uid="{00000000-0005-0000-0000-00009C2E0000}"/>
    <cellStyle name="20% - Colore 5 14 2 2 7" xfId="12186" xr:uid="{00000000-0005-0000-0000-00009D2E0000}"/>
    <cellStyle name="20% - Colore 5 14 2 3" xfId="12187" xr:uid="{00000000-0005-0000-0000-00009E2E0000}"/>
    <cellStyle name="20% - Colore 5 14 2 3 2" xfId="12188" xr:uid="{00000000-0005-0000-0000-00009F2E0000}"/>
    <cellStyle name="20% - Colore 5 14 2 3 2 2" xfId="12189" xr:uid="{00000000-0005-0000-0000-0000A02E0000}"/>
    <cellStyle name="20% - Colore 5 14 2 3 2 2 2" xfId="12190" xr:uid="{00000000-0005-0000-0000-0000A12E0000}"/>
    <cellStyle name="20% - Colore 5 14 2 3 2 2 3" xfId="12191" xr:uid="{00000000-0005-0000-0000-0000A22E0000}"/>
    <cellStyle name="20% - Colore 5 14 2 3 2 3" xfId="12192" xr:uid="{00000000-0005-0000-0000-0000A32E0000}"/>
    <cellStyle name="20% - Colore 5 14 2 3 2 4" xfId="12193" xr:uid="{00000000-0005-0000-0000-0000A42E0000}"/>
    <cellStyle name="20% - Colore 5 14 2 3 3" xfId="12194" xr:uid="{00000000-0005-0000-0000-0000A52E0000}"/>
    <cellStyle name="20% - Colore 5 14 2 3 3 2" xfId="12195" xr:uid="{00000000-0005-0000-0000-0000A62E0000}"/>
    <cellStyle name="20% - Colore 5 14 2 3 3 3" xfId="12196" xr:uid="{00000000-0005-0000-0000-0000A72E0000}"/>
    <cellStyle name="20% - Colore 5 14 2 3 4" xfId="12197" xr:uid="{00000000-0005-0000-0000-0000A82E0000}"/>
    <cellStyle name="20% - Colore 5 14 2 3 4 2" xfId="12198" xr:uid="{00000000-0005-0000-0000-0000A92E0000}"/>
    <cellStyle name="20% - Colore 5 14 2 3 4 3" xfId="12199" xr:uid="{00000000-0005-0000-0000-0000AA2E0000}"/>
    <cellStyle name="20% - Colore 5 14 2 3 5" xfId="12200" xr:uid="{00000000-0005-0000-0000-0000AB2E0000}"/>
    <cellStyle name="20% - Colore 5 14 2 3 5 2" xfId="12201" xr:uid="{00000000-0005-0000-0000-0000AC2E0000}"/>
    <cellStyle name="20% - Colore 5 14 2 3 5 3" xfId="12202" xr:uid="{00000000-0005-0000-0000-0000AD2E0000}"/>
    <cellStyle name="20% - Colore 5 14 2 3 6" xfId="12203" xr:uid="{00000000-0005-0000-0000-0000AE2E0000}"/>
    <cellStyle name="20% - Colore 5 14 2 3 7" xfId="12204" xr:uid="{00000000-0005-0000-0000-0000AF2E0000}"/>
    <cellStyle name="20% - Colore 5 14 2 4" xfId="12205" xr:uid="{00000000-0005-0000-0000-0000B02E0000}"/>
    <cellStyle name="20% - Colore 5 14 2 4 2" xfId="12206" xr:uid="{00000000-0005-0000-0000-0000B12E0000}"/>
    <cellStyle name="20% - Colore 5 14 2 4 2 2" xfId="12207" xr:uid="{00000000-0005-0000-0000-0000B22E0000}"/>
    <cellStyle name="20% - Colore 5 14 2 4 2 2 2" xfId="12208" xr:uid="{00000000-0005-0000-0000-0000B32E0000}"/>
    <cellStyle name="20% - Colore 5 14 2 4 2 2 3" xfId="12209" xr:uid="{00000000-0005-0000-0000-0000B42E0000}"/>
    <cellStyle name="20% - Colore 5 14 2 4 2 3" xfId="12210" xr:uid="{00000000-0005-0000-0000-0000B52E0000}"/>
    <cellStyle name="20% - Colore 5 14 2 4 2 4" xfId="12211" xr:uid="{00000000-0005-0000-0000-0000B62E0000}"/>
    <cellStyle name="20% - Colore 5 14 2 4 3" xfId="12212" xr:uid="{00000000-0005-0000-0000-0000B72E0000}"/>
    <cellStyle name="20% - Colore 5 14 2 4 3 2" xfId="12213" xr:uid="{00000000-0005-0000-0000-0000B82E0000}"/>
    <cellStyle name="20% - Colore 5 14 2 4 3 3" xfId="12214" xr:uid="{00000000-0005-0000-0000-0000B92E0000}"/>
    <cellStyle name="20% - Colore 5 14 2 4 4" xfId="12215" xr:uid="{00000000-0005-0000-0000-0000BA2E0000}"/>
    <cellStyle name="20% - Colore 5 14 2 4 4 2" xfId="12216" xr:uid="{00000000-0005-0000-0000-0000BB2E0000}"/>
    <cellStyle name="20% - Colore 5 14 2 4 4 3" xfId="12217" xr:uid="{00000000-0005-0000-0000-0000BC2E0000}"/>
    <cellStyle name="20% - Colore 5 14 2 4 5" xfId="12218" xr:uid="{00000000-0005-0000-0000-0000BD2E0000}"/>
    <cellStyle name="20% - Colore 5 14 2 4 5 2" xfId="12219" xr:uid="{00000000-0005-0000-0000-0000BE2E0000}"/>
    <cellStyle name="20% - Colore 5 14 2 4 5 3" xfId="12220" xr:uid="{00000000-0005-0000-0000-0000BF2E0000}"/>
    <cellStyle name="20% - Colore 5 14 2 4 6" xfId="12221" xr:uid="{00000000-0005-0000-0000-0000C02E0000}"/>
    <cellStyle name="20% - Colore 5 14 2 4 7" xfId="12222" xr:uid="{00000000-0005-0000-0000-0000C12E0000}"/>
    <cellStyle name="20% - Colore 5 14 2 5" xfId="12223" xr:uid="{00000000-0005-0000-0000-0000C22E0000}"/>
    <cellStyle name="20% - Colore 5 14 2 5 2" xfId="12224" xr:uid="{00000000-0005-0000-0000-0000C32E0000}"/>
    <cellStyle name="20% - Colore 5 14 2 5 2 2" xfId="12225" xr:uid="{00000000-0005-0000-0000-0000C42E0000}"/>
    <cellStyle name="20% - Colore 5 14 2 5 2 3" xfId="12226" xr:uid="{00000000-0005-0000-0000-0000C52E0000}"/>
    <cellStyle name="20% - Colore 5 14 2 5 3" xfId="12227" xr:uid="{00000000-0005-0000-0000-0000C62E0000}"/>
    <cellStyle name="20% - Colore 5 14 2 5 4" xfId="12228" xr:uid="{00000000-0005-0000-0000-0000C72E0000}"/>
    <cellStyle name="20% - Colore 5 14 2 6" xfId="12229" xr:uid="{00000000-0005-0000-0000-0000C82E0000}"/>
    <cellStyle name="20% - Colore 5 14 2 6 2" xfId="12230" xr:uid="{00000000-0005-0000-0000-0000C92E0000}"/>
    <cellStyle name="20% - Colore 5 14 2 6 3" xfId="12231" xr:uid="{00000000-0005-0000-0000-0000CA2E0000}"/>
    <cellStyle name="20% - Colore 5 14 2 7" xfId="12232" xr:uid="{00000000-0005-0000-0000-0000CB2E0000}"/>
    <cellStyle name="20% - Colore 5 14 2 7 2" xfId="12233" xr:uid="{00000000-0005-0000-0000-0000CC2E0000}"/>
    <cellStyle name="20% - Colore 5 14 2 7 3" xfId="12234" xr:uid="{00000000-0005-0000-0000-0000CD2E0000}"/>
    <cellStyle name="20% - Colore 5 14 2 8" xfId="12235" xr:uid="{00000000-0005-0000-0000-0000CE2E0000}"/>
    <cellStyle name="20% - Colore 5 14 2 8 2" xfId="12236" xr:uid="{00000000-0005-0000-0000-0000CF2E0000}"/>
    <cellStyle name="20% - Colore 5 14 2 8 3" xfId="12237" xr:uid="{00000000-0005-0000-0000-0000D02E0000}"/>
    <cellStyle name="20% - Colore 5 14 2 9" xfId="12238" xr:uid="{00000000-0005-0000-0000-0000D12E0000}"/>
    <cellStyle name="20% - Colore 5 14 3" xfId="12239" xr:uid="{00000000-0005-0000-0000-0000D22E0000}"/>
    <cellStyle name="20% - Colore 5 14 3 2" xfId="12240" xr:uid="{00000000-0005-0000-0000-0000D32E0000}"/>
    <cellStyle name="20% - Colore 5 14 3 2 2" xfId="12241" xr:uid="{00000000-0005-0000-0000-0000D42E0000}"/>
    <cellStyle name="20% - Colore 5 14 3 2 2 2" xfId="12242" xr:uid="{00000000-0005-0000-0000-0000D52E0000}"/>
    <cellStyle name="20% - Colore 5 14 3 2 2 3" xfId="12243" xr:uid="{00000000-0005-0000-0000-0000D62E0000}"/>
    <cellStyle name="20% - Colore 5 14 3 2 3" xfId="12244" xr:uid="{00000000-0005-0000-0000-0000D72E0000}"/>
    <cellStyle name="20% - Colore 5 14 3 2 4" xfId="12245" xr:uid="{00000000-0005-0000-0000-0000D82E0000}"/>
    <cellStyle name="20% - Colore 5 14 3 3" xfId="12246" xr:uid="{00000000-0005-0000-0000-0000D92E0000}"/>
    <cellStyle name="20% - Colore 5 14 3 3 2" xfId="12247" xr:uid="{00000000-0005-0000-0000-0000DA2E0000}"/>
    <cellStyle name="20% - Colore 5 14 3 3 3" xfId="12248" xr:uid="{00000000-0005-0000-0000-0000DB2E0000}"/>
    <cellStyle name="20% - Colore 5 14 3 4" xfId="12249" xr:uid="{00000000-0005-0000-0000-0000DC2E0000}"/>
    <cellStyle name="20% - Colore 5 14 3 4 2" xfId="12250" xr:uid="{00000000-0005-0000-0000-0000DD2E0000}"/>
    <cellStyle name="20% - Colore 5 14 3 4 3" xfId="12251" xr:uid="{00000000-0005-0000-0000-0000DE2E0000}"/>
    <cellStyle name="20% - Colore 5 14 3 5" xfId="12252" xr:uid="{00000000-0005-0000-0000-0000DF2E0000}"/>
    <cellStyle name="20% - Colore 5 14 3 5 2" xfId="12253" xr:uid="{00000000-0005-0000-0000-0000E02E0000}"/>
    <cellStyle name="20% - Colore 5 14 3 5 3" xfId="12254" xr:uid="{00000000-0005-0000-0000-0000E12E0000}"/>
    <cellStyle name="20% - Colore 5 14 3 6" xfId="12255" xr:uid="{00000000-0005-0000-0000-0000E22E0000}"/>
    <cellStyle name="20% - Colore 5 14 3 7" xfId="12256" xr:uid="{00000000-0005-0000-0000-0000E32E0000}"/>
    <cellStyle name="20% - Colore 5 14 4" xfId="12257" xr:uid="{00000000-0005-0000-0000-0000E42E0000}"/>
    <cellStyle name="20% - Colore 5 14 4 2" xfId="12258" xr:uid="{00000000-0005-0000-0000-0000E52E0000}"/>
    <cellStyle name="20% - Colore 5 14 4 2 2" xfId="12259" xr:uid="{00000000-0005-0000-0000-0000E62E0000}"/>
    <cellStyle name="20% - Colore 5 14 4 2 2 2" xfId="12260" xr:uid="{00000000-0005-0000-0000-0000E72E0000}"/>
    <cellStyle name="20% - Colore 5 14 4 2 2 3" xfId="12261" xr:uid="{00000000-0005-0000-0000-0000E82E0000}"/>
    <cellStyle name="20% - Colore 5 14 4 2 3" xfId="12262" xr:uid="{00000000-0005-0000-0000-0000E92E0000}"/>
    <cellStyle name="20% - Colore 5 14 4 2 4" xfId="12263" xr:uid="{00000000-0005-0000-0000-0000EA2E0000}"/>
    <cellStyle name="20% - Colore 5 14 4 3" xfId="12264" xr:uid="{00000000-0005-0000-0000-0000EB2E0000}"/>
    <cellStyle name="20% - Colore 5 14 4 3 2" xfId="12265" xr:uid="{00000000-0005-0000-0000-0000EC2E0000}"/>
    <cellStyle name="20% - Colore 5 14 4 3 3" xfId="12266" xr:uid="{00000000-0005-0000-0000-0000ED2E0000}"/>
    <cellStyle name="20% - Colore 5 14 4 4" xfId="12267" xr:uid="{00000000-0005-0000-0000-0000EE2E0000}"/>
    <cellStyle name="20% - Colore 5 14 4 4 2" xfId="12268" xr:uid="{00000000-0005-0000-0000-0000EF2E0000}"/>
    <cellStyle name="20% - Colore 5 14 4 4 3" xfId="12269" xr:uid="{00000000-0005-0000-0000-0000F02E0000}"/>
    <cellStyle name="20% - Colore 5 14 4 5" xfId="12270" xr:uid="{00000000-0005-0000-0000-0000F12E0000}"/>
    <cellStyle name="20% - Colore 5 14 4 5 2" xfId="12271" xr:uid="{00000000-0005-0000-0000-0000F22E0000}"/>
    <cellStyle name="20% - Colore 5 14 4 5 3" xfId="12272" xr:uid="{00000000-0005-0000-0000-0000F32E0000}"/>
    <cellStyle name="20% - Colore 5 14 4 6" xfId="12273" xr:uid="{00000000-0005-0000-0000-0000F42E0000}"/>
    <cellStyle name="20% - Colore 5 14 4 7" xfId="12274" xr:uid="{00000000-0005-0000-0000-0000F52E0000}"/>
    <cellStyle name="20% - Colore 5 14 5" xfId="12275" xr:uid="{00000000-0005-0000-0000-0000F62E0000}"/>
    <cellStyle name="20% - Colore 5 14 5 2" xfId="12276" xr:uid="{00000000-0005-0000-0000-0000F72E0000}"/>
    <cellStyle name="20% - Colore 5 14 5 2 2" xfId="12277" xr:uid="{00000000-0005-0000-0000-0000F82E0000}"/>
    <cellStyle name="20% - Colore 5 14 5 2 2 2" xfId="12278" xr:uid="{00000000-0005-0000-0000-0000F92E0000}"/>
    <cellStyle name="20% - Colore 5 14 5 2 2 3" xfId="12279" xr:uid="{00000000-0005-0000-0000-0000FA2E0000}"/>
    <cellStyle name="20% - Colore 5 14 5 2 3" xfId="12280" xr:uid="{00000000-0005-0000-0000-0000FB2E0000}"/>
    <cellStyle name="20% - Colore 5 14 5 2 4" xfId="12281" xr:uid="{00000000-0005-0000-0000-0000FC2E0000}"/>
    <cellStyle name="20% - Colore 5 14 5 3" xfId="12282" xr:uid="{00000000-0005-0000-0000-0000FD2E0000}"/>
    <cellStyle name="20% - Colore 5 14 5 3 2" xfId="12283" xr:uid="{00000000-0005-0000-0000-0000FE2E0000}"/>
    <cellStyle name="20% - Colore 5 14 5 3 3" xfId="12284" xr:uid="{00000000-0005-0000-0000-0000FF2E0000}"/>
    <cellStyle name="20% - Colore 5 14 5 4" xfId="12285" xr:uid="{00000000-0005-0000-0000-0000002F0000}"/>
    <cellStyle name="20% - Colore 5 14 5 4 2" xfId="12286" xr:uid="{00000000-0005-0000-0000-0000012F0000}"/>
    <cellStyle name="20% - Colore 5 14 5 4 3" xfId="12287" xr:uid="{00000000-0005-0000-0000-0000022F0000}"/>
    <cellStyle name="20% - Colore 5 14 5 5" xfId="12288" xr:uid="{00000000-0005-0000-0000-0000032F0000}"/>
    <cellStyle name="20% - Colore 5 14 5 5 2" xfId="12289" xr:uid="{00000000-0005-0000-0000-0000042F0000}"/>
    <cellStyle name="20% - Colore 5 14 5 5 3" xfId="12290" xr:uid="{00000000-0005-0000-0000-0000052F0000}"/>
    <cellStyle name="20% - Colore 5 14 5 6" xfId="12291" xr:uid="{00000000-0005-0000-0000-0000062F0000}"/>
    <cellStyle name="20% - Colore 5 14 5 7" xfId="12292" xr:uid="{00000000-0005-0000-0000-0000072F0000}"/>
    <cellStyle name="20% - Colore 5 14 6" xfId="12293" xr:uid="{00000000-0005-0000-0000-0000082F0000}"/>
    <cellStyle name="20% - Colore 5 14 6 2" xfId="12294" xr:uid="{00000000-0005-0000-0000-0000092F0000}"/>
    <cellStyle name="20% - Colore 5 14 6 2 2" xfId="12295" xr:uid="{00000000-0005-0000-0000-00000A2F0000}"/>
    <cellStyle name="20% - Colore 5 14 6 2 3" xfId="12296" xr:uid="{00000000-0005-0000-0000-00000B2F0000}"/>
    <cellStyle name="20% - Colore 5 14 6 3" xfId="12297" xr:uid="{00000000-0005-0000-0000-00000C2F0000}"/>
    <cellStyle name="20% - Colore 5 14 6 4" xfId="12298" xr:uid="{00000000-0005-0000-0000-00000D2F0000}"/>
    <cellStyle name="20% - Colore 5 14 7" xfId="12299" xr:uid="{00000000-0005-0000-0000-00000E2F0000}"/>
    <cellStyle name="20% - Colore 5 14 7 2" xfId="12300" xr:uid="{00000000-0005-0000-0000-00000F2F0000}"/>
    <cellStyle name="20% - Colore 5 14 7 3" xfId="12301" xr:uid="{00000000-0005-0000-0000-0000102F0000}"/>
    <cellStyle name="20% - Colore 5 14 8" xfId="12302" xr:uid="{00000000-0005-0000-0000-0000112F0000}"/>
    <cellStyle name="20% - Colore 5 14 8 2" xfId="12303" xr:uid="{00000000-0005-0000-0000-0000122F0000}"/>
    <cellStyle name="20% - Colore 5 14 8 3" xfId="12304" xr:uid="{00000000-0005-0000-0000-0000132F0000}"/>
    <cellStyle name="20% - Colore 5 14 9" xfId="12305" xr:uid="{00000000-0005-0000-0000-0000142F0000}"/>
    <cellStyle name="20% - Colore 5 14 9 2" xfId="12306" xr:uid="{00000000-0005-0000-0000-0000152F0000}"/>
    <cellStyle name="20% - Colore 5 14 9 3" xfId="12307" xr:uid="{00000000-0005-0000-0000-0000162F0000}"/>
    <cellStyle name="20% - Colore 5 15" xfId="12308" xr:uid="{00000000-0005-0000-0000-0000172F0000}"/>
    <cellStyle name="20% - Colore 5 15 10" xfId="12309" xr:uid="{00000000-0005-0000-0000-0000182F0000}"/>
    <cellStyle name="20% - Colore 5 15 11" xfId="12310" xr:uid="{00000000-0005-0000-0000-0000192F0000}"/>
    <cellStyle name="20% - Colore 5 15 2" xfId="12311" xr:uid="{00000000-0005-0000-0000-00001A2F0000}"/>
    <cellStyle name="20% - Colore 5 15 2 10" xfId="12312" xr:uid="{00000000-0005-0000-0000-00001B2F0000}"/>
    <cellStyle name="20% - Colore 5 15 2 2" xfId="12313" xr:uid="{00000000-0005-0000-0000-00001C2F0000}"/>
    <cellStyle name="20% - Colore 5 15 2 2 2" xfId="12314" xr:uid="{00000000-0005-0000-0000-00001D2F0000}"/>
    <cellStyle name="20% - Colore 5 15 2 2 2 2" xfId="12315" xr:uid="{00000000-0005-0000-0000-00001E2F0000}"/>
    <cellStyle name="20% - Colore 5 15 2 2 2 2 2" xfId="12316" xr:uid="{00000000-0005-0000-0000-00001F2F0000}"/>
    <cellStyle name="20% - Colore 5 15 2 2 2 2 3" xfId="12317" xr:uid="{00000000-0005-0000-0000-0000202F0000}"/>
    <cellStyle name="20% - Colore 5 15 2 2 2 3" xfId="12318" xr:uid="{00000000-0005-0000-0000-0000212F0000}"/>
    <cellStyle name="20% - Colore 5 15 2 2 2 4" xfId="12319" xr:uid="{00000000-0005-0000-0000-0000222F0000}"/>
    <cellStyle name="20% - Colore 5 15 2 2 3" xfId="12320" xr:uid="{00000000-0005-0000-0000-0000232F0000}"/>
    <cellStyle name="20% - Colore 5 15 2 2 3 2" xfId="12321" xr:uid="{00000000-0005-0000-0000-0000242F0000}"/>
    <cellStyle name="20% - Colore 5 15 2 2 3 3" xfId="12322" xr:uid="{00000000-0005-0000-0000-0000252F0000}"/>
    <cellStyle name="20% - Colore 5 15 2 2 4" xfId="12323" xr:uid="{00000000-0005-0000-0000-0000262F0000}"/>
    <cellStyle name="20% - Colore 5 15 2 2 4 2" xfId="12324" xr:uid="{00000000-0005-0000-0000-0000272F0000}"/>
    <cellStyle name="20% - Colore 5 15 2 2 4 3" xfId="12325" xr:uid="{00000000-0005-0000-0000-0000282F0000}"/>
    <cellStyle name="20% - Colore 5 15 2 2 5" xfId="12326" xr:uid="{00000000-0005-0000-0000-0000292F0000}"/>
    <cellStyle name="20% - Colore 5 15 2 2 5 2" xfId="12327" xr:uid="{00000000-0005-0000-0000-00002A2F0000}"/>
    <cellStyle name="20% - Colore 5 15 2 2 5 3" xfId="12328" xr:uid="{00000000-0005-0000-0000-00002B2F0000}"/>
    <cellStyle name="20% - Colore 5 15 2 2 6" xfId="12329" xr:uid="{00000000-0005-0000-0000-00002C2F0000}"/>
    <cellStyle name="20% - Colore 5 15 2 2 7" xfId="12330" xr:uid="{00000000-0005-0000-0000-00002D2F0000}"/>
    <cellStyle name="20% - Colore 5 15 2 3" xfId="12331" xr:uid="{00000000-0005-0000-0000-00002E2F0000}"/>
    <cellStyle name="20% - Colore 5 15 2 3 2" xfId="12332" xr:uid="{00000000-0005-0000-0000-00002F2F0000}"/>
    <cellStyle name="20% - Colore 5 15 2 3 2 2" xfId="12333" xr:uid="{00000000-0005-0000-0000-0000302F0000}"/>
    <cellStyle name="20% - Colore 5 15 2 3 2 2 2" xfId="12334" xr:uid="{00000000-0005-0000-0000-0000312F0000}"/>
    <cellStyle name="20% - Colore 5 15 2 3 2 2 3" xfId="12335" xr:uid="{00000000-0005-0000-0000-0000322F0000}"/>
    <cellStyle name="20% - Colore 5 15 2 3 2 3" xfId="12336" xr:uid="{00000000-0005-0000-0000-0000332F0000}"/>
    <cellStyle name="20% - Colore 5 15 2 3 2 4" xfId="12337" xr:uid="{00000000-0005-0000-0000-0000342F0000}"/>
    <cellStyle name="20% - Colore 5 15 2 3 3" xfId="12338" xr:uid="{00000000-0005-0000-0000-0000352F0000}"/>
    <cellStyle name="20% - Colore 5 15 2 3 3 2" xfId="12339" xr:uid="{00000000-0005-0000-0000-0000362F0000}"/>
    <cellStyle name="20% - Colore 5 15 2 3 3 3" xfId="12340" xr:uid="{00000000-0005-0000-0000-0000372F0000}"/>
    <cellStyle name="20% - Colore 5 15 2 3 4" xfId="12341" xr:uid="{00000000-0005-0000-0000-0000382F0000}"/>
    <cellStyle name="20% - Colore 5 15 2 3 4 2" xfId="12342" xr:uid="{00000000-0005-0000-0000-0000392F0000}"/>
    <cellStyle name="20% - Colore 5 15 2 3 4 3" xfId="12343" xr:uid="{00000000-0005-0000-0000-00003A2F0000}"/>
    <cellStyle name="20% - Colore 5 15 2 3 5" xfId="12344" xr:uid="{00000000-0005-0000-0000-00003B2F0000}"/>
    <cellStyle name="20% - Colore 5 15 2 3 5 2" xfId="12345" xr:uid="{00000000-0005-0000-0000-00003C2F0000}"/>
    <cellStyle name="20% - Colore 5 15 2 3 5 3" xfId="12346" xr:uid="{00000000-0005-0000-0000-00003D2F0000}"/>
    <cellStyle name="20% - Colore 5 15 2 3 6" xfId="12347" xr:uid="{00000000-0005-0000-0000-00003E2F0000}"/>
    <cellStyle name="20% - Colore 5 15 2 3 7" xfId="12348" xr:uid="{00000000-0005-0000-0000-00003F2F0000}"/>
    <cellStyle name="20% - Colore 5 15 2 4" xfId="12349" xr:uid="{00000000-0005-0000-0000-0000402F0000}"/>
    <cellStyle name="20% - Colore 5 15 2 4 2" xfId="12350" xr:uid="{00000000-0005-0000-0000-0000412F0000}"/>
    <cellStyle name="20% - Colore 5 15 2 4 2 2" xfId="12351" xr:uid="{00000000-0005-0000-0000-0000422F0000}"/>
    <cellStyle name="20% - Colore 5 15 2 4 2 2 2" xfId="12352" xr:uid="{00000000-0005-0000-0000-0000432F0000}"/>
    <cellStyle name="20% - Colore 5 15 2 4 2 2 3" xfId="12353" xr:uid="{00000000-0005-0000-0000-0000442F0000}"/>
    <cellStyle name="20% - Colore 5 15 2 4 2 3" xfId="12354" xr:uid="{00000000-0005-0000-0000-0000452F0000}"/>
    <cellStyle name="20% - Colore 5 15 2 4 2 4" xfId="12355" xr:uid="{00000000-0005-0000-0000-0000462F0000}"/>
    <cellStyle name="20% - Colore 5 15 2 4 3" xfId="12356" xr:uid="{00000000-0005-0000-0000-0000472F0000}"/>
    <cellStyle name="20% - Colore 5 15 2 4 3 2" xfId="12357" xr:uid="{00000000-0005-0000-0000-0000482F0000}"/>
    <cellStyle name="20% - Colore 5 15 2 4 3 3" xfId="12358" xr:uid="{00000000-0005-0000-0000-0000492F0000}"/>
    <cellStyle name="20% - Colore 5 15 2 4 4" xfId="12359" xr:uid="{00000000-0005-0000-0000-00004A2F0000}"/>
    <cellStyle name="20% - Colore 5 15 2 4 4 2" xfId="12360" xr:uid="{00000000-0005-0000-0000-00004B2F0000}"/>
    <cellStyle name="20% - Colore 5 15 2 4 4 3" xfId="12361" xr:uid="{00000000-0005-0000-0000-00004C2F0000}"/>
    <cellStyle name="20% - Colore 5 15 2 4 5" xfId="12362" xr:uid="{00000000-0005-0000-0000-00004D2F0000}"/>
    <cellStyle name="20% - Colore 5 15 2 4 5 2" xfId="12363" xr:uid="{00000000-0005-0000-0000-00004E2F0000}"/>
    <cellStyle name="20% - Colore 5 15 2 4 5 3" xfId="12364" xr:uid="{00000000-0005-0000-0000-00004F2F0000}"/>
    <cellStyle name="20% - Colore 5 15 2 4 6" xfId="12365" xr:uid="{00000000-0005-0000-0000-0000502F0000}"/>
    <cellStyle name="20% - Colore 5 15 2 4 7" xfId="12366" xr:uid="{00000000-0005-0000-0000-0000512F0000}"/>
    <cellStyle name="20% - Colore 5 15 2 5" xfId="12367" xr:uid="{00000000-0005-0000-0000-0000522F0000}"/>
    <cellStyle name="20% - Colore 5 15 2 5 2" xfId="12368" xr:uid="{00000000-0005-0000-0000-0000532F0000}"/>
    <cellStyle name="20% - Colore 5 15 2 5 2 2" xfId="12369" xr:uid="{00000000-0005-0000-0000-0000542F0000}"/>
    <cellStyle name="20% - Colore 5 15 2 5 2 3" xfId="12370" xr:uid="{00000000-0005-0000-0000-0000552F0000}"/>
    <cellStyle name="20% - Colore 5 15 2 5 3" xfId="12371" xr:uid="{00000000-0005-0000-0000-0000562F0000}"/>
    <cellStyle name="20% - Colore 5 15 2 5 4" xfId="12372" xr:uid="{00000000-0005-0000-0000-0000572F0000}"/>
    <cellStyle name="20% - Colore 5 15 2 6" xfId="12373" xr:uid="{00000000-0005-0000-0000-0000582F0000}"/>
    <cellStyle name="20% - Colore 5 15 2 6 2" xfId="12374" xr:uid="{00000000-0005-0000-0000-0000592F0000}"/>
    <cellStyle name="20% - Colore 5 15 2 6 3" xfId="12375" xr:uid="{00000000-0005-0000-0000-00005A2F0000}"/>
    <cellStyle name="20% - Colore 5 15 2 7" xfId="12376" xr:uid="{00000000-0005-0000-0000-00005B2F0000}"/>
    <cellStyle name="20% - Colore 5 15 2 7 2" xfId="12377" xr:uid="{00000000-0005-0000-0000-00005C2F0000}"/>
    <cellStyle name="20% - Colore 5 15 2 7 3" xfId="12378" xr:uid="{00000000-0005-0000-0000-00005D2F0000}"/>
    <cellStyle name="20% - Colore 5 15 2 8" xfId="12379" xr:uid="{00000000-0005-0000-0000-00005E2F0000}"/>
    <cellStyle name="20% - Colore 5 15 2 8 2" xfId="12380" xr:uid="{00000000-0005-0000-0000-00005F2F0000}"/>
    <cellStyle name="20% - Colore 5 15 2 8 3" xfId="12381" xr:uid="{00000000-0005-0000-0000-0000602F0000}"/>
    <cellStyle name="20% - Colore 5 15 2 9" xfId="12382" xr:uid="{00000000-0005-0000-0000-0000612F0000}"/>
    <cellStyle name="20% - Colore 5 15 3" xfId="12383" xr:uid="{00000000-0005-0000-0000-0000622F0000}"/>
    <cellStyle name="20% - Colore 5 15 3 2" xfId="12384" xr:uid="{00000000-0005-0000-0000-0000632F0000}"/>
    <cellStyle name="20% - Colore 5 15 3 2 2" xfId="12385" xr:uid="{00000000-0005-0000-0000-0000642F0000}"/>
    <cellStyle name="20% - Colore 5 15 3 2 2 2" xfId="12386" xr:uid="{00000000-0005-0000-0000-0000652F0000}"/>
    <cellStyle name="20% - Colore 5 15 3 2 2 3" xfId="12387" xr:uid="{00000000-0005-0000-0000-0000662F0000}"/>
    <cellStyle name="20% - Colore 5 15 3 2 3" xfId="12388" xr:uid="{00000000-0005-0000-0000-0000672F0000}"/>
    <cellStyle name="20% - Colore 5 15 3 2 4" xfId="12389" xr:uid="{00000000-0005-0000-0000-0000682F0000}"/>
    <cellStyle name="20% - Colore 5 15 3 3" xfId="12390" xr:uid="{00000000-0005-0000-0000-0000692F0000}"/>
    <cellStyle name="20% - Colore 5 15 3 3 2" xfId="12391" xr:uid="{00000000-0005-0000-0000-00006A2F0000}"/>
    <cellStyle name="20% - Colore 5 15 3 3 3" xfId="12392" xr:uid="{00000000-0005-0000-0000-00006B2F0000}"/>
    <cellStyle name="20% - Colore 5 15 3 4" xfId="12393" xr:uid="{00000000-0005-0000-0000-00006C2F0000}"/>
    <cellStyle name="20% - Colore 5 15 3 4 2" xfId="12394" xr:uid="{00000000-0005-0000-0000-00006D2F0000}"/>
    <cellStyle name="20% - Colore 5 15 3 4 3" xfId="12395" xr:uid="{00000000-0005-0000-0000-00006E2F0000}"/>
    <cellStyle name="20% - Colore 5 15 3 5" xfId="12396" xr:uid="{00000000-0005-0000-0000-00006F2F0000}"/>
    <cellStyle name="20% - Colore 5 15 3 5 2" xfId="12397" xr:uid="{00000000-0005-0000-0000-0000702F0000}"/>
    <cellStyle name="20% - Colore 5 15 3 5 3" xfId="12398" xr:uid="{00000000-0005-0000-0000-0000712F0000}"/>
    <cellStyle name="20% - Colore 5 15 3 6" xfId="12399" xr:uid="{00000000-0005-0000-0000-0000722F0000}"/>
    <cellStyle name="20% - Colore 5 15 3 7" xfId="12400" xr:uid="{00000000-0005-0000-0000-0000732F0000}"/>
    <cellStyle name="20% - Colore 5 15 4" xfId="12401" xr:uid="{00000000-0005-0000-0000-0000742F0000}"/>
    <cellStyle name="20% - Colore 5 15 4 2" xfId="12402" xr:uid="{00000000-0005-0000-0000-0000752F0000}"/>
    <cellStyle name="20% - Colore 5 15 4 2 2" xfId="12403" xr:uid="{00000000-0005-0000-0000-0000762F0000}"/>
    <cellStyle name="20% - Colore 5 15 4 2 2 2" xfId="12404" xr:uid="{00000000-0005-0000-0000-0000772F0000}"/>
    <cellStyle name="20% - Colore 5 15 4 2 2 3" xfId="12405" xr:uid="{00000000-0005-0000-0000-0000782F0000}"/>
    <cellStyle name="20% - Colore 5 15 4 2 3" xfId="12406" xr:uid="{00000000-0005-0000-0000-0000792F0000}"/>
    <cellStyle name="20% - Colore 5 15 4 2 4" xfId="12407" xr:uid="{00000000-0005-0000-0000-00007A2F0000}"/>
    <cellStyle name="20% - Colore 5 15 4 3" xfId="12408" xr:uid="{00000000-0005-0000-0000-00007B2F0000}"/>
    <cellStyle name="20% - Colore 5 15 4 3 2" xfId="12409" xr:uid="{00000000-0005-0000-0000-00007C2F0000}"/>
    <cellStyle name="20% - Colore 5 15 4 3 3" xfId="12410" xr:uid="{00000000-0005-0000-0000-00007D2F0000}"/>
    <cellStyle name="20% - Colore 5 15 4 4" xfId="12411" xr:uid="{00000000-0005-0000-0000-00007E2F0000}"/>
    <cellStyle name="20% - Colore 5 15 4 4 2" xfId="12412" xr:uid="{00000000-0005-0000-0000-00007F2F0000}"/>
    <cellStyle name="20% - Colore 5 15 4 4 3" xfId="12413" xr:uid="{00000000-0005-0000-0000-0000802F0000}"/>
    <cellStyle name="20% - Colore 5 15 4 5" xfId="12414" xr:uid="{00000000-0005-0000-0000-0000812F0000}"/>
    <cellStyle name="20% - Colore 5 15 4 5 2" xfId="12415" xr:uid="{00000000-0005-0000-0000-0000822F0000}"/>
    <cellStyle name="20% - Colore 5 15 4 5 3" xfId="12416" xr:uid="{00000000-0005-0000-0000-0000832F0000}"/>
    <cellStyle name="20% - Colore 5 15 4 6" xfId="12417" xr:uid="{00000000-0005-0000-0000-0000842F0000}"/>
    <cellStyle name="20% - Colore 5 15 4 7" xfId="12418" xr:uid="{00000000-0005-0000-0000-0000852F0000}"/>
    <cellStyle name="20% - Colore 5 15 5" xfId="12419" xr:uid="{00000000-0005-0000-0000-0000862F0000}"/>
    <cellStyle name="20% - Colore 5 15 5 2" xfId="12420" xr:uid="{00000000-0005-0000-0000-0000872F0000}"/>
    <cellStyle name="20% - Colore 5 15 5 2 2" xfId="12421" xr:uid="{00000000-0005-0000-0000-0000882F0000}"/>
    <cellStyle name="20% - Colore 5 15 5 2 2 2" xfId="12422" xr:uid="{00000000-0005-0000-0000-0000892F0000}"/>
    <cellStyle name="20% - Colore 5 15 5 2 2 3" xfId="12423" xr:uid="{00000000-0005-0000-0000-00008A2F0000}"/>
    <cellStyle name="20% - Colore 5 15 5 2 3" xfId="12424" xr:uid="{00000000-0005-0000-0000-00008B2F0000}"/>
    <cellStyle name="20% - Colore 5 15 5 2 4" xfId="12425" xr:uid="{00000000-0005-0000-0000-00008C2F0000}"/>
    <cellStyle name="20% - Colore 5 15 5 3" xfId="12426" xr:uid="{00000000-0005-0000-0000-00008D2F0000}"/>
    <cellStyle name="20% - Colore 5 15 5 3 2" xfId="12427" xr:uid="{00000000-0005-0000-0000-00008E2F0000}"/>
    <cellStyle name="20% - Colore 5 15 5 3 3" xfId="12428" xr:uid="{00000000-0005-0000-0000-00008F2F0000}"/>
    <cellStyle name="20% - Colore 5 15 5 4" xfId="12429" xr:uid="{00000000-0005-0000-0000-0000902F0000}"/>
    <cellStyle name="20% - Colore 5 15 5 4 2" xfId="12430" xr:uid="{00000000-0005-0000-0000-0000912F0000}"/>
    <cellStyle name="20% - Colore 5 15 5 4 3" xfId="12431" xr:uid="{00000000-0005-0000-0000-0000922F0000}"/>
    <cellStyle name="20% - Colore 5 15 5 5" xfId="12432" xr:uid="{00000000-0005-0000-0000-0000932F0000}"/>
    <cellStyle name="20% - Colore 5 15 5 5 2" xfId="12433" xr:uid="{00000000-0005-0000-0000-0000942F0000}"/>
    <cellStyle name="20% - Colore 5 15 5 5 3" xfId="12434" xr:uid="{00000000-0005-0000-0000-0000952F0000}"/>
    <cellStyle name="20% - Colore 5 15 5 6" xfId="12435" xr:uid="{00000000-0005-0000-0000-0000962F0000}"/>
    <cellStyle name="20% - Colore 5 15 5 7" xfId="12436" xr:uid="{00000000-0005-0000-0000-0000972F0000}"/>
    <cellStyle name="20% - Colore 5 15 6" xfId="12437" xr:uid="{00000000-0005-0000-0000-0000982F0000}"/>
    <cellStyle name="20% - Colore 5 15 6 2" xfId="12438" xr:uid="{00000000-0005-0000-0000-0000992F0000}"/>
    <cellStyle name="20% - Colore 5 15 6 2 2" xfId="12439" xr:uid="{00000000-0005-0000-0000-00009A2F0000}"/>
    <cellStyle name="20% - Colore 5 15 6 2 3" xfId="12440" xr:uid="{00000000-0005-0000-0000-00009B2F0000}"/>
    <cellStyle name="20% - Colore 5 15 6 3" xfId="12441" xr:uid="{00000000-0005-0000-0000-00009C2F0000}"/>
    <cellStyle name="20% - Colore 5 15 6 4" xfId="12442" xr:uid="{00000000-0005-0000-0000-00009D2F0000}"/>
    <cellStyle name="20% - Colore 5 15 7" xfId="12443" xr:uid="{00000000-0005-0000-0000-00009E2F0000}"/>
    <cellStyle name="20% - Colore 5 15 7 2" xfId="12444" xr:uid="{00000000-0005-0000-0000-00009F2F0000}"/>
    <cellStyle name="20% - Colore 5 15 7 3" xfId="12445" xr:uid="{00000000-0005-0000-0000-0000A02F0000}"/>
    <cellStyle name="20% - Colore 5 15 8" xfId="12446" xr:uid="{00000000-0005-0000-0000-0000A12F0000}"/>
    <cellStyle name="20% - Colore 5 15 8 2" xfId="12447" xr:uid="{00000000-0005-0000-0000-0000A22F0000}"/>
    <cellStyle name="20% - Colore 5 15 8 3" xfId="12448" xr:uid="{00000000-0005-0000-0000-0000A32F0000}"/>
    <cellStyle name="20% - Colore 5 15 9" xfId="12449" xr:uid="{00000000-0005-0000-0000-0000A42F0000}"/>
    <cellStyle name="20% - Colore 5 15 9 2" xfId="12450" xr:uid="{00000000-0005-0000-0000-0000A52F0000}"/>
    <cellStyle name="20% - Colore 5 15 9 3" xfId="12451" xr:uid="{00000000-0005-0000-0000-0000A62F0000}"/>
    <cellStyle name="20% - Colore 5 16" xfId="12452" xr:uid="{00000000-0005-0000-0000-0000A72F0000}"/>
    <cellStyle name="20% - Colore 5 16 10" xfId="12453" xr:uid="{00000000-0005-0000-0000-0000A82F0000}"/>
    <cellStyle name="20% - Colore 5 16 11" xfId="12454" xr:uid="{00000000-0005-0000-0000-0000A92F0000}"/>
    <cellStyle name="20% - Colore 5 16 2" xfId="12455" xr:uid="{00000000-0005-0000-0000-0000AA2F0000}"/>
    <cellStyle name="20% - Colore 5 16 2 10" xfId="12456" xr:uid="{00000000-0005-0000-0000-0000AB2F0000}"/>
    <cellStyle name="20% - Colore 5 16 2 2" xfId="12457" xr:uid="{00000000-0005-0000-0000-0000AC2F0000}"/>
    <cellStyle name="20% - Colore 5 16 2 2 2" xfId="12458" xr:uid="{00000000-0005-0000-0000-0000AD2F0000}"/>
    <cellStyle name="20% - Colore 5 16 2 2 2 2" xfId="12459" xr:uid="{00000000-0005-0000-0000-0000AE2F0000}"/>
    <cellStyle name="20% - Colore 5 16 2 2 2 2 2" xfId="12460" xr:uid="{00000000-0005-0000-0000-0000AF2F0000}"/>
    <cellStyle name="20% - Colore 5 16 2 2 2 2 3" xfId="12461" xr:uid="{00000000-0005-0000-0000-0000B02F0000}"/>
    <cellStyle name="20% - Colore 5 16 2 2 2 3" xfId="12462" xr:uid="{00000000-0005-0000-0000-0000B12F0000}"/>
    <cellStyle name="20% - Colore 5 16 2 2 2 4" xfId="12463" xr:uid="{00000000-0005-0000-0000-0000B22F0000}"/>
    <cellStyle name="20% - Colore 5 16 2 2 3" xfId="12464" xr:uid="{00000000-0005-0000-0000-0000B32F0000}"/>
    <cellStyle name="20% - Colore 5 16 2 2 3 2" xfId="12465" xr:uid="{00000000-0005-0000-0000-0000B42F0000}"/>
    <cellStyle name="20% - Colore 5 16 2 2 3 3" xfId="12466" xr:uid="{00000000-0005-0000-0000-0000B52F0000}"/>
    <cellStyle name="20% - Colore 5 16 2 2 4" xfId="12467" xr:uid="{00000000-0005-0000-0000-0000B62F0000}"/>
    <cellStyle name="20% - Colore 5 16 2 2 4 2" xfId="12468" xr:uid="{00000000-0005-0000-0000-0000B72F0000}"/>
    <cellStyle name="20% - Colore 5 16 2 2 4 3" xfId="12469" xr:uid="{00000000-0005-0000-0000-0000B82F0000}"/>
    <cellStyle name="20% - Colore 5 16 2 2 5" xfId="12470" xr:uid="{00000000-0005-0000-0000-0000B92F0000}"/>
    <cellStyle name="20% - Colore 5 16 2 2 5 2" xfId="12471" xr:uid="{00000000-0005-0000-0000-0000BA2F0000}"/>
    <cellStyle name="20% - Colore 5 16 2 2 5 3" xfId="12472" xr:uid="{00000000-0005-0000-0000-0000BB2F0000}"/>
    <cellStyle name="20% - Colore 5 16 2 2 6" xfId="12473" xr:uid="{00000000-0005-0000-0000-0000BC2F0000}"/>
    <cellStyle name="20% - Colore 5 16 2 2 7" xfId="12474" xr:uid="{00000000-0005-0000-0000-0000BD2F0000}"/>
    <cellStyle name="20% - Colore 5 16 2 3" xfId="12475" xr:uid="{00000000-0005-0000-0000-0000BE2F0000}"/>
    <cellStyle name="20% - Colore 5 16 2 3 2" xfId="12476" xr:uid="{00000000-0005-0000-0000-0000BF2F0000}"/>
    <cellStyle name="20% - Colore 5 16 2 3 2 2" xfId="12477" xr:uid="{00000000-0005-0000-0000-0000C02F0000}"/>
    <cellStyle name="20% - Colore 5 16 2 3 2 2 2" xfId="12478" xr:uid="{00000000-0005-0000-0000-0000C12F0000}"/>
    <cellStyle name="20% - Colore 5 16 2 3 2 2 3" xfId="12479" xr:uid="{00000000-0005-0000-0000-0000C22F0000}"/>
    <cellStyle name="20% - Colore 5 16 2 3 2 3" xfId="12480" xr:uid="{00000000-0005-0000-0000-0000C32F0000}"/>
    <cellStyle name="20% - Colore 5 16 2 3 2 4" xfId="12481" xr:uid="{00000000-0005-0000-0000-0000C42F0000}"/>
    <cellStyle name="20% - Colore 5 16 2 3 3" xfId="12482" xr:uid="{00000000-0005-0000-0000-0000C52F0000}"/>
    <cellStyle name="20% - Colore 5 16 2 3 3 2" xfId="12483" xr:uid="{00000000-0005-0000-0000-0000C62F0000}"/>
    <cellStyle name="20% - Colore 5 16 2 3 3 3" xfId="12484" xr:uid="{00000000-0005-0000-0000-0000C72F0000}"/>
    <cellStyle name="20% - Colore 5 16 2 3 4" xfId="12485" xr:uid="{00000000-0005-0000-0000-0000C82F0000}"/>
    <cellStyle name="20% - Colore 5 16 2 3 4 2" xfId="12486" xr:uid="{00000000-0005-0000-0000-0000C92F0000}"/>
    <cellStyle name="20% - Colore 5 16 2 3 4 3" xfId="12487" xr:uid="{00000000-0005-0000-0000-0000CA2F0000}"/>
    <cellStyle name="20% - Colore 5 16 2 3 5" xfId="12488" xr:uid="{00000000-0005-0000-0000-0000CB2F0000}"/>
    <cellStyle name="20% - Colore 5 16 2 3 5 2" xfId="12489" xr:uid="{00000000-0005-0000-0000-0000CC2F0000}"/>
    <cellStyle name="20% - Colore 5 16 2 3 5 3" xfId="12490" xr:uid="{00000000-0005-0000-0000-0000CD2F0000}"/>
    <cellStyle name="20% - Colore 5 16 2 3 6" xfId="12491" xr:uid="{00000000-0005-0000-0000-0000CE2F0000}"/>
    <cellStyle name="20% - Colore 5 16 2 3 7" xfId="12492" xr:uid="{00000000-0005-0000-0000-0000CF2F0000}"/>
    <cellStyle name="20% - Colore 5 16 2 4" xfId="12493" xr:uid="{00000000-0005-0000-0000-0000D02F0000}"/>
    <cellStyle name="20% - Colore 5 16 2 4 2" xfId="12494" xr:uid="{00000000-0005-0000-0000-0000D12F0000}"/>
    <cellStyle name="20% - Colore 5 16 2 4 2 2" xfId="12495" xr:uid="{00000000-0005-0000-0000-0000D22F0000}"/>
    <cellStyle name="20% - Colore 5 16 2 4 2 2 2" xfId="12496" xr:uid="{00000000-0005-0000-0000-0000D32F0000}"/>
    <cellStyle name="20% - Colore 5 16 2 4 2 2 3" xfId="12497" xr:uid="{00000000-0005-0000-0000-0000D42F0000}"/>
    <cellStyle name="20% - Colore 5 16 2 4 2 3" xfId="12498" xr:uid="{00000000-0005-0000-0000-0000D52F0000}"/>
    <cellStyle name="20% - Colore 5 16 2 4 2 4" xfId="12499" xr:uid="{00000000-0005-0000-0000-0000D62F0000}"/>
    <cellStyle name="20% - Colore 5 16 2 4 3" xfId="12500" xr:uid="{00000000-0005-0000-0000-0000D72F0000}"/>
    <cellStyle name="20% - Colore 5 16 2 4 3 2" xfId="12501" xr:uid="{00000000-0005-0000-0000-0000D82F0000}"/>
    <cellStyle name="20% - Colore 5 16 2 4 3 3" xfId="12502" xr:uid="{00000000-0005-0000-0000-0000D92F0000}"/>
    <cellStyle name="20% - Colore 5 16 2 4 4" xfId="12503" xr:uid="{00000000-0005-0000-0000-0000DA2F0000}"/>
    <cellStyle name="20% - Colore 5 16 2 4 4 2" xfId="12504" xr:uid="{00000000-0005-0000-0000-0000DB2F0000}"/>
    <cellStyle name="20% - Colore 5 16 2 4 4 3" xfId="12505" xr:uid="{00000000-0005-0000-0000-0000DC2F0000}"/>
    <cellStyle name="20% - Colore 5 16 2 4 5" xfId="12506" xr:uid="{00000000-0005-0000-0000-0000DD2F0000}"/>
    <cellStyle name="20% - Colore 5 16 2 4 5 2" xfId="12507" xr:uid="{00000000-0005-0000-0000-0000DE2F0000}"/>
    <cellStyle name="20% - Colore 5 16 2 4 5 3" xfId="12508" xr:uid="{00000000-0005-0000-0000-0000DF2F0000}"/>
    <cellStyle name="20% - Colore 5 16 2 4 6" xfId="12509" xr:uid="{00000000-0005-0000-0000-0000E02F0000}"/>
    <cellStyle name="20% - Colore 5 16 2 4 7" xfId="12510" xr:uid="{00000000-0005-0000-0000-0000E12F0000}"/>
    <cellStyle name="20% - Colore 5 16 2 5" xfId="12511" xr:uid="{00000000-0005-0000-0000-0000E22F0000}"/>
    <cellStyle name="20% - Colore 5 16 2 5 2" xfId="12512" xr:uid="{00000000-0005-0000-0000-0000E32F0000}"/>
    <cellStyle name="20% - Colore 5 16 2 5 2 2" xfId="12513" xr:uid="{00000000-0005-0000-0000-0000E42F0000}"/>
    <cellStyle name="20% - Colore 5 16 2 5 2 3" xfId="12514" xr:uid="{00000000-0005-0000-0000-0000E52F0000}"/>
    <cellStyle name="20% - Colore 5 16 2 5 3" xfId="12515" xr:uid="{00000000-0005-0000-0000-0000E62F0000}"/>
    <cellStyle name="20% - Colore 5 16 2 5 4" xfId="12516" xr:uid="{00000000-0005-0000-0000-0000E72F0000}"/>
    <cellStyle name="20% - Colore 5 16 2 6" xfId="12517" xr:uid="{00000000-0005-0000-0000-0000E82F0000}"/>
    <cellStyle name="20% - Colore 5 16 2 6 2" xfId="12518" xr:uid="{00000000-0005-0000-0000-0000E92F0000}"/>
    <cellStyle name="20% - Colore 5 16 2 6 3" xfId="12519" xr:uid="{00000000-0005-0000-0000-0000EA2F0000}"/>
    <cellStyle name="20% - Colore 5 16 2 7" xfId="12520" xr:uid="{00000000-0005-0000-0000-0000EB2F0000}"/>
    <cellStyle name="20% - Colore 5 16 2 7 2" xfId="12521" xr:uid="{00000000-0005-0000-0000-0000EC2F0000}"/>
    <cellStyle name="20% - Colore 5 16 2 7 3" xfId="12522" xr:uid="{00000000-0005-0000-0000-0000ED2F0000}"/>
    <cellStyle name="20% - Colore 5 16 2 8" xfId="12523" xr:uid="{00000000-0005-0000-0000-0000EE2F0000}"/>
    <cellStyle name="20% - Colore 5 16 2 8 2" xfId="12524" xr:uid="{00000000-0005-0000-0000-0000EF2F0000}"/>
    <cellStyle name="20% - Colore 5 16 2 8 3" xfId="12525" xr:uid="{00000000-0005-0000-0000-0000F02F0000}"/>
    <cellStyle name="20% - Colore 5 16 2 9" xfId="12526" xr:uid="{00000000-0005-0000-0000-0000F12F0000}"/>
    <cellStyle name="20% - Colore 5 16 3" xfId="12527" xr:uid="{00000000-0005-0000-0000-0000F22F0000}"/>
    <cellStyle name="20% - Colore 5 16 3 2" xfId="12528" xr:uid="{00000000-0005-0000-0000-0000F32F0000}"/>
    <cellStyle name="20% - Colore 5 16 3 2 2" xfId="12529" xr:uid="{00000000-0005-0000-0000-0000F42F0000}"/>
    <cellStyle name="20% - Colore 5 16 3 2 2 2" xfId="12530" xr:uid="{00000000-0005-0000-0000-0000F52F0000}"/>
    <cellStyle name="20% - Colore 5 16 3 2 2 3" xfId="12531" xr:uid="{00000000-0005-0000-0000-0000F62F0000}"/>
    <cellStyle name="20% - Colore 5 16 3 2 3" xfId="12532" xr:uid="{00000000-0005-0000-0000-0000F72F0000}"/>
    <cellStyle name="20% - Colore 5 16 3 2 4" xfId="12533" xr:uid="{00000000-0005-0000-0000-0000F82F0000}"/>
    <cellStyle name="20% - Colore 5 16 3 3" xfId="12534" xr:uid="{00000000-0005-0000-0000-0000F92F0000}"/>
    <cellStyle name="20% - Colore 5 16 3 3 2" xfId="12535" xr:uid="{00000000-0005-0000-0000-0000FA2F0000}"/>
    <cellStyle name="20% - Colore 5 16 3 3 3" xfId="12536" xr:uid="{00000000-0005-0000-0000-0000FB2F0000}"/>
    <cellStyle name="20% - Colore 5 16 3 4" xfId="12537" xr:uid="{00000000-0005-0000-0000-0000FC2F0000}"/>
    <cellStyle name="20% - Colore 5 16 3 4 2" xfId="12538" xr:uid="{00000000-0005-0000-0000-0000FD2F0000}"/>
    <cellStyle name="20% - Colore 5 16 3 4 3" xfId="12539" xr:uid="{00000000-0005-0000-0000-0000FE2F0000}"/>
    <cellStyle name="20% - Colore 5 16 3 5" xfId="12540" xr:uid="{00000000-0005-0000-0000-0000FF2F0000}"/>
    <cellStyle name="20% - Colore 5 16 3 5 2" xfId="12541" xr:uid="{00000000-0005-0000-0000-000000300000}"/>
    <cellStyle name="20% - Colore 5 16 3 5 3" xfId="12542" xr:uid="{00000000-0005-0000-0000-000001300000}"/>
    <cellStyle name="20% - Colore 5 16 3 6" xfId="12543" xr:uid="{00000000-0005-0000-0000-000002300000}"/>
    <cellStyle name="20% - Colore 5 16 3 7" xfId="12544" xr:uid="{00000000-0005-0000-0000-000003300000}"/>
    <cellStyle name="20% - Colore 5 16 4" xfId="12545" xr:uid="{00000000-0005-0000-0000-000004300000}"/>
    <cellStyle name="20% - Colore 5 16 4 2" xfId="12546" xr:uid="{00000000-0005-0000-0000-000005300000}"/>
    <cellStyle name="20% - Colore 5 16 4 2 2" xfId="12547" xr:uid="{00000000-0005-0000-0000-000006300000}"/>
    <cellStyle name="20% - Colore 5 16 4 2 2 2" xfId="12548" xr:uid="{00000000-0005-0000-0000-000007300000}"/>
    <cellStyle name="20% - Colore 5 16 4 2 2 3" xfId="12549" xr:uid="{00000000-0005-0000-0000-000008300000}"/>
    <cellStyle name="20% - Colore 5 16 4 2 3" xfId="12550" xr:uid="{00000000-0005-0000-0000-000009300000}"/>
    <cellStyle name="20% - Colore 5 16 4 2 4" xfId="12551" xr:uid="{00000000-0005-0000-0000-00000A300000}"/>
    <cellStyle name="20% - Colore 5 16 4 3" xfId="12552" xr:uid="{00000000-0005-0000-0000-00000B300000}"/>
    <cellStyle name="20% - Colore 5 16 4 3 2" xfId="12553" xr:uid="{00000000-0005-0000-0000-00000C300000}"/>
    <cellStyle name="20% - Colore 5 16 4 3 3" xfId="12554" xr:uid="{00000000-0005-0000-0000-00000D300000}"/>
    <cellStyle name="20% - Colore 5 16 4 4" xfId="12555" xr:uid="{00000000-0005-0000-0000-00000E300000}"/>
    <cellStyle name="20% - Colore 5 16 4 4 2" xfId="12556" xr:uid="{00000000-0005-0000-0000-00000F300000}"/>
    <cellStyle name="20% - Colore 5 16 4 4 3" xfId="12557" xr:uid="{00000000-0005-0000-0000-000010300000}"/>
    <cellStyle name="20% - Colore 5 16 4 5" xfId="12558" xr:uid="{00000000-0005-0000-0000-000011300000}"/>
    <cellStyle name="20% - Colore 5 16 4 5 2" xfId="12559" xr:uid="{00000000-0005-0000-0000-000012300000}"/>
    <cellStyle name="20% - Colore 5 16 4 5 3" xfId="12560" xr:uid="{00000000-0005-0000-0000-000013300000}"/>
    <cellStyle name="20% - Colore 5 16 4 6" xfId="12561" xr:uid="{00000000-0005-0000-0000-000014300000}"/>
    <cellStyle name="20% - Colore 5 16 4 7" xfId="12562" xr:uid="{00000000-0005-0000-0000-000015300000}"/>
    <cellStyle name="20% - Colore 5 16 5" xfId="12563" xr:uid="{00000000-0005-0000-0000-000016300000}"/>
    <cellStyle name="20% - Colore 5 16 5 2" xfId="12564" xr:uid="{00000000-0005-0000-0000-000017300000}"/>
    <cellStyle name="20% - Colore 5 16 5 2 2" xfId="12565" xr:uid="{00000000-0005-0000-0000-000018300000}"/>
    <cellStyle name="20% - Colore 5 16 5 2 2 2" xfId="12566" xr:uid="{00000000-0005-0000-0000-000019300000}"/>
    <cellStyle name="20% - Colore 5 16 5 2 2 3" xfId="12567" xr:uid="{00000000-0005-0000-0000-00001A300000}"/>
    <cellStyle name="20% - Colore 5 16 5 2 3" xfId="12568" xr:uid="{00000000-0005-0000-0000-00001B300000}"/>
    <cellStyle name="20% - Colore 5 16 5 2 4" xfId="12569" xr:uid="{00000000-0005-0000-0000-00001C300000}"/>
    <cellStyle name="20% - Colore 5 16 5 3" xfId="12570" xr:uid="{00000000-0005-0000-0000-00001D300000}"/>
    <cellStyle name="20% - Colore 5 16 5 3 2" xfId="12571" xr:uid="{00000000-0005-0000-0000-00001E300000}"/>
    <cellStyle name="20% - Colore 5 16 5 3 3" xfId="12572" xr:uid="{00000000-0005-0000-0000-00001F300000}"/>
    <cellStyle name="20% - Colore 5 16 5 4" xfId="12573" xr:uid="{00000000-0005-0000-0000-000020300000}"/>
    <cellStyle name="20% - Colore 5 16 5 4 2" xfId="12574" xr:uid="{00000000-0005-0000-0000-000021300000}"/>
    <cellStyle name="20% - Colore 5 16 5 4 3" xfId="12575" xr:uid="{00000000-0005-0000-0000-000022300000}"/>
    <cellStyle name="20% - Colore 5 16 5 5" xfId="12576" xr:uid="{00000000-0005-0000-0000-000023300000}"/>
    <cellStyle name="20% - Colore 5 16 5 5 2" xfId="12577" xr:uid="{00000000-0005-0000-0000-000024300000}"/>
    <cellStyle name="20% - Colore 5 16 5 5 3" xfId="12578" xr:uid="{00000000-0005-0000-0000-000025300000}"/>
    <cellStyle name="20% - Colore 5 16 5 6" xfId="12579" xr:uid="{00000000-0005-0000-0000-000026300000}"/>
    <cellStyle name="20% - Colore 5 16 5 7" xfId="12580" xr:uid="{00000000-0005-0000-0000-000027300000}"/>
    <cellStyle name="20% - Colore 5 16 6" xfId="12581" xr:uid="{00000000-0005-0000-0000-000028300000}"/>
    <cellStyle name="20% - Colore 5 16 6 2" xfId="12582" xr:uid="{00000000-0005-0000-0000-000029300000}"/>
    <cellStyle name="20% - Colore 5 16 6 2 2" xfId="12583" xr:uid="{00000000-0005-0000-0000-00002A300000}"/>
    <cellStyle name="20% - Colore 5 16 6 2 3" xfId="12584" xr:uid="{00000000-0005-0000-0000-00002B300000}"/>
    <cellStyle name="20% - Colore 5 16 6 3" xfId="12585" xr:uid="{00000000-0005-0000-0000-00002C300000}"/>
    <cellStyle name="20% - Colore 5 16 6 4" xfId="12586" xr:uid="{00000000-0005-0000-0000-00002D300000}"/>
    <cellStyle name="20% - Colore 5 16 7" xfId="12587" xr:uid="{00000000-0005-0000-0000-00002E300000}"/>
    <cellStyle name="20% - Colore 5 16 7 2" xfId="12588" xr:uid="{00000000-0005-0000-0000-00002F300000}"/>
    <cellStyle name="20% - Colore 5 16 7 3" xfId="12589" xr:uid="{00000000-0005-0000-0000-000030300000}"/>
    <cellStyle name="20% - Colore 5 16 8" xfId="12590" xr:uid="{00000000-0005-0000-0000-000031300000}"/>
    <cellStyle name="20% - Colore 5 16 8 2" xfId="12591" xr:uid="{00000000-0005-0000-0000-000032300000}"/>
    <cellStyle name="20% - Colore 5 16 8 3" xfId="12592" xr:uid="{00000000-0005-0000-0000-000033300000}"/>
    <cellStyle name="20% - Colore 5 16 9" xfId="12593" xr:uid="{00000000-0005-0000-0000-000034300000}"/>
    <cellStyle name="20% - Colore 5 16 9 2" xfId="12594" xr:uid="{00000000-0005-0000-0000-000035300000}"/>
    <cellStyle name="20% - Colore 5 16 9 3" xfId="12595" xr:uid="{00000000-0005-0000-0000-000036300000}"/>
    <cellStyle name="20% - Colore 5 17" xfId="12596" xr:uid="{00000000-0005-0000-0000-000037300000}"/>
    <cellStyle name="20% - Colore 5 17 10" xfId="12597" xr:uid="{00000000-0005-0000-0000-000038300000}"/>
    <cellStyle name="20% - Colore 5 17 11" xfId="12598" xr:uid="{00000000-0005-0000-0000-000039300000}"/>
    <cellStyle name="20% - Colore 5 17 2" xfId="12599" xr:uid="{00000000-0005-0000-0000-00003A300000}"/>
    <cellStyle name="20% - Colore 5 17 2 10" xfId="12600" xr:uid="{00000000-0005-0000-0000-00003B300000}"/>
    <cellStyle name="20% - Colore 5 17 2 2" xfId="12601" xr:uid="{00000000-0005-0000-0000-00003C300000}"/>
    <cellStyle name="20% - Colore 5 17 2 2 2" xfId="12602" xr:uid="{00000000-0005-0000-0000-00003D300000}"/>
    <cellStyle name="20% - Colore 5 17 2 2 2 2" xfId="12603" xr:uid="{00000000-0005-0000-0000-00003E300000}"/>
    <cellStyle name="20% - Colore 5 17 2 2 2 2 2" xfId="12604" xr:uid="{00000000-0005-0000-0000-00003F300000}"/>
    <cellStyle name="20% - Colore 5 17 2 2 2 2 3" xfId="12605" xr:uid="{00000000-0005-0000-0000-000040300000}"/>
    <cellStyle name="20% - Colore 5 17 2 2 2 3" xfId="12606" xr:uid="{00000000-0005-0000-0000-000041300000}"/>
    <cellStyle name="20% - Colore 5 17 2 2 2 4" xfId="12607" xr:uid="{00000000-0005-0000-0000-000042300000}"/>
    <cellStyle name="20% - Colore 5 17 2 2 3" xfId="12608" xr:uid="{00000000-0005-0000-0000-000043300000}"/>
    <cellStyle name="20% - Colore 5 17 2 2 3 2" xfId="12609" xr:uid="{00000000-0005-0000-0000-000044300000}"/>
    <cellStyle name="20% - Colore 5 17 2 2 3 3" xfId="12610" xr:uid="{00000000-0005-0000-0000-000045300000}"/>
    <cellStyle name="20% - Colore 5 17 2 2 4" xfId="12611" xr:uid="{00000000-0005-0000-0000-000046300000}"/>
    <cellStyle name="20% - Colore 5 17 2 2 4 2" xfId="12612" xr:uid="{00000000-0005-0000-0000-000047300000}"/>
    <cellStyle name="20% - Colore 5 17 2 2 4 3" xfId="12613" xr:uid="{00000000-0005-0000-0000-000048300000}"/>
    <cellStyle name="20% - Colore 5 17 2 2 5" xfId="12614" xr:uid="{00000000-0005-0000-0000-000049300000}"/>
    <cellStyle name="20% - Colore 5 17 2 2 5 2" xfId="12615" xr:uid="{00000000-0005-0000-0000-00004A300000}"/>
    <cellStyle name="20% - Colore 5 17 2 2 5 3" xfId="12616" xr:uid="{00000000-0005-0000-0000-00004B300000}"/>
    <cellStyle name="20% - Colore 5 17 2 2 6" xfId="12617" xr:uid="{00000000-0005-0000-0000-00004C300000}"/>
    <cellStyle name="20% - Colore 5 17 2 2 7" xfId="12618" xr:uid="{00000000-0005-0000-0000-00004D300000}"/>
    <cellStyle name="20% - Colore 5 17 2 3" xfId="12619" xr:uid="{00000000-0005-0000-0000-00004E300000}"/>
    <cellStyle name="20% - Colore 5 17 2 3 2" xfId="12620" xr:uid="{00000000-0005-0000-0000-00004F300000}"/>
    <cellStyle name="20% - Colore 5 17 2 3 2 2" xfId="12621" xr:uid="{00000000-0005-0000-0000-000050300000}"/>
    <cellStyle name="20% - Colore 5 17 2 3 2 2 2" xfId="12622" xr:uid="{00000000-0005-0000-0000-000051300000}"/>
    <cellStyle name="20% - Colore 5 17 2 3 2 2 3" xfId="12623" xr:uid="{00000000-0005-0000-0000-000052300000}"/>
    <cellStyle name="20% - Colore 5 17 2 3 2 3" xfId="12624" xr:uid="{00000000-0005-0000-0000-000053300000}"/>
    <cellStyle name="20% - Colore 5 17 2 3 2 4" xfId="12625" xr:uid="{00000000-0005-0000-0000-000054300000}"/>
    <cellStyle name="20% - Colore 5 17 2 3 3" xfId="12626" xr:uid="{00000000-0005-0000-0000-000055300000}"/>
    <cellStyle name="20% - Colore 5 17 2 3 3 2" xfId="12627" xr:uid="{00000000-0005-0000-0000-000056300000}"/>
    <cellStyle name="20% - Colore 5 17 2 3 3 3" xfId="12628" xr:uid="{00000000-0005-0000-0000-000057300000}"/>
    <cellStyle name="20% - Colore 5 17 2 3 4" xfId="12629" xr:uid="{00000000-0005-0000-0000-000058300000}"/>
    <cellStyle name="20% - Colore 5 17 2 3 4 2" xfId="12630" xr:uid="{00000000-0005-0000-0000-000059300000}"/>
    <cellStyle name="20% - Colore 5 17 2 3 4 3" xfId="12631" xr:uid="{00000000-0005-0000-0000-00005A300000}"/>
    <cellStyle name="20% - Colore 5 17 2 3 5" xfId="12632" xr:uid="{00000000-0005-0000-0000-00005B300000}"/>
    <cellStyle name="20% - Colore 5 17 2 3 5 2" xfId="12633" xr:uid="{00000000-0005-0000-0000-00005C300000}"/>
    <cellStyle name="20% - Colore 5 17 2 3 5 3" xfId="12634" xr:uid="{00000000-0005-0000-0000-00005D300000}"/>
    <cellStyle name="20% - Colore 5 17 2 3 6" xfId="12635" xr:uid="{00000000-0005-0000-0000-00005E300000}"/>
    <cellStyle name="20% - Colore 5 17 2 3 7" xfId="12636" xr:uid="{00000000-0005-0000-0000-00005F300000}"/>
    <cellStyle name="20% - Colore 5 17 2 4" xfId="12637" xr:uid="{00000000-0005-0000-0000-000060300000}"/>
    <cellStyle name="20% - Colore 5 17 2 4 2" xfId="12638" xr:uid="{00000000-0005-0000-0000-000061300000}"/>
    <cellStyle name="20% - Colore 5 17 2 4 2 2" xfId="12639" xr:uid="{00000000-0005-0000-0000-000062300000}"/>
    <cellStyle name="20% - Colore 5 17 2 4 2 2 2" xfId="12640" xr:uid="{00000000-0005-0000-0000-000063300000}"/>
    <cellStyle name="20% - Colore 5 17 2 4 2 2 3" xfId="12641" xr:uid="{00000000-0005-0000-0000-000064300000}"/>
    <cellStyle name="20% - Colore 5 17 2 4 2 3" xfId="12642" xr:uid="{00000000-0005-0000-0000-000065300000}"/>
    <cellStyle name="20% - Colore 5 17 2 4 2 4" xfId="12643" xr:uid="{00000000-0005-0000-0000-000066300000}"/>
    <cellStyle name="20% - Colore 5 17 2 4 3" xfId="12644" xr:uid="{00000000-0005-0000-0000-000067300000}"/>
    <cellStyle name="20% - Colore 5 17 2 4 3 2" xfId="12645" xr:uid="{00000000-0005-0000-0000-000068300000}"/>
    <cellStyle name="20% - Colore 5 17 2 4 3 3" xfId="12646" xr:uid="{00000000-0005-0000-0000-000069300000}"/>
    <cellStyle name="20% - Colore 5 17 2 4 4" xfId="12647" xr:uid="{00000000-0005-0000-0000-00006A300000}"/>
    <cellStyle name="20% - Colore 5 17 2 4 4 2" xfId="12648" xr:uid="{00000000-0005-0000-0000-00006B300000}"/>
    <cellStyle name="20% - Colore 5 17 2 4 4 3" xfId="12649" xr:uid="{00000000-0005-0000-0000-00006C300000}"/>
    <cellStyle name="20% - Colore 5 17 2 4 5" xfId="12650" xr:uid="{00000000-0005-0000-0000-00006D300000}"/>
    <cellStyle name="20% - Colore 5 17 2 4 5 2" xfId="12651" xr:uid="{00000000-0005-0000-0000-00006E300000}"/>
    <cellStyle name="20% - Colore 5 17 2 4 5 3" xfId="12652" xr:uid="{00000000-0005-0000-0000-00006F300000}"/>
    <cellStyle name="20% - Colore 5 17 2 4 6" xfId="12653" xr:uid="{00000000-0005-0000-0000-000070300000}"/>
    <cellStyle name="20% - Colore 5 17 2 4 7" xfId="12654" xr:uid="{00000000-0005-0000-0000-000071300000}"/>
    <cellStyle name="20% - Colore 5 17 2 5" xfId="12655" xr:uid="{00000000-0005-0000-0000-000072300000}"/>
    <cellStyle name="20% - Colore 5 17 2 5 2" xfId="12656" xr:uid="{00000000-0005-0000-0000-000073300000}"/>
    <cellStyle name="20% - Colore 5 17 2 5 2 2" xfId="12657" xr:uid="{00000000-0005-0000-0000-000074300000}"/>
    <cellStyle name="20% - Colore 5 17 2 5 2 3" xfId="12658" xr:uid="{00000000-0005-0000-0000-000075300000}"/>
    <cellStyle name="20% - Colore 5 17 2 5 3" xfId="12659" xr:uid="{00000000-0005-0000-0000-000076300000}"/>
    <cellStyle name="20% - Colore 5 17 2 5 4" xfId="12660" xr:uid="{00000000-0005-0000-0000-000077300000}"/>
    <cellStyle name="20% - Colore 5 17 2 6" xfId="12661" xr:uid="{00000000-0005-0000-0000-000078300000}"/>
    <cellStyle name="20% - Colore 5 17 2 6 2" xfId="12662" xr:uid="{00000000-0005-0000-0000-000079300000}"/>
    <cellStyle name="20% - Colore 5 17 2 6 3" xfId="12663" xr:uid="{00000000-0005-0000-0000-00007A300000}"/>
    <cellStyle name="20% - Colore 5 17 2 7" xfId="12664" xr:uid="{00000000-0005-0000-0000-00007B300000}"/>
    <cellStyle name="20% - Colore 5 17 2 7 2" xfId="12665" xr:uid="{00000000-0005-0000-0000-00007C300000}"/>
    <cellStyle name="20% - Colore 5 17 2 7 3" xfId="12666" xr:uid="{00000000-0005-0000-0000-00007D300000}"/>
    <cellStyle name="20% - Colore 5 17 2 8" xfId="12667" xr:uid="{00000000-0005-0000-0000-00007E300000}"/>
    <cellStyle name="20% - Colore 5 17 2 8 2" xfId="12668" xr:uid="{00000000-0005-0000-0000-00007F300000}"/>
    <cellStyle name="20% - Colore 5 17 2 8 3" xfId="12669" xr:uid="{00000000-0005-0000-0000-000080300000}"/>
    <cellStyle name="20% - Colore 5 17 2 9" xfId="12670" xr:uid="{00000000-0005-0000-0000-000081300000}"/>
    <cellStyle name="20% - Colore 5 17 3" xfId="12671" xr:uid="{00000000-0005-0000-0000-000082300000}"/>
    <cellStyle name="20% - Colore 5 17 3 2" xfId="12672" xr:uid="{00000000-0005-0000-0000-000083300000}"/>
    <cellStyle name="20% - Colore 5 17 3 2 2" xfId="12673" xr:uid="{00000000-0005-0000-0000-000084300000}"/>
    <cellStyle name="20% - Colore 5 17 3 2 2 2" xfId="12674" xr:uid="{00000000-0005-0000-0000-000085300000}"/>
    <cellStyle name="20% - Colore 5 17 3 2 2 3" xfId="12675" xr:uid="{00000000-0005-0000-0000-000086300000}"/>
    <cellStyle name="20% - Colore 5 17 3 2 3" xfId="12676" xr:uid="{00000000-0005-0000-0000-000087300000}"/>
    <cellStyle name="20% - Colore 5 17 3 2 4" xfId="12677" xr:uid="{00000000-0005-0000-0000-000088300000}"/>
    <cellStyle name="20% - Colore 5 17 3 3" xfId="12678" xr:uid="{00000000-0005-0000-0000-000089300000}"/>
    <cellStyle name="20% - Colore 5 17 3 3 2" xfId="12679" xr:uid="{00000000-0005-0000-0000-00008A300000}"/>
    <cellStyle name="20% - Colore 5 17 3 3 3" xfId="12680" xr:uid="{00000000-0005-0000-0000-00008B300000}"/>
    <cellStyle name="20% - Colore 5 17 3 4" xfId="12681" xr:uid="{00000000-0005-0000-0000-00008C300000}"/>
    <cellStyle name="20% - Colore 5 17 3 4 2" xfId="12682" xr:uid="{00000000-0005-0000-0000-00008D300000}"/>
    <cellStyle name="20% - Colore 5 17 3 4 3" xfId="12683" xr:uid="{00000000-0005-0000-0000-00008E300000}"/>
    <cellStyle name="20% - Colore 5 17 3 5" xfId="12684" xr:uid="{00000000-0005-0000-0000-00008F300000}"/>
    <cellStyle name="20% - Colore 5 17 3 5 2" xfId="12685" xr:uid="{00000000-0005-0000-0000-000090300000}"/>
    <cellStyle name="20% - Colore 5 17 3 5 3" xfId="12686" xr:uid="{00000000-0005-0000-0000-000091300000}"/>
    <cellStyle name="20% - Colore 5 17 3 6" xfId="12687" xr:uid="{00000000-0005-0000-0000-000092300000}"/>
    <cellStyle name="20% - Colore 5 17 3 7" xfId="12688" xr:uid="{00000000-0005-0000-0000-000093300000}"/>
    <cellStyle name="20% - Colore 5 17 4" xfId="12689" xr:uid="{00000000-0005-0000-0000-000094300000}"/>
    <cellStyle name="20% - Colore 5 17 4 2" xfId="12690" xr:uid="{00000000-0005-0000-0000-000095300000}"/>
    <cellStyle name="20% - Colore 5 17 4 2 2" xfId="12691" xr:uid="{00000000-0005-0000-0000-000096300000}"/>
    <cellStyle name="20% - Colore 5 17 4 2 2 2" xfId="12692" xr:uid="{00000000-0005-0000-0000-000097300000}"/>
    <cellStyle name="20% - Colore 5 17 4 2 2 3" xfId="12693" xr:uid="{00000000-0005-0000-0000-000098300000}"/>
    <cellStyle name="20% - Colore 5 17 4 2 3" xfId="12694" xr:uid="{00000000-0005-0000-0000-000099300000}"/>
    <cellStyle name="20% - Colore 5 17 4 2 4" xfId="12695" xr:uid="{00000000-0005-0000-0000-00009A300000}"/>
    <cellStyle name="20% - Colore 5 17 4 3" xfId="12696" xr:uid="{00000000-0005-0000-0000-00009B300000}"/>
    <cellStyle name="20% - Colore 5 17 4 3 2" xfId="12697" xr:uid="{00000000-0005-0000-0000-00009C300000}"/>
    <cellStyle name="20% - Colore 5 17 4 3 3" xfId="12698" xr:uid="{00000000-0005-0000-0000-00009D300000}"/>
    <cellStyle name="20% - Colore 5 17 4 4" xfId="12699" xr:uid="{00000000-0005-0000-0000-00009E300000}"/>
    <cellStyle name="20% - Colore 5 17 4 4 2" xfId="12700" xr:uid="{00000000-0005-0000-0000-00009F300000}"/>
    <cellStyle name="20% - Colore 5 17 4 4 3" xfId="12701" xr:uid="{00000000-0005-0000-0000-0000A0300000}"/>
    <cellStyle name="20% - Colore 5 17 4 5" xfId="12702" xr:uid="{00000000-0005-0000-0000-0000A1300000}"/>
    <cellStyle name="20% - Colore 5 17 4 5 2" xfId="12703" xr:uid="{00000000-0005-0000-0000-0000A2300000}"/>
    <cellStyle name="20% - Colore 5 17 4 5 3" xfId="12704" xr:uid="{00000000-0005-0000-0000-0000A3300000}"/>
    <cellStyle name="20% - Colore 5 17 4 6" xfId="12705" xr:uid="{00000000-0005-0000-0000-0000A4300000}"/>
    <cellStyle name="20% - Colore 5 17 4 7" xfId="12706" xr:uid="{00000000-0005-0000-0000-0000A5300000}"/>
    <cellStyle name="20% - Colore 5 17 5" xfId="12707" xr:uid="{00000000-0005-0000-0000-0000A6300000}"/>
    <cellStyle name="20% - Colore 5 17 5 2" xfId="12708" xr:uid="{00000000-0005-0000-0000-0000A7300000}"/>
    <cellStyle name="20% - Colore 5 17 5 2 2" xfId="12709" xr:uid="{00000000-0005-0000-0000-0000A8300000}"/>
    <cellStyle name="20% - Colore 5 17 5 2 2 2" xfId="12710" xr:uid="{00000000-0005-0000-0000-0000A9300000}"/>
    <cellStyle name="20% - Colore 5 17 5 2 2 3" xfId="12711" xr:uid="{00000000-0005-0000-0000-0000AA300000}"/>
    <cellStyle name="20% - Colore 5 17 5 2 3" xfId="12712" xr:uid="{00000000-0005-0000-0000-0000AB300000}"/>
    <cellStyle name="20% - Colore 5 17 5 2 4" xfId="12713" xr:uid="{00000000-0005-0000-0000-0000AC300000}"/>
    <cellStyle name="20% - Colore 5 17 5 3" xfId="12714" xr:uid="{00000000-0005-0000-0000-0000AD300000}"/>
    <cellStyle name="20% - Colore 5 17 5 3 2" xfId="12715" xr:uid="{00000000-0005-0000-0000-0000AE300000}"/>
    <cellStyle name="20% - Colore 5 17 5 3 3" xfId="12716" xr:uid="{00000000-0005-0000-0000-0000AF300000}"/>
    <cellStyle name="20% - Colore 5 17 5 4" xfId="12717" xr:uid="{00000000-0005-0000-0000-0000B0300000}"/>
    <cellStyle name="20% - Colore 5 17 5 4 2" xfId="12718" xr:uid="{00000000-0005-0000-0000-0000B1300000}"/>
    <cellStyle name="20% - Colore 5 17 5 4 3" xfId="12719" xr:uid="{00000000-0005-0000-0000-0000B2300000}"/>
    <cellStyle name="20% - Colore 5 17 5 5" xfId="12720" xr:uid="{00000000-0005-0000-0000-0000B3300000}"/>
    <cellStyle name="20% - Colore 5 17 5 5 2" xfId="12721" xr:uid="{00000000-0005-0000-0000-0000B4300000}"/>
    <cellStyle name="20% - Colore 5 17 5 5 3" xfId="12722" xr:uid="{00000000-0005-0000-0000-0000B5300000}"/>
    <cellStyle name="20% - Colore 5 17 5 6" xfId="12723" xr:uid="{00000000-0005-0000-0000-0000B6300000}"/>
    <cellStyle name="20% - Colore 5 17 5 7" xfId="12724" xr:uid="{00000000-0005-0000-0000-0000B7300000}"/>
    <cellStyle name="20% - Colore 5 17 6" xfId="12725" xr:uid="{00000000-0005-0000-0000-0000B8300000}"/>
    <cellStyle name="20% - Colore 5 17 6 2" xfId="12726" xr:uid="{00000000-0005-0000-0000-0000B9300000}"/>
    <cellStyle name="20% - Colore 5 17 6 2 2" xfId="12727" xr:uid="{00000000-0005-0000-0000-0000BA300000}"/>
    <cellStyle name="20% - Colore 5 17 6 2 3" xfId="12728" xr:uid="{00000000-0005-0000-0000-0000BB300000}"/>
    <cellStyle name="20% - Colore 5 17 6 3" xfId="12729" xr:uid="{00000000-0005-0000-0000-0000BC300000}"/>
    <cellStyle name="20% - Colore 5 17 6 4" xfId="12730" xr:uid="{00000000-0005-0000-0000-0000BD300000}"/>
    <cellStyle name="20% - Colore 5 17 7" xfId="12731" xr:uid="{00000000-0005-0000-0000-0000BE300000}"/>
    <cellStyle name="20% - Colore 5 17 7 2" xfId="12732" xr:uid="{00000000-0005-0000-0000-0000BF300000}"/>
    <cellStyle name="20% - Colore 5 17 7 3" xfId="12733" xr:uid="{00000000-0005-0000-0000-0000C0300000}"/>
    <cellStyle name="20% - Colore 5 17 8" xfId="12734" xr:uid="{00000000-0005-0000-0000-0000C1300000}"/>
    <cellStyle name="20% - Colore 5 17 8 2" xfId="12735" xr:uid="{00000000-0005-0000-0000-0000C2300000}"/>
    <cellStyle name="20% - Colore 5 17 8 3" xfId="12736" xr:uid="{00000000-0005-0000-0000-0000C3300000}"/>
    <cellStyle name="20% - Colore 5 17 9" xfId="12737" xr:uid="{00000000-0005-0000-0000-0000C4300000}"/>
    <cellStyle name="20% - Colore 5 17 9 2" xfId="12738" xr:uid="{00000000-0005-0000-0000-0000C5300000}"/>
    <cellStyle name="20% - Colore 5 17 9 3" xfId="12739" xr:uid="{00000000-0005-0000-0000-0000C6300000}"/>
    <cellStyle name="20% - Colore 5 2" xfId="12740" xr:uid="{00000000-0005-0000-0000-0000C7300000}"/>
    <cellStyle name="20% - Colore 5 3" xfId="12741" xr:uid="{00000000-0005-0000-0000-0000C8300000}"/>
    <cellStyle name="20% - Colore 5 4" xfId="12742" xr:uid="{00000000-0005-0000-0000-0000C9300000}"/>
    <cellStyle name="20% - Colore 5 5" xfId="12743" xr:uid="{00000000-0005-0000-0000-0000CA300000}"/>
    <cellStyle name="20% - Colore 5 5 10" xfId="12744" xr:uid="{00000000-0005-0000-0000-0000CB300000}"/>
    <cellStyle name="20% - Colore 5 5 10 2" xfId="12745" xr:uid="{00000000-0005-0000-0000-0000CC300000}"/>
    <cellStyle name="20% - Colore 5 5 10 3" xfId="12746" xr:uid="{00000000-0005-0000-0000-0000CD300000}"/>
    <cellStyle name="20% - Colore 5 5 11" xfId="12747" xr:uid="{00000000-0005-0000-0000-0000CE300000}"/>
    <cellStyle name="20% - Colore 5 5 12" xfId="12748" xr:uid="{00000000-0005-0000-0000-0000CF300000}"/>
    <cellStyle name="20% - Colore 5 5 2" xfId="12749" xr:uid="{00000000-0005-0000-0000-0000D0300000}"/>
    <cellStyle name="20% - Colore 5 5 2 10" xfId="12750" xr:uid="{00000000-0005-0000-0000-0000D1300000}"/>
    <cellStyle name="20% - Colore 5 5 2 2" xfId="12751" xr:uid="{00000000-0005-0000-0000-0000D2300000}"/>
    <cellStyle name="20% - Colore 5 5 2 2 2" xfId="12752" xr:uid="{00000000-0005-0000-0000-0000D3300000}"/>
    <cellStyle name="20% - Colore 5 5 2 2 2 2" xfId="12753" xr:uid="{00000000-0005-0000-0000-0000D4300000}"/>
    <cellStyle name="20% - Colore 5 5 2 2 2 2 2" xfId="12754" xr:uid="{00000000-0005-0000-0000-0000D5300000}"/>
    <cellStyle name="20% - Colore 5 5 2 2 2 2 3" xfId="12755" xr:uid="{00000000-0005-0000-0000-0000D6300000}"/>
    <cellStyle name="20% - Colore 5 5 2 2 2 3" xfId="12756" xr:uid="{00000000-0005-0000-0000-0000D7300000}"/>
    <cellStyle name="20% - Colore 5 5 2 2 2 4" xfId="12757" xr:uid="{00000000-0005-0000-0000-0000D8300000}"/>
    <cellStyle name="20% - Colore 5 5 2 2 3" xfId="12758" xr:uid="{00000000-0005-0000-0000-0000D9300000}"/>
    <cellStyle name="20% - Colore 5 5 2 2 3 2" xfId="12759" xr:uid="{00000000-0005-0000-0000-0000DA300000}"/>
    <cellStyle name="20% - Colore 5 5 2 2 3 3" xfId="12760" xr:uid="{00000000-0005-0000-0000-0000DB300000}"/>
    <cellStyle name="20% - Colore 5 5 2 2 4" xfId="12761" xr:uid="{00000000-0005-0000-0000-0000DC300000}"/>
    <cellStyle name="20% - Colore 5 5 2 2 4 2" xfId="12762" xr:uid="{00000000-0005-0000-0000-0000DD300000}"/>
    <cellStyle name="20% - Colore 5 5 2 2 4 3" xfId="12763" xr:uid="{00000000-0005-0000-0000-0000DE300000}"/>
    <cellStyle name="20% - Colore 5 5 2 2 5" xfId="12764" xr:uid="{00000000-0005-0000-0000-0000DF300000}"/>
    <cellStyle name="20% - Colore 5 5 2 2 5 2" xfId="12765" xr:uid="{00000000-0005-0000-0000-0000E0300000}"/>
    <cellStyle name="20% - Colore 5 5 2 2 5 3" xfId="12766" xr:uid="{00000000-0005-0000-0000-0000E1300000}"/>
    <cellStyle name="20% - Colore 5 5 2 2 6" xfId="12767" xr:uid="{00000000-0005-0000-0000-0000E2300000}"/>
    <cellStyle name="20% - Colore 5 5 2 2 7" xfId="12768" xr:uid="{00000000-0005-0000-0000-0000E3300000}"/>
    <cellStyle name="20% - Colore 5 5 2 3" xfId="12769" xr:uid="{00000000-0005-0000-0000-0000E4300000}"/>
    <cellStyle name="20% - Colore 5 5 2 3 2" xfId="12770" xr:uid="{00000000-0005-0000-0000-0000E5300000}"/>
    <cellStyle name="20% - Colore 5 5 2 3 2 2" xfId="12771" xr:uid="{00000000-0005-0000-0000-0000E6300000}"/>
    <cellStyle name="20% - Colore 5 5 2 3 2 2 2" xfId="12772" xr:uid="{00000000-0005-0000-0000-0000E7300000}"/>
    <cellStyle name="20% - Colore 5 5 2 3 2 2 3" xfId="12773" xr:uid="{00000000-0005-0000-0000-0000E8300000}"/>
    <cellStyle name="20% - Colore 5 5 2 3 2 3" xfId="12774" xr:uid="{00000000-0005-0000-0000-0000E9300000}"/>
    <cellStyle name="20% - Colore 5 5 2 3 2 4" xfId="12775" xr:uid="{00000000-0005-0000-0000-0000EA300000}"/>
    <cellStyle name="20% - Colore 5 5 2 3 3" xfId="12776" xr:uid="{00000000-0005-0000-0000-0000EB300000}"/>
    <cellStyle name="20% - Colore 5 5 2 3 3 2" xfId="12777" xr:uid="{00000000-0005-0000-0000-0000EC300000}"/>
    <cellStyle name="20% - Colore 5 5 2 3 3 3" xfId="12778" xr:uid="{00000000-0005-0000-0000-0000ED300000}"/>
    <cellStyle name="20% - Colore 5 5 2 3 4" xfId="12779" xr:uid="{00000000-0005-0000-0000-0000EE300000}"/>
    <cellStyle name="20% - Colore 5 5 2 3 4 2" xfId="12780" xr:uid="{00000000-0005-0000-0000-0000EF300000}"/>
    <cellStyle name="20% - Colore 5 5 2 3 4 3" xfId="12781" xr:uid="{00000000-0005-0000-0000-0000F0300000}"/>
    <cellStyle name="20% - Colore 5 5 2 3 5" xfId="12782" xr:uid="{00000000-0005-0000-0000-0000F1300000}"/>
    <cellStyle name="20% - Colore 5 5 2 3 5 2" xfId="12783" xr:uid="{00000000-0005-0000-0000-0000F2300000}"/>
    <cellStyle name="20% - Colore 5 5 2 3 5 3" xfId="12784" xr:uid="{00000000-0005-0000-0000-0000F3300000}"/>
    <cellStyle name="20% - Colore 5 5 2 3 6" xfId="12785" xr:uid="{00000000-0005-0000-0000-0000F4300000}"/>
    <cellStyle name="20% - Colore 5 5 2 3 7" xfId="12786" xr:uid="{00000000-0005-0000-0000-0000F5300000}"/>
    <cellStyle name="20% - Colore 5 5 2 4" xfId="12787" xr:uid="{00000000-0005-0000-0000-0000F6300000}"/>
    <cellStyle name="20% - Colore 5 5 2 4 2" xfId="12788" xr:uid="{00000000-0005-0000-0000-0000F7300000}"/>
    <cellStyle name="20% - Colore 5 5 2 4 2 2" xfId="12789" xr:uid="{00000000-0005-0000-0000-0000F8300000}"/>
    <cellStyle name="20% - Colore 5 5 2 4 2 2 2" xfId="12790" xr:uid="{00000000-0005-0000-0000-0000F9300000}"/>
    <cellStyle name="20% - Colore 5 5 2 4 2 2 3" xfId="12791" xr:uid="{00000000-0005-0000-0000-0000FA300000}"/>
    <cellStyle name="20% - Colore 5 5 2 4 2 3" xfId="12792" xr:uid="{00000000-0005-0000-0000-0000FB300000}"/>
    <cellStyle name="20% - Colore 5 5 2 4 2 4" xfId="12793" xr:uid="{00000000-0005-0000-0000-0000FC300000}"/>
    <cellStyle name="20% - Colore 5 5 2 4 3" xfId="12794" xr:uid="{00000000-0005-0000-0000-0000FD300000}"/>
    <cellStyle name="20% - Colore 5 5 2 4 3 2" xfId="12795" xr:uid="{00000000-0005-0000-0000-0000FE300000}"/>
    <cellStyle name="20% - Colore 5 5 2 4 3 3" xfId="12796" xr:uid="{00000000-0005-0000-0000-0000FF300000}"/>
    <cellStyle name="20% - Colore 5 5 2 4 4" xfId="12797" xr:uid="{00000000-0005-0000-0000-000000310000}"/>
    <cellStyle name="20% - Colore 5 5 2 4 4 2" xfId="12798" xr:uid="{00000000-0005-0000-0000-000001310000}"/>
    <cellStyle name="20% - Colore 5 5 2 4 4 3" xfId="12799" xr:uid="{00000000-0005-0000-0000-000002310000}"/>
    <cellStyle name="20% - Colore 5 5 2 4 5" xfId="12800" xr:uid="{00000000-0005-0000-0000-000003310000}"/>
    <cellStyle name="20% - Colore 5 5 2 4 5 2" xfId="12801" xr:uid="{00000000-0005-0000-0000-000004310000}"/>
    <cellStyle name="20% - Colore 5 5 2 4 5 3" xfId="12802" xr:uid="{00000000-0005-0000-0000-000005310000}"/>
    <cellStyle name="20% - Colore 5 5 2 4 6" xfId="12803" xr:uid="{00000000-0005-0000-0000-000006310000}"/>
    <cellStyle name="20% - Colore 5 5 2 4 7" xfId="12804" xr:uid="{00000000-0005-0000-0000-000007310000}"/>
    <cellStyle name="20% - Colore 5 5 2 5" xfId="12805" xr:uid="{00000000-0005-0000-0000-000008310000}"/>
    <cellStyle name="20% - Colore 5 5 2 5 2" xfId="12806" xr:uid="{00000000-0005-0000-0000-000009310000}"/>
    <cellStyle name="20% - Colore 5 5 2 5 2 2" xfId="12807" xr:uid="{00000000-0005-0000-0000-00000A310000}"/>
    <cellStyle name="20% - Colore 5 5 2 5 2 3" xfId="12808" xr:uid="{00000000-0005-0000-0000-00000B310000}"/>
    <cellStyle name="20% - Colore 5 5 2 5 3" xfId="12809" xr:uid="{00000000-0005-0000-0000-00000C310000}"/>
    <cellStyle name="20% - Colore 5 5 2 5 4" xfId="12810" xr:uid="{00000000-0005-0000-0000-00000D310000}"/>
    <cellStyle name="20% - Colore 5 5 2 6" xfId="12811" xr:uid="{00000000-0005-0000-0000-00000E310000}"/>
    <cellStyle name="20% - Colore 5 5 2 6 2" xfId="12812" xr:uid="{00000000-0005-0000-0000-00000F310000}"/>
    <cellStyle name="20% - Colore 5 5 2 6 3" xfId="12813" xr:uid="{00000000-0005-0000-0000-000010310000}"/>
    <cellStyle name="20% - Colore 5 5 2 7" xfId="12814" xr:uid="{00000000-0005-0000-0000-000011310000}"/>
    <cellStyle name="20% - Colore 5 5 2 7 2" xfId="12815" xr:uid="{00000000-0005-0000-0000-000012310000}"/>
    <cellStyle name="20% - Colore 5 5 2 7 3" xfId="12816" xr:uid="{00000000-0005-0000-0000-000013310000}"/>
    <cellStyle name="20% - Colore 5 5 2 8" xfId="12817" xr:uid="{00000000-0005-0000-0000-000014310000}"/>
    <cellStyle name="20% - Colore 5 5 2 8 2" xfId="12818" xr:uid="{00000000-0005-0000-0000-000015310000}"/>
    <cellStyle name="20% - Colore 5 5 2 8 3" xfId="12819" xr:uid="{00000000-0005-0000-0000-000016310000}"/>
    <cellStyle name="20% - Colore 5 5 2 9" xfId="12820" xr:uid="{00000000-0005-0000-0000-000017310000}"/>
    <cellStyle name="20% - Colore 5 5 3" xfId="12821" xr:uid="{00000000-0005-0000-0000-000018310000}"/>
    <cellStyle name="20% - Colore 5 5 3 10" xfId="12822" xr:uid="{00000000-0005-0000-0000-000019310000}"/>
    <cellStyle name="20% - Colore 5 5 3 2" xfId="12823" xr:uid="{00000000-0005-0000-0000-00001A310000}"/>
    <cellStyle name="20% - Colore 5 5 3 2 2" xfId="12824" xr:uid="{00000000-0005-0000-0000-00001B310000}"/>
    <cellStyle name="20% - Colore 5 5 3 2 2 2" xfId="12825" xr:uid="{00000000-0005-0000-0000-00001C310000}"/>
    <cellStyle name="20% - Colore 5 5 3 2 2 2 2" xfId="12826" xr:uid="{00000000-0005-0000-0000-00001D310000}"/>
    <cellStyle name="20% - Colore 5 5 3 2 2 2 3" xfId="12827" xr:uid="{00000000-0005-0000-0000-00001E310000}"/>
    <cellStyle name="20% - Colore 5 5 3 2 2 3" xfId="12828" xr:uid="{00000000-0005-0000-0000-00001F310000}"/>
    <cellStyle name="20% - Colore 5 5 3 2 2 4" xfId="12829" xr:uid="{00000000-0005-0000-0000-000020310000}"/>
    <cellStyle name="20% - Colore 5 5 3 2 3" xfId="12830" xr:uid="{00000000-0005-0000-0000-000021310000}"/>
    <cellStyle name="20% - Colore 5 5 3 2 3 2" xfId="12831" xr:uid="{00000000-0005-0000-0000-000022310000}"/>
    <cellStyle name="20% - Colore 5 5 3 2 3 3" xfId="12832" xr:uid="{00000000-0005-0000-0000-000023310000}"/>
    <cellStyle name="20% - Colore 5 5 3 2 4" xfId="12833" xr:uid="{00000000-0005-0000-0000-000024310000}"/>
    <cellStyle name="20% - Colore 5 5 3 2 4 2" xfId="12834" xr:uid="{00000000-0005-0000-0000-000025310000}"/>
    <cellStyle name="20% - Colore 5 5 3 2 4 3" xfId="12835" xr:uid="{00000000-0005-0000-0000-000026310000}"/>
    <cellStyle name="20% - Colore 5 5 3 2 5" xfId="12836" xr:uid="{00000000-0005-0000-0000-000027310000}"/>
    <cellStyle name="20% - Colore 5 5 3 2 5 2" xfId="12837" xr:uid="{00000000-0005-0000-0000-000028310000}"/>
    <cellStyle name="20% - Colore 5 5 3 2 5 3" xfId="12838" xr:uid="{00000000-0005-0000-0000-000029310000}"/>
    <cellStyle name="20% - Colore 5 5 3 2 6" xfId="12839" xr:uid="{00000000-0005-0000-0000-00002A310000}"/>
    <cellStyle name="20% - Colore 5 5 3 2 7" xfId="12840" xr:uid="{00000000-0005-0000-0000-00002B310000}"/>
    <cellStyle name="20% - Colore 5 5 3 3" xfId="12841" xr:uid="{00000000-0005-0000-0000-00002C310000}"/>
    <cellStyle name="20% - Colore 5 5 3 3 2" xfId="12842" xr:uid="{00000000-0005-0000-0000-00002D310000}"/>
    <cellStyle name="20% - Colore 5 5 3 3 2 2" xfId="12843" xr:uid="{00000000-0005-0000-0000-00002E310000}"/>
    <cellStyle name="20% - Colore 5 5 3 3 2 2 2" xfId="12844" xr:uid="{00000000-0005-0000-0000-00002F310000}"/>
    <cellStyle name="20% - Colore 5 5 3 3 2 2 3" xfId="12845" xr:uid="{00000000-0005-0000-0000-000030310000}"/>
    <cellStyle name="20% - Colore 5 5 3 3 2 3" xfId="12846" xr:uid="{00000000-0005-0000-0000-000031310000}"/>
    <cellStyle name="20% - Colore 5 5 3 3 2 4" xfId="12847" xr:uid="{00000000-0005-0000-0000-000032310000}"/>
    <cellStyle name="20% - Colore 5 5 3 3 3" xfId="12848" xr:uid="{00000000-0005-0000-0000-000033310000}"/>
    <cellStyle name="20% - Colore 5 5 3 3 3 2" xfId="12849" xr:uid="{00000000-0005-0000-0000-000034310000}"/>
    <cellStyle name="20% - Colore 5 5 3 3 3 3" xfId="12850" xr:uid="{00000000-0005-0000-0000-000035310000}"/>
    <cellStyle name="20% - Colore 5 5 3 3 4" xfId="12851" xr:uid="{00000000-0005-0000-0000-000036310000}"/>
    <cellStyle name="20% - Colore 5 5 3 3 4 2" xfId="12852" xr:uid="{00000000-0005-0000-0000-000037310000}"/>
    <cellStyle name="20% - Colore 5 5 3 3 4 3" xfId="12853" xr:uid="{00000000-0005-0000-0000-000038310000}"/>
    <cellStyle name="20% - Colore 5 5 3 3 5" xfId="12854" xr:uid="{00000000-0005-0000-0000-000039310000}"/>
    <cellStyle name="20% - Colore 5 5 3 3 5 2" xfId="12855" xr:uid="{00000000-0005-0000-0000-00003A310000}"/>
    <cellStyle name="20% - Colore 5 5 3 3 5 3" xfId="12856" xr:uid="{00000000-0005-0000-0000-00003B310000}"/>
    <cellStyle name="20% - Colore 5 5 3 3 6" xfId="12857" xr:uid="{00000000-0005-0000-0000-00003C310000}"/>
    <cellStyle name="20% - Colore 5 5 3 3 7" xfId="12858" xr:uid="{00000000-0005-0000-0000-00003D310000}"/>
    <cellStyle name="20% - Colore 5 5 3 4" xfId="12859" xr:uid="{00000000-0005-0000-0000-00003E310000}"/>
    <cellStyle name="20% - Colore 5 5 3 4 2" xfId="12860" xr:uid="{00000000-0005-0000-0000-00003F310000}"/>
    <cellStyle name="20% - Colore 5 5 3 4 2 2" xfId="12861" xr:uid="{00000000-0005-0000-0000-000040310000}"/>
    <cellStyle name="20% - Colore 5 5 3 4 2 2 2" xfId="12862" xr:uid="{00000000-0005-0000-0000-000041310000}"/>
    <cellStyle name="20% - Colore 5 5 3 4 2 2 3" xfId="12863" xr:uid="{00000000-0005-0000-0000-000042310000}"/>
    <cellStyle name="20% - Colore 5 5 3 4 2 3" xfId="12864" xr:uid="{00000000-0005-0000-0000-000043310000}"/>
    <cellStyle name="20% - Colore 5 5 3 4 2 4" xfId="12865" xr:uid="{00000000-0005-0000-0000-000044310000}"/>
    <cellStyle name="20% - Colore 5 5 3 4 3" xfId="12866" xr:uid="{00000000-0005-0000-0000-000045310000}"/>
    <cellStyle name="20% - Colore 5 5 3 4 3 2" xfId="12867" xr:uid="{00000000-0005-0000-0000-000046310000}"/>
    <cellStyle name="20% - Colore 5 5 3 4 3 3" xfId="12868" xr:uid="{00000000-0005-0000-0000-000047310000}"/>
    <cellStyle name="20% - Colore 5 5 3 4 4" xfId="12869" xr:uid="{00000000-0005-0000-0000-000048310000}"/>
    <cellStyle name="20% - Colore 5 5 3 4 4 2" xfId="12870" xr:uid="{00000000-0005-0000-0000-000049310000}"/>
    <cellStyle name="20% - Colore 5 5 3 4 4 3" xfId="12871" xr:uid="{00000000-0005-0000-0000-00004A310000}"/>
    <cellStyle name="20% - Colore 5 5 3 4 5" xfId="12872" xr:uid="{00000000-0005-0000-0000-00004B310000}"/>
    <cellStyle name="20% - Colore 5 5 3 4 5 2" xfId="12873" xr:uid="{00000000-0005-0000-0000-00004C310000}"/>
    <cellStyle name="20% - Colore 5 5 3 4 5 3" xfId="12874" xr:uid="{00000000-0005-0000-0000-00004D310000}"/>
    <cellStyle name="20% - Colore 5 5 3 4 6" xfId="12875" xr:uid="{00000000-0005-0000-0000-00004E310000}"/>
    <cellStyle name="20% - Colore 5 5 3 4 7" xfId="12876" xr:uid="{00000000-0005-0000-0000-00004F310000}"/>
    <cellStyle name="20% - Colore 5 5 3 5" xfId="12877" xr:uid="{00000000-0005-0000-0000-000050310000}"/>
    <cellStyle name="20% - Colore 5 5 3 5 2" xfId="12878" xr:uid="{00000000-0005-0000-0000-000051310000}"/>
    <cellStyle name="20% - Colore 5 5 3 5 2 2" xfId="12879" xr:uid="{00000000-0005-0000-0000-000052310000}"/>
    <cellStyle name="20% - Colore 5 5 3 5 2 3" xfId="12880" xr:uid="{00000000-0005-0000-0000-000053310000}"/>
    <cellStyle name="20% - Colore 5 5 3 5 3" xfId="12881" xr:uid="{00000000-0005-0000-0000-000054310000}"/>
    <cellStyle name="20% - Colore 5 5 3 5 4" xfId="12882" xr:uid="{00000000-0005-0000-0000-000055310000}"/>
    <cellStyle name="20% - Colore 5 5 3 6" xfId="12883" xr:uid="{00000000-0005-0000-0000-000056310000}"/>
    <cellStyle name="20% - Colore 5 5 3 6 2" xfId="12884" xr:uid="{00000000-0005-0000-0000-000057310000}"/>
    <cellStyle name="20% - Colore 5 5 3 6 3" xfId="12885" xr:uid="{00000000-0005-0000-0000-000058310000}"/>
    <cellStyle name="20% - Colore 5 5 3 7" xfId="12886" xr:uid="{00000000-0005-0000-0000-000059310000}"/>
    <cellStyle name="20% - Colore 5 5 3 7 2" xfId="12887" xr:uid="{00000000-0005-0000-0000-00005A310000}"/>
    <cellStyle name="20% - Colore 5 5 3 7 3" xfId="12888" xr:uid="{00000000-0005-0000-0000-00005B310000}"/>
    <cellStyle name="20% - Colore 5 5 3 8" xfId="12889" xr:uid="{00000000-0005-0000-0000-00005C310000}"/>
    <cellStyle name="20% - Colore 5 5 3 8 2" xfId="12890" xr:uid="{00000000-0005-0000-0000-00005D310000}"/>
    <cellStyle name="20% - Colore 5 5 3 8 3" xfId="12891" xr:uid="{00000000-0005-0000-0000-00005E310000}"/>
    <cellStyle name="20% - Colore 5 5 3 9" xfId="12892" xr:uid="{00000000-0005-0000-0000-00005F310000}"/>
    <cellStyle name="20% - Colore 5 5 4" xfId="12893" xr:uid="{00000000-0005-0000-0000-000060310000}"/>
    <cellStyle name="20% - Colore 5 5 4 2" xfId="12894" xr:uid="{00000000-0005-0000-0000-000061310000}"/>
    <cellStyle name="20% - Colore 5 5 4 2 2" xfId="12895" xr:uid="{00000000-0005-0000-0000-000062310000}"/>
    <cellStyle name="20% - Colore 5 5 4 2 2 2" xfId="12896" xr:uid="{00000000-0005-0000-0000-000063310000}"/>
    <cellStyle name="20% - Colore 5 5 4 2 2 3" xfId="12897" xr:uid="{00000000-0005-0000-0000-000064310000}"/>
    <cellStyle name="20% - Colore 5 5 4 2 3" xfId="12898" xr:uid="{00000000-0005-0000-0000-000065310000}"/>
    <cellStyle name="20% - Colore 5 5 4 2 4" xfId="12899" xr:uid="{00000000-0005-0000-0000-000066310000}"/>
    <cellStyle name="20% - Colore 5 5 4 3" xfId="12900" xr:uid="{00000000-0005-0000-0000-000067310000}"/>
    <cellStyle name="20% - Colore 5 5 4 3 2" xfId="12901" xr:uid="{00000000-0005-0000-0000-000068310000}"/>
    <cellStyle name="20% - Colore 5 5 4 3 3" xfId="12902" xr:uid="{00000000-0005-0000-0000-000069310000}"/>
    <cellStyle name="20% - Colore 5 5 4 4" xfId="12903" xr:uid="{00000000-0005-0000-0000-00006A310000}"/>
    <cellStyle name="20% - Colore 5 5 4 4 2" xfId="12904" xr:uid="{00000000-0005-0000-0000-00006B310000}"/>
    <cellStyle name="20% - Colore 5 5 4 4 3" xfId="12905" xr:uid="{00000000-0005-0000-0000-00006C310000}"/>
    <cellStyle name="20% - Colore 5 5 4 5" xfId="12906" xr:uid="{00000000-0005-0000-0000-00006D310000}"/>
    <cellStyle name="20% - Colore 5 5 4 5 2" xfId="12907" xr:uid="{00000000-0005-0000-0000-00006E310000}"/>
    <cellStyle name="20% - Colore 5 5 4 5 3" xfId="12908" xr:uid="{00000000-0005-0000-0000-00006F310000}"/>
    <cellStyle name="20% - Colore 5 5 4 6" xfId="12909" xr:uid="{00000000-0005-0000-0000-000070310000}"/>
    <cellStyle name="20% - Colore 5 5 4 7" xfId="12910" xr:uid="{00000000-0005-0000-0000-000071310000}"/>
    <cellStyle name="20% - Colore 5 5 5" xfId="12911" xr:uid="{00000000-0005-0000-0000-000072310000}"/>
    <cellStyle name="20% - Colore 5 5 5 2" xfId="12912" xr:uid="{00000000-0005-0000-0000-000073310000}"/>
    <cellStyle name="20% - Colore 5 5 5 2 2" xfId="12913" xr:uid="{00000000-0005-0000-0000-000074310000}"/>
    <cellStyle name="20% - Colore 5 5 5 2 2 2" xfId="12914" xr:uid="{00000000-0005-0000-0000-000075310000}"/>
    <cellStyle name="20% - Colore 5 5 5 2 2 3" xfId="12915" xr:uid="{00000000-0005-0000-0000-000076310000}"/>
    <cellStyle name="20% - Colore 5 5 5 2 3" xfId="12916" xr:uid="{00000000-0005-0000-0000-000077310000}"/>
    <cellStyle name="20% - Colore 5 5 5 2 4" xfId="12917" xr:uid="{00000000-0005-0000-0000-000078310000}"/>
    <cellStyle name="20% - Colore 5 5 5 3" xfId="12918" xr:uid="{00000000-0005-0000-0000-000079310000}"/>
    <cellStyle name="20% - Colore 5 5 5 3 2" xfId="12919" xr:uid="{00000000-0005-0000-0000-00007A310000}"/>
    <cellStyle name="20% - Colore 5 5 5 3 3" xfId="12920" xr:uid="{00000000-0005-0000-0000-00007B310000}"/>
    <cellStyle name="20% - Colore 5 5 5 4" xfId="12921" xr:uid="{00000000-0005-0000-0000-00007C310000}"/>
    <cellStyle name="20% - Colore 5 5 5 4 2" xfId="12922" xr:uid="{00000000-0005-0000-0000-00007D310000}"/>
    <cellStyle name="20% - Colore 5 5 5 4 3" xfId="12923" xr:uid="{00000000-0005-0000-0000-00007E310000}"/>
    <cellStyle name="20% - Colore 5 5 5 5" xfId="12924" xr:uid="{00000000-0005-0000-0000-00007F310000}"/>
    <cellStyle name="20% - Colore 5 5 5 5 2" xfId="12925" xr:uid="{00000000-0005-0000-0000-000080310000}"/>
    <cellStyle name="20% - Colore 5 5 5 5 3" xfId="12926" xr:uid="{00000000-0005-0000-0000-000081310000}"/>
    <cellStyle name="20% - Colore 5 5 5 6" xfId="12927" xr:uid="{00000000-0005-0000-0000-000082310000}"/>
    <cellStyle name="20% - Colore 5 5 5 7" xfId="12928" xr:uid="{00000000-0005-0000-0000-000083310000}"/>
    <cellStyle name="20% - Colore 5 5 6" xfId="12929" xr:uid="{00000000-0005-0000-0000-000084310000}"/>
    <cellStyle name="20% - Colore 5 5 6 2" xfId="12930" xr:uid="{00000000-0005-0000-0000-000085310000}"/>
    <cellStyle name="20% - Colore 5 5 6 2 2" xfId="12931" xr:uid="{00000000-0005-0000-0000-000086310000}"/>
    <cellStyle name="20% - Colore 5 5 6 2 2 2" xfId="12932" xr:uid="{00000000-0005-0000-0000-000087310000}"/>
    <cellStyle name="20% - Colore 5 5 6 2 2 3" xfId="12933" xr:uid="{00000000-0005-0000-0000-000088310000}"/>
    <cellStyle name="20% - Colore 5 5 6 2 3" xfId="12934" xr:uid="{00000000-0005-0000-0000-000089310000}"/>
    <cellStyle name="20% - Colore 5 5 6 2 4" xfId="12935" xr:uid="{00000000-0005-0000-0000-00008A310000}"/>
    <cellStyle name="20% - Colore 5 5 6 3" xfId="12936" xr:uid="{00000000-0005-0000-0000-00008B310000}"/>
    <cellStyle name="20% - Colore 5 5 6 3 2" xfId="12937" xr:uid="{00000000-0005-0000-0000-00008C310000}"/>
    <cellStyle name="20% - Colore 5 5 6 3 3" xfId="12938" xr:uid="{00000000-0005-0000-0000-00008D310000}"/>
    <cellStyle name="20% - Colore 5 5 6 4" xfId="12939" xr:uid="{00000000-0005-0000-0000-00008E310000}"/>
    <cellStyle name="20% - Colore 5 5 6 4 2" xfId="12940" xr:uid="{00000000-0005-0000-0000-00008F310000}"/>
    <cellStyle name="20% - Colore 5 5 6 4 3" xfId="12941" xr:uid="{00000000-0005-0000-0000-000090310000}"/>
    <cellStyle name="20% - Colore 5 5 6 5" xfId="12942" xr:uid="{00000000-0005-0000-0000-000091310000}"/>
    <cellStyle name="20% - Colore 5 5 6 5 2" xfId="12943" xr:uid="{00000000-0005-0000-0000-000092310000}"/>
    <cellStyle name="20% - Colore 5 5 6 5 3" xfId="12944" xr:uid="{00000000-0005-0000-0000-000093310000}"/>
    <cellStyle name="20% - Colore 5 5 6 6" xfId="12945" xr:uid="{00000000-0005-0000-0000-000094310000}"/>
    <cellStyle name="20% - Colore 5 5 6 7" xfId="12946" xr:uid="{00000000-0005-0000-0000-000095310000}"/>
    <cellStyle name="20% - Colore 5 5 7" xfId="12947" xr:uid="{00000000-0005-0000-0000-000096310000}"/>
    <cellStyle name="20% - Colore 5 5 7 2" xfId="12948" xr:uid="{00000000-0005-0000-0000-000097310000}"/>
    <cellStyle name="20% - Colore 5 5 7 2 2" xfId="12949" xr:uid="{00000000-0005-0000-0000-000098310000}"/>
    <cellStyle name="20% - Colore 5 5 7 2 3" xfId="12950" xr:uid="{00000000-0005-0000-0000-000099310000}"/>
    <cellStyle name="20% - Colore 5 5 7 3" xfId="12951" xr:uid="{00000000-0005-0000-0000-00009A310000}"/>
    <cellStyle name="20% - Colore 5 5 7 4" xfId="12952" xr:uid="{00000000-0005-0000-0000-00009B310000}"/>
    <cellStyle name="20% - Colore 5 5 8" xfId="12953" xr:uid="{00000000-0005-0000-0000-00009C310000}"/>
    <cellStyle name="20% - Colore 5 5 8 2" xfId="12954" xr:uid="{00000000-0005-0000-0000-00009D310000}"/>
    <cellStyle name="20% - Colore 5 5 8 3" xfId="12955" xr:uid="{00000000-0005-0000-0000-00009E310000}"/>
    <cellStyle name="20% - Colore 5 5 9" xfId="12956" xr:uid="{00000000-0005-0000-0000-00009F310000}"/>
    <cellStyle name="20% - Colore 5 5 9 2" xfId="12957" xr:uid="{00000000-0005-0000-0000-0000A0310000}"/>
    <cellStyle name="20% - Colore 5 5 9 3" xfId="12958" xr:uid="{00000000-0005-0000-0000-0000A1310000}"/>
    <cellStyle name="20% - Colore 5 6" xfId="12959" xr:uid="{00000000-0005-0000-0000-0000A2310000}"/>
    <cellStyle name="20% - Colore 5 6 10" xfId="12960" xr:uid="{00000000-0005-0000-0000-0000A3310000}"/>
    <cellStyle name="20% - Colore 5 6 10 2" xfId="12961" xr:uid="{00000000-0005-0000-0000-0000A4310000}"/>
    <cellStyle name="20% - Colore 5 6 10 3" xfId="12962" xr:uid="{00000000-0005-0000-0000-0000A5310000}"/>
    <cellStyle name="20% - Colore 5 6 11" xfId="12963" xr:uid="{00000000-0005-0000-0000-0000A6310000}"/>
    <cellStyle name="20% - Colore 5 6 12" xfId="12964" xr:uid="{00000000-0005-0000-0000-0000A7310000}"/>
    <cellStyle name="20% - Colore 5 6 2" xfId="12965" xr:uid="{00000000-0005-0000-0000-0000A8310000}"/>
    <cellStyle name="20% - Colore 5 6 2 10" xfId="12966" xr:uid="{00000000-0005-0000-0000-0000A9310000}"/>
    <cellStyle name="20% - Colore 5 6 2 2" xfId="12967" xr:uid="{00000000-0005-0000-0000-0000AA310000}"/>
    <cellStyle name="20% - Colore 5 6 2 2 2" xfId="12968" xr:uid="{00000000-0005-0000-0000-0000AB310000}"/>
    <cellStyle name="20% - Colore 5 6 2 2 2 2" xfId="12969" xr:uid="{00000000-0005-0000-0000-0000AC310000}"/>
    <cellStyle name="20% - Colore 5 6 2 2 2 2 2" xfId="12970" xr:uid="{00000000-0005-0000-0000-0000AD310000}"/>
    <cellStyle name="20% - Colore 5 6 2 2 2 2 3" xfId="12971" xr:uid="{00000000-0005-0000-0000-0000AE310000}"/>
    <cellStyle name="20% - Colore 5 6 2 2 2 3" xfId="12972" xr:uid="{00000000-0005-0000-0000-0000AF310000}"/>
    <cellStyle name="20% - Colore 5 6 2 2 2 4" xfId="12973" xr:uid="{00000000-0005-0000-0000-0000B0310000}"/>
    <cellStyle name="20% - Colore 5 6 2 2 3" xfId="12974" xr:uid="{00000000-0005-0000-0000-0000B1310000}"/>
    <cellStyle name="20% - Colore 5 6 2 2 3 2" xfId="12975" xr:uid="{00000000-0005-0000-0000-0000B2310000}"/>
    <cellStyle name="20% - Colore 5 6 2 2 3 3" xfId="12976" xr:uid="{00000000-0005-0000-0000-0000B3310000}"/>
    <cellStyle name="20% - Colore 5 6 2 2 4" xfId="12977" xr:uid="{00000000-0005-0000-0000-0000B4310000}"/>
    <cellStyle name="20% - Colore 5 6 2 2 4 2" xfId="12978" xr:uid="{00000000-0005-0000-0000-0000B5310000}"/>
    <cellStyle name="20% - Colore 5 6 2 2 4 3" xfId="12979" xr:uid="{00000000-0005-0000-0000-0000B6310000}"/>
    <cellStyle name="20% - Colore 5 6 2 2 5" xfId="12980" xr:uid="{00000000-0005-0000-0000-0000B7310000}"/>
    <cellStyle name="20% - Colore 5 6 2 2 5 2" xfId="12981" xr:uid="{00000000-0005-0000-0000-0000B8310000}"/>
    <cellStyle name="20% - Colore 5 6 2 2 5 3" xfId="12982" xr:uid="{00000000-0005-0000-0000-0000B9310000}"/>
    <cellStyle name="20% - Colore 5 6 2 2 6" xfId="12983" xr:uid="{00000000-0005-0000-0000-0000BA310000}"/>
    <cellStyle name="20% - Colore 5 6 2 2 7" xfId="12984" xr:uid="{00000000-0005-0000-0000-0000BB310000}"/>
    <cellStyle name="20% - Colore 5 6 2 3" xfId="12985" xr:uid="{00000000-0005-0000-0000-0000BC310000}"/>
    <cellStyle name="20% - Colore 5 6 2 3 2" xfId="12986" xr:uid="{00000000-0005-0000-0000-0000BD310000}"/>
    <cellStyle name="20% - Colore 5 6 2 3 2 2" xfId="12987" xr:uid="{00000000-0005-0000-0000-0000BE310000}"/>
    <cellStyle name="20% - Colore 5 6 2 3 2 2 2" xfId="12988" xr:uid="{00000000-0005-0000-0000-0000BF310000}"/>
    <cellStyle name="20% - Colore 5 6 2 3 2 2 3" xfId="12989" xr:uid="{00000000-0005-0000-0000-0000C0310000}"/>
    <cellStyle name="20% - Colore 5 6 2 3 2 3" xfId="12990" xr:uid="{00000000-0005-0000-0000-0000C1310000}"/>
    <cellStyle name="20% - Colore 5 6 2 3 2 4" xfId="12991" xr:uid="{00000000-0005-0000-0000-0000C2310000}"/>
    <cellStyle name="20% - Colore 5 6 2 3 3" xfId="12992" xr:uid="{00000000-0005-0000-0000-0000C3310000}"/>
    <cellStyle name="20% - Colore 5 6 2 3 3 2" xfId="12993" xr:uid="{00000000-0005-0000-0000-0000C4310000}"/>
    <cellStyle name="20% - Colore 5 6 2 3 3 3" xfId="12994" xr:uid="{00000000-0005-0000-0000-0000C5310000}"/>
    <cellStyle name="20% - Colore 5 6 2 3 4" xfId="12995" xr:uid="{00000000-0005-0000-0000-0000C6310000}"/>
    <cellStyle name="20% - Colore 5 6 2 3 4 2" xfId="12996" xr:uid="{00000000-0005-0000-0000-0000C7310000}"/>
    <cellStyle name="20% - Colore 5 6 2 3 4 3" xfId="12997" xr:uid="{00000000-0005-0000-0000-0000C8310000}"/>
    <cellStyle name="20% - Colore 5 6 2 3 5" xfId="12998" xr:uid="{00000000-0005-0000-0000-0000C9310000}"/>
    <cellStyle name="20% - Colore 5 6 2 3 5 2" xfId="12999" xr:uid="{00000000-0005-0000-0000-0000CA310000}"/>
    <cellStyle name="20% - Colore 5 6 2 3 5 3" xfId="13000" xr:uid="{00000000-0005-0000-0000-0000CB310000}"/>
    <cellStyle name="20% - Colore 5 6 2 3 6" xfId="13001" xr:uid="{00000000-0005-0000-0000-0000CC310000}"/>
    <cellStyle name="20% - Colore 5 6 2 3 7" xfId="13002" xr:uid="{00000000-0005-0000-0000-0000CD310000}"/>
    <cellStyle name="20% - Colore 5 6 2 4" xfId="13003" xr:uid="{00000000-0005-0000-0000-0000CE310000}"/>
    <cellStyle name="20% - Colore 5 6 2 4 2" xfId="13004" xr:uid="{00000000-0005-0000-0000-0000CF310000}"/>
    <cellStyle name="20% - Colore 5 6 2 4 2 2" xfId="13005" xr:uid="{00000000-0005-0000-0000-0000D0310000}"/>
    <cellStyle name="20% - Colore 5 6 2 4 2 2 2" xfId="13006" xr:uid="{00000000-0005-0000-0000-0000D1310000}"/>
    <cellStyle name="20% - Colore 5 6 2 4 2 2 3" xfId="13007" xr:uid="{00000000-0005-0000-0000-0000D2310000}"/>
    <cellStyle name="20% - Colore 5 6 2 4 2 3" xfId="13008" xr:uid="{00000000-0005-0000-0000-0000D3310000}"/>
    <cellStyle name="20% - Colore 5 6 2 4 2 4" xfId="13009" xr:uid="{00000000-0005-0000-0000-0000D4310000}"/>
    <cellStyle name="20% - Colore 5 6 2 4 3" xfId="13010" xr:uid="{00000000-0005-0000-0000-0000D5310000}"/>
    <cellStyle name="20% - Colore 5 6 2 4 3 2" xfId="13011" xr:uid="{00000000-0005-0000-0000-0000D6310000}"/>
    <cellStyle name="20% - Colore 5 6 2 4 3 3" xfId="13012" xr:uid="{00000000-0005-0000-0000-0000D7310000}"/>
    <cellStyle name="20% - Colore 5 6 2 4 4" xfId="13013" xr:uid="{00000000-0005-0000-0000-0000D8310000}"/>
    <cellStyle name="20% - Colore 5 6 2 4 4 2" xfId="13014" xr:uid="{00000000-0005-0000-0000-0000D9310000}"/>
    <cellStyle name="20% - Colore 5 6 2 4 4 3" xfId="13015" xr:uid="{00000000-0005-0000-0000-0000DA310000}"/>
    <cellStyle name="20% - Colore 5 6 2 4 5" xfId="13016" xr:uid="{00000000-0005-0000-0000-0000DB310000}"/>
    <cellStyle name="20% - Colore 5 6 2 4 5 2" xfId="13017" xr:uid="{00000000-0005-0000-0000-0000DC310000}"/>
    <cellStyle name="20% - Colore 5 6 2 4 5 3" xfId="13018" xr:uid="{00000000-0005-0000-0000-0000DD310000}"/>
    <cellStyle name="20% - Colore 5 6 2 4 6" xfId="13019" xr:uid="{00000000-0005-0000-0000-0000DE310000}"/>
    <cellStyle name="20% - Colore 5 6 2 4 7" xfId="13020" xr:uid="{00000000-0005-0000-0000-0000DF310000}"/>
    <cellStyle name="20% - Colore 5 6 2 5" xfId="13021" xr:uid="{00000000-0005-0000-0000-0000E0310000}"/>
    <cellStyle name="20% - Colore 5 6 2 5 2" xfId="13022" xr:uid="{00000000-0005-0000-0000-0000E1310000}"/>
    <cellStyle name="20% - Colore 5 6 2 5 2 2" xfId="13023" xr:uid="{00000000-0005-0000-0000-0000E2310000}"/>
    <cellStyle name="20% - Colore 5 6 2 5 2 3" xfId="13024" xr:uid="{00000000-0005-0000-0000-0000E3310000}"/>
    <cellStyle name="20% - Colore 5 6 2 5 3" xfId="13025" xr:uid="{00000000-0005-0000-0000-0000E4310000}"/>
    <cellStyle name="20% - Colore 5 6 2 5 4" xfId="13026" xr:uid="{00000000-0005-0000-0000-0000E5310000}"/>
    <cellStyle name="20% - Colore 5 6 2 6" xfId="13027" xr:uid="{00000000-0005-0000-0000-0000E6310000}"/>
    <cellStyle name="20% - Colore 5 6 2 6 2" xfId="13028" xr:uid="{00000000-0005-0000-0000-0000E7310000}"/>
    <cellStyle name="20% - Colore 5 6 2 6 3" xfId="13029" xr:uid="{00000000-0005-0000-0000-0000E8310000}"/>
    <cellStyle name="20% - Colore 5 6 2 7" xfId="13030" xr:uid="{00000000-0005-0000-0000-0000E9310000}"/>
    <cellStyle name="20% - Colore 5 6 2 7 2" xfId="13031" xr:uid="{00000000-0005-0000-0000-0000EA310000}"/>
    <cellStyle name="20% - Colore 5 6 2 7 3" xfId="13032" xr:uid="{00000000-0005-0000-0000-0000EB310000}"/>
    <cellStyle name="20% - Colore 5 6 2 8" xfId="13033" xr:uid="{00000000-0005-0000-0000-0000EC310000}"/>
    <cellStyle name="20% - Colore 5 6 2 8 2" xfId="13034" xr:uid="{00000000-0005-0000-0000-0000ED310000}"/>
    <cellStyle name="20% - Colore 5 6 2 8 3" xfId="13035" xr:uid="{00000000-0005-0000-0000-0000EE310000}"/>
    <cellStyle name="20% - Colore 5 6 2 9" xfId="13036" xr:uid="{00000000-0005-0000-0000-0000EF310000}"/>
    <cellStyle name="20% - Colore 5 6 3" xfId="13037" xr:uid="{00000000-0005-0000-0000-0000F0310000}"/>
    <cellStyle name="20% - Colore 5 6 3 10" xfId="13038" xr:uid="{00000000-0005-0000-0000-0000F1310000}"/>
    <cellStyle name="20% - Colore 5 6 3 2" xfId="13039" xr:uid="{00000000-0005-0000-0000-0000F2310000}"/>
    <cellStyle name="20% - Colore 5 6 3 2 2" xfId="13040" xr:uid="{00000000-0005-0000-0000-0000F3310000}"/>
    <cellStyle name="20% - Colore 5 6 3 2 2 2" xfId="13041" xr:uid="{00000000-0005-0000-0000-0000F4310000}"/>
    <cellStyle name="20% - Colore 5 6 3 2 2 2 2" xfId="13042" xr:uid="{00000000-0005-0000-0000-0000F5310000}"/>
    <cellStyle name="20% - Colore 5 6 3 2 2 2 3" xfId="13043" xr:uid="{00000000-0005-0000-0000-0000F6310000}"/>
    <cellStyle name="20% - Colore 5 6 3 2 2 3" xfId="13044" xr:uid="{00000000-0005-0000-0000-0000F7310000}"/>
    <cellStyle name="20% - Colore 5 6 3 2 2 4" xfId="13045" xr:uid="{00000000-0005-0000-0000-0000F8310000}"/>
    <cellStyle name="20% - Colore 5 6 3 2 3" xfId="13046" xr:uid="{00000000-0005-0000-0000-0000F9310000}"/>
    <cellStyle name="20% - Colore 5 6 3 2 3 2" xfId="13047" xr:uid="{00000000-0005-0000-0000-0000FA310000}"/>
    <cellStyle name="20% - Colore 5 6 3 2 3 3" xfId="13048" xr:uid="{00000000-0005-0000-0000-0000FB310000}"/>
    <cellStyle name="20% - Colore 5 6 3 2 4" xfId="13049" xr:uid="{00000000-0005-0000-0000-0000FC310000}"/>
    <cellStyle name="20% - Colore 5 6 3 2 4 2" xfId="13050" xr:uid="{00000000-0005-0000-0000-0000FD310000}"/>
    <cellStyle name="20% - Colore 5 6 3 2 4 3" xfId="13051" xr:uid="{00000000-0005-0000-0000-0000FE310000}"/>
    <cellStyle name="20% - Colore 5 6 3 2 5" xfId="13052" xr:uid="{00000000-0005-0000-0000-0000FF310000}"/>
    <cellStyle name="20% - Colore 5 6 3 2 5 2" xfId="13053" xr:uid="{00000000-0005-0000-0000-000000320000}"/>
    <cellStyle name="20% - Colore 5 6 3 2 5 3" xfId="13054" xr:uid="{00000000-0005-0000-0000-000001320000}"/>
    <cellStyle name="20% - Colore 5 6 3 2 6" xfId="13055" xr:uid="{00000000-0005-0000-0000-000002320000}"/>
    <cellStyle name="20% - Colore 5 6 3 2 7" xfId="13056" xr:uid="{00000000-0005-0000-0000-000003320000}"/>
    <cellStyle name="20% - Colore 5 6 3 3" xfId="13057" xr:uid="{00000000-0005-0000-0000-000004320000}"/>
    <cellStyle name="20% - Colore 5 6 3 3 2" xfId="13058" xr:uid="{00000000-0005-0000-0000-000005320000}"/>
    <cellStyle name="20% - Colore 5 6 3 3 2 2" xfId="13059" xr:uid="{00000000-0005-0000-0000-000006320000}"/>
    <cellStyle name="20% - Colore 5 6 3 3 2 2 2" xfId="13060" xr:uid="{00000000-0005-0000-0000-000007320000}"/>
    <cellStyle name="20% - Colore 5 6 3 3 2 2 3" xfId="13061" xr:uid="{00000000-0005-0000-0000-000008320000}"/>
    <cellStyle name="20% - Colore 5 6 3 3 2 3" xfId="13062" xr:uid="{00000000-0005-0000-0000-000009320000}"/>
    <cellStyle name="20% - Colore 5 6 3 3 2 4" xfId="13063" xr:uid="{00000000-0005-0000-0000-00000A320000}"/>
    <cellStyle name="20% - Colore 5 6 3 3 3" xfId="13064" xr:uid="{00000000-0005-0000-0000-00000B320000}"/>
    <cellStyle name="20% - Colore 5 6 3 3 3 2" xfId="13065" xr:uid="{00000000-0005-0000-0000-00000C320000}"/>
    <cellStyle name="20% - Colore 5 6 3 3 3 3" xfId="13066" xr:uid="{00000000-0005-0000-0000-00000D320000}"/>
    <cellStyle name="20% - Colore 5 6 3 3 4" xfId="13067" xr:uid="{00000000-0005-0000-0000-00000E320000}"/>
    <cellStyle name="20% - Colore 5 6 3 3 4 2" xfId="13068" xr:uid="{00000000-0005-0000-0000-00000F320000}"/>
    <cellStyle name="20% - Colore 5 6 3 3 4 3" xfId="13069" xr:uid="{00000000-0005-0000-0000-000010320000}"/>
    <cellStyle name="20% - Colore 5 6 3 3 5" xfId="13070" xr:uid="{00000000-0005-0000-0000-000011320000}"/>
    <cellStyle name="20% - Colore 5 6 3 3 5 2" xfId="13071" xr:uid="{00000000-0005-0000-0000-000012320000}"/>
    <cellStyle name="20% - Colore 5 6 3 3 5 3" xfId="13072" xr:uid="{00000000-0005-0000-0000-000013320000}"/>
    <cellStyle name="20% - Colore 5 6 3 3 6" xfId="13073" xr:uid="{00000000-0005-0000-0000-000014320000}"/>
    <cellStyle name="20% - Colore 5 6 3 3 7" xfId="13074" xr:uid="{00000000-0005-0000-0000-000015320000}"/>
    <cellStyle name="20% - Colore 5 6 3 4" xfId="13075" xr:uid="{00000000-0005-0000-0000-000016320000}"/>
    <cellStyle name="20% - Colore 5 6 3 4 2" xfId="13076" xr:uid="{00000000-0005-0000-0000-000017320000}"/>
    <cellStyle name="20% - Colore 5 6 3 4 2 2" xfId="13077" xr:uid="{00000000-0005-0000-0000-000018320000}"/>
    <cellStyle name="20% - Colore 5 6 3 4 2 2 2" xfId="13078" xr:uid="{00000000-0005-0000-0000-000019320000}"/>
    <cellStyle name="20% - Colore 5 6 3 4 2 2 3" xfId="13079" xr:uid="{00000000-0005-0000-0000-00001A320000}"/>
    <cellStyle name="20% - Colore 5 6 3 4 2 3" xfId="13080" xr:uid="{00000000-0005-0000-0000-00001B320000}"/>
    <cellStyle name="20% - Colore 5 6 3 4 2 4" xfId="13081" xr:uid="{00000000-0005-0000-0000-00001C320000}"/>
    <cellStyle name="20% - Colore 5 6 3 4 3" xfId="13082" xr:uid="{00000000-0005-0000-0000-00001D320000}"/>
    <cellStyle name="20% - Colore 5 6 3 4 3 2" xfId="13083" xr:uid="{00000000-0005-0000-0000-00001E320000}"/>
    <cellStyle name="20% - Colore 5 6 3 4 3 3" xfId="13084" xr:uid="{00000000-0005-0000-0000-00001F320000}"/>
    <cellStyle name="20% - Colore 5 6 3 4 4" xfId="13085" xr:uid="{00000000-0005-0000-0000-000020320000}"/>
    <cellStyle name="20% - Colore 5 6 3 4 4 2" xfId="13086" xr:uid="{00000000-0005-0000-0000-000021320000}"/>
    <cellStyle name="20% - Colore 5 6 3 4 4 3" xfId="13087" xr:uid="{00000000-0005-0000-0000-000022320000}"/>
    <cellStyle name="20% - Colore 5 6 3 4 5" xfId="13088" xr:uid="{00000000-0005-0000-0000-000023320000}"/>
    <cellStyle name="20% - Colore 5 6 3 4 5 2" xfId="13089" xr:uid="{00000000-0005-0000-0000-000024320000}"/>
    <cellStyle name="20% - Colore 5 6 3 4 5 3" xfId="13090" xr:uid="{00000000-0005-0000-0000-000025320000}"/>
    <cellStyle name="20% - Colore 5 6 3 4 6" xfId="13091" xr:uid="{00000000-0005-0000-0000-000026320000}"/>
    <cellStyle name="20% - Colore 5 6 3 4 7" xfId="13092" xr:uid="{00000000-0005-0000-0000-000027320000}"/>
    <cellStyle name="20% - Colore 5 6 3 5" xfId="13093" xr:uid="{00000000-0005-0000-0000-000028320000}"/>
    <cellStyle name="20% - Colore 5 6 3 5 2" xfId="13094" xr:uid="{00000000-0005-0000-0000-000029320000}"/>
    <cellStyle name="20% - Colore 5 6 3 5 2 2" xfId="13095" xr:uid="{00000000-0005-0000-0000-00002A320000}"/>
    <cellStyle name="20% - Colore 5 6 3 5 2 3" xfId="13096" xr:uid="{00000000-0005-0000-0000-00002B320000}"/>
    <cellStyle name="20% - Colore 5 6 3 5 3" xfId="13097" xr:uid="{00000000-0005-0000-0000-00002C320000}"/>
    <cellStyle name="20% - Colore 5 6 3 5 4" xfId="13098" xr:uid="{00000000-0005-0000-0000-00002D320000}"/>
    <cellStyle name="20% - Colore 5 6 3 6" xfId="13099" xr:uid="{00000000-0005-0000-0000-00002E320000}"/>
    <cellStyle name="20% - Colore 5 6 3 6 2" xfId="13100" xr:uid="{00000000-0005-0000-0000-00002F320000}"/>
    <cellStyle name="20% - Colore 5 6 3 6 3" xfId="13101" xr:uid="{00000000-0005-0000-0000-000030320000}"/>
    <cellStyle name="20% - Colore 5 6 3 7" xfId="13102" xr:uid="{00000000-0005-0000-0000-000031320000}"/>
    <cellStyle name="20% - Colore 5 6 3 7 2" xfId="13103" xr:uid="{00000000-0005-0000-0000-000032320000}"/>
    <cellStyle name="20% - Colore 5 6 3 7 3" xfId="13104" xr:uid="{00000000-0005-0000-0000-000033320000}"/>
    <cellStyle name="20% - Colore 5 6 3 8" xfId="13105" xr:uid="{00000000-0005-0000-0000-000034320000}"/>
    <cellStyle name="20% - Colore 5 6 3 8 2" xfId="13106" xr:uid="{00000000-0005-0000-0000-000035320000}"/>
    <cellStyle name="20% - Colore 5 6 3 8 3" xfId="13107" xr:uid="{00000000-0005-0000-0000-000036320000}"/>
    <cellStyle name="20% - Colore 5 6 3 9" xfId="13108" xr:uid="{00000000-0005-0000-0000-000037320000}"/>
    <cellStyle name="20% - Colore 5 6 4" xfId="13109" xr:uid="{00000000-0005-0000-0000-000038320000}"/>
    <cellStyle name="20% - Colore 5 6 4 2" xfId="13110" xr:uid="{00000000-0005-0000-0000-000039320000}"/>
    <cellStyle name="20% - Colore 5 6 4 2 2" xfId="13111" xr:uid="{00000000-0005-0000-0000-00003A320000}"/>
    <cellStyle name="20% - Colore 5 6 4 2 2 2" xfId="13112" xr:uid="{00000000-0005-0000-0000-00003B320000}"/>
    <cellStyle name="20% - Colore 5 6 4 2 2 3" xfId="13113" xr:uid="{00000000-0005-0000-0000-00003C320000}"/>
    <cellStyle name="20% - Colore 5 6 4 2 3" xfId="13114" xr:uid="{00000000-0005-0000-0000-00003D320000}"/>
    <cellStyle name="20% - Colore 5 6 4 2 4" xfId="13115" xr:uid="{00000000-0005-0000-0000-00003E320000}"/>
    <cellStyle name="20% - Colore 5 6 4 3" xfId="13116" xr:uid="{00000000-0005-0000-0000-00003F320000}"/>
    <cellStyle name="20% - Colore 5 6 4 3 2" xfId="13117" xr:uid="{00000000-0005-0000-0000-000040320000}"/>
    <cellStyle name="20% - Colore 5 6 4 3 3" xfId="13118" xr:uid="{00000000-0005-0000-0000-000041320000}"/>
    <cellStyle name="20% - Colore 5 6 4 4" xfId="13119" xr:uid="{00000000-0005-0000-0000-000042320000}"/>
    <cellStyle name="20% - Colore 5 6 4 4 2" xfId="13120" xr:uid="{00000000-0005-0000-0000-000043320000}"/>
    <cellStyle name="20% - Colore 5 6 4 4 3" xfId="13121" xr:uid="{00000000-0005-0000-0000-000044320000}"/>
    <cellStyle name="20% - Colore 5 6 4 5" xfId="13122" xr:uid="{00000000-0005-0000-0000-000045320000}"/>
    <cellStyle name="20% - Colore 5 6 4 5 2" xfId="13123" xr:uid="{00000000-0005-0000-0000-000046320000}"/>
    <cellStyle name="20% - Colore 5 6 4 5 3" xfId="13124" xr:uid="{00000000-0005-0000-0000-000047320000}"/>
    <cellStyle name="20% - Colore 5 6 4 6" xfId="13125" xr:uid="{00000000-0005-0000-0000-000048320000}"/>
    <cellStyle name="20% - Colore 5 6 4 7" xfId="13126" xr:uid="{00000000-0005-0000-0000-000049320000}"/>
    <cellStyle name="20% - Colore 5 6 5" xfId="13127" xr:uid="{00000000-0005-0000-0000-00004A320000}"/>
    <cellStyle name="20% - Colore 5 6 5 2" xfId="13128" xr:uid="{00000000-0005-0000-0000-00004B320000}"/>
    <cellStyle name="20% - Colore 5 6 5 2 2" xfId="13129" xr:uid="{00000000-0005-0000-0000-00004C320000}"/>
    <cellStyle name="20% - Colore 5 6 5 2 2 2" xfId="13130" xr:uid="{00000000-0005-0000-0000-00004D320000}"/>
    <cellStyle name="20% - Colore 5 6 5 2 2 3" xfId="13131" xr:uid="{00000000-0005-0000-0000-00004E320000}"/>
    <cellStyle name="20% - Colore 5 6 5 2 3" xfId="13132" xr:uid="{00000000-0005-0000-0000-00004F320000}"/>
    <cellStyle name="20% - Colore 5 6 5 2 4" xfId="13133" xr:uid="{00000000-0005-0000-0000-000050320000}"/>
    <cellStyle name="20% - Colore 5 6 5 3" xfId="13134" xr:uid="{00000000-0005-0000-0000-000051320000}"/>
    <cellStyle name="20% - Colore 5 6 5 3 2" xfId="13135" xr:uid="{00000000-0005-0000-0000-000052320000}"/>
    <cellStyle name="20% - Colore 5 6 5 3 3" xfId="13136" xr:uid="{00000000-0005-0000-0000-000053320000}"/>
    <cellStyle name="20% - Colore 5 6 5 4" xfId="13137" xr:uid="{00000000-0005-0000-0000-000054320000}"/>
    <cellStyle name="20% - Colore 5 6 5 4 2" xfId="13138" xr:uid="{00000000-0005-0000-0000-000055320000}"/>
    <cellStyle name="20% - Colore 5 6 5 4 3" xfId="13139" xr:uid="{00000000-0005-0000-0000-000056320000}"/>
    <cellStyle name="20% - Colore 5 6 5 5" xfId="13140" xr:uid="{00000000-0005-0000-0000-000057320000}"/>
    <cellStyle name="20% - Colore 5 6 5 5 2" xfId="13141" xr:uid="{00000000-0005-0000-0000-000058320000}"/>
    <cellStyle name="20% - Colore 5 6 5 5 3" xfId="13142" xr:uid="{00000000-0005-0000-0000-000059320000}"/>
    <cellStyle name="20% - Colore 5 6 5 6" xfId="13143" xr:uid="{00000000-0005-0000-0000-00005A320000}"/>
    <cellStyle name="20% - Colore 5 6 5 7" xfId="13144" xr:uid="{00000000-0005-0000-0000-00005B320000}"/>
    <cellStyle name="20% - Colore 5 6 6" xfId="13145" xr:uid="{00000000-0005-0000-0000-00005C320000}"/>
    <cellStyle name="20% - Colore 5 6 6 2" xfId="13146" xr:uid="{00000000-0005-0000-0000-00005D320000}"/>
    <cellStyle name="20% - Colore 5 6 6 2 2" xfId="13147" xr:uid="{00000000-0005-0000-0000-00005E320000}"/>
    <cellStyle name="20% - Colore 5 6 6 2 2 2" xfId="13148" xr:uid="{00000000-0005-0000-0000-00005F320000}"/>
    <cellStyle name="20% - Colore 5 6 6 2 2 3" xfId="13149" xr:uid="{00000000-0005-0000-0000-000060320000}"/>
    <cellStyle name="20% - Colore 5 6 6 2 3" xfId="13150" xr:uid="{00000000-0005-0000-0000-000061320000}"/>
    <cellStyle name="20% - Colore 5 6 6 2 4" xfId="13151" xr:uid="{00000000-0005-0000-0000-000062320000}"/>
    <cellStyle name="20% - Colore 5 6 6 3" xfId="13152" xr:uid="{00000000-0005-0000-0000-000063320000}"/>
    <cellStyle name="20% - Colore 5 6 6 3 2" xfId="13153" xr:uid="{00000000-0005-0000-0000-000064320000}"/>
    <cellStyle name="20% - Colore 5 6 6 3 3" xfId="13154" xr:uid="{00000000-0005-0000-0000-000065320000}"/>
    <cellStyle name="20% - Colore 5 6 6 4" xfId="13155" xr:uid="{00000000-0005-0000-0000-000066320000}"/>
    <cellStyle name="20% - Colore 5 6 6 4 2" xfId="13156" xr:uid="{00000000-0005-0000-0000-000067320000}"/>
    <cellStyle name="20% - Colore 5 6 6 4 3" xfId="13157" xr:uid="{00000000-0005-0000-0000-000068320000}"/>
    <cellStyle name="20% - Colore 5 6 6 5" xfId="13158" xr:uid="{00000000-0005-0000-0000-000069320000}"/>
    <cellStyle name="20% - Colore 5 6 6 5 2" xfId="13159" xr:uid="{00000000-0005-0000-0000-00006A320000}"/>
    <cellStyle name="20% - Colore 5 6 6 5 3" xfId="13160" xr:uid="{00000000-0005-0000-0000-00006B320000}"/>
    <cellStyle name="20% - Colore 5 6 6 6" xfId="13161" xr:uid="{00000000-0005-0000-0000-00006C320000}"/>
    <cellStyle name="20% - Colore 5 6 6 7" xfId="13162" xr:uid="{00000000-0005-0000-0000-00006D320000}"/>
    <cellStyle name="20% - Colore 5 6 7" xfId="13163" xr:uid="{00000000-0005-0000-0000-00006E320000}"/>
    <cellStyle name="20% - Colore 5 6 7 2" xfId="13164" xr:uid="{00000000-0005-0000-0000-00006F320000}"/>
    <cellStyle name="20% - Colore 5 6 7 2 2" xfId="13165" xr:uid="{00000000-0005-0000-0000-000070320000}"/>
    <cellStyle name="20% - Colore 5 6 7 2 3" xfId="13166" xr:uid="{00000000-0005-0000-0000-000071320000}"/>
    <cellStyle name="20% - Colore 5 6 7 3" xfId="13167" xr:uid="{00000000-0005-0000-0000-000072320000}"/>
    <cellStyle name="20% - Colore 5 6 7 4" xfId="13168" xr:uid="{00000000-0005-0000-0000-000073320000}"/>
    <cellStyle name="20% - Colore 5 6 8" xfId="13169" xr:uid="{00000000-0005-0000-0000-000074320000}"/>
    <cellStyle name="20% - Colore 5 6 8 2" xfId="13170" xr:uid="{00000000-0005-0000-0000-000075320000}"/>
    <cellStyle name="20% - Colore 5 6 8 3" xfId="13171" xr:uid="{00000000-0005-0000-0000-000076320000}"/>
    <cellStyle name="20% - Colore 5 6 9" xfId="13172" xr:uid="{00000000-0005-0000-0000-000077320000}"/>
    <cellStyle name="20% - Colore 5 6 9 2" xfId="13173" xr:uid="{00000000-0005-0000-0000-000078320000}"/>
    <cellStyle name="20% - Colore 5 6 9 3" xfId="13174" xr:uid="{00000000-0005-0000-0000-000079320000}"/>
    <cellStyle name="20% - Colore 5 7" xfId="13175" xr:uid="{00000000-0005-0000-0000-00007A320000}"/>
    <cellStyle name="20% - Colore 5 7 10" xfId="13176" xr:uid="{00000000-0005-0000-0000-00007B320000}"/>
    <cellStyle name="20% - Colore 5 7 10 2" xfId="13177" xr:uid="{00000000-0005-0000-0000-00007C320000}"/>
    <cellStyle name="20% - Colore 5 7 10 3" xfId="13178" xr:uid="{00000000-0005-0000-0000-00007D320000}"/>
    <cellStyle name="20% - Colore 5 7 11" xfId="13179" xr:uid="{00000000-0005-0000-0000-00007E320000}"/>
    <cellStyle name="20% - Colore 5 7 12" xfId="13180" xr:uid="{00000000-0005-0000-0000-00007F320000}"/>
    <cellStyle name="20% - Colore 5 7 2" xfId="13181" xr:uid="{00000000-0005-0000-0000-000080320000}"/>
    <cellStyle name="20% - Colore 5 7 2 10" xfId="13182" xr:uid="{00000000-0005-0000-0000-000081320000}"/>
    <cellStyle name="20% - Colore 5 7 2 2" xfId="13183" xr:uid="{00000000-0005-0000-0000-000082320000}"/>
    <cellStyle name="20% - Colore 5 7 2 2 2" xfId="13184" xr:uid="{00000000-0005-0000-0000-000083320000}"/>
    <cellStyle name="20% - Colore 5 7 2 2 2 2" xfId="13185" xr:uid="{00000000-0005-0000-0000-000084320000}"/>
    <cellStyle name="20% - Colore 5 7 2 2 2 2 2" xfId="13186" xr:uid="{00000000-0005-0000-0000-000085320000}"/>
    <cellStyle name="20% - Colore 5 7 2 2 2 2 3" xfId="13187" xr:uid="{00000000-0005-0000-0000-000086320000}"/>
    <cellStyle name="20% - Colore 5 7 2 2 2 3" xfId="13188" xr:uid="{00000000-0005-0000-0000-000087320000}"/>
    <cellStyle name="20% - Colore 5 7 2 2 2 4" xfId="13189" xr:uid="{00000000-0005-0000-0000-000088320000}"/>
    <cellStyle name="20% - Colore 5 7 2 2 3" xfId="13190" xr:uid="{00000000-0005-0000-0000-000089320000}"/>
    <cellStyle name="20% - Colore 5 7 2 2 3 2" xfId="13191" xr:uid="{00000000-0005-0000-0000-00008A320000}"/>
    <cellStyle name="20% - Colore 5 7 2 2 3 3" xfId="13192" xr:uid="{00000000-0005-0000-0000-00008B320000}"/>
    <cellStyle name="20% - Colore 5 7 2 2 4" xfId="13193" xr:uid="{00000000-0005-0000-0000-00008C320000}"/>
    <cellStyle name="20% - Colore 5 7 2 2 4 2" xfId="13194" xr:uid="{00000000-0005-0000-0000-00008D320000}"/>
    <cellStyle name="20% - Colore 5 7 2 2 4 3" xfId="13195" xr:uid="{00000000-0005-0000-0000-00008E320000}"/>
    <cellStyle name="20% - Colore 5 7 2 2 5" xfId="13196" xr:uid="{00000000-0005-0000-0000-00008F320000}"/>
    <cellStyle name="20% - Colore 5 7 2 2 5 2" xfId="13197" xr:uid="{00000000-0005-0000-0000-000090320000}"/>
    <cellStyle name="20% - Colore 5 7 2 2 5 3" xfId="13198" xr:uid="{00000000-0005-0000-0000-000091320000}"/>
    <cellStyle name="20% - Colore 5 7 2 2 6" xfId="13199" xr:uid="{00000000-0005-0000-0000-000092320000}"/>
    <cellStyle name="20% - Colore 5 7 2 2 7" xfId="13200" xr:uid="{00000000-0005-0000-0000-000093320000}"/>
    <cellStyle name="20% - Colore 5 7 2 3" xfId="13201" xr:uid="{00000000-0005-0000-0000-000094320000}"/>
    <cellStyle name="20% - Colore 5 7 2 3 2" xfId="13202" xr:uid="{00000000-0005-0000-0000-000095320000}"/>
    <cellStyle name="20% - Colore 5 7 2 3 2 2" xfId="13203" xr:uid="{00000000-0005-0000-0000-000096320000}"/>
    <cellStyle name="20% - Colore 5 7 2 3 2 2 2" xfId="13204" xr:uid="{00000000-0005-0000-0000-000097320000}"/>
    <cellStyle name="20% - Colore 5 7 2 3 2 2 3" xfId="13205" xr:uid="{00000000-0005-0000-0000-000098320000}"/>
    <cellStyle name="20% - Colore 5 7 2 3 2 3" xfId="13206" xr:uid="{00000000-0005-0000-0000-000099320000}"/>
    <cellStyle name="20% - Colore 5 7 2 3 2 4" xfId="13207" xr:uid="{00000000-0005-0000-0000-00009A320000}"/>
    <cellStyle name="20% - Colore 5 7 2 3 3" xfId="13208" xr:uid="{00000000-0005-0000-0000-00009B320000}"/>
    <cellStyle name="20% - Colore 5 7 2 3 3 2" xfId="13209" xr:uid="{00000000-0005-0000-0000-00009C320000}"/>
    <cellStyle name="20% - Colore 5 7 2 3 3 3" xfId="13210" xr:uid="{00000000-0005-0000-0000-00009D320000}"/>
    <cellStyle name="20% - Colore 5 7 2 3 4" xfId="13211" xr:uid="{00000000-0005-0000-0000-00009E320000}"/>
    <cellStyle name="20% - Colore 5 7 2 3 4 2" xfId="13212" xr:uid="{00000000-0005-0000-0000-00009F320000}"/>
    <cellStyle name="20% - Colore 5 7 2 3 4 3" xfId="13213" xr:uid="{00000000-0005-0000-0000-0000A0320000}"/>
    <cellStyle name="20% - Colore 5 7 2 3 5" xfId="13214" xr:uid="{00000000-0005-0000-0000-0000A1320000}"/>
    <cellStyle name="20% - Colore 5 7 2 3 5 2" xfId="13215" xr:uid="{00000000-0005-0000-0000-0000A2320000}"/>
    <cellStyle name="20% - Colore 5 7 2 3 5 3" xfId="13216" xr:uid="{00000000-0005-0000-0000-0000A3320000}"/>
    <cellStyle name="20% - Colore 5 7 2 3 6" xfId="13217" xr:uid="{00000000-0005-0000-0000-0000A4320000}"/>
    <cellStyle name="20% - Colore 5 7 2 3 7" xfId="13218" xr:uid="{00000000-0005-0000-0000-0000A5320000}"/>
    <cellStyle name="20% - Colore 5 7 2 4" xfId="13219" xr:uid="{00000000-0005-0000-0000-0000A6320000}"/>
    <cellStyle name="20% - Colore 5 7 2 4 2" xfId="13220" xr:uid="{00000000-0005-0000-0000-0000A7320000}"/>
    <cellStyle name="20% - Colore 5 7 2 4 2 2" xfId="13221" xr:uid="{00000000-0005-0000-0000-0000A8320000}"/>
    <cellStyle name="20% - Colore 5 7 2 4 2 2 2" xfId="13222" xr:uid="{00000000-0005-0000-0000-0000A9320000}"/>
    <cellStyle name="20% - Colore 5 7 2 4 2 2 3" xfId="13223" xr:uid="{00000000-0005-0000-0000-0000AA320000}"/>
    <cellStyle name="20% - Colore 5 7 2 4 2 3" xfId="13224" xr:uid="{00000000-0005-0000-0000-0000AB320000}"/>
    <cellStyle name="20% - Colore 5 7 2 4 2 4" xfId="13225" xr:uid="{00000000-0005-0000-0000-0000AC320000}"/>
    <cellStyle name="20% - Colore 5 7 2 4 3" xfId="13226" xr:uid="{00000000-0005-0000-0000-0000AD320000}"/>
    <cellStyle name="20% - Colore 5 7 2 4 3 2" xfId="13227" xr:uid="{00000000-0005-0000-0000-0000AE320000}"/>
    <cellStyle name="20% - Colore 5 7 2 4 3 3" xfId="13228" xr:uid="{00000000-0005-0000-0000-0000AF320000}"/>
    <cellStyle name="20% - Colore 5 7 2 4 4" xfId="13229" xr:uid="{00000000-0005-0000-0000-0000B0320000}"/>
    <cellStyle name="20% - Colore 5 7 2 4 4 2" xfId="13230" xr:uid="{00000000-0005-0000-0000-0000B1320000}"/>
    <cellStyle name="20% - Colore 5 7 2 4 4 3" xfId="13231" xr:uid="{00000000-0005-0000-0000-0000B2320000}"/>
    <cellStyle name="20% - Colore 5 7 2 4 5" xfId="13232" xr:uid="{00000000-0005-0000-0000-0000B3320000}"/>
    <cellStyle name="20% - Colore 5 7 2 4 5 2" xfId="13233" xr:uid="{00000000-0005-0000-0000-0000B4320000}"/>
    <cellStyle name="20% - Colore 5 7 2 4 5 3" xfId="13234" xr:uid="{00000000-0005-0000-0000-0000B5320000}"/>
    <cellStyle name="20% - Colore 5 7 2 4 6" xfId="13235" xr:uid="{00000000-0005-0000-0000-0000B6320000}"/>
    <cellStyle name="20% - Colore 5 7 2 4 7" xfId="13236" xr:uid="{00000000-0005-0000-0000-0000B7320000}"/>
    <cellStyle name="20% - Colore 5 7 2 5" xfId="13237" xr:uid="{00000000-0005-0000-0000-0000B8320000}"/>
    <cellStyle name="20% - Colore 5 7 2 5 2" xfId="13238" xr:uid="{00000000-0005-0000-0000-0000B9320000}"/>
    <cellStyle name="20% - Colore 5 7 2 5 2 2" xfId="13239" xr:uid="{00000000-0005-0000-0000-0000BA320000}"/>
    <cellStyle name="20% - Colore 5 7 2 5 2 3" xfId="13240" xr:uid="{00000000-0005-0000-0000-0000BB320000}"/>
    <cellStyle name="20% - Colore 5 7 2 5 3" xfId="13241" xr:uid="{00000000-0005-0000-0000-0000BC320000}"/>
    <cellStyle name="20% - Colore 5 7 2 5 4" xfId="13242" xr:uid="{00000000-0005-0000-0000-0000BD320000}"/>
    <cellStyle name="20% - Colore 5 7 2 6" xfId="13243" xr:uid="{00000000-0005-0000-0000-0000BE320000}"/>
    <cellStyle name="20% - Colore 5 7 2 6 2" xfId="13244" xr:uid="{00000000-0005-0000-0000-0000BF320000}"/>
    <cellStyle name="20% - Colore 5 7 2 6 3" xfId="13245" xr:uid="{00000000-0005-0000-0000-0000C0320000}"/>
    <cellStyle name="20% - Colore 5 7 2 7" xfId="13246" xr:uid="{00000000-0005-0000-0000-0000C1320000}"/>
    <cellStyle name="20% - Colore 5 7 2 7 2" xfId="13247" xr:uid="{00000000-0005-0000-0000-0000C2320000}"/>
    <cellStyle name="20% - Colore 5 7 2 7 3" xfId="13248" xr:uid="{00000000-0005-0000-0000-0000C3320000}"/>
    <cellStyle name="20% - Colore 5 7 2 8" xfId="13249" xr:uid="{00000000-0005-0000-0000-0000C4320000}"/>
    <cellStyle name="20% - Colore 5 7 2 8 2" xfId="13250" xr:uid="{00000000-0005-0000-0000-0000C5320000}"/>
    <cellStyle name="20% - Colore 5 7 2 8 3" xfId="13251" xr:uid="{00000000-0005-0000-0000-0000C6320000}"/>
    <cellStyle name="20% - Colore 5 7 2 9" xfId="13252" xr:uid="{00000000-0005-0000-0000-0000C7320000}"/>
    <cellStyle name="20% - Colore 5 7 3" xfId="13253" xr:uid="{00000000-0005-0000-0000-0000C8320000}"/>
    <cellStyle name="20% - Colore 5 7 3 10" xfId="13254" xr:uid="{00000000-0005-0000-0000-0000C9320000}"/>
    <cellStyle name="20% - Colore 5 7 3 2" xfId="13255" xr:uid="{00000000-0005-0000-0000-0000CA320000}"/>
    <cellStyle name="20% - Colore 5 7 3 2 2" xfId="13256" xr:uid="{00000000-0005-0000-0000-0000CB320000}"/>
    <cellStyle name="20% - Colore 5 7 3 2 2 2" xfId="13257" xr:uid="{00000000-0005-0000-0000-0000CC320000}"/>
    <cellStyle name="20% - Colore 5 7 3 2 2 2 2" xfId="13258" xr:uid="{00000000-0005-0000-0000-0000CD320000}"/>
    <cellStyle name="20% - Colore 5 7 3 2 2 2 3" xfId="13259" xr:uid="{00000000-0005-0000-0000-0000CE320000}"/>
    <cellStyle name="20% - Colore 5 7 3 2 2 3" xfId="13260" xr:uid="{00000000-0005-0000-0000-0000CF320000}"/>
    <cellStyle name="20% - Colore 5 7 3 2 2 4" xfId="13261" xr:uid="{00000000-0005-0000-0000-0000D0320000}"/>
    <cellStyle name="20% - Colore 5 7 3 2 3" xfId="13262" xr:uid="{00000000-0005-0000-0000-0000D1320000}"/>
    <cellStyle name="20% - Colore 5 7 3 2 3 2" xfId="13263" xr:uid="{00000000-0005-0000-0000-0000D2320000}"/>
    <cellStyle name="20% - Colore 5 7 3 2 3 3" xfId="13264" xr:uid="{00000000-0005-0000-0000-0000D3320000}"/>
    <cellStyle name="20% - Colore 5 7 3 2 4" xfId="13265" xr:uid="{00000000-0005-0000-0000-0000D4320000}"/>
    <cellStyle name="20% - Colore 5 7 3 2 4 2" xfId="13266" xr:uid="{00000000-0005-0000-0000-0000D5320000}"/>
    <cellStyle name="20% - Colore 5 7 3 2 4 3" xfId="13267" xr:uid="{00000000-0005-0000-0000-0000D6320000}"/>
    <cellStyle name="20% - Colore 5 7 3 2 5" xfId="13268" xr:uid="{00000000-0005-0000-0000-0000D7320000}"/>
    <cellStyle name="20% - Colore 5 7 3 2 5 2" xfId="13269" xr:uid="{00000000-0005-0000-0000-0000D8320000}"/>
    <cellStyle name="20% - Colore 5 7 3 2 5 3" xfId="13270" xr:uid="{00000000-0005-0000-0000-0000D9320000}"/>
    <cellStyle name="20% - Colore 5 7 3 2 6" xfId="13271" xr:uid="{00000000-0005-0000-0000-0000DA320000}"/>
    <cellStyle name="20% - Colore 5 7 3 2 7" xfId="13272" xr:uid="{00000000-0005-0000-0000-0000DB320000}"/>
    <cellStyle name="20% - Colore 5 7 3 3" xfId="13273" xr:uid="{00000000-0005-0000-0000-0000DC320000}"/>
    <cellStyle name="20% - Colore 5 7 3 3 2" xfId="13274" xr:uid="{00000000-0005-0000-0000-0000DD320000}"/>
    <cellStyle name="20% - Colore 5 7 3 3 2 2" xfId="13275" xr:uid="{00000000-0005-0000-0000-0000DE320000}"/>
    <cellStyle name="20% - Colore 5 7 3 3 2 2 2" xfId="13276" xr:uid="{00000000-0005-0000-0000-0000DF320000}"/>
    <cellStyle name="20% - Colore 5 7 3 3 2 2 3" xfId="13277" xr:uid="{00000000-0005-0000-0000-0000E0320000}"/>
    <cellStyle name="20% - Colore 5 7 3 3 2 3" xfId="13278" xr:uid="{00000000-0005-0000-0000-0000E1320000}"/>
    <cellStyle name="20% - Colore 5 7 3 3 2 4" xfId="13279" xr:uid="{00000000-0005-0000-0000-0000E2320000}"/>
    <cellStyle name="20% - Colore 5 7 3 3 3" xfId="13280" xr:uid="{00000000-0005-0000-0000-0000E3320000}"/>
    <cellStyle name="20% - Colore 5 7 3 3 3 2" xfId="13281" xr:uid="{00000000-0005-0000-0000-0000E4320000}"/>
    <cellStyle name="20% - Colore 5 7 3 3 3 3" xfId="13282" xr:uid="{00000000-0005-0000-0000-0000E5320000}"/>
    <cellStyle name="20% - Colore 5 7 3 3 4" xfId="13283" xr:uid="{00000000-0005-0000-0000-0000E6320000}"/>
    <cellStyle name="20% - Colore 5 7 3 3 4 2" xfId="13284" xr:uid="{00000000-0005-0000-0000-0000E7320000}"/>
    <cellStyle name="20% - Colore 5 7 3 3 4 3" xfId="13285" xr:uid="{00000000-0005-0000-0000-0000E8320000}"/>
    <cellStyle name="20% - Colore 5 7 3 3 5" xfId="13286" xr:uid="{00000000-0005-0000-0000-0000E9320000}"/>
    <cellStyle name="20% - Colore 5 7 3 3 5 2" xfId="13287" xr:uid="{00000000-0005-0000-0000-0000EA320000}"/>
    <cellStyle name="20% - Colore 5 7 3 3 5 3" xfId="13288" xr:uid="{00000000-0005-0000-0000-0000EB320000}"/>
    <cellStyle name="20% - Colore 5 7 3 3 6" xfId="13289" xr:uid="{00000000-0005-0000-0000-0000EC320000}"/>
    <cellStyle name="20% - Colore 5 7 3 3 7" xfId="13290" xr:uid="{00000000-0005-0000-0000-0000ED320000}"/>
    <cellStyle name="20% - Colore 5 7 3 4" xfId="13291" xr:uid="{00000000-0005-0000-0000-0000EE320000}"/>
    <cellStyle name="20% - Colore 5 7 3 4 2" xfId="13292" xr:uid="{00000000-0005-0000-0000-0000EF320000}"/>
    <cellStyle name="20% - Colore 5 7 3 4 2 2" xfId="13293" xr:uid="{00000000-0005-0000-0000-0000F0320000}"/>
    <cellStyle name="20% - Colore 5 7 3 4 2 2 2" xfId="13294" xr:uid="{00000000-0005-0000-0000-0000F1320000}"/>
    <cellStyle name="20% - Colore 5 7 3 4 2 2 3" xfId="13295" xr:uid="{00000000-0005-0000-0000-0000F2320000}"/>
    <cellStyle name="20% - Colore 5 7 3 4 2 3" xfId="13296" xr:uid="{00000000-0005-0000-0000-0000F3320000}"/>
    <cellStyle name="20% - Colore 5 7 3 4 2 4" xfId="13297" xr:uid="{00000000-0005-0000-0000-0000F4320000}"/>
    <cellStyle name="20% - Colore 5 7 3 4 3" xfId="13298" xr:uid="{00000000-0005-0000-0000-0000F5320000}"/>
    <cellStyle name="20% - Colore 5 7 3 4 3 2" xfId="13299" xr:uid="{00000000-0005-0000-0000-0000F6320000}"/>
    <cellStyle name="20% - Colore 5 7 3 4 3 3" xfId="13300" xr:uid="{00000000-0005-0000-0000-0000F7320000}"/>
    <cellStyle name="20% - Colore 5 7 3 4 4" xfId="13301" xr:uid="{00000000-0005-0000-0000-0000F8320000}"/>
    <cellStyle name="20% - Colore 5 7 3 4 4 2" xfId="13302" xr:uid="{00000000-0005-0000-0000-0000F9320000}"/>
    <cellStyle name="20% - Colore 5 7 3 4 4 3" xfId="13303" xr:uid="{00000000-0005-0000-0000-0000FA320000}"/>
    <cellStyle name="20% - Colore 5 7 3 4 5" xfId="13304" xr:uid="{00000000-0005-0000-0000-0000FB320000}"/>
    <cellStyle name="20% - Colore 5 7 3 4 5 2" xfId="13305" xr:uid="{00000000-0005-0000-0000-0000FC320000}"/>
    <cellStyle name="20% - Colore 5 7 3 4 5 3" xfId="13306" xr:uid="{00000000-0005-0000-0000-0000FD320000}"/>
    <cellStyle name="20% - Colore 5 7 3 4 6" xfId="13307" xr:uid="{00000000-0005-0000-0000-0000FE320000}"/>
    <cellStyle name="20% - Colore 5 7 3 4 7" xfId="13308" xr:uid="{00000000-0005-0000-0000-0000FF320000}"/>
    <cellStyle name="20% - Colore 5 7 3 5" xfId="13309" xr:uid="{00000000-0005-0000-0000-000000330000}"/>
    <cellStyle name="20% - Colore 5 7 3 5 2" xfId="13310" xr:uid="{00000000-0005-0000-0000-000001330000}"/>
    <cellStyle name="20% - Colore 5 7 3 5 2 2" xfId="13311" xr:uid="{00000000-0005-0000-0000-000002330000}"/>
    <cellStyle name="20% - Colore 5 7 3 5 2 3" xfId="13312" xr:uid="{00000000-0005-0000-0000-000003330000}"/>
    <cellStyle name="20% - Colore 5 7 3 5 3" xfId="13313" xr:uid="{00000000-0005-0000-0000-000004330000}"/>
    <cellStyle name="20% - Colore 5 7 3 5 4" xfId="13314" xr:uid="{00000000-0005-0000-0000-000005330000}"/>
    <cellStyle name="20% - Colore 5 7 3 6" xfId="13315" xr:uid="{00000000-0005-0000-0000-000006330000}"/>
    <cellStyle name="20% - Colore 5 7 3 6 2" xfId="13316" xr:uid="{00000000-0005-0000-0000-000007330000}"/>
    <cellStyle name="20% - Colore 5 7 3 6 3" xfId="13317" xr:uid="{00000000-0005-0000-0000-000008330000}"/>
    <cellStyle name="20% - Colore 5 7 3 7" xfId="13318" xr:uid="{00000000-0005-0000-0000-000009330000}"/>
    <cellStyle name="20% - Colore 5 7 3 7 2" xfId="13319" xr:uid="{00000000-0005-0000-0000-00000A330000}"/>
    <cellStyle name="20% - Colore 5 7 3 7 3" xfId="13320" xr:uid="{00000000-0005-0000-0000-00000B330000}"/>
    <cellStyle name="20% - Colore 5 7 3 8" xfId="13321" xr:uid="{00000000-0005-0000-0000-00000C330000}"/>
    <cellStyle name="20% - Colore 5 7 3 8 2" xfId="13322" xr:uid="{00000000-0005-0000-0000-00000D330000}"/>
    <cellStyle name="20% - Colore 5 7 3 8 3" xfId="13323" xr:uid="{00000000-0005-0000-0000-00000E330000}"/>
    <cellStyle name="20% - Colore 5 7 3 9" xfId="13324" xr:uid="{00000000-0005-0000-0000-00000F330000}"/>
    <cellStyle name="20% - Colore 5 7 4" xfId="13325" xr:uid="{00000000-0005-0000-0000-000010330000}"/>
    <cellStyle name="20% - Colore 5 7 4 2" xfId="13326" xr:uid="{00000000-0005-0000-0000-000011330000}"/>
    <cellStyle name="20% - Colore 5 7 4 2 2" xfId="13327" xr:uid="{00000000-0005-0000-0000-000012330000}"/>
    <cellStyle name="20% - Colore 5 7 4 2 2 2" xfId="13328" xr:uid="{00000000-0005-0000-0000-000013330000}"/>
    <cellStyle name="20% - Colore 5 7 4 2 2 3" xfId="13329" xr:uid="{00000000-0005-0000-0000-000014330000}"/>
    <cellStyle name="20% - Colore 5 7 4 2 3" xfId="13330" xr:uid="{00000000-0005-0000-0000-000015330000}"/>
    <cellStyle name="20% - Colore 5 7 4 2 4" xfId="13331" xr:uid="{00000000-0005-0000-0000-000016330000}"/>
    <cellStyle name="20% - Colore 5 7 4 3" xfId="13332" xr:uid="{00000000-0005-0000-0000-000017330000}"/>
    <cellStyle name="20% - Colore 5 7 4 3 2" xfId="13333" xr:uid="{00000000-0005-0000-0000-000018330000}"/>
    <cellStyle name="20% - Colore 5 7 4 3 3" xfId="13334" xr:uid="{00000000-0005-0000-0000-000019330000}"/>
    <cellStyle name="20% - Colore 5 7 4 4" xfId="13335" xr:uid="{00000000-0005-0000-0000-00001A330000}"/>
    <cellStyle name="20% - Colore 5 7 4 4 2" xfId="13336" xr:uid="{00000000-0005-0000-0000-00001B330000}"/>
    <cellStyle name="20% - Colore 5 7 4 4 3" xfId="13337" xr:uid="{00000000-0005-0000-0000-00001C330000}"/>
    <cellStyle name="20% - Colore 5 7 4 5" xfId="13338" xr:uid="{00000000-0005-0000-0000-00001D330000}"/>
    <cellStyle name="20% - Colore 5 7 4 5 2" xfId="13339" xr:uid="{00000000-0005-0000-0000-00001E330000}"/>
    <cellStyle name="20% - Colore 5 7 4 5 3" xfId="13340" xr:uid="{00000000-0005-0000-0000-00001F330000}"/>
    <cellStyle name="20% - Colore 5 7 4 6" xfId="13341" xr:uid="{00000000-0005-0000-0000-000020330000}"/>
    <cellStyle name="20% - Colore 5 7 4 7" xfId="13342" xr:uid="{00000000-0005-0000-0000-000021330000}"/>
    <cellStyle name="20% - Colore 5 7 5" xfId="13343" xr:uid="{00000000-0005-0000-0000-000022330000}"/>
    <cellStyle name="20% - Colore 5 7 5 2" xfId="13344" xr:uid="{00000000-0005-0000-0000-000023330000}"/>
    <cellStyle name="20% - Colore 5 7 5 2 2" xfId="13345" xr:uid="{00000000-0005-0000-0000-000024330000}"/>
    <cellStyle name="20% - Colore 5 7 5 2 2 2" xfId="13346" xr:uid="{00000000-0005-0000-0000-000025330000}"/>
    <cellStyle name="20% - Colore 5 7 5 2 2 3" xfId="13347" xr:uid="{00000000-0005-0000-0000-000026330000}"/>
    <cellStyle name="20% - Colore 5 7 5 2 3" xfId="13348" xr:uid="{00000000-0005-0000-0000-000027330000}"/>
    <cellStyle name="20% - Colore 5 7 5 2 4" xfId="13349" xr:uid="{00000000-0005-0000-0000-000028330000}"/>
    <cellStyle name="20% - Colore 5 7 5 3" xfId="13350" xr:uid="{00000000-0005-0000-0000-000029330000}"/>
    <cellStyle name="20% - Colore 5 7 5 3 2" xfId="13351" xr:uid="{00000000-0005-0000-0000-00002A330000}"/>
    <cellStyle name="20% - Colore 5 7 5 3 3" xfId="13352" xr:uid="{00000000-0005-0000-0000-00002B330000}"/>
    <cellStyle name="20% - Colore 5 7 5 4" xfId="13353" xr:uid="{00000000-0005-0000-0000-00002C330000}"/>
    <cellStyle name="20% - Colore 5 7 5 4 2" xfId="13354" xr:uid="{00000000-0005-0000-0000-00002D330000}"/>
    <cellStyle name="20% - Colore 5 7 5 4 3" xfId="13355" xr:uid="{00000000-0005-0000-0000-00002E330000}"/>
    <cellStyle name="20% - Colore 5 7 5 5" xfId="13356" xr:uid="{00000000-0005-0000-0000-00002F330000}"/>
    <cellStyle name="20% - Colore 5 7 5 5 2" xfId="13357" xr:uid="{00000000-0005-0000-0000-000030330000}"/>
    <cellStyle name="20% - Colore 5 7 5 5 3" xfId="13358" xr:uid="{00000000-0005-0000-0000-000031330000}"/>
    <cellStyle name="20% - Colore 5 7 5 6" xfId="13359" xr:uid="{00000000-0005-0000-0000-000032330000}"/>
    <cellStyle name="20% - Colore 5 7 5 7" xfId="13360" xr:uid="{00000000-0005-0000-0000-000033330000}"/>
    <cellStyle name="20% - Colore 5 7 6" xfId="13361" xr:uid="{00000000-0005-0000-0000-000034330000}"/>
    <cellStyle name="20% - Colore 5 7 6 2" xfId="13362" xr:uid="{00000000-0005-0000-0000-000035330000}"/>
    <cellStyle name="20% - Colore 5 7 6 2 2" xfId="13363" xr:uid="{00000000-0005-0000-0000-000036330000}"/>
    <cellStyle name="20% - Colore 5 7 6 2 2 2" xfId="13364" xr:uid="{00000000-0005-0000-0000-000037330000}"/>
    <cellStyle name="20% - Colore 5 7 6 2 2 3" xfId="13365" xr:uid="{00000000-0005-0000-0000-000038330000}"/>
    <cellStyle name="20% - Colore 5 7 6 2 3" xfId="13366" xr:uid="{00000000-0005-0000-0000-000039330000}"/>
    <cellStyle name="20% - Colore 5 7 6 2 4" xfId="13367" xr:uid="{00000000-0005-0000-0000-00003A330000}"/>
    <cellStyle name="20% - Colore 5 7 6 3" xfId="13368" xr:uid="{00000000-0005-0000-0000-00003B330000}"/>
    <cellStyle name="20% - Colore 5 7 6 3 2" xfId="13369" xr:uid="{00000000-0005-0000-0000-00003C330000}"/>
    <cellStyle name="20% - Colore 5 7 6 3 3" xfId="13370" xr:uid="{00000000-0005-0000-0000-00003D330000}"/>
    <cellStyle name="20% - Colore 5 7 6 4" xfId="13371" xr:uid="{00000000-0005-0000-0000-00003E330000}"/>
    <cellStyle name="20% - Colore 5 7 6 4 2" xfId="13372" xr:uid="{00000000-0005-0000-0000-00003F330000}"/>
    <cellStyle name="20% - Colore 5 7 6 4 3" xfId="13373" xr:uid="{00000000-0005-0000-0000-000040330000}"/>
    <cellStyle name="20% - Colore 5 7 6 5" xfId="13374" xr:uid="{00000000-0005-0000-0000-000041330000}"/>
    <cellStyle name="20% - Colore 5 7 6 5 2" xfId="13375" xr:uid="{00000000-0005-0000-0000-000042330000}"/>
    <cellStyle name="20% - Colore 5 7 6 5 3" xfId="13376" xr:uid="{00000000-0005-0000-0000-000043330000}"/>
    <cellStyle name="20% - Colore 5 7 6 6" xfId="13377" xr:uid="{00000000-0005-0000-0000-000044330000}"/>
    <cellStyle name="20% - Colore 5 7 6 7" xfId="13378" xr:uid="{00000000-0005-0000-0000-000045330000}"/>
    <cellStyle name="20% - Colore 5 7 7" xfId="13379" xr:uid="{00000000-0005-0000-0000-000046330000}"/>
    <cellStyle name="20% - Colore 5 7 7 2" xfId="13380" xr:uid="{00000000-0005-0000-0000-000047330000}"/>
    <cellStyle name="20% - Colore 5 7 7 2 2" xfId="13381" xr:uid="{00000000-0005-0000-0000-000048330000}"/>
    <cellStyle name="20% - Colore 5 7 7 2 3" xfId="13382" xr:uid="{00000000-0005-0000-0000-000049330000}"/>
    <cellStyle name="20% - Colore 5 7 7 3" xfId="13383" xr:uid="{00000000-0005-0000-0000-00004A330000}"/>
    <cellStyle name="20% - Colore 5 7 7 4" xfId="13384" xr:uid="{00000000-0005-0000-0000-00004B330000}"/>
    <cellStyle name="20% - Colore 5 7 8" xfId="13385" xr:uid="{00000000-0005-0000-0000-00004C330000}"/>
    <cellStyle name="20% - Colore 5 7 8 2" xfId="13386" xr:uid="{00000000-0005-0000-0000-00004D330000}"/>
    <cellStyle name="20% - Colore 5 7 8 3" xfId="13387" xr:uid="{00000000-0005-0000-0000-00004E330000}"/>
    <cellStyle name="20% - Colore 5 7 9" xfId="13388" xr:uid="{00000000-0005-0000-0000-00004F330000}"/>
    <cellStyle name="20% - Colore 5 7 9 2" xfId="13389" xr:uid="{00000000-0005-0000-0000-000050330000}"/>
    <cellStyle name="20% - Colore 5 7 9 3" xfId="13390" xr:uid="{00000000-0005-0000-0000-000051330000}"/>
    <cellStyle name="20% - Colore 5 8" xfId="13391" xr:uid="{00000000-0005-0000-0000-000052330000}"/>
    <cellStyle name="20% - Colore 5 8 10" xfId="13392" xr:uid="{00000000-0005-0000-0000-000053330000}"/>
    <cellStyle name="20% - Colore 5 8 10 2" xfId="13393" xr:uid="{00000000-0005-0000-0000-000054330000}"/>
    <cellStyle name="20% - Colore 5 8 10 3" xfId="13394" xr:uid="{00000000-0005-0000-0000-000055330000}"/>
    <cellStyle name="20% - Colore 5 8 11" xfId="13395" xr:uid="{00000000-0005-0000-0000-000056330000}"/>
    <cellStyle name="20% - Colore 5 8 12" xfId="13396" xr:uid="{00000000-0005-0000-0000-000057330000}"/>
    <cellStyle name="20% - Colore 5 8 2" xfId="13397" xr:uid="{00000000-0005-0000-0000-000058330000}"/>
    <cellStyle name="20% - Colore 5 8 2 10" xfId="13398" xr:uid="{00000000-0005-0000-0000-000059330000}"/>
    <cellStyle name="20% - Colore 5 8 2 2" xfId="13399" xr:uid="{00000000-0005-0000-0000-00005A330000}"/>
    <cellStyle name="20% - Colore 5 8 2 2 2" xfId="13400" xr:uid="{00000000-0005-0000-0000-00005B330000}"/>
    <cellStyle name="20% - Colore 5 8 2 2 2 2" xfId="13401" xr:uid="{00000000-0005-0000-0000-00005C330000}"/>
    <cellStyle name="20% - Colore 5 8 2 2 2 2 2" xfId="13402" xr:uid="{00000000-0005-0000-0000-00005D330000}"/>
    <cellStyle name="20% - Colore 5 8 2 2 2 2 3" xfId="13403" xr:uid="{00000000-0005-0000-0000-00005E330000}"/>
    <cellStyle name="20% - Colore 5 8 2 2 2 3" xfId="13404" xr:uid="{00000000-0005-0000-0000-00005F330000}"/>
    <cellStyle name="20% - Colore 5 8 2 2 2 4" xfId="13405" xr:uid="{00000000-0005-0000-0000-000060330000}"/>
    <cellStyle name="20% - Colore 5 8 2 2 3" xfId="13406" xr:uid="{00000000-0005-0000-0000-000061330000}"/>
    <cellStyle name="20% - Colore 5 8 2 2 3 2" xfId="13407" xr:uid="{00000000-0005-0000-0000-000062330000}"/>
    <cellStyle name="20% - Colore 5 8 2 2 3 3" xfId="13408" xr:uid="{00000000-0005-0000-0000-000063330000}"/>
    <cellStyle name="20% - Colore 5 8 2 2 4" xfId="13409" xr:uid="{00000000-0005-0000-0000-000064330000}"/>
    <cellStyle name="20% - Colore 5 8 2 2 4 2" xfId="13410" xr:uid="{00000000-0005-0000-0000-000065330000}"/>
    <cellStyle name="20% - Colore 5 8 2 2 4 3" xfId="13411" xr:uid="{00000000-0005-0000-0000-000066330000}"/>
    <cellStyle name="20% - Colore 5 8 2 2 5" xfId="13412" xr:uid="{00000000-0005-0000-0000-000067330000}"/>
    <cellStyle name="20% - Colore 5 8 2 2 5 2" xfId="13413" xr:uid="{00000000-0005-0000-0000-000068330000}"/>
    <cellStyle name="20% - Colore 5 8 2 2 5 3" xfId="13414" xr:uid="{00000000-0005-0000-0000-000069330000}"/>
    <cellStyle name="20% - Colore 5 8 2 2 6" xfId="13415" xr:uid="{00000000-0005-0000-0000-00006A330000}"/>
    <cellStyle name="20% - Colore 5 8 2 2 7" xfId="13416" xr:uid="{00000000-0005-0000-0000-00006B330000}"/>
    <cellStyle name="20% - Colore 5 8 2 3" xfId="13417" xr:uid="{00000000-0005-0000-0000-00006C330000}"/>
    <cellStyle name="20% - Colore 5 8 2 3 2" xfId="13418" xr:uid="{00000000-0005-0000-0000-00006D330000}"/>
    <cellStyle name="20% - Colore 5 8 2 3 2 2" xfId="13419" xr:uid="{00000000-0005-0000-0000-00006E330000}"/>
    <cellStyle name="20% - Colore 5 8 2 3 2 2 2" xfId="13420" xr:uid="{00000000-0005-0000-0000-00006F330000}"/>
    <cellStyle name="20% - Colore 5 8 2 3 2 2 3" xfId="13421" xr:uid="{00000000-0005-0000-0000-000070330000}"/>
    <cellStyle name="20% - Colore 5 8 2 3 2 3" xfId="13422" xr:uid="{00000000-0005-0000-0000-000071330000}"/>
    <cellStyle name="20% - Colore 5 8 2 3 2 4" xfId="13423" xr:uid="{00000000-0005-0000-0000-000072330000}"/>
    <cellStyle name="20% - Colore 5 8 2 3 3" xfId="13424" xr:uid="{00000000-0005-0000-0000-000073330000}"/>
    <cellStyle name="20% - Colore 5 8 2 3 3 2" xfId="13425" xr:uid="{00000000-0005-0000-0000-000074330000}"/>
    <cellStyle name="20% - Colore 5 8 2 3 3 3" xfId="13426" xr:uid="{00000000-0005-0000-0000-000075330000}"/>
    <cellStyle name="20% - Colore 5 8 2 3 4" xfId="13427" xr:uid="{00000000-0005-0000-0000-000076330000}"/>
    <cellStyle name="20% - Colore 5 8 2 3 4 2" xfId="13428" xr:uid="{00000000-0005-0000-0000-000077330000}"/>
    <cellStyle name="20% - Colore 5 8 2 3 4 3" xfId="13429" xr:uid="{00000000-0005-0000-0000-000078330000}"/>
    <cellStyle name="20% - Colore 5 8 2 3 5" xfId="13430" xr:uid="{00000000-0005-0000-0000-000079330000}"/>
    <cellStyle name="20% - Colore 5 8 2 3 5 2" xfId="13431" xr:uid="{00000000-0005-0000-0000-00007A330000}"/>
    <cellStyle name="20% - Colore 5 8 2 3 5 3" xfId="13432" xr:uid="{00000000-0005-0000-0000-00007B330000}"/>
    <cellStyle name="20% - Colore 5 8 2 3 6" xfId="13433" xr:uid="{00000000-0005-0000-0000-00007C330000}"/>
    <cellStyle name="20% - Colore 5 8 2 3 7" xfId="13434" xr:uid="{00000000-0005-0000-0000-00007D330000}"/>
    <cellStyle name="20% - Colore 5 8 2 4" xfId="13435" xr:uid="{00000000-0005-0000-0000-00007E330000}"/>
    <cellStyle name="20% - Colore 5 8 2 4 2" xfId="13436" xr:uid="{00000000-0005-0000-0000-00007F330000}"/>
    <cellStyle name="20% - Colore 5 8 2 4 2 2" xfId="13437" xr:uid="{00000000-0005-0000-0000-000080330000}"/>
    <cellStyle name="20% - Colore 5 8 2 4 2 2 2" xfId="13438" xr:uid="{00000000-0005-0000-0000-000081330000}"/>
    <cellStyle name="20% - Colore 5 8 2 4 2 2 3" xfId="13439" xr:uid="{00000000-0005-0000-0000-000082330000}"/>
    <cellStyle name="20% - Colore 5 8 2 4 2 3" xfId="13440" xr:uid="{00000000-0005-0000-0000-000083330000}"/>
    <cellStyle name="20% - Colore 5 8 2 4 2 4" xfId="13441" xr:uid="{00000000-0005-0000-0000-000084330000}"/>
    <cellStyle name="20% - Colore 5 8 2 4 3" xfId="13442" xr:uid="{00000000-0005-0000-0000-000085330000}"/>
    <cellStyle name="20% - Colore 5 8 2 4 3 2" xfId="13443" xr:uid="{00000000-0005-0000-0000-000086330000}"/>
    <cellStyle name="20% - Colore 5 8 2 4 3 3" xfId="13444" xr:uid="{00000000-0005-0000-0000-000087330000}"/>
    <cellStyle name="20% - Colore 5 8 2 4 4" xfId="13445" xr:uid="{00000000-0005-0000-0000-000088330000}"/>
    <cellStyle name="20% - Colore 5 8 2 4 4 2" xfId="13446" xr:uid="{00000000-0005-0000-0000-000089330000}"/>
    <cellStyle name="20% - Colore 5 8 2 4 4 3" xfId="13447" xr:uid="{00000000-0005-0000-0000-00008A330000}"/>
    <cellStyle name="20% - Colore 5 8 2 4 5" xfId="13448" xr:uid="{00000000-0005-0000-0000-00008B330000}"/>
    <cellStyle name="20% - Colore 5 8 2 4 5 2" xfId="13449" xr:uid="{00000000-0005-0000-0000-00008C330000}"/>
    <cellStyle name="20% - Colore 5 8 2 4 5 3" xfId="13450" xr:uid="{00000000-0005-0000-0000-00008D330000}"/>
    <cellStyle name="20% - Colore 5 8 2 4 6" xfId="13451" xr:uid="{00000000-0005-0000-0000-00008E330000}"/>
    <cellStyle name="20% - Colore 5 8 2 4 7" xfId="13452" xr:uid="{00000000-0005-0000-0000-00008F330000}"/>
    <cellStyle name="20% - Colore 5 8 2 5" xfId="13453" xr:uid="{00000000-0005-0000-0000-000090330000}"/>
    <cellStyle name="20% - Colore 5 8 2 5 2" xfId="13454" xr:uid="{00000000-0005-0000-0000-000091330000}"/>
    <cellStyle name="20% - Colore 5 8 2 5 2 2" xfId="13455" xr:uid="{00000000-0005-0000-0000-000092330000}"/>
    <cellStyle name="20% - Colore 5 8 2 5 2 3" xfId="13456" xr:uid="{00000000-0005-0000-0000-000093330000}"/>
    <cellStyle name="20% - Colore 5 8 2 5 3" xfId="13457" xr:uid="{00000000-0005-0000-0000-000094330000}"/>
    <cellStyle name="20% - Colore 5 8 2 5 4" xfId="13458" xr:uid="{00000000-0005-0000-0000-000095330000}"/>
    <cellStyle name="20% - Colore 5 8 2 6" xfId="13459" xr:uid="{00000000-0005-0000-0000-000096330000}"/>
    <cellStyle name="20% - Colore 5 8 2 6 2" xfId="13460" xr:uid="{00000000-0005-0000-0000-000097330000}"/>
    <cellStyle name="20% - Colore 5 8 2 6 3" xfId="13461" xr:uid="{00000000-0005-0000-0000-000098330000}"/>
    <cellStyle name="20% - Colore 5 8 2 7" xfId="13462" xr:uid="{00000000-0005-0000-0000-000099330000}"/>
    <cellStyle name="20% - Colore 5 8 2 7 2" xfId="13463" xr:uid="{00000000-0005-0000-0000-00009A330000}"/>
    <cellStyle name="20% - Colore 5 8 2 7 3" xfId="13464" xr:uid="{00000000-0005-0000-0000-00009B330000}"/>
    <cellStyle name="20% - Colore 5 8 2 8" xfId="13465" xr:uid="{00000000-0005-0000-0000-00009C330000}"/>
    <cellStyle name="20% - Colore 5 8 2 8 2" xfId="13466" xr:uid="{00000000-0005-0000-0000-00009D330000}"/>
    <cellStyle name="20% - Colore 5 8 2 8 3" xfId="13467" xr:uid="{00000000-0005-0000-0000-00009E330000}"/>
    <cellStyle name="20% - Colore 5 8 2 9" xfId="13468" xr:uid="{00000000-0005-0000-0000-00009F330000}"/>
    <cellStyle name="20% - Colore 5 8 3" xfId="13469" xr:uid="{00000000-0005-0000-0000-0000A0330000}"/>
    <cellStyle name="20% - Colore 5 8 3 10" xfId="13470" xr:uid="{00000000-0005-0000-0000-0000A1330000}"/>
    <cellStyle name="20% - Colore 5 8 3 2" xfId="13471" xr:uid="{00000000-0005-0000-0000-0000A2330000}"/>
    <cellStyle name="20% - Colore 5 8 3 2 2" xfId="13472" xr:uid="{00000000-0005-0000-0000-0000A3330000}"/>
    <cellStyle name="20% - Colore 5 8 3 2 2 2" xfId="13473" xr:uid="{00000000-0005-0000-0000-0000A4330000}"/>
    <cellStyle name="20% - Colore 5 8 3 2 2 2 2" xfId="13474" xr:uid="{00000000-0005-0000-0000-0000A5330000}"/>
    <cellStyle name="20% - Colore 5 8 3 2 2 2 3" xfId="13475" xr:uid="{00000000-0005-0000-0000-0000A6330000}"/>
    <cellStyle name="20% - Colore 5 8 3 2 2 3" xfId="13476" xr:uid="{00000000-0005-0000-0000-0000A7330000}"/>
    <cellStyle name="20% - Colore 5 8 3 2 2 4" xfId="13477" xr:uid="{00000000-0005-0000-0000-0000A8330000}"/>
    <cellStyle name="20% - Colore 5 8 3 2 3" xfId="13478" xr:uid="{00000000-0005-0000-0000-0000A9330000}"/>
    <cellStyle name="20% - Colore 5 8 3 2 3 2" xfId="13479" xr:uid="{00000000-0005-0000-0000-0000AA330000}"/>
    <cellStyle name="20% - Colore 5 8 3 2 3 3" xfId="13480" xr:uid="{00000000-0005-0000-0000-0000AB330000}"/>
    <cellStyle name="20% - Colore 5 8 3 2 4" xfId="13481" xr:uid="{00000000-0005-0000-0000-0000AC330000}"/>
    <cellStyle name="20% - Colore 5 8 3 2 4 2" xfId="13482" xr:uid="{00000000-0005-0000-0000-0000AD330000}"/>
    <cellStyle name="20% - Colore 5 8 3 2 4 3" xfId="13483" xr:uid="{00000000-0005-0000-0000-0000AE330000}"/>
    <cellStyle name="20% - Colore 5 8 3 2 5" xfId="13484" xr:uid="{00000000-0005-0000-0000-0000AF330000}"/>
    <cellStyle name="20% - Colore 5 8 3 2 5 2" xfId="13485" xr:uid="{00000000-0005-0000-0000-0000B0330000}"/>
    <cellStyle name="20% - Colore 5 8 3 2 5 3" xfId="13486" xr:uid="{00000000-0005-0000-0000-0000B1330000}"/>
    <cellStyle name="20% - Colore 5 8 3 2 6" xfId="13487" xr:uid="{00000000-0005-0000-0000-0000B2330000}"/>
    <cellStyle name="20% - Colore 5 8 3 2 7" xfId="13488" xr:uid="{00000000-0005-0000-0000-0000B3330000}"/>
    <cellStyle name="20% - Colore 5 8 3 3" xfId="13489" xr:uid="{00000000-0005-0000-0000-0000B4330000}"/>
    <cellStyle name="20% - Colore 5 8 3 3 2" xfId="13490" xr:uid="{00000000-0005-0000-0000-0000B5330000}"/>
    <cellStyle name="20% - Colore 5 8 3 3 2 2" xfId="13491" xr:uid="{00000000-0005-0000-0000-0000B6330000}"/>
    <cellStyle name="20% - Colore 5 8 3 3 2 2 2" xfId="13492" xr:uid="{00000000-0005-0000-0000-0000B7330000}"/>
    <cellStyle name="20% - Colore 5 8 3 3 2 2 3" xfId="13493" xr:uid="{00000000-0005-0000-0000-0000B8330000}"/>
    <cellStyle name="20% - Colore 5 8 3 3 2 3" xfId="13494" xr:uid="{00000000-0005-0000-0000-0000B9330000}"/>
    <cellStyle name="20% - Colore 5 8 3 3 2 4" xfId="13495" xr:uid="{00000000-0005-0000-0000-0000BA330000}"/>
    <cellStyle name="20% - Colore 5 8 3 3 3" xfId="13496" xr:uid="{00000000-0005-0000-0000-0000BB330000}"/>
    <cellStyle name="20% - Colore 5 8 3 3 3 2" xfId="13497" xr:uid="{00000000-0005-0000-0000-0000BC330000}"/>
    <cellStyle name="20% - Colore 5 8 3 3 3 3" xfId="13498" xr:uid="{00000000-0005-0000-0000-0000BD330000}"/>
    <cellStyle name="20% - Colore 5 8 3 3 4" xfId="13499" xr:uid="{00000000-0005-0000-0000-0000BE330000}"/>
    <cellStyle name="20% - Colore 5 8 3 3 4 2" xfId="13500" xr:uid="{00000000-0005-0000-0000-0000BF330000}"/>
    <cellStyle name="20% - Colore 5 8 3 3 4 3" xfId="13501" xr:uid="{00000000-0005-0000-0000-0000C0330000}"/>
    <cellStyle name="20% - Colore 5 8 3 3 5" xfId="13502" xr:uid="{00000000-0005-0000-0000-0000C1330000}"/>
    <cellStyle name="20% - Colore 5 8 3 3 5 2" xfId="13503" xr:uid="{00000000-0005-0000-0000-0000C2330000}"/>
    <cellStyle name="20% - Colore 5 8 3 3 5 3" xfId="13504" xr:uid="{00000000-0005-0000-0000-0000C3330000}"/>
    <cellStyle name="20% - Colore 5 8 3 3 6" xfId="13505" xr:uid="{00000000-0005-0000-0000-0000C4330000}"/>
    <cellStyle name="20% - Colore 5 8 3 3 7" xfId="13506" xr:uid="{00000000-0005-0000-0000-0000C5330000}"/>
    <cellStyle name="20% - Colore 5 8 3 4" xfId="13507" xr:uid="{00000000-0005-0000-0000-0000C6330000}"/>
    <cellStyle name="20% - Colore 5 8 3 4 2" xfId="13508" xr:uid="{00000000-0005-0000-0000-0000C7330000}"/>
    <cellStyle name="20% - Colore 5 8 3 4 2 2" xfId="13509" xr:uid="{00000000-0005-0000-0000-0000C8330000}"/>
    <cellStyle name="20% - Colore 5 8 3 4 2 2 2" xfId="13510" xr:uid="{00000000-0005-0000-0000-0000C9330000}"/>
    <cellStyle name="20% - Colore 5 8 3 4 2 2 3" xfId="13511" xr:uid="{00000000-0005-0000-0000-0000CA330000}"/>
    <cellStyle name="20% - Colore 5 8 3 4 2 3" xfId="13512" xr:uid="{00000000-0005-0000-0000-0000CB330000}"/>
    <cellStyle name="20% - Colore 5 8 3 4 2 4" xfId="13513" xr:uid="{00000000-0005-0000-0000-0000CC330000}"/>
    <cellStyle name="20% - Colore 5 8 3 4 3" xfId="13514" xr:uid="{00000000-0005-0000-0000-0000CD330000}"/>
    <cellStyle name="20% - Colore 5 8 3 4 3 2" xfId="13515" xr:uid="{00000000-0005-0000-0000-0000CE330000}"/>
    <cellStyle name="20% - Colore 5 8 3 4 3 3" xfId="13516" xr:uid="{00000000-0005-0000-0000-0000CF330000}"/>
    <cellStyle name="20% - Colore 5 8 3 4 4" xfId="13517" xr:uid="{00000000-0005-0000-0000-0000D0330000}"/>
    <cellStyle name="20% - Colore 5 8 3 4 4 2" xfId="13518" xr:uid="{00000000-0005-0000-0000-0000D1330000}"/>
    <cellStyle name="20% - Colore 5 8 3 4 4 3" xfId="13519" xr:uid="{00000000-0005-0000-0000-0000D2330000}"/>
    <cellStyle name="20% - Colore 5 8 3 4 5" xfId="13520" xr:uid="{00000000-0005-0000-0000-0000D3330000}"/>
    <cellStyle name="20% - Colore 5 8 3 4 5 2" xfId="13521" xr:uid="{00000000-0005-0000-0000-0000D4330000}"/>
    <cellStyle name="20% - Colore 5 8 3 4 5 3" xfId="13522" xr:uid="{00000000-0005-0000-0000-0000D5330000}"/>
    <cellStyle name="20% - Colore 5 8 3 4 6" xfId="13523" xr:uid="{00000000-0005-0000-0000-0000D6330000}"/>
    <cellStyle name="20% - Colore 5 8 3 4 7" xfId="13524" xr:uid="{00000000-0005-0000-0000-0000D7330000}"/>
    <cellStyle name="20% - Colore 5 8 3 5" xfId="13525" xr:uid="{00000000-0005-0000-0000-0000D8330000}"/>
    <cellStyle name="20% - Colore 5 8 3 5 2" xfId="13526" xr:uid="{00000000-0005-0000-0000-0000D9330000}"/>
    <cellStyle name="20% - Colore 5 8 3 5 2 2" xfId="13527" xr:uid="{00000000-0005-0000-0000-0000DA330000}"/>
    <cellStyle name="20% - Colore 5 8 3 5 2 3" xfId="13528" xr:uid="{00000000-0005-0000-0000-0000DB330000}"/>
    <cellStyle name="20% - Colore 5 8 3 5 3" xfId="13529" xr:uid="{00000000-0005-0000-0000-0000DC330000}"/>
    <cellStyle name="20% - Colore 5 8 3 5 4" xfId="13530" xr:uid="{00000000-0005-0000-0000-0000DD330000}"/>
    <cellStyle name="20% - Colore 5 8 3 6" xfId="13531" xr:uid="{00000000-0005-0000-0000-0000DE330000}"/>
    <cellStyle name="20% - Colore 5 8 3 6 2" xfId="13532" xr:uid="{00000000-0005-0000-0000-0000DF330000}"/>
    <cellStyle name="20% - Colore 5 8 3 6 3" xfId="13533" xr:uid="{00000000-0005-0000-0000-0000E0330000}"/>
    <cellStyle name="20% - Colore 5 8 3 7" xfId="13534" xr:uid="{00000000-0005-0000-0000-0000E1330000}"/>
    <cellStyle name="20% - Colore 5 8 3 7 2" xfId="13535" xr:uid="{00000000-0005-0000-0000-0000E2330000}"/>
    <cellStyle name="20% - Colore 5 8 3 7 3" xfId="13536" xr:uid="{00000000-0005-0000-0000-0000E3330000}"/>
    <cellStyle name="20% - Colore 5 8 3 8" xfId="13537" xr:uid="{00000000-0005-0000-0000-0000E4330000}"/>
    <cellStyle name="20% - Colore 5 8 3 8 2" xfId="13538" xr:uid="{00000000-0005-0000-0000-0000E5330000}"/>
    <cellStyle name="20% - Colore 5 8 3 8 3" xfId="13539" xr:uid="{00000000-0005-0000-0000-0000E6330000}"/>
    <cellStyle name="20% - Colore 5 8 3 9" xfId="13540" xr:uid="{00000000-0005-0000-0000-0000E7330000}"/>
    <cellStyle name="20% - Colore 5 8 4" xfId="13541" xr:uid="{00000000-0005-0000-0000-0000E8330000}"/>
    <cellStyle name="20% - Colore 5 8 4 2" xfId="13542" xr:uid="{00000000-0005-0000-0000-0000E9330000}"/>
    <cellStyle name="20% - Colore 5 8 4 2 2" xfId="13543" xr:uid="{00000000-0005-0000-0000-0000EA330000}"/>
    <cellStyle name="20% - Colore 5 8 4 2 2 2" xfId="13544" xr:uid="{00000000-0005-0000-0000-0000EB330000}"/>
    <cellStyle name="20% - Colore 5 8 4 2 2 3" xfId="13545" xr:uid="{00000000-0005-0000-0000-0000EC330000}"/>
    <cellStyle name="20% - Colore 5 8 4 2 3" xfId="13546" xr:uid="{00000000-0005-0000-0000-0000ED330000}"/>
    <cellStyle name="20% - Colore 5 8 4 2 4" xfId="13547" xr:uid="{00000000-0005-0000-0000-0000EE330000}"/>
    <cellStyle name="20% - Colore 5 8 4 3" xfId="13548" xr:uid="{00000000-0005-0000-0000-0000EF330000}"/>
    <cellStyle name="20% - Colore 5 8 4 3 2" xfId="13549" xr:uid="{00000000-0005-0000-0000-0000F0330000}"/>
    <cellStyle name="20% - Colore 5 8 4 3 3" xfId="13550" xr:uid="{00000000-0005-0000-0000-0000F1330000}"/>
    <cellStyle name="20% - Colore 5 8 4 4" xfId="13551" xr:uid="{00000000-0005-0000-0000-0000F2330000}"/>
    <cellStyle name="20% - Colore 5 8 4 4 2" xfId="13552" xr:uid="{00000000-0005-0000-0000-0000F3330000}"/>
    <cellStyle name="20% - Colore 5 8 4 4 3" xfId="13553" xr:uid="{00000000-0005-0000-0000-0000F4330000}"/>
    <cellStyle name="20% - Colore 5 8 4 5" xfId="13554" xr:uid="{00000000-0005-0000-0000-0000F5330000}"/>
    <cellStyle name="20% - Colore 5 8 4 5 2" xfId="13555" xr:uid="{00000000-0005-0000-0000-0000F6330000}"/>
    <cellStyle name="20% - Colore 5 8 4 5 3" xfId="13556" xr:uid="{00000000-0005-0000-0000-0000F7330000}"/>
    <cellStyle name="20% - Colore 5 8 4 6" xfId="13557" xr:uid="{00000000-0005-0000-0000-0000F8330000}"/>
    <cellStyle name="20% - Colore 5 8 4 7" xfId="13558" xr:uid="{00000000-0005-0000-0000-0000F9330000}"/>
    <cellStyle name="20% - Colore 5 8 5" xfId="13559" xr:uid="{00000000-0005-0000-0000-0000FA330000}"/>
    <cellStyle name="20% - Colore 5 8 5 2" xfId="13560" xr:uid="{00000000-0005-0000-0000-0000FB330000}"/>
    <cellStyle name="20% - Colore 5 8 5 2 2" xfId="13561" xr:uid="{00000000-0005-0000-0000-0000FC330000}"/>
    <cellStyle name="20% - Colore 5 8 5 2 2 2" xfId="13562" xr:uid="{00000000-0005-0000-0000-0000FD330000}"/>
    <cellStyle name="20% - Colore 5 8 5 2 2 3" xfId="13563" xr:uid="{00000000-0005-0000-0000-0000FE330000}"/>
    <cellStyle name="20% - Colore 5 8 5 2 3" xfId="13564" xr:uid="{00000000-0005-0000-0000-0000FF330000}"/>
    <cellStyle name="20% - Colore 5 8 5 2 4" xfId="13565" xr:uid="{00000000-0005-0000-0000-000000340000}"/>
    <cellStyle name="20% - Colore 5 8 5 3" xfId="13566" xr:uid="{00000000-0005-0000-0000-000001340000}"/>
    <cellStyle name="20% - Colore 5 8 5 3 2" xfId="13567" xr:uid="{00000000-0005-0000-0000-000002340000}"/>
    <cellStyle name="20% - Colore 5 8 5 3 3" xfId="13568" xr:uid="{00000000-0005-0000-0000-000003340000}"/>
    <cellStyle name="20% - Colore 5 8 5 4" xfId="13569" xr:uid="{00000000-0005-0000-0000-000004340000}"/>
    <cellStyle name="20% - Colore 5 8 5 4 2" xfId="13570" xr:uid="{00000000-0005-0000-0000-000005340000}"/>
    <cellStyle name="20% - Colore 5 8 5 4 3" xfId="13571" xr:uid="{00000000-0005-0000-0000-000006340000}"/>
    <cellStyle name="20% - Colore 5 8 5 5" xfId="13572" xr:uid="{00000000-0005-0000-0000-000007340000}"/>
    <cellStyle name="20% - Colore 5 8 5 5 2" xfId="13573" xr:uid="{00000000-0005-0000-0000-000008340000}"/>
    <cellStyle name="20% - Colore 5 8 5 5 3" xfId="13574" xr:uid="{00000000-0005-0000-0000-000009340000}"/>
    <cellStyle name="20% - Colore 5 8 5 6" xfId="13575" xr:uid="{00000000-0005-0000-0000-00000A340000}"/>
    <cellStyle name="20% - Colore 5 8 5 7" xfId="13576" xr:uid="{00000000-0005-0000-0000-00000B340000}"/>
    <cellStyle name="20% - Colore 5 8 6" xfId="13577" xr:uid="{00000000-0005-0000-0000-00000C340000}"/>
    <cellStyle name="20% - Colore 5 8 6 2" xfId="13578" xr:uid="{00000000-0005-0000-0000-00000D340000}"/>
    <cellStyle name="20% - Colore 5 8 6 2 2" xfId="13579" xr:uid="{00000000-0005-0000-0000-00000E340000}"/>
    <cellStyle name="20% - Colore 5 8 6 2 2 2" xfId="13580" xr:uid="{00000000-0005-0000-0000-00000F340000}"/>
    <cellStyle name="20% - Colore 5 8 6 2 2 3" xfId="13581" xr:uid="{00000000-0005-0000-0000-000010340000}"/>
    <cellStyle name="20% - Colore 5 8 6 2 3" xfId="13582" xr:uid="{00000000-0005-0000-0000-000011340000}"/>
    <cellStyle name="20% - Colore 5 8 6 2 4" xfId="13583" xr:uid="{00000000-0005-0000-0000-000012340000}"/>
    <cellStyle name="20% - Colore 5 8 6 3" xfId="13584" xr:uid="{00000000-0005-0000-0000-000013340000}"/>
    <cellStyle name="20% - Colore 5 8 6 3 2" xfId="13585" xr:uid="{00000000-0005-0000-0000-000014340000}"/>
    <cellStyle name="20% - Colore 5 8 6 3 3" xfId="13586" xr:uid="{00000000-0005-0000-0000-000015340000}"/>
    <cellStyle name="20% - Colore 5 8 6 4" xfId="13587" xr:uid="{00000000-0005-0000-0000-000016340000}"/>
    <cellStyle name="20% - Colore 5 8 6 4 2" xfId="13588" xr:uid="{00000000-0005-0000-0000-000017340000}"/>
    <cellStyle name="20% - Colore 5 8 6 4 3" xfId="13589" xr:uid="{00000000-0005-0000-0000-000018340000}"/>
    <cellStyle name="20% - Colore 5 8 6 5" xfId="13590" xr:uid="{00000000-0005-0000-0000-000019340000}"/>
    <cellStyle name="20% - Colore 5 8 6 5 2" xfId="13591" xr:uid="{00000000-0005-0000-0000-00001A340000}"/>
    <cellStyle name="20% - Colore 5 8 6 5 3" xfId="13592" xr:uid="{00000000-0005-0000-0000-00001B340000}"/>
    <cellStyle name="20% - Colore 5 8 6 6" xfId="13593" xr:uid="{00000000-0005-0000-0000-00001C340000}"/>
    <cellStyle name="20% - Colore 5 8 6 7" xfId="13594" xr:uid="{00000000-0005-0000-0000-00001D340000}"/>
    <cellStyle name="20% - Colore 5 8 7" xfId="13595" xr:uid="{00000000-0005-0000-0000-00001E340000}"/>
    <cellStyle name="20% - Colore 5 8 7 2" xfId="13596" xr:uid="{00000000-0005-0000-0000-00001F340000}"/>
    <cellStyle name="20% - Colore 5 8 7 2 2" xfId="13597" xr:uid="{00000000-0005-0000-0000-000020340000}"/>
    <cellStyle name="20% - Colore 5 8 7 2 3" xfId="13598" xr:uid="{00000000-0005-0000-0000-000021340000}"/>
    <cellStyle name="20% - Colore 5 8 7 3" xfId="13599" xr:uid="{00000000-0005-0000-0000-000022340000}"/>
    <cellStyle name="20% - Colore 5 8 7 4" xfId="13600" xr:uid="{00000000-0005-0000-0000-000023340000}"/>
    <cellStyle name="20% - Colore 5 8 8" xfId="13601" xr:uid="{00000000-0005-0000-0000-000024340000}"/>
    <cellStyle name="20% - Colore 5 8 8 2" xfId="13602" xr:uid="{00000000-0005-0000-0000-000025340000}"/>
    <cellStyle name="20% - Colore 5 8 8 3" xfId="13603" xr:uid="{00000000-0005-0000-0000-000026340000}"/>
    <cellStyle name="20% - Colore 5 8 9" xfId="13604" xr:uid="{00000000-0005-0000-0000-000027340000}"/>
    <cellStyle name="20% - Colore 5 8 9 2" xfId="13605" xr:uid="{00000000-0005-0000-0000-000028340000}"/>
    <cellStyle name="20% - Colore 5 8 9 3" xfId="13606" xr:uid="{00000000-0005-0000-0000-000029340000}"/>
    <cellStyle name="20% - Colore 5 9" xfId="13607" xr:uid="{00000000-0005-0000-0000-00002A340000}"/>
    <cellStyle name="20% - Colore 5 9 10" xfId="13608" xr:uid="{00000000-0005-0000-0000-00002B340000}"/>
    <cellStyle name="20% - Colore 5 9 10 2" xfId="13609" xr:uid="{00000000-0005-0000-0000-00002C340000}"/>
    <cellStyle name="20% - Colore 5 9 10 3" xfId="13610" xr:uid="{00000000-0005-0000-0000-00002D340000}"/>
    <cellStyle name="20% - Colore 5 9 11" xfId="13611" xr:uid="{00000000-0005-0000-0000-00002E340000}"/>
    <cellStyle name="20% - Colore 5 9 12" xfId="13612" xr:uid="{00000000-0005-0000-0000-00002F340000}"/>
    <cellStyle name="20% - Colore 5 9 2" xfId="13613" xr:uid="{00000000-0005-0000-0000-000030340000}"/>
    <cellStyle name="20% - Colore 5 9 2 10" xfId="13614" xr:uid="{00000000-0005-0000-0000-000031340000}"/>
    <cellStyle name="20% - Colore 5 9 2 2" xfId="13615" xr:uid="{00000000-0005-0000-0000-000032340000}"/>
    <cellStyle name="20% - Colore 5 9 2 2 2" xfId="13616" xr:uid="{00000000-0005-0000-0000-000033340000}"/>
    <cellStyle name="20% - Colore 5 9 2 2 2 2" xfId="13617" xr:uid="{00000000-0005-0000-0000-000034340000}"/>
    <cellStyle name="20% - Colore 5 9 2 2 2 2 2" xfId="13618" xr:uid="{00000000-0005-0000-0000-000035340000}"/>
    <cellStyle name="20% - Colore 5 9 2 2 2 2 3" xfId="13619" xr:uid="{00000000-0005-0000-0000-000036340000}"/>
    <cellStyle name="20% - Colore 5 9 2 2 2 3" xfId="13620" xr:uid="{00000000-0005-0000-0000-000037340000}"/>
    <cellStyle name="20% - Colore 5 9 2 2 2 4" xfId="13621" xr:uid="{00000000-0005-0000-0000-000038340000}"/>
    <cellStyle name="20% - Colore 5 9 2 2 3" xfId="13622" xr:uid="{00000000-0005-0000-0000-000039340000}"/>
    <cellStyle name="20% - Colore 5 9 2 2 3 2" xfId="13623" xr:uid="{00000000-0005-0000-0000-00003A340000}"/>
    <cellStyle name="20% - Colore 5 9 2 2 3 3" xfId="13624" xr:uid="{00000000-0005-0000-0000-00003B340000}"/>
    <cellStyle name="20% - Colore 5 9 2 2 4" xfId="13625" xr:uid="{00000000-0005-0000-0000-00003C340000}"/>
    <cellStyle name="20% - Colore 5 9 2 2 4 2" xfId="13626" xr:uid="{00000000-0005-0000-0000-00003D340000}"/>
    <cellStyle name="20% - Colore 5 9 2 2 4 3" xfId="13627" xr:uid="{00000000-0005-0000-0000-00003E340000}"/>
    <cellStyle name="20% - Colore 5 9 2 2 5" xfId="13628" xr:uid="{00000000-0005-0000-0000-00003F340000}"/>
    <cellStyle name="20% - Colore 5 9 2 2 5 2" xfId="13629" xr:uid="{00000000-0005-0000-0000-000040340000}"/>
    <cellStyle name="20% - Colore 5 9 2 2 5 3" xfId="13630" xr:uid="{00000000-0005-0000-0000-000041340000}"/>
    <cellStyle name="20% - Colore 5 9 2 2 6" xfId="13631" xr:uid="{00000000-0005-0000-0000-000042340000}"/>
    <cellStyle name="20% - Colore 5 9 2 2 7" xfId="13632" xr:uid="{00000000-0005-0000-0000-000043340000}"/>
    <cellStyle name="20% - Colore 5 9 2 3" xfId="13633" xr:uid="{00000000-0005-0000-0000-000044340000}"/>
    <cellStyle name="20% - Colore 5 9 2 3 2" xfId="13634" xr:uid="{00000000-0005-0000-0000-000045340000}"/>
    <cellStyle name="20% - Colore 5 9 2 3 2 2" xfId="13635" xr:uid="{00000000-0005-0000-0000-000046340000}"/>
    <cellStyle name="20% - Colore 5 9 2 3 2 2 2" xfId="13636" xr:uid="{00000000-0005-0000-0000-000047340000}"/>
    <cellStyle name="20% - Colore 5 9 2 3 2 2 3" xfId="13637" xr:uid="{00000000-0005-0000-0000-000048340000}"/>
    <cellStyle name="20% - Colore 5 9 2 3 2 3" xfId="13638" xr:uid="{00000000-0005-0000-0000-000049340000}"/>
    <cellStyle name="20% - Colore 5 9 2 3 2 4" xfId="13639" xr:uid="{00000000-0005-0000-0000-00004A340000}"/>
    <cellStyle name="20% - Colore 5 9 2 3 3" xfId="13640" xr:uid="{00000000-0005-0000-0000-00004B340000}"/>
    <cellStyle name="20% - Colore 5 9 2 3 3 2" xfId="13641" xr:uid="{00000000-0005-0000-0000-00004C340000}"/>
    <cellStyle name="20% - Colore 5 9 2 3 3 3" xfId="13642" xr:uid="{00000000-0005-0000-0000-00004D340000}"/>
    <cellStyle name="20% - Colore 5 9 2 3 4" xfId="13643" xr:uid="{00000000-0005-0000-0000-00004E340000}"/>
    <cellStyle name="20% - Colore 5 9 2 3 4 2" xfId="13644" xr:uid="{00000000-0005-0000-0000-00004F340000}"/>
    <cellStyle name="20% - Colore 5 9 2 3 4 3" xfId="13645" xr:uid="{00000000-0005-0000-0000-000050340000}"/>
    <cellStyle name="20% - Colore 5 9 2 3 5" xfId="13646" xr:uid="{00000000-0005-0000-0000-000051340000}"/>
    <cellStyle name="20% - Colore 5 9 2 3 5 2" xfId="13647" xr:uid="{00000000-0005-0000-0000-000052340000}"/>
    <cellStyle name="20% - Colore 5 9 2 3 5 3" xfId="13648" xr:uid="{00000000-0005-0000-0000-000053340000}"/>
    <cellStyle name="20% - Colore 5 9 2 3 6" xfId="13649" xr:uid="{00000000-0005-0000-0000-000054340000}"/>
    <cellStyle name="20% - Colore 5 9 2 3 7" xfId="13650" xr:uid="{00000000-0005-0000-0000-000055340000}"/>
    <cellStyle name="20% - Colore 5 9 2 4" xfId="13651" xr:uid="{00000000-0005-0000-0000-000056340000}"/>
    <cellStyle name="20% - Colore 5 9 2 4 2" xfId="13652" xr:uid="{00000000-0005-0000-0000-000057340000}"/>
    <cellStyle name="20% - Colore 5 9 2 4 2 2" xfId="13653" xr:uid="{00000000-0005-0000-0000-000058340000}"/>
    <cellStyle name="20% - Colore 5 9 2 4 2 2 2" xfId="13654" xr:uid="{00000000-0005-0000-0000-000059340000}"/>
    <cellStyle name="20% - Colore 5 9 2 4 2 2 3" xfId="13655" xr:uid="{00000000-0005-0000-0000-00005A340000}"/>
    <cellStyle name="20% - Colore 5 9 2 4 2 3" xfId="13656" xr:uid="{00000000-0005-0000-0000-00005B340000}"/>
    <cellStyle name="20% - Colore 5 9 2 4 2 4" xfId="13657" xr:uid="{00000000-0005-0000-0000-00005C340000}"/>
    <cellStyle name="20% - Colore 5 9 2 4 3" xfId="13658" xr:uid="{00000000-0005-0000-0000-00005D340000}"/>
    <cellStyle name="20% - Colore 5 9 2 4 3 2" xfId="13659" xr:uid="{00000000-0005-0000-0000-00005E340000}"/>
    <cellStyle name="20% - Colore 5 9 2 4 3 3" xfId="13660" xr:uid="{00000000-0005-0000-0000-00005F340000}"/>
    <cellStyle name="20% - Colore 5 9 2 4 4" xfId="13661" xr:uid="{00000000-0005-0000-0000-000060340000}"/>
    <cellStyle name="20% - Colore 5 9 2 4 4 2" xfId="13662" xr:uid="{00000000-0005-0000-0000-000061340000}"/>
    <cellStyle name="20% - Colore 5 9 2 4 4 3" xfId="13663" xr:uid="{00000000-0005-0000-0000-000062340000}"/>
    <cellStyle name="20% - Colore 5 9 2 4 5" xfId="13664" xr:uid="{00000000-0005-0000-0000-000063340000}"/>
    <cellStyle name="20% - Colore 5 9 2 4 5 2" xfId="13665" xr:uid="{00000000-0005-0000-0000-000064340000}"/>
    <cellStyle name="20% - Colore 5 9 2 4 5 3" xfId="13666" xr:uid="{00000000-0005-0000-0000-000065340000}"/>
    <cellStyle name="20% - Colore 5 9 2 4 6" xfId="13667" xr:uid="{00000000-0005-0000-0000-000066340000}"/>
    <cellStyle name="20% - Colore 5 9 2 4 7" xfId="13668" xr:uid="{00000000-0005-0000-0000-000067340000}"/>
    <cellStyle name="20% - Colore 5 9 2 5" xfId="13669" xr:uid="{00000000-0005-0000-0000-000068340000}"/>
    <cellStyle name="20% - Colore 5 9 2 5 2" xfId="13670" xr:uid="{00000000-0005-0000-0000-000069340000}"/>
    <cellStyle name="20% - Colore 5 9 2 5 2 2" xfId="13671" xr:uid="{00000000-0005-0000-0000-00006A340000}"/>
    <cellStyle name="20% - Colore 5 9 2 5 2 3" xfId="13672" xr:uid="{00000000-0005-0000-0000-00006B340000}"/>
    <cellStyle name="20% - Colore 5 9 2 5 3" xfId="13673" xr:uid="{00000000-0005-0000-0000-00006C340000}"/>
    <cellStyle name="20% - Colore 5 9 2 5 4" xfId="13674" xr:uid="{00000000-0005-0000-0000-00006D340000}"/>
    <cellStyle name="20% - Colore 5 9 2 6" xfId="13675" xr:uid="{00000000-0005-0000-0000-00006E340000}"/>
    <cellStyle name="20% - Colore 5 9 2 6 2" xfId="13676" xr:uid="{00000000-0005-0000-0000-00006F340000}"/>
    <cellStyle name="20% - Colore 5 9 2 6 3" xfId="13677" xr:uid="{00000000-0005-0000-0000-000070340000}"/>
    <cellStyle name="20% - Colore 5 9 2 7" xfId="13678" xr:uid="{00000000-0005-0000-0000-000071340000}"/>
    <cellStyle name="20% - Colore 5 9 2 7 2" xfId="13679" xr:uid="{00000000-0005-0000-0000-000072340000}"/>
    <cellStyle name="20% - Colore 5 9 2 7 3" xfId="13680" xr:uid="{00000000-0005-0000-0000-000073340000}"/>
    <cellStyle name="20% - Colore 5 9 2 8" xfId="13681" xr:uid="{00000000-0005-0000-0000-000074340000}"/>
    <cellStyle name="20% - Colore 5 9 2 8 2" xfId="13682" xr:uid="{00000000-0005-0000-0000-000075340000}"/>
    <cellStyle name="20% - Colore 5 9 2 8 3" xfId="13683" xr:uid="{00000000-0005-0000-0000-000076340000}"/>
    <cellStyle name="20% - Colore 5 9 2 9" xfId="13684" xr:uid="{00000000-0005-0000-0000-000077340000}"/>
    <cellStyle name="20% - Colore 5 9 3" xfId="13685" xr:uid="{00000000-0005-0000-0000-000078340000}"/>
    <cellStyle name="20% - Colore 5 9 3 10" xfId="13686" xr:uid="{00000000-0005-0000-0000-000079340000}"/>
    <cellStyle name="20% - Colore 5 9 3 2" xfId="13687" xr:uid="{00000000-0005-0000-0000-00007A340000}"/>
    <cellStyle name="20% - Colore 5 9 3 2 2" xfId="13688" xr:uid="{00000000-0005-0000-0000-00007B340000}"/>
    <cellStyle name="20% - Colore 5 9 3 2 2 2" xfId="13689" xr:uid="{00000000-0005-0000-0000-00007C340000}"/>
    <cellStyle name="20% - Colore 5 9 3 2 2 2 2" xfId="13690" xr:uid="{00000000-0005-0000-0000-00007D340000}"/>
    <cellStyle name="20% - Colore 5 9 3 2 2 2 3" xfId="13691" xr:uid="{00000000-0005-0000-0000-00007E340000}"/>
    <cellStyle name="20% - Colore 5 9 3 2 2 3" xfId="13692" xr:uid="{00000000-0005-0000-0000-00007F340000}"/>
    <cellStyle name="20% - Colore 5 9 3 2 2 4" xfId="13693" xr:uid="{00000000-0005-0000-0000-000080340000}"/>
    <cellStyle name="20% - Colore 5 9 3 2 3" xfId="13694" xr:uid="{00000000-0005-0000-0000-000081340000}"/>
    <cellStyle name="20% - Colore 5 9 3 2 3 2" xfId="13695" xr:uid="{00000000-0005-0000-0000-000082340000}"/>
    <cellStyle name="20% - Colore 5 9 3 2 3 3" xfId="13696" xr:uid="{00000000-0005-0000-0000-000083340000}"/>
    <cellStyle name="20% - Colore 5 9 3 2 4" xfId="13697" xr:uid="{00000000-0005-0000-0000-000084340000}"/>
    <cellStyle name="20% - Colore 5 9 3 2 4 2" xfId="13698" xr:uid="{00000000-0005-0000-0000-000085340000}"/>
    <cellStyle name="20% - Colore 5 9 3 2 4 3" xfId="13699" xr:uid="{00000000-0005-0000-0000-000086340000}"/>
    <cellStyle name="20% - Colore 5 9 3 2 5" xfId="13700" xr:uid="{00000000-0005-0000-0000-000087340000}"/>
    <cellStyle name="20% - Colore 5 9 3 2 5 2" xfId="13701" xr:uid="{00000000-0005-0000-0000-000088340000}"/>
    <cellStyle name="20% - Colore 5 9 3 2 5 3" xfId="13702" xr:uid="{00000000-0005-0000-0000-000089340000}"/>
    <cellStyle name="20% - Colore 5 9 3 2 6" xfId="13703" xr:uid="{00000000-0005-0000-0000-00008A340000}"/>
    <cellStyle name="20% - Colore 5 9 3 2 7" xfId="13704" xr:uid="{00000000-0005-0000-0000-00008B340000}"/>
    <cellStyle name="20% - Colore 5 9 3 3" xfId="13705" xr:uid="{00000000-0005-0000-0000-00008C340000}"/>
    <cellStyle name="20% - Colore 5 9 3 3 2" xfId="13706" xr:uid="{00000000-0005-0000-0000-00008D340000}"/>
    <cellStyle name="20% - Colore 5 9 3 3 2 2" xfId="13707" xr:uid="{00000000-0005-0000-0000-00008E340000}"/>
    <cellStyle name="20% - Colore 5 9 3 3 2 2 2" xfId="13708" xr:uid="{00000000-0005-0000-0000-00008F340000}"/>
    <cellStyle name="20% - Colore 5 9 3 3 2 2 3" xfId="13709" xr:uid="{00000000-0005-0000-0000-000090340000}"/>
    <cellStyle name="20% - Colore 5 9 3 3 2 3" xfId="13710" xr:uid="{00000000-0005-0000-0000-000091340000}"/>
    <cellStyle name="20% - Colore 5 9 3 3 2 4" xfId="13711" xr:uid="{00000000-0005-0000-0000-000092340000}"/>
    <cellStyle name="20% - Colore 5 9 3 3 3" xfId="13712" xr:uid="{00000000-0005-0000-0000-000093340000}"/>
    <cellStyle name="20% - Colore 5 9 3 3 3 2" xfId="13713" xr:uid="{00000000-0005-0000-0000-000094340000}"/>
    <cellStyle name="20% - Colore 5 9 3 3 3 3" xfId="13714" xr:uid="{00000000-0005-0000-0000-000095340000}"/>
    <cellStyle name="20% - Colore 5 9 3 3 4" xfId="13715" xr:uid="{00000000-0005-0000-0000-000096340000}"/>
    <cellStyle name="20% - Colore 5 9 3 3 4 2" xfId="13716" xr:uid="{00000000-0005-0000-0000-000097340000}"/>
    <cellStyle name="20% - Colore 5 9 3 3 4 3" xfId="13717" xr:uid="{00000000-0005-0000-0000-000098340000}"/>
    <cellStyle name="20% - Colore 5 9 3 3 5" xfId="13718" xr:uid="{00000000-0005-0000-0000-000099340000}"/>
    <cellStyle name="20% - Colore 5 9 3 3 5 2" xfId="13719" xr:uid="{00000000-0005-0000-0000-00009A340000}"/>
    <cellStyle name="20% - Colore 5 9 3 3 5 3" xfId="13720" xr:uid="{00000000-0005-0000-0000-00009B340000}"/>
    <cellStyle name="20% - Colore 5 9 3 3 6" xfId="13721" xr:uid="{00000000-0005-0000-0000-00009C340000}"/>
    <cellStyle name="20% - Colore 5 9 3 3 7" xfId="13722" xr:uid="{00000000-0005-0000-0000-00009D340000}"/>
    <cellStyle name="20% - Colore 5 9 3 4" xfId="13723" xr:uid="{00000000-0005-0000-0000-00009E340000}"/>
    <cellStyle name="20% - Colore 5 9 3 4 2" xfId="13724" xr:uid="{00000000-0005-0000-0000-00009F340000}"/>
    <cellStyle name="20% - Colore 5 9 3 4 2 2" xfId="13725" xr:uid="{00000000-0005-0000-0000-0000A0340000}"/>
    <cellStyle name="20% - Colore 5 9 3 4 2 2 2" xfId="13726" xr:uid="{00000000-0005-0000-0000-0000A1340000}"/>
    <cellStyle name="20% - Colore 5 9 3 4 2 2 3" xfId="13727" xr:uid="{00000000-0005-0000-0000-0000A2340000}"/>
    <cellStyle name="20% - Colore 5 9 3 4 2 3" xfId="13728" xr:uid="{00000000-0005-0000-0000-0000A3340000}"/>
    <cellStyle name="20% - Colore 5 9 3 4 2 4" xfId="13729" xr:uid="{00000000-0005-0000-0000-0000A4340000}"/>
    <cellStyle name="20% - Colore 5 9 3 4 3" xfId="13730" xr:uid="{00000000-0005-0000-0000-0000A5340000}"/>
    <cellStyle name="20% - Colore 5 9 3 4 3 2" xfId="13731" xr:uid="{00000000-0005-0000-0000-0000A6340000}"/>
    <cellStyle name="20% - Colore 5 9 3 4 3 3" xfId="13732" xr:uid="{00000000-0005-0000-0000-0000A7340000}"/>
    <cellStyle name="20% - Colore 5 9 3 4 4" xfId="13733" xr:uid="{00000000-0005-0000-0000-0000A8340000}"/>
    <cellStyle name="20% - Colore 5 9 3 4 4 2" xfId="13734" xr:uid="{00000000-0005-0000-0000-0000A9340000}"/>
    <cellStyle name="20% - Colore 5 9 3 4 4 3" xfId="13735" xr:uid="{00000000-0005-0000-0000-0000AA340000}"/>
    <cellStyle name="20% - Colore 5 9 3 4 5" xfId="13736" xr:uid="{00000000-0005-0000-0000-0000AB340000}"/>
    <cellStyle name="20% - Colore 5 9 3 4 5 2" xfId="13737" xr:uid="{00000000-0005-0000-0000-0000AC340000}"/>
    <cellStyle name="20% - Colore 5 9 3 4 5 3" xfId="13738" xr:uid="{00000000-0005-0000-0000-0000AD340000}"/>
    <cellStyle name="20% - Colore 5 9 3 4 6" xfId="13739" xr:uid="{00000000-0005-0000-0000-0000AE340000}"/>
    <cellStyle name="20% - Colore 5 9 3 4 7" xfId="13740" xr:uid="{00000000-0005-0000-0000-0000AF340000}"/>
    <cellStyle name="20% - Colore 5 9 3 5" xfId="13741" xr:uid="{00000000-0005-0000-0000-0000B0340000}"/>
    <cellStyle name="20% - Colore 5 9 3 5 2" xfId="13742" xr:uid="{00000000-0005-0000-0000-0000B1340000}"/>
    <cellStyle name="20% - Colore 5 9 3 5 2 2" xfId="13743" xr:uid="{00000000-0005-0000-0000-0000B2340000}"/>
    <cellStyle name="20% - Colore 5 9 3 5 2 3" xfId="13744" xr:uid="{00000000-0005-0000-0000-0000B3340000}"/>
    <cellStyle name="20% - Colore 5 9 3 5 3" xfId="13745" xr:uid="{00000000-0005-0000-0000-0000B4340000}"/>
    <cellStyle name="20% - Colore 5 9 3 5 4" xfId="13746" xr:uid="{00000000-0005-0000-0000-0000B5340000}"/>
    <cellStyle name="20% - Colore 5 9 3 6" xfId="13747" xr:uid="{00000000-0005-0000-0000-0000B6340000}"/>
    <cellStyle name="20% - Colore 5 9 3 6 2" xfId="13748" xr:uid="{00000000-0005-0000-0000-0000B7340000}"/>
    <cellStyle name="20% - Colore 5 9 3 6 3" xfId="13749" xr:uid="{00000000-0005-0000-0000-0000B8340000}"/>
    <cellStyle name="20% - Colore 5 9 3 7" xfId="13750" xr:uid="{00000000-0005-0000-0000-0000B9340000}"/>
    <cellStyle name="20% - Colore 5 9 3 7 2" xfId="13751" xr:uid="{00000000-0005-0000-0000-0000BA340000}"/>
    <cellStyle name="20% - Colore 5 9 3 7 3" xfId="13752" xr:uid="{00000000-0005-0000-0000-0000BB340000}"/>
    <cellStyle name="20% - Colore 5 9 3 8" xfId="13753" xr:uid="{00000000-0005-0000-0000-0000BC340000}"/>
    <cellStyle name="20% - Colore 5 9 3 8 2" xfId="13754" xr:uid="{00000000-0005-0000-0000-0000BD340000}"/>
    <cellStyle name="20% - Colore 5 9 3 8 3" xfId="13755" xr:uid="{00000000-0005-0000-0000-0000BE340000}"/>
    <cellStyle name="20% - Colore 5 9 3 9" xfId="13756" xr:uid="{00000000-0005-0000-0000-0000BF340000}"/>
    <cellStyle name="20% - Colore 5 9 4" xfId="13757" xr:uid="{00000000-0005-0000-0000-0000C0340000}"/>
    <cellStyle name="20% - Colore 5 9 4 2" xfId="13758" xr:uid="{00000000-0005-0000-0000-0000C1340000}"/>
    <cellStyle name="20% - Colore 5 9 4 2 2" xfId="13759" xr:uid="{00000000-0005-0000-0000-0000C2340000}"/>
    <cellStyle name="20% - Colore 5 9 4 2 2 2" xfId="13760" xr:uid="{00000000-0005-0000-0000-0000C3340000}"/>
    <cellStyle name="20% - Colore 5 9 4 2 2 3" xfId="13761" xr:uid="{00000000-0005-0000-0000-0000C4340000}"/>
    <cellStyle name="20% - Colore 5 9 4 2 3" xfId="13762" xr:uid="{00000000-0005-0000-0000-0000C5340000}"/>
    <cellStyle name="20% - Colore 5 9 4 2 4" xfId="13763" xr:uid="{00000000-0005-0000-0000-0000C6340000}"/>
    <cellStyle name="20% - Colore 5 9 4 3" xfId="13764" xr:uid="{00000000-0005-0000-0000-0000C7340000}"/>
    <cellStyle name="20% - Colore 5 9 4 3 2" xfId="13765" xr:uid="{00000000-0005-0000-0000-0000C8340000}"/>
    <cellStyle name="20% - Colore 5 9 4 3 3" xfId="13766" xr:uid="{00000000-0005-0000-0000-0000C9340000}"/>
    <cellStyle name="20% - Colore 5 9 4 4" xfId="13767" xr:uid="{00000000-0005-0000-0000-0000CA340000}"/>
    <cellStyle name="20% - Colore 5 9 4 4 2" xfId="13768" xr:uid="{00000000-0005-0000-0000-0000CB340000}"/>
    <cellStyle name="20% - Colore 5 9 4 4 3" xfId="13769" xr:uid="{00000000-0005-0000-0000-0000CC340000}"/>
    <cellStyle name="20% - Colore 5 9 4 5" xfId="13770" xr:uid="{00000000-0005-0000-0000-0000CD340000}"/>
    <cellStyle name="20% - Colore 5 9 4 5 2" xfId="13771" xr:uid="{00000000-0005-0000-0000-0000CE340000}"/>
    <cellStyle name="20% - Colore 5 9 4 5 3" xfId="13772" xr:uid="{00000000-0005-0000-0000-0000CF340000}"/>
    <cellStyle name="20% - Colore 5 9 4 6" xfId="13773" xr:uid="{00000000-0005-0000-0000-0000D0340000}"/>
    <cellStyle name="20% - Colore 5 9 4 7" xfId="13774" xr:uid="{00000000-0005-0000-0000-0000D1340000}"/>
    <cellStyle name="20% - Colore 5 9 5" xfId="13775" xr:uid="{00000000-0005-0000-0000-0000D2340000}"/>
    <cellStyle name="20% - Colore 5 9 5 2" xfId="13776" xr:uid="{00000000-0005-0000-0000-0000D3340000}"/>
    <cellStyle name="20% - Colore 5 9 5 2 2" xfId="13777" xr:uid="{00000000-0005-0000-0000-0000D4340000}"/>
    <cellStyle name="20% - Colore 5 9 5 2 2 2" xfId="13778" xr:uid="{00000000-0005-0000-0000-0000D5340000}"/>
    <cellStyle name="20% - Colore 5 9 5 2 2 3" xfId="13779" xr:uid="{00000000-0005-0000-0000-0000D6340000}"/>
    <cellStyle name="20% - Colore 5 9 5 2 3" xfId="13780" xr:uid="{00000000-0005-0000-0000-0000D7340000}"/>
    <cellStyle name="20% - Colore 5 9 5 2 4" xfId="13781" xr:uid="{00000000-0005-0000-0000-0000D8340000}"/>
    <cellStyle name="20% - Colore 5 9 5 3" xfId="13782" xr:uid="{00000000-0005-0000-0000-0000D9340000}"/>
    <cellStyle name="20% - Colore 5 9 5 3 2" xfId="13783" xr:uid="{00000000-0005-0000-0000-0000DA340000}"/>
    <cellStyle name="20% - Colore 5 9 5 3 3" xfId="13784" xr:uid="{00000000-0005-0000-0000-0000DB340000}"/>
    <cellStyle name="20% - Colore 5 9 5 4" xfId="13785" xr:uid="{00000000-0005-0000-0000-0000DC340000}"/>
    <cellStyle name="20% - Colore 5 9 5 4 2" xfId="13786" xr:uid="{00000000-0005-0000-0000-0000DD340000}"/>
    <cellStyle name="20% - Colore 5 9 5 4 3" xfId="13787" xr:uid="{00000000-0005-0000-0000-0000DE340000}"/>
    <cellStyle name="20% - Colore 5 9 5 5" xfId="13788" xr:uid="{00000000-0005-0000-0000-0000DF340000}"/>
    <cellStyle name="20% - Colore 5 9 5 5 2" xfId="13789" xr:uid="{00000000-0005-0000-0000-0000E0340000}"/>
    <cellStyle name="20% - Colore 5 9 5 5 3" xfId="13790" xr:uid="{00000000-0005-0000-0000-0000E1340000}"/>
    <cellStyle name="20% - Colore 5 9 5 6" xfId="13791" xr:uid="{00000000-0005-0000-0000-0000E2340000}"/>
    <cellStyle name="20% - Colore 5 9 5 7" xfId="13792" xr:uid="{00000000-0005-0000-0000-0000E3340000}"/>
    <cellStyle name="20% - Colore 5 9 6" xfId="13793" xr:uid="{00000000-0005-0000-0000-0000E4340000}"/>
    <cellStyle name="20% - Colore 5 9 6 2" xfId="13794" xr:uid="{00000000-0005-0000-0000-0000E5340000}"/>
    <cellStyle name="20% - Colore 5 9 6 2 2" xfId="13795" xr:uid="{00000000-0005-0000-0000-0000E6340000}"/>
    <cellStyle name="20% - Colore 5 9 6 2 2 2" xfId="13796" xr:uid="{00000000-0005-0000-0000-0000E7340000}"/>
    <cellStyle name="20% - Colore 5 9 6 2 2 3" xfId="13797" xr:uid="{00000000-0005-0000-0000-0000E8340000}"/>
    <cellStyle name="20% - Colore 5 9 6 2 3" xfId="13798" xr:uid="{00000000-0005-0000-0000-0000E9340000}"/>
    <cellStyle name="20% - Colore 5 9 6 2 4" xfId="13799" xr:uid="{00000000-0005-0000-0000-0000EA340000}"/>
    <cellStyle name="20% - Colore 5 9 6 3" xfId="13800" xr:uid="{00000000-0005-0000-0000-0000EB340000}"/>
    <cellStyle name="20% - Colore 5 9 6 3 2" xfId="13801" xr:uid="{00000000-0005-0000-0000-0000EC340000}"/>
    <cellStyle name="20% - Colore 5 9 6 3 3" xfId="13802" xr:uid="{00000000-0005-0000-0000-0000ED340000}"/>
    <cellStyle name="20% - Colore 5 9 6 4" xfId="13803" xr:uid="{00000000-0005-0000-0000-0000EE340000}"/>
    <cellStyle name="20% - Colore 5 9 6 4 2" xfId="13804" xr:uid="{00000000-0005-0000-0000-0000EF340000}"/>
    <cellStyle name="20% - Colore 5 9 6 4 3" xfId="13805" xr:uid="{00000000-0005-0000-0000-0000F0340000}"/>
    <cellStyle name="20% - Colore 5 9 6 5" xfId="13806" xr:uid="{00000000-0005-0000-0000-0000F1340000}"/>
    <cellStyle name="20% - Colore 5 9 6 5 2" xfId="13807" xr:uid="{00000000-0005-0000-0000-0000F2340000}"/>
    <cellStyle name="20% - Colore 5 9 6 5 3" xfId="13808" xr:uid="{00000000-0005-0000-0000-0000F3340000}"/>
    <cellStyle name="20% - Colore 5 9 6 6" xfId="13809" xr:uid="{00000000-0005-0000-0000-0000F4340000}"/>
    <cellStyle name="20% - Colore 5 9 6 7" xfId="13810" xr:uid="{00000000-0005-0000-0000-0000F5340000}"/>
    <cellStyle name="20% - Colore 5 9 7" xfId="13811" xr:uid="{00000000-0005-0000-0000-0000F6340000}"/>
    <cellStyle name="20% - Colore 5 9 7 2" xfId="13812" xr:uid="{00000000-0005-0000-0000-0000F7340000}"/>
    <cellStyle name="20% - Colore 5 9 7 2 2" xfId="13813" xr:uid="{00000000-0005-0000-0000-0000F8340000}"/>
    <cellStyle name="20% - Colore 5 9 7 2 3" xfId="13814" xr:uid="{00000000-0005-0000-0000-0000F9340000}"/>
    <cellStyle name="20% - Colore 5 9 7 3" xfId="13815" xr:uid="{00000000-0005-0000-0000-0000FA340000}"/>
    <cellStyle name="20% - Colore 5 9 7 4" xfId="13816" xr:uid="{00000000-0005-0000-0000-0000FB340000}"/>
    <cellStyle name="20% - Colore 5 9 8" xfId="13817" xr:uid="{00000000-0005-0000-0000-0000FC340000}"/>
    <cellStyle name="20% - Colore 5 9 8 2" xfId="13818" xr:uid="{00000000-0005-0000-0000-0000FD340000}"/>
    <cellStyle name="20% - Colore 5 9 8 3" xfId="13819" xr:uid="{00000000-0005-0000-0000-0000FE340000}"/>
    <cellStyle name="20% - Colore 5 9 9" xfId="13820" xr:uid="{00000000-0005-0000-0000-0000FF340000}"/>
    <cellStyle name="20% - Colore 5 9 9 2" xfId="13821" xr:uid="{00000000-0005-0000-0000-000000350000}"/>
    <cellStyle name="20% - Colore 5 9 9 3" xfId="13822" xr:uid="{00000000-0005-0000-0000-000001350000}"/>
    <cellStyle name="20% - Colore 6 10" xfId="13823" xr:uid="{00000000-0005-0000-0000-000002350000}"/>
    <cellStyle name="20% - Colore 6 10 10" xfId="13824" xr:uid="{00000000-0005-0000-0000-000003350000}"/>
    <cellStyle name="20% - Colore 6 10 11" xfId="13825" xr:uid="{00000000-0005-0000-0000-000004350000}"/>
    <cellStyle name="20% - Colore 6 10 2" xfId="13826" xr:uid="{00000000-0005-0000-0000-000005350000}"/>
    <cellStyle name="20% - Colore 6 10 2 10" xfId="13827" xr:uid="{00000000-0005-0000-0000-000006350000}"/>
    <cellStyle name="20% - Colore 6 10 2 2" xfId="13828" xr:uid="{00000000-0005-0000-0000-000007350000}"/>
    <cellStyle name="20% - Colore 6 10 2 2 2" xfId="13829" xr:uid="{00000000-0005-0000-0000-000008350000}"/>
    <cellStyle name="20% - Colore 6 10 2 2 2 2" xfId="13830" xr:uid="{00000000-0005-0000-0000-000009350000}"/>
    <cellStyle name="20% - Colore 6 10 2 2 2 2 2" xfId="13831" xr:uid="{00000000-0005-0000-0000-00000A350000}"/>
    <cellStyle name="20% - Colore 6 10 2 2 2 2 3" xfId="13832" xr:uid="{00000000-0005-0000-0000-00000B350000}"/>
    <cellStyle name="20% - Colore 6 10 2 2 2 3" xfId="13833" xr:uid="{00000000-0005-0000-0000-00000C350000}"/>
    <cellStyle name="20% - Colore 6 10 2 2 2 4" xfId="13834" xr:uid="{00000000-0005-0000-0000-00000D350000}"/>
    <cellStyle name="20% - Colore 6 10 2 2 3" xfId="13835" xr:uid="{00000000-0005-0000-0000-00000E350000}"/>
    <cellStyle name="20% - Colore 6 10 2 2 3 2" xfId="13836" xr:uid="{00000000-0005-0000-0000-00000F350000}"/>
    <cellStyle name="20% - Colore 6 10 2 2 3 3" xfId="13837" xr:uid="{00000000-0005-0000-0000-000010350000}"/>
    <cellStyle name="20% - Colore 6 10 2 2 4" xfId="13838" xr:uid="{00000000-0005-0000-0000-000011350000}"/>
    <cellStyle name="20% - Colore 6 10 2 2 4 2" xfId="13839" xr:uid="{00000000-0005-0000-0000-000012350000}"/>
    <cellStyle name="20% - Colore 6 10 2 2 4 3" xfId="13840" xr:uid="{00000000-0005-0000-0000-000013350000}"/>
    <cellStyle name="20% - Colore 6 10 2 2 5" xfId="13841" xr:uid="{00000000-0005-0000-0000-000014350000}"/>
    <cellStyle name="20% - Colore 6 10 2 2 5 2" xfId="13842" xr:uid="{00000000-0005-0000-0000-000015350000}"/>
    <cellStyle name="20% - Colore 6 10 2 2 5 3" xfId="13843" xr:uid="{00000000-0005-0000-0000-000016350000}"/>
    <cellStyle name="20% - Colore 6 10 2 2 6" xfId="13844" xr:uid="{00000000-0005-0000-0000-000017350000}"/>
    <cellStyle name="20% - Colore 6 10 2 2 7" xfId="13845" xr:uid="{00000000-0005-0000-0000-000018350000}"/>
    <cellStyle name="20% - Colore 6 10 2 3" xfId="13846" xr:uid="{00000000-0005-0000-0000-000019350000}"/>
    <cellStyle name="20% - Colore 6 10 2 3 2" xfId="13847" xr:uid="{00000000-0005-0000-0000-00001A350000}"/>
    <cellStyle name="20% - Colore 6 10 2 3 2 2" xfId="13848" xr:uid="{00000000-0005-0000-0000-00001B350000}"/>
    <cellStyle name="20% - Colore 6 10 2 3 2 2 2" xfId="13849" xr:uid="{00000000-0005-0000-0000-00001C350000}"/>
    <cellStyle name="20% - Colore 6 10 2 3 2 2 3" xfId="13850" xr:uid="{00000000-0005-0000-0000-00001D350000}"/>
    <cellStyle name="20% - Colore 6 10 2 3 2 3" xfId="13851" xr:uid="{00000000-0005-0000-0000-00001E350000}"/>
    <cellStyle name="20% - Colore 6 10 2 3 2 4" xfId="13852" xr:uid="{00000000-0005-0000-0000-00001F350000}"/>
    <cellStyle name="20% - Colore 6 10 2 3 3" xfId="13853" xr:uid="{00000000-0005-0000-0000-000020350000}"/>
    <cellStyle name="20% - Colore 6 10 2 3 3 2" xfId="13854" xr:uid="{00000000-0005-0000-0000-000021350000}"/>
    <cellStyle name="20% - Colore 6 10 2 3 3 3" xfId="13855" xr:uid="{00000000-0005-0000-0000-000022350000}"/>
    <cellStyle name="20% - Colore 6 10 2 3 4" xfId="13856" xr:uid="{00000000-0005-0000-0000-000023350000}"/>
    <cellStyle name="20% - Colore 6 10 2 3 4 2" xfId="13857" xr:uid="{00000000-0005-0000-0000-000024350000}"/>
    <cellStyle name="20% - Colore 6 10 2 3 4 3" xfId="13858" xr:uid="{00000000-0005-0000-0000-000025350000}"/>
    <cellStyle name="20% - Colore 6 10 2 3 5" xfId="13859" xr:uid="{00000000-0005-0000-0000-000026350000}"/>
    <cellStyle name="20% - Colore 6 10 2 3 5 2" xfId="13860" xr:uid="{00000000-0005-0000-0000-000027350000}"/>
    <cellStyle name="20% - Colore 6 10 2 3 5 3" xfId="13861" xr:uid="{00000000-0005-0000-0000-000028350000}"/>
    <cellStyle name="20% - Colore 6 10 2 3 6" xfId="13862" xr:uid="{00000000-0005-0000-0000-000029350000}"/>
    <cellStyle name="20% - Colore 6 10 2 3 7" xfId="13863" xr:uid="{00000000-0005-0000-0000-00002A350000}"/>
    <cellStyle name="20% - Colore 6 10 2 4" xfId="13864" xr:uid="{00000000-0005-0000-0000-00002B350000}"/>
    <cellStyle name="20% - Colore 6 10 2 4 2" xfId="13865" xr:uid="{00000000-0005-0000-0000-00002C350000}"/>
    <cellStyle name="20% - Colore 6 10 2 4 2 2" xfId="13866" xr:uid="{00000000-0005-0000-0000-00002D350000}"/>
    <cellStyle name="20% - Colore 6 10 2 4 2 2 2" xfId="13867" xr:uid="{00000000-0005-0000-0000-00002E350000}"/>
    <cellStyle name="20% - Colore 6 10 2 4 2 2 3" xfId="13868" xr:uid="{00000000-0005-0000-0000-00002F350000}"/>
    <cellStyle name="20% - Colore 6 10 2 4 2 3" xfId="13869" xr:uid="{00000000-0005-0000-0000-000030350000}"/>
    <cellStyle name="20% - Colore 6 10 2 4 2 4" xfId="13870" xr:uid="{00000000-0005-0000-0000-000031350000}"/>
    <cellStyle name="20% - Colore 6 10 2 4 3" xfId="13871" xr:uid="{00000000-0005-0000-0000-000032350000}"/>
    <cellStyle name="20% - Colore 6 10 2 4 3 2" xfId="13872" xr:uid="{00000000-0005-0000-0000-000033350000}"/>
    <cellStyle name="20% - Colore 6 10 2 4 3 3" xfId="13873" xr:uid="{00000000-0005-0000-0000-000034350000}"/>
    <cellStyle name="20% - Colore 6 10 2 4 4" xfId="13874" xr:uid="{00000000-0005-0000-0000-000035350000}"/>
    <cellStyle name="20% - Colore 6 10 2 4 4 2" xfId="13875" xr:uid="{00000000-0005-0000-0000-000036350000}"/>
    <cellStyle name="20% - Colore 6 10 2 4 4 3" xfId="13876" xr:uid="{00000000-0005-0000-0000-000037350000}"/>
    <cellStyle name="20% - Colore 6 10 2 4 5" xfId="13877" xr:uid="{00000000-0005-0000-0000-000038350000}"/>
    <cellStyle name="20% - Colore 6 10 2 4 5 2" xfId="13878" xr:uid="{00000000-0005-0000-0000-000039350000}"/>
    <cellStyle name="20% - Colore 6 10 2 4 5 3" xfId="13879" xr:uid="{00000000-0005-0000-0000-00003A350000}"/>
    <cellStyle name="20% - Colore 6 10 2 4 6" xfId="13880" xr:uid="{00000000-0005-0000-0000-00003B350000}"/>
    <cellStyle name="20% - Colore 6 10 2 4 7" xfId="13881" xr:uid="{00000000-0005-0000-0000-00003C350000}"/>
    <cellStyle name="20% - Colore 6 10 2 5" xfId="13882" xr:uid="{00000000-0005-0000-0000-00003D350000}"/>
    <cellStyle name="20% - Colore 6 10 2 5 2" xfId="13883" xr:uid="{00000000-0005-0000-0000-00003E350000}"/>
    <cellStyle name="20% - Colore 6 10 2 5 2 2" xfId="13884" xr:uid="{00000000-0005-0000-0000-00003F350000}"/>
    <cellStyle name="20% - Colore 6 10 2 5 2 3" xfId="13885" xr:uid="{00000000-0005-0000-0000-000040350000}"/>
    <cellStyle name="20% - Colore 6 10 2 5 3" xfId="13886" xr:uid="{00000000-0005-0000-0000-000041350000}"/>
    <cellStyle name="20% - Colore 6 10 2 5 4" xfId="13887" xr:uid="{00000000-0005-0000-0000-000042350000}"/>
    <cellStyle name="20% - Colore 6 10 2 6" xfId="13888" xr:uid="{00000000-0005-0000-0000-000043350000}"/>
    <cellStyle name="20% - Colore 6 10 2 6 2" xfId="13889" xr:uid="{00000000-0005-0000-0000-000044350000}"/>
    <cellStyle name="20% - Colore 6 10 2 6 3" xfId="13890" xr:uid="{00000000-0005-0000-0000-000045350000}"/>
    <cellStyle name="20% - Colore 6 10 2 7" xfId="13891" xr:uid="{00000000-0005-0000-0000-000046350000}"/>
    <cellStyle name="20% - Colore 6 10 2 7 2" xfId="13892" xr:uid="{00000000-0005-0000-0000-000047350000}"/>
    <cellStyle name="20% - Colore 6 10 2 7 3" xfId="13893" xr:uid="{00000000-0005-0000-0000-000048350000}"/>
    <cellStyle name="20% - Colore 6 10 2 8" xfId="13894" xr:uid="{00000000-0005-0000-0000-000049350000}"/>
    <cellStyle name="20% - Colore 6 10 2 8 2" xfId="13895" xr:uid="{00000000-0005-0000-0000-00004A350000}"/>
    <cellStyle name="20% - Colore 6 10 2 8 3" xfId="13896" xr:uid="{00000000-0005-0000-0000-00004B350000}"/>
    <cellStyle name="20% - Colore 6 10 2 9" xfId="13897" xr:uid="{00000000-0005-0000-0000-00004C350000}"/>
    <cellStyle name="20% - Colore 6 10 3" xfId="13898" xr:uid="{00000000-0005-0000-0000-00004D350000}"/>
    <cellStyle name="20% - Colore 6 10 3 2" xfId="13899" xr:uid="{00000000-0005-0000-0000-00004E350000}"/>
    <cellStyle name="20% - Colore 6 10 3 2 2" xfId="13900" xr:uid="{00000000-0005-0000-0000-00004F350000}"/>
    <cellStyle name="20% - Colore 6 10 3 2 2 2" xfId="13901" xr:uid="{00000000-0005-0000-0000-000050350000}"/>
    <cellStyle name="20% - Colore 6 10 3 2 2 3" xfId="13902" xr:uid="{00000000-0005-0000-0000-000051350000}"/>
    <cellStyle name="20% - Colore 6 10 3 2 3" xfId="13903" xr:uid="{00000000-0005-0000-0000-000052350000}"/>
    <cellStyle name="20% - Colore 6 10 3 2 4" xfId="13904" xr:uid="{00000000-0005-0000-0000-000053350000}"/>
    <cellStyle name="20% - Colore 6 10 3 3" xfId="13905" xr:uid="{00000000-0005-0000-0000-000054350000}"/>
    <cellStyle name="20% - Colore 6 10 3 3 2" xfId="13906" xr:uid="{00000000-0005-0000-0000-000055350000}"/>
    <cellStyle name="20% - Colore 6 10 3 3 3" xfId="13907" xr:uid="{00000000-0005-0000-0000-000056350000}"/>
    <cellStyle name="20% - Colore 6 10 3 4" xfId="13908" xr:uid="{00000000-0005-0000-0000-000057350000}"/>
    <cellStyle name="20% - Colore 6 10 3 4 2" xfId="13909" xr:uid="{00000000-0005-0000-0000-000058350000}"/>
    <cellStyle name="20% - Colore 6 10 3 4 3" xfId="13910" xr:uid="{00000000-0005-0000-0000-000059350000}"/>
    <cellStyle name="20% - Colore 6 10 3 5" xfId="13911" xr:uid="{00000000-0005-0000-0000-00005A350000}"/>
    <cellStyle name="20% - Colore 6 10 3 5 2" xfId="13912" xr:uid="{00000000-0005-0000-0000-00005B350000}"/>
    <cellStyle name="20% - Colore 6 10 3 5 3" xfId="13913" xr:uid="{00000000-0005-0000-0000-00005C350000}"/>
    <cellStyle name="20% - Colore 6 10 3 6" xfId="13914" xr:uid="{00000000-0005-0000-0000-00005D350000}"/>
    <cellStyle name="20% - Colore 6 10 3 7" xfId="13915" xr:uid="{00000000-0005-0000-0000-00005E350000}"/>
    <cellStyle name="20% - Colore 6 10 4" xfId="13916" xr:uid="{00000000-0005-0000-0000-00005F350000}"/>
    <cellStyle name="20% - Colore 6 10 4 2" xfId="13917" xr:uid="{00000000-0005-0000-0000-000060350000}"/>
    <cellStyle name="20% - Colore 6 10 4 2 2" xfId="13918" xr:uid="{00000000-0005-0000-0000-000061350000}"/>
    <cellStyle name="20% - Colore 6 10 4 2 2 2" xfId="13919" xr:uid="{00000000-0005-0000-0000-000062350000}"/>
    <cellStyle name="20% - Colore 6 10 4 2 2 3" xfId="13920" xr:uid="{00000000-0005-0000-0000-000063350000}"/>
    <cellStyle name="20% - Colore 6 10 4 2 3" xfId="13921" xr:uid="{00000000-0005-0000-0000-000064350000}"/>
    <cellStyle name="20% - Colore 6 10 4 2 4" xfId="13922" xr:uid="{00000000-0005-0000-0000-000065350000}"/>
    <cellStyle name="20% - Colore 6 10 4 3" xfId="13923" xr:uid="{00000000-0005-0000-0000-000066350000}"/>
    <cellStyle name="20% - Colore 6 10 4 3 2" xfId="13924" xr:uid="{00000000-0005-0000-0000-000067350000}"/>
    <cellStyle name="20% - Colore 6 10 4 3 3" xfId="13925" xr:uid="{00000000-0005-0000-0000-000068350000}"/>
    <cellStyle name="20% - Colore 6 10 4 4" xfId="13926" xr:uid="{00000000-0005-0000-0000-000069350000}"/>
    <cellStyle name="20% - Colore 6 10 4 4 2" xfId="13927" xr:uid="{00000000-0005-0000-0000-00006A350000}"/>
    <cellStyle name="20% - Colore 6 10 4 4 3" xfId="13928" xr:uid="{00000000-0005-0000-0000-00006B350000}"/>
    <cellStyle name="20% - Colore 6 10 4 5" xfId="13929" xr:uid="{00000000-0005-0000-0000-00006C350000}"/>
    <cellStyle name="20% - Colore 6 10 4 5 2" xfId="13930" xr:uid="{00000000-0005-0000-0000-00006D350000}"/>
    <cellStyle name="20% - Colore 6 10 4 5 3" xfId="13931" xr:uid="{00000000-0005-0000-0000-00006E350000}"/>
    <cellStyle name="20% - Colore 6 10 4 6" xfId="13932" xr:uid="{00000000-0005-0000-0000-00006F350000}"/>
    <cellStyle name="20% - Colore 6 10 4 7" xfId="13933" xr:uid="{00000000-0005-0000-0000-000070350000}"/>
    <cellStyle name="20% - Colore 6 10 5" xfId="13934" xr:uid="{00000000-0005-0000-0000-000071350000}"/>
    <cellStyle name="20% - Colore 6 10 5 2" xfId="13935" xr:uid="{00000000-0005-0000-0000-000072350000}"/>
    <cellStyle name="20% - Colore 6 10 5 2 2" xfId="13936" xr:uid="{00000000-0005-0000-0000-000073350000}"/>
    <cellStyle name="20% - Colore 6 10 5 2 2 2" xfId="13937" xr:uid="{00000000-0005-0000-0000-000074350000}"/>
    <cellStyle name="20% - Colore 6 10 5 2 2 3" xfId="13938" xr:uid="{00000000-0005-0000-0000-000075350000}"/>
    <cellStyle name="20% - Colore 6 10 5 2 3" xfId="13939" xr:uid="{00000000-0005-0000-0000-000076350000}"/>
    <cellStyle name="20% - Colore 6 10 5 2 4" xfId="13940" xr:uid="{00000000-0005-0000-0000-000077350000}"/>
    <cellStyle name="20% - Colore 6 10 5 3" xfId="13941" xr:uid="{00000000-0005-0000-0000-000078350000}"/>
    <cellStyle name="20% - Colore 6 10 5 3 2" xfId="13942" xr:uid="{00000000-0005-0000-0000-000079350000}"/>
    <cellStyle name="20% - Colore 6 10 5 3 3" xfId="13943" xr:uid="{00000000-0005-0000-0000-00007A350000}"/>
    <cellStyle name="20% - Colore 6 10 5 4" xfId="13944" xr:uid="{00000000-0005-0000-0000-00007B350000}"/>
    <cellStyle name="20% - Colore 6 10 5 4 2" xfId="13945" xr:uid="{00000000-0005-0000-0000-00007C350000}"/>
    <cellStyle name="20% - Colore 6 10 5 4 3" xfId="13946" xr:uid="{00000000-0005-0000-0000-00007D350000}"/>
    <cellStyle name="20% - Colore 6 10 5 5" xfId="13947" xr:uid="{00000000-0005-0000-0000-00007E350000}"/>
    <cellStyle name="20% - Colore 6 10 5 5 2" xfId="13948" xr:uid="{00000000-0005-0000-0000-00007F350000}"/>
    <cellStyle name="20% - Colore 6 10 5 5 3" xfId="13949" xr:uid="{00000000-0005-0000-0000-000080350000}"/>
    <cellStyle name="20% - Colore 6 10 5 6" xfId="13950" xr:uid="{00000000-0005-0000-0000-000081350000}"/>
    <cellStyle name="20% - Colore 6 10 5 7" xfId="13951" xr:uid="{00000000-0005-0000-0000-000082350000}"/>
    <cellStyle name="20% - Colore 6 10 6" xfId="13952" xr:uid="{00000000-0005-0000-0000-000083350000}"/>
    <cellStyle name="20% - Colore 6 10 6 2" xfId="13953" xr:uid="{00000000-0005-0000-0000-000084350000}"/>
    <cellStyle name="20% - Colore 6 10 6 2 2" xfId="13954" xr:uid="{00000000-0005-0000-0000-000085350000}"/>
    <cellStyle name="20% - Colore 6 10 6 2 3" xfId="13955" xr:uid="{00000000-0005-0000-0000-000086350000}"/>
    <cellStyle name="20% - Colore 6 10 6 3" xfId="13956" xr:uid="{00000000-0005-0000-0000-000087350000}"/>
    <cellStyle name="20% - Colore 6 10 6 4" xfId="13957" xr:uid="{00000000-0005-0000-0000-000088350000}"/>
    <cellStyle name="20% - Colore 6 10 7" xfId="13958" xr:uid="{00000000-0005-0000-0000-000089350000}"/>
    <cellStyle name="20% - Colore 6 10 7 2" xfId="13959" xr:uid="{00000000-0005-0000-0000-00008A350000}"/>
    <cellStyle name="20% - Colore 6 10 7 3" xfId="13960" xr:uid="{00000000-0005-0000-0000-00008B350000}"/>
    <cellStyle name="20% - Colore 6 10 8" xfId="13961" xr:uid="{00000000-0005-0000-0000-00008C350000}"/>
    <cellStyle name="20% - Colore 6 10 8 2" xfId="13962" xr:uid="{00000000-0005-0000-0000-00008D350000}"/>
    <cellStyle name="20% - Colore 6 10 8 3" xfId="13963" xr:uid="{00000000-0005-0000-0000-00008E350000}"/>
    <cellStyle name="20% - Colore 6 10 9" xfId="13964" xr:uid="{00000000-0005-0000-0000-00008F350000}"/>
    <cellStyle name="20% - Colore 6 10 9 2" xfId="13965" xr:uid="{00000000-0005-0000-0000-000090350000}"/>
    <cellStyle name="20% - Colore 6 10 9 3" xfId="13966" xr:uid="{00000000-0005-0000-0000-000091350000}"/>
    <cellStyle name="20% - Colore 6 11" xfId="13967" xr:uid="{00000000-0005-0000-0000-000092350000}"/>
    <cellStyle name="20% - Colore 6 11 10" xfId="13968" xr:uid="{00000000-0005-0000-0000-000093350000}"/>
    <cellStyle name="20% - Colore 6 11 11" xfId="13969" xr:uid="{00000000-0005-0000-0000-000094350000}"/>
    <cellStyle name="20% - Colore 6 11 2" xfId="13970" xr:uid="{00000000-0005-0000-0000-000095350000}"/>
    <cellStyle name="20% - Colore 6 11 2 10" xfId="13971" xr:uid="{00000000-0005-0000-0000-000096350000}"/>
    <cellStyle name="20% - Colore 6 11 2 2" xfId="13972" xr:uid="{00000000-0005-0000-0000-000097350000}"/>
    <cellStyle name="20% - Colore 6 11 2 2 2" xfId="13973" xr:uid="{00000000-0005-0000-0000-000098350000}"/>
    <cellStyle name="20% - Colore 6 11 2 2 2 2" xfId="13974" xr:uid="{00000000-0005-0000-0000-000099350000}"/>
    <cellStyle name="20% - Colore 6 11 2 2 2 2 2" xfId="13975" xr:uid="{00000000-0005-0000-0000-00009A350000}"/>
    <cellStyle name="20% - Colore 6 11 2 2 2 2 3" xfId="13976" xr:uid="{00000000-0005-0000-0000-00009B350000}"/>
    <cellStyle name="20% - Colore 6 11 2 2 2 3" xfId="13977" xr:uid="{00000000-0005-0000-0000-00009C350000}"/>
    <cellStyle name="20% - Colore 6 11 2 2 2 4" xfId="13978" xr:uid="{00000000-0005-0000-0000-00009D350000}"/>
    <cellStyle name="20% - Colore 6 11 2 2 3" xfId="13979" xr:uid="{00000000-0005-0000-0000-00009E350000}"/>
    <cellStyle name="20% - Colore 6 11 2 2 3 2" xfId="13980" xr:uid="{00000000-0005-0000-0000-00009F350000}"/>
    <cellStyle name="20% - Colore 6 11 2 2 3 3" xfId="13981" xr:uid="{00000000-0005-0000-0000-0000A0350000}"/>
    <cellStyle name="20% - Colore 6 11 2 2 4" xfId="13982" xr:uid="{00000000-0005-0000-0000-0000A1350000}"/>
    <cellStyle name="20% - Colore 6 11 2 2 4 2" xfId="13983" xr:uid="{00000000-0005-0000-0000-0000A2350000}"/>
    <cellStyle name="20% - Colore 6 11 2 2 4 3" xfId="13984" xr:uid="{00000000-0005-0000-0000-0000A3350000}"/>
    <cellStyle name="20% - Colore 6 11 2 2 5" xfId="13985" xr:uid="{00000000-0005-0000-0000-0000A4350000}"/>
    <cellStyle name="20% - Colore 6 11 2 2 5 2" xfId="13986" xr:uid="{00000000-0005-0000-0000-0000A5350000}"/>
    <cellStyle name="20% - Colore 6 11 2 2 5 3" xfId="13987" xr:uid="{00000000-0005-0000-0000-0000A6350000}"/>
    <cellStyle name="20% - Colore 6 11 2 2 6" xfId="13988" xr:uid="{00000000-0005-0000-0000-0000A7350000}"/>
    <cellStyle name="20% - Colore 6 11 2 2 7" xfId="13989" xr:uid="{00000000-0005-0000-0000-0000A8350000}"/>
    <cellStyle name="20% - Colore 6 11 2 3" xfId="13990" xr:uid="{00000000-0005-0000-0000-0000A9350000}"/>
    <cellStyle name="20% - Colore 6 11 2 3 2" xfId="13991" xr:uid="{00000000-0005-0000-0000-0000AA350000}"/>
    <cellStyle name="20% - Colore 6 11 2 3 2 2" xfId="13992" xr:uid="{00000000-0005-0000-0000-0000AB350000}"/>
    <cellStyle name="20% - Colore 6 11 2 3 2 2 2" xfId="13993" xr:uid="{00000000-0005-0000-0000-0000AC350000}"/>
    <cellStyle name="20% - Colore 6 11 2 3 2 2 3" xfId="13994" xr:uid="{00000000-0005-0000-0000-0000AD350000}"/>
    <cellStyle name="20% - Colore 6 11 2 3 2 3" xfId="13995" xr:uid="{00000000-0005-0000-0000-0000AE350000}"/>
    <cellStyle name="20% - Colore 6 11 2 3 2 4" xfId="13996" xr:uid="{00000000-0005-0000-0000-0000AF350000}"/>
    <cellStyle name="20% - Colore 6 11 2 3 3" xfId="13997" xr:uid="{00000000-0005-0000-0000-0000B0350000}"/>
    <cellStyle name="20% - Colore 6 11 2 3 3 2" xfId="13998" xr:uid="{00000000-0005-0000-0000-0000B1350000}"/>
    <cellStyle name="20% - Colore 6 11 2 3 3 3" xfId="13999" xr:uid="{00000000-0005-0000-0000-0000B2350000}"/>
    <cellStyle name="20% - Colore 6 11 2 3 4" xfId="14000" xr:uid="{00000000-0005-0000-0000-0000B3350000}"/>
    <cellStyle name="20% - Colore 6 11 2 3 4 2" xfId="14001" xr:uid="{00000000-0005-0000-0000-0000B4350000}"/>
    <cellStyle name="20% - Colore 6 11 2 3 4 3" xfId="14002" xr:uid="{00000000-0005-0000-0000-0000B5350000}"/>
    <cellStyle name="20% - Colore 6 11 2 3 5" xfId="14003" xr:uid="{00000000-0005-0000-0000-0000B6350000}"/>
    <cellStyle name="20% - Colore 6 11 2 3 5 2" xfId="14004" xr:uid="{00000000-0005-0000-0000-0000B7350000}"/>
    <cellStyle name="20% - Colore 6 11 2 3 5 3" xfId="14005" xr:uid="{00000000-0005-0000-0000-0000B8350000}"/>
    <cellStyle name="20% - Colore 6 11 2 3 6" xfId="14006" xr:uid="{00000000-0005-0000-0000-0000B9350000}"/>
    <cellStyle name="20% - Colore 6 11 2 3 7" xfId="14007" xr:uid="{00000000-0005-0000-0000-0000BA350000}"/>
    <cellStyle name="20% - Colore 6 11 2 4" xfId="14008" xr:uid="{00000000-0005-0000-0000-0000BB350000}"/>
    <cellStyle name="20% - Colore 6 11 2 4 2" xfId="14009" xr:uid="{00000000-0005-0000-0000-0000BC350000}"/>
    <cellStyle name="20% - Colore 6 11 2 4 2 2" xfId="14010" xr:uid="{00000000-0005-0000-0000-0000BD350000}"/>
    <cellStyle name="20% - Colore 6 11 2 4 2 2 2" xfId="14011" xr:uid="{00000000-0005-0000-0000-0000BE350000}"/>
    <cellStyle name="20% - Colore 6 11 2 4 2 2 3" xfId="14012" xr:uid="{00000000-0005-0000-0000-0000BF350000}"/>
    <cellStyle name="20% - Colore 6 11 2 4 2 3" xfId="14013" xr:uid="{00000000-0005-0000-0000-0000C0350000}"/>
    <cellStyle name="20% - Colore 6 11 2 4 2 4" xfId="14014" xr:uid="{00000000-0005-0000-0000-0000C1350000}"/>
    <cellStyle name="20% - Colore 6 11 2 4 3" xfId="14015" xr:uid="{00000000-0005-0000-0000-0000C2350000}"/>
    <cellStyle name="20% - Colore 6 11 2 4 3 2" xfId="14016" xr:uid="{00000000-0005-0000-0000-0000C3350000}"/>
    <cellStyle name="20% - Colore 6 11 2 4 3 3" xfId="14017" xr:uid="{00000000-0005-0000-0000-0000C4350000}"/>
    <cellStyle name="20% - Colore 6 11 2 4 4" xfId="14018" xr:uid="{00000000-0005-0000-0000-0000C5350000}"/>
    <cellStyle name="20% - Colore 6 11 2 4 4 2" xfId="14019" xr:uid="{00000000-0005-0000-0000-0000C6350000}"/>
    <cellStyle name="20% - Colore 6 11 2 4 4 3" xfId="14020" xr:uid="{00000000-0005-0000-0000-0000C7350000}"/>
    <cellStyle name="20% - Colore 6 11 2 4 5" xfId="14021" xr:uid="{00000000-0005-0000-0000-0000C8350000}"/>
    <cellStyle name="20% - Colore 6 11 2 4 5 2" xfId="14022" xr:uid="{00000000-0005-0000-0000-0000C9350000}"/>
    <cellStyle name="20% - Colore 6 11 2 4 5 3" xfId="14023" xr:uid="{00000000-0005-0000-0000-0000CA350000}"/>
    <cellStyle name="20% - Colore 6 11 2 4 6" xfId="14024" xr:uid="{00000000-0005-0000-0000-0000CB350000}"/>
    <cellStyle name="20% - Colore 6 11 2 4 7" xfId="14025" xr:uid="{00000000-0005-0000-0000-0000CC350000}"/>
    <cellStyle name="20% - Colore 6 11 2 5" xfId="14026" xr:uid="{00000000-0005-0000-0000-0000CD350000}"/>
    <cellStyle name="20% - Colore 6 11 2 5 2" xfId="14027" xr:uid="{00000000-0005-0000-0000-0000CE350000}"/>
    <cellStyle name="20% - Colore 6 11 2 5 2 2" xfId="14028" xr:uid="{00000000-0005-0000-0000-0000CF350000}"/>
    <cellStyle name="20% - Colore 6 11 2 5 2 3" xfId="14029" xr:uid="{00000000-0005-0000-0000-0000D0350000}"/>
    <cellStyle name="20% - Colore 6 11 2 5 3" xfId="14030" xr:uid="{00000000-0005-0000-0000-0000D1350000}"/>
    <cellStyle name="20% - Colore 6 11 2 5 4" xfId="14031" xr:uid="{00000000-0005-0000-0000-0000D2350000}"/>
    <cellStyle name="20% - Colore 6 11 2 6" xfId="14032" xr:uid="{00000000-0005-0000-0000-0000D3350000}"/>
    <cellStyle name="20% - Colore 6 11 2 6 2" xfId="14033" xr:uid="{00000000-0005-0000-0000-0000D4350000}"/>
    <cellStyle name="20% - Colore 6 11 2 6 3" xfId="14034" xr:uid="{00000000-0005-0000-0000-0000D5350000}"/>
    <cellStyle name="20% - Colore 6 11 2 7" xfId="14035" xr:uid="{00000000-0005-0000-0000-0000D6350000}"/>
    <cellStyle name="20% - Colore 6 11 2 7 2" xfId="14036" xr:uid="{00000000-0005-0000-0000-0000D7350000}"/>
    <cellStyle name="20% - Colore 6 11 2 7 3" xfId="14037" xr:uid="{00000000-0005-0000-0000-0000D8350000}"/>
    <cellStyle name="20% - Colore 6 11 2 8" xfId="14038" xr:uid="{00000000-0005-0000-0000-0000D9350000}"/>
    <cellStyle name="20% - Colore 6 11 2 8 2" xfId="14039" xr:uid="{00000000-0005-0000-0000-0000DA350000}"/>
    <cellStyle name="20% - Colore 6 11 2 8 3" xfId="14040" xr:uid="{00000000-0005-0000-0000-0000DB350000}"/>
    <cellStyle name="20% - Colore 6 11 2 9" xfId="14041" xr:uid="{00000000-0005-0000-0000-0000DC350000}"/>
    <cellStyle name="20% - Colore 6 11 3" xfId="14042" xr:uid="{00000000-0005-0000-0000-0000DD350000}"/>
    <cellStyle name="20% - Colore 6 11 3 2" xfId="14043" xr:uid="{00000000-0005-0000-0000-0000DE350000}"/>
    <cellStyle name="20% - Colore 6 11 3 2 2" xfId="14044" xr:uid="{00000000-0005-0000-0000-0000DF350000}"/>
    <cellStyle name="20% - Colore 6 11 3 2 2 2" xfId="14045" xr:uid="{00000000-0005-0000-0000-0000E0350000}"/>
    <cellStyle name="20% - Colore 6 11 3 2 2 3" xfId="14046" xr:uid="{00000000-0005-0000-0000-0000E1350000}"/>
    <cellStyle name="20% - Colore 6 11 3 2 3" xfId="14047" xr:uid="{00000000-0005-0000-0000-0000E2350000}"/>
    <cellStyle name="20% - Colore 6 11 3 2 4" xfId="14048" xr:uid="{00000000-0005-0000-0000-0000E3350000}"/>
    <cellStyle name="20% - Colore 6 11 3 3" xfId="14049" xr:uid="{00000000-0005-0000-0000-0000E4350000}"/>
    <cellStyle name="20% - Colore 6 11 3 3 2" xfId="14050" xr:uid="{00000000-0005-0000-0000-0000E5350000}"/>
    <cellStyle name="20% - Colore 6 11 3 3 3" xfId="14051" xr:uid="{00000000-0005-0000-0000-0000E6350000}"/>
    <cellStyle name="20% - Colore 6 11 3 4" xfId="14052" xr:uid="{00000000-0005-0000-0000-0000E7350000}"/>
    <cellStyle name="20% - Colore 6 11 3 4 2" xfId="14053" xr:uid="{00000000-0005-0000-0000-0000E8350000}"/>
    <cellStyle name="20% - Colore 6 11 3 4 3" xfId="14054" xr:uid="{00000000-0005-0000-0000-0000E9350000}"/>
    <cellStyle name="20% - Colore 6 11 3 5" xfId="14055" xr:uid="{00000000-0005-0000-0000-0000EA350000}"/>
    <cellStyle name="20% - Colore 6 11 3 5 2" xfId="14056" xr:uid="{00000000-0005-0000-0000-0000EB350000}"/>
    <cellStyle name="20% - Colore 6 11 3 5 3" xfId="14057" xr:uid="{00000000-0005-0000-0000-0000EC350000}"/>
    <cellStyle name="20% - Colore 6 11 3 6" xfId="14058" xr:uid="{00000000-0005-0000-0000-0000ED350000}"/>
    <cellStyle name="20% - Colore 6 11 3 7" xfId="14059" xr:uid="{00000000-0005-0000-0000-0000EE350000}"/>
    <cellStyle name="20% - Colore 6 11 4" xfId="14060" xr:uid="{00000000-0005-0000-0000-0000EF350000}"/>
    <cellStyle name="20% - Colore 6 11 4 2" xfId="14061" xr:uid="{00000000-0005-0000-0000-0000F0350000}"/>
    <cellStyle name="20% - Colore 6 11 4 2 2" xfId="14062" xr:uid="{00000000-0005-0000-0000-0000F1350000}"/>
    <cellStyle name="20% - Colore 6 11 4 2 2 2" xfId="14063" xr:uid="{00000000-0005-0000-0000-0000F2350000}"/>
    <cellStyle name="20% - Colore 6 11 4 2 2 3" xfId="14064" xr:uid="{00000000-0005-0000-0000-0000F3350000}"/>
    <cellStyle name="20% - Colore 6 11 4 2 3" xfId="14065" xr:uid="{00000000-0005-0000-0000-0000F4350000}"/>
    <cellStyle name="20% - Colore 6 11 4 2 4" xfId="14066" xr:uid="{00000000-0005-0000-0000-0000F5350000}"/>
    <cellStyle name="20% - Colore 6 11 4 3" xfId="14067" xr:uid="{00000000-0005-0000-0000-0000F6350000}"/>
    <cellStyle name="20% - Colore 6 11 4 3 2" xfId="14068" xr:uid="{00000000-0005-0000-0000-0000F7350000}"/>
    <cellStyle name="20% - Colore 6 11 4 3 3" xfId="14069" xr:uid="{00000000-0005-0000-0000-0000F8350000}"/>
    <cellStyle name="20% - Colore 6 11 4 4" xfId="14070" xr:uid="{00000000-0005-0000-0000-0000F9350000}"/>
    <cellStyle name="20% - Colore 6 11 4 4 2" xfId="14071" xr:uid="{00000000-0005-0000-0000-0000FA350000}"/>
    <cellStyle name="20% - Colore 6 11 4 4 3" xfId="14072" xr:uid="{00000000-0005-0000-0000-0000FB350000}"/>
    <cellStyle name="20% - Colore 6 11 4 5" xfId="14073" xr:uid="{00000000-0005-0000-0000-0000FC350000}"/>
    <cellStyle name="20% - Colore 6 11 4 5 2" xfId="14074" xr:uid="{00000000-0005-0000-0000-0000FD350000}"/>
    <cellStyle name="20% - Colore 6 11 4 5 3" xfId="14075" xr:uid="{00000000-0005-0000-0000-0000FE350000}"/>
    <cellStyle name="20% - Colore 6 11 4 6" xfId="14076" xr:uid="{00000000-0005-0000-0000-0000FF350000}"/>
    <cellStyle name="20% - Colore 6 11 4 7" xfId="14077" xr:uid="{00000000-0005-0000-0000-000000360000}"/>
    <cellStyle name="20% - Colore 6 11 5" xfId="14078" xr:uid="{00000000-0005-0000-0000-000001360000}"/>
    <cellStyle name="20% - Colore 6 11 5 2" xfId="14079" xr:uid="{00000000-0005-0000-0000-000002360000}"/>
    <cellStyle name="20% - Colore 6 11 5 2 2" xfId="14080" xr:uid="{00000000-0005-0000-0000-000003360000}"/>
    <cellStyle name="20% - Colore 6 11 5 2 2 2" xfId="14081" xr:uid="{00000000-0005-0000-0000-000004360000}"/>
    <cellStyle name="20% - Colore 6 11 5 2 2 3" xfId="14082" xr:uid="{00000000-0005-0000-0000-000005360000}"/>
    <cellStyle name="20% - Colore 6 11 5 2 3" xfId="14083" xr:uid="{00000000-0005-0000-0000-000006360000}"/>
    <cellStyle name="20% - Colore 6 11 5 2 4" xfId="14084" xr:uid="{00000000-0005-0000-0000-000007360000}"/>
    <cellStyle name="20% - Colore 6 11 5 3" xfId="14085" xr:uid="{00000000-0005-0000-0000-000008360000}"/>
    <cellStyle name="20% - Colore 6 11 5 3 2" xfId="14086" xr:uid="{00000000-0005-0000-0000-000009360000}"/>
    <cellStyle name="20% - Colore 6 11 5 3 3" xfId="14087" xr:uid="{00000000-0005-0000-0000-00000A360000}"/>
    <cellStyle name="20% - Colore 6 11 5 4" xfId="14088" xr:uid="{00000000-0005-0000-0000-00000B360000}"/>
    <cellStyle name="20% - Colore 6 11 5 4 2" xfId="14089" xr:uid="{00000000-0005-0000-0000-00000C360000}"/>
    <cellStyle name="20% - Colore 6 11 5 4 3" xfId="14090" xr:uid="{00000000-0005-0000-0000-00000D360000}"/>
    <cellStyle name="20% - Colore 6 11 5 5" xfId="14091" xr:uid="{00000000-0005-0000-0000-00000E360000}"/>
    <cellStyle name="20% - Colore 6 11 5 5 2" xfId="14092" xr:uid="{00000000-0005-0000-0000-00000F360000}"/>
    <cellStyle name="20% - Colore 6 11 5 5 3" xfId="14093" xr:uid="{00000000-0005-0000-0000-000010360000}"/>
    <cellStyle name="20% - Colore 6 11 5 6" xfId="14094" xr:uid="{00000000-0005-0000-0000-000011360000}"/>
    <cellStyle name="20% - Colore 6 11 5 7" xfId="14095" xr:uid="{00000000-0005-0000-0000-000012360000}"/>
    <cellStyle name="20% - Colore 6 11 6" xfId="14096" xr:uid="{00000000-0005-0000-0000-000013360000}"/>
    <cellStyle name="20% - Colore 6 11 6 2" xfId="14097" xr:uid="{00000000-0005-0000-0000-000014360000}"/>
    <cellStyle name="20% - Colore 6 11 6 2 2" xfId="14098" xr:uid="{00000000-0005-0000-0000-000015360000}"/>
    <cellStyle name="20% - Colore 6 11 6 2 3" xfId="14099" xr:uid="{00000000-0005-0000-0000-000016360000}"/>
    <cellStyle name="20% - Colore 6 11 6 3" xfId="14100" xr:uid="{00000000-0005-0000-0000-000017360000}"/>
    <cellStyle name="20% - Colore 6 11 6 4" xfId="14101" xr:uid="{00000000-0005-0000-0000-000018360000}"/>
    <cellStyle name="20% - Colore 6 11 7" xfId="14102" xr:uid="{00000000-0005-0000-0000-000019360000}"/>
    <cellStyle name="20% - Colore 6 11 7 2" xfId="14103" xr:uid="{00000000-0005-0000-0000-00001A360000}"/>
    <cellStyle name="20% - Colore 6 11 7 3" xfId="14104" xr:uid="{00000000-0005-0000-0000-00001B360000}"/>
    <cellStyle name="20% - Colore 6 11 8" xfId="14105" xr:uid="{00000000-0005-0000-0000-00001C360000}"/>
    <cellStyle name="20% - Colore 6 11 8 2" xfId="14106" xr:uid="{00000000-0005-0000-0000-00001D360000}"/>
    <cellStyle name="20% - Colore 6 11 8 3" xfId="14107" xr:uid="{00000000-0005-0000-0000-00001E360000}"/>
    <cellStyle name="20% - Colore 6 11 9" xfId="14108" xr:uid="{00000000-0005-0000-0000-00001F360000}"/>
    <cellStyle name="20% - Colore 6 11 9 2" xfId="14109" xr:uid="{00000000-0005-0000-0000-000020360000}"/>
    <cellStyle name="20% - Colore 6 11 9 3" xfId="14110" xr:uid="{00000000-0005-0000-0000-000021360000}"/>
    <cellStyle name="20% - Colore 6 12" xfId="14111" xr:uid="{00000000-0005-0000-0000-000022360000}"/>
    <cellStyle name="20% - Colore 6 12 10" xfId="14112" xr:uid="{00000000-0005-0000-0000-000023360000}"/>
    <cellStyle name="20% - Colore 6 12 11" xfId="14113" xr:uid="{00000000-0005-0000-0000-000024360000}"/>
    <cellStyle name="20% - Colore 6 12 2" xfId="14114" xr:uid="{00000000-0005-0000-0000-000025360000}"/>
    <cellStyle name="20% - Colore 6 12 2 10" xfId="14115" xr:uid="{00000000-0005-0000-0000-000026360000}"/>
    <cellStyle name="20% - Colore 6 12 2 2" xfId="14116" xr:uid="{00000000-0005-0000-0000-000027360000}"/>
    <cellStyle name="20% - Colore 6 12 2 2 2" xfId="14117" xr:uid="{00000000-0005-0000-0000-000028360000}"/>
    <cellStyle name="20% - Colore 6 12 2 2 2 2" xfId="14118" xr:uid="{00000000-0005-0000-0000-000029360000}"/>
    <cellStyle name="20% - Colore 6 12 2 2 2 2 2" xfId="14119" xr:uid="{00000000-0005-0000-0000-00002A360000}"/>
    <cellStyle name="20% - Colore 6 12 2 2 2 2 3" xfId="14120" xr:uid="{00000000-0005-0000-0000-00002B360000}"/>
    <cellStyle name="20% - Colore 6 12 2 2 2 3" xfId="14121" xr:uid="{00000000-0005-0000-0000-00002C360000}"/>
    <cellStyle name="20% - Colore 6 12 2 2 2 4" xfId="14122" xr:uid="{00000000-0005-0000-0000-00002D360000}"/>
    <cellStyle name="20% - Colore 6 12 2 2 3" xfId="14123" xr:uid="{00000000-0005-0000-0000-00002E360000}"/>
    <cellStyle name="20% - Colore 6 12 2 2 3 2" xfId="14124" xr:uid="{00000000-0005-0000-0000-00002F360000}"/>
    <cellStyle name="20% - Colore 6 12 2 2 3 3" xfId="14125" xr:uid="{00000000-0005-0000-0000-000030360000}"/>
    <cellStyle name="20% - Colore 6 12 2 2 4" xfId="14126" xr:uid="{00000000-0005-0000-0000-000031360000}"/>
    <cellStyle name="20% - Colore 6 12 2 2 4 2" xfId="14127" xr:uid="{00000000-0005-0000-0000-000032360000}"/>
    <cellStyle name="20% - Colore 6 12 2 2 4 3" xfId="14128" xr:uid="{00000000-0005-0000-0000-000033360000}"/>
    <cellStyle name="20% - Colore 6 12 2 2 5" xfId="14129" xr:uid="{00000000-0005-0000-0000-000034360000}"/>
    <cellStyle name="20% - Colore 6 12 2 2 5 2" xfId="14130" xr:uid="{00000000-0005-0000-0000-000035360000}"/>
    <cellStyle name="20% - Colore 6 12 2 2 5 3" xfId="14131" xr:uid="{00000000-0005-0000-0000-000036360000}"/>
    <cellStyle name="20% - Colore 6 12 2 2 6" xfId="14132" xr:uid="{00000000-0005-0000-0000-000037360000}"/>
    <cellStyle name="20% - Colore 6 12 2 2 7" xfId="14133" xr:uid="{00000000-0005-0000-0000-000038360000}"/>
    <cellStyle name="20% - Colore 6 12 2 3" xfId="14134" xr:uid="{00000000-0005-0000-0000-000039360000}"/>
    <cellStyle name="20% - Colore 6 12 2 3 2" xfId="14135" xr:uid="{00000000-0005-0000-0000-00003A360000}"/>
    <cellStyle name="20% - Colore 6 12 2 3 2 2" xfId="14136" xr:uid="{00000000-0005-0000-0000-00003B360000}"/>
    <cellStyle name="20% - Colore 6 12 2 3 2 2 2" xfId="14137" xr:uid="{00000000-0005-0000-0000-00003C360000}"/>
    <cellStyle name="20% - Colore 6 12 2 3 2 2 3" xfId="14138" xr:uid="{00000000-0005-0000-0000-00003D360000}"/>
    <cellStyle name="20% - Colore 6 12 2 3 2 3" xfId="14139" xr:uid="{00000000-0005-0000-0000-00003E360000}"/>
    <cellStyle name="20% - Colore 6 12 2 3 2 4" xfId="14140" xr:uid="{00000000-0005-0000-0000-00003F360000}"/>
    <cellStyle name="20% - Colore 6 12 2 3 3" xfId="14141" xr:uid="{00000000-0005-0000-0000-000040360000}"/>
    <cellStyle name="20% - Colore 6 12 2 3 3 2" xfId="14142" xr:uid="{00000000-0005-0000-0000-000041360000}"/>
    <cellStyle name="20% - Colore 6 12 2 3 3 3" xfId="14143" xr:uid="{00000000-0005-0000-0000-000042360000}"/>
    <cellStyle name="20% - Colore 6 12 2 3 4" xfId="14144" xr:uid="{00000000-0005-0000-0000-000043360000}"/>
    <cellStyle name="20% - Colore 6 12 2 3 4 2" xfId="14145" xr:uid="{00000000-0005-0000-0000-000044360000}"/>
    <cellStyle name="20% - Colore 6 12 2 3 4 3" xfId="14146" xr:uid="{00000000-0005-0000-0000-000045360000}"/>
    <cellStyle name="20% - Colore 6 12 2 3 5" xfId="14147" xr:uid="{00000000-0005-0000-0000-000046360000}"/>
    <cellStyle name="20% - Colore 6 12 2 3 5 2" xfId="14148" xr:uid="{00000000-0005-0000-0000-000047360000}"/>
    <cellStyle name="20% - Colore 6 12 2 3 5 3" xfId="14149" xr:uid="{00000000-0005-0000-0000-000048360000}"/>
    <cellStyle name="20% - Colore 6 12 2 3 6" xfId="14150" xr:uid="{00000000-0005-0000-0000-000049360000}"/>
    <cellStyle name="20% - Colore 6 12 2 3 7" xfId="14151" xr:uid="{00000000-0005-0000-0000-00004A360000}"/>
    <cellStyle name="20% - Colore 6 12 2 4" xfId="14152" xr:uid="{00000000-0005-0000-0000-00004B360000}"/>
    <cellStyle name="20% - Colore 6 12 2 4 2" xfId="14153" xr:uid="{00000000-0005-0000-0000-00004C360000}"/>
    <cellStyle name="20% - Colore 6 12 2 4 2 2" xfId="14154" xr:uid="{00000000-0005-0000-0000-00004D360000}"/>
    <cellStyle name="20% - Colore 6 12 2 4 2 2 2" xfId="14155" xr:uid="{00000000-0005-0000-0000-00004E360000}"/>
    <cellStyle name="20% - Colore 6 12 2 4 2 2 3" xfId="14156" xr:uid="{00000000-0005-0000-0000-00004F360000}"/>
    <cellStyle name="20% - Colore 6 12 2 4 2 3" xfId="14157" xr:uid="{00000000-0005-0000-0000-000050360000}"/>
    <cellStyle name="20% - Colore 6 12 2 4 2 4" xfId="14158" xr:uid="{00000000-0005-0000-0000-000051360000}"/>
    <cellStyle name="20% - Colore 6 12 2 4 3" xfId="14159" xr:uid="{00000000-0005-0000-0000-000052360000}"/>
    <cellStyle name="20% - Colore 6 12 2 4 3 2" xfId="14160" xr:uid="{00000000-0005-0000-0000-000053360000}"/>
    <cellStyle name="20% - Colore 6 12 2 4 3 3" xfId="14161" xr:uid="{00000000-0005-0000-0000-000054360000}"/>
    <cellStyle name="20% - Colore 6 12 2 4 4" xfId="14162" xr:uid="{00000000-0005-0000-0000-000055360000}"/>
    <cellStyle name="20% - Colore 6 12 2 4 4 2" xfId="14163" xr:uid="{00000000-0005-0000-0000-000056360000}"/>
    <cellStyle name="20% - Colore 6 12 2 4 4 3" xfId="14164" xr:uid="{00000000-0005-0000-0000-000057360000}"/>
    <cellStyle name="20% - Colore 6 12 2 4 5" xfId="14165" xr:uid="{00000000-0005-0000-0000-000058360000}"/>
    <cellStyle name="20% - Colore 6 12 2 4 5 2" xfId="14166" xr:uid="{00000000-0005-0000-0000-000059360000}"/>
    <cellStyle name="20% - Colore 6 12 2 4 5 3" xfId="14167" xr:uid="{00000000-0005-0000-0000-00005A360000}"/>
    <cellStyle name="20% - Colore 6 12 2 4 6" xfId="14168" xr:uid="{00000000-0005-0000-0000-00005B360000}"/>
    <cellStyle name="20% - Colore 6 12 2 4 7" xfId="14169" xr:uid="{00000000-0005-0000-0000-00005C360000}"/>
    <cellStyle name="20% - Colore 6 12 2 5" xfId="14170" xr:uid="{00000000-0005-0000-0000-00005D360000}"/>
    <cellStyle name="20% - Colore 6 12 2 5 2" xfId="14171" xr:uid="{00000000-0005-0000-0000-00005E360000}"/>
    <cellStyle name="20% - Colore 6 12 2 5 2 2" xfId="14172" xr:uid="{00000000-0005-0000-0000-00005F360000}"/>
    <cellStyle name="20% - Colore 6 12 2 5 2 3" xfId="14173" xr:uid="{00000000-0005-0000-0000-000060360000}"/>
    <cellStyle name="20% - Colore 6 12 2 5 3" xfId="14174" xr:uid="{00000000-0005-0000-0000-000061360000}"/>
    <cellStyle name="20% - Colore 6 12 2 5 4" xfId="14175" xr:uid="{00000000-0005-0000-0000-000062360000}"/>
    <cellStyle name="20% - Colore 6 12 2 6" xfId="14176" xr:uid="{00000000-0005-0000-0000-000063360000}"/>
    <cellStyle name="20% - Colore 6 12 2 6 2" xfId="14177" xr:uid="{00000000-0005-0000-0000-000064360000}"/>
    <cellStyle name="20% - Colore 6 12 2 6 3" xfId="14178" xr:uid="{00000000-0005-0000-0000-000065360000}"/>
    <cellStyle name="20% - Colore 6 12 2 7" xfId="14179" xr:uid="{00000000-0005-0000-0000-000066360000}"/>
    <cellStyle name="20% - Colore 6 12 2 7 2" xfId="14180" xr:uid="{00000000-0005-0000-0000-000067360000}"/>
    <cellStyle name="20% - Colore 6 12 2 7 3" xfId="14181" xr:uid="{00000000-0005-0000-0000-000068360000}"/>
    <cellStyle name="20% - Colore 6 12 2 8" xfId="14182" xr:uid="{00000000-0005-0000-0000-000069360000}"/>
    <cellStyle name="20% - Colore 6 12 2 8 2" xfId="14183" xr:uid="{00000000-0005-0000-0000-00006A360000}"/>
    <cellStyle name="20% - Colore 6 12 2 8 3" xfId="14184" xr:uid="{00000000-0005-0000-0000-00006B360000}"/>
    <cellStyle name="20% - Colore 6 12 2 9" xfId="14185" xr:uid="{00000000-0005-0000-0000-00006C360000}"/>
    <cellStyle name="20% - Colore 6 12 3" xfId="14186" xr:uid="{00000000-0005-0000-0000-00006D360000}"/>
    <cellStyle name="20% - Colore 6 12 3 2" xfId="14187" xr:uid="{00000000-0005-0000-0000-00006E360000}"/>
    <cellStyle name="20% - Colore 6 12 3 2 2" xfId="14188" xr:uid="{00000000-0005-0000-0000-00006F360000}"/>
    <cellStyle name="20% - Colore 6 12 3 2 2 2" xfId="14189" xr:uid="{00000000-0005-0000-0000-000070360000}"/>
    <cellStyle name="20% - Colore 6 12 3 2 2 3" xfId="14190" xr:uid="{00000000-0005-0000-0000-000071360000}"/>
    <cellStyle name="20% - Colore 6 12 3 2 3" xfId="14191" xr:uid="{00000000-0005-0000-0000-000072360000}"/>
    <cellStyle name="20% - Colore 6 12 3 2 4" xfId="14192" xr:uid="{00000000-0005-0000-0000-000073360000}"/>
    <cellStyle name="20% - Colore 6 12 3 3" xfId="14193" xr:uid="{00000000-0005-0000-0000-000074360000}"/>
    <cellStyle name="20% - Colore 6 12 3 3 2" xfId="14194" xr:uid="{00000000-0005-0000-0000-000075360000}"/>
    <cellStyle name="20% - Colore 6 12 3 3 3" xfId="14195" xr:uid="{00000000-0005-0000-0000-000076360000}"/>
    <cellStyle name="20% - Colore 6 12 3 4" xfId="14196" xr:uid="{00000000-0005-0000-0000-000077360000}"/>
    <cellStyle name="20% - Colore 6 12 3 4 2" xfId="14197" xr:uid="{00000000-0005-0000-0000-000078360000}"/>
    <cellStyle name="20% - Colore 6 12 3 4 3" xfId="14198" xr:uid="{00000000-0005-0000-0000-000079360000}"/>
    <cellStyle name="20% - Colore 6 12 3 5" xfId="14199" xr:uid="{00000000-0005-0000-0000-00007A360000}"/>
    <cellStyle name="20% - Colore 6 12 3 5 2" xfId="14200" xr:uid="{00000000-0005-0000-0000-00007B360000}"/>
    <cellStyle name="20% - Colore 6 12 3 5 3" xfId="14201" xr:uid="{00000000-0005-0000-0000-00007C360000}"/>
    <cellStyle name="20% - Colore 6 12 3 6" xfId="14202" xr:uid="{00000000-0005-0000-0000-00007D360000}"/>
    <cellStyle name="20% - Colore 6 12 3 7" xfId="14203" xr:uid="{00000000-0005-0000-0000-00007E360000}"/>
    <cellStyle name="20% - Colore 6 12 4" xfId="14204" xr:uid="{00000000-0005-0000-0000-00007F360000}"/>
    <cellStyle name="20% - Colore 6 12 4 2" xfId="14205" xr:uid="{00000000-0005-0000-0000-000080360000}"/>
    <cellStyle name="20% - Colore 6 12 4 2 2" xfId="14206" xr:uid="{00000000-0005-0000-0000-000081360000}"/>
    <cellStyle name="20% - Colore 6 12 4 2 2 2" xfId="14207" xr:uid="{00000000-0005-0000-0000-000082360000}"/>
    <cellStyle name="20% - Colore 6 12 4 2 2 3" xfId="14208" xr:uid="{00000000-0005-0000-0000-000083360000}"/>
    <cellStyle name="20% - Colore 6 12 4 2 3" xfId="14209" xr:uid="{00000000-0005-0000-0000-000084360000}"/>
    <cellStyle name="20% - Colore 6 12 4 2 4" xfId="14210" xr:uid="{00000000-0005-0000-0000-000085360000}"/>
    <cellStyle name="20% - Colore 6 12 4 3" xfId="14211" xr:uid="{00000000-0005-0000-0000-000086360000}"/>
    <cellStyle name="20% - Colore 6 12 4 3 2" xfId="14212" xr:uid="{00000000-0005-0000-0000-000087360000}"/>
    <cellStyle name="20% - Colore 6 12 4 3 3" xfId="14213" xr:uid="{00000000-0005-0000-0000-000088360000}"/>
    <cellStyle name="20% - Colore 6 12 4 4" xfId="14214" xr:uid="{00000000-0005-0000-0000-000089360000}"/>
    <cellStyle name="20% - Colore 6 12 4 4 2" xfId="14215" xr:uid="{00000000-0005-0000-0000-00008A360000}"/>
    <cellStyle name="20% - Colore 6 12 4 4 3" xfId="14216" xr:uid="{00000000-0005-0000-0000-00008B360000}"/>
    <cellStyle name="20% - Colore 6 12 4 5" xfId="14217" xr:uid="{00000000-0005-0000-0000-00008C360000}"/>
    <cellStyle name="20% - Colore 6 12 4 5 2" xfId="14218" xr:uid="{00000000-0005-0000-0000-00008D360000}"/>
    <cellStyle name="20% - Colore 6 12 4 5 3" xfId="14219" xr:uid="{00000000-0005-0000-0000-00008E360000}"/>
    <cellStyle name="20% - Colore 6 12 4 6" xfId="14220" xr:uid="{00000000-0005-0000-0000-00008F360000}"/>
    <cellStyle name="20% - Colore 6 12 4 7" xfId="14221" xr:uid="{00000000-0005-0000-0000-000090360000}"/>
    <cellStyle name="20% - Colore 6 12 5" xfId="14222" xr:uid="{00000000-0005-0000-0000-000091360000}"/>
    <cellStyle name="20% - Colore 6 12 5 2" xfId="14223" xr:uid="{00000000-0005-0000-0000-000092360000}"/>
    <cellStyle name="20% - Colore 6 12 5 2 2" xfId="14224" xr:uid="{00000000-0005-0000-0000-000093360000}"/>
    <cellStyle name="20% - Colore 6 12 5 2 2 2" xfId="14225" xr:uid="{00000000-0005-0000-0000-000094360000}"/>
    <cellStyle name="20% - Colore 6 12 5 2 2 3" xfId="14226" xr:uid="{00000000-0005-0000-0000-000095360000}"/>
    <cellStyle name="20% - Colore 6 12 5 2 3" xfId="14227" xr:uid="{00000000-0005-0000-0000-000096360000}"/>
    <cellStyle name="20% - Colore 6 12 5 2 4" xfId="14228" xr:uid="{00000000-0005-0000-0000-000097360000}"/>
    <cellStyle name="20% - Colore 6 12 5 3" xfId="14229" xr:uid="{00000000-0005-0000-0000-000098360000}"/>
    <cellStyle name="20% - Colore 6 12 5 3 2" xfId="14230" xr:uid="{00000000-0005-0000-0000-000099360000}"/>
    <cellStyle name="20% - Colore 6 12 5 3 3" xfId="14231" xr:uid="{00000000-0005-0000-0000-00009A360000}"/>
    <cellStyle name="20% - Colore 6 12 5 4" xfId="14232" xr:uid="{00000000-0005-0000-0000-00009B360000}"/>
    <cellStyle name="20% - Colore 6 12 5 4 2" xfId="14233" xr:uid="{00000000-0005-0000-0000-00009C360000}"/>
    <cellStyle name="20% - Colore 6 12 5 4 3" xfId="14234" xr:uid="{00000000-0005-0000-0000-00009D360000}"/>
    <cellStyle name="20% - Colore 6 12 5 5" xfId="14235" xr:uid="{00000000-0005-0000-0000-00009E360000}"/>
    <cellStyle name="20% - Colore 6 12 5 5 2" xfId="14236" xr:uid="{00000000-0005-0000-0000-00009F360000}"/>
    <cellStyle name="20% - Colore 6 12 5 5 3" xfId="14237" xr:uid="{00000000-0005-0000-0000-0000A0360000}"/>
    <cellStyle name="20% - Colore 6 12 5 6" xfId="14238" xr:uid="{00000000-0005-0000-0000-0000A1360000}"/>
    <cellStyle name="20% - Colore 6 12 5 7" xfId="14239" xr:uid="{00000000-0005-0000-0000-0000A2360000}"/>
    <cellStyle name="20% - Colore 6 12 6" xfId="14240" xr:uid="{00000000-0005-0000-0000-0000A3360000}"/>
    <cellStyle name="20% - Colore 6 12 6 2" xfId="14241" xr:uid="{00000000-0005-0000-0000-0000A4360000}"/>
    <cellStyle name="20% - Colore 6 12 6 2 2" xfId="14242" xr:uid="{00000000-0005-0000-0000-0000A5360000}"/>
    <cellStyle name="20% - Colore 6 12 6 2 3" xfId="14243" xr:uid="{00000000-0005-0000-0000-0000A6360000}"/>
    <cellStyle name="20% - Colore 6 12 6 3" xfId="14244" xr:uid="{00000000-0005-0000-0000-0000A7360000}"/>
    <cellStyle name="20% - Colore 6 12 6 4" xfId="14245" xr:uid="{00000000-0005-0000-0000-0000A8360000}"/>
    <cellStyle name="20% - Colore 6 12 7" xfId="14246" xr:uid="{00000000-0005-0000-0000-0000A9360000}"/>
    <cellStyle name="20% - Colore 6 12 7 2" xfId="14247" xr:uid="{00000000-0005-0000-0000-0000AA360000}"/>
    <cellStyle name="20% - Colore 6 12 7 3" xfId="14248" xr:uid="{00000000-0005-0000-0000-0000AB360000}"/>
    <cellStyle name="20% - Colore 6 12 8" xfId="14249" xr:uid="{00000000-0005-0000-0000-0000AC360000}"/>
    <cellStyle name="20% - Colore 6 12 8 2" xfId="14250" xr:uid="{00000000-0005-0000-0000-0000AD360000}"/>
    <cellStyle name="20% - Colore 6 12 8 3" xfId="14251" xr:uid="{00000000-0005-0000-0000-0000AE360000}"/>
    <cellStyle name="20% - Colore 6 12 9" xfId="14252" xr:uid="{00000000-0005-0000-0000-0000AF360000}"/>
    <cellStyle name="20% - Colore 6 12 9 2" xfId="14253" xr:uid="{00000000-0005-0000-0000-0000B0360000}"/>
    <cellStyle name="20% - Colore 6 12 9 3" xfId="14254" xr:uid="{00000000-0005-0000-0000-0000B1360000}"/>
    <cellStyle name="20% - Colore 6 13" xfId="14255" xr:uid="{00000000-0005-0000-0000-0000B2360000}"/>
    <cellStyle name="20% - Colore 6 13 10" xfId="14256" xr:uid="{00000000-0005-0000-0000-0000B3360000}"/>
    <cellStyle name="20% - Colore 6 13 11" xfId="14257" xr:uid="{00000000-0005-0000-0000-0000B4360000}"/>
    <cellStyle name="20% - Colore 6 13 2" xfId="14258" xr:uid="{00000000-0005-0000-0000-0000B5360000}"/>
    <cellStyle name="20% - Colore 6 13 2 10" xfId="14259" xr:uid="{00000000-0005-0000-0000-0000B6360000}"/>
    <cellStyle name="20% - Colore 6 13 2 2" xfId="14260" xr:uid="{00000000-0005-0000-0000-0000B7360000}"/>
    <cellStyle name="20% - Colore 6 13 2 2 2" xfId="14261" xr:uid="{00000000-0005-0000-0000-0000B8360000}"/>
    <cellStyle name="20% - Colore 6 13 2 2 2 2" xfId="14262" xr:uid="{00000000-0005-0000-0000-0000B9360000}"/>
    <cellStyle name="20% - Colore 6 13 2 2 2 2 2" xfId="14263" xr:uid="{00000000-0005-0000-0000-0000BA360000}"/>
    <cellStyle name="20% - Colore 6 13 2 2 2 2 3" xfId="14264" xr:uid="{00000000-0005-0000-0000-0000BB360000}"/>
    <cellStyle name="20% - Colore 6 13 2 2 2 3" xfId="14265" xr:uid="{00000000-0005-0000-0000-0000BC360000}"/>
    <cellStyle name="20% - Colore 6 13 2 2 2 4" xfId="14266" xr:uid="{00000000-0005-0000-0000-0000BD360000}"/>
    <cellStyle name="20% - Colore 6 13 2 2 3" xfId="14267" xr:uid="{00000000-0005-0000-0000-0000BE360000}"/>
    <cellStyle name="20% - Colore 6 13 2 2 3 2" xfId="14268" xr:uid="{00000000-0005-0000-0000-0000BF360000}"/>
    <cellStyle name="20% - Colore 6 13 2 2 3 3" xfId="14269" xr:uid="{00000000-0005-0000-0000-0000C0360000}"/>
    <cellStyle name="20% - Colore 6 13 2 2 4" xfId="14270" xr:uid="{00000000-0005-0000-0000-0000C1360000}"/>
    <cellStyle name="20% - Colore 6 13 2 2 4 2" xfId="14271" xr:uid="{00000000-0005-0000-0000-0000C2360000}"/>
    <cellStyle name="20% - Colore 6 13 2 2 4 3" xfId="14272" xr:uid="{00000000-0005-0000-0000-0000C3360000}"/>
    <cellStyle name="20% - Colore 6 13 2 2 5" xfId="14273" xr:uid="{00000000-0005-0000-0000-0000C4360000}"/>
    <cellStyle name="20% - Colore 6 13 2 2 5 2" xfId="14274" xr:uid="{00000000-0005-0000-0000-0000C5360000}"/>
    <cellStyle name="20% - Colore 6 13 2 2 5 3" xfId="14275" xr:uid="{00000000-0005-0000-0000-0000C6360000}"/>
    <cellStyle name="20% - Colore 6 13 2 2 6" xfId="14276" xr:uid="{00000000-0005-0000-0000-0000C7360000}"/>
    <cellStyle name="20% - Colore 6 13 2 2 7" xfId="14277" xr:uid="{00000000-0005-0000-0000-0000C8360000}"/>
    <cellStyle name="20% - Colore 6 13 2 3" xfId="14278" xr:uid="{00000000-0005-0000-0000-0000C9360000}"/>
    <cellStyle name="20% - Colore 6 13 2 3 2" xfId="14279" xr:uid="{00000000-0005-0000-0000-0000CA360000}"/>
    <cellStyle name="20% - Colore 6 13 2 3 2 2" xfId="14280" xr:uid="{00000000-0005-0000-0000-0000CB360000}"/>
    <cellStyle name="20% - Colore 6 13 2 3 2 2 2" xfId="14281" xr:uid="{00000000-0005-0000-0000-0000CC360000}"/>
    <cellStyle name="20% - Colore 6 13 2 3 2 2 3" xfId="14282" xr:uid="{00000000-0005-0000-0000-0000CD360000}"/>
    <cellStyle name="20% - Colore 6 13 2 3 2 3" xfId="14283" xr:uid="{00000000-0005-0000-0000-0000CE360000}"/>
    <cellStyle name="20% - Colore 6 13 2 3 2 4" xfId="14284" xr:uid="{00000000-0005-0000-0000-0000CF360000}"/>
    <cellStyle name="20% - Colore 6 13 2 3 3" xfId="14285" xr:uid="{00000000-0005-0000-0000-0000D0360000}"/>
    <cellStyle name="20% - Colore 6 13 2 3 3 2" xfId="14286" xr:uid="{00000000-0005-0000-0000-0000D1360000}"/>
    <cellStyle name="20% - Colore 6 13 2 3 3 3" xfId="14287" xr:uid="{00000000-0005-0000-0000-0000D2360000}"/>
    <cellStyle name="20% - Colore 6 13 2 3 4" xfId="14288" xr:uid="{00000000-0005-0000-0000-0000D3360000}"/>
    <cellStyle name="20% - Colore 6 13 2 3 4 2" xfId="14289" xr:uid="{00000000-0005-0000-0000-0000D4360000}"/>
    <cellStyle name="20% - Colore 6 13 2 3 4 3" xfId="14290" xr:uid="{00000000-0005-0000-0000-0000D5360000}"/>
    <cellStyle name="20% - Colore 6 13 2 3 5" xfId="14291" xr:uid="{00000000-0005-0000-0000-0000D6360000}"/>
    <cellStyle name="20% - Colore 6 13 2 3 5 2" xfId="14292" xr:uid="{00000000-0005-0000-0000-0000D7360000}"/>
    <cellStyle name="20% - Colore 6 13 2 3 5 3" xfId="14293" xr:uid="{00000000-0005-0000-0000-0000D8360000}"/>
    <cellStyle name="20% - Colore 6 13 2 3 6" xfId="14294" xr:uid="{00000000-0005-0000-0000-0000D9360000}"/>
    <cellStyle name="20% - Colore 6 13 2 3 7" xfId="14295" xr:uid="{00000000-0005-0000-0000-0000DA360000}"/>
    <cellStyle name="20% - Colore 6 13 2 4" xfId="14296" xr:uid="{00000000-0005-0000-0000-0000DB360000}"/>
    <cellStyle name="20% - Colore 6 13 2 4 2" xfId="14297" xr:uid="{00000000-0005-0000-0000-0000DC360000}"/>
    <cellStyle name="20% - Colore 6 13 2 4 2 2" xfId="14298" xr:uid="{00000000-0005-0000-0000-0000DD360000}"/>
    <cellStyle name="20% - Colore 6 13 2 4 2 2 2" xfId="14299" xr:uid="{00000000-0005-0000-0000-0000DE360000}"/>
    <cellStyle name="20% - Colore 6 13 2 4 2 2 3" xfId="14300" xr:uid="{00000000-0005-0000-0000-0000DF360000}"/>
    <cellStyle name="20% - Colore 6 13 2 4 2 3" xfId="14301" xr:uid="{00000000-0005-0000-0000-0000E0360000}"/>
    <cellStyle name="20% - Colore 6 13 2 4 2 4" xfId="14302" xr:uid="{00000000-0005-0000-0000-0000E1360000}"/>
    <cellStyle name="20% - Colore 6 13 2 4 3" xfId="14303" xr:uid="{00000000-0005-0000-0000-0000E2360000}"/>
    <cellStyle name="20% - Colore 6 13 2 4 3 2" xfId="14304" xr:uid="{00000000-0005-0000-0000-0000E3360000}"/>
    <cellStyle name="20% - Colore 6 13 2 4 3 3" xfId="14305" xr:uid="{00000000-0005-0000-0000-0000E4360000}"/>
    <cellStyle name="20% - Colore 6 13 2 4 4" xfId="14306" xr:uid="{00000000-0005-0000-0000-0000E5360000}"/>
    <cellStyle name="20% - Colore 6 13 2 4 4 2" xfId="14307" xr:uid="{00000000-0005-0000-0000-0000E6360000}"/>
    <cellStyle name="20% - Colore 6 13 2 4 4 3" xfId="14308" xr:uid="{00000000-0005-0000-0000-0000E7360000}"/>
    <cellStyle name="20% - Colore 6 13 2 4 5" xfId="14309" xr:uid="{00000000-0005-0000-0000-0000E8360000}"/>
    <cellStyle name="20% - Colore 6 13 2 4 5 2" xfId="14310" xr:uid="{00000000-0005-0000-0000-0000E9360000}"/>
    <cellStyle name="20% - Colore 6 13 2 4 5 3" xfId="14311" xr:uid="{00000000-0005-0000-0000-0000EA360000}"/>
    <cellStyle name="20% - Colore 6 13 2 4 6" xfId="14312" xr:uid="{00000000-0005-0000-0000-0000EB360000}"/>
    <cellStyle name="20% - Colore 6 13 2 4 7" xfId="14313" xr:uid="{00000000-0005-0000-0000-0000EC360000}"/>
    <cellStyle name="20% - Colore 6 13 2 5" xfId="14314" xr:uid="{00000000-0005-0000-0000-0000ED360000}"/>
    <cellStyle name="20% - Colore 6 13 2 5 2" xfId="14315" xr:uid="{00000000-0005-0000-0000-0000EE360000}"/>
    <cellStyle name="20% - Colore 6 13 2 5 2 2" xfId="14316" xr:uid="{00000000-0005-0000-0000-0000EF360000}"/>
    <cellStyle name="20% - Colore 6 13 2 5 2 3" xfId="14317" xr:uid="{00000000-0005-0000-0000-0000F0360000}"/>
    <cellStyle name="20% - Colore 6 13 2 5 3" xfId="14318" xr:uid="{00000000-0005-0000-0000-0000F1360000}"/>
    <cellStyle name="20% - Colore 6 13 2 5 4" xfId="14319" xr:uid="{00000000-0005-0000-0000-0000F2360000}"/>
    <cellStyle name="20% - Colore 6 13 2 6" xfId="14320" xr:uid="{00000000-0005-0000-0000-0000F3360000}"/>
    <cellStyle name="20% - Colore 6 13 2 6 2" xfId="14321" xr:uid="{00000000-0005-0000-0000-0000F4360000}"/>
    <cellStyle name="20% - Colore 6 13 2 6 3" xfId="14322" xr:uid="{00000000-0005-0000-0000-0000F5360000}"/>
    <cellStyle name="20% - Colore 6 13 2 7" xfId="14323" xr:uid="{00000000-0005-0000-0000-0000F6360000}"/>
    <cellStyle name="20% - Colore 6 13 2 7 2" xfId="14324" xr:uid="{00000000-0005-0000-0000-0000F7360000}"/>
    <cellStyle name="20% - Colore 6 13 2 7 3" xfId="14325" xr:uid="{00000000-0005-0000-0000-0000F8360000}"/>
    <cellStyle name="20% - Colore 6 13 2 8" xfId="14326" xr:uid="{00000000-0005-0000-0000-0000F9360000}"/>
    <cellStyle name="20% - Colore 6 13 2 8 2" xfId="14327" xr:uid="{00000000-0005-0000-0000-0000FA360000}"/>
    <cellStyle name="20% - Colore 6 13 2 8 3" xfId="14328" xr:uid="{00000000-0005-0000-0000-0000FB360000}"/>
    <cellStyle name="20% - Colore 6 13 2 9" xfId="14329" xr:uid="{00000000-0005-0000-0000-0000FC360000}"/>
    <cellStyle name="20% - Colore 6 13 3" xfId="14330" xr:uid="{00000000-0005-0000-0000-0000FD360000}"/>
    <cellStyle name="20% - Colore 6 13 3 2" xfId="14331" xr:uid="{00000000-0005-0000-0000-0000FE360000}"/>
    <cellStyle name="20% - Colore 6 13 3 2 2" xfId="14332" xr:uid="{00000000-0005-0000-0000-0000FF360000}"/>
    <cellStyle name="20% - Colore 6 13 3 2 2 2" xfId="14333" xr:uid="{00000000-0005-0000-0000-000000370000}"/>
    <cellStyle name="20% - Colore 6 13 3 2 2 3" xfId="14334" xr:uid="{00000000-0005-0000-0000-000001370000}"/>
    <cellStyle name="20% - Colore 6 13 3 2 3" xfId="14335" xr:uid="{00000000-0005-0000-0000-000002370000}"/>
    <cellStyle name="20% - Colore 6 13 3 2 4" xfId="14336" xr:uid="{00000000-0005-0000-0000-000003370000}"/>
    <cellStyle name="20% - Colore 6 13 3 3" xfId="14337" xr:uid="{00000000-0005-0000-0000-000004370000}"/>
    <cellStyle name="20% - Colore 6 13 3 3 2" xfId="14338" xr:uid="{00000000-0005-0000-0000-000005370000}"/>
    <cellStyle name="20% - Colore 6 13 3 3 3" xfId="14339" xr:uid="{00000000-0005-0000-0000-000006370000}"/>
    <cellStyle name="20% - Colore 6 13 3 4" xfId="14340" xr:uid="{00000000-0005-0000-0000-000007370000}"/>
    <cellStyle name="20% - Colore 6 13 3 4 2" xfId="14341" xr:uid="{00000000-0005-0000-0000-000008370000}"/>
    <cellStyle name="20% - Colore 6 13 3 4 3" xfId="14342" xr:uid="{00000000-0005-0000-0000-000009370000}"/>
    <cellStyle name="20% - Colore 6 13 3 5" xfId="14343" xr:uid="{00000000-0005-0000-0000-00000A370000}"/>
    <cellStyle name="20% - Colore 6 13 3 5 2" xfId="14344" xr:uid="{00000000-0005-0000-0000-00000B370000}"/>
    <cellStyle name="20% - Colore 6 13 3 5 3" xfId="14345" xr:uid="{00000000-0005-0000-0000-00000C370000}"/>
    <cellStyle name="20% - Colore 6 13 3 6" xfId="14346" xr:uid="{00000000-0005-0000-0000-00000D370000}"/>
    <cellStyle name="20% - Colore 6 13 3 7" xfId="14347" xr:uid="{00000000-0005-0000-0000-00000E370000}"/>
    <cellStyle name="20% - Colore 6 13 4" xfId="14348" xr:uid="{00000000-0005-0000-0000-00000F370000}"/>
    <cellStyle name="20% - Colore 6 13 4 2" xfId="14349" xr:uid="{00000000-0005-0000-0000-000010370000}"/>
    <cellStyle name="20% - Colore 6 13 4 2 2" xfId="14350" xr:uid="{00000000-0005-0000-0000-000011370000}"/>
    <cellStyle name="20% - Colore 6 13 4 2 2 2" xfId="14351" xr:uid="{00000000-0005-0000-0000-000012370000}"/>
    <cellStyle name="20% - Colore 6 13 4 2 2 3" xfId="14352" xr:uid="{00000000-0005-0000-0000-000013370000}"/>
    <cellStyle name="20% - Colore 6 13 4 2 3" xfId="14353" xr:uid="{00000000-0005-0000-0000-000014370000}"/>
    <cellStyle name="20% - Colore 6 13 4 2 4" xfId="14354" xr:uid="{00000000-0005-0000-0000-000015370000}"/>
    <cellStyle name="20% - Colore 6 13 4 3" xfId="14355" xr:uid="{00000000-0005-0000-0000-000016370000}"/>
    <cellStyle name="20% - Colore 6 13 4 3 2" xfId="14356" xr:uid="{00000000-0005-0000-0000-000017370000}"/>
    <cellStyle name="20% - Colore 6 13 4 3 3" xfId="14357" xr:uid="{00000000-0005-0000-0000-000018370000}"/>
    <cellStyle name="20% - Colore 6 13 4 4" xfId="14358" xr:uid="{00000000-0005-0000-0000-000019370000}"/>
    <cellStyle name="20% - Colore 6 13 4 4 2" xfId="14359" xr:uid="{00000000-0005-0000-0000-00001A370000}"/>
    <cellStyle name="20% - Colore 6 13 4 4 3" xfId="14360" xr:uid="{00000000-0005-0000-0000-00001B370000}"/>
    <cellStyle name="20% - Colore 6 13 4 5" xfId="14361" xr:uid="{00000000-0005-0000-0000-00001C370000}"/>
    <cellStyle name="20% - Colore 6 13 4 5 2" xfId="14362" xr:uid="{00000000-0005-0000-0000-00001D370000}"/>
    <cellStyle name="20% - Colore 6 13 4 5 3" xfId="14363" xr:uid="{00000000-0005-0000-0000-00001E370000}"/>
    <cellStyle name="20% - Colore 6 13 4 6" xfId="14364" xr:uid="{00000000-0005-0000-0000-00001F370000}"/>
    <cellStyle name="20% - Colore 6 13 4 7" xfId="14365" xr:uid="{00000000-0005-0000-0000-000020370000}"/>
    <cellStyle name="20% - Colore 6 13 5" xfId="14366" xr:uid="{00000000-0005-0000-0000-000021370000}"/>
    <cellStyle name="20% - Colore 6 13 5 2" xfId="14367" xr:uid="{00000000-0005-0000-0000-000022370000}"/>
    <cellStyle name="20% - Colore 6 13 5 2 2" xfId="14368" xr:uid="{00000000-0005-0000-0000-000023370000}"/>
    <cellStyle name="20% - Colore 6 13 5 2 2 2" xfId="14369" xr:uid="{00000000-0005-0000-0000-000024370000}"/>
    <cellStyle name="20% - Colore 6 13 5 2 2 3" xfId="14370" xr:uid="{00000000-0005-0000-0000-000025370000}"/>
    <cellStyle name="20% - Colore 6 13 5 2 3" xfId="14371" xr:uid="{00000000-0005-0000-0000-000026370000}"/>
    <cellStyle name="20% - Colore 6 13 5 2 4" xfId="14372" xr:uid="{00000000-0005-0000-0000-000027370000}"/>
    <cellStyle name="20% - Colore 6 13 5 3" xfId="14373" xr:uid="{00000000-0005-0000-0000-000028370000}"/>
    <cellStyle name="20% - Colore 6 13 5 3 2" xfId="14374" xr:uid="{00000000-0005-0000-0000-000029370000}"/>
    <cellStyle name="20% - Colore 6 13 5 3 3" xfId="14375" xr:uid="{00000000-0005-0000-0000-00002A370000}"/>
    <cellStyle name="20% - Colore 6 13 5 4" xfId="14376" xr:uid="{00000000-0005-0000-0000-00002B370000}"/>
    <cellStyle name="20% - Colore 6 13 5 4 2" xfId="14377" xr:uid="{00000000-0005-0000-0000-00002C370000}"/>
    <cellStyle name="20% - Colore 6 13 5 4 3" xfId="14378" xr:uid="{00000000-0005-0000-0000-00002D370000}"/>
    <cellStyle name="20% - Colore 6 13 5 5" xfId="14379" xr:uid="{00000000-0005-0000-0000-00002E370000}"/>
    <cellStyle name="20% - Colore 6 13 5 5 2" xfId="14380" xr:uid="{00000000-0005-0000-0000-00002F370000}"/>
    <cellStyle name="20% - Colore 6 13 5 5 3" xfId="14381" xr:uid="{00000000-0005-0000-0000-000030370000}"/>
    <cellStyle name="20% - Colore 6 13 5 6" xfId="14382" xr:uid="{00000000-0005-0000-0000-000031370000}"/>
    <cellStyle name="20% - Colore 6 13 5 7" xfId="14383" xr:uid="{00000000-0005-0000-0000-000032370000}"/>
    <cellStyle name="20% - Colore 6 13 6" xfId="14384" xr:uid="{00000000-0005-0000-0000-000033370000}"/>
    <cellStyle name="20% - Colore 6 13 6 2" xfId="14385" xr:uid="{00000000-0005-0000-0000-000034370000}"/>
    <cellStyle name="20% - Colore 6 13 6 2 2" xfId="14386" xr:uid="{00000000-0005-0000-0000-000035370000}"/>
    <cellStyle name="20% - Colore 6 13 6 2 3" xfId="14387" xr:uid="{00000000-0005-0000-0000-000036370000}"/>
    <cellStyle name="20% - Colore 6 13 6 3" xfId="14388" xr:uid="{00000000-0005-0000-0000-000037370000}"/>
    <cellStyle name="20% - Colore 6 13 6 4" xfId="14389" xr:uid="{00000000-0005-0000-0000-000038370000}"/>
    <cellStyle name="20% - Colore 6 13 7" xfId="14390" xr:uid="{00000000-0005-0000-0000-000039370000}"/>
    <cellStyle name="20% - Colore 6 13 7 2" xfId="14391" xr:uid="{00000000-0005-0000-0000-00003A370000}"/>
    <cellStyle name="20% - Colore 6 13 7 3" xfId="14392" xr:uid="{00000000-0005-0000-0000-00003B370000}"/>
    <cellStyle name="20% - Colore 6 13 8" xfId="14393" xr:uid="{00000000-0005-0000-0000-00003C370000}"/>
    <cellStyle name="20% - Colore 6 13 8 2" xfId="14394" xr:uid="{00000000-0005-0000-0000-00003D370000}"/>
    <cellStyle name="20% - Colore 6 13 8 3" xfId="14395" xr:uid="{00000000-0005-0000-0000-00003E370000}"/>
    <cellStyle name="20% - Colore 6 13 9" xfId="14396" xr:uid="{00000000-0005-0000-0000-00003F370000}"/>
    <cellStyle name="20% - Colore 6 13 9 2" xfId="14397" xr:uid="{00000000-0005-0000-0000-000040370000}"/>
    <cellStyle name="20% - Colore 6 13 9 3" xfId="14398" xr:uid="{00000000-0005-0000-0000-000041370000}"/>
    <cellStyle name="20% - Colore 6 14" xfId="14399" xr:uid="{00000000-0005-0000-0000-000042370000}"/>
    <cellStyle name="20% - Colore 6 14 10" xfId="14400" xr:uid="{00000000-0005-0000-0000-000043370000}"/>
    <cellStyle name="20% - Colore 6 14 11" xfId="14401" xr:uid="{00000000-0005-0000-0000-000044370000}"/>
    <cellStyle name="20% - Colore 6 14 2" xfId="14402" xr:uid="{00000000-0005-0000-0000-000045370000}"/>
    <cellStyle name="20% - Colore 6 14 2 10" xfId="14403" xr:uid="{00000000-0005-0000-0000-000046370000}"/>
    <cellStyle name="20% - Colore 6 14 2 2" xfId="14404" xr:uid="{00000000-0005-0000-0000-000047370000}"/>
    <cellStyle name="20% - Colore 6 14 2 2 2" xfId="14405" xr:uid="{00000000-0005-0000-0000-000048370000}"/>
    <cellStyle name="20% - Colore 6 14 2 2 2 2" xfId="14406" xr:uid="{00000000-0005-0000-0000-000049370000}"/>
    <cellStyle name="20% - Colore 6 14 2 2 2 2 2" xfId="14407" xr:uid="{00000000-0005-0000-0000-00004A370000}"/>
    <cellStyle name="20% - Colore 6 14 2 2 2 2 3" xfId="14408" xr:uid="{00000000-0005-0000-0000-00004B370000}"/>
    <cellStyle name="20% - Colore 6 14 2 2 2 3" xfId="14409" xr:uid="{00000000-0005-0000-0000-00004C370000}"/>
    <cellStyle name="20% - Colore 6 14 2 2 2 4" xfId="14410" xr:uid="{00000000-0005-0000-0000-00004D370000}"/>
    <cellStyle name="20% - Colore 6 14 2 2 3" xfId="14411" xr:uid="{00000000-0005-0000-0000-00004E370000}"/>
    <cellStyle name="20% - Colore 6 14 2 2 3 2" xfId="14412" xr:uid="{00000000-0005-0000-0000-00004F370000}"/>
    <cellStyle name="20% - Colore 6 14 2 2 3 3" xfId="14413" xr:uid="{00000000-0005-0000-0000-000050370000}"/>
    <cellStyle name="20% - Colore 6 14 2 2 4" xfId="14414" xr:uid="{00000000-0005-0000-0000-000051370000}"/>
    <cellStyle name="20% - Colore 6 14 2 2 4 2" xfId="14415" xr:uid="{00000000-0005-0000-0000-000052370000}"/>
    <cellStyle name="20% - Colore 6 14 2 2 4 3" xfId="14416" xr:uid="{00000000-0005-0000-0000-000053370000}"/>
    <cellStyle name="20% - Colore 6 14 2 2 5" xfId="14417" xr:uid="{00000000-0005-0000-0000-000054370000}"/>
    <cellStyle name="20% - Colore 6 14 2 2 5 2" xfId="14418" xr:uid="{00000000-0005-0000-0000-000055370000}"/>
    <cellStyle name="20% - Colore 6 14 2 2 5 3" xfId="14419" xr:uid="{00000000-0005-0000-0000-000056370000}"/>
    <cellStyle name="20% - Colore 6 14 2 2 6" xfId="14420" xr:uid="{00000000-0005-0000-0000-000057370000}"/>
    <cellStyle name="20% - Colore 6 14 2 2 7" xfId="14421" xr:uid="{00000000-0005-0000-0000-000058370000}"/>
    <cellStyle name="20% - Colore 6 14 2 3" xfId="14422" xr:uid="{00000000-0005-0000-0000-000059370000}"/>
    <cellStyle name="20% - Colore 6 14 2 3 2" xfId="14423" xr:uid="{00000000-0005-0000-0000-00005A370000}"/>
    <cellStyle name="20% - Colore 6 14 2 3 2 2" xfId="14424" xr:uid="{00000000-0005-0000-0000-00005B370000}"/>
    <cellStyle name="20% - Colore 6 14 2 3 2 2 2" xfId="14425" xr:uid="{00000000-0005-0000-0000-00005C370000}"/>
    <cellStyle name="20% - Colore 6 14 2 3 2 2 3" xfId="14426" xr:uid="{00000000-0005-0000-0000-00005D370000}"/>
    <cellStyle name="20% - Colore 6 14 2 3 2 3" xfId="14427" xr:uid="{00000000-0005-0000-0000-00005E370000}"/>
    <cellStyle name="20% - Colore 6 14 2 3 2 4" xfId="14428" xr:uid="{00000000-0005-0000-0000-00005F370000}"/>
    <cellStyle name="20% - Colore 6 14 2 3 3" xfId="14429" xr:uid="{00000000-0005-0000-0000-000060370000}"/>
    <cellStyle name="20% - Colore 6 14 2 3 3 2" xfId="14430" xr:uid="{00000000-0005-0000-0000-000061370000}"/>
    <cellStyle name="20% - Colore 6 14 2 3 3 3" xfId="14431" xr:uid="{00000000-0005-0000-0000-000062370000}"/>
    <cellStyle name="20% - Colore 6 14 2 3 4" xfId="14432" xr:uid="{00000000-0005-0000-0000-000063370000}"/>
    <cellStyle name="20% - Colore 6 14 2 3 4 2" xfId="14433" xr:uid="{00000000-0005-0000-0000-000064370000}"/>
    <cellStyle name="20% - Colore 6 14 2 3 4 3" xfId="14434" xr:uid="{00000000-0005-0000-0000-000065370000}"/>
    <cellStyle name="20% - Colore 6 14 2 3 5" xfId="14435" xr:uid="{00000000-0005-0000-0000-000066370000}"/>
    <cellStyle name="20% - Colore 6 14 2 3 5 2" xfId="14436" xr:uid="{00000000-0005-0000-0000-000067370000}"/>
    <cellStyle name="20% - Colore 6 14 2 3 5 3" xfId="14437" xr:uid="{00000000-0005-0000-0000-000068370000}"/>
    <cellStyle name="20% - Colore 6 14 2 3 6" xfId="14438" xr:uid="{00000000-0005-0000-0000-000069370000}"/>
    <cellStyle name="20% - Colore 6 14 2 3 7" xfId="14439" xr:uid="{00000000-0005-0000-0000-00006A370000}"/>
    <cellStyle name="20% - Colore 6 14 2 4" xfId="14440" xr:uid="{00000000-0005-0000-0000-00006B370000}"/>
    <cellStyle name="20% - Colore 6 14 2 4 2" xfId="14441" xr:uid="{00000000-0005-0000-0000-00006C370000}"/>
    <cellStyle name="20% - Colore 6 14 2 4 2 2" xfId="14442" xr:uid="{00000000-0005-0000-0000-00006D370000}"/>
    <cellStyle name="20% - Colore 6 14 2 4 2 2 2" xfId="14443" xr:uid="{00000000-0005-0000-0000-00006E370000}"/>
    <cellStyle name="20% - Colore 6 14 2 4 2 2 3" xfId="14444" xr:uid="{00000000-0005-0000-0000-00006F370000}"/>
    <cellStyle name="20% - Colore 6 14 2 4 2 3" xfId="14445" xr:uid="{00000000-0005-0000-0000-000070370000}"/>
    <cellStyle name="20% - Colore 6 14 2 4 2 4" xfId="14446" xr:uid="{00000000-0005-0000-0000-000071370000}"/>
    <cellStyle name="20% - Colore 6 14 2 4 3" xfId="14447" xr:uid="{00000000-0005-0000-0000-000072370000}"/>
    <cellStyle name="20% - Colore 6 14 2 4 3 2" xfId="14448" xr:uid="{00000000-0005-0000-0000-000073370000}"/>
    <cellStyle name="20% - Colore 6 14 2 4 3 3" xfId="14449" xr:uid="{00000000-0005-0000-0000-000074370000}"/>
    <cellStyle name="20% - Colore 6 14 2 4 4" xfId="14450" xr:uid="{00000000-0005-0000-0000-000075370000}"/>
    <cellStyle name="20% - Colore 6 14 2 4 4 2" xfId="14451" xr:uid="{00000000-0005-0000-0000-000076370000}"/>
    <cellStyle name="20% - Colore 6 14 2 4 4 3" xfId="14452" xr:uid="{00000000-0005-0000-0000-000077370000}"/>
    <cellStyle name="20% - Colore 6 14 2 4 5" xfId="14453" xr:uid="{00000000-0005-0000-0000-000078370000}"/>
    <cellStyle name="20% - Colore 6 14 2 4 5 2" xfId="14454" xr:uid="{00000000-0005-0000-0000-000079370000}"/>
    <cellStyle name="20% - Colore 6 14 2 4 5 3" xfId="14455" xr:uid="{00000000-0005-0000-0000-00007A370000}"/>
    <cellStyle name="20% - Colore 6 14 2 4 6" xfId="14456" xr:uid="{00000000-0005-0000-0000-00007B370000}"/>
    <cellStyle name="20% - Colore 6 14 2 4 7" xfId="14457" xr:uid="{00000000-0005-0000-0000-00007C370000}"/>
    <cellStyle name="20% - Colore 6 14 2 5" xfId="14458" xr:uid="{00000000-0005-0000-0000-00007D370000}"/>
    <cellStyle name="20% - Colore 6 14 2 5 2" xfId="14459" xr:uid="{00000000-0005-0000-0000-00007E370000}"/>
    <cellStyle name="20% - Colore 6 14 2 5 2 2" xfId="14460" xr:uid="{00000000-0005-0000-0000-00007F370000}"/>
    <cellStyle name="20% - Colore 6 14 2 5 2 3" xfId="14461" xr:uid="{00000000-0005-0000-0000-000080370000}"/>
    <cellStyle name="20% - Colore 6 14 2 5 3" xfId="14462" xr:uid="{00000000-0005-0000-0000-000081370000}"/>
    <cellStyle name="20% - Colore 6 14 2 5 4" xfId="14463" xr:uid="{00000000-0005-0000-0000-000082370000}"/>
    <cellStyle name="20% - Colore 6 14 2 6" xfId="14464" xr:uid="{00000000-0005-0000-0000-000083370000}"/>
    <cellStyle name="20% - Colore 6 14 2 6 2" xfId="14465" xr:uid="{00000000-0005-0000-0000-000084370000}"/>
    <cellStyle name="20% - Colore 6 14 2 6 3" xfId="14466" xr:uid="{00000000-0005-0000-0000-000085370000}"/>
    <cellStyle name="20% - Colore 6 14 2 7" xfId="14467" xr:uid="{00000000-0005-0000-0000-000086370000}"/>
    <cellStyle name="20% - Colore 6 14 2 7 2" xfId="14468" xr:uid="{00000000-0005-0000-0000-000087370000}"/>
    <cellStyle name="20% - Colore 6 14 2 7 3" xfId="14469" xr:uid="{00000000-0005-0000-0000-000088370000}"/>
    <cellStyle name="20% - Colore 6 14 2 8" xfId="14470" xr:uid="{00000000-0005-0000-0000-000089370000}"/>
    <cellStyle name="20% - Colore 6 14 2 8 2" xfId="14471" xr:uid="{00000000-0005-0000-0000-00008A370000}"/>
    <cellStyle name="20% - Colore 6 14 2 8 3" xfId="14472" xr:uid="{00000000-0005-0000-0000-00008B370000}"/>
    <cellStyle name="20% - Colore 6 14 2 9" xfId="14473" xr:uid="{00000000-0005-0000-0000-00008C370000}"/>
    <cellStyle name="20% - Colore 6 14 3" xfId="14474" xr:uid="{00000000-0005-0000-0000-00008D370000}"/>
    <cellStyle name="20% - Colore 6 14 3 2" xfId="14475" xr:uid="{00000000-0005-0000-0000-00008E370000}"/>
    <cellStyle name="20% - Colore 6 14 3 2 2" xfId="14476" xr:uid="{00000000-0005-0000-0000-00008F370000}"/>
    <cellStyle name="20% - Colore 6 14 3 2 2 2" xfId="14477" xr:uid="{00000000-0005-0000-0000-000090370000}"/>
    <cellStyle name="20% - Colore 6 14 3 2 2 3" xfId="14478" xr:uid="{00000000-0005-0000-0000-000091370000}"/>
    <cellStyle name="20% - Colore 6 14 3 2 3" xfId="14479" xr:uid="{00000000-0005-0000-0000-000092370000}"/>
    <cellStyle name="20% - Colore 6 14 3 2 4" xfId="14480" xr:uid="{00000000-0005-0000-0000-000093370000}"/>
    <cellStyle name="20% - Colore 6 14 3 3" xfId="14481" xr:uid="{00000000-0005-0000-0000-000094370000}"/>
    <cellStyle name="20% - Colore 6 14 3 3 2" xfId="14482" xr:uid="{00000000-0005-0000-0000-000095370000}"/>
    <cellStyle name="20% - Colore 6 14 3 3 3" xfId="14483" xr:uid="{00000000-0005-0000-0000-000096370000}"/>
    <cellStyle name="20% - Colore 6 14 3 4" xfId="14484" xr:uid="{00000000-0005-0000-0000-000097370000}"/>
    <cellStyle name="20% - Colore 6 14 3 4 2" xfId="14485" xr:uid="{00000000-0005-0000-0000-000098370000}"/>
    <cellStyle name="20% - Colore 6 14 3 4 3" xfId="14486" xr:uid="{00000000-0005-0000-0000-000099370000}"/>
    <cellStyle name="20% - Colore 6 14 3 5" xfId="14487" xr:uid="{00000000-0005-0000-0000-00009A370000}"/>
    <cellStyle name="20% - Colore 6 14 3 5 2" xfId="14488" xr:uid="{00000000-0005-0000-0000-00009B370000}"/>
    <cellStyle name="20% - Colore 6 14 3 5 3" xfId="14489" xr:uid="{00000000-0005-0000-0000-00009C370000}"/>
    <cellStyle name="20% - Colore 6 14 3 6" xfId="14490" xr:uid="{00000000-0005-0000-0000-00009D370000}"/>
    <cellStyle name="20% - Colore 6 14 3 7" xfId="14491" xr:uid="{00000000-0005-0000-0000-00009E370000}"/>
    <cellStyle name="20% - Colore 6 14 4" xfId="14492" xr:uid="{00000000-0005-0000-0000-00009F370000}"/>
    <cellStyle name="20% - Colore 6 14 4 2" xfId="14493" xr:uid="{00000000-0005-0000-0000-0000A0370000}"/>
    <cellStyle name="20% - Colore 6 14 4 2 2" xfId="14494" xr:uid="{00000000-0005-0000-0000-0000A1370000}"/>
    <cellStyle name="20% - Colore 6 14 4 2 2 2" xfId="14495" xr:uid="{00000000-0005-0000-0000-0000A2370000}"/>
    <cellStyle name="20% - Colore 6 14 4 2 2 3" xfId="14496" xr:uid="{00000000-0005-0000-0000-0000A3370000}"/>
    <cellStyle name="20% - Colore 6 14 4 2 3" xfId="14497" xr:uid="{00000000-0005-0000-0000-0000A4370000}"/>
    <cellStyle name="20% - Colore 6 14 4 2 4" xfId="14498" xr:uid="{00000000-0005-0000-0000-0000A5370000}"/>
    <cellStyle name="20% - Colore 6 14 4 3" xfId="14499" xr:uid="{00000000-0005-0000-0000-0000A6370000}"/>
    <cellStyle name="20% - Colore 6 14 4 3 2" xfId="14500" xr:uid="{00000000-0005-0000-0000-0000A7370000}"/>
    <cellStyle name="20% - Colore 6 14 4 3 3" xfId="14501" xr:uid="{00000000-0005-0000-0000-0000A8370000}"/>
    <cellStyle name="20% - Colore 6 14 4 4" xfId="14502" xr:uid="{00000000-0005-0000-0000-0000A9370000}"/>
    <cellStyle name="20% - Colore 6 14 4 4 2" xfId="14503" xr:uid="{00000000-0005-0000-0000-0000AA370000}"/>
    <cellStyle name="20% - Colore 6 14 4 4 3" xfId="14504" xr:uid="{00000000-0005-0000-0000-0000AB370000}"/>
    <cellStyle name="20% - Colore 6 14 4 5" xfId="14505" xr:uid="{00000000-0005-0000-0000-0000AC370000}"/>
    <cellStyle name="20% - Colore 6 14 4 5 2" xfId="14506" xr:uid="{00000000-0005-0000-0000-0000AD370000}"/>
    <cellStyle name="20% - Colore 6 14 4 5 3" xfId="14507" xr:uid="{00000000-0005-0000-0000-0000AE370000}"/>
    <cellStyle name="20% - Colore 6 14 4 6" xfId="14508" xr:uid="{00000000-0005-0000-0000-0000AF370000}"/>
    <cellStyle name="20% - Colore 6 14 4 7" xfId="14509" xr:uid="{00000000-0005-0000-0000-0000B0370000}"/>
    <cellStyle name="20% - Colore 6 14 5" xfId="14510" xr:uid="{00000000-0005-0000-0000-0000B1370000}"/>
    <cellStyle name="20% - Colore 6 14 5 2" xfId="14511" xr:uid="{00000000-0005-0000-0000-0000B2370000}"/>
    <cellStyle name="20% - Colore 6 14 5 2 2" xfId="14512" xr:uid="{00000000-0005-0000-0000-0000B3370000}"/>
    <cellStyle name="20% - Colore 6 14 5 2 2 2" xfId="14513" xr:uid="{00000000-0005-0000-0000-0000B4370000}"/>
    <cellStyle name="20% - Colore 6 14 5 2 2 3" xfId="14514" xr:uid="{00000000-0005-0000-0000-0000B5370000}"/>
    <cellStyle name="20% - Colore 6 14 5 2 3" xfId="14515" xr:uid="{00000000-0005-0000-0000-0000B6370000}"/>
    <cellStyle name="20% - Colore 6 14 5 2 4" xfId="14516" xr:uid="{00000000-0005-0000-0000-0000B7370000}"/>
    <cellStyle name="20% - Colore 6 14 5 3" xfId="14517" xr:uid="{00000000-0005-0000-0000-0000B8370000}"/>
    <cellStyle name="20% - Colore 6 14 5 3 2" xfId="14518" xr:uid="{00000000-0005-0000-0000-0000B9370000}"/>
    <cellStyle name="20% - Colore 6 14 5 3 3" xfId="14519" xr:uid="{00000000-0005-0000-0000-0000BA370000}"/>
    <cellStyle name="20% - Colore 6 14 5 4" xfId="14520" xr:uid="{00000000-0005-0000-0000-0000BB370000}"/>
    <cellStyle name="20% - Colore 6 14 5 4 2" xfId="14521" xr:uid="{00000000-0005-0000-0000-0000BC370000}"/>
    <cellStyle name="20% - Colore 6 14 5 4 3" xfId="14522" xr:uid="{00000000-0005-0000-0000-0000BD370000}"/>
    <cellStyle name="20% - Colore 6 14 5 5" xfId="14523" xr:uid="{00000000-0005-0000-0000-0000BE370000}"/>
    <cellStyle name="20% - Colore 6 14 5 5 2" xfId="14524" xr:uid="{00000000-0005-0000-0000-0000BF370000}"/>
    <cellStyle name="20% - Colore 6 14 5 5 3" xfId="14525" xr:uid="{00000000-0005-0000-0000-0000C0370000}"/>
    <cellStyle name="20% - Colore 6 14 5 6" xfId="14526" xr:uid="{00000000-0005-0000-0000-0000C1370000}"/>
    <cellStyle name="20% - Colore 6 14 5 7" xfId="14527" xr:uid="{00000000-0005-0000-0000-0000C2370000}"/>
    <cellStyle name="20% - Colore 6 14 6" xfId="14528" xr:uid="{00000000-0005-0000-0000-0000C3370000}"/>
    <cellStyle name="20% - Colore 6 14 6 2" xfId="14529" xr:uid="{00000000-0005-0000-0000-0000C4370000}"/>
    <cellStyle name="20% - Colore 6 14 6 2 2" xfId="14530" xr:uid="{00000000-0005-0000-0000-0000C5370000}"/>
    <cellStyle name="20% - Colore 6 14 6 2 3" xfId="14531" xr:uid="{00000000-0005-0000-0000-0000C6370000}"/>
    <cellStyle name="20% - Colore 6 14 6 3" xfId="14532" xr:uid="{00000000-0005-0000-0000-0000C7370000}"/>
    <cellStyle name="20% - Colore 6 14 6 4" xfId="14533" xr:uid="{00000000-0005-0000-0000-0000C8370000}"/>
    <cellStyle name="20% - Colore 6 14 7" xfId="14534" xr:uid="{00000000-0005-0000-0000-0000C9370000}"/>
    <cellStyle name="20% - Colore 6 14 7 2" xfId="14535" xr:uid="{00000000-0005-0000-0000-0000CA370000}"/>
    <cellStyle name="20% - Colore 6 14 7 3" xfId="14536" xr:uid="{00000000-0005-0000-0000-0000CB370000}"/>
    <cellStyle name="20% - Colore 6 14 8" xfId="14537" xr:uid="{00000000-0005-0000-0000-0000CC370000}"/>
    <cellStyle name="20% - Colore 6 14 8 2" xfId="14538" xr:uid="{00000000-0005-0000-0000-0000CD370000}"/>
    <cellStyle name="20% - Colore 6 14 8 3" xfId="14539" xr:uid="{00000000-0005-0000-0000-0000CE370000}"/>
    <cellStyle name="20% - Colore 6 14 9" xfId="14540" xr:uid="{00000000-0005-0000-0000-0000CF370000}"/>
    <cellStyle name="20% - Colore 6 14 9 2" xfId="14541" xr:uid="{00000000-0005-0000-0000-0000D0370000}"/>
    <cellStyle name="20% - Colore 6 14 9 3" xfId="14542" xr:uid="{00000000-0005-0000-0000-0000D1370000}"/>
    <cellStyle name="20% - Colore 6 15" xfId="14543" xr:uid="{00000000-0005-0000-0000-0000D2370000}"/>
    <cellStyle name="20% - Colore 6 15 10" xfId="14544" xr:uid="{00000000-0005-0000-0000-0000D3370000}"/>
    <cellStyle name="20% - Colore 6 15 11" xfId="14545" xr:uid="{00000000-0005-0000-0000-0000D4370000}"/>
    <cellStyle name="20% - Colore 6 15 2" xfId="14546" xr:uid="{00000000-0005-0000-0000-0000D5370000}"/>
    <cellStyle name="20% - Colore 6 15 2 10" xfId="14547" xr:uid="{00000000-0005-0000-0000-0000D6370000}"/>
    <cellStyle name="20% - Colore 6 15 2 2" xfId="14548" xr:uid="{00000000-0005-0000-0000-0000D7370000}"/>
    <cellStyle name="20% - Colore 6 15 2 2 2" xfId="14549" xr:uid="{00000000-0005-0000-0000-0000D8370000}"/>
    <cellStyle name="20% - Colore 6 15 2 2 2 2" xfId="14550" xr:uid="{00000000-0005-0000-0000-0000D9370000}"/>
    <cellStyle name="20% - Colore 6 15 2 2 2 2 2" xfId="14551" xr:uid="{00000000-0005-0000-0000-0000DA370000}"/>
    <cellStyle name="20% - Colore 6 15 2 2 2 2 3" xfId="14552" xr:uid="{00000000-0005-0000-0000-0000DB370000}"/>
    <cellStyle name="20% - Colore 6 15 2 2 2 3" xfId="14553" xr:uid="{00000000-0005-0000-0000-0000DC370000}"/>
    <cellStyle name="20% - Colore 6 15 2 2 2 4" xfId="14554" xr:uid="{00000000-0005-0000-0000-0000DD370000}"/>
    <cellStyle name="20% - Colore 6 15 2 2 3" xfId="14555" xr:uid="{00000000-0005-0000-0000-0000DE370000}"/>
    <cellStyle name="20% - Colore 6 15 2 2 3 2" xfId="14556" xr:uid="{00000000-0005-0000-0000-0000DF370000}"/>
    <cellStyle name="20% - Colore 6 15 2 2 3 3" xfId="14557" xr:uid="{00000000-0005-0000-0000-0000E0370000}"/>
    <cellStyle name="20% - Colore 6 15 2 2 4" xfId="14558" xr:uid="{00000000-0005-0000-0000-0000E1370000}"/>
    <cellStyle name="20% - Colore 6 15 2 2 4 2" xfId="14559" xr:uid="{00000000-0005-0000-0000-0000E2370000}"/>
    <cellStyle name="20% - Colore 6 15 2 2 4 3" xfId="14560" xr:uid="{00000000-0005-0000-0000-0000E3370000}"/>
    <cellStyle name="20% - Colore 6 15 2 2 5" xfId="14561" xr:uid="{00000000-0005-0000-0000-0000E4370000}"/>
    <cellStyle name="20% - Colore 6 15 2 2 5 2" xfId="14562" xr:uid="{00000000-0005-0000-0000-0000E5370000}"/>
    <cellStyle name="20% - Colore 6 15 2 2 5 3" xfId="14563" xr:uid="{00000000-0005-0000-0000-0000E6370000}"/>
    <cellStyle name="20% - Colore 6 15 2 2 6" xfId="14564" xr:uid="{00000000-0005-0000-0000-0000E7370000}"/>
    <cellStyle name="20% - Colore 6 15 2 2 7" xfId="14565" xr:uid="{00000000-0005-0000-0000-0000E8370000}"/>
    <cellStyle name="20% - Colore 6 15 2 3" xfId="14566" xr:uid="{00000000-0005-0000-0000-0000E9370000}"/>
    <cellStyle name="20% - Colore 6 15 2 3 2" xfId="14567" xr:uid="{00000000-0005-0000-0000-0000EA370000}"/>
    <cellStyle name="20% - Colore 6 15 2 3 2 2" xfId="14568" xr:uid="{00000000-0005-0000-0000-0000EB370000}"/>
    <cellStyle name="20% - Colore 6 15 2 3 2 2 2" xfId="14569" xr:uid="{00000000-0005-0000-0000-0000EC370000}"/>
    <cellStyle name="20% - Colore 6 15 2 3 2 2 3" xfId="14570" xr:uid="{00000000-0005-0000-0000-0000ED370000}"/>
    <cellStyle name="20% - Colore 6 15 2 3 2 3" xfId="14571" xr:uid="{00000000-0005-0000-0000-0000EE370000}"/>
    <cellStyle name="20% - Colore 6 15 2 3 2 4" xfId="14572" xr:uid="{00000000-0005-0000-0000-0000EF370000}"/>
    <cellStyle name="20% - Colore 6 15 2 3 3" xfId="14573" xr:uid="{00000000-0005-0000-0000-0000F0370000}"/>
    <cellStyle name="20% - Colore 6 15 2 3 3 2" xfId="14574" xr:uid="{00000000-0005-0000-0000-0000F1370000}"/>
    <cellStyle name="20% - Colore 6 15 2 3 3 3" xfId="14575" xr:uid="{00000000-0005-0000-0000-0000F2370000}"/>
    <cellStyle name="20% - Colore 6 15 2 3 4" xfId="14576" xr:uid="{00000000-0005-0000-0000-0000F3370000}"/>
    <cellStyle name="20% - Colore 6 15 2 3 4 2" xfId="14577" xr:uid="{00000000-0005-0000-0000-0000F4370000}"/>
    <cellStyle name="20% - Colore 6 15 2 3 4 3" xfId="14578" xr:uid="{00000000-0005-0000-0000-0000F5370000}"/>
    <cellStyle name="20% - Colore 6 15 2 3 5" xfId="14579" xr:uid="{00000000-0005-0000-0000-0000F6370000}"/>
    <cellStyle name="20% - Colore 6 15 2 3 5 2" xfId="14580" xr:uid="{00000000-0005-0000-0000-0000F7370000}"/>
    <cellStyle name="20% - Colore 6 15 2 3 5 3" xfId="14581" xr:uid="{00000000-0005-0000-0000-0000F8370000}"/>
    <cellStyle name="20% - Colore 6 15 2 3 6" xfId="14582" xr:uid="{00000000-0005-0000-0000-0000F9370000}"/>
    <cellStyle name="20% - Colore 6 15 2 3 7" xfId="14583" xr:uid="{00000000-0005-0000-0000-0000FA370000}"/>
    <cellStyle name="20% - Colore 6 15 2 4" xfId="14584" xr:uid="{00000000-0005-0000-0000-0000FB370000}"/>
    <cellStyle name="20% - Colore 6 15 2 4 2" xfId="14585" xr:uid="{00000000-0005-0000-0000-0000FC370000}"/>
    <cellStyle name="20% - Colore 6 15 2 4 2 2" xfId="14586" xr:uid="{00000000-0005-0000-0000-0000FD370000}"/>
    <cellStyle name="20% - Colore 6 15 2 4 2 2 2" xfId="14587" xr:uid="{00000000-0005-0000-0000-0000FE370000}"/>
    <cellStyle name="20% - Colore 6 15 2 4 2 2 3" xfId="14588" xr:uid="{00000000-0005-0000-0000-0000FF370000}"/>
    <cellStyle name="20% - Colore 6 15 2 4 2 3" xfId="14589" xr:uid="{00000000-0005-0000-0000-000000380000}"/>
    <cellStyle name="20% - Colore 6 15 2 4 2 4" xfId="14590" xr:uid="{00000000-0005-0000-0000-000001380000}"/>
    <cellStyle name="20% - Colore 6 15 2 4 3" xfId="14591" xr:uid="{00000000-0005-0000-0000-000002380000}"/>
    <cellStyle name="20% - Colore 6 15 2 4 3 2" xfId="14592" xr:uid="{00000000-0005-0000-0000-000003380000}"/>
    <cellStyle name="20% - Colore 6 15 2 4 3 3" xfId="14593" xr:uid="{00000000-0005-0000-0000-000004380000}"/>
    <cellStyle name="20% - Colore 6 15 2 4 4" xfId="14594" xr:uid="{00000000-0005-0000-0000-000005380000}"/>
    <cellStyle name="20% - Colore 6 15 2 4 4 2" xfId="14595" xr:uid="{00000000-0005-0000-0000-000006380000}"/>
    <cellStyle name="20% - Colore 6 15 2 4 4 3" xfId="14596" xr:uid="{00000000-0005-0000-0000-000007380000}"/>
    <cellStyle name="20% - Colore 6 15 2 4 5" xfId="14597" xr:uid="{00000000-0005-0000-0000-000008380000}"/>
    <cellStyle name="20% - Colore 6 15 2 4 5 2" xfId="14598" xr:uid="{00000000-0005-0000-0000-000009380000}"/>
    <cellStyle name="20% - Colore 6 15 2 4 5 3" xfId="14599" xr:uid="{00000000-0005-0000-0000-00000A380000}"/>
    <cellStyle name="20% - Colore 6 15 2 4 6" xfId="14600" xr:uid="{00000000-0005-0000-0000-00000B380000}"/>
    <cellStyle name="20% - Colore 6 15 2 4 7" xfId="14601" xr:uid="{00000000-0005-0000-0000-00000C380000}"/>
    <cellStyle name="20% - Colore 6 15 2 5" xfId="14602" xr:uid="{00000000-0005-0000-0000-00000D380000}"/>
    <cellStyle name="20% - Colore 6 15 2 5 2" xfId="14603" xr:uid="{00000000-0005-0000-0000-00000E380000}"/>
    <cellStyle name="20% - Colore 6 15 2 5 2 2" xfId="14604" xr:uid="{00000000-0005-0000-0000-00000F380000}"/>
    <cellStyle name="20% - Colore 6 15 2 5 2 3" xfId="14605" xr:uid="{00000000-0005-0000-0000-000010380000}"/>
    <cellStyle name="20% - Colore 6 15 2 5 3" xfId="14606" xr:uid="{00000000-0005-0000-0000-000011380000}"/>
    <cellStyle name="20% - Colore 6 15 2 5 4" xfId="14607" xr:uid="{00000000-0005-0000-0000-000012380000}"/>
    <cellStyle name="20% - Colore 6 15 2 6" xfId="14608" xr:uid="{00000000-0005-0000-0000-000013380000}"/>
    <cellStyle name="20% - Colore 6 15 2 6 2" xfId="14609" xr:uid="{00000000-0005-0000-0000-000014380000}"/>
    <cellStyle name="20% - Colore 6 15 2 6 3" xfId="14610" xr:uid="{00000000-0005-0000-0000-000015380000}"/>
    <cellStyle name="20% - Colore 6 15 2 7" xfId="14611" xr:uid="{00000000-0005-0000-0000-000016380000}"/>
    <cellStyle name="20% - Colore 6 15 2 7 2" xfId="14612" xr:uid="{00000000-0005-0000-0000-000017380000}"/>
    <cellStyle name="20% - Colore 6 15 2 7 3" xfId="14613" xr:uid="{00000000-0005-0000-0000-000018380000}"/>
    <cellStyle name="20% - Colore 6 15 2 8" xfId="14614" xr:uid="{00000000-0005-0000-0000-000019380000}"/>
    <cellStyle name="20% - Colore 6 15 2 8 2" xfId="14615" xr:uid="{00000000-0005-0000-0000-00001A380000}"/>
    <cellStyle name="20% - Colore 6 15 2 8 3" xfId="14616" xr:uid="{00000000-0005-0000-0000-00001B380000}"/>
    <cellStyle name="20% - Colore 6 15 2 9" xfId="14617" xr:uid="{00000000-0005-0000-0000-00001C380000}"/>
    <cellStyle name="20% - Colore 6 15 3" xfId="14618" xr:uid="{00000000-0005-0000-0000-00001D380000}"/>
    <cellStyle name="20% - Colore 6 15 3 2" xfId="14619" xr:uid="{00000000-0005-0000-0000-00001E380000}"/>
    <cellStyle name="20% - Colore 6 15 3 2 2" xfId="14620" xr:uid="{00000000-0005-0000-0000-00001F380000}"/>
    <cellStyle name="20% - Colore 6 15 3 2 2 2" xfId="14621" xr:uid="{00000000-0005-0000-0000-000020380000}"/>
    <cellStyle name="20% - Colore 6 15 3 2 2 3" xfId="14622" xr:uid="{00000000-0005-0000-0000-000021380000}"/>
    <cellStyle name="20% - Colore 6 15 3 2 3" xfId="14623" xr:uid="{00000000-0005-0000-0000-000022380000}"/>
    <cellStyle name="20% - Colore 6 15 3 2 4" xfId="14624" xr:uid="{00000000-0005-0000-0000-000023380000}"/>
    <cellStyle name="20% - Colore 6 15 3 3" xfId="14625" xr:uid="{00000000-0005-0000-0000-000024380000}"/>
    <cellStyle name="20% - Colore 6 15 3 3 2" xfId="14626" xr:uid="{00000000-0005-0000-0000-000025380000}"/>
    <cellStyle name="20% - Colore 6 15 3 3 3" xfId="14627" xr:uid="{00000000-0005-0000-0000-000026380000}"/>
    <cellStyle name="20% - Colore 6 15 3 4" xfId="14628" xr:uid="{00000000-0005-0000-0000-000027380000}"/>
    <cellStyle name="20% - Colore 6 15 3 4 2" xfId="14629" xr:uid="{00000000-0005-0000-0000-000028380000}"/>
    <cellStyle name="20% - Colore 6 15 3 4 3" xfId="14630" xr:uid="{00000000-0005-0000-0000-000029380000}"/>
    <cellStyle name="20% - Colore 6 15 3 5" xfId="14631" xr:uid="{00000000-0005-0000-0000-00002A380000}"/>
    <cellStyle name="20% - Colore 6 15 3 5 2" xfId="14632" xr:uid="{00000000-0005-0000-0000-00002B380000}"/>
    <cellStyle name="20% - Colore 6 15 3 5 3" xfId="14633" xr:uid="{00000000-0005-0000-0000-00002C380000}"/>
    <cellStyle name="20% - Colore 6 15 3 6" xfId="14634" xr:uid="{00000000-0005-0000-0000-00002D380000}"/>
    <cellStyle name="20% - Colore 6 15 3 7" xfId="14635" xr:uid="{00000000-0005-0000-0000-00002E380000}"/>
    <cellStyle name="20% - Colore 6 15 4" xfId="14636" xr:uid="{00000000-0005-0000-0000-00002F380000}"/>
    <cellStyle name="20% - Colore 6 15 4 2" xfId="14637" xr:uid="{00000000-0005-0000-0000-000030380000}"/>
    <cellStyle name="20% - Colore 6 15 4 2 2" xfId="14638" xr:uid="{00000000-0005-0000-0000-000031380000}"/>
    <cellStyle name="20% - Colore 6 15 4 2 2 2" xfId="14639" xr:uid="{00000000-0005-0000-0000-000032380000}"/>
    <cellStyle name="20% - Colore 6 15 4 2 2 3" xfId="14640" xr:uid="{00000000-0005-0000-0000-000033380000}"/>
    <cellStyle name="20% - Colore 6 15 4 2 3" xfId="14641" xr:uid="{00000000-0005-0000-0000-000034380000}"/>
    <cellStyle name="20% - Colore 6 15 4 2 4" xfId="14642" xr:uid="{00000000-0005-0000-0000-000035380000}"/>
    <cellStyle name="20% - Colore 6 15 4 3" xfId="14643" xr:uid="{00000000-0005-0000-0000-000036380000}"/>
    <cellStyle name="20% - Colore 6 15 4 3 2" xfId="14644" xr:uid="{00000000-0005-0000-0000-000037380000}"/>
    <cellStyle name="20% - Colore 6 15 4 3 3" xfId="14645" xr:uid="{00000000-0005-0000-0000-000038380000}"/>
    <cellStyle name="20% - Colore 6 15 4 4" xfId="14646" xr:uid="{00000000-0005-0000-0000-000039380000}"/>
    <cellStyle name="20% - Colore 6 15 4 4 2" xfId="14647" xr:uid="{00000000-0005-0000-0000-00003A380000}"/>
    <cellStyle name="20% - Colore 6 15 4 4 3" xfId="14648" xr:uid="{00000000-0005-0000-0000-00003B380000}"/>
    <cellStyle name="20% - Colore 6 15 4 5" xfId="14649" xr:uid="{00000000-0005-0000-0000-00003C380000}"/>
    <cellStyle name="20% - Colore 6 15 4 5 2" xfId="14650" xr:uid="{00000000-0005-0000-0000-00003D380000}"/>
    <cellStyle name="20% - Colore 6 15 4 5 3" xfId="14651" xr:uid="{00000000-0005-0000-0000-00003E380000}"/>
    <cellStyle name="20% - Colore 6 15 4 6" xfId="14652" xr:uid="{00000000-0005-0000-0000-00003F380000}"/>
    <cellStyle name="20% - Colore 6 15 4 7" xfId="14653" xr:uid="{00000000-0005-0000-0000-000040380000}"/>
    <cellStyle name="20% - Colore 6 15 5" xfId="14654" xr:uid="{00000000-0005-0000-0000-000041380000}"/>
    <cellStyle name="20% - Colore 6 15 5 2" xfId="14655" xr:uid="{00000000-0005-0000-0000-000042380000}"/>
    <cellStyle name="20% - Colore 6 15 5 2 2" xfId="14656" xr:uid="{00000000-0005-0000-0000-000043380000}"/>
    <cellStyle name="20% - Colore 6 15 5 2 2 2" xfId="14657" xr:uid="{00000000-0005-0000-0000-000044380000}"/>
    <cellStyle name="20% - Colore 6 15 5 2 2 3" xfId="14658" xr:uid="{00000000-0005-0000-0000-000045380000}"/>
    <cellStyle name="20% - Colore 6 15 5 2 3" xfId="14659" xr:uid="{00000000-0005-0000-0000-000046380000}"/>
    <cellStyle name="20% - Colore 6 15 5 2 4" xfId="14660" xr:uid="{00000000-0005-0000-0000-000047380000}"/>
    <cellStyle name="20% - Colore 6 15 5 3" xfId="14661" xr:uid="{00000000-0005-0000-0000-000048380000}"/>
    <cellStyle name="20% - Colore 6 15 5 3 2" xfId="14662" xr:uid="{00000000-0005-0000-0000-000049380000}"/>
    <cellStyle name="20% - Colore 6 15 5 3 3" xfId="14663" xr:uid="{00000000-0005-0000-0000-00004A380000}"/>
    <cellStyle name="20% - Colore 6 15 5 4" xfId="14664" xr:uid="{00000000-0005-0000-0000-00004B380000}"/>
    <cellStyle name="20% - Colore 6 15 5 4 2" xfId="14665" xr:uid="{00000000-0005-0000-0000-00004C380000}"/>
    <cellStyle name="20% - Colore 6 15 5 4 3" xfId="14666" xr:uid="{00000000-0005-0000-0000-00004D380000}"/>
    <cellStyle name="20% - Colore 6 15 5 5" xfId="14667" xr:uid="{00000000-0005-0000-0000-00004E380000}"/>
    <cellStyle name="20% - Colore 6 15 5 5 2" xfId="14668" xr:uid="{00000000-0005-0000-0000-00004F380000}"/>
    <cellStyle name="20% - Colore 6 15 5 5 3" xfId="14669" xr:uid="{00000000-0005-0000-0000-000050380000}"/>
    <cellStyle name="20% - Colore 6 15 5 6" xfId="14670" xr:uid="{00000000-0005-0000-0000-000051380000}"/>
    <cellStyle name="20% - Colore 6 15 5 7" xfId="14671" xr:uid="{00000000-0005-0000-0000-000052380000}"/>
    <cellStyle name="20% - Colore 6 15 6" xfId="14672" xr:uid="{00000000-0005-0000-0000-000053380000}"/>
    <cellStyle name="20% - Colore 6 15 6 2" xfId="14673" xr:uid="{00000000-0005-0000-0000-000054380000}"/>
    <cellStyle name="20% - Colore 6 15 6 2 2" xfId="14674" xr:uid="{00000000-0005-0000-0000-000055380000}"/>
    <cellStyle name="20% - Colore 6 15 6 2 3" xfId="14675" xr:uid="{00000000-0005-0000-0000-000056380000}"/>
    <cellStyle name="20% - Colore 6 15 6 3" xfId="14676" xr:uid="{00000000-0005-0000-0000-000057380000}"/>
    <cellStyle name="20% - Colore 6 15 6 4" xfId="14677" xr:uid="{00000000-0005-0000-0000-000058380000}"/>
    <cellStyle name="20% - Colore 6 15 7" xfId="14678" xr:uid="{00000000-0005-0000-0000-000059380000}"/>
    <cellStyle name="20% - Colore 6 15 7 2" xfId="14679" xr:uid="{00000000-0005-0000-0000-00005A380000}"/>
    <cellStyle name="20% - Colore 6 15 7 3" xfId="14680" xr:uid="{00000000-0005-0000-0000-00005B380000}"/>
    <cellStyle name="20% - Colore 6 15 8" xfId="14681" xr:uid="{00000000-0005-0000-0000-00005C380000}"/>
    <cellStyle name="20% - Colore 6 15 8 2" xfId="14682" xr:uid="{00000000-0005-0000-0000-00005D380000}"/>
    <cellStyle name="20% - Colore 6 15 8 3" xfId="14683" xr:uid="{00000000-0005-0000-0000-00005E380000}"/>
    <cellStyle name="20% - Colore 6 15 9" xfId="14684" xr:uid="{00000000-0005-0000-0000-00005F380000}"/>
    <cellStyle name="20% - Colore 6 15 9 2" xfId="14685" xr:uid="{00000000-0005-0000-0000-000060380000}"/>
    <cellStyle name="20% - Colore 6 15 9 3" xfId="14686" xr:uid="{00000000-0005-0000-0000-000061380000}"/>
    <cellStyle name="20% - Colore 6 16" xfId="14687" xr:uid="{00000000-0005-0000-0000-000062380000}"/>
    <cellStyle name="20% - Colore 6 16 10" xfId="14688" xr:uid="{00000000-0005-0000-0000-000063380000}"/>
    <cellStyle name="20% - Colore 6 16 11" xfId="14689" xr:uid="{00000000-0005-0000-0000-000064380000}"/>
    <cellStyle name="20% - Colore 6 16 2" xfId="14690" xr:uid="{00000000-0005-0000-0000-000065380000}"/>
    <cellStyle name="20% - Colore 6 16 2 10" xfId="14691" xr:uid="{00000000-0005-0000-0000-000066380000}"/>
    <cellStyle name="20% - Colore 6 16 2 2" xfId="14692" xr:uid="{00000000-0005-0000-0000-000067380000}"/>
    <cellStyle name="20% - Colore 6 16 2 2 2" xfId="14693" xr:uid="{00000000-0005-0000-0000-000068380000}"/>
    <cellStyle name="20% - Colore 6 16 2 2 2 2" xfId="14694" xr:uid="{00000000-0005-0000-0000-000069380000}"/>
    <cellStyle name="20% - Colore 6 16 2 2 2 2 2" xfId="14695" xr:uid="{00000000-0005-0000-0000-00006A380000}"/>
    <cellStyle name="20% - Colore 6 16 2 2 2 2 3" xfId="14696" xr:uid="{00000000-0005-0000-0000-00006B380000}"/>
    <cellStyle name="20% - Colore 6 16 2 2 2 3" xfId="14697" xr:uid="{00000000-0005-0000-0000-00006C380000}"/>
    <cellStyle name="20% - Colore 6 16 2 2 2 4" xfId="14698" xr:uid="{00000000-0005-0000-0000-00006D380000}"/>
    <cellStyle name="20% - Colore 6 16 2 2 3" xfId="14699" xr:uid="{00000000-0005-0000-0000-00006E380000}"/>
    <cellStyle name="20% - Colore 6 16 2 2 3 2" xfId="14700" xr:uid="{00000000-0005-0000-0000-00006F380000}"/>
    <cellStyle name="20% - Colore 6 16 2 2 3 3" xfId="14701" xr:uid="{00000000-0005-0000-0000-000070380000}"/>
    <cellStyle name="20% - Colore 6 16 2 2 4" xfId="14702" xr:uid="{00000000-0005-0000-0000-000071380000}"/>
    <cellStyle name="20% - Colore 6 16 2 2 4 2" xfId="14703" xr:uid="{00000000-0005-0000-0000-000072380000}"/>
    <cellStyle name="20% - Colore 6 16 2 2 4 3" xfId="14704" xr:uid="{00000000-0005-0000-0000-000073380000}"/>
    <cellStyle name="20% - Colore 6 16 2 2 5" xfId="14705" xr:uid="{00000000-0005-0000-0000-000074380000}"/>
    <cellStyle name="20% - Colore 6 16 2 2 5 2" xfId="14706" xr:uid="{00000000-0005-0000-0000-000075380000}"/>
    <cellStyle name="20% - Colore 6 16 2 2 5 3" xfId="14707" xr:uid="{00000000-0005-0000-0000-000076380000}"/>
    <cellStyle name="20% - Colore 6 16 2 2 6" xfId="14708" xr:uid="{00000000-0005-0000-0000-000077380000}"/>
    <cellStyle name="20% - Colore 6 16 2 2 7" xfId="14709" xr:uid="{00000000-0005-0000-0000-000078380000}"/>
    <cellStyle name="20% - Colore 6 16 2 3" xfId="14710" xr:uid="{00000000-0005-0000-0000-000079380000}"/>
    <cellStyle name="20% - Colore 6 16 2 3 2" xfId="14711" xr:uid="{00000000-0005-0000-0000-00007A380000}"/>
    <cellStyle name="20% - Colore 6 16 2 3 2 2" xfId="14712" xr:uid="{00000000-0005-0000-0000-00007B380000}"/>
    <cellStyle name="20% - Colore 6 16 2 3 2 2 2" xfId="14713" xr:uid="{00000000-0005-0000-0000-00007C380000}"/>
    <cellStyle name="20% - Colore 6 16 2 3 2 2 3" xfId="14714" xr:uid="{00000000-0005-0000-0000-00007D380000}"/>
    <cellStyle name="20% - Colore 6 16 2 3 2 3" xfId="14715" xr:uid="{00000000-0005-0000-0000-00007E380000}"/>
    <cellStyle name="20% - Colore 6 16 2 3 2 4" xfId="14716" xr:uid="{00000000-0005-0000-0000-00007F380000}"/>
    <cellStyle name="20% - Colore 6 16 2 3 3" xfId="14717" xr:uid="{00000000-0005-0000-0000-000080380000}"/>
    <cellStyle name="20% - Colore 6 16 2 3 3 2" xfId="14718" xr:uid="{00000000-0005-0000-0000-000081380000}"/>
    <cellStyle name="20% - Colore 6 16 2 3 3 3" xfId="14719" xr:uid="{00000000-0005-0000-0000-000082380000}"/>
    <cellStyle name="20% - Colore 6 16 2 3 4" xfId="14720" xr:uid="{00000000-0005-0000-0000-000083380000}"/>
    <cellStyle name="20% - Colore 6 16 2 3 4 2" xfId="14721" xr:uid="{00000000-0005-0000-0000-000084380000}"/>
    <cellStyle name="20% - Colore 6 16 2 3 4 3" xfId="14722" xr:uid="{00000000-0005-0000-0000-000085380000}"/>
    <cellStyle name="20% - Colore 6 16 2 3 5" xfId="14723" xr:uid="{00000000-0005-0000-0000-000086380000}"/>
    <cellStyle name="20% - Colore 6 16 2 3 5 2" xfId="14724" xr:uid="{00000000-0005-0000-0000-000087380000}"/>
    <cellStyle name="20% - Colore 6 16 2 3 5 3" xfId="14725" xr:uid="{00000000-0005-0000-0000-000088380000}"/>
    <cellStyle name="20% - Colore 6 16 2 3 6" xfId="14726" xr:uid="{00000000-0005-0000-0000-000089380000}"/>
    <cellStyle name="20% - Colore 6 16 2 3 7" xfId="14727" xr:uid="{00000000-0005-0000-0000-00008A380000}"/>
    <cellStyle name="20% - Colore 6 16 2 4" xfId="14728" xr:uid="{00000000-0005-0000-0000-00008B380000}"/>
    <cellStyle name="20% - Colore 6 16 2 4 2" xfId="14729" xr:uid="{00000000-0005-0000-0000-00008C380000}"/>
    <cellStyle name="20% - Colore 6 16 2 4 2 2" xfId="14730" xr:uid="{00000000-0005-0000-0000-00008D380000}"/>
    <cellStyle name="20% - Colore 6 16 2 4 2 2 2" xfId="14731" xr:uid="{00000000-0005-0000-0000-00008E380000}"/>
    <cellStyle name="20% - Colore 6 16 2 4 2 2 3" xfId="14732" xr:uid="{00000000-0005-0000-0000-00008F380000}"/>
    <cellStyle name="20% - Colore 6 16 2 4 2 3" xfId="14733" xr:uid="{00000000-0005-0000-0000-000090380000}"/>
    <cellStyle name="20% - Colore 6 16 2 4 2 4" xfId="14734" xr:uid="{00000000-0005-0000-0000-000091380000}"/>
    <cellStyle name="20% - Colore 6 16 2 4 3" xfId="14735" xr:uid="{00000000-0005-0000-0000-000092380000}"/>
    <cellStyle name="20% - Colore 6 16 2 4 3 2" xfId="14736" xr:uid="{00000000-0005-0000-0000-000093380000}"/>
    <cellStyle name="20% - Colore 6 16 2 4 3 3" xfId="14737" xr:uid="{00000000-0005-0000-0000-000094380000}"/>
    <cellStyle name="20% - Colore 6 16 2 4 4" xfId="14738" xr:uid="{00000000-0005-0000-0000-000095380000}"/>
    <cellStyle name="20% - Colore 6 16 2 4 4 2" xfId="14739" xr:uid="{00000000-0005-0000-0000-000096380000}"/>
    <cellStyle name="20% - Colore 6 16 2 4 4 3" xfId="14740" xr:uid="{00000000-0005-0000-0000-000097380000}"/>
    <cellStyle name="20% - Colore 6 16 2 4 5" xfId="14741" xr:uid="{00000000-0005-0000-0000-000098380000}"/>
    <cellStyle name="20% - Colore 6 16 2 4 5 2" xfId="14742" xr:uid="{00000000-0005-0000-0000-000099380000}"/>
    <cellStyle name="20% - Colore 6 16 2 4 5 3" xfId="14743" xr:uid="{00000000-0005-0000-0000-00009A380000}"/>
    <cellStyle name="20% - Colore 6 16 2 4 6" xfId="14744" xr:uid="{00000000-0005-0000-0000-00009B380000}"/>
    <cellStyle name="20% - Colore 6 16 2 4 7" xfId="14745" xr:uid="{00000000-0005-0000-0000-00009C380000}"/>
    <cellStyle name="20% - Colore 6 16 2 5" xfId="14746" xr:uid="{00000000-0005-0000-0000-00009D380000}"/>
    <cellStyle name="20% - Colore 6 16 2 5 2" xfId="14747" xr:uid="{00000000-0005-0000-0000-00009E380000}"/>
    <cellStyle name="20% - Colore 6 16 2 5 2 2" xfId="14748" xr:uid="{00000000-0005-0000-0000-00009F380000}"/>
    <cellStyle name="20% - Colore 6 16 2 5 2 3" xfId="14749" xr:uid="{00000000-0005-0000-0000-0000A0380000}"/>
    <cellStyle name="20% - Colore 6 16 2 5 3" xfId="14750" xr:uid="{00000000-0005-0000-0000-0000A1380000}"/>
    <cellStyle name="20% - Colore 6 16 2 5 4" xfId="14751" xr:uid="{00000000-0005-0000-0000-0000A2380000}"/>
    <cellStyle name="20% - Colore 6 16 2 6" xfId="14752" xr:uid="{00000000-0005-0000-0000-0000A3380000}"/>
    <cellStyle name="20% - Colore 6 16 2 6 2" xfId="14753" xr:uid="{00000000-0005-0000-0000-0000A4380000}"/>
    <cellStyle name="20% - Colore 6 16 2 6 3" xfId="14754" xr:uid="{00000000-0005-0000-0000-0000A5380000}"/>
    <cellStyle name="20% - Colore 6 16 2 7" xfId="14755" xr:uid="{00000000-0005-0000-0000-0000A6380000}"/>
    <cellStyle name="20% - Colore 6 16 2 7 2" xfId="14756" xr:uid="{00000000-0005-0000-0000-0000A7380000}"/>
    <cellStyle name="20% - Colore 6 16 2 7 3" xfId="14757" xr:uid="{00000000-0005-0000-0000-0000A8380000}"/>
    <cellStyle name="20% - Colore 6 16 2 8" xfId="14758" xr:uid="{00000000-0005-0000-0000-0000A9380000}"/>
    <cellStyle name="20% - Colore 6 16 2 8 2" xfId="14759" xr:uid="{00000000-0005-0000-0000-0000AA380000}"/>
    <cellStyle name="20% - Colore 6 16 2 8 3" xfId="14760" xr:uid="{00000000-0005-0000-0000-0000AB380000}"/>
    <cellStyle name="20% - Colore 6 16 2 9" xfId="14761" xr:uid="{00000000-0005-0000-0000-0000AC380000}"/>
    <cellStyle name="20% - Colore 6 16 3" xfId="14762" xr:uid="{00000000-0005-0000-0000-0000AD380000}"/>
    <cellStyle name="20% - Colore 6 16 3 2" xfId="14763" xr:uid="{00000000-0005-0000-0000-0000AE380000}"/>
    <cellStyle name="20% - Colore 6 16 3 2 2" xfId="14764" xr:uid="{00000000-0005-0000-0000-0000AF380000}"/>
    <cellStyle name="20% - Colore 6 16 3 2 2 2" xfId="14765" xr:uid="{00000000-0005-0000-0000-0000B0380000}"/>
    <cellStyle name="20% - Colore 6 16 3 2 2 3" xfId="14766" xr:uid="{00000000-0005-0000-0000-0000B1380000}"/>
    <cellStyle name="20% - Colore 6 16 3 2 3" xfId="14767" xr:uid="{00000000-0005-0000-0000-0000B2380000}"/>
    <cellStyle name="20% - Colore 6 16 3 2 4" xfId="14768" xr:uid="{00000000-0005-0000-0000-0000B3380000}"/>
    <cellStyle name="20% - Colore 6 16 3 3" xfId="14769" xr:uid="{00000000-0005-0000-0000-0000B4380000}"/>
    <cellStyle name="20% - Colore 6 16 3 3 2" xfId="14770" xr:uid="{00000000-0005-0000-0000-0000B5380000}"/>
    <cellStyle name="20% - Colore 6 16 3 3 3" xfId="14771" xr:uid="{00000000-0005-0000-0000-0000B6380000}"/>
    <cellStyle name="20% - Colore 6 16 3 4" xfId="14772" xr:uid="{00000000-0005-0000-0000-0000B7380000}"/>
    <cellStyle name="20% - Colore 6 16 3 4 2" xfId="14773" xr:uid="{00000000-0005-0000-0000-0000B8380000}"/>
    <cellStyle name="20% - Colore 6 16 3 4 3" xfId="14774" xr:uid="{00000000-0005-0000-0000-0000B9380000}"/>
    <cellStyle name="20% - Colore 6 16 3 5" xfId="14775" xr:uid="{00000000-0005-0000-0000-0000BA380000}"/>
    <cellStyle name="20% - Colore 6 16 3 5 2" xfId="14776" xr:uid="{00000000-0005-0000-0000-0000BB380000}"/>
    <cellStyle name="20% - Colore 6 16 3 5 3" xfId="14777" xr:uid="{00000000-0005-0000-0000-0000BC380000}"/>
    <cellStyle name="20% - Colore 6 16 3 6" xfId="14778" xr:uid="{00000000-0005-0000-0000-0000BD380000}"/>
    <cellStyle name="20% - Colore 6 16 3 7" xfId="14779" xr:uid="{00000000-0005-0000-0000-0000BE380000}"/>
    <cellStyle name="20% - Colore 6 16 4" xfId="14780" xr:uid="{00000000-0005-0000-0000-0000BF380000}"/>
    <cellStyle name="20% - Colore 6 16 4 2" xfId="14781" xr:uid="{00000000-0005-0000-0000-0000C0380000}"/>
    <cellStyle name="20% - Colore 6 16 4 2 2" xfId="14782" xr:uid="{00000000-0005-0000-0000-0000C1380000}"/>
    <cellStyle name="20% - Colore 6 16 4 2 2 2" xfId="14783" xr:uid="{00000000-0005-0000-0000-0000C2380000}"/>
    <cellStyle name="20% - Colore 6 16 4 2 2 3" xfId="14784" xr:uid="{00000000-0005-0000-0000-0000C3380000}"/>
    <cellStyle name="20% - Colore 6 16 4 2 3" xfId="14785" xr:uid="{00000000-0005-0000-0000-0000C4380000}"/>
    <cellStyle name="20% - Colore 6 16 4 2 4" xfId="14786" xr:uid="{00000000-0005-0000-0000-0000C5380000}"/>
    <cellStyle name="20% - Colore 6 16 4 3" xfId="14787" xr:uid="{00000000-0005-0000-0000-0000C6380000}"/>
    <cellStyle name="20% - Colore 6 16 4 3 2" xfId="14788" xr:uid="{00000000-0005-0000-0000-0000C7380000}"/>
    <cellStyle name="20% - Colore 6 16 4 3 3" xfId="14789" xr:uid="{00000000-0005-0000-0000-0000C8380000}"/>
    <cellStyle name="20% - Colore 6 16 4 4" xfId="14790" xr:uid="{00000000-0005-0000-0000-0000C9380000}"/>
    <cellStyle name="20% - Colore 6 16 4 4 2" xfId="14791" xr:uid="{00000000-0005-0000-0000-0000CA380000}"/>
    <cellStyle name="20% - Colore 6 16 4 4 3" xfId="14792" xr:uid="{00000000-0005-0000-0000-0000CB380000}"/>
    <cellStyle name="20% - Colore 6 16 4 5" xfId="14793" xr:uid="{00000000-0005-0000-0000-0000CC380000}"/>
    <cellStyle name="20% - Colore 6 16 4 5 2" xfId="14794" xr:uid="{00000000-0005-0000-0000-0000CD380000}"/>
    <cellStyle name="20% - Colore 6 16 4 5 3" xfId="14795" xr:uid="{00000000-0005-0000-0000-0000CE380000}"/>
    <cellStyle name="20% - Colore 6 16 4 6" xfId="14796" xr:uid="{00000000-0005-0000-0000-0000CF380000}"/>
    <cellStyle name="20% - Colore 6 16 4 7" xfId="14797" xr:uid="{00000000-0005-0000-0000-0000D0380000}"/>
    <cellStyle name="20% - Colore 6 16 5" xfId="14798" xr:uid="{00000000-0005-0000-0000-0000D1380000}"/>
    <cellStyle name="20% - Colore 6 16 5 2" xfId="14799" xr:uid="{00000000-0005-0000-0000-0000D2380000}"/>
    <cellStyle name="20% - Colore 6 16 5 2 2" xfId="14800" xr:uid="{00000000-0005-0000-0000-0000D3380000}"/>
    <cellStyle name="20% - Colore 6 16 5 2 2 2" xfId="14801" xr:uid="{00000000-0005-0000-0000-0000D4380000}"/>
    <cellStyle name="20% - Colore 6 16 5 2 2 3" xfId="14802" xr:uid="{00000000-0005-0000-0000-0000D5380000}"/>
    <cellStyle name="20% - Colore 6 16 5 2 3" xfId="14803" xr:uid="{00000000-0005-0000-0000-0000D6380000}"/>
    <cellStyle name="20% - Colore 6 16 5 2 4" xfId="14804" xr:uid="{00000000-0005-0000-0000-0000D7380000}"/>
    <cellStyle name="20% - Colore 6 16 5 3" xfId="14805" xr:uid="{00000000-0005-0000-0000-0000D8380000}"/>
    <cellStyle name="20% - Colore 6 16 5 3 2" xfId="14806" xr:uid="{00000000-0005-0000-0000-0000D9380000}"/>
    <cellStyle name="20% - Colore 6 16 5 3 3" xfId="14807" xr:uid="{00000000-0005-0000-0000-0000DA380000}"/>
    <cellStyle name="20% - Colore 6 16 5 4" xfId="14808" xr:uid="{00000000-0005-0000-0000-0000DB380000}"/>
    <cellStyle name="20% - Colore 6 16 5 4 2" xfId="14809" xr:uid="{00000000-0005-0000-0000-0000DC380000}"/>
    <cellStyle name="20% - Colore 6 16 5 4 3" xfId="14810" xr:uid="{00000000-0005-0000-0000-0000DD380000}"/>
    <cellStyle name="20% - Colore 6 16 5 5" xfId="14811" xr:uid="{00000000-0005-0000-0000-0000DE380000}"/>
    <cellStyle name="20% - Colore 6 16 5 5 2" xfId="14812" xr:uid="{00000000-0005-0000-0000-0000DF380000}"/>
    <cellStyle name="20% - Colore 6 16 5 5 3" xfId="14813" xr:uid="{00000000-0005-0000-0000-0000E0380000}"/>
    <cellStyle name="20% - Colore 6 16 5 6" xfId="14814" xr:uid="{00000000-0005-0000-0000-0000E1380000}"/>
    <cellStyle name="20% - Colore 6 16 5 7" xfId="14815" xr:uid="{00000000-0005-0000-0000-0000E2380000}"/>
    <cellStyle name="20% - Colore 6 16 6" xfId="14816" xr:uid="{00000000-0005-0000-0000-0000E3380000}"/>
    <cellStyle name="20% - Colore 6 16 6 2" xfId="14817" xr:uid="{00000000-0005-0000-0000-0000E4380000}"/>
    <cellStyle name="20% - Colore 6 16 6 2 2" xfId="14818" xr:uid="{00000000-0005-0000-0000-0000E5380000}"/>
    <cellStyle name="20% - Colore 6 16 6 2 3" xfId="14819" xr:uid="{00000000-0005-0000-0000-0000E6380000}"/>
    <cellStyle name="20% - Colore 6 16 6 3" xfId="14820" xr:uid="{00000000-0005-0000-0000-0000E7380000}"/>
    <cellStyle name="20% - Colore 6 16 6 4" xfId="14821" xr:uid="{00000000-0005-0000-0000-0000E8380000}"/>
    <cellStyle name="20% - Colore 6 16 7" xfId="14822" xr:uid="{00000000-0005-0000-0000-0000E9380000}"/>
    <cellStyle name="20% - Colore 6 16 7 2" xfId="14823" xr:uid="{00000000-0005-0000-0000-0000EA380000}"/>
    <cellStyle name="20% - Colore 6 16 7 3" xfId="14824" xr:uid="{00000000-0005-0000-0000-0000EB380000}"/>
    <cellStyle name="20% - Colore 6 16 8" xfId="14825" xr:uid="{00000000-0005-0000-0000-0000EC380000}"/>
    <cellStyle name="20% - Colore 6 16 8 2" xfId="14826" xr:uid="{00000000-0005-0000-0000-0000ED380000}"/>
    <cellStyle name="20% - Colore 6 16 8 3" xfId="14827" xr:uid="{00000000-0005-0000-0000-0000EE380000}"/>
    <cellStyle name="20% - Colore 6 16 9" xfId="14828" xr:uid="{00000000-0005-0000-0000-0000EF380000}"/>
    <cellStyle name="20% - Colore 6 16 9 2" xfId="14829" xr:uid="{00000000-0005-0000-0000-0000F0380000}"/>
    <cellStyle name="20% - Colore 6 16 9 3" xfId="14830" xr:uid="{00000000-0005-0000-0000-0000F1380000}"/>
    <cellStyle name="20% - Colore 6 17" xfId="14831" xr:uid="{00000000-0005-0000-0000-0000F2380000}"/>
    <cellStyle name="20% - Colore 6 17 10" xfId="14832" xr:uid="{00000000-0005-0000-0000-0000F3380000}"/>
    <cellStyle name="20% - Colore 6 17 11" xfId="14833" xr:uid="{00000000-0005-0000-0000-0000F4380000}"/>
    <cellStyle name="20% - Colore 6 17 2" xfId="14834" xr:uid="{00000000-0005-0000-0000-0000F5380000}"/>
    <cellStyle name="20% - Colore 6 17 2 10" xfId="14835" xr:uid="{00000000-0005-0000-0000-0000F6380000}"/>
    <cellStyle name="20% - Colore 6 17 2 2" xfId="14836" xr:uid="{00000000-0005-0000-0000-0000F7380000}"/>
    <cellStyle name="20% - Colore 6 17 2 2 2" xfId="14837" xr:uid="{00000000-0005-0000-0000-0000F8380000}"/>
    <cellStyle name="20% - Colore 6 17 2 2 2 2" xfId="14838" xr:uid="{00000000-0005-0000-0000-0000F9380000}"/>
    <cellStyle name="20% - Colore 6 17 2 2 2 2 2" xfId="14839" xr:uid="{00000000-0005-0000-0000-0000FA380000}"/>
    <cellStyle name="20% - Colore 6 17 2 2 2 2 3" xfId="14840" xr:uid="{00000000-0005-0000-0000-0000FB380000}"/>
    <cellStyle name="20% - Colore 6 17 2 2 2 3" xfId="14841" xr:uid="{00000000-0005-0000-0000-0000FC380000}"/>
    <cellStyle name="20% - Colore 6 17 2 2 2 4" xfId="14842" xr:uid="{00000000-0005-0000-0000-0000FD380000}"/>
    <cellStyle name="20% - Colore 6 17 2 2 3" xfId="14843" xr:uid="{00000000-0005-0000-0000-0000FE380000}"/>
    <cellStyle name="20% - Colore 6 17 2 2 3 2" xfId="14844" xr:uid="{00000000-0005-0000-0000-0000FF380000}"/>
    <cellStyle name="20% - Colore 6 17 2 2 3 3" xfId="14845" xr:uid="{00000000-0005-0000-0000-000000390000}"/>
    <cellStyle name="20% - Colore 6 17 2 2 4" xfId="14846" xr:uid="{00000000-0005-0000-0000-000001390000}"/>
    <cellStyle name="20% - Colore 6 17 2 2 4 2" xfId="14847" xr:uid="{00000000-0005-0000-0000-000002390000}"/>
    <cellStyle name="20% - Colore 6 17 2 2 4 3" xfId="14848" xr:uid="{00000000-0005-0000-0000-000003390000}"/>
    <cellStyle name="20% - Colore 6 17 2 2 5" xfId="14849" xr:uid="{00000000-0005-0000-0000-000004390000}"/>
    <cellStyle name="20% - Colore 6 17 2 2 5 2" xfId="14850" xr:uid="{00000000-0005-0000-0000-000005390000}"/>
    <cellStyle name="20% - Colore 6 17 2 2 5 3" xfId="14851" xr:uid="{00000000-0005-0000-0000-000006390000}"/>
    <cellStyle name="20% - Colore 6 17 2 2 6" xfId="14852" xr:uid="{00000000-0005-0000-0000-000007390000}"/>
    <cellStyle name="20% - Colore 6 17 2 2 7" xfId="14853" xr:uid="{00000000-0005-0000-0000-000008390000}"/>
    <cellStyle name="20% - Colore 6 17 2 3" xfId="14854" xr:uid="{00000000-0005-0000-0000-000009390000}"/>
    <cellStyle name="20% - Colore 6 17 2 3 2" xfId="14855" xr:uid="{00000000-0005-0000-0000-00000A390000}"/>
    <cellStyle name="20% - Colore 6 17 2 3 2 2" xfId="14856" xr:uid="{00000000-0005-0000-0000-00000B390000}"/>
    <cellStyle name="20% - Colore 6 17 2 3 2 2 2" xfId="14857" xr:uid="{00000000-0005-0000-0000-00000C390000}"/>
    <cellStyle name="20% - Colore 6 17 2 3 2 2 3" xfId="14858" xr:uid="{00000000-0005-0000-0000-00000D390000}"/>
    <cellStyle name="20% - Colore 6 17 2 3 2 3" xfId="14859" xr:uid="{00000000-0005-0000-0000-00000E390000}"/>
    <cellStyle name="20% - Colore 6 17 2 3 2 4" xfId="14860" xr:uid="{00000000-0005-0000-0000-00000F390000}"/>
    <cellStyle name="20% - Colore 6 17 2 3 3" xfId="14861" xr:uid="{00000000-0005-0000-0000-000010390000}"/>
    <cellStyle name="20% - Colore 6 17 2 3 3 2" xfId="14862" xr:uid="{00000000-0005-0000-0000-000011390000}"/>
    <cellStyle name="20% - Colore 6 17 2 3 3 3" xfId="14863" xr:uid="{00000000-0005-0000-0000-000012390000}"/>
    <cellStyle name="20% - Colore 6 17 2 3 4" xfId="14864" xr:uid="{00000000-0005-0000-0000-000013390000}"/>
    <cellStyle name="20% - Colore 6 17 2 3 4 2" xfId="14865" xr:uid="{00000000-0005-0000-0000-000014390000}"/>
    <cellStyle name="20% - Colore 6 17 2 3 4 3" xfId="14866" xr:uid="{00000000-0005-0000-0000-000015390000}"/>
    <cellStyle name="20% - Colore 6 17 2 3 5" xfId="14867" xr:uid="{00000000-0005-0000-0000-000016390000}"/>
    <cellStyle name="20% - Colore 6 17 2 3 5 2" xfId="14868" xr:uid="{00000000-0005-0000-0000-000017390000}"/>
    <cellStyle name="20% - Colore 6 17 2 3 5 3" xfId="14869" xr:uid="{00000000-0005-0000-0000-000018390000}"/>
    <cellStyle name="20% - Colore 6 17 2 3 6" xfId="14870" xr:uid="{00000000-0005-0000-0000-000019390000}"/>
    <cellStyle name="20% - Colore 6 17 2 3 7" xfId="14871" xr:uid="{00000000-0005-0000-0000-00001A390000}"/>
    <cellStyle name="20% - Colore 6 17 2 4" xfId="14872" xr:uid="{00000000-0005-0000-0000-00001B390000}"/>
    <cellStyle name="20% - Colore 6 17 2 4 2" xfId="14873" xr:uid="{00000000-0005-0000-0000-00001C390000}"/>
    <cellStyle name="20% - Colore 6 17 2 4 2 2" xfId="14874" xr:uid="{00000000-0005-0000-0000-00001D390000}"/>
    <cellStyle name="20% - Colore 6 17 2 4 2 2 2" xfId="14875" xr:uid="{00000000-0005-0000-0000-00001E390000}"/>
    <cellStyle name="20% - Colore 6 17 2 4 2 2 3" xfId="14876" xr:uid="{00000000-0005-0000-0000-00001F390000}"/>
    <cellStyle name="20% - Colore 6 17 2 4 2 3" xfId="14877" xr:uid="{00000000-0005-0000-0000-000020390000}"/>
    <cellStyle name="20% - Colore 6 17 2 4 2 4" xfId="14878" xr:uid="{00000000-0005-0000-0000-000021390000}"/>
    <cellStyle name="20% - Colore 6 17 2 4 3" xfId="14879" xr:uid="{00000000-0005-0000-0000-000022390000}"/>
    <cellStyle name="20% - Colore 6 17 2 4 3 2" xfId="14880" xr:uid="{00000000-0005-0000-0000-000023390000}"/>
    <cellStyle name="20% - Colore 6 17 2 4 3 3" xfId="14881" xr:uid="{00000000-0005-0000-0000-000024390000}"/>
    <cellStyle name="20% - Colore 6 17 2 4 4" xfId="14882" xr:uid="{00000000-0005-0000-0000-000025390000}"/>
    <cellStyle name="20% - Colore 6 17 2 4 4 2" xfId="14883" xr:uid="{00000000-0005-0000-0000-000026390000}"/>
    <cellStyle name="20% - Colore 6 17 2 4 4 3" xfId="14884" xr:uid="{00000000-0005-0000-0000-000027390000}"/>
    <cellStyle name="20% - Colore 6 17 2 4 5" xfId="14885" xr:uid="{00000000-0005-0000-0000-000028390000}"/>
    <cellStyle name="20% - Colore 6 17 2 4 5 2" xfId="14886" xr:uid="{00000000-0005-0000-0000-000029390000}"/>
    <cellStyle name="20% - Colore 6 17 2 4 5 3" xfId="14887" xr:uid="{00000000-0005-0000-0000-00002A390000}"/>
    <cellStyle name="20% - Colore 6 17 2 4 6" xfId="14888" xr:uid="{00000000-0005-0000-0000-00002B390000}"/>
    <cellStyle name="20% - Colore 6 17 2 4 7" xfId="14889" xr:uid="{00000000-0005-0000-0000-00002C390000}"/>
    <cellStyle name="20% - Colore 6 17 2 5" xfId="14890" xr:uid="{00000000-0005-0000-0000-00002D390000}"/>
    <cellStyle name="20% - Colore 6 17 2 5 2" xfId="14891" xr:uid="{00000000-0005-0000-0000-00002E390000}"/>
    <cellStyle name="20% - Colore 6 17 2 5 2 2" xfId="14892" xr:uid="{00000000-0005-0000-0000-00002F390000}"/>
    <cellStyle name="20% - Colore 6 17 2 5 2 3" xfId="14893" xr:uid="{00000000-0005-0000-0000-000030390000}"/>
    <cellStyle name="20% - Colore 6 17 2 5 3" xfId="14894" xr:uid="{00000000-0005-0000-0000-000031390000}"/>
    <cellStyle name="20% - Colore 6 17 2 5 4" xfId="14895" xr:uid="{00000000-0005-0000-0000-000032390000}"/>
    <cellStyle name="20% - Colore 6 17 2 6" xfId="14896" xr:uid="{00000000-0005-0000-0000-000033390000}"/>
    <cellStyle name="20% - Colore 6 17 2 6 2" xfId="14897" xr:uid="{00000000-0005-0000-0000-000034390000}"/>
    <cellStyle name="20% - Colore 6 17 2 6 3" xfId="14898" xr:uid="{00000000-0005-0000-0000-000035390000}"/>
    <cellStyle name="20% - Colore 6 17 2 7" xfId="14899" xr:uid="{00000000-0005-0000-0000-000036390000}"/>
    <cellStyle name="20% - Colore 6 17 2 7 2" xfId="14900" xr:uid="{00000000-0005-0000-0000-000037390000}"/>
    <cellStyle name="20% - Colore 6 17 2 7 3" xfId="14901" xr:uid="{00000000-0005-0000-0000-000038390000}"/>
    <cellStyle name="20% - Colore 6 17 2 8" xfId="14902" xr:uid="{00000000-0005-0000-0000-000039390000}"/>
    <cellStyle name="20% - Colore 6 17 2 8 2" xfId="14903" xr:uid="{00000000-0005-0000-0000-00003A390000}"/>
    <cellStyle name="20% - Colore 6 17 2 8 3" xfId="14904" xr:uid="{00000000-0005-0000-0000-00003B390000}"/>
    <cellStyle name="20% - Colore 6 17 2 9" xfId="14905" xr:uid="{00000000-0005-0000-0000-00003C390000}"/>
    <cellStyle name="20% - Colore 6 17 3" xfId="14906" xr:uid="{00000000-0005-0000-0000-00003D390000}"/>
    <cellStyle name="20% - Colore 6 17 3 2" xfId="14907" xr:uid="{00000000-0005-0000-0000-00003E390000}"/>
    <cellStyle name="20% - Colore 6 17 3 2 2" xfId="14908" xr:uid="{00000000-0005-0000-0000-00003F390000}"/>
    <cellStyle name="20% - Colore 6 17 3 2 2 2" xfId="14909" xr:uid="{00000000-0005-0000-0000-000040390000}"/>
    <cellStyle name="20% - Colore 6 17 3 2 2 3" xfId="14910" xr:uid="{00000000-0005-0000-0000-000041390000}"/>
    <cellStyle name="20% - Colore 6 17 3 2 3" xfId="14911" xr:uid="{00000000-0005-0000-0000-000042390000}"/>
    <cellStyle name="20% - Colore 6 17 3 2 4" xfId="14912" xr:uid="{00000000-0005-0000-0000-000043390000}"/>
    <cellStyle name="20% - Colore 6 17 3 3" xfId="14913" xr:uid="{00000000-0005-0000-0000-000044390000}"/>
    <cellStyle name="20% - Colore 6 17 3 3 2" xfId="14914" xr:uid="{00000000-0005-0000-0000-000045390000}"/>
    <cellStyle name="20% - Colore 6 17 3 3 3" xfId="14915" xr:uid="{00000000-0005-0000-0000-000046390000}"/>
    <cellStyle name="20% - Colore 6 17 3 4" xfId="14916" xr:uid="{00000000-0005-0000-0000-000047390000}"/>
    <cellStyle name="20% - Colore 6 17 3 4 2" xfId="14917" xr:uid="{00000000-0005-0000-0000-000048390000}"/>
    <cellStyle name="20% - Colore 6 17 3 4 3" xfId="14918" xr:uid="{00000000-0005-0000-0000-000049390000}"/>
    <cellStyle name="20% - Colore 6 17 3 5" xfId="14919" xr:uid="{00000000-0005-0000-0000-00004A390000}"/>
    <cellStyle name="20% - Colore 6 17 3 5 2" xfId="14920" xr:uid="{00000000-0005-0000-0000-00004B390000}"/>
    <cellStyle name="20% - Colore 6 17 3 5 3" xfId="14921" xr:uid="{00000000-0005-0000-0000-00004C390000}"/>
    <cellStyle name="20% - Colore 6 17 3 6" xfId="14922" xr:uid="{00000000-0005-0000-0000-00004D390000}"/>
    <cellStyle name="20% - Colore 6 17 3 7" xfId="14923" xr:uid="{00000000-0005-0000-0000-00004E390000}"/>
    <cellStyle name="20% - Colore 6 17 4" xfId="14924" xr:uid="{00000000-0005-0000-0000-00004F390000}"/>
    <cellStyle name="20% - Colore 6 17 4 2" xfId="14925" xr:uid="{00000000-0005-0000-0000-000050390000}"/>
    <cellStyle name="20% - Colore 6 17 4 2 2" xfId="14926" xr:uid="{00000000-0005-0000-0000-000051390000}"/>
    <cellStyle name="20% - Colore 6 17 4 2 2 2" xfId="14927" xr:uid="{00000000-0005-0000-0000-000052390000}"/>
    <cellStyle name="20% - Colore 6 17 4 2 2 3" xfId="14928" xr:uid="{00000000-0005-0000-0000-000053390000}"/>
    <cellStyle name="20% - Colore 6 17 4 2 3" xfId="14929" xr:uid="{00000000-0005-0000-0000-000054390000}"/>
    <cellStyle name="20% - Colore 6 17 4 2 4" xfId="14930" xr:uid="{00000000-0005-0000-0000-000055390000}"/>
    <cellStyle name="20% - Colore 6 17 4 3" xfId="14931" xr:uid="{00000000-0005-0000-0000-000056390000}"/>
    <cellStyle name="20% - Colore 6 17 4 3 2" xfId="14932" xr:uid="{00000000-0005-0000-0000-000057390000}"/>
    <cellStyle name="20% - Colore 6 17 4 3 3" xfId="14933" xr:uid="{00000000-0005-0000-0000-000058390000}"/>
    <cellStyle name="20% - Colore 6 17 4 4" xfId="14934" xr:uid="{00000000-0005-0000-0000-000059390000}"/>
    <cellStyle name="20% - Colore 6 17 4 4 2" xfId="14935" xr:uid="{00000000-0005-0000-0000-00005A390000}"/>
    <cellStyle name="20% - Colore 6 17 4 4 3" xfId="14936" xr:uid="{00000000-0005-0000-0000-00005B390000}"/>
    <cellStyle name="20% - Colore 6 17 4 5" xfId="14937" xr:uid="{00000000-0005-0000-0000-00005C390000}"/>
    <cellStyle name="20% - Colore 6 17 4 5 2" xfId="14938" xr:uid="{00000000-0005-0000-0000-00005D390000}"/>
    <cellStyle name="20% - Colore 6 17 4 5 3" xfId="14939" xr:uid="{00000000-0005-0000-0000-00005E390000}"/>
    <cellStyle name="20% - Colore 6 17 4 6" xfId="14940" xr:uid="{00000000-0005-0000-0000-00005F390000}"/>
    <cellStyle name="20% - Colore 6 17 4 7" xfId="14941" xr:uid="{00000000-0005-0000-0000-000060390000}"/>
    <cellStyle name="20% - Colore 6 17 5" xfId="14942" xr:uid="{00000000-0005-0000-0000-000061390000}"/>
    <cellStyle name="20% - Colore 6 17 5 2" xfId="14943" xr:uid="{00000000-0005-0000-0000-000062390000}"/>
    <cellStyle name="20% - Colore 6 17 5 2 2" xfId="14944" xr:uid="{00000000-0005-0000-0000-000063390000}"/>
    <cellStyle name="20% - Colore 6 17 5 2 2 2" xfId="14945" xr:uid="{00000000-0005-0000-0000-000064390000}"/>
    <cellStyle name="20% - Colore 6 17 5 2 2 3" xfId="14946" xr:uid="{00000000-0005-0000-0000-000065390000}"/>
    <cellStyle name="20% - Colore 6 17 5 2 3" xfId="14947" xr:uid="{00000000-0005-0000-0000-000066390000}"/>
    <cellStyle name="20% - Colore 6 17 5 2 4" xfId="14948" xr:uid="{00000000-0005-0000-0000-000067390000}"/>
    <cellStyle name="20% - Colore 6 17 5 3" xfId="14949" xr:uid="{00000000-0005-0000-0000-000068390000}"/>
    <cellStyle name="20% - Colore 6 17 5 3 2" xfId="14950" xr:uid="{00000000-0005-0000-0000-000069390000}"/>
    <cellStyle name="20% - Colore 6 17 5 3 3" xfId="14951" xr:uid="{00000000-0005-0000-0000-00006A390000}"/>
    <cellStyle name="20% - Colore 6 17 5 4" xfId="14952" xr:uid="{00000000-0005-0000-0000-00006B390000}"/>
    <cellStyle name="20% - Colore 6 17 5 4 2" xfId="14953" xr:uid="{00000000-0005-0000-0000-00006C390000}"/>
    <cellStyle name="20% - Colore 6 17 5 4 3" xfId="14954" xr:uid="{00000000-0005-0000-0000-00006D390000}"/>
    <cellStyle name="20% - Colore 6 17 5 5" xfId="14955" xr:uid="{00000000-0005-0000-0000-00006E390000}"/>
    <cellStyle name="20% - Colore 6 17 5 5 2" xfId="14956" xr:uid="{00000000-0005-0000-0000-00006F390000}"/>
    <cellStyle name="20% - Colore 6 17 5 5 3" xfId="14957" xr:uid="{00000000-0005-0000-0000-000070390000}"/>
    <cellStyle name="20% - Colore 6 17 5 6" xfId="14958" xr:uid="{00000000-0005-0000-0000-000071390000}"/>
    <cellStyle name="20% - Colore 6 17 5 7" xfId="14959" xr:uid="{00000000-0005-0000-0000-000072390000}"/>
    <cellStyle name="20% - Colore 6 17 6" xfId="14960" xr:uid="{00000000-0005-0000-0000-000073390000}"/>
    <cellStyle name="20% - Colore 6 17 6 2" xfId="14961" xr:uid="{00000000-0005-0000-0000-000074390000}"/>
    <cellStyle name="20% - Colore 6 17 6 2 2" xfId="14962" xr:uid="{00000000-0005-0000-0000-000075390000}"/>
    <cellStyle name="20% - Colore 6 17 6 2 3" xfId="14963" xr:uid="{00000000-0005-0000-0000-000076390000}"/>
    <cellStyle name="20% - Colore 6 17 6 3" xfId="14964" xr:uid="{00000000-0005-0000-0000-000077390000}"/>
    <cellStyle name="20% - Colore 6 17 6 4" xfId="14965" xr:uid="{00000000-0005-0000-0000-000078390000}"/>
    <cellStyle name="20% - Colore 6 17 7" xfId="14966" xr:uid="{00000000-0005-0000-0000-000079390000}"/>
    <cellStyle name="20% - Colore 6 17 7 2" xfId="14967" xr:uid="{00000000-0005-0000-0000-00007A390000}"/>
    <cellStyle name="20% - Colore 6 17 7 3" xfId="14968" xr:uid="{00000000-0005-0000-0000-00007B390000}"/>
    <cellStyle name="20% - Colore 6 17 8" xfId="14969" xr:uid="{00000000-0005-0000-0000-00007C390000}"/>
    <cellStyle name="20% - Colore 6 17 8 2" xfId="14970" xr:uid="{00000000-0005-0000-0000-00007D390000}"/>
    <cellStyle name="20% - Colore 6 17 8 3" xfId="14971" xr:uid="{00000000-0005-0000-0000-00007E390000}"/>
    <cellStyle name="20% - Colore 6 17 9" xfId="14972" xr:uid="{00000000-0005-0000-0000-00007F390000}"/>
    <cellStyle name="20% - Colore 6 17 9 2" xfId="14973" xr:uid="{00000000-0005-0000-0000-000080390000}"/>
    <cellStyle name="20% - Colore 6 17 9 3" xfId="14974" xr:uid="{00000000-0005-0000-0000-000081390000}"/>
    <cellStyle name="20% - Colore 6 2" xfId="14975" xr:uid="{00000000-0005-0000-0000-000082390000}"/>
    <cellStyle name="20% - Colore 6 3" xfId="14976" xr:uid="{00000000-0005-0000-0000-000083390000}"/>
    <cellStyle name="20% - Colore 6 4" xfId="14977" xr:uid="{00000000-0005-0000-0000-000084390000}"/>
    <cellStyle name="20% - Colore 6 5" xfId="14978" xr:uid="{00000000-0005-0000-0000-000085390000}"/>
    <cellStyle name="20% - Colore 6 5 10" xfId="14979" xr:uid="{00000000-0005-0000-0000-000086390000}"/>
    <cellStyle name="20% - Colore 6 5 10 2" xfId="14980" xr:uid="{00000000-0005-0000-0000-000087390000}"/>
    <cellStyle name="20% - Colore 6 5 10 3" xfId="14981" xr:uid="{00000000-0005-0000-0000-000088390000}"/>
    <cellStyle name="20% - Colore 6 5 11" xfId="14982" xr:uid="{00000000-0005-0000-0000-000089390000}"/>
    <cellStyle name="20% - Colore 6 5 12" xfId="14983" xr:uid="{00000000-0005-0000-0000-00008A390000}"/>
    <cellStyle name="20% - Colore 6 5 2" xfId="14984" xr:uid="{00000000-0005-0000-0000-00008B390000}"/>
    <cellStyle name="20% - Colore 6 5 2 10" xfId="14985" xr:uid="{00000000-0005-0000-0000-00008C390000}"/>
    <cellStyle name="20% - Colore 6 5 2 2" xfId="14986" xr:uid="{00000000-0005-0000-0000-00008D390000}"/>
    <cellStyle name="20% - Colore 6 5 2 2 2" xfId="14987" xr:uid="{00000000-0005-0000-0000-00008E390000}"/>
    <cellStyle name="20% - Colore 6 5 2 2 2 2" xfId="14988" xr:uid="{00000000-0005-0000-0000-00008F390000}"/>
    <cellStyle name="20% - Colore 6 5 2 2 2 2 2" xfId="14989" xr:uid="{00000000-0005-0000-0000-000090390000}"/>
    <cellStyle name="20% - Colore 6 5 2 2 2 2 3" xfId="14990" xr:uid="{00000000-0005-0000-0000-000091390000}"/>
    <cellStyle name="20% - Colore 6 5 2 2 2 3" xfId="14991" xr:uid="{00000000-0005-0000-0000-000092390000}"/>
    <cellStyle name="20% - Colore 6 5 2 2 2 4" xfId="14992" xr:uid="{00000000-0005-0000-0000-000093390000}"/>
    <cellStyle name="20% - Colore 6 5 2 2 3" xfId="14993" xr:uid="{00000000-0005-0000-0000-000094390000}"/>
    <cellStyle name="20% - Colore 6 5 2 2 3 2" xfId="14994" xr:uid="{00000000-0005-0000-0000-000095390000}"/>
    <cellStyle name="20% - Colore 6 5 2 2 3 3" xfId="14995" xr:uid="{00000000-0005-0000-0000-000096390000}"/>
    <cellStyle name="20% - Colore 6 5 2 2 4" xfId="14996" xr:uid="{00000000-0005-0000-0000-000097390000}"/>
    <cellStyle name="20% - Colore 6 5 2 2 4 2" xfId="14997" xr:uid="{00000000-0005-0000-0000-000098390000}"/>
    <cellStyle name="20% - Colore 6 5 2 2 4 3" xfId="14998" xr:uid="{00000000-0005-0000-0000-000099390000}"/>
    <cellStyle name="20% - Colore 6 5 2 2 5" xfId="14999" xr:uid="{00000000-0005-0000-0000-00009A390000}"/>
    <cellStyle name="20% - Colore 6 5 2 2 5 2" xfId="15000" xr:uid="{00000000-0005-0000-0000-00009B390000}"/>
    <cellStyle name="20% - Colore 6 5 2 2 5 3" xfId="15001" xr:uid="{00000000-0005-0000-0000-00009C390000}"/>
    <cellStyle name="20% - Colore 6 5 2 2 6" xfId="15002" xr:uid="{00000000-0005-0000-0000-00009D390000}"/>
    <cellStyle name="20% - Colore 6 5 2 2 7" xfId="15003" xr:uid="{00000000-0005-0000-0000-00009E390000}"/>
    <cellStyle name="20% - Colore 6 5 2 3" xfId="15004" xr:uid="{00000000-0005-0000-0000-00009F390000}"/>
    <cellStyle name="20% - Colore 6 5 2 3 2" xfId="15005" xr:uid="{00000000-0005-0000-0000-0000A0390000}"/>
    <cellStyle name="20% - Colore 6 5 2 3 2 2" xfId="15006" xr:uid="{00000000-0005-0000-0000-0000A1390000}"/>
    <cellStyle name="20% - Colore 6 5 2 3 2 2 2" xfId="15007" xr:uid="{00000000-0005-0000-0000-0000A2390000}"/>
    <cellStyle name="20% - Colore 6 5 2 3 2 2 3" xfId="15008" xr:uid="{00000000-0005-0000-0000-0000A3390000}"/>
    <cellStyle name="20% - Colore 6 5 2 3 2 3" xfId="15009" xr:uid="{00000000-0005-0000-0000-0000A4390000}"/>
    <cellStyle name="20% - Colore 6 5 2 3 2 4" xfId="15010" xr:uid="{00000000-0005-0000-0000-0000A5390000}"/>
    <cellStyle name="20% - Colore 6 5 2 3 3" xfId="15011" xr:uid="{00000000-0005-0000-0000-0000A6390000}"/>
    <cellStyle name="20% - Colore 6 5 2 3 3 2" xfId="15012" xr:uid="{00000000-0005-0000-0000-0000A7390000}"/>
    <cellStyle name="20% - Colore 6 5 2 3 3 3" xfId="15013" xr:uid="{00000000-0005-0000-0000-0000A8390000}"/>
    <cellStyle name="20% - Colore 6 5 2 3 4" xfId="15014" xr:uid="{00000000-0005-0000-0000-0000A9390000}"/>
    <cellStyle name="20% - Colore 6 5 2 3 4 2" xfId="15015" xr:uid="{00000000-0005-0000-0000-0000AA390000}"/>
    <cellStyle name="20% - Colore 6 5 2 3 4 3" xfId="15016" xr:uid="{00000000-0005-0000-0000-0000AB390000}"/>
    <cellStyle name="20% - Colore 6 5 2 3 5" xfId="15017" xr:uid="{00000000-0005-0000-0000-0000AC390000}"/>
    <cellStyle name="20% - Colore 6 5 2 3 5 2" xfId="15018" xr:uid="{00000000-0005-0000-0000-0000AD390000}"/>
    <cellStyle name="20% - Colore 6 5 2 3 5 3" xfId="15019" xr:uid="{00000000-0005-0000-0000-0000AE390000}"/>
    <cellStyle name="20% - Colore 6 5 2 3 6" xfId="15020" xr:uid="{00000000-0005-0000-0000-0000AF390000}"/>
    <cellStyle name="20% - Colore 6 5 2 3 7" xfId="15021" xr:uid="{00000000-0005-0000-0000-0000B0390000}"/>
    <cellStyle name="20% - Colore 6 5 2 4" xfId="15022" xr:uid="{00000000-0005-0000-0000-0000B1390000}"/>
    <cellStyle name="20% - Colore 6 5 2 4 2" xfId="15023" xr:uid="{00000000-0005-0000-0000-0000B2390000}"/>
    <cellStyle name="20% - Colore 6 5 2 4 2 2" xfId="15024" xr:uid="{00000000-0005-0000-0000-0000B3390000}"/>
    <cellStyle name="20% - Colore 6 5 2 4 2 2 2" xfId="15025" xr:uid="{00000000-0005-0000-0000-0000B4390000}"/>
    <cellStyle name="20% - Colore 6 5 2 4 2 2 3" xfId="15026" xr:uid="{00000000-0005-0000-0000-0000B5390000}"/>
    <cellStyle name="20% - Colore 6 5 2 4 2 3" xfId="15027" xr:uid="{00000000-0005-0000-0000-0000B6390000}"/>
    <cellStyle name="20% - Colore 6 5 2 4 2 4" xfId="15028" xr:uid="{00000000-0005-0000-0000-0000B7390000}"/>
    <cellStyle name="20% - Colore 6 5 2 4 3" xfId="15029" xr:uid="{00000000-0005-0000-0000-0000B8390000}"/>
    <cellStyle name="20% - Colore 6 5 2 4 3 2" xfId="15030" xr:uid="{00000000-0005-0000-0000-0000B9390000}"/>
    <cellStyle name="20% - Colore 6 5 2 4 3 3" xfId="15031" xr:uid="{00000000-0005-0000-0000-0000BA390000}"/>
    <cellStyle name="20% - Colore 6 5 2 4 4" xfId="15032" xr:uid="{00000000-0005-0000-0000-0000BB390000}"/>
    <cellStyle name="20% - Colore 6 5 2 4 4 2" xfId="15033" xr:uid="{00000000-0005-0000-0000-0000BC390000}"/>
    <cellStyle name="20% - Colore 6 5 2 4 4 3" xfId="15034" xr:uid="{00000000-0005-0000-0000-0000BD390000}"/>
    <cellStyle name="20% - Colore 6 5 2 4 5" xfId="15035" xr:uid="{00000000-0005-0000-0000-0000BE390000}"/>
    <cellStyle name="20% - Colore 6 5 2 4 5 2" xfId="15036" xr:uid="{00000000-0005-0000-0000-0000BF390000}"/>
    <cellStyle name="20% - Colore 6 5 2 4 5 3" xfId="15037" xr:uid="{00000000-0005-0000-0000-0000C0390000}"/>
    <cellStyle name="20% - Colore 6 5 2 4 6" xfId="15038" xr:uid="{00000000-0005-0000-0000-0000C1390000}"/>
    <cellStyle name="20% - Colore 6 5 2 4 7" xfId="15039" xr:uid="{00000000-0005-0000-0000-0000C2390000}"/>
    <cellStyle name="20% - Colore 6 5 2 5" xfId="15040" xr:uid="{00000000-0005-0000-0000-0000C3390000}"/>
    <cellStyle name="20% - Colore 6 5 2 5 2" xfId="15041" xr:uid="{00000000-0005-0000-0000-0000C4390000}"/>
    <cellStyle name="20% - Colore 6 5 2 5 2 2" xfId="15042" xr:uid="{00000000-0005-0000-0000-0000C5390000}"/>
    <cellStyle name="20% - Colore 6 5 2 5 2 3" xfId="15043" xr:uid="{00000000-0005-0000-0000-0000C6390000}"/>
    <cellStyle name="20% - Colore 6 5 2 5 3" xfId="15044" xr:uid="{00000000-0005-0000-0000-0000C7390000}"/>
    <cellStyle name="20% - Colore 6 5 2 5 4" xfId="15045" xr:uid="{00000000-0005-0000-0000-0000C8390000}"/>
    <cellStyle name="20% - Colore 6 5 2 6" xfId="15046" xr:uid="{00000000-0005-0000-0000-0000C9390000}"/>
    <cellStyle name="20% - Colore 6 5 2 6 2" xfId="15047" xr:uid="{00000000-0005-0000-0000-0000CA390000}"/>
    <cellStyle name="20% - Colore 6 5 2 6 3" xfId="15048" xr:uid="{00000000-0005-0000-0000-0000CB390000}"/>
    <cellStyle name="20% - Colore 6 5 2 7" xfId="15049" xr:uid="{00000000-0005-0000-0000-0000CC390000}"/>
    <cellStyle name="20% - Colore 6 5 2 7 2" xfId="15050" xr:uid="{00000000-0005-0000-0000-0000CD390000}"/>
    <cellStyle name="20% - Colore 6 5 2 7 3" xfId="15051" xr:uid="{00000000-0005-0000-0000-0000CE390000}"/>
    <cellStyle name="20% - Colore 6 5 2 8" xfId="15052" xr:uid="{00000000-0005-0000-0000-0000CF390000}"/>
    <cellStyle name="20% - Colore 6 5 2 8 2" xfId="15053" xr:uid="{00000000-0005-0000-0000-0000D0390000}"/>
    <cellStyle name="20% - Colore 6 5 2 8 3" xfId="15054" xr:uid="{00000000-0005-0000-0000-0000D1390000}"/>
    <cellStyle name="20% - Colore 6 5 2 9" xfId="15055" xr:uid="{00000000-0005-0000-0000-0000D2390000}"/>
    <cellStyle name="20% - Colore 6 5 3" xfId="15056" xr:uid="{00000000-0005-0000-0000-0000D3390000}"/>
    <cellStyle name="20% - Colore 6 5 3 10" xfId="15057" xr:uid="{00000000-0005-0000-0000-0000D4390000}"/>
    <cellStyle name="20% - Colore 6 5 3 2" xfId="15058" xr:uid="{00000000-0005-0000-0000-0000D5390000}"/>
    <cellStyle name="20% - Colore 6 5 3 2 2" xfId="15059" xr:uid="{00000000-0005-0000-0000-0000D6390000}"/>
    <cellStyle name="20% - Colore 6 5 3 2 2 2" xfId="15060" xr:uid="{00000000-0005-0000-0000-0000D7390000}"/>
    <cellStyle name="20% - Colore 6 5 3 2 2 2 2" xfId="15061" xr:uid="{00000000-0005-0000-0000-0000D8390000}"/>
    <cellStyle name="20% - Colore 6 5 3 2 2 2 3" xfId="15062" xr:uid="{00000000-0005-0000-0000-0000D9390000}"/>
    <cellStyle name="20% - Colore 6 5 3 2 2 3" xfId="15063" xr:uid="{00000000-0005-0000-0000-0000DA390000}"/>
    <cellStyle name="20% - Colore 6 5 3 2 2 4" xfId="15064" xr:uid="{00000000-0005-0000-0000-0000DB390000}"/>
    <cellStyle name="20% - Colore 6 5 3 2 3" xfId="15065" xr:uid="{00000000-0005-0000-0000-0000DC390000}"/>
    <cellStyle name="20% - Colore 6 5 3 2 3 2" xfId="15066" xr:uid="{00000000-0005-0000-0000-0000DD390000}"/>
    <cellStyle name="20% - Colore 6 5 3 2 3 3" xfId="15067" xr:uid="{00000000-0005-0000-0000-0000DE390000}"/>
    <cellStyle name="20% - Colore 6 5 3 2 4" xfId="15068" xr:uid="{00000000-0005-0000-0000-0000DF390000}"/>
    <cellStyle name="20% - Colore 6 5 3 2 4 2" xfId="15069" xr:uid="{00000000-0005-0000-0000-0000E0390000}"/>
    <cellStyle name="20% - Colore 6 5 3 2 4 3" xfId="15070" xr:uid="{00000000-0005-0000-0000-0000E1390000}"/>
    <cellStyle name="20% - Colore 6 5 3 2 5" xfId="15071" xr:uid="{00000000-0005-0000-0000-0000E2390000}"/>
    <cellStyle name="20% - Colore 6 5 3 2 5 2" xfId="15072" xr:uid="{00000000-0005-0000-0000-0000E3390000}"/>
    <cellStyle name="20% - Colore 6 5 3 2 5 3" xfId="15073" xr:uid="{00000000-0005-0000-0000-0000E4390000}"/>
    <cellStyle name="20% - Colore 6 5 3 2 6" xfId="15074" xr:uid="{00000000-0005-0000-0000-0000E5390000}"/>
    <cellStyle name="20% - Colore 6 5 3 2 7" xfId="15075" xr:uid="{00000000-0005-0000-0000-0000E6390000}"/>
    <cellStyle name="20% - Colore 6 5 3 3" xfId="15076" xr:uid="{00000000-0005-0000-0000-0000E7390000}"/>
    <cellStyle name="20% - Colore 6 5 3 3 2" xfId="15077" xr:uid="{00000000-0005-0000-0000-0000E8390000}"/>
    <cellStyle name="20% - Colore 6 5 3 3 2 2" xfId="15078" xr:uid="{00000000-0005-0000-0000-0000E9390000}"/>
    <cellStyle name="20% - Colore 6 5 3 3 2 2 2" xfId="15079" xr:uid="{00000000-0005-0000-0000-0000EA390000}"/>
    <cellStyle name="20% - Colore 6 5 3 3 2 2 3" xfId="15080" xr:uid="{00000000-0005-0000-0000-0000EB390000}"/>
    <cellStyle name="20% - Colore 6 5 3 3 2 3" xfId="15081" xr:uid="{00000000-0005-0000-0000-0000EC390000}"/>
    <cellStyle name="20% - Colore 6 5 3 3 2 4" xfId="15082" xr:uid="{00000000-0005-0000-0000-0000ED390000}"/>
    <cellStyle name="20% - Colore 6 5 3 3 3" xfId="15083" xr:uid="{00000000-0005-0000-0000-0000EE390000}"/>
    <cellStyle name="20% - Colore 6 5 3 3 3 2" xfId="15084" xr:uid="{00000000-0005-0000-0000-0000EF390000}"/>
    <cellStyle name="20% - Colore 6 5 3 3 3 3" xfId="15085" xr:uid="{00000000-0005-0000-0000-0000F0390000}"/>
    <cellStyle name="20% - Colore 6 5 3 3 4" xfId="15086" xr:uid="{00000000-0005-0000-0000-0000F1390000}"/>
    <cellStyle name="20% - Colore 6 5 3 3 4 2" xfId="15087" xr:uid="{00000000-0005-0000-0000-0000F2390000}"/>
    <cellStyle name="20% - Colore 6 5 3 3 4 3" xfId="15088" xr:uid="{00000000-0005-0000-0000-0000F3390000}"/>
    <cellStyle name="20% - Colore 6 5 3 3 5" xfId="15089" xr:uid="{00000000-0005-0000-0000-0000F4390000}"/>
    <cellStyle name="20% - Colore 6 5 3 3 5 2" xfId="15090" xr:uid="{00000000-0005-0000-0000-0000F5390000}"/>
    <cellStyle name="20% - Colore 6 5 3 3 5 3" xfId="15091" xr:uid="{00000000-0005-0000-0000-0000F6390000}"/>
    <cellStyle name="20% - Colore 6 5 3 3 6" xfId="15092" xr:uid="{00000000-0005-0000-0000-0000F7390000}"/>
    <cellStyle name="20% - Colore 6 5 3 3 7" xfId="15093" xr:uid="{00000000-0005-0000-0000-0000F8390000}"/>
    <cellStyle name="20% - Colore 6 5 3 4" xfId="15094" xr:uid="{00000000-0005-0000-0000-0000F9390000}"/>
    <cellStyle name="20% - Colore 6 5 3 4 2" xfId="15095" xr:uid="{00000000-0005-0000-0000-0000FA390000}"/>
    <cellStyle name="20% - Colore 6 5 3 4 2 2" xfId="15096" xr:uid="{00000000-0005-0000-0000-0000FB390000}"/>
    <cellStyle name="20% - Colore 6 5 3 4 2 2 2" xfId="15097" xr:uid="{00000000-0005-0000-0000-0000FC390000}"/>
    <cellStyle name="20% - Colore 6 5 3 4 2 2 3" xfId="15098" xr:uid="{00000000-0005-0000-0000-0000FD390000}"/>
    <cellStyle name="20% - Colore 6 5 3 4 2 3" xfId="15099" xr:uid="{00000000-0005-0000-0000-0000FE390000}"/>
    <cellStyle name="20% - Colore 6 5 3 4 2 4" xfId="15100" xr:uid="{00000000-0005-0000-0000-0000FF390000}"/>
    <cellStyle name="20% - Colore 6 5 3 4 3" xfId="15101" xr:uid="{00000000-0005-0000-0000-0000003A0000}"/>
    <cellStyle name="20% - Colore 6 5 3 4 3 2" xfId="15102" xr:uid="{00000000-0005-0000-0000-0000013A0000}"/>
    <cellStyle name="20% - Colore 6 5 3 4 3 3" xfId="15103" xr:uid="{00000000-0005-0000-0000-0000023A0000}"/>
    <cellStyle name="20% - Colore 6 5 3 4 4" xfId="15104" xr:uid="{00000000-0005-0000-0000-0000033A0000}"/>
    <cellStyle name="20% - Colore 6 5 3 4 4 2" xfId="15105" xr:uid="{00000000-0005-0000-0000-0000043A0000}"/>
    <cellStyle name="20% - Colore 6 5 3 4 4 3" xfId="15106" xr:uid="{00000000-0005-0000-0000-0000053A0000}"/>
    <cellStyle name="20% - Colore 6 5 3 4 5" xfId="15107" xr:uid="{00000000-0005-0000-0000-0000063A0000}"/>
    <cellStyle name="20% - Colore 6 5 3 4 5 2" xfId="15108" xr:uid="{00000000-0005-0000-0000-0000073A0000}"/>
    <cellStyle name="20% - Colore 6 5 3 4 5 3" xfId="15109" xr:uid="{00000000-0005-0000-0000-0000083A0000}"/>
    <cellStyle name="20% - Colore 6 5 3 4 6" xfId="15110" xr:uid="{00000000-0005-0000-0000-0000093A0000}"/>
    <cellStyle name="20% - Colore 6 5 3 4 7" xfId="15111" xr:uid="{00000000-0005-0000-0000-00000A3A0000}"/>
    <cellStyle name="20% - Colore 6 5 3 5" xfId="15112" xr:uid="{00000000-0005-0000-0000-00000B3A0000}"/>
    <cellStyle name="20% - Colore 6 5 3 5 2" xfId="15113" xr:uid="{00000000-0005-0000-0000-00000C3A0000}"/>
    <cellStyle name="20% - Colore 6 5 3 5 2 2" xfId="15114" xr:uid="{00000000-0005-0000-0000-00000D3A0000}"/>
    <cellStyle name="20% - Colore 6 5 3 5 2 3" xfId="15115" xr:uid="{00000000-0005-0000-0000-00000E3A0000}"/>
    <cellStyle name="20% - Colore 6 5 3 5 3" xfId="15116" xr:uid="{00000000-0005-0000-0000-00000F3A0000}"/>
    <cellStyle name="20% - Colore 6 5 3 5 4" xfId="15117" xr:uid="{00000000-0005-0000-0000-0000103A0000}"/>
    <cellStyle name="20% - Colore 6 5 3 6" xfId="15118" xr:uid="{00000000-0005-0000-0000-0000113A0000}"/>
    <cellStyle name="20% - Colore 6 5 3 6 2" xfId="15119" xr:uid="{00000000-0005-0000-0000-0000123A0000}"/>
    <cellStyle name="20% - Colore 6 5 3 6 3" xfId="15120" xr:uid="{00000000-0005-0000-0000-0000133A0000}"/>
    <cellStyle name="20% - Colore 6 5 3 7" xfId="15121" xr:uid="{00000000-0005-0000-0000-0000143A0000}"/>
    <cellStyle name="20% - Colore 6 5 3 7 2" xfId="15122" xr:uid="{00000000-0005-0000-0000-0000153A0000}"/>
    <cellStyle name="20% - Colore 6 5 3 7 3" xfId="15123" xr:uid="{00000000-0005-0000-0000-0000163A0000}"/>
    <cellStyle name="20% - Colore 6 5 3 8" xfId="15124" xr:uid="{00000000-0005-0000-0000-0000173A0000}"/>
    <cellStyle name="20% - Colore 6 5 3 8 2" xfId="15125" xr:uid="{00000000-0005-0000-0000-0000183A0000}"/>
    <cellStyle name="20% - Colore 6 5 3 8 3" xfId="15126" xr:uid="{00000000-0005-0000-0000-0000193A0000}"/>
    <cellStyle name="20% - Colore 6 5 3 9" xfId="15127" xr:uid="{00000000-0005-0000-0000-00001A3A0000}"/>
    <cellStyle name="20% - Colore 6 5 4" xfId="15128" xr:uid="{00000000-0005-0000-0000-00001B3A0000}"/>
    <cellStyle name="20% - Colore 6 5 4 2" xfId="15129" xr:uid="{00000000-0005-0000-0000-00001C3A0000}"/>
    <cellStyle name="20% - Colore 6 5 4 2 2" xfId="15130" xr:uid="{00000000-0005-0000-0000-00001D3A0000}"/>
    <cellStyle name="20% - Colore 6 5 4 2 2 2" xfId="15131" xr:uid="{00000000-0005-0000-0000-00001E3A0000}"/>
    <cellStyle name="20% - Colore 6 5 4 2 2 3" xfId="15132" xr:uid="{00000000-0005-0000-0000-00001F3A0000}"/>
    <cellStyle name="20% - Colore 6 5 4 2 3" xfId="15133" xr:uid="{00000000-0005-0000-0000-0000203A0000}"/>
    <cellStyle name="20% - Colore 6 5 4 2 4" xfId="15134" xr:uid="{00000000-0005-0000-0000-0000213A0000}"/>
    <cellStyle name="20% - Colore 6 5 4 3" xfId="15135" xr:uid="{00000000-0005-0000-0000-0000223A0000}"/>
    <cellStyle name="20% - Colore 6 5 4 3 2" xfId="15136" xr:uid="{00000000-0005-0000-0000-0000233A0000}"/>
    <cellStyle name="20% - Colore 6 5 4 3 3" xfId="15137" xr:uid="{00000000-0005-0000-0000-0000243A0000}"/>
    <cellStyle name="20% - Colore 6 5 4 4" xfId="15138" xr:uid="{00000000-0005-0000-0000-0000253A0000}"/>
    <cellStyle name="20% - Colore 6 5 4 4 2" xfId="15139" xr:uid="{00000000-0005-0000-0000-0000263A0000}"/>
    <cellStyle name="20% - Colore 6 5 4 4 3" xfId="15140" xr:uid="{00000000-0005-0000-0000-0000273A0000}"/>
    <cellStyle name="20% - Colore 6 5 4 5" xfId="15141" xr:uid="{00000000-0005-0000-0000-0000283A0000}"/>
    <cellStyle name="20% - Colore 6 5 4 5 2" xfId="15142" xr:uid="{00000000-0005-0000-0000-0000293A0000}"/>
    <cellStyle name="20% - Colore 6 5 4 5 3" xfId="15143" xr:uid="{00000000-0005-0000-0000-00002A3A0000}"/>
    <cellStyle name="20% - Colore 6 5 4 6" xfId="15144" xr:uid="{00000000-0005-0000-0000-00002B3A0000}"/>
    <cellStyle name="20% - Colore 6 5 4 7" xfId="15145" xr:uid="{00000000-0005-0000-0000-00002C3A0000}"/>
    <cellStyle name="20% - Colore 6 5 5" xfId="15146" xr:uid="{00000000-0005-0000-0000-00002D3A0000}"/>
    <cellStyle name="20% - Colore 6 5 5 2" xfId="15147" xr:uid="{00000000-0005-0000-0000-00002E3A0000}"/>
    <cellStyle name="20% - Colore 6 5 5 2 2" xfId="15148" xr:uid="{00000000-0005-0000-0000-00002F3A0000}"/>
    <cellStyle name="20% - Colore 6 5 5 2 2 2" xfId="15149" xr:uid="{00000000-0005-0000-0000-0000303A0000}"/>
    <cellStyle name="20% - Colore 6 5 5 2 2 3" xfId="15150" xr:uid="{00000000-0005-0000-0000-0000313A0000}"/>
    <cellStyle name="20% - Colore 6 5 5 2 3" xfId="15151" xr:uid="{00000000-0005-0000-0000-0000323A0000}"/>
    <cellStyle name="20% - Colore 6 5 5 2 4" xfId="15152" xr:uid="{00000000-0005-0000-0000-0000333A0000}"/>
    <cellStyle name="20% - Colore 6 5 5 3" xfId="15153" xr:uid="{00000000-0005-0000-0000-0000343A0000}"/>
    <cellStyle name="20% - Colore 6 5 5 3 2" xfId="15154" xr:uid="{00000000-0005-0000-0000-0000353A0000}"/>
    <cellStyle name="20% - Colore 6 5 5 3 3" xfId="15155" xr:uid="{00000000-0005-0000-0000-0000363A0000}"/>
    <cellStyle name="20% - Colore 6 5 5 4" xfId="15156" xr:uid="{00000000-0005-0000-0000-0000373A0000}"/>
    <cellStyle name="20% - Colore 6 5 5 4 2" xfId="15157" xr:uid="{00000000-0005-0000-0000-0000383A0000}"/>
    <cellStyle name="20% - Colore 6 5 5 4 3" xfId="15158" xr:uid="{00000000-0005-0000-0000-0000393A0000}"/>
    <cellStyle name="20% - Colore 6 5 5 5" xfId="15159" xr:uid="{00000000-0005-0000-0000-00003A3A0000}"/>
    <cellStyle name="20% - Colore 6 5 5 5 2" xfId="15160" xr:uid="{00000000-0005-0000-0000-00003B3A0000}"/>
    <cellStyle name="20% - Colore 6 5 5 5 3" xfId="15161" xr:uid="{00000000-0005-0000-0000-00003C3A0000}"/>
    <cellStyle name="20% - Colore 6 5 5 6" xfId="15162" xr:uid="{00000000-0005-0000-0000-00003D3A0000}"/>
    <cellStyle name="20% - Colore 6 5 5 7" xfId="15163" xr:uid="{00000000-0005-0000-0000-00003E3A0000}"/>
    <cellStyle name="20% - Colore 6 5 6" xfId="15164" xr:uid="{00000000-0005-0000-0000-00003F3A0000}"/>
    <cellStyle name="20% - Colore 6 5 6 2" xfId="15165" xr:uid="{00000000-0005-0000-0000-0000403A0000}"/>
    <cellStyle name="20% - Colore 6 5 6 2 2" xfId="15166" xr:uid="{00000000-0005-0000-0000-0000413A0000}"/>
    <cellStyle name="20% - Colore 6 5 6 2 2 2" xfId="15167" xr:uid="{00000000-0005-0000-0000-0000423A0000}"/>
    <cellStyle name="20% - Colore 6 5 6 2 2 3" xfId="15168" xr:uid="{00000000-0005-0000-0000-0000433A0000}"/>
    <cellStyle name="20% - Colore 6 5 6 2 3" xfId="15169" xr:uid="{00000000-0005-0000-0000-0000443A0000}"/>
    <cellStyle name="20% - Colore 6 5 6 2 4" xfId="15170" xr:uid="{00000000-0005-0000-0000-0000453A0000}"/>
    <cellStyle name="20% - Colore 6 5 6 3" xfId="15171" xr:uid="{00000000-0005-0000-0000-0000463A0000}"/>
    <cellStyle name="20% - Colore 6 5 6 3 2" xfId="15172" xr:uid="{00000000-0005-0000-0000-0000473A0000}"/>
    <cellStyle name="20% - Colore 6 5 6 3 3" xfId="15173" xr:uid="{00000000-0005-0000-0000-0000483A0000}"/>
    <cellStyle name="20% - Colore 6 5 6 4" xfId="15174" xr:uid="{00000000-0005-0000-0000-0000493A0000}"/>
    <cellStyle name="20% - Colore 6 5 6 4 2" xfId="15175" xr:uid="{00000000-0005-0000-0000-00004A3A0000}"/>
    <cellStyle name="20% - Colore 6 5 6 4 3" xfId="15176" xr:uid="{00000000-0005-0000-0000-00004B3A0000}"/>
    <cellStyle name="20% - Colore 6 5 6 5" xfId="15177" xr:uid="{00000000-0005-0000-0000-00004C3A0000}"/>
    <cellStyle name="20% - Colore 6 5 6 5 2" xfId="15178" xr:uid="{00000000-0005-0000-0000-00004D3A0000}"/>
    <cellStyle name="20% - Colore 6 5 6 5 3" xfId="15179" xr:uid="{00000000-0005-0000-0000-00004E3A0000}"/>
    <cellStyle name="20% - Colore 6 5 6 6" xfId="15180" xr:uid="{00000000-0005-0000-0000-00004F3A0000}"/>
    <cellStyle name="20% - Colore 6 5 6 7" xfId="15181" xr:uid="{00000000-0005-0000-0000-0000503A0000}"/>
    <cellStyle name="20% - Colore 6 5 7" xfId="15182" xr:uid="{00000000-0005-0000-0000-0000513A0000}"/>
    <cellStyle name="20% - Colore 6 5 7 2" xfId="15183" xr:uid="{00000000-0005-0000-0000-0000523A0000}"/>
    <cellStyle name="20% - Colore 6 5 7 2 2" xfId="15184" xr:uid="{00000000-0005-0000-0000-0000533A0000}"/>
    <cellStyle name="20% - Colore 6 5 7 2 3" xfId="15185" xr:uid="{00000000-0005-0000-0000-0000543A0000}"/>
    <cellStyle name="20% - Colore 6 5 7 3" xfId="15186" xr:uid="{00000000-0005-0000-0000-0000553A0000}"/>
    <cellStyle name="20% - Colore 6 5 7 4" xfId="15187" xr:uid="{00000000-0005-0000-0000-0000563A0000}"/>
    <cellStyle name="20% - Colore 6 5 8" xfId="15188" xr:uid="{00000000-0005-0000-0000-0000573A0000}"/>
    <cellStyle name="20% - Colore 6 5 8 2" xfId="15189" xr:uid="{00000000-0005-0000-0000-0000583A0000}"/>
    <cellStyle name="20% - Colore 6 5 8 3" xfId="15190" xr:uid="{00000000-0005-0000-0000-0000593A0000}"/>
    <cellStyle name="20% - Colore 6 5 9" xfId="15191" xr:uid="{00000000-0005-0000-0000-00005A3A0000}"/>
    <cellStyle name="20% - Colore 6 5 9 2" xfId="15192" xr:uid="{00000000-0005-0000-0000-00005B3A0000}"/>
    <cellStyle name="20% - Colore 6 5 9 3" xfId="15193" xr:uid="{00000000-0005-0000-0000-00005C3A0000}"/>
    <cellStyle name="20% - Colore 6 6" xfId="15194" xr:uid="{00000000-0005-0000-0000-00005D3A0000}"/>
    <cellStyle name="20% - Colore 6 6 10" xfId="15195" xr:uid="{00000000-0005-0000-0000-00005E3A0000}"/>
    <cellStyle name="20% - Colore 6 6 10 2" xfId="15196" xr:uid="{00000000-0005-0000-0000-00005F3A0000}"/>
    <cellStyle name="20% - Colore 6 6 10 3" xfId="15197" xr:uid="{00000000-0005-0000-0000-0000603A0000}"/>
    <cellStyle name="20% - Colore 6 6 11" xfId="15198" xr:uid="{00000000-0005-0000-0000-0000613A0000}"/>
    <cellStyle name="20% - Colore 6 6 12" xfId="15199" xr:uid="{00000000-0005-0000-0000-0000623A0000}"/>
    <cellStyle name="20% - Colore 6 6 2" xfId="15200" xr:uid="{00000000-0005-0000-0000-0000633A0000}"/>
    <cellStyle name="20% - Colore 6 6 2 10" xfId="15201" xr:uid="{00000000-0005-0000-0000-0000643A0000}"/>
    <cellStyle name="20% - Colore 6 6 2 2" xfId="15202" xr:uid="{00000000-0005-0000-0000-0000653A0000}"/>
    <cellStyle name="20% - Colore 6 6 2 2 2" xfId="15203" xr:uid="{00000000-0005-0000-0000-0000663A0000}"/>
    <cellStyle name="20% - Colore 6 6 2 2 2 2" xfId="15204" xr:uid="{00000000-0005-0000-0000-0000673A0000}"/>
    <cellStyle name="20% - Colore 6 6 2 2 2 2 2" xfId="15205" xr:uid="{00000000-0005-0000-0000-0000683A0000}"/>
    <cellStyle name="20% - Colore 6 6 2 2 2 2 3" xfId="15206" xr:uid="{00000000-0005-0000-0000-0000693A0000}"/>
    <cellStyle name="20% - Colore 6 6 2 2 2 3" xfId="15207" xr:uid="{00000000-0005-0000-0000-00006A3A0000}"/>
    <cellStyle name="20% - Colore 6 6 2 2 2 4" xfId="15208" xr:uid="{00000000-0005-0000-0000-00006B3A0000}"/>
    <cellStyle name="20% - Colore 6 6 2 2 3" xfId="15209" xr:uid="{00000000-0005-0000-0000-00006C3A0000}"/>
    <cellStyle name="20% - Colore 6 6 2 2 3 2" xfId="15210" xr:uid="{00000000-0005-0000-0000-00006D3A0000}"/>
    <cellStyle name="20% - Colore 6 6 2 2 3 3" xfId="15211" xr:uid="{00000000-0005-0000-0000-00006E3A0000}"/>
    <cellStyle name="20% - Colore 6 6 2 2 4" xfId="15212" xr:uid="{00000000-0005-0000-0000-00006F3A0000}"/>
    <cellStyle name="20% - Colore 6 6 2 2 4 2" xfId="15213" xr:uid="{00000000-0005-0000-0000-0000703A0000}"/>
    <cellStyle name="20% - Colore 6 6 2 2 4 3" xfId="15214" xr:uid="{00000000-0005-0000-0000-0000713A0000}"/>
    <cellStyle name="20% - Colore 6 6 2 2 5" xfId="15215" xr:uid="{00000000-0005-0000-0000-0000723A0000}"/>
    <cellStyle name="20% - Colore 6 6 2 2 5 2" xfId="15216" xr:uid="{00000000-0005-0000-0000-0000733A0000}"/>
    <cellStyle name="20% - Colore 6 6 2 2 5 3" xfId="15217" xr:uid="{00000000-0005-0000-0000-0000743A0000}"/>
    <cellStyle name="20% - Colore 6 6 2 2 6" xfId="15218" xr:uid="{00000000-0005-0000-0000-0000753A0000}"/>
    <cellStyle name="20% - Colore 6 6 2 2 7" xfId="15219" xr:uid="{00000000-0005-0000-0000-0000763A0000}"/>
    <cellStyle name="20% - Colore 6 6 2 3" xfId="15220" xr:uid="{00000000-0005-0000-0000-0000773A0000}"/>
    <cellStyle name="20% - Colore 6 6 2 3 2" xfId="15221" xr:uid="{00000000-0005-0000-0000-0000783A0000}"/>
    <cellStyle name="20% - Colore 6 6 2 3 2 2" xfId="15222" xr:uid="{00000000-0005-0000-0000-0000793A0000}"/>
    <cellStyle name="20% - Colore 6 6 2 3 2 2 2" xfId="15223" xr:uid="{00000000-0005-0000-0000-00007A3A0000}"/>
    <cellStyle name="20% - Colore 6 6 2 3 2 2 3" xfId="15224" xr:uid="{00000000-0005-0000-0000-00007B3A0000}"/>
    <cellStyle name="20% - Colore 6 6 2 3 2 3" xfId="15225" xr:uid="{00000000-0005-0000-0000-00007C3A0000}"/>
    <cellStyle name="20% - Colore 6 6 2 3 2 4" xfId="15226" xr:uid="{00000000-0005-0000-0000-00007D3A0000}"/>
    <cellStyle name="20% - Colore 6 6 2 3 3" xfId="15227" xr:uid="{00000000-0005-0000-0000-00007E3A0000}"/>
    <cellStyle name="20% - Colore 6 6 2 3 3 2" xfId="15228" xr:uid="{00000000-0005-0000-0000-00007F3A0000}"/>
    <cellStyle name="20% - Colore 6 6 2 3 3 3" xfId="15229" xr:uid="{00000000-0005-0000-0000-0000803A0000}"/>
    <cellStyle name="20% - Colore 6 6 2 3 4" xfId="15230" xr:uid="{00000000-0005-0000-0000-0000813A0000}"/>
    <cellStyle name="20% - Colore 6 6 2 3 4 2" xfId="15231" xr:uid="{00000000-0005-0000-0000-0000823A0000}"/>
    <cellStyle name="20% - Colore 6 6 2 3 4 3" xfId="15232" xr:uid="{00000000-0005-0000-0000-0000833A0000}"/>
    <cellStyle name="20% - Colore 6 6 2 3 5" xfId="15233" xr:uid="{00000000-0005-0000-0000-0000843A0000}"/>
    <cellStyle name="20% - Colore 6 6 2 3 5 2" xfId="15234" xr:uid="{00000000-0005-0000-0000-0000853A0000}"/>
    <cellStyle name="20% - Colore 6 6 2 3 5 3" xfId="15235" xr:uid="{00000000-0005-0000-0000-0000863A0000}"/>
    <cellStyle name="20% - Colore 6 6 2 3 6" xfId="15236" xr:uid="{00000000-0005-0000-0000-0000873A0000}"/>
    <cellStyle name="20% - Colore 6 6 2 3 7" xfId="15237" xr:uid="{00000000-0005-0000-0000-0000883A0000}"/>
    <cellStyle name="20% - Colore 6 6 2 4" xfId="15238" xr:uid="{00000000-0005-0000-0000-0000893A0000}"/>
    <cellStyle name="20% - Colore 6 6 2 4 2" xfId="15239" xr:uid="{00000000-0005-0000-0000-00008A3A0000}"/>
    <cellStyle name="20% - Colore 6 6 2 4 2 2" xfId="15240" xr:uid="{00000000-0005-0000-0000-00008B3A0000}"/>
    <cellStyle name="20% - Colore 6 6 2 4 2 2 2" xfId="15241" xr:uid="{00000000-0005-0000-0000-00008C3A0000}"/>
    <cellStyle name="20% - Colore 6 6 2 4 2 2 3" xfId="15242" xr:uid="{00000000-0005-0000-0000-00008D3A0000}"/>
    <cellStyle name="20% - Colore 6 6 2 4 2 3" xfId="15243" xr:uid="{00000000-0005-0000-0000-00008E3A0000}"/>
    <cellStyle name="20% - Colore 6 6 2 4 2 4" xfId="15244" xr:uid="{00000000-0005-0000-0000-00008F3A0000}"/>
    <cellStyle name="20% - Colore 6 6 2 4 3" xfId="15245" xr:uid="{00000000-0005-0000-0000-0000903A0000}"/>
    <cellStyle name="20% - Colore 6 6 2 4 3 2" xfId="15246" xr:uid="{00000000-0005-0000-0000-0000913A0000}"/>
    <cellStyle name="20% - Colore 6 6 2 4 3 3" xfId="15247" xr:uid="{00000000-0005-0000-0000-0000923A0000}"/>
    <cellStyle name="20% - Colore 6 6 2 4 4" xfId="15248" xr:uid="{00000000-0005-0000-0000-0000933A0000}"/>
    <cellStyle name="20% - Colore 6 6 2 4 4 2" xfId="15249" xr:uid="{00000000-0005-0000-0000-0000943A0000}"/>
    <cellStyle name="20% - Colore 6 6 2 4 4 3" xfId="15250" xr:uid="{00000000-0005-0000-0000-0000953A0000}"/>
    <cellStyle name="20% - Colore 6 6 2 4 5" xfId="15251" xr:uid="{00000000-0005-0000-0000-0000963A0000}"/>
    <cellStyle name="20% - Colore 6 6 2 4 5 2" xfId="15252" xr:uid="{00000000-0005-0000-0000-0000973A0000}"/>
    <cellStyle name="20% - Colore 6 6 2 4 5 3" xfId="15253" xr:uid="{00000000-0005-0000-0000-0000983A0000}"/>
    <cellStyle name="20% - Colore 6 6 2 4 6" xfId="15254" xr:uid="{00000000-0005-0000-0000-0000993A0000}"/>
    <cellStyle name="20% - Colore 6 6 2 4 7" xfId="15255" xr:uid="{00000000-0005-0000-0000-00009A3A0000}"/>
    <cellStyle name="20% - Colore 6 6 2 5" xfId="15256" xr:uid="{00000000-0005-0000-0000-00009B3A0000}"/>
    <cellStyle name="20% - Colore 6 6 2 5 2" xfId="15257" xr:uid="{00000000-0005-0000-0000-00009C3A0000}"/>
    <cellStyle name="20% - Colore 6 6 2 5 2 2" xfId="15258" xr:uid="{00000000-0005-0000-0000-00009D3A0000}"/>
    <cellStyle name="20% - Colore 6 6 2 5 2 3" xfId="15259" xr:uid="{00000000-0005-0000-0000-00009E3A0000}"/>
    <cellStyle name="20% - Colore 6 6 2 5 3" xfId="15260" xr:uid="{00000000-0005-0000-0000-00009F3A0000}"/>
    <cellStyle name="20% - Colore 6 6 2 5 4" xfId="15261" xr:uid="{00000000-0005-0000-0000-0000A03A0000}"/>
    <cellStyle name="20% - Colore 6 6 2 6" xfId="15262" xr:uid="{00000000-0005-0000-0000-0000A13A0000}"/>
    <cellStyle name="20% - Colore 6 6 2 6 2" xfId="15263" xr:uid="{00000000-0005-0000-0000-0000A23A0000}"/>
    <cellStyle name="20% - Colore 6 6 2 6 3" xfId="15264" xr:uid="{00000000-0005-0000-0000-0000A33A0000}"/>
    <cellStyle name="20% - Colore 6 6 2 7" xfId="15265" xr:uid="{00000000-0005-0000-0000-0000A43A0000}"/>
    <cellStyle name="20% - Colore 6 6 2 7 2" xfId="15266" xr:uid="{00000000-0005-0000-0000-0000A53A0000}"/>
    <cellStyle name="20% - Colore 6 6 2 7 3" xfId="15267" xr:uid="{00000000-0005-0000-0000-0000A63A0000}"/>
    <cellStyle name="20% - Colore 6 6 2 8" xfId="15268" xr:uid="{00000000-0005-0000-0000-0000A73A0000}"/>
    <cellStyle name="20% - Colore 6 6 2 8 2" xfId="15269" xr:uid="{00000000-0005-0000-0000-0000A83A0000}"/>
    <cellStyle name="20% - Colore 6 6 2 8 3" xfId="15270" xr:uid="{00000000-0005-0000-0000-0000A93A0000}"/>
    <cellStyle name="20% - Colore 6 6 2 9" xfId="15271" xr:uid="{00000000-0005-0000-0000-0000AA3A0000}"/>
    <cellStyle name="20% - Colore 6 6 3" xfId="15272" xr:uid="{00000000-0005-0000-0000-0000AB3A0000}"/>
    <cellStyle name="20% - Colore 6 6 3 10" xfId="15273" xr:uid="{00000000-0005-0000-0000-0000AC3A0000}"/>
    <cellStyle name="20% - Colore 6 6 3 2" xfId="15274" xr:uid="{00000000-0005-0000-0000-0000AD3A0000}"/>
    <cellStyle name="20% - Colore 6 6 3 2 2" xfId="15275" xr:uid="{00000000-0005-0000-0000-0000AE3A0000}"/>
    <cellStyle name="20% - Colore 6 6 3 2 2 2" xfId="15276" xr:uid="{00000000-0005-0000-0000-0000AF3A0000}"/>
    <cellStyle name="20% - Colore 6 6 3 2 2 2 2" xfId="15277" xr:uid="{00000000-0005-0000-0000-0000B03A0000}"/>
    <cellStyle name="20% - Colore 6 6 3 2 2 2 3" xfId="15278" xr:uid="{00000000-0005-0000-0000-0000B13A0000}"/>
    <cellStyle name="20% - Colore 6 6 3 2 2 3" xfId="15279" xr:uid="{00000000-0005-0000-0000-0000B23A0000}"/>
    <cellStyle name="20% - Colore 6 6 3 2 2 4" xfId="15280" xr:uid="{00000000-0005-0000-0000-0000B33A0000}"/>
    <cellStyle name="20% - Colore 6 6 3 2 3" xfId="15281" xr:uid="{00000000-0005-0000-0000-0000B43A0000}"/>
    <cellStyle name="20% - Colore 6 6 3 2 3 2" xfId="15282" xr:uid="{00000000-0005-0000-0000-0000B53A0000}"/>
    <cellStyle name="20% - Colore 6 6 3 2 3 3" xfId="15283" xr:uid="{00000000-0005-0000-0000-0000B63A0000}"/>
    <cellStyle name="20% - Colore 6 6 3 2 4" xfId="15284" xr:uid="{00000000-0005-0000-0000-0000B73A0000}"/>
    <cellStyle name="20% - Colore 6 6 3 2 4 2" xfId="15285" xr:uid="{00000000-0005-0000-0000-0000B83A0000}"/>
    <cellStyle name="20% - Colore 6 6 3 2 4 3" xfId="15286" xr:uid="{00000000-0005-0000-0000-0000B93A0000}"/>
    <cellStyle name="20% - Colore 6 6 3 2 5" xfId="15287" xr:uid="{00000000-0005-0000-0000-0000BA3A0000}"/>
    <cellStyle name="20% - Colore 6 6 3 2 5 2" xfId="15288" xr:uid="{00000000-0005-0000-0000-0000BB3A0000}"/>
    <cellStyle name="20% - Colore 6 6 3 2 5 3" xfId="15289" xr:uid="{00000000-0005-0000-0000-0000BC3A0000}"/>
    <cellStyle name="20% - Colore 6 6 3 2 6" xfId="15290" xr:uid="{00000000-0005-0000-0000-0000BD3A0000}"/>
    <cellStyle name="20% - Colore 6 6 3 2 7" xfId="15291" xr:uid="{00000000-0005-0000-0000-0000BE3A0000}"/>
    <cellStyle name="20% - Colore 6 6 3 3" xfId="15292" xr:uid="{00000000-0005-0000-0000-0000BF3A0000}"/>
    <cellStyle name="20% - Colore 6 6 3 3 2" xfId="15293" xr:uid="{00000000-0005-0000-0000-0000C03A0000}"/>
    <cellStyle name="20% - Colore 6 6 3 3 2 2" xfId="15294" xr:uid="{00000000-0005-0000-0000-0000C13A0000}"/>
    <cellStyle name="20% - Colore 6 6 3 3 2 2 2" xfId="15295" xr:uid="{00000000-0005-0000-0000-0000C23A0000}"/>
    <cellStyle name="20% - Colore 6 6 3 3 2 2 3" xfId="15296" xr:uid="{00000000-0005-0000-0000-0000C33A0000}"/>
    <cellStyle name="20% - Colore 6 6 3 3 2 3" xfId="15297" xr:uid="{00000000-0005-0000-0000-0000C43A0000}"/>
    <cellStyle name="20% - Colore 6 6 3 3 2 4" xfId="15298" xr:uid="{00000000-0005-0000-0000-0000C53A0000}"/>
    <cellStyle name="20% - Colore 6 6 3 3 3" xfId="15299" xr:uid="{00000000-0005-0000-0000-0000C63A0000}"/>
    <cellStyle name="20% - Colore 6 6 3 3 3 2" xfId="15300" xr:uid="{00000000-0005-0000-0000-0000C73A0000}"/>
    <cellStyle name="20% - Colore 6 6 3 3 3 3" xfId="15301" xr:uid="{00000000-0005-0000-0000-0000C83A0000}"/>
    <cellStyle name="20% - Colore 6 6 3 3 4" xfId="15302" xr:uid="{00000000-0005-0000-0000-0000C93A0000}"/>
    <cellStyle name="20% - Colore 6 6 3 3 4 2" xfId="15303" xr:uid="{00000000-0005-0000-0000-0000CA3A0000}"/>
    <cellStyle name="20% - Colore 6 6 3 3 4 3" xfId="15304" xr:uid="{00000000-0005-0000-0000-0000CB3A0000}"/>
    <cellStyle name="20% - Colore 6 6 3 3 5" xfId="15305" xr:uid="{00000000-0005-0000-0000-0000CC3A0000}"/>
    <cellStyle name="20% - Colore 6 6 3 3 5 2" xfId="15306" xr:uid="{00000000-0005-0000-0000-0000CD3A0000}"/>
    <cellStyle name="20% - Colore 6 6 3 3 5 3" xfId="15307" xr:uid="{00000000-0005-0000-0000-0000CE3A0000}"/>
    <cellStyle name="20% - Colore 6 6 3 3 6" xfId="15308" xr:uid="{00000000-0005-0000-0000-0000CF3A0000}"/>
    <cellStyle name="20% - Colore 6 6 3 3 7" xfId="15309" xr:uid="{00000000-0005-0000-0000-0000D03A0000}"/>
    <cellStyle name="20% - Colore 6 6 3 4" xfId="15310" xr:uid="{00000000-0005-0000-0000-0000D13A0000}"/>
    <cellStyle name="20% - Colore 6 6 3 4 2" xfId="15311" xr:uid="{00000000-0005-0000-0000-0000D23A0000}"/>
    <cellStyle name="20% - Colore 6 6 3 4 2 2" xfId="15312" xr:uid="{00000000-0005-0000-0000-0000D33A0000}"/>
    <cellStyle name="20% - Colore 6 6 3 4 2 2 2" xfId="15313" xr:uid="{00000000-0005-0000-0000-0000D43A0000}"/>
    <cellStyle name="20% - Colore 6 6 3 4 2 2 3" xfId="15314" xr:uid="{00000000-0005-0000-0000-0000D53A0000}"/>
    <cellStyle name="20% - Colore 6 6 3 4 2 3" xfId="15315" xr:uid="{00000000-0005-0000-0000-0000D63A0000}"/>
    <cellStyle name="20% - Colore 6 6 3 4 2 4" xfId="15316" xr:uid="{00000000-0005-0000-0000-0000D73A0000}"/>
    <cellStyle name="20% - Colore 6 6 3 4 3" xfId="15317" xr:uid="{00000000-0005-0000-0000-0000D83A0000}"/>
    <cellStyle name="20% - Colore 6 6 3 4 3 2" xfId="15318" xr:uid="{00000000-0005-0000-0000-0000D93A0000}"/>
    <cellStyle name="20% - Colore 6 6 3 4 3 3" xfId="15319" xr:uid="{00000000-0005-0000-0000-0000DA3A0000}"/>
    <cellStyle name="20% - Colore 6 6 3 4 4" xfId="15320" xr:uid="{00000000-0005-0000-0000-0000DB3A0000}"/>
    <cellStyle name="20% - Colore 6 6 3 4 4 2" xfId="15321" xr:uid="{00000000-0005-0000-0000-0000DC3A0000}"/>
    <cellStyle name="20% - Colore 6 6 3 4 4 3" xfId="15322" xr:uid="{00000000-0005-0000-0000-0000DD3A0000}"/>
    <cellStyle name="20% - Colore 6 6 3 4 5" xfId="15323" xr:uid="{00000000-0005-0000-0000-0000DE3A0000}"/>
    <cellStyle name="20% - Colore 6 6 3 4 5 2" xfId="15324" xr:uid="{00000000-0005-0000-0000-0000DF3A0000}"/>
    <cellStyle name="20% - Colore 6 6 3 4 5 3" xfId="15325" xr:uid="{00000000-0005-0000-0000-0000E03A0000}"/>
    <cellStyle name="20% - Colore 6 6 3 4 6" xfId="15326" xr:uid="{00000000-0005-0000-0000-0000E13A0000}"/>
    <cellStyle name="20% - Colore 6 6 3 4 7" xfId="15327" xr:uid="{00000000-0005-0000-0000-0000E23A0000}"/>
    <cellStyle name="20% - Colore 6 6 3 5" xfId="15328" xr:uid="{00000000-0005-0000-0000-0000E33A0000}"/>
    <cellStyle name="20% - Colore 6 6 3 5 2" xfId="15329" xr:uid="{00000000-0005-0000-0000-0000E43A0000}"/>
    <cellStyle name="20% - Colore 6 6 3 5 2 2" xfId="15330" xr:uid="{00000000-0005-0000-0000-0000E53A0000}"/>
    <cellStyle name="20% - Colore 6 6 3 5 2 3" xfId="15331" xr:uid="{00000000-0005-0000-0000-0000E63A0000}"/>
    <cellStyle name="20% - Colore 6 6 3 5 3" xfId="15332" xr:uid="{00000000-0005-0000-0000-0000E73A0000}"/>
    <cellStyle name="20% - Colore 6 6 3 5 4" xfId="15333" xr:uid="{00000000-0005-0000-0000-0000E83A0000}"/>
    <cellStyle name="20% - Colore 6 6 3 6" xfId="15334" xr:uid="{00000000-0005-0000-0000-0000E93A0000}"/>
    <cellStyle name="20% - Colore 6 6 3 6 2" xfId="15335" xr:uid="{00000000-0005-0000-0000-0000EA3A0000}"/>
    <cellStyle name="20% - Colore 6 6 3 6 3" xfId="15336" xr:uid="{00000000-0005-0000-0000-0000EB3A0000}"/>
    <cellStyle name="20% - Colore 6 6 3 7" xfId="15337" xr:uid="{00000000-0005-0000-0000-0000EC3A0000}"/>
    <cellStyle name="20% - Colore 6 6 3 7 2" xfId="15338" xr:uid="{00000000-0005-0000-0000-0000ED3A0000}"/>
    <cellStyle name="20% - Colore 6 6 3 7 3" xfId="15339" xr:uid="{00000000-0005-0000-0000-0000EE3A0000}"/>
    <cellStyle name="20% - Colore 6 6 3 8" xfId="15340" xr:uid="{00000000-0005-0000-0000-0000EF3A0000}"/>
    <cellStyle name="20% - Colore 6 6 3 8 2" xfId="15341" xr:uid="{00000000-0005-0000-0000-0000F03A0000}"/>
    <cellStyle name="20% - Colore 6 6 3 8 3" xfId="15342" xr:uid="{00000000-0005-0000-0000-0000F13A0000}"/>
    <cellStyle name="20% - Colore 6 6 3 9" xfId="15343" xr:uid="{00000000-0005-0000-0000-0000F23A0000}"/>
    <cellStyle name="20% - Colore 6 6 4" xfId="15344" xr:uid="{00000000-0005-0000-0000-0000F33A0000}"/>
    <cellStyle name="20% - Colore 6 6 4 2" xfId="15345" xr:uid="{00000000-0005-0000-0000-0000F43A0000}"/>
    <cellStyle name="20% - Colore 6 6 4 2 2" xfId="15346" xr:uid="{00000000-0005-0000-0000-0000F53A0000}"/>
    <cellStyle name="20% - Colore 6 6 4 2 2 2" xfId="15347" xr:uid="{00000000-0005-0000-0000-0000F63A0000}"/>
    <cellStyle name="20% - Colore 6 6 4 2 2 3" xfId="15348" xr:uid="{00000000-0005-0000-0000-0000F73A0000}"/>
    <cellStyle name="20% - Colore 6 6 4 2 3" xfId="15349" xr:uid="{00000000-0005-0000-0000-0000F83A0000}"/>
    <cellStyle name="20% - Colore 6 6 4 2 4" xfId="15350" xr:uid="{00000000-0005-0000-0000-0000F93A0000}"/>
    <cellStyle name="20% - Colore 6 6 4 3" xfId="15351" xr:uid="{00000000-0005-0000-0000-0000FA3A0000}"/>
    <cellStyle name="20% - Colore 6 6 4 3 2" xfId="15352" xr:uid="{00000000-0005-0000-0000-0000FB3A0000}"/>
    <cellStyle name="20% - Colore 6 6 4 3 3" xfId="15353" xr:uid="{00000000-0005-0000-0000-0000FC3A0000}"/>
    <cellStyle name="20% - Colore 6 6 4 4" xfId="15354" xr:uid="{00000000-0005-0000-0000-0000FD3A0000}"/>
    <cellStyle name="20% - Colore 6 6 4 4 2" xfId="15355" xr:uid="{00000000-0005-0000-0000-0000FE3A0000}"/>
    <cellStyle name="20% - Colore 6 6 4 4 3" xfId="15356" xr:uid="{00000000-0005-0000-0000-0000FF3A0000}"/>
    <cellStyle name="20% - Colore 6 6 4 5" xfId="15357" xr:uid="{00000000-0005-0000-0000-0000003B0000}"/>
    <cellStyle name="20% - Colore 6 6 4 5 2" xfId="15358" xr:uid="{00000000-0005-0000-0000-0000013B0000}"/>
    <cellStyle name="20% - Colore 6 6 4 5 3" xfId="15359" xr:uid="{00000000-0005-0000-0000-0000023B0000}"/>
    <cellStyle name="20% - Colore 6 6 4 6" xfId="15360" xr:uid="{00000000-0005-0000-0000-0000033B0000}"/>
    <cellStyle name="20% - Colore 6 6 4 7" xfId="15361" xr:uid="{00000000-0005-0000-0000-0000043B0000}"/>
    <cellStyle name="20% - Colore 6 6 5" xfId="15362" xr:uid="{00000000-0005-0000-0000-0000053B0000}"/>
    <cellStyle name="20% - Colore 6 6 5 2" xfId="15363" xr:uid="{00000000-0005-0000-0000-0000063B0000}"/>
    <cellStyle name="20% - Colore 6 6 5 2 2" xfId="15364" xr:uid="{00000000-0005-0000-0000-0000073B0000}"/>
    <cellStyle name="20% - Colore 6 6 5 2 2 2" xfId="15365" xr:uid="{00000000-0005-0000-0000-0000083B0000}"/>
    <cellStyle name="20% - Colore 6 6 5 2 2 3" xfId="15366" xr:uid="{00000000-0005-0000-0000-0000093B0000}"/>
    <cellStyle name="20% - Colore 6 6 5 2 3" xfId="15367" xr:uid="{00000000-0005-0000-0000-00000A3B0000}"/>
    <cellStyle name="20% - Colore 6 6 5 2 4" xfId="15368" xr:uid="{00000000-0005-0000-0000-00000B3B0000}"/>
    <cellStyle name="20% - Colore 6 6 5 3" xfId="15369" xr:uid="{00000000-0005-0000-0000-00000C3B0000}"/>
    <cellStyle name="20% - Colore 6 6 5 3 2" xfId="15370" xr:uid="{00000000-0005-0000-0000-00000D3B0000}"/>
    <cellStyle name="20% - Colore 6 6 5 3 3" xfId="15371" xr:uid="{00000000-0005-0000-0000-00000E3B0000}"/>
    <cellStyle name="20% - Colore 6 6 5 4" xfId="15372" xr:uid="{00000000-0005-0000-0000-00000F3B0000}"/>
    <cellStyle name="20% - Colore 6 6 5 4 2" xfId="15373" xr:uid="{00000000-0005-0000-0000-0000103B0000}"/>
    <cellStyle name="20% - Colore 6 6 5 4 3" xfId="15374" xr:uid="{00000000-0005-0000-0000-0000113B0000}"/>
    <cellStyle name="20% - Colore 6 6 5 5" xfId="15375" xr:uid="{00000000-0005-0000-0000-0000123B0000}"/>
    <cellStyle name="20% - Colore 6 6 5 5 2" xfId="15376" xr:uid="{00000000-0005-0000-0000-0000133B0000}"/>
    <cellStyle name="20% - Colore 6 6 5 5 3" xfId="15377" xr:uid="{00000000-0005-0000-0000-0000143B0000}"/>
    <cellStyle name="20% - Colore 6 6 5 6" xfId="15378" xr:uid="{00000000-0005-0000-0000-0000153B0000}"/>
    <cellStyle name="20% - Colore 6 6 5 7" xfId="15379" xr:uid="{00000000-0005-0000-0000-0000163B0000}"/>
    <cellStyle name="20% - Colore 6 6 6" xfId="15380" xr:uid="{00000000-0005-0000-0000-0000173B0000}"/>
    <cellStyle name="20% - Colore 6 6 6 2" xfId="15381" xr:uid="{00000000-0005-0000-0000-0000183B0000}"/>
    <cellStyle name="20% - Colore 6 6 6 2 2" xfId="15382" xr:uid="{00000000-0005-0000-0000-0000193B0000}"/>
    <cellStyle name="20% - Colore 6 6 6 2 2 2" xfId="15383" xr:uid="{00000000-0005-0000-0000-00001A3B0000}"/>
    <cellStyle name="20% - Colore 6 6 6 2 2 3" xfId="15384" xr:uid="{00000000-0005-0000-0000-00001B3B0000}"/>
    <cellStyle name="20% - Colore 6 6 6 2 3" xfId="15385" xr:uid="{00000000-0005-0000-0000-00001C3B0000}"/>
    <cellStyle name="20% - Colore 6 6 6 2 4" xfId="15386" xr:uid="{00000000-0005-0000-0000-00001D3B0000}"/>
    <cellStyle name="20% - Colore 6 6 6 3" xfId="15387" xr:uid="{00000000-0005-0000-0000-00001E3B0000}"/>
    <cellStyle name="20% - Colore 6 6 6 3 2" xfId="15388" xr:uid="{00000000-0005-0000-0000-00001F3B0000}"/>
    <cellStyle name="20% - Colore 6 6 6 3 3" xfId="15389" xr:uid="{00000000-0005-0000-0000-0000203B0000}"/>
    <cellStyle name="20% - Colore 6 6 6 4" xfId="15390" xr:uid="{00000000-0005-0000-0000-0000213B0000}"/>
    <cellStyle name="20% - Colore 6 6 6 4 2" xfId="15391" xr:uid="{00000000-0005-0000-0000-0000223B0000}"/>
    <cellStyle name="20% - Colore 6 6 6 4 3" xfId="15392" xr:uid="{00000000-0005-0000-0000-0000233B0000}"/>
    <cellStyle name="20% - Colore 6 6 6 5" xfId="15393" xr:uid="{00000000-0005-0000-0000-0000243B0000}"/>
    <cellStyle name="20% - Colore 6 6 6 5 2" xfId="15394" xr:uid="{00000000-0005-0000-0000-0000253B0000}"/>
    <cellStyle name="20% - Colore 6 6 6 5 3" xfId="15395" xr:uid="{00000000-0005-0000-0000-0000263B0000}"/>
    <cellStyle name="20% - Colore 6 6 6 6" xfId="15396" xr:uid="{00000000-0005-0000-0000-0000273B0000}"/>
    <cellStyle name="20% - Colore 6 6 6 7" xfId="15397" xr:uid="{00000000-0005-0000-0000-0000283B0000}"/>
    <cellStyle name="20% - Colore 6 6 7" xfId="15398" xr:uid="{00000000-0005-0000-0000-0000293B0000}"/>
    <cellStyle name="20% - Colore 6 6 7 2" xfId="15399" xr:uid="{00000000-0005-0000-0000-00002A3B0000}"/>
    <cellStyle name="20% - Colore 6 6 7 2 2" xfId="15400" xr:uid="{00000000-0005-0000-0000-00002B3B0000}"/>
    <cellStyle name="20% - Colore 6 6 7 2 3" xfId="15401" xr:uid="{00000000-0005-0000-0000-00002C3B0000}"/>
    <cellStyle name="20% - Colore 6 6 7 3" xfId="15402" xr:uid="{00000000-0005-0000-0000-00002D3B0000}"/>
    <cellStyle name="20% - Colore 6 6 7 4" xfId="15403" xr:uid="{00000000-0005-0000-0000-00002E3B0000}"/>
    <cellStyle name="20% - Colore 6 6 8" xfId="15404" xr:uid="{00000000-0005-0000-0000-00002F3B0000}"/>
    <cellStyle name="20% - Colore 6 6 8 2" xfId="15405" xr:uid="{00000000-0005-0000-0000-0000303B0000}"/>
    <cellStyle name="20% - Colore 6 6 8 3" xfId="15406" xr:uid="{00000000-0005-0000-0000-0000313B0000}"/>
    <cellStyle name="20% - Colore 6 6 9" xfId="15407" xr:uid="{00000000-0005-0000-0000-0000323B0000}"/>
    <cellStyle name="20% - Colore 6 6 9 2" xfId="15408" xr:uid="{00000000-0005-0000-0000-0000333B0000}"/>
    <cellStyle name="20% - Colore 6 6 9 3" xfId="15409" xr:uid="{00000000-0005-0000-0000-0000343B0000}"/>
    <cellStyle name="20% - Colore 6 7" xfId="15410" xr:uid="{00000000-0005-0000-0000-0000353B0000}"/>
    <cellStyle name="20% - Colore 6 7 10" xfId="15411" xr:uid="{00000000-0005-0000-0000-0000363B0000}"/>
    <cellStyle name="20% - Colore 6 7 10 2" xfId="15412" xr:uid="{00000000-0005-0000-0000-0000373B0000}"/>
    <cellStyle name="20% - Colore 6 7 10 3" xfId="15413" xr:uid="{00000000-0005-0000-0000-0000383B0000}"/>
    <cellStyle name="20% - Colore 6 7 11" xfId="15414" xr:uid="{00000000-0005-0000-0000-0000393B0000}"/>
    <cellStyle name="20% - Colore 6 7 12" xfId="15415" xr:uid="{00000000-0005-0000-0000-00003A3B0000}"/>
    <cellStyle name="20% - Colore 6 7 2" xfId="15416" xr:uid="{00000000-0005-0000-0000-00003B3B0000}"/>
    <cellStyle name="20% - Colore 6 7 2 10" xfId="15417" xr:uid="{00000000-0005-0000-0000-00003C3B0000}"/>
    <cellStyle name="20% - Colore 6 7 2 2" xfId="15418" xr:uid="{00000000-0005-0000-0000-00003D3B0000}"/>
    <cellStyle name="20% - Colore 6 7 2 2 2" xfId="15419" xr:uid="{00000000-0005-0000-0000-00003E3B0000}"/>
    <cellStyle name="20% - Colore 6 7 2 2 2 2" xfId="15420" xr:uid="{00000000-0005-0000-0000-00003F3B0000}"/>
    <cellStyle name="20% - Colore 6 7 2 2 2 2 2" xfId="15421" xr:uid="{00000000-0005-0000-0000-0000403B0000}"/>
    <cellStyle name="20% - Colore 6 7 2 2 2 2 3" xfId="15422" xr:uid="{00000000-0005-0000-0000-0000413B0000}"/>
    <cellStyle name="20% - Colore 6 7 2 2 2 3" xfId="15423" xr:uid="{00000000-0005-0000-0000-0000423B0000}"/>
    <cellStyle name="20% - Colore 6 7 2 2 2 4" xfId="15424" xr:uid="{00000000-0005-0000-0000-0000433B0000}"/>
    <cellStyle name="20% - Colore 6 7 2 2 3" xfId="15425" xr:uid="{00000000-0005-0000-0000-0000443B0000}"/>
    <cellStyle name="20% - Colore 6 7 2 2 3 2" xfId="15426" xr:uid="{00000000-0005-0000-0000-0000453B0000}"/>
    <cellStyle name="20% - Colore 6 7 2 2 3 3" xfId="15427" xr:uid="{00000000-0005-0000-0000-0000463B0000}"/>
    <cellStyle name="20% - Colore 6 7 2 2 4" xfId="15428" xr:uid="{00000000-0005-0000-0000-0000473B0000}"/>
    <cellStyle name="20% - Colore 6 7 2 2 4 2" xfId="15429" xr:uid="{00000000-0005-0000-0000-0000483B0000}"/>
    <cellStyle name="20% - Colore 6 7 2 2 4 3" xfId="15430" xr:uid="{00000000-0005-0000-0000-0000493B0000}"/>
    <cellStyle name="20% - Colore 6 7 2 2 5" xfId="15431" xr:uid="{00000000-0005-0000-0000-00004A3B0000}"/>
    <cellStyle name="20% - Colore 6 7 2 2 5 2" xfId="15432" xr:uid="{00000000-0005-0000-0000-00004B3B0000}"/>
    <cellStyle name="20% - Colore 6 7 2 2 5 3" xfId="15433" xr:uid="{00000000-0005-0000-0000-00004C3B0000}"/>
    <cellStyle name="20% - Colore 6 7 2 2 6" xfId="15434" xr:uid="{00000000-0005-0000-0000-00004D3B0000}"/>
    <cellStyle name="20% - Colore 6 7 2 2 7" xfId="15435" xr:uid="{00000000-0005-0000-0000-00004E3B0000}"/>
    <cellStyle name="20% - Colore 6 7 2 3" xfId="15436" xr:uid="{00000000-0005-0000-0000-00004F3B0000}"/>
    <cellStyle name="20% - Colore 6 7 2 3 2" xfId="15437" xr:uid="{00000000-0005-0000-0000-0000503B0000}"/>
    <cellStyle name="20% - Colore 6 7 2 3 2 2" xfId="15438" xr:uid="{00000000-0005-0000-0000-0000513B0000}"/>
    <cellStyle name="20% - Colore 6 7 2 3 2 2 2" xfId="15439" xr:uid="{00000000-0005-0000-0000-0000523B0000}"/>
    <cellStyle name="20% - Colore 6 7 2 3 2 2 3" xfId="15440" xr:uid="{00000000-0005-0000-0000-0000533B0000}"/>
    <cellStyle name="20% - Colore 6 7 2 3 2 3" xfId="15441" xr:uid="{00000000-0005-0000-0000-0000543B0000}"/>
    <cellStyle name="20% - Colore 6 7 2 3 2 4" xfId="15442" xr:uid="{00000000-0005-0000-0000-0000553B0000}"/>
    <cellStyle name="20% - Colore 6 7 2 3 3" xfId="15443" xr:uid="{00000000-0005-0000-0000-0000563B0000}"/>
    <cellStyle name="20% - Colore 6 7 2 3 3 2" xfId="15444" xr:uid="{00000000-0005-0000-0000-0000573B0000}"/>
    <cellStyle name="20% - Colore 6 7 2 3 3 3" xfId="15445" xr:uid="{00000000-0005-0000-0000-0000583B0000}"/>
    <cellStyle name="20% - Colore 6 7 2 3 4" xfId="15446" xr:uid="{00000000-0005-0000-0000-0000593B0000}"/>
    <cellStyle name="20% - Colore 6 7 2 3 4 2" xfId="15447" xr:uid="{00000000-0005-0000-0000-00005A3B0000}"/>
    <cellStyle name="20% - Colore 6 7 2 3 4 3" xfId="15448" xr:uid="{00000000-0005-0000-0000-00005B3B0000}"/>
    <cellStyle name="20% - Colore 6 7 2 3 5" xfId="15449" xr:uid="{00000000-0005-0000-0000-00005C3B0000}"/>
    <cellStyle name="20% - Colore 6 7 2 3 5 2" xfId="15450" xr:uid="{00000000-0005-0000-0000-00005D3B0000}"/>
    <cellStyle name="20% - Colore 6 7 2 3 5 3" xfId="15451" xr:uid="{00000000-0005-0000-0000-00005E3B0000}"/>
    <cellStyle name="20% - Colore 6 7 2 3 6" xfId="15452" xr:uid="{00000000-0005-0000-0000-00005F3B0000}"/>
    <cellStyle name="20% - Colore 6 7 2 3 7" xfId="15453" xr:uid="{00000000-0005-0000-0000-0000603B0000}"/>
    <cellStyle name="20% - Colore 6 7 2 4" xfId="15454" xr:uid="{00000000-0005-0000-0000-0000613B0000}"/>
    <cellStyle name="20% - Colore 6 7 2 4 2" xfId="15455" xr:uid="{00000000-0005-0000-0000-0000623B0000}"/>
    <cellStyle name="20% - Colore 6 7 2 4 2 2" xfId="15456" xr:uid="{00000000-0005-0000-0000-0000633B0000}"/>
    <cellStyle name="20% - Colore 6 7 2 4 2 2 2" xfId="15457" xr:uid="{00000000-0005-0000-0000-0000643B0000}"/>
    <cellStyle name="20% - Colore 6 7 2 4 2 2 3" xfId="15458" xr:uid="{00000000-0005-0000-0000-0000653B0000}"/>
    <cellStyle name="20% - Colore 6 7 2 4 2 3" xfId="15459" xr:uid="{00000000-0005-0000-0000-0000663B0000}"/>
    <cellStyle name="20% - Colore 6 7 2 4 2 4" xfId="15460" xr:uid="{00000000-0005-0000-0000-0000673B0000}"/>
    <cellStyle name="20% - Colore 6 7 2 4 3" xfId="15461" xr:uid="{00000000-0005-0000-0000-0000683B0000}"/>
    <cellStyle name="20% - Colore 6 7 2 4 3 2" xfId="15462" xr:uid="{00000000-0005-0000-0000-0000693B0000}"/>
    <cellStyle name="20% - Colore 6 7 2 4 3 3" xfId="15463" xr:uid="{00000000-0005-0000-0000-00006A3B0000}"/>
    <cellStyle name="20% - Colore 6 7 2 4 4" xfId="15464" xr:uid="{00000000-0005-0000-0000-00006B3B0000}"/>
    <cellStyle name="20% - Colore 6 7 2 4 4 2" xfId="15465" xr:uid="{00000000-0005-0000-0000-00006C3B0000}"/>
    <cellStyle name="20% - Colore 6 7 2 4 4 3" xfId="15466" xr:uid="{00000000-0005-0000-0000-00006D3B0000}"/>
    <cellStyle name="20% - Colore 6 7 2 4 5" xfId="15467" xr:uid="{00000000-0005-0000-0000-00006E3B0000}"/>
    <cellStyle name="20% - Colore 6 7 2 4 5 2" xfId="15468" xr:uid="{00000000-0005-0000-0000-00006F3B0000}"/>
    <cellStyle name="20% - Colore 6 7 2 4 5 3" xfId="15469" xr:uid="{00000000-0005-0000-0000-0000703B0000}"/>
    <cellStyle name="20% - Colore 6 7 2 4 6" xfId="15470" xr:uid="{00000000-0005-0000-0000-0000713B0000}"/>
    <cellStyle name="20% - Colore 6 7 2 4 7" xfId="15471" xr:uid="{00000000-0005-0000-0000-0000723B0000}"/>
    <cellStyle name="20% - Colore 6 7 2 5" xfId="15472" xr:uid="{00000000-0005-0000-0000-0000733B0000}"/>
    <cellStyle name="20% - Colore 6 7 2 5 2" xfId="15473" xr:uid="{00000000-0005-0000-0000-0000743B0000}"/>
    <cellStyle name="20% - Colore 6 7 2 5 2 2" xfId="15474" xr:uid="{00000000-0005-0000-0000-0000753B0000}"/>
    <cellStyle name="20% - Colore 6 7 2 5 2 3" xfId="15475" xr:uid="{00000000-0005-0000-0000-0000763B0000}"/>
    <cellStyle name="20% - Colore 6 7 2 5 3" xfId="15476" xr:uid="{00000000-0005-0000-0000-0000773B0000}"/>
    <cellStyle name="20% - Colore 6 7 2 5 4" xfId="15477" xr:uid="{00000000-0005-0000-0000-0000783B0000}"/>
    <cellStyle name="20% - Colore 6 7 2 6" xfId="15478" xr:uid="{00000000-0005-0000-0000-0000793B0000}"/>
    <cellStyle name="20% - Colore 6 7 2 6 2" xfId="15479" xr:uid="{00000000-0005-0000-0000-00007A3B0000}"/>
    <cellStyle name="20% - Colore 6 7 2 6 3" xfId="15480" xr:uid="{00000000-0005-0000-0000-00007B3B0000}"/>
    <cellStyle name="20% - Colore 6 7 2 7" xfId="15481" xr:uid="{00000000-0005-0000-0000-00007C3B0000}"/>
    <cellStyle name="20% - Colore 6 7 2 7 2" xfId="15482" xr:uid="{00000000-0005-0000-0000-00007D3B0000}"/>
    <cellStyle name="20% - Colore 6 7 2 7 3" xfId="15483" xr:uid="{00000000-0005-0000-0000-00007E3B0000}"/>
    <cellStyle name="20% - Colore 6 7 2 8" xfId="15484" xr:uid="{00000000-0005-0000-0000-00007F3B0000}"/>
    <cellStyle name="20% - Colore 6 7 2 8 2" xfId="15485" xr:uid="{00000000-0005-0000-0000-0000803B0000}"/>
    <cellStyle name="20% - Colore 6 7 2 8 3" xfId="15486" xr:uid="{00000000-0005-0000-0000-0000813B0000}"/>
    <cellStyle name="20% - Colore 6 7 2 9" xfId="15487" xr:uid="{00000000-0005-0000-0000-0000823B0000}"/>
    <cellStyle name="20% - Colore 6 7 3" xfId="15488" xr:uid="{00000000-0005-0000-0000-0000833B0000}"/>
    <cellStyle name="20% - Colore 6 7 3 10" xfId="15489" xr:uid="{00000000-0005-0000-0000-0000843B0000}"/>
    <cellStyle name="20% - Colore 6 7 3 2" xfId="15490" xr:uid="{00000000-0005-0000-0000-0000853B0000}"/>
    <cellStyle name="20% - Colore 6 7 3 2 2" xfId="15491" xr:uid="{00000000-0005-0000-0000-0000863B0000}"/>
    <cellStyle name="20% - Colore 6 7 3 2 2 2" xfId="15492" xr:uid="{00000000-0005-0000-0000-0000873B0000}"/>
    <cellStyle name="20% - Colore 6 7 3 2 2 2 2" xfId="15493" xr:uid="{00000000-0005-0000-0000-0000883B0000}"/>
    <cellStyle name="20% - Colore 6 7 3 2 2 2 3" xfId="15494" xr:uid="{00000000-0005-0000-0000-0000893B0000}"/>
    <cellStyle name="20% - Colore 6 7 3 2 2 3" xfId="15495" xr:uid="{00000000-0005-0000-0000-00008A3B0000}"/>
    <cellStyle name="20% - Colore 6 7 3 2 2 4" xfId="15496" xr:uid="{00000000-0005-0000-0000-00008B3B0000}"/>
    <cellStyle name="20% - Colore 6 7 3 2 3" xfId="15497" xr:uid="{00000000-0005-0000-0000-00008C3B0000}"/>
    <cellStyle name="20% - Colore 6 7 3 2 3 2" xfId="15498" xr:uid="{00000000-0005-0000-0000-00008D3B0000}"/>
    <cellStyle name="20% - Colore 6 7 3 2 3 3" xfId="15499" xr:uid="{00000000-0005-0000-0000-00008E3B0000}"/>
    <cellStyle name="20% - Colore 6 7 3 2 4" xfId="15500" xr:uid="{00000000-0005-0000-0000-00008F3B0000}"/>
    <cellStyle name="20% - Colore 6 7 3 2 4 2" xfId="15501" xr:uid="{00000000-0005-0000-0000-0000903B0000}"/>
    <cellStyle name="20% - Colore 6 7 3 2 4 3" xfId="15502" xr:uid="{00000000-0005-0000-0000-0000913B0000}"/>
    <cellStyle name="20% - Colore 6 7 3 2 5" xfId="15503" xr:uid="{00000000-0005-0000-0000-0000923B0000}"/>
    <cellStyle name="20% - Colore 6 7 3 2 5 2" xfId="15504" xr:uid="{00000000-0005-0000-0000-0000933B0000}"/>
    <cellStyle name="20% - Colore 6 7 3 2 5 3" xfId="15505" xr:uid="{00000000-0005-0000-0000-0000943B0000}"/>
    <cellStyle name="20% - Colore 6 7 3 2 6" xfId="15506" xr:uid="{00000000-0005-0000-0000-0000953B0000}"/>
    <cellStyle name="20% - Colore 6 7 3 2 7" xfId="15507" xr:uid="{00000000-0005-0000-0000-0000963B0000}"/>
    <cellStyle name="20% - Colore 6 7 3 3" xfId="15508" xr:uid="{00000000-0005-0000-0000-0000973B0000}"/>
    <cellStyle name="20% - Colore 6 7 3 3 2" xfId="15509" xr:uid="{00000000-0005-0000-0000-0000983B0000}"/>
    <cellStyle name="20% - Colore 6 7 3 3 2 2" xfId="15510" xr:uid="{00000000-0005-0000-0000-0000993B0000}"/>
    <cellStyle name="20% - Colore 6 7 3 3 2 2 2" xfId="15511" xr:uid="{00000000-0005-0000-0000-00009A3B0000}"/>
    <cellStyle name="20% - Colore 6 7 3 3 2 2 3" xfId="15512" xr:uid="{00000000-0005-0000-0000-00009B3B0000}"/>
    <cellStyle name="20% - Colore 6 7 3 3 2 3" xfId="15513" xr:uid="{00000000-0005-0000-0000-00009C3B0000}"/>
    <cellStyle name="20% - Colore 6 7 3 3 2 4" xfId="15514" xr:uid="{00000000-0005-0000-0000-00009D3B0000}"/>
    <cellStyle name="20% - Colore 6 7 3 3 3" xfId="15515" xr:uid="{00000000-0005-0000-0000-00009E3B0000}"/>
    <cellStyle name="20% - Colore 6 7 3 3 3 2" xfId="15516" xr:uid="{00000000-0005-0000-0000-00009F3B0000}"/>
    <cellStyle name="20% - Colore 6 7 3 3 3 3" xfId="15517" xr:uid="{00000000-0005-0000-0000-0000A03B0000}"/>
    <cellStyle name="20% - Colore 6 7 3 3 4" xfId="15518" xr:uid="{00000000-0005-0000-0000-0000A13B0000}"/>
    <cellStyle name="20% - Colore 6 7 3 3 4 2" xfId="15519" xr:uid="{00000000-0005-0000-0000-0000A23B0000}"/>
    <cellStyle name="20% - Colore 6 7 3 3 4 3" xfId="15520" xr:uid="{00000000-0005-0000-0000-0000A33B0000}"/>
    <cellStyle name="20% - Colore 6 7 3 3 5" xfId="15521" xr:uid="{00000000-0005-0000-0000-0000A43B0000}"/>
    <cellStyle name="20% - Colore 6 7 3 3 5 2" xfId="15522" xr:uid="{00000000-0005-0000-0000-0000A53B0000}"/>
    <cellStyle name="20% - Colore 6 7 3 3 5 3" xfId="15523" xr:uid="{00000000-0005-0000-0000-0000A63B0000}"/>
    <cellStyle name="20% - Colore 6 7 3 3 6" xfId="15524" xr:uid="{00000000-0005-0000-0000-0000A73B0000}"/>
    <cellStyle name="20% - Colore 6 7 3 3 7" xfId="15525" xr:uid="{00000000-0005-0000-0000-0000A83B0000}"/>
    <cellStyle name="20% - Colore 6 7 3 4" xfId="15526" xr:uid="{00000000-0005-0000-0000-0000A93B0000}"/>
    <cellStyle name="20% - Colore 6 7 3 4 2" xfId="15527" xr:uid="{00000000-0005-0000-0000-0000AA3B0000}"/>
    <cellStyle name="20% - Colore 6 7 3 4 2 2" xfId="15528" xr:uid="{00000000-0005-0000-0000-0000AB3B0000}"/>
    <cellStyle name="20% - Colore 6 7 3 4 2 2 2" xfId="15529" xr:uid="{00000000-0005-0000-0000-0000AC3B0000}"/>
    <cellStyle name="20% - Colore 6 7 3 4 2 2 3" xfId="15530" xr:uid="{00000000-0005-0000-0000-0000AD3B0000}"/>
    <cellStyle name="20% - Colore 6 7 3 4 2 3" xfId="15531" xr:uid="{00000000-0005-0000-0000-0000AE3B0000}"/>
    <cellStyle name="20% - Colore 6 7 3 4 2 4" xfId="15532" xr:uid="{00000000-0005-0000-0000-0000AF3B0000}"/>
    <cellStyle name="20% - Colore 6 7 3 4 3" xfId="15533" xr:uid="{00000000-0005-0000-0000-0000B03B0000}"/>
    <cellStyle name="20% - Colore 6 7 3 4 3 2" xfId="15534" xr:uid="{00000000-0005-0000-0000-0000B13B0000}"/>
    <cellStyle name="20% - Colore 6 7 3 4 3 3" xfId="15535" xr:uid="{00000000-0005-0000-0000-0000B23B0000}"/>
    <cellStyle name="20% - Colore 6 7 3 4 4" xfId="15536" xr:uid="{00000000-0005-0000-0000-0000B33B0000}"/>
    <cellStyle name="20% - Colore 6 7 3 4 4 2" xfId="15537" xr:uid="{00000000-0005-0000-0000-0000B43B0000}"/>
    <cellStyle name="20% - Colore 6 7 3 4 4 3" xfId="15538" xr:uid="{00000000-0005-0000-0000-0000B53B0000}"/>
    <cellStyle name="20% - Colore 6 7 3 4 5" xfId="15539" xr:uid="{00000000-0005-0000-0000-0000B63B0000}"/>
    <cellStyle name="20% - Colore 6 7 3 4 5 2" xfId="15540" xr:uid="{00000000-0005-0000-0000-0000B73B0000}"/>
    <cellStyle name="20% - Colore 6 7 3 4 5 3" xfId="15541" xr:uid="{00000000-0005-0000-0000-0000B83B0000}"/>
    <cellStyle name="20% - Colore 6 7 3 4 6" xfId="15542" xr:uid="{00000000-0005-0000-0000-0000B93B0000}"/>
    <cellStyle name="20% - Colore 6 7 3 4 7" xfId="15543" xr:uid="{00000000-0005-0000-0000-0000BA3B0000}"/>
    <cellStyle name="20% - Colore 6 7 3 5" xfId="15544" xr:uid="{00000000-0005-0000-0000-0000BB3B0000}"/>
    <cellStyle name="20% - Colore 6 7 3 5 2" xfId="15545" xr:uid="{00000000-0005-0000-0000-0000BC3B0000}"/>
    <cellStyle name="20% - Colore 6 7 3 5 2 2" xfId="15546" xr:uid="{00000000-0005-0000-0000-0000BD3B0000}"/>
    <cellStyle name="20% - Colore 6 7 3 5 2 3" xfId="15547" xr:uid="{00000000-0005-0000-0000-0000BE3B0000}"/>
    <cellStyle name="20% - Colore 6 7 3 5 3" xfId="15548" xr:uid="{00000000-0005-0000-0000-0000BF3B0000}"/>
    <cellStyle name="20% - Colore 6 7 3 5 4" xfId="15549" xr:uid="{00000000-0005-0000-0000-0000C03B0000}"/>
    <cellStyle name="20% - Colore 6 7 3 6" xfId="15550" xr:uid="{00000000-0005-0000-0000-0000C13B0000}"/>
    <cellStyle name="20% - Colore 6 7 3 6 2" xfId="15551" xr:uid="{00000000-0005-0000-0000-0000C23B0000}"/>
    <cellStyle name="20% - Colore 6 7 3 6 3" xfId="15552" xr:uid="{00000000-0005-0000-0000-0000C33B0000}"/>
    <cellStyle name="20% - Colore 6 7 3 7" xfId="15553" xr:uid="{00000000-0005-0000-0000-0000C43B0000}"/>
    <cellStyle name="20% - Colore 6 7 3 7 2" xfId="15554" xr:uid="{00000000-0005-0000-0000-0000C53B0000}"/>
    <cellStyle name="20% - Colore 6 7 3 7 3" xfId="15555" xr:uid="{00000000-0005-0000-0000-0000C63B0000}"/>
    <cellStyle name="20% - Colore 6 7 3 8" xfId="15556" xr:uid="{00000000-0005-0000-0000-0000C73B0000}"/>
    <cellStyle name="20% - Colore 6 7 3 8 2" xfId="15557" xr:uid="{00000000-0005-0000-0000-0000C83B0000}"/>
    <cellStyle name="20% - Colore 6 7 3 8 3" xfId="15558" xr:uid="{00000000-0005-0000-0000-0000C93B0000}"/>
    <cellStyle name="20% - Colore 6 7 3 9" xfId="15559" xr:uid="{00000000-0005-0000-0000-0000CA3B0000}"/>
    <cellStyle name="20% - Colore 6 7 4" xfId="15560" xr:uid="{00000000-0005-0000-0000-0000CB3B0000}"/>
    <cellStyle name="20% - Colore 6 7 4 2" xfId="15561" xr:uid="{00000000-0005-0000-0000-0000CC3B0000}"/>
    <cellStyle name="20% - Colore 6 7 4 2 2" xfId="15562" xr:uid="{00000000-0005-0000-0000-0000CD3B0000}"/>
    <cellStyle name="20% - Colore 6 7 4 2 2 2" xfId="15563" xr:uid="{00000000-0005-0000-0000-0000CE3B0000}"/>
    <cellStyle name="20% - Colore 6 7 4 2 2 3" xfId="15564" xr:uid="{00000000-0005-0000-0000-0000CF3B0000}"/>
    <cellStyle name="20% - Colore 6 7 4 2 3" xfId="15565" xr:uid="{00000000-0005-0000-0000-0000D03B0000}"/>
    <cellStyle name="20% - Colore 6 7 4 2 4" xfId="15566" xr:uid="{00000000-0005-0000-0000-0000D13B0000}"/>
    <cellStyle name="20% - Colore 6 7 4 3" xfId="15567" xr:uid="{00000000-0005-0000-0000-0000D23B0000}"/>
    <cellStyle name="20% - Colore 6 7 4 3 2" xfId="15568" xr:uid="{00000000-0005-0000-0000-0000D33B0000}"/>
    <cellStyle name="20% - Colore 6 7 4 3 3" xfId="15569" xr:uid="{00000000-0005-0000-0000-0000D43B0000}"/>
    <cellStyle name="20% - Colore 6 7 4 4" xfId="15570" xr:uid="{00000000-0005-0000-0000-0000D53B0000}"/>
    <cellStyle name="20% - Colore 6 7 4 4 2" xfId="15571" xr:uid="{00000000-0005-0000-0000-0000D63B0000}"/>
    <cellStyle name="20% - Colore 6 7 4 4 3" xfId="15572" xr:uid="{00000000-0005-0000-0000-0000D73B0000}"/>
    <cellStyle name="20% - Colore 6 7 4 5" xfId="15573" xr:uid="{00000000-0005-0000-0000-0000D83B0000}"/>
    <cellStyle name="20% - Colore 6 7 4 5 2" xfId="15574" xr:uid="{00000000-0005-0000-0000-0000D93B0000}"/>
    <cellStyle name="20% - Colore 6 7 4 5 3" xfId="15575" xr:uid="{00000000-0005-0000-0000-0000DA3B0000}"/>
    <cellStyle name="20% - Colore 6 7 4 6" xfId="15576" xr:uid="{00000000-0005-0000-0000-0000DB3B0000}"/>
    <cellStyle name="20% - Colore 6 7 4 7" xfId="15577" xr:uid="{00000000-0005-0000-0000-0000DC3B0000}"/>
    <cellStyle name="20% - Colore 6 7 5" xfId="15578" xr:uid="{00000000-0005-0000-0000-0000DD3B0000}"/>
    <cellStyle name="20% - Colore 6 7 5 2" xfId="15579" xr:uid="{00000000-0005-0000-0000-0000DE3B0000}"/>
    <cellStyle name="20% - Colore 6 7 5 2 2" xfId="15580" xr:uid="{00000000-0005-0000-0000-0000DF3B0000}"/>
    <cellStyle name="20% - Colore 6 7 5 2 2 2" xfId="15581" xr:uid="{00000000-0005-0000-0000-0000E03B0000}"/>
    <cellStyle name="20% - Colore 6 7 5 2 2 3" xfId="15582" xr:uid="{00000000-0005-0000-0000-0000E13B0000}"/>
    <cellStyle name="20% - Colore 6 7 5 2 3" xfId="15583" xr:uid="{00000000-0005-0000-0000-0000E23B0000}"/>
    <cellStyle name="20% - Colore 6 7 5 2 4" xfId="15584" xr:uid="{00000000-0005-0000-0000-0000E33B0000}"/>
    <cellStyle name="20% - Colore 6 7 5 3" xfId="15585" xr:uid="{00000000-0005-0000-0000-0000E43B0000}"/>
    <cellStyle name="20% - Colore 6 7 5 3 2" xfId="15586" xr:uid="{00000000-0005-0000-0000-0000E53B0000}"/>
    <cellStyle name="20% - Colore 6 7 5 3 3" xfId="15587" xr:uid="{00000000-0005-0000-0000-0000E63B0000}"/>
    <cellStyle name="20% - Colore 6 7 5 4" xfId="15588" xr:uid="{00000000-0005-0000-0000-0000E73B0000}"/>
    <cellStyle name="20% - Colore 6 7 5 4 2" xfId="15589" xr:uid="{00000000-0005-0000-0000-0000E83B0000}"/>
    <cellStyle name="20% - Colore 6 7 5 4 3" xfId="15590" xr:uid="{00000000-0005-0000-0000-0000E93B0000}"/>
    <cellStyle name="20% - Colore 6 7 5 5" xfId="15591" xr:uid="{00000000-0005-0000-0000-0000EA3B0000}"/>
    <cellStyle name="20% - Colore 6 7 5 5 2" xfId="15592" xr:uid="{00000000-0005-0000-0000-0000EB3B0000}"/>
    <cellStyle name="20% - Colore 6 7 5 5 3" xfId="15593" xr:uid="{00000000-0005-0000-0000-0000EC3B0000}"/>
    <cellStyle name="20% - Colore 6 7 5 6" xfId="15594" xr:uid="{00000000-0005-0000-0000-0000ED3B0000}"/>
    <cellStyle name="20% - Colore 6 7 5 7" xfId="15595" xr:uid="{00000000-0005-0000-0000-0000EE3B0000}"/>
    <cellStyle name="20% - Colore 6 7 6" xfId="15596" xr:uid="{00000000-0005-0000-0000-0000EF3B0000}"/>
    <cellStyle name="20% - Colore 6 7 6 2" xfId="15597" xr:uid="{00000000-0005-0000-0000-0000F03B0000}"/>
    <cellStyle name="20% - Colore 6 7 6 2 2" xfId="15598" xr:uid="{00000000-0005-0000-0000-0000F13B0000}"/>
    <cellStyle name="20% - Colore 6 7 6 2 2 2" xfId="15599" xr:uid="{00000000-0005-0000-0000-0000F23B0000}"/>
    <cellStyle name="20% - Colore 6 7 6 2 2 3" xfId="15600" xr:uid="{00000000-0005-0000-0000-0000F33B0000}"/>
    <cellStyle name="20% - Colore 6 7 6 2 3" xfId="15601" xr:uid="{00000000-0005-0000-0000-0000F43B0000}"/>
    <cellStyle name="20% - Colore 6 7 6 2 4" xfId="15602" xr:uid="{00000000-0005-0000-0000-0000F53B0000}"/>
    <cellStyle name="20% - Colore 6 7 6 3" xfId="15603" xr:uid="{00000000-0005-0000-0000-0000F63B0000}"/>
    <cellStyle name="20% - Colore 6 7 6 3 2" xfId="15604" xr:uid="{00000000-0005-0000-0000-0000F73B0000}"/>
    <cellStyle name="20% - Colore 6 7 6 3 3" xfId="15605" xr:uid="{00000000-0005-0000-0000-0000F83B0000}"/>
    <cellStyle name="20% - Colore 6 7 6 4" xfId="15606" xr:uid="{00000000-0005-0000-0000-0000F93B0000}"/>
    <cellStyle name="20% - Colore 6 7 6 4 2" xfId="15607" xr:uid="{00000000-0005-0000-0000-0000FA3B0000}"/>
    <cellStyle name="20% - Colore 6 7 6 4 3" xfId="15608" xr:uid="{00000000-0005-0000-0000-0000FB3B0000}"/>
    <cellStyle name="20% - Colore 6 7 6 5" xfId="15609" xr:uid="{00000000-0005-0000-0000-0000FC3B0000}"/>
    <cellStyle name="20% - Colore 6 7 6 5 2" xfId="15610" xr:uid="{00000000-0005-0000-0000-0000FD3B0000}"/>
    <cellStyle name="20% - Colore 6 7 6 5 3" xfId="15611" xr:uid="{00000000-0005-0000-0000-0000FE3B0000}"/>
    <cellStyle name="20% - Colore 6 7 6 6" xfId="15612" xr:uid="{00000000-0005-0000-0000-0000FF3B0000}"/>
    <cellStyle name="20% - Colore 6 7 6 7" xfId="15613" xr:uid="{00000000-0005-0000-0000-0000003C0000}"/>
    <cellStyle name="20% - Colore 6 7 7" xfId="15614" xr:uid="{00000000-0005-0000-0000-0000013C0000}"/>
    <cellStyle name="20% - Colore 6 7 7 2" xfId="15615" xr:uid="{00000000-0005-0000-0000-0000023C0000}"/>
    <cellStyle name="20% - Colore 6 7 7 2 2" xfId="15616" xr:uid="{00000000-0005-0000-0000-0000033C0000}"/>
    <cellStyle name="20% - Colore 6 7 7 2 3" xfId="15617" xr:uid="{00000000-0005-0000-0000-0000043C0000}"/>
    <cellStyle name="20% - Colore 6 7 7 3" xfId="15618" xr:uid="{00000000-0005-0000-0000-0000053C0000}"/>
    <cellStyle name="20% - Colore 6 7 7 4" xfId="15619" xr:uid="{00000000-0005-0000-0000-0000063C0000}"/>
    <cellStyle name="20% - Colore 6 7 8" xfId="15620" xr:uid="{00000000-0005-0000-0000-0000073C0000}"/>
    <cellStyle name="20% - Colore 6 7 8 2" xfId="15621" xr:uid="{00000000-0005-0000-0000-0000083C0000}"/>
    <cellStyle name="20% - Colore 6 7 8 3" xfId="15622" xr:uid="{00000000-0005-0000-0000-0000093C0000}"/>
    <cellStyle name="20% - Colore 6 7 9" xfId="15623" xr:uid="{00000000-0005-0000-0000-00000A3C0000}"/>
    <cellStyle name="20% - Colore 6 7 9 2" xfId="15624" xr:uid="{00000000-0005-0000-0000-00000B3C0000}"/>
    <cellStyle name="20% - Colore 6 7 9 3" xfId="15625" xr:uid="{00000000-0005-0000-0000-00000C3C0000}"/>
    <cellStyle name="20% - Colore 6 8" xfId="15626" xr:uid="{00000000-0005-0000-0000-00000D3C0000}"/>
    <cellStyle name="20% - Colore 6 8 10" xfId="15627" xr:uid="{00000000-0005-0000-0000-00000E3C0000}"/>
    <cellStyle name="20% - Colore 6 8 10 2" xfId="15628" xr:uid="{00000000-0005-0000-0000-00000F3C0000}"/>
    <cellStyle name="20% - Colore 6 8 10 3" xfId="15629" xr:uid="{00000000-0005-0000-0000-0000103C0000}"/>
    <cellStyle name="20% - Colore 6 8 11" xfId="15630" xr:uid="{00000000-0005-0000-0000-0000113C0000}"/>
    <cellStyle name="20% - Colore 6 8 12" xfId="15631" xr:uid="{00000000-0005-0000-0000-0000123C0000}"/>
    <cellStyle name="20% - Colore 6 8 2" xfId="15632" xr:uid="{00000000-0005-0000-0000-0000133C0000}"/>
    <cellStyle name="20% - Colore 6 8 2 10" xfId="15633" xr:uid="{00000000-0005-0000-0000-0000143C0000}"/>
    <cellStyle name="20% - Colore 6 8 2 2" xfId="15634" xr:uid="{00000000-0005-0000-0000-0000153C0000}"/>
    <cellStyle name="20% - Colore 6 8 2 2 2" xfId="15635" xr:uid="{00000000-0005-0000-0000-0000163C0000}"/>
    <cellStyle name="20% - Colore 6 8 2 2 2 2" xfId="15636" xr:uid="{00000000-0005-0000-0000-0000173C0000}"/>
    <cellStyle name="20% - Colore 6 8 2 2 2 2 2" xfId="15637" xr:uid="{00000000-0005-0000-0000-0000183C0000}"/>
    <cellStyle name="20% - Colore 6 8 2 2 2 2 3" xfId="15638" xr:uid="{00000000-0005-0000-0000-0000193C0000}"/>
    <cellStyle name="20% - Colore 6 8 2 2 2 3" xfId="15639" xr:uid="{00000000-0005-0000-0000-00001A3C0000}"/>
    <cellStyle name="20% - Colore 6 8 2 2 2 4" xfId="15640" xr:uid="{00000000-0005-0000-0000-00001B3C0000}"/>
    <cellStyle name="20% - Colore 6 8 2 2 3" xfId="15641" xr:uid="{00000000-0005-0000-0000-00001C3C0000}"/>
    <cellStyle name="20% - Colore 6 8 2 2 3 2" xfId="15642" xr:uid="{00000000-0005-0000-0000-00001D3C0000}"/>
    <cellStyle name="20% - Colore 6 8 2 2 3 3" xfId="15643" xr:uid="{00000000-0005-0000-0000-00001E3C0000}"/>
    <cellStyle name="20% - Colore 6 8 2 2 4" xfId="15644" xr:uid="{00000000-0005-0000-0000-00001F3C0000}"/>
    <cellStyle name="20% - Colore 6 8 2 2 4 2" xfId="15645" xr:uid="{00000000-0005-0000-0000-0000203C0000}"/>
    <cellStyle name="20% - Colore 6 8 2 2 4 3" xfId="15646" xr:uid="{00000000-0005-0000-0000-0000213C0000}"/>
    <cellStyle name="20% - Colore 6 8 2 2 5" xfId="15647" xr:uid="{00000000-0005-0000-0000-0000223C0000}"/>
    <cellStyle name="20% - Colore 6 8 2 2 5 2" xfId="15648" xr:uid="{00000000-0005-0000-0000-0000233C0000}"/>
    <cellStyle name="20% - Colore 6 8 2 2 5 3" xfId="15649" xr:uid="{00000000-0005-0000-0000-0000243C0000}"/>
    <cellStyle name="20% - Colore 6 8 2 2 6" xfId="15650" xr:uid="{00000000-0005-0000-0000-0000253C0000}"/>
    <cellStyle name="20% - Colore 6 8 2 2 7" xfId="15651" xr:uid="{00000000-0005-0000-0000-0000263C0000}"/>
    <cellStyle name="20% - Colore 6 8 2 3" xfId="15652" xr:uid="{00000000-0005-0000-0000-0000273C0000}"/>
    <cellStyle name="20% - Colore 6 8 2 3 2" xfId="15653" xr:uid="{00000000-0005-0000-0000-0000283C0000}"/>
    <cellStyle name="20% - Colore 6 8 2 3 2 2" xfId="15654" xr:uid="{00000000-0005-0000-0000-0000293C0000}"/>
    <cellStyle name="20% - Colore 6 8 2 3 2 2 2" xfId="15655" xr:uid="{00000000-0005-0000-0000-00002A3C0000}"/>
    <cellStyle name="20% - Colore 6 8 2 3 2 2 3" xfId="15656" xr:uid="{00000000-0005-0000-0000-00002B3C0000}"/>
    <cellStyle name="20% - Colore 6 8 2 3 2 3" xfId="15657" xr:uid="{00000000-0005-0000-0000-00002C3C0000}"/>
    <cellStyle name="20% - Colore 6 8 2 3 2 4" xfId="15658" xr:uid="{00000000-0005-0000-0000-00002D3C0000}"/>
    <cellStyle name="20% - Colore 6 8 2 3 3" xfId="15659" xr:uid="{00000000-0005-0000-0000-00002E3C0000}"/>
    <cellStyle name="20% - Colore 6 8 2 3 3 2" xfId="15660" xr:uid="{00000000-0005-0000-0000-00002F3C0000}"/>
    <cellStyle name="20% - Colore 6 8 2 3 3 3" xfId="15661" xr:uid="{00000000-0005-0000-0000-0000303C0000}"/>
    <cellStyle name="20% - Colore 6 8 2 3 4" xfId="15662" xr:uid="{00000000-0005-0000-0000-0000313C0000}"/>
    <cellStyle name="20% - Colore 6 8 2 3 4 2" xfId="15663" xr:uid="{00000000-0005-0000-0000-0000323C0000}"/>
    <cellStyle name="20% - Colore 6 8 2 3 4 3" xfId="15664" xr:uid="{00000000-0005-0000-0000-0000333C0000}"/>
    <cellStyle name="20% - Colore 6 8 2 3 5" xfId="15665" xr:uid="{00000000-0005-0000-0000-0000343C0000}"/>
    <cellStyle name="20% - Colore 6 8 2 3 5 2" xfId="15666" xr:uid="{00000000-0005-0000-0000-0000353C0000}"/>
    <cellStyle name="20% - Colore 6 8 2 3 5 3" xfId="15667" xr:uid="{00000000-0005-0000-0000-0000363C0000}"/>
    <cellStyle name="20% - Colore 6 8 2 3 6" xfId="15668" xr:uid="{00000000-0005-0000-0000-0000373C0000}"/>
    <cellStyle name="20% - Colore 6 8 2 3 7" xfId="15669" xr:uid="{00000000-0005-0000-0000-0000383C0000}"/>
    <cellStyle name="20% - Colore 6 8 2 4" xfId="15670" xr:uid="{00000000-0005-0000-0000-0000393C0000}"/>
    <cellStyle name="20% - Colore 6 8 2 4 2" xfId="15671" xr:uid="{00000000-0005-0000-0000-00003A3C0000}"/>
    <cellStyle name="20% - Colore 6 8 2 4 2 2" xfId="15672" xr:uid="{00000000-0005-0000-0000-00003B3C0000}"/>
    <cellStyle name="20% - Colore 6 8 2 4 2 2 2" xfId="15673" xr:uid="{00000000-0005-0000-0000-00003C3C0000}"/>
    <cellStyle name="20% - Colore 6 8 2 4 2 2 3" xfId="15674" xr:uid="{00000000-0005-0000-0000-00003D3C0000}"/>
    <cellStyle name="20% - Colore 6 8 2 4 2 3" xfId="15675" xr:uid="{00000000-0005-0000-0000-00003E3C0000}"/>
    <cellStyle name="20% - Colore 6 8 2 4 2 4" xfId="15676" xr:uid="{00000000-0005-0000-0000-00003F3C0000}"/>
    <cellStyle name="20% - Colore 6 8 2 4 3" xfId="15677" xr:uid="{00000000-0005-0000-0000-0000403C0000}"/>
    <cellStyle name="20% - Colore 6 8 2 4 3 2" xfId="15678" xr:uid="{00000000-0005-0000-0000-0000413C0000}"/>
    <cellStyle name="20% - Colore 6 8 2 4 3 3" xfId="15679" xr:uid="{00000000-0005-0000-0000-0000423C0000}"/>
    <cellStyle name="20% - Colore 6 8 2 4 4" xfId="15680" xr:uid="{00000000-0005-0000-0000-0000433C0000}"/>
    <cellStyle name="20% - Colore 6 8 2 4 4 2" xfId="15681" xr:uid="{00000000-0005-0000-0000-0000443C0000}"/>
    <cellStyle name="20% - Colore 6 8 2 4 4 3" xfId="15682" xr:uid="{00000000-0005-0000-0000-0000453C0000}"/>
    <cellStyle name="20% - Colore 6 8 2 4 5" xfId="15683" xr:uid="{00000000-0005-0000-0000-0000463C0000}"/>
    <cellStyle name="20% - Colore 6 8 2 4 5 2" xfId="15684" xr:uid="{00000000-0005-0000-0000-0000473C0000}"/>
    <cellStyle name="20% - Colore 6 8 2 4 5 3" xfId="15685" xr:uid="{00000000-0005-0000-0000-0000483C0000}"/>
    <cellStyle name="20% - Colore 6 8 2 4 6" xfId="15686" xr:uid="{00000000-0005-0000-0000-0000493C0000}"/>
    <cellStyle name="20% - Colore 6 8 2 4 7" xfId="15687" xr:uid="{00000000-0005-0000-0000-00004A3C0000}"/>
    <cellStyle name="20% - Colore 6 8 2 5" xfId="15688" xr:uid="{00000000-0005-0000-0000-00004B3C0000}"/>
    <cellStyle name="20% - Colore 6 8 2 5 2" xfId="15689" xr:uid="{00000000-0005-0000-0000-00004C3C0000}"/>
    <cellStyle name="20% - Colore 6 8 2 5 2 2" xfId="15690" xr:uid="{00000000-0005-0000-0000-00004D3C0000}"/>
    <cellStyle name="20% - Colore 6 8 2 5 2 3" xfId="15691" xr:uid="{00000000-0005-0000-0000-00004E3C0000}"/>
    <cellStyle name="20% - Colore 6 8 2 5 3" xfId="15692" xr:uid="{00000000-0005-0000-0000-00004F3C0000}"/>
    <cellStyle name="20% - Colore 6 8 2 5 4" xfId="15693" xr:uid="{00000000-0005-0000-0000-0000503C0000}"/>
    <cellStyle name="20% - Colore 6 8 2 6" xfId="15694" xr:uid="{00000000-0005-0000-0000-0000513C0000}"/>
    <cellStyle name="20% - Colore 6 8 2 6 2" xfId="15695" xr:uid="{00000000-0005-0000-0000-0000523C0000}"/>
    <cellStyle name="20% - Colore 6 8 2 6 3" xfId="15696" xr:uid="{00000000-0005-0000-0000-0000533C0000}"/>
    <cellStyle name="20% - Colore 6 8 2 7" xfId="15697" xr:uid="{00000000-0005-0000-0000-0000543C0000}"/>
    <cellStyle name="20% - Colore 6 8 2 7 2" xfId="15698" xr:uid="{00000000-0005-0000-0000-0000553C0000}"/>
    <cellStyle name="20% - Colore 6 8 2 7 3" xfId="15699" xr:uid="{00000000-0005-0000-0000-0000563C0000}"/>
    <cellStyle name="20% - Colore 6 8 2 8" xfId="15700" xr:uid="{00000000-0005-0000-0000-0000573C0000}"/>
    <cellStyle name="20% - Colore 6 8 2 8 2" xfId="15701" xr:uid="{00000000-0005-0000-0000-0000583C0000}"/>
    <cellStyle name="20% - Colore 6 8 2 8 3" xfId="15702" xr:uid="{00000000-0005-0000-0000-0000593C0000}"/>
    <cellStyle name="20% - Colore 6 8 2 9" xfId="15703" xr:uid="{00000000-0005-0000-0000-00005A3C0000}"/>
    <cellStyle name="20% - Colore 6 8 3" xfId="15704" xr:uid="{00000000-0005-0000-0000-00005B3C0000}"/>
    <cellStyle name="20% - Colore 6 8 3 10" xfId="15705" xr:uid="{00000000-0005-0000-0000-00005C3C0000}"/>
    <cellStyle name="20% - Colore 6 8 3 2" xfId="15706" xr:uid="{00000000-0005-0000-0000-00005D3C0000}"/>
    <cellStyle name="20% - Colore 6 8 3 2 2" xfId="15707" xr:uid="{00000000-0005-0000-0000-00005E3C0000}"/>
    <cellStyle name="20% - Colore 6 8 3 2 2 2" xfId="15708" xr:uid="{00000000-0005-0000-0000-00005F3C0000}"/>
    <cellStyle name="20% - Colore 6 8 3 2 2 2 2" xfId="15709" xr:uid="{00000000-0005-0000-0000-0000603C0000}"/>
    <cellStyle name="20% - Colore 6 8 3 2 2 2 3" xfId="15710" xr:uid="{00000000-0005-0000-0000-0000613C0000}"/>
    <cellStyle name="20% - Colore 6 8 3 2 2 3" xfId="15711" xr:uid="{00000000-0005-0000-0000-0000623C0000}"/>
    <cellStyle name="20% - Colore 6 8 3 2 2 4" xfId="15712" xr:uid="{00000000-0005-0000-0000-0000633C0000}"/>
    <cellStyle name="20% - Colore 6 8 3 2 3" xfId="15713" xr:uid="{00000000-0005-0000-0000-0000643C0000}"/>
    <cellStyle name="20% - Colore 6 8 3 2 3 2" xfId="15714" xr:uid="{00000000-0005-0000-0000-0000653C0000}"/>
    <cellStyle name="20% - Colore 6 8 3 2 3 3" xfId="15715" xr:uid="{00000000-0005-0000-0000-0000663C0000}"/>
    <cellStyle name="20% - Colore 6 8 3 2 4" xfId="15716" xr:uid="{00000000-0005-0000-0000-0000673C0000}"/>
    <cellStyle name="20% - Colore 6 8 3 2 4 2" xfId="15717" xr:uid="{00000000-0005-0000-0000-0000683C0000}"/>
    <cellStyle name="20% - Colore 6 8 3 2 4 3" xfId="15718" xr:uid="{00000000-0005-0000-0000-0000693C0000}"/>
    <cellStyle name="20% - Colore 6 8 3 2 5" xfId="15719" xr:uid="{00000000-0005-0000-0000-00006A3C0000}"/>
    <cellStyle name="20% - Colore 6 8 3 2 5 2" xfId="15720" xr:uid="{00000000-0005-0000-0000-00006B3C0000}"/>
    <cellStyle name="20% - Colore 6 8 3 2 5 3" xfId="15721" xr:uid="{00000000-0005-0000-0000-00006C3C0000}"/>
    <cellStyle name="20% - Colore 6 8 3 2 6" xfId="15722" xr:uid="{00000000-0005-0000-0000-00006D3C0000}"/>
    <cellStyle name="20% - Colore 6 8 3 2 7" xfId="15723" xr:uid="{00000000-0005-0000-0000-00006E3C0000}"/>
    <cellStyle name="20% - Colore 6 8 3 3" xfId="15724" xr:uid="{00000000-0005-0000-0000-00006F3C0000}"/>
    <cellStyle name="20% - Colore 6 8 3 3 2" xfId="15725" xr:uid="{00000000-0005-0000-0000-0000703C0000}"/>
    <cellStyle name="20% - Colore 6 8 3 3 2 2" xfId="15726" xr:uid="{00000000-0005-0000-0000-0000713C0000}"/>
    <cellStyle name="20% - Colore 6 8 3 3 2 2 2" xfId="15727" xr:uid="{00000000-0005-0000-0000-0000723C0000}"/>
    <cellStyle name="20% - Colore 6 8 3 3 2 2 3" xfId="15728" xr:uid="{00000000-0005-0000-0000-0000733C0000}"/>
    <cellStyle name="20% - Colore 6 8 3 3 2 3" xfId="15729" xr:uid="{00000000-0005-0000-0000-0000743C0000}"/>
    <cellStyle name="20% - Colore 6 8 3 3 2 4" xfId="15730" xr:uid="{00000000-0005-0000-0000-0000753C0000}"/>
    <cellStyle name="20% - Colore 6 8 3 3 3" xfId="15731" xr:uid="{00000000-0005-0000-0000-0000763C0000}"/>
    <cellStyle name="20% - Colore 6 8 3 3 3 2" xfId="15732" xr:uid="{00000000-0005-0000-0000-0000773C0000}"/>
    <cellStyle name="20% - Colore 6 8 3 3 3 3" xfId="15733" xr:uid="{00000000-0005-0000-0000-0000783C0000}"/>
    <cellStyle name="20% - Colore 6 8 3 3 4" xfId="15734" xr:uid="{00000000-0005-0000-0000-0000793C0000}"/>
    <cellStyle name="20% - Colore 6 8 3 3 4 2" xfId="15735" xr:uid="{00000000-0005-0000-0000-00007A3C0000}"/>
    <cellStyle name="20% - Colore 6 8 3 3 4 3" xfId="15736" xr:uid="{00000000-0005-0000-0000-00007B3C0000}"/>
    <cellStyle name="20% - Colore 6 8 3 3 5" xfId="15737" xr:uid="{00000000-0005-0000-0000-00007C3C0000}"/>
    <cellStyle name="20% - Colore 6 8 3 3 5 2" xfId="15738" xr:uid="{00000000-0005-0000-0000-00007D3C0000}"/>
    <cellStyle name="20% - Colore 6 8 3 3 5 3" xfId="15739" xr:uid="{00000000-0005-0000-0000-00007E3C0000}"/>
    <cellStyle name="20% - Colore 6 8 3 3 6" xfId="15740" xr:uid="{00000000-0005-0000-0000-00007F3C0000}"/>
    <cellStyle name="20% - Colore 6 8 3 3 7" xfId="15741" xr:uid="{00000000-0005-0000-0000-0000803C0000}"/>
    <cellStyle name="20% - Colore 6 8 3 4" xfId="15742" xr:uid="{00000000-0005-0000-0000-0000813C0000}"/>
    <cellStyle name="20% - Colore 6 8 3 4 2" xfId="15743" xr:uid="{00000000-0005-0000-0000-0000823C0000}"/>
    <cellStyle name="20% - Colore 6 8 3 4 2 2" xfId="15744" xr:uid="{00000000-0005-0000-0000-0000833C0000}"/>
    <cellStyle name="20% - Colore 6 8 3 4 2 2 2" xfId="15745" xr:uid="{00000000-0005-0000-0000-0000843C0000}"/>
    <cellStyle name="20% - Colore 6 8 3 4 2 2 3" xfId="15746" xr:uid="{00000000-0005-0000-0000-0000853C0000}"/>
    <cellStyle name="20% - Colore 6 8 3 4 2 3" xfId="15747" xr:uid="{00000000-0005-0000-0000-0000863C0000}"/>
    <cellStyle name="20% - Colore 6 8 3 4 2 4" xfId="15748" xr:uid="{00000000-0005-0000-0000-0000873C0000}"/>
    <cellStyle name="20% - Colore 6 8 3 4 3" xfId="15749" xr:uid="{00000000-0005-0000-0000-0000883C0000}"/>
    <cellStyle name="20% - Colore 6 8 3 4 3 2" xfId="15750" xr:uid="{00000000-0005-0000-0000-0000893C0000}"/>
    <cellStyle name="20% - Colore 6 8 3 4 3 3" xfId="15751" xr:uid="{00000000-0005-0000-0000-00008A3C0000}"/>
    <cellStyle name="20% - Colore 6 8 3 4 4" xfId="15752" xr:uid="{00000000-0005-0000-0000-00008B3C0000}"/>
    <cellStyle name="20% - Colore 6 8 3 4 4 2" xfId="15753" xr:uid="{00000000-0005-0000-0000-00008C3C0000}"/>
    <cellStyle name="20% - Colore 6 8 3 4 4 3" xfId="15754" xr:uid="{00000000-0005-0000-0000-00008D3C0000}"/>
    <cellStyle name="20% - Colore 6 8 3 4 5" xfId="15755" xr:uid="{00000000-0005-0000-0000-00008E3C0000}"/>
    <cellStyle name="20% - Colore 6 8 3 4 5 2" xfId="15756" xr:uid="{00000000-0005-0000-0000-00008F3C0000}"/>
    <cellStyle name="20% - Colore 6 8 3 4 5 3" xfId="15757" xr:uid="{00000000-0005-0000-0000-0000903C0000}"/>
    <cellStyle name="20% - Colore 6 8 3 4 6" xfId="15758" xr:uid="{00000000-0005-0000-0000-0000913C0000}"/>
    <cellStyle name="20% - Colore 6 8 3 4 7" xfId="15759" xr:uid="{00000000-0005-0000-0000-0000923C0000}"/>
    <cellStyle name="20% - Colore 6 8 3 5" xfId="15760" xr:uid="{00000000-0005-0000-0000-0000933C0000}"/>
    <cellStyle name="20% - Colore 6 8 3 5 2" xfId="15761" xr:uid="{00000000-0005-0000-0000-0000943C0000}"/>
    <cellStyle name="20% - Colore 6 8 3 5 2 2" xfId="15762" xr:uid="{00000000-0005-0000-0000-0000953C0000}"/>
    <cellStyle name="20% - Colore 6 8 3 5 2 3" xfId="15763" xr:uid="{00000000-0005-0000-0000-0000963C0000}"/>
    <cellStyle name="20% - Colore 6 8 3 5 3" xfId="15764" xr:uid="{00000000-0005-0000-0000-0000973C0000}"/>
    <cellStyle name="20% - Colore 6 8 3 5 4" xfId="15765" xr:uid="{00000000-0005-0000-0000-0000983C0000}"/>
    <cellStyle name="20% - Colore 6 8 3 6" xfId="15766" xr:uid="{00000000-0005-0000-0000-0000993C0000}"/>
    <cellStyle name="20% - Colore 6 8 3 6 2" xfId="15767" xr:uid="{00000000-0005-0000-0000-00009A3C0000}"/>
    <cellStyle name="20% - Colore 6 8 3 6 3" xfId="15768" xr:uid="{00000000-0005-0000-0000-00009B3C0000}"/>
    <cellStyle name="20% - Colore 6 8 3 7" xfId="15769" xr:uid="{00000000-0005-0000-0000-00009C3C0000}"/>
    <cellStyle name="20% - Colore 6 8 3 7 2" xfId="15770" xr:uid="{00000000-0005-0000-0000-00009D3C0000}"/>
    <cellStyle name="20% - Colore 6 8 3 7 3" xfId="15771" xr:uid="{00000000-0005-0000-0000-00009E3C0000}"/>
    <cellStyle name="20% - Colore 6 8 3 8" xfId="15772" xr:uid="{00000000-0005-0000-0000-00009F3C0000}"/>
    <cellStyle name="20% - Colore 6 8 3 8 2" xfId="15773" xr:uid="{00000000-0005-0000-0000-0000A03C0000}"/>
    <cellStyle name="20% - Colore 6 8 3 8 3" xfId="15774" xr:uid="{00000000-0005-0000-0000-0000A13C0000}"/>
    <cellStyle name="20% - Colore 6 8 3 9" xfId="15775" xr:uid="{00000000-0005-0000-0000-0000A23C0000}"/>
    <cellStyle name="20% - Colore 6 8 4" xfId="15776" xr:uid="{00000000-0005-0000-0000-0000A33C0000}"/>
    <cellStyle name="20% - Colore 6 8 4 2" xfId="15777" xr:uid="{00000000-0005-0000-0000-0000A43C0000}"/>
    <cellStyle name="20% - Colore 6 8 4 2 2" xfId="15778" xr:uid="{00000000-0005-0000-0000-0000A53C0000}"/>
    <cellStyle name="20% - Colore 6 8 4 2 2 2" xfId="15779" xr:uid="{00000000-0005-0000-0000-0000A63C0000}"/>
    <cellStyle name="20% - Colore 6 8 4 2 2 3" xfId="15780" xr:uid="{00000000-0005-0000-0000-0000A73C0000}"/>
    <cellStyle name="20% - Colore 6 8 4 2 3" xfId="15781" xr:uid="{00000000-0005-0000-0000-0000A83C0000}"/>
    <cellStyle name="20% - Colore 6 8 4 2 4" xfId="15782" xr:uid="{00000000-0005-0000-0000-0000A93C0000}"/>
    <cellStyle name="20% - Colore 6 8 4 3" xfId="15783" xr:uid="{00000000-0005-0000-0000-0000AA3C0000}"/>
    <cellStyle name="20% - Colore 6 8 4 3 2" xfId="15784" xr:uid="{00000000-0005-0000-0000-0000AB3C0000}"/>
    <cellStyle name="20% - Colore 6 8 4 3 3" xfId="15785" xr:uid="{00000000-0005-0000-0000-0000AC3C0000}"/>
    <cellStyle name="20% - Colore 6 8 4 4" xfId="15786" xr:uid="{00000000-0005-0000-0000-0000AD3C0000}"/>
    <cellStyle name="20% - Colore 6 8 4 4 2" xfId="15787" xr:uid="{00000000-0005-0000-0000-0000AE3C0000}"/>
    <cellStyle name="20% - Colore 6 8 4 4 3" xfId="15788" xr:uid="{00000000-0005-0000-0000-0000AF3C0000}"/>
    <cellStyle name="20% - Colore 6 8 4 5" xfId="15789" xr:uid="{00000000-0005-0000-0000-0000B03C0000}"/>
    <cellStyle name="20% - Colore 6 8 4 5 2" xfId="15790" xr:uid="{00000000-0005-0000-0000-0000B13C0000}"/>
    <cellStyle name="20% - Colore 6 8 4 5 3" xfId="15791" xr:uid="{00000000-0005-0000-0000-0000B23C0000}"/>
    <cellStyle name="20% - Colore 6 8 4 6" xfId="15792" xr:uid="{00000000-0005-0000-0000-0000B33C0000}"/>
    <cellStyle name="20% - Colore 6 8 4 7" xfId="15793" xr:uid="{00000000-0005-0000-0000-0000B43C0000}"/>
    <cellStyle name="20% - Colore 6 8 5" xfId="15794" xr:uid="{00000000-0005-0000-0000-0000B53C0000}"/>
    <cellStyle name="20% - Colore 6 8 5 2" xfId="15795" xr:uid="{00000000-0005-0000-0000-0000B63C0000}"/>
    <cellStyle name="20% - Colore 6 8 5 2 2" xfId="15796" xr:uid="{00000000-0005-0000-0000-0000B73C0000}"/>
    <cellStyle name="20% - Colore 6 8 5 2 2 2" xfId="15797" xr:uid="{00000000-0005-0000-0000-0000B83C0000}"/>
    <cellStyle name="20% - Colore 6 8 5 2 2 3" xfId="15798" xr:uid="{00000000-0005-0000-0000-0000B93C0000}"/>
    <cellStyle name="20% - Colore 6 8 5 2 3" xfId="15799" xr:uid="{00000000-0005-0000-0000-0000BA3C0000}"/>
    <cellStyle name="20% - Colore 6 8 5 2 4" xfId="15800" xr:uid="{00000000-0005-0000-0000-0000BB3C0000}"/>
    <cellStyle name="20% - Colore 6 8 5 3" xfId="15801" xr:uid="{00000000-0005-0000-0000-0000BC3C0000}"/>
    <cellStyle name="20% - Colore 6 8 5 3 2" xfId="15802" xr:uid="{00000000-0005-0000-0000-0000BD3C0000}"/>
    <cellStyle name="20% - Colore 6 8 5 3 3" xfId="15803" xr:uid="{00000000-0005-0000-0000-0000BE3C0000}"/>
    <cellStyle name="20% - Colore 6 8 5 4" xfId="15804" xr:uid="{00000000-0005-0000-0000-0000BF3C0000}"/>
    <cellStyle name="20% - Colore 6 8 5 4 2" xfId="15805" xr:uid="{00000000-0005-0000-0000-0000C03C0000}"/>
    <cellStyle name="20% - Colore 6 8 5 4 3" xfId="15806" xr:uid="{00000000-0005-0000-0000-0000C13C0000}"/>
    <cellStyle name="20% - Colore 6 8 5 5" xfId="15807" xr:uid="{00000000-0005-0000-0000-0000C23C0000}"/>
    <cellStyle name="20% - Colore 6 8 5 5 2" xfId="15808" xr:uid="{00000000-0005-0000-0000-0000C33C0000}"/>
    <cellStyle name="20% - Colore 6 8 5 5 3" xfId="15809" xr:uid="{00000000-0005-0000-0000-0000C43C0000}"/>
    <cellStyle name="20% - Colore 6 8 5 6" xfId="15810" xr:uid="{00000000-0005-0000-0000-0000C53C0000}"/>
    <cellStyle name="20% - Colore 6 8 5 7" xfId="15811" xr:uid="{00000000-0005-0000-0000-0000C63C0000}"/>
    <cellStyle name="20% - Colore 6 8 6" xfId="15812" xr:uid="{00000000-0005-0000-0000-0000C73C0000}"/>
    <cellStyle name="20% - Colore 6 8 6 2" xfId="15813" xr:uid="{00000000-0005-0000-0000-0000C83C0000}"/>
    <cellStyle name="20% - Colore 6 8 6 2 2" xfId="15814" xr:uid="{00000000-0005-0000-0000-0000C93C0000}"/>
    <cellStyle name="20% - Colore 6 8 6 2 2 2" xfId="15815" xr:uid="{00000000-0005-0000-0000-0000CA3C0000}"/>
    <cellStyle name="20% - Colore 6 8 6 2 2 3" xfId="15816" xr:uid="{00000000-0005-0000-0000-0000CB3C0000}"/>
    <cellStyle name="20% - Colore 6 8 6 2 3" xfId="15817" xr:uid="{00000000-0005-0000-0000-0000CC3C0000}"/>
    <cellStyle name="20% - Colore 6 8 6 2 4" xfId="15818" xr:uid="{00000000-0005-0000-0000-0000CD3C0000}"/>
    <cellStyle name="20% - Colore 6 8 6 3" xfId="15819" xr:uid="{00000000-0005-0000-0000-0000CE3C0000}"/>
    <cellStyle name="20% - Colore 6 8 6 3 2" xfId="15820" xr:uid="{00000000-0005-0000-0000-0000CF3C0000}"/>
    <cellStyle name="20% - Colore 6 8 6 3 3" xfId="15821" xr:uid="{00000000-0005-0000-0000-0000D03C0000}"/>
    <cellStyle name="20% - Colore 6 8 6 4" xfId="15822" xr:uid="{00000000-0005-0000-0000-0000D13C0000}"/>
    <cellStyle name="20% - Colore 6 8 6 4 2" xfId="15823" xr:uid="{00000000-0005-0000-0000-0000D23C0000}"/>
    <cellStyle name="20% - Colore 6 8 6 4 3" xfId="15824" xr:uid="{00000000-0005-0000-0000-0000D33C0000}"/>
    <cellStyle name="20% - Colore 6 8 6 5" xfId="15825" xr:uid="{00000000-0005-0000-0000-0000D43C0000}"/>
    <cellStyle name="20% - Colore 6 8 6 5 2" xfId="15826" xr:uid="{00000000-0005-0000-0000-0000D53C0000}"/>
    <cellStyle name="20% - Colore 6 8 6 5 3" xfId="15827" xr:uid="{00000000-0005-0000-0000-0000D63C0000}"/>
    <cellStyle name="20% - Colore 6 8 6 6" xfId="15828" xr:uid="{00000000-0005-0000-0000-0000D73C0000}"/>
    <cellStyle name="20% - Colore 6 8 6 7" xfId="15829" xr:uid="{00000000-0005-0000-0000-0000D83C0000}"/>
    <cellStyle name="20% - Colore 6 8 7" xfId="15830" xr:uid="{00000000-0005-0000-0000-0000D93C0000}"/>
    <cellStyle name="20% - Colore 6 8 7 2" xfId="15831" xr:uid="{00000000-0005-0000-0000-0000DA3C0000}"/>
    <cellStyle name="20% - Colore 6 8 7 2 2" xfId="15832" xr:uid="{00000000-0005-0000-0000-0000DB3C0000}"/>
    <cellStyle name="20% - Colore 6 8 7 2 3" xfId="15833" xr:uid="{00000000-0005-0000-0000-0000DC3C0000}"/>
    <cellStyle name="20% - Colore 6 8 7 3" xfId="15834" xr:uid="{00000000-0005-0000-0000-0000DD3C0000}"/>
    <cellStyle name="20% - Colore 6 8 7 4" xfId="15835" xr:uid="{00000000-0005-0000-0000-0000DE3C0000}"/>
    <cellStyle name="20% - Colore 6 8 8" xfId="15836" xr:uid="{00000000-0005-0000-0000-0000DF3C0000}"/>
    <cellStyle name="20% - Colore 6 8 8 2" xfId="15837" xr:uid="{00000000-0005-0000-0000-0000E03C0000}"/>
    <cellStyle name="20% - Colore 6 8 8 3" xfId="15838" xr:uid="{00000000-0005-0000-0000-0000E13C0000}"/>
    <cellStyle name="20% - Colore 6 8 9" xfId="15839" xr:uid="{00000000-0005-0000-0000-0000E23C0000}"/>
    <cellStyle name="20% - Colore 6 8 9 2" xfId="15840" xr:uid="{00000000-0005-0000-0000-0000E33C0000}"/>
    <cellStyle name="20% - Colore 6 8 9 3" xfId="15841" xr:uid="{00000000-0005-0000-0000-0000E43C0000}"/>
    <cellStyle name="20% - Colore 6 9" xfId="15842" xr:uid="{00000000-0005-0000-0000-0000E53C0000}"/>
    <cellStyle name="20% - Colore 6 9 10" xfId="15843" xr:uid="{00000000-0005-0000-0000-0000E63C0000}"/>
    <cellStyle name="20% - Colore 6 9 10 2" xfId="15844" xr:uid="{00000000-0005-0000-0000-0000E73C0000}"/>
    <cellStyle name="20% - Colore 6 9 10 3" xfId="15845" xr:uid="{00000000-0005-0000-0000-0000E83C0000}"/>
    <cellStyle name="20% - Colore 6 9 11" xfId="15846" xr:uid="{00000000-0005-0000-0000-0000E93C0000}"/>
    <cellStyle name="20% - Colore 6 9 12" xfId="15847" xr:uid="{00000000-0005-0000-0000-0000EA3C0000}"/>
    <cellStyle name="20% - Colore 6 9 2" xfId="15848" xr:uid="{00000000-0005-0000-0000-0000EB3C0000}"/>
    <cellStyle name="20% - Colore 6 9 2 10" xfId="15849" xr:uid="{00000000-0005-0000-0000-0000EC3C0000}"/>
    <cellStyle name="20% - Colore 6 9 2 2" xfId="15850" xr:uid="{00000000-0005-0000-0000-0000ED3C0000}"/>
    <cellStyle name="20% - Colore 6 9 2 2 2" xfId="15851" xr:uid="{00000000-0005-0000-0000-0000EE3C0000}"/>
    <cellStyle name="20% - Colore 6 9 2 2 2 2" xfId="15852" xr:uid="{00000000-0005-0000-0000-0000EF3C0000}"/>
    <cellStyle name="20% - Colore 6 9 2 2 2 2 2" xfId="15853" xr:uid="{00000000-0005-0000-0000-0000F03C0000}"/>
    <cellStyle name="20% - Colore 6 9 2 2 2 2 3" xfId="15854" xr:uid="{00000000-0005-0000-0000-0000F13C0000}"/>
    <cellStyle name="20% - Colore 6 9 2 2 2 3" xfId="15855" xr:uid="{00000000-0005-0000-0000-0000F23C0000}"/>
    <cellStyle name="20% - Colore 6 9 2 2 2 4" xfId="15856" xr:uid="{00000000-0005-0000-0000-0000F33C0000}"/>
    <cellStyle name="20% - Colore 6 9 2 2 3" xfId="15857" xr:uid="{00000000-0005-0000-0000-0000F43C0000}"/>
    <cellStyle name="20% - Colore 6 9 2 2 3 2" xfId="15858" xr:uid="{00000000-0005-0000-0000-0000F53C0000}"/>
    <cellStyle name="20% - Colore 6 9 2 2 3 3" xfId="15859" xr:uid="{00000000-0005-0000-0000-0000F63C0000}"/>
    <cellStyle name="20% - Colore 6 9 2 2 4" xfId="15860" xr:uid="{00000000-0005-0000-0000-0000F73C0000}"/>
    <cellStyle name="20% - Colore 6 9 2 2 4 2" xfId="15861" xr:uid="{00000000-0005-0000-0000-0000F83C0000}"/>
    <cellStyle name="20% - Colore 6 9 2 2 4 3" xfId="15862" xr:uid="{00000000-0005-0000-0000-0000F93C0000}"/>
    <cellStyle name="20% - Colore 6 9 2 2 5" xfId="15863" xr:uid="{00000000-0005-0000-0000-0000FA3C0000}"/>
    <cellStyle name="20% - Colore 6 9 2 2 5 2" xfId="15864" xr:uid="{00000000-0005-0000-0000-0000FB3C0000}"/>
    <cellStyle name="20% - Colore 6 9 2 2 5 3" xfId="15865" xr:uid="{00000000-0005-0000-0000-0000FC3C0000}"/>
    <cellStyle name="20% - Colore 6 9 2 2 6" xfId="15866" xr:uid="{00000000-0005-0000-0000-0000FD3C0000}"/>
    <cellStyle name="20% - Colore 6 9 2 2 7" xfId="15867" xr:uid="{00000000-0005-0000-0000-0000FE3C0000}"/>
    <cellStyle name="20% - Colore 6 9 2 3" xfId="15868" xr:uid="{00000000-0005-0000-0000-0000FF3C0000}"/>
    <cellStyle name="20% - Colore 6 9 2 3 2" xfId="15869" xr:uid="{00000000-0005-0000-0000-0000003D0000}"/>
    <cellStyle name="20% - Colore 6 9 2 3 2 2" xfId="15870" xr:uid="{00000000-0005-0000-0000-0000013D0000}"/>
    <cellStyle name="20% - Colore 6 9 2 3 2 2 2" xfId="15871" xr:uid="{00000000-0005-0000-0000-0000023D0000}"/>
    <cellStyle name="20% - Colore 6 9 2 3 2 2 3" xfId="15872" xr:uid="{00000000-0005-0000-0000-0000033D0000}"/>
    <cellStyle name="20% - Colore 6 9 2 3 2 3" xfId="15873" xr:uid="{00000000-0005-0000-0000-0000043D0000}"/>
    <cellStyle name="20% - Colore 6 9 2 3 2 4" xfId="15874" xr:uid="{00000000-0005-0000-0000-0000053D0000}"/>
    <cellStyle name="20% - Colore 6 9 2 3 3" xfId="15875" xr:uid="{00000000-0005-0000-0000-0000063D0000}"/>
    <cellStyle name="20% - Colore 6 9 2 3 3 2" xfId="15876" xr:uid="{00000000-0005-0000-0000-0000073D0000}"/>
    <cellStyle name="20% - Colore 6 9 2 3 3 3" xfId="15877" xr:uid="{00000000-0005-0000-0000-0000083D0000}"/>
    <cellStyle name="20% - Colore 6 9 2 3 4" xfId="15878" xr:uid="{00000000-0005-0000-0000-0000093D0000}"/>
    <cellStyle name="20% - Colore 6 9 2 3 4 2" xfId="15879" xr:uid="{00000000-0005-0000-0000-00000A3D0000}"/>
    <cellStyle name="20% - Colore 6 9 2 3 4 3" xfId="15880" xr:uid="{00000000-0005-0000-0000-00000B3D0000}"/>
    <cellStyle name="20% - Colore 6 9 2 3 5" xfId="15881" xr:uid="{00000000-0005-0000-0000-00000C3D0000}"/>
    <cellStyle name="20% - Colore 6 9 2 3 5 2" xfId="15882" xr:uid="{00000000-0005-0000-0000-00000D3D0000}"/>
    <cellStyle name="20% - Colore 6 9 2 3 5 3" xfId="15883" xr:uid="{00000000-0005-0000-0000-00000E3D0000}"/>
    <cellStyle name="20% - Colore 6 9 2 3 6" xfId="15884" xr:uid="{00000000-0005-0000-0000-00000F3D0000}"/>
    <cellStyle name="20% - Colore 6 9 2 3 7" xfId="15885" xr:uid="{00000000-0005-0000-0000-0000103D0000}"/>
    <cellStyle name="20% - Colore 6 9 2 4" xfId="15886" xr:uid="{00000000-0005-0000-0000-0000113D0000}"/>
    <cellStyle name="20% - Colore 6 9 2 4 2" xfId="15887" xr:uid="{00000000-0005-0000-0000-0000123D0000}"/>
    <cellStyle name="20% - Colore 6 9 2 4 2 2" xfId="15888" xr:uid="{00000000-0005-0000-0000-0000133D0000}"/>
    <cellStyle name="20% - Colore 6 9 2 4 2 2 2" xfId="15889" xr:uid="{00000000-0005-0000-0000-0000143D0000}"/>
    <cellStyle name="20% - Colore 6 9 2 4 2 2 3" xfId="15890" xr:uid="{00000000-0005-0000-0000-0000153D0000}"/>
    <cellStyle name="20% - Colore 6 9 2 4 2 3" xfId="15891" xr:uid="{00000000-0005-0000-0000-0000163D0000}"/>
    <cellStyle name="20% - Colore 6 9 2 4 2 4" xfId="15892" xr:uid="{00000000-0005-0000-0000-0000173D0000}"/>
    <cellStyle name="20% - Colore 6 9 2 4 3" xfId="15893" xr:uid="{00000000-0005-0000-0000-0000183D0000}"/>
    <cellStyle name="20% - Colore 6 9 2 4 3 2" xfId="15894" xr:uid="{00000000-0005-0000-0000-0000193D0000}"/>
    <cellStyle name="20% - Colore 6 9 2 4 3 3" xfId="15895" xr:uid="{00000000-0005-0000-0000-00001A3D0000}"/>
    <cellStyle name="20% - Colore 6 9 2 4 4" xfId="15896" xr:uid="{00000000-0005-0000-0000-00001B3D0000}"/>
    <cellStyle name="20% - Colore 6 9 2 4 4 2" xfId="15897" xr:uid="{00000000-0005-0000-0000-00001C3D0000}"/>
    <cellStyle name="20% - Colore 6 9 2 4 4 3" xfId="15898" xr:uid="{00000000-0005-0000-0000-00001D3D0000}"/>
    <cellStyle name="20% - Colore 6 9 2 4 5" xfId="15899" xr:uid="{00000000-0005-0000-0000-00001E3D0000}"/>
    <cellStyle name="20% - Colore 6 9 2 4 5 2" xfId="15900" xr:uid="{00000000-0005-0000-0000-00001F3D0000}"/>
    <cellStyle name="20% - Colore 6 9 2 4 5 3" xfId="15901" xr:uid="{00000000-0005-0000-0000-0000203D0000}"/>
    <cellStyle name="20% - Colore 6 9 2 4 6" xfId="15902" xr:uid="{00000000-0005-0000-0000-0000213D0000}"/>
    <cellStyle name="20% - Colore 6 9 2 4 7" xfId="15903" xr:uid="{00000000-0005-0000-0000-0000223D0000}"/>
    <cellStyle name="20% - Colore 6 9 2 5" xfId="15904" xr:uid="{00000000-0005-0000-0000-0000233D0000}"/>
    <cellStyle name="20% - Colore 6 9 2 5 2" xfId="15905" xr:uid="{00000000-0005-0000-0000-0000243D0000}"/>
    <cellStyle name="20% - Colore 6 9 2 5 2 2" xfId="15906" xr:uid="{00000000-0005-0000-0000-0000253D0000}"/>
    <cellStyle name="20% - Colore 6 9 2 5 2 3" xfId="15907" xr:uid="{00000000-0005-0000-0000-0000263D0000}"/>
    <cellStyle name="20% - Colore 6 9 2 5 3" xfId="15908" xr:uid="{00000000-0005-0000-0000-0000273D0000}"/>
    <cellStyle name="20% - Colore 6 9 2 5 4" xfId="15909" xr:uid="{00000000-0005-0000-0000-0000283D0000}"/>
    <cellStyle name="20% - Colore 6 9 2 6" xfId="15910" xr:uid="{00000000-0005-0000-0000-0000293D0000}"/>
    <cellStyle name="20% - Colore 6 9 2 6 2" xfId="15911" xr:uid="{00000000-0005-0000-0000-00002A3D0000}"/>
    <cellStyle name="20% - Colore 6 9 2 6 3" xfId="15912" xr:uid="{00000000-0005-0000-0000-00002B3D0000}"/>
    <cellStyle name="20% - Colore 6 9 2 7" xfId="15913" xr:uid="{00000000-0005-0000-0000-00002C3D0000}"/>
    <cellStyle name="20% - Colore 6 9 2 7 2" xfId="15914" xr:uid="{00000000-0005-0000-0000-00002D3D0000}"/>
    <cellStyle name="20% - Colore 6 9 2 7 3" xfId="15915" xr:uid="{00000000-0005-0000-0000-00002E3D0000}"/>
    <cellStyle name="20% - Colore 6 9 2 8" xfId="15916" xr:uid="{00000000-0005-0000-0000-00002F3D0000}"/>
    <cellStyle name="20% - Colore 6 9 2 8 2" xfId="15917" xr:uid="{00000000-0005-0000-0000-0000303D0000}"/>
    <cellStyle name="20% - Colore 6 9 2 8 3" xfId="15918" xr:uid="{00000000-0005-0000-0000-0000313D0000}"/>
    <cellStyle name="20% - Colore 6 9 2 9" xfId="15919" xr:uid="{00000000-0005-0000-0000-0000323D0000}"/>
    <cellStyle name="20% - Colore 6 9 3" xfId="15920" xr:uid="{00000000-0005-0000-0000-0000333D0000}"/>
    <cellStyle name="20% - Colore 6 9 3 10" xfId="15921" xr:uid="{00000000-0005-0000-0000-0000343D0000}"/>
    <cellStyle name="20% - Colore 6 9 3 2" xfId="15922" xr:uid="{00000000-0005-0000-0000-0000353D0000}"/>
    <cellStyle name="20% - Colore 6 9 3 2 2" xfId="15923" xr:uid="{00000000-0005-0000-0000-0000363D0000}"/>
    <cellStyle name="20% - Colore 6 9 3 2 2 2" xfId="15924" xr:uid="{00000000-0005-0000-0000-0000373D0000}"/>
    <cellStyle name="20% - Colore 6 9 3 2 2 2 2" xfId="15925" xr:uid="{00000000-0005-0000-0000-0000383D0000}"/>
    <cellStyle name="20% - Colore 6 9 3 2 2 2 3" xfId="15926" xr:uid="{00000000-0005-0000-0000-0000393D0000}"/>
    <cellStyle name="20% - Colore 6 9 3 2 2 3" xfId="15927" xr:uid="{00000000-0005-0000-0000-00003A3D0000}"/>
    <cellStyle name="20% - Colore 6 9 3 2 2 4" xfId="15928" xr:uid="{00000000-0005-0000-0000-00003B3D0000}"/>
    <cellStyle name="20% - Colore 6 9 3 2 3" xfId="15929" xr:uid="{00000000-0005-0000-0000-00003C3D0000}"/>
    <cellStyle name="20% - Colore 6 9 3 2 3 2" xfId="15930" xr:uid="{00000000-0005-0000-0000-00003D3D0000}"/>
    <cellStyle name="20% - Colore 6 9 3 2 3 3" xfId="15931" xr:uid="{00000000-0005-0000-0000-00003E3D0000}"/>
    <cellStyle name="20% - Colore 6 9 3 2 4" xfId="15932" xr:uid="{00000000-0005-0000-0000-00003F3D0000}"/>
    <cellStyle name="20% - Colore 6 9 3 2 4 2" xfId="15933" xr:uid="{00000000-0005-0000-0000-0000403D0000}"/>
    <cellStyle name="20% - Colore 6 9 3 2 4 3" xfId="15934" xr:uid="{00000000-0005-0000-0000-0000413D0000}"/>
    <cellStyle name="20% - Colore 6 9 3 2 5" xfId="15935" xr:uid="{00000000-0005-0000-0000-0000423D0000}"/>
    <cellStyle name="20% - Colore 6 9 3 2 5 2" xfId="15936" xr:uid="{00000000-0005-0000-0000-0000433D0000}"/>
    <cellStyle name="20% - Colore 6 9 3 2 5 3" xfId="15937" xr:uid="{00000000-0005-0000-0000-0000443D0000}"/>
    <cellStyle name="20% - Colore 6 9 3 2 6" xfId="15938" xr:uid="{00000000-0005-0000-0000-0000453D0000}"/>
    <cellStyle name="20% - Colore 6 9 3 2 7" xfId="15939" xr:uid="{00000000-0005-0000-0000-0000463D0000}"/>
    <cellStyle name="20% - Colore 6 9 3 3" xfId="15940" xr:uid="{00000000-0005-0000-0000-0000473D0000}"/>
    <cellStyle name="20% - Colore 6 9 3 3 2" xfId="15941" xr:uid="{00000000-0005-0000-0000-0000483D0000}"/>
    <cellStyle name="20% - Colore 6 9 3 3 2 2" xfId="15942" xr:uid="{00000000-0005-0000-0000-0000493D0000}"/>
    <cellStyle name="20% - Colore 6 9 3 3 2 2 2" xfId="15943" xr:uid="{00000000-0005-0000-0000-00004A3D0000}"/>
    <cellStyle name="20% - Colore 6 9 3 3 2 2 3" xfId="15944" xr:uid="{00000000-0005-0000-0000-00004B3D0000}"/>
    <cellStyle name="20% - Colore 6 9 3 3 2 3" xfId="15945" xr:uid="{00000000-0005-0000-0000-00004C3D0000}"/>
    <cellStyle name="20% - Colore 6 9 3 3 2 4" xfId="15946" xr:uid="{00000000-0005-0000-0000-00004D3D0000}"/>
    <cellStyle name="20% - Colore 6 9 3 3 3" xfId="15947" xr:uid="{00000000-0005-0000-0000-00004E3D0000}"/>
    <cellStyle name="20% - Colore 6 9 3 3 3 2" xfId="15948" xr:uid="{00000000-0005-0000-0000-00004F3D0000}"/>
    <cellStyle name="20% - Colore 6 9 3 3 3 3" xfId="15949" xr:uid="{00000000-0005-0000-0000-0000503D0000}"/>
    <cellStyle name="20% - Colore 6 9 3 3 4" xfId="15950" xr:uid="{00000000-0005-0000-0000-0000513D0000}"/>
    <cellStyle name="20% - Colore 6 9 3 3 4 2" xfId="15951" xr:uid="{00000000-0005-0000-0000-0000523D0000}"/>
    <cellStyle name="20% - Colore 6 9 3 3 4 3" xfId="15952" xr:uid="{00000000-0005-0000-0000-0000533D0000}"/>
    <cellStyle name="20% - Colore 6 9 3 3 5" xfId="15953" xr:uid="{00000000-0005-0000-0000-0000543D0000}"/>
    <cellStyle name="20% - Colore 6 9 3 3 5 2" xfId="15954" xr:uid="{00000000-0005-0000-0000-0000553D0000}"/>
    <cellStyle name="20% - Colore 6 9 3 3 5 3" xfId="15955" xr:uid="{00000000-0005-0000-0000-0000563D0000}"/>
    <cellStyle name="20% - Colore 6 9 3 3 6" xfId="15956" xr:uid="{00000000-0005-0000-0000-0000573D0000}"/>
    <cellStyle name="20% - Colore 6 9 3 3 7" xfId="15957" xr:uid="{00000000-0005-0000-0000-0000583D0000}"/>
    <cellStyle name="20% - Colore 6 9 3 4" xfId="15958" xr:uid="{00000000-0005-0000-0000-0000593D0000}"/>
    <cellStyle name="20% - Colore 6 9 3 4 2" xfId="15959" xr:uid="{00000000-0005-0000-0000-00005A3D0000}"/>
    <cellStyle name="20% - Colore 6 9 3 4 2 2" xfId="15960" xr:uid="{00000000-0005-0000-0000-00005B3D0000}"/>
    <cellStyle name="20% - Colore 6 9 3 4 2 2 2" xfId="15961" xr:uid="{00000000-0005-0000-0000-00005C3D0000}"/>
    <cellStyle name="20% - Colore 6 9 3 4 2 2 3" xfId="15962" xr:uid="{00000000-0005-0000-0000-00005D3D0000}"/>
    <cellStyle name="20% - Colore 6 9 3 4 2 3" xfId="15963" xr:uid="{00000000-0005-0000-0000-00005E3D0000}"/>
    <cellStyle name="20% - Colore 6 9 3 4 2 4" xfId="15964" xr:uid="{00000000-0005-0000-0000-00005F3D0000}"/>
    <cellStyle name="20% - Colore 6 9 3 4 3" xfId="15965" xr:uid="{00000000-0005-0000-0000-0000603D0000}"/>
    <cellStyle name="20% - Colore 6 9 3 4 3 2" xfId="15966" xr:uid="{00000000-0005-0000-0000-0000613D0000}"/>
    <cellStyle name="20% - Colore 6 9 3 4 3 3" xfId="15967" xr:uid="{00000000-0005-0000-0000-0000623D0000}"/>
    <cellStyle name="20% - Colore 6 9 3 4 4" xfId="15968" xr:uid="{00000000-0005-0000-0000-0000633D0000}"/>
    <cellStyle name="20% - Colore 6 9 3 4 4 2" xfId="15969" xr:uid="{00000000-0005-0000-0000-0000643D0000}"/>
    <cellStyle name="20% - Colore 6 9 3 4 4 3" xfId="15970" xr:uid="{00000000-0005-0000-0000-0000653D0000}"/>
    <cellStyle name="20% - Colore 6 9 3 4 5" xfId="15971" xr:uid="{00000000-0005-0000-0000-0000663D0000}"/>
    <cellStyle name="20% - Colore 6 9 3 4 5 2" xfId="15972" xr:uid="{00000000-0005-0000-0000-0000673D0000}"/>
    <cellStyle name="20% - Colore 6 9 3 4 5 3" xfId="15973" xr:uid="{00000000-0005-0000-0000-0000683D0000}"/>
    <cellStyle name="20% - Colore 6 9 3 4 6" xfId="15974" xr:uid="{00000000-0005-0000-0000-0000693D0000}"/>
    <cellStyle name="20% - Colore 6 9 3 4 7" xfId="15975" xr:uid="{00000000-0005-0000-0000-00006A3D0000}"/>
    <cellStyle name="20% - Colore 6 9 3 5" xfId="15976" xr:uid="{00000000-0005-0000-0000-00006B3D0000}"/>
    <cellStyle name="20% - Colore 6 9 3 5 2" xfId="15977" xr:uid="{00000000-0005-0000-0000-00006C3D0000}"/>
    <cellStyle name="20% - Colore 6 9 3 5 2 2" xfId="15978" xr:uid="{00000000-0005-0000-0000-00006D3D0000}"/>
    <cellStyle name="20% - Colore 6 9 3 5 2 3" xfId="15979" xr:uid="{00000000-0005-0000-0000-00006E3D0000}"/>
    <cellStyle name="20% - Colore 6 9 3 5 3" xfId="15980" xr:uid="{00000000-0005-0000-0000-00006F3D0000}"/>
    <cellStyle name="20% - Colore 6 9 3 5 4" xfId="15981" xr:uid="{00000000-0005-0000-0000-0000703D0000}"/>
    <cellStyle name="20% - Colore 6 9 3 6" xfId="15982" xr:uid="{00000000-0005-0000-0000-0000713D0000}"/>
    <cellStyle name="20% - Colore 6 9 3 6 2" xfId="15983" xr:uid="{00000000-0005-0000-0000-0000723D0000}"/>
    <cellStyle name="20% - Colore 6 9 3 6 3" xfId="15984" xr:uid="{00000000-0005-0000-0000-0000733D0000}"/>
    <cellStyle name="20% - Colore 6 9 3 7" xfId="15985" xr:uid="{00000000-0005-0000-0000-0000743D0000}"/>
    <cellStyle name="20% - Colore 6 9 3 7 2" xfId="15986" xr:uid="{00000000-0005-0000-0000-0000753D0000}"/>
    <cellStyle name="20% - Colore 6 9 3 7 3" xfId="15987" xr:uid="{00000000-0005-0000-0000-0000763D0000}"/>
    <cellStyle name="20% - Colore 6 9 3 8" xfId="15988" xr:uid="{00000000-0005-0000-0000-0000773D0000}"/>
    <cellStyle name="20% - Colore 6 9 3 8 2" xfId="15989" xr:uid="{00000000-0005-0000-0000-0000783D0000}"/>
    <cellStyle name="20% - Colore 6 9 3 8 3" xfId="15990" xr:uid="{00000000-0005-0000-0000-0000793D0000}"/>
    <cellStyle name="20% - Colore 6 9 3 9" xfId="15991" xr:uid="{00000000-0005-0000-0000-00007A3D0000}"/>
    <cellStyle name="20% - Colore 6 9 4" xfId="15992" xr:uid="{00000000-0005-0000-0000-00007B3D0000}"/>
    <cellStyle name="20% - Colore 6 9 4 2" xfId="15993" xr:uid="{00000000-0005-0000-0000-00007C3D0000}"/>
    <cellStyle name="20% - Colore 6 9 4 2 2" xfId="15994" xr:uid="{00000000-0005-0000-0000-00007D3D0000}"/>
    <cellStyle name="20% - Colore 6 9 4 2 2 2" xfId="15995" xr:uid="{00000000-0005-0000-0000-00007E3D0000}"/>
    <cellStyle name="20% - Colore 6 9 4 2 2 3" xfId="15996" xr:uid="{00000000-0005-0000-0000-00007F3D0000}"/>
    <cellStyle name="20% - Colore 6 9 4 2 3" xfId="15997" xr:uid="{00000000-0005-0000-0000-0000803D0000}"/>
    <cellStyle name="20% - Colore 6 9 4 2 4" xfId="15998" xr:uid="{00000000-0005-0000-0000-0000813D0000}"/>
    <cellStyle name="20% - Colore 6 9 4 3" xfId="15999" xr:uid="{00000000-0005-0000-0000-0000823D0000}"/>
    <cellStyle name="20% - Colore 6 9 4 3 2" xfId="16000" xr:uid="{00000000-0005-0000-0000-0000833D0000}"/>
    <cellStyle name="20% - Colore 6 9 4 3 3" xfId="16001" xr:uid="{00000000-0005-0000-0000-0000843D0000}"/>
    <cellStyle name="20% - Colore 6 9 4 4" xfId="16002" xr:uid="{00000000-0005-0000-0000-0000853D0000}"/>
    <cellStyle name="20% - Colore 6 9 4 4 2" xfId="16003" xr:uid="{00000000-0005-0000-0000-0000863D0000}"/>
    <cellStyle name="20% - Colore 6 9 4 4 3" xfId="16004" xr:uid="{00000000-0005-0000-0000-0000873D0000}"/>
    <cellStyle name="20% - Colore 6 9 4 5" xfId="16005" xr:uid="{00000000-0005-0000-0000-0000883D0000}"/>
    <cellStyle name="20% - Colore 6 9 4 5 2" xfId="16006" xr:uid="{00000000-0005-0000-0000-0000893D0000}"/>
    <cellStyle name="20% - Colore 6 9 4 5 3" xfId="16007" xr:uid="{00000000-0005-0000-0000-00008A3D0000}"/>
    <cellStyle name="20% - Colore 6 9 4 6" xfId="16008" xr:uid="{00000000-0005-0000-0000-00008B3D0000}"/>
    <cellStyle name="20% - Colore 6 9 4 7" xfId="16009" xr:uid="{00000000-0005-0000-0000-00008C3D0000}"/>
    <cellStyle name="20% - Colore 6 9 5" xfId="16010" xr:uid="{00000000-0005-0000-0000-00008D3D0000}"/>
    <cellStyle name="20% - Colore 6 9 5 2" xfId="16011" xr:uid="{00000000-0005-0000-0000-00008E3D0000}"/>
    <cellStyle name="20% - Colore 6 9 5 2 2" xfId="16012" xr:uid="{00000000-0005-0000-0000-00008F3D0000}"/>
    <cellStyle name="20% - Colore 6 9 5 2 2 2" xfId="16013" xr:uid="{00000000-0005-0000-0000-0000903D0000}"/>
    <cellStyle name="20% - Colore 6 9 5 2 2 3" xfId="16014" xr:uid="{00000000-0005-0000-0000-0000913D0000}"/>
    <cellStyle name="20% - Colore 6 9 5 2 3" xfId="16015" xr:uid="{00000000-0005-0000-0000-0000923D0000}"/>
    <cellStyle name="20% - Colore 6 9 5 2 4" xfId="16016" xr:uid="{00000000-0005-0000-0000-0000933D0000}"/>
    <cellStyle name="20% - Colore 6 9 5 3" xfId="16017" xr:uid="{00000000-0005-0000-0000-0000943D0000}"/>
    <cellStyle name="20% - Colore 6 9 5 3 2" xfId="16018" xr:uid="{00000000-0005-0000-0000-0000953D0000}"/>
    <cellStyle name="20% - Colore 6 9 5 3 3" xfId="16019" xr:uid="{00000000-0005-0000-0000-0000963D0000}"/>
    <cellStyle name="20% - Colore 6 9 5 4" xfId="16020" xr:uid="{00000000-0005-0000-0000-0000973D0000}"/>
    <cellStyle name="20% - Colore 6 9 5 4 2" xfId="16021" xr:uid="{00000000-0005-0000-0000-0000983D0000}"/>
    <cellStyle name="20% - Colore 6 9 5 4 3" xfId="16022" xr:uid="{00000000-0005-0000-0000-0000993D0000}"/>
    <cellStyle name="20% - Colore 6 9 5 5" xfId="16023" xr:uid="{00000000-0005-0000-0000-00009A3D0000}"/>
    <cellStyle name="20% - Colore 6 9 5 5 2" xfId="16024" xr:uid="{00000000-0005-0000-0000-00009B3D0000}"/>
    <cellStyle name="20% - Colore 6 9 5 5 3" xfId="16025" xr:uid="{00000000-0005-0000-0000-00009C3D0000}"/>
    <cellStyle name="20% - Colore 6 9 5 6" xfId="16026" xr:uid="{00000000-0005-0000-0000-00009D3D0000}"/>
    <cellStyle name="20% - Colore 6 9 5 7" xfId="16027" xr:uid="{00000000-0005-0000-0000-00009E3D0000}"/>
    <cellStyle name="20% - Colore 6 9 6" xfId="16028" xr:uid="{00000000-0005-0000-0000-00009F3D0000}"/>
    <cellStyle name="20% - Colore 6 9 6 2" xfId="16029" xr:uid="{00000000-0005-0000-0000-0000A03D0000}"/>
    <cellStyle name="20% - Colore 6 9 6 2 2" xfId="16030" xr:uid="{00000000-0005-0000-0000-0000A13D0000}"/>
    <cellStyle name="20% - Colore 6 9 6 2 2 2" xfId="16031" xr:uid="{00000000-0005-0000-0000-0000A23D0000}"/>
    <cellStyle name="20% - Colore 6 9 6 2 2 3" xfId="16032" xr:uid="{00000000-0005-0000-0000-0000A33D0000}"/>
    <cellStyle name="20% - Colore 6 9 6 2 3" xfId="16033" xr:uid="{00000000-0005-0000-0000-0000A43D0000}"/>
    <cellStyle name="20% - Colore 6 9 6 2 4" xfId="16034" xr:uid="{00000000-0005-0000-0000-0000A53D0000}"/>
    <cellStyle name="20% - Colore 6 9 6 3" xfId="16035" xr:uid="{00000000-0005-0000-0000-0000A63D0000}"/>
    <cellStyle name="20% - Colore 6 9 6 3 2" xfId="16036" xr:uid="{00000000-0005-0000-0000-0000A73D0000}"/>
    <cellStyle name="20% - Colore 6 9 6 3 3" xfId="16037" xr:uid="{00000000-0005-0000-0000-0000A83D0000}"/>
    <cellStyle name="20% - Colore 6 9 6 4" xfId="16038" xr:uid="{00000000-0005-0000-0000-0000A93D0000}"/>
    <cellStyle name="20% - Colore 6 9 6 4 2" xfId="16039" xr:uid="{00000000-0005-0000-0000-0000AA3D0000}"/>
    <cellStyle name="20% - Colore 6 9 6 4 3" xfId="16040" xr:uid="{00000000-0005-0000-0000-0000AB3D0000}"/>
    <cellStyle name="20% - Colore 6 9 6 5" xfId="16041" xr:uid="{00000000-0005-0000-0000-0000AC3D0000}"/>
    <cellStyle name="20% - Colore 6 9 6 5 2" xfId="16042" xr:uid="{00000000-0005-0000-0000-0000AD3D0000}"/>
    <cellStyle name="20% - Colore 6 9 6 5 3" xfId="16043" xr:uid="{00000000-0005-0000-0000-0000AE3D0000}"/>
    <cellStyle name="20% - Colore 6 9 6 6" xfId="16044" xr:uid="{00000000-0005-0000-0000-0000AF3D0000}"/>
    <cellStyle name="20% - Colore 6 9 6 7" xfId="16045" xr:uid="{00000000-0005-0000-0000-0000B03D0000}"/>
    <cellStyle name="20% - Colore 6 9 7" xfId="16046" xr:uid="{00000000-0005-0000-0000-0000B13D0000}"/>
    <cellStyle name="20% - Colore 6 9 7 2" xfId="16047" xr:uid="{00000000-0005-0000-0000-0000B23D0000}"/>
    <cellStyle name="20% - Colore 6 9 7 2 2" xfId="16048" xr:uid="{00000000-0005-0000-0000-0000B33D0000}"/>
    <cellStyle name="20% - Colore 6 9 7 2 3" xfId="16049" xr:uid="{00000000-0005-0000-0000-0000B43D0000}"/>
    <cellStyle name="20% - Colore 6 9 7 3" xfId="16050" xr:uid="{00000000-0005-0000-0000-0000B53D0000}"/>
    <cellStyle name="20% - Colore 6 9 7 4" xfId="16051" xr:uid="{00000000-0005-0000-0000-0000B63D0000}"/>
    <cellStyle name="20% - Colore 6 9 8" xfId="16052" xr:uid="{00000000-0005-0000-0000-0000B73D0000}"/>
    <cellStyle name="20% - Colore 6 9 8 2" xfId="16053" xr:uid="{00000000-0005-0000-0000-0000B83D0000}"/>
    <cellStyle name="20% - Colore 6 9 8 3" xfId="16054" xr:uid="{00000000-0005-0000-0000-0000B93D0000}"/>
    <cellStyle name="20% - Colore 6 9 9" xfId="16055" xr:uid="{00000000-0005-0000-0000-0000BA3D0000}"/>
    <cellStyle name="20% - Colore 6 9 9 2" xfId="16056" xr:uid="{00000000-0005-0000-0000-0000BB3D0000}"/>
    <cellStyle name="20% - Colore 6 9 9 3" xfId="16057" xr:uid="{00000000-0005-0000-0000-0000BC3D0000}"/>
    <cellStyle name="20% - Colore1" xfId="16058" xr:uid="{00000000-0005-0000-0000-0000BD3D0000}"/>
    <cellStyle name="20% - Colore1 2" xfId="16059" xr:uid="{00000000-0005-0000-0000-0000BE3D0000}"/>
    <cellStyle name="20% - Colore2" xfId="16060" xr:uid="{00000000-0005-0000-0000-0000BF3D0000}"/>
    <cellStyle name="20% - Colore2 2" xfId="16061" xr:uid="{00000000-0005-0000-0000-0000C03D0000}"/>
    <cellStyle name="20% - Colore3" xfId="16062" xr:uid="{00000000-0005-0000-0000-0000C13D0000}"/>
    <cellStyle name="20% - Colore3 2" xfId="16063" xr:uid="{00000000-0005-0000-0000-0000C23D0000}"/>
    <cellStyle name="20% - Colore4" xfId="16064" xr:uid="{00000000-0005-0000-0000-0000C33D0000}"/>
    <cellStyle name="20% - Colore4 2" xfId="16065" xr:uid="{00000000-0005-0000-0000-0000C43D0000}"/>
    <cellStyle name="20% - Colore5" xfId="16066" xr:uid="{00000000-0005-0000-0000-0000C53D0000}"/>
    <cellStyle name="20% - Colore5 2" xfId="16067" xr:uid="{00000000-0005-0000-0000-0000C63D0000}"/>
    <cellStyle name="20% - Colore6" xfId="16068" xr:uid="{00000000-0005-0000-0000-0000C73D0000}"/>
    <cellStyle name="20% - Colore6 2" xfId="16069" xr:uid="{00000000-0005-0000-0000-0000C83D0000}"/>
    <cellStyle name="20% - Dekorfärg1" xfId="16070" xr:uid="{00000000-0005-0000-0000-0000C93D0000}"/>
    <cellStyle name="20% - Dekorfärg2" xfId="16071" xr:uid="{00000000-0005-0000-0000-0000CA3D0000}"/>
    <cellStyle name="20% - Dekorfärg3" xfId="16072" xr:uid="{00000000-0005-0000-0000-0000CB3D0000}"/>
    <cellStyle name="20% - Dekorfärg4" xfId="16073" xr:uid="{00000000-0005-0000-0000-0000CC3D0000}"/>
    <cellStyle name="20% - Dekorfärg5" xfId="16074" xr:uid="{00000000-0005-0000-0000-0000CD3D0000}"/>
    <cellStyle name="20% - Dekorfärg6" xfId="16075" xr:uid="{00000000-0005-0000-0000-0000CE3D0000}"/>
    <cellStyle name="20% - Énfasis1" xfId="16076" xr:uid="{00000000-0005-0000-0000-0000CF3D0000}"/>
    <cellStyle name="20% - Énfasis2" xfId="16077" xr:uid="{00000000-0005-0000-0000-0000D03D0000}"/>
    <cellStyle name="20% - Énfasis3" xfId="16078" xr:uid="{00000000-0005-0000-0000-0000D13D0000}"/>
    <cellStyle name="20% - Énfasis4" xfId="16079" xr:uid="{00000000-0005-0000-0000-0000D23D0000}"/>
    <cellStyle name="20% - Énfasis5" xfId="16080" xr:uid="{00000000-0005-0000-0000-0000D33D0000}"/>
    <cellStyle name="20% - Énfasis6" xfId="16081" xr:uid="{00000000-0005-0000-0000-0000D43D0000}"/>
    <cellStyle name="20% - アクセント 1" xfId="5" xr:uid="{00000000-0005-0000-0000-0000D53D0000}"/>
    <cellStyle name="20% - アクセント 2" xfId="6" xr:uid="{00000000-0005-0000-0000-0000D63D0000}"/>
    <cellStyle name="20% - アクセント 3" xfId="7" xr:uid="{00000000-0005-0000-0000-0000D73D0000}"/>
    <cellStyle name="20% - アクセント 4" xfId="8" xr:uid="{00000000-0005-0000-0000-0000D83D0000}"/>
    <cellStyle name="20% - アクセント 5" xfId="9" xr:uid="{00000000-0005-0000-0000-0000D93D0000}"/>
    <cellStyle name="20% - アクセント 6" xfId="10" xr:uid="{00000000-0005-0000-0000-0000DA3D0000}"/>
    <cellStyle name="40 % - Accent1" xfId="16082" xr:uid="{00000000-0005-0000-0000-0000DB3D0000}"/>
    <cellStyle name="40 % - Accent1 2" xfId="16083" xr:uid="{00000000-0005-0000-0000-0000DC3D0000}"/>
    <cellStyle name="40 % - Accent1 2 2" xfId="16084" xr:uid="{00000000-0005-0000-0000-0000DD3D0000}"/>
    <cellStyle name="40 % - Accent1 2 2 2" xfId="16085" xr:uid="{00000000-0005-0000-0000-0000DE3D0000}"/>
    <cellStyle name="40 % - Accent1 2 2 2 2" xfId="16086" xr:uid="{00000000-0005-0000-0000-0000DF3D0000}"/>
    <cellStyle name="40 % - Accent1 2 2 2 3" xfId="16087" xr:uid="{00000000-0005-0000-0000-0000E03D0000}"/>
    <cellStyle name="40 % - Accent1 2 2 3" xfId="16088" xr:uid="{00000000-0005-0000-0000-0000E13D0000}"/>
    <cellStyle name="40 % - Accent1 2 2 4" xfId="16089" xr:uid="{00000000-0005-0000-0000-0000E23D0000}"/>
    <cellStyle name="40 % - Accent1 2 3" xfId="16090" xr:uid="{00000000-0005-0000-0000-0000E33D0000}"/>
    <cellStyle name="40 % - Accent1 2 3 2" xfId="16091" xr:uid="{00000000-0005-0000-0000-0000E43D0000}"/>
    <cellStyle name="40 % - Accent1 2 3 3" xfId="16092" xr:uid="{00000000-0005-0000-0000-0000E53D0000}"/>
    <cellStyle name="40 % - Accent1 2 4" xfId="16093" xr:uid="{00000000-0005-0000-0000-0000E63D0000}"/>
    <cellStyle name="40 % - Accent1 2 4 2" xfId="16094" xr:uid="{00000000-0005-0000-0000-0000E73D0000}"/>
    <cellStyle name="40 % - Accent1 2 4 3" xfId="16095" xr:uid="{00000000-0005-0000-0000-0000E83D0000}"/>
    <cellStyle name="40 % - Accent1 2 5" xfId="16096" xr:uid="{00000000-0005-0000-0000-0000E93D0000}"/>
    <cellStyle name="40 % - Accent1 2 5 2" xfId="16097" xr:uid="{00000000-0005-0000-0000-0000EA3D0000}"/>
    <cellStyle name="40 % - Accent1 2 5 3" xfId="16098" xr:uid="{00000000-0005-0000-0000-0000EB3D0000}"/>
    <cellStyle name="40 % - Accent1 2 6" xfId="16099" xr:uid="{00000000-0005-0000-0000-0000EC3D0000}"/>
    <cellStyle name="40 % - Accent1 2 7" xfId="16100" xr:uid="{00000000-0005-0000-0000-0000ED3D0000}"/>
    <cellStyle name="40 % - Accent1 3" xfId="16101" xr:uid="{00000000-0005-0000-0000-0000EE3D0000}"/>
    <cellStyle name="40 % - Accent1 4" xfId="16102" xr:uid="{00000000-0005-0000-0000-0000EF3D0000}"/>
    <cellStyle name="40 % - Accent2" xfId="16103" xr:uid="{00000000-0005-0000-0000-0000F03D0000}"/>
    <cellStyle name="40 % - Accent2 2" xfId="16104" xr:uid="{00000000-0005-0000-0000-0000F13D0000}"/>
    <cellStyle name="40 % - Accent2 2 2" xfId="16105" xr:uid="{00000000-0005-0000-0000-0000F23D0000}"/>
    <cellStyle name="40 % - Accent2 2 2 2" xfId="16106" xr:uid="{00000000-0005-0000-0000-0000F33D0000}"/>
    <cellStyle name="40 % - Accent2 2 2 2 2" xfId="16107" xr:uid="{00000000-0005-0000-0000-0000F43D0000}"/>
    <cellStyle name="40 % - Accent2 2 2 2 3" xfId="16108" xr:uid="{00000000-0005-0000-0000-0000F53D0000}"/>
    <cellStyle name="40 % - Accent2 2 2 3" xfId="16109" xr:uid="{00000000-0005-0000-0000-0000F63D0000}"/>
    <cellStyle name="40 % - Accent2 2 2 4" xfId="16110" xr:uid="{00000000-0005-0000-0000-0000F73D0000}"/>
    <cellStyle name="40 % - Accent2 2 3" xfId="16111" xr:uid="{00000000-0005-0000-0000-0000F83D0000}"/>
    <cellStyle name="40 % - Accent2 2 3 2" xfId="16112" xr:uid="{00000000-0005-0000-0000-0000F93D0000}"/>
    <cellStyle name="40 % - Accent2 2 3 3" xfId="16113" xr:uid="{00000000-0005-0000-0000-0000FA3D0000}"/>
    <cellStyle name="40 % - Accent2 2 4" xfId="16114" xr:uid="{00000000-0005-0000-0000-0000FB3D0000}"/>
    <cellStyle name="40 % - Accent2 2 4 2" xfId="16115" xr:uid="{00000000-0005-0000-0000-0000FC3D0000}"/>
    <cellStyle name="40 % - Accent2 2 4 3" xfId="16116" xr:uid="{00000000-0005-0000-0000-0000FD3D0000}"/>
    <cellStyle name="40 % - Accent2 2 5" xfId="16117" xr:uid="{00000000-0005-0000-0000-0000FE3D0000}"/>
    <cellStyle name="40 % - Accent2 2 5 2" xfId="16118" xr:uid="{00000000-0005-0000-0000-0000FF3D0000}"/>
    <cellStyle name="40 % - Accent2 2 5 3" xfId="16119" xr:uid="{00000000-0005-0000-0000-0000003E0000}"/>
    <cellStyle name="40 % - Accent2 2 6" xfId="16120" xr:uid="{00000000-0005-0000-0000-0000013E0000}"/>
    <cellStyle name="40 % - Accent2 2 7" xfId="16121" xr:uid="{00000000-0005-0000-0000-0000023E0000}"/>
    <cellStyle name="40 % - Accent2 3" xfId="16122" xr:uid="{00000000-0005-0000-0000-0000033E0000}"/>
    <cellStyle name="40 % - Accent3" xfId="16123" xr:uid="{00000000-0005-0000-0000-0000043E0000}"/>
    <cellStyle name="40 % - Accent3 2" xfId="16124" xr:uid="{00000000-0005-0000-0000-0000053E0000}"/>
    <cellStyle name="40 % - Accent3 2 2" xfId="16125" xr:uid="{00000000-0005-0000-0000-0000063E0000}"/>
    <cellStyle name="40 % - Accent3 2 2 2" xfId="16126" xr:uid="{00000000-0005-0000-0000-0000073E0000}"/>
    <cellStyle name="40 % - Accent3 2 2 2 2" xfId="16127" xr:uid="{00000000-0005-0000-0000-0000083E0000}"/>
    <cellStyle name="40 % - Accent3 2 2 2 3" xfId="16128" xr:uid="{00000000-0005-0000-0000-0000093E0000}"/>
    <cellStyle name="40 % - Accent3 2 2 3" xfId="16129" xr:uid="{00000000-0005-0000-0000-00000A3E0000}"/>
    <cellStyle name="40 % - Accent3 2 2 4" xfId="16130" xr:uid="{00000000-0005-0000-0000-00000B3E0000}"/>
    <cellStyle name="40 % - Accent3 2 3" xfId="16131" xr:uid="{00000000-0005-0000-0000-00000C3E0000}"/>
    <cellStyle name="40 % - Accent3 2 3 2" xfId="16132" xr:uid="{00000000-0005-0000-0000-00000D3E0000}"/>
    <cellStyle name="40 % - Accent3 2 3 3" xfId="16133" xr:uid="{00000000-0005-0000-0000-00000E3E0000}"/>
    <cellStyle name="40 % - Accent3 2 4" xfId="16134" xr:uid="{00000000-0005-0000-0000-00000F3E0000}"/>
    <cellStyle name="40 % - Accent3 2 4 2" xfId="16135" xr:uid="{00000000-0005-0000-0000-0000103E0000}"/>
    <cellStyle name="40 % - Accent3 2 4 3" xfId="16136" xr:uid="{00000000-0005-0000-0000-0000113E0000}"/>
    <cellStyle name="40 % - Accent3 2 5" xfId="16137" xr:uid="{00000000-0005-0000-0000-0000123E0000}"/>
    <cellStyle name="40 % - Accent3 2 5 2" xfId="16138" xr:uid="{00000000-0005-0000-0000-0000133E0000}"/>
    <cellStyle name="40 % - Accent3 2 5 3" xfId="16139" xr:uid="{00000000-0005-0000-0000-0000143E0000}"/>
    <cellStyle name="40 % - Accent3 2 6" xfId="16140" xr:uid="{00000000-0005-0000-0000-0000153E0000}"/>
    <cellStyle name="40 % - Accent3 2 7" xfId="16141" xr:uid="{00000000-0005-0000-0000-0000163E0000}"/>
    <cellStyle name="40 % - Accent3 3" xfId="16142" xr:uid="{00000000-0005-0000-0000-0000173E0000}"/>
    <cellStyle name="40 % - Accent3 4" xfId="16143" xr:uid="{00000000-0005-0000-0000-0000183E0000}"/>
    <cellStyle name="40 % - Accent4" xfId="16144" xr:uid="{00000000-0005-0000-0000-0000193E0000}"/>
    <cellStyle name="40 % - Accent4 2" xfId="16145" xr:uid="{00000000-0005-0000-0000-00001A3E0000}"/>
    <cellStyle name="40 % - Accent4 2 2" xfId="16146" xr:uid="{00000000-0005-0000-0000-00001B3E0000}"/>
    <cellStyle name="40 % - Accent4 2 2 2" xfId="16147" xr:uid="{00000000-0005-0000-0000-00001C3E0000}"/>
    <cellStyle name="40 % - Accent4 2 2 2 2" xfId="16148" xr:uid="{00000000-0005-0000-0000-00001D3E0000}"/>
    <cellStyle name="40 % - Accent4 2 2 2 3" xfId="16149" xr:uid="{00000000-0005-0000-0000-00001E3E0000}"/>
    <cellStyle name="40 % - Accent4 2 2 3" xfId="16150" xr:uid="{00000000-0005-0000-0000-00001F3E0000}"/>
    <cellStyle name="40 % - Accent4 2 2 4" xfId="16151" xr:uid="{00000000-0005-0000-0000-0000203E0000}"/>
    <cellStyle name="40 % - Accent4 2 3" xfId="16152" xr:uid="{00000000-0005-0000-0000-0000213E0000}"/>
    <cellStyle name="40 % - Accent4 2 3 2" xfId="16153" xr:uid="{00000000-0005-0000-0000-0000223E0000}"/>
    <cellStyle name="40 % - Accent4 2 3 3" xfId="16154" xr:uid="{00000000-0005-0000-0000-0000233E0000}"/>
    <cellStyle name="40 % - Accent4 2 4" xfId="16155" xr:uid="{00000000-0005-0000-0000-0000243E0000}"/>
    <cellStyle name="40 % - Accent4 2 4 2" xfId="16156" xr:uid="{00000000-0005-0000-0000-0000253E0000}"/>
    <cellStyle name="40 % - Accent4 2 4 3" xfId="16157" xr:uid="{00000000-0005-0000-0000-0000263E0000}"/>
    <cellStyle name="40 % - Accent4 2 5" xfId="16158" xr:uid="{00000000-0005-0000-0000-0000273E0000}"/>
    <cellStyle name="40 % - Accent4 2 5 2" xfId="16159" xr:uid="{00000000-0005-0000-0000-0000283E0000}"/>
    <cellStyle name="40 % - Accent4 2 5 3" xfId="16160" xr:uid="{00000000-0005-0000-0000-0000293E0000}"/>
    <cellStyle name="40 % - Accent4 2 6" xfId="16161" xr:uid="{00000000-0005-0000-0000-00002A3E0000}"/>
    <cellStyle name="40 % - Accent4 2 7" xfId="16162" xr:uid="{00000000-0005-0000-0000-00002B3E0000}"/>
    <cellStyle name="40 % - Accent4 3" xfId="16163" xr:uid="{00000000-0005-0000-0000-00002C3E0000}"/>
    <cellStyle name="40 % - Accent4 4" xfId="16164" xr:uid="{00000000-0005-0000-0000-00002D3E0000}"/>
    <cellStyle name="40 % - Accent5" xfId="16165" xr:uid="{00000000-0005-0000-0000-00002E3E0000}"/>
    <cellStyle name="40 % - Accent5 2" xfId="16166" xr:uid="{00000000-0005-0000-0000-00002F3E0000}"/>
    <cellStyle name="40 % - Accent5 2 2" xfId="16167" xr:uid="{00000000-0005-0000-0000-0000303E0000}"/>
    <cellStyle name="40 % - Accent5 2 2 2" xfId="16168" xr:uid="{00000000-0005-0000-0000-0000313E0000}"/>
    <cellStyle name="40 % - Accent5 2 2 2 2" xfId="16169" xr:uid="{00000000-0005-0000-0000-0000323E0000}"/>
    <cellStyle name="40 % - Accent5 2 2 2 3" xfId="16170" xr:uid="{00000000-0005-0000-0000-0000333E0000}"/>
    <cellStyle name="40 % - Accent5 2 2 3" xfId="16171" xr:uid="{00000000-0005-0000-0000-0000343E0000}"/>
    <cellStyle name="40 % - Accent5 2 2 4" xfId="16172" xr:uid="{00000000-0005-0000-0000-0000353E0000}"/>
    <cellStyle name="40 % - Accent5 2 3" xfId="16173" xr:uid="{00000000-0005-0000-0000-0000363E0000}"/>
    <cellStyle name="40 % - Accent5 2 3 2" xfId="16174" xr:uid="{00000000-0005-0000-0000-0000373E0000}"/>
    <cellStyle name="40 % - Accent5 2 3 3" xfId="16175" xr:uid="{00000000-0005-0000-0000-0000383E0000}"/>
    <cellStyle name="40 % - Accent5 2 4" xfId="16176" xr:uid="{00000000-0005-0000-0000-0000393E0000}"/>
    <cellStyle name="40 % - Accent5 2 4 2" xfId="16177" xr:uid="{00000000-0005-0000-0000-00003A3E0000}"/>
    <cellStyle name="40 % - Accent5 2 4 3" xfId="16178" xr:uid="{00000000-0005-0000-0000-00003B3E0000}"/>
    <cellStyle name="40 % - Accent5 2 5" xfId="16179" xr:uid="{00000000-0005-0000-0000-00003C3E0000}"/>
    <cellStyle name="40 % - Accent5 2 5 2" xfId="16180" xr:uid="{00000000-0005-0000-0000-00003D3E0000}"/>
    <cellStyle name="40 % - Accent5 2 5 3" xfId="16181" xr:uid="{00000000-0005-0000-0000-00003E3E0000}"/>
    <cellStyle name="40 % - Accent5 2 6" xfId="16182" xr:uid="{00000000-0005-0000-0000-00003F3E0000}"/>
    <cellStyle name="40 % - Accent5 2 7" xfId="16183" xr:uid="{00000000-0005-0000-0000-0000403E0000}"/>
    <cellStyle name="40 % - Accent5 3" xfId="16184" xr:uid="{00000000-0005-0000-0000-0000413E0000}"/>
    <cellStyle name="40 % - Accent6" xfId="16185" xr:uid="{00000000-0005-0000-0000-0000423E0000}"/>
    <cellStyle name="40 % - Accent6 2" xfId="16186" xr:uid="{00000000-0005-0000-0000-0000433E0000}"/>
    <cellStyle name="40 % - Accent6 2 2" xfId="16187" xr:uid="{00000000-0005-0000-0000-0000443E0000}"/>
    <cellStyle name="40 % - Accent6 2 2 2" xfId="16188" xr:uid="{00000000-0005-0000-0000-0000453E0000}"/>
    <cellStyle name="40 % - Accent6 2 2 2 2" xfId="16189" xr:uid="{00000000-0005-0000-0000-0000463E0000}"/>
    <cellStyle name="40 % - Accent6 2 2 2 3" xfId="16190" xr:uid="{00000000-0005-0000-0000-0000473E0000}"/>
    <cellStyle name="40 % - Accent6 2 2 3" xfId="16191" xr:uid="{00000000-0005-0000-0000-0000483E0000}"/>
    <cellStyle name="40 % - Accent6 2 2 4" xfId="16192" xr:uid="{00000000-0005-0000-0000-0000493E0000}"/>
    <cellStyle name="40 % - Accent6 2 3" xfId="16193" xr:uid="{00000000-0005-0000-0000-00004A3E0000}"/>
    <cellStyle name="40 % - Accent6 2 3 2" xfId="16194" xr:uid="{00000000-0005-0000-0000-00004B3E0000}"/>
    <cellStyle name="40 % - Accent6 2 3 3" xfId="16195" xr:uid="{00000000-0005-0000-0000-00004C3E0000}"/>
    <cellStyle name="40 % - Accent6 2 4" xfId="16196" xr:uid="{00000000-0005-0000-0000-00004D3E0000}"/>
    <cellStyle name="40 % - Accent6 2 4 2" xfId="16197" xr:uid="{00000000-0005-0000-0000-00004E3E0000}"/>
    <cellStyle name="40 % - Accent6 2 4 3" xfId="16198" xr:uid="{00000000-0005-0000-0000-00004F3E0000}"/>
    <cellStyle name="40 % - Accent6 2 5" xfId="16199" xr:uid="{00000000-0005-0000-0000-0000503E0000}"/>
    <cellStyle name="40 % - Accent6 2 5 2" xfId="16200" xr:uid="{00000000-0005-0000-0000-0000513E0000}"/>
    <cellStyle name="40 % - Accent6 2 5 3" xfId="16201" xr:uid="{00000000-0005-0000-0000-0000523E0000}"/>
    <cellStyle name="40 % - Accent6 2 6" xfId="16202" xr:uid="{00000000-0005-0000-0000-0000533E0000}"/>
    <cellStyle name="40 % - Accent6 2 7" xfId="16203" xr:uid="{00000000-0005-0000-0000-0000543E0000}"/>
    <cellStyle name="40 % - Accent6 3" xfId="16204" xr:uid="{00000000-0005-0000-0000-0000553E0000}"/>
    <cellStyle name="40 % - Accent6 4" xfId="16205" xr:uid="{00000000-0005-0000-0000-0000563E0000}"/>
    <cellStyle name="40% - 1. jelölőszín" xfId="16206" xr:uid="{00000000-0005-0000-0000-0000573E0000}"/>
    <cellStyle name="40% - 2. jelölőszín" xfId="16207" xr:uid="{00000000-0005-0000-0000-0000583E0000}"/>
    <cellStyle name="40% - 3. jelölőszín" xfId="16208" xr:uid="{00000000-0005-0000-0000-0000593E0000}"/>
    <cellStyle name="40% - 4. jelölőszín" xfId="16209" xr:uid="{00000000-0005-0000-0000-00005A3E0000}"/>
    <cellStyle name="40% - 5. jelölőszín" xfId="16210" xr:uid="{00000000-0005-0000-0000-00005B3E0000}"/>
    <cellStyle name="40% - 6. jelölőszín" xfId="16211" xr:uid="{00000000-0005-0000-0000-00005C3E0000}"/>
    <cellStyle name="40% - Accent1 2" xfId="16212" xr:uid="{00000000-0005-0000-0000-00005D3E0000}"/>
    <cellStyle name="40% - Accent1 2 10" xfId="16213" xr:uid="{00000000-0005-0000-0000-00005E3E0000}"/>
    <cellStyle name="40% - Accent1 2 10 2" xfId="16214" xr:uid="{00000000-0005-0000-0000-00005F3E0000}"/>
    <cellStyle name="40% - Accent1 2 10 2 2" xfId="16215" xr:uid="{00000000-0005-0000-0000-0000603E0000}"/>
    <cellStyle name="40% - Accent1 2 10 2 3" xfId="16216" xr:uid="{00000000-0005-0000-0000-0000613E0000}"/>
    <cellStyle name="40% - Accent1 2 10 3" xfId="16217" xr:uid="{00000000-0005-0000-0000-0000623E0000}"/>
    <cellStyle name="40% - Accent1 2 10 4" xfId="16218" xr:uid="{00000000-0005-0000-0000-0000633E0000}"/>
    <cellStyle name="40% - Accent1 2 11" xfId="16219" xr:uid="{00000000-0005-0000-0000-0000643E0000}"/>
    <cellStyle name="40% - Accent1 2 11 2" xfId="16220" xr:uid="{00000000-0005-0000-0000-0000653E0000}"/>
    <cellStyle name="40% - Accent1 2 11 3" xfId="16221" xr:uid="{00000000-0005-0000-0000-0000663E0000}"/>
    <cellStyle name="40% - Accent1 2 12" xfId="16222" xr:uid="{00000000-0005-0000-0000-0000673E0000}"/>
    <cellStyle name="40% - Accent1 2 12 2" xfId="16223" xr:uid="{00000000-0005-0000-0000-0000683E0000}"/>
    <cellStyle name="40% - Accent1 2 12 3" xfId="16224" xr:uid="{00000000-0005-0000-0000-0000693E0000}"/>
    <cellStyle name="40% - Accent1 2 13" xfId="16225" xr:uid="{00000000-0005-0000-0000-00006A3E0000}"/>
    <cellStyle name="40% - Accent1 2 13 2" xfId="16226" xr:uid="{00000000-0005-0000-0000-00006B3E0000}"/>
    <cellStyle name="40% - Accent1 2 13 3" xfId="16227" xr:uid="{00000000-0005-0000-0000-00006C3E0000}"/>
    <cellStyle name="40% - Accent1 2 14" xfId="16228" xr:uid="{00000000-0005-0000-0000-00006D3E0000}"/>
    <cellStyle name="40% - Accent1 2 15" xfId="16229" xr:uid="{00000000-0005-0000-0000-00006E3E0000}"/>
    <cellStyle name="40% - Accent1 2 2" xfId="16230" xr:uid="{00000000-0005-0000-0000-00006F3E0000}"/>
    <cellStyle name="40% - Accent1 2 2 2" xfId="16231" xr:uid="{00000000-0005-0000-0000-0000703E0000}"/>
    <cellStyle name="40% - Accent1 2 2 2 2" xfId="16232" xr:uid="{00000000-0005-0000-0000-0000713E0000}"/>
    <cellStyle name="40% - Accent1 2 2 2 2 2" xfId="16233" xr:uid="{00000000-0005-0000-0000-0000723E0000}"/>
    <cellStyle name="40% - Accent1 2 2 2 2 2 2" xfId="16234" xr:uid="{00000000-0005-0000-0000-0000733E0000}"/>
    <cellStyle name="40% - Accent1 2 2 2 2 2 3" xfId="16235" xr:uid="{00000000-0005-0000-0000-0000743E0000}"/>
    <cellStyle name="40% - Accent1 2 2 2 2 3" xfId="16236" xr:uid="{00000000-0005-0000-0000-0000753E0000}"/>
    <cellStyle name="40% - Accent1 2 2 2 2 4" xfId="16237" xr:uid="{00000000-0005-0000-0000-0000763E0000}"/>
    <cellStyle name="40% - Accent1 2 2 2 3" xfId="16238" xr:uid="{00000000-0005-0000-0000-0000773E0000}"/>
    <cellStyle name="40% - Accent1 2 2 2 3 2" xfId="16239" xr:uid="{00000000-0005-0000-0000-0000783E0000}"/>
    <cellStyle name="40% - Accent1 2 2 2 3 3" xfId="16240" xr:uid="{00000000-0005-0000-0000-0000793E0000}"/>
    <cellStyle name="40% - Accent1 2 2 2 4" xfId="16241" xr:uid="{00000000-0005-0000-0000-00007A3E0000}"/>
    <cellStyle name="40% - Accent1 2 2 2 4 2" xfId="16242" xr:uid="{00000000-0005-0000-0000-00007B3E0000}"/>
    <cellStyle name="40% - Accent1 2 2 2 4 3" xfId="16243" xr:uid="{00000000-0005-0000-0000-00007C3E0000}"/>
    <cellStyle name="40% - Accent1 2 2 2 5" xfId="16244" xr:uid="{00000000-0005-0000-0000-00007D3E0000}"/>
    <cellStyle name="40% - Accent1 2 2 2 5 2" xfId="16245" xr:uid="{00000000-0005-0000-0000-00007E3E0000}"/>
    <cellStyle name="40% - Accent1 2 2 2 5 3" xfId="16246" xr:uid="{00000000-0005-0000-0000-00007F3E0000}"/>
    <cellStyle name="40% - Accent1 2 2 2 6" xfId="16247" xr:uid="{00000000-0005-0000-0000-0000803E0000}"/>
    <cellStyle name="40% - Accent1 2 2 2 7" xfId="16248" xr:uid="{00000000-0005-0000-0000-0000813E0000}"/>
    <cellStyle name="40% - Accent1 2 2 3" xfId="16249" xr:uid="{00000000-0005-0000-0000-0000823E0000}"/>
    <cellStyle name="40% - Accent1 2 2 3 2" xfId="16250" xr:uid="{00000000-0005-0000-0000-0000833E0000}"/>
    <cellStyle name="40% - Accent1 2 2 3 2 2" xfId="16251" xr:uid="{00000000-0005-0000-0000-0000843E0000}"/>
    <cellStyle name="40% - Accent1 2 2 3 2 3" xfId="16252" xr:uid="{00000000-0005-0000-0000-0000853E0000}"/>
    <cellStyle name="40% - Accent1 2 2 3 3" xfId="16253" xr:uid="{00000000-0005-0000-0000-0000863E0000}"/>
    <cellStyle name="40% - Accent1 2 2 3 4" xfId="16254" xr:uid="{00000000-0005-0000-0000-0000873E0000}"/>
    <cellStyle name="40% - Accent1 2 2 4" xfId="16255" xr:uid="{00000000-0005-0000-0000-0000883E0000}"/>
    <cellStyle name="40% - Accent1 2 2 4 2" xfId="16256" xr:uid="{00000000-0005-0000-0000-0000893E0000}"/>
    <cellStyle name="40% - Accent1 2 2 4 3" xfId="16257" xr:uid="{00000000-0005-0000-0000-00008A3E0000}"/>
    <cellStyle name="40% - Accent1 2 2 5" xfId="16258" xr:uid="{00000000-0005-0000-0000-00008B3E0000}"/>
    <cellStyle name="40% - Accent1 2 2 5 2" xfId="16259" xr:uid="{00000000-0005-0000-0000-00008C3E0000}"/>
    <cellStyle name="40% - Accent1 2 2 5 3" xfId="16260" xr:uid="{00000000-0005-0000-0000-00008D3E0000}"/>
    <cellStyle name="40% - Accent1 2 2 6" xfId="16261" xr:uid="{00000000-0005-0000-0000-00008E3E0000}"/>
    <cellStyle name="40% - Accent1 2 2 6 2" xfId="16262" xr:uid="{00000000-0005-0000-0000-00008F3E0000}"/>
    <cellStyle name="40% - Accent1 2 2 6 3" xfId="16263" xr:uid="{00000000-0005-0000-0000-0000903E0000}"/>
    <cellStyle name="40% - Accent1 2 2 7" xfId="16264" xr:uid="{00000000-0005-0000-0000-0000913E0000}"/>
    <cellStyle name="40% - Accent1 2 2 8" xfId="16265" xr:uid="{00000000-0005-0000-0000-0000923E0000}"/>
    <cellStyle name="40% - Accent1 2 3" xfId="16266" xr:uid="{00000000-0005-0000-0000-0000933E0000}"/>
    <cellStyle name="40% - Accent1 2 3 2" xfId="16267" xr:uid="{00000000-0005-0000-0000-0000943E0000}"/>
    <cellStyle name="40% - Accent1 2 3 2 2" xfId="16268" xr:uid="{00000000-0005-0000-0000-0000953E0000}"/>
    <cellStyle name="40% - Accent1 2 3 2 2 2" xfId="16269" xr:uid="{00000000-0005-0000-0000-0000963E0000}"/>
    <cellStyle name="40% - Accent1 2 3 2 2 2 2" xfId="16270" xr:uid="{00000000-0005-0000-0000-0000973E0000}"/>
    <cellStyle name="40% - Accent1 2 3 2 2 2 3" xfId="16271" xr:uid="{00000000-0005-0000-0000-0000983E0000}"/>
    <cellStyle name="40% - Accent1 2 3 2 2 3" xfId="16272" xr:uid="{00000000-0005-0000-0000-0000993E0000}"/>
    <cellStyle name="40% - Accent1 2 3 2 2 4" xfId="16273" xr:uid="{00000000-0005-0000-0000-00009A3E0000}"/>
    <cellStyle name="40% - Accent1 2 3 2 3" xfId="16274" xr:uid="{00000000-0005-0000-0000-00009B3E0000}"/>
    <cellStyle name="40% - Accent1 2 3 2 3 2" xfId="16275" xr:uid="{00000000-0005-0000-0000-00009C3E0000}"/>
    <cellStyle name="40% - Accent1 2 3 2 3 3" xfId="16276" xr:uid="{00000000-0005-0000-0000-00009D3E0000}"/>
    <cellStyle name="40% - Accent1 2 3 2 4" xfId="16277" xr:uid="{00000000-0005-0000-0000-00009E3E0000}"/>
    <cellStyle name="40% - Accent1 2 3 2 4 2" xfId="16278" xr:uid="{00000000-0005-0000-0000-00009F3E0000}"/>
    <cellStyle name="40% - Accent1 2 3 2 4 3" xfId="16279" xr:uid="{00000000-0005-0000-0000-0000A03E0000}"/>
    <cellStyle name="40% - Accent1 2 3 2 5" xfId="16280" xr:uid="{00000000-0005-0000-0000-0000A13E0000}"/>
    <cellStyle name="40% - Accent1 2 3 2 5 2" xfId="16281" xr:uid="{00000000-0005-0000-0000-0000A23E0000}"/>
    <cellStyle name="40% - Accent1 2 3 2 5 3" xfId="16282" xr:uid="{00000000-0005-0000-0000-0000A33E0000}"/>
    <cellStyle name="40% - Accent1 2 3 2 6" xfId="16283" xr:uid="{00000000-0005-0000-0000-0000A43E0000}"/>
    <cellStyle name="40% - Accent1 2 3 2 7" xfId="16284" xr:uid="{00000000-0005-0000-0000-0000A53E0000}"/>
    <cellStyle name="40% - Accent1 2 3 3" xfId="16285" xr:uid="{00000000-0005-0000-0000-0000A63E0000}"/>
    <cellStyle name="40% - Accent1 2 3 3 2" xfId="16286" xr:uid="{00000000-0005-0000-0000-0000A73E0000}"/>
    <cellStyle name="40% - Accent1 2 3 3 2 2" xfId="16287" xr:uid="{00000000-0005-0000-0000-0000A83E0000}"/>
    <cellStyle name="40% - Accent1 2 3 3 2 3" xfId="16288" xr:uid="{00000000-0005-0000-0000-0000A93E0000}"/>
    <cellStyle name="40% - Accent1 2 3 3 3" xfId="16289" xr:uid="{00000000-0005-0000-0000-0000AA3E0000}"/>
    <cellStyle name="40% - Accent1 2 3 3 4" xfId="16290" xr:uid="{00000000-0005-0000-0000-0000AB3E0000}"/>
    <cellStyle name="40% - Accent1 2 3 4" xfId="16291" xr:uid="{00000000-0005-0000-0000-0000AC3E0000}"/>
    <cellStyle name="40% - Accent1 2 3 4 2" xfId="16292" xr:uid="{00000000-0005-0000-0000-0000AD3E0000}"/>
    <cellStyle name="40% - Accent1 2 3 4 3" xfId="16293" xr:uid="{00000000-0005-0000-0000-0000AE3E0000}"/>
    <cellStyle name="40% - Accent1 2 3 5" xfId="16294" xr:uid="{00000000-0005-0000-0000-0000AF3E0000}"/>
    <cellStyle name="40% - Accent1 2 3 5 2" xfId="16295" xr:uid="{00000000-0005-0000-0000-0000B03E0000}"/>
    <cellStyle name="40% - Accent1 2 3 5 3" xfId="16296" xr:uid="{00000000-0005-0000-0000-0000B13E0000}"/>
    <cellStyle name="40% - Accent1 2 3 6" xfId="16297" xr:uid="{00000000-0005-0000-0000-0000B23E0000}"/>
    <cellStyle name="40% - Accent1 2 3 6 2" xfId="16298" xr:uid="{00000000-0005-0000-0000-0000B33E0000}"/>
    <cellStyle name="40% - Accent1 2 3 6 3" xfId="16299" xr:uid="{00000000-0005-0000-0000-0000B43E0000}"/>
    <cellStyle name="40% - Accent1 2 3 7" xfId="16300" xr:uid="{00000000-0005-0000-0000-0000B53E0000}"/>
    <cellStyle name="40% - Accent1 2 3 8" xfId="16301" xr:uid="{00000000-0005-0000-0000-0000B63E0000}"/>
    <cellStyle name="40% - Accent1 2 4" xfId="16302" xr:uid="{00000000-0005-0000-0000-0000B73E0000}"/>
    <cellStyle name="40% - Accent1 2 4 2" xfId="16303" xr:uid="{00000000-0005-0000-0000-0000B83E0000}"/>
    <cellStyle name="40% - Accent1 2 4 2 2" xfId="16304" xr:uid="{00000000-0005-0000-0000-0000B93E0000}"/>
    <cellStyle name="40% - Accent1 2 4 2 2 2" xfId="16305" xr:uid="{00000000-0005-0000-0000-0000BA3E0000}"/>
    <cellStyle name="40% - Accent1 2 4 2 2 3" xfId="16306" xr:uid="{00000000-0005-0000-0000-0000BB3E0000}"/>
    <cellStyle name="40% - Accent1 2 4 2 3" xfId="16307" xr:uid="{00000000-0005-0000-0000-0000BC3E0000}"/>
    <cellStyle name="40% - Accent1 2 4 2 4" xfId="16308" xr:uid="{00000000-0005-0000-0000-0000BD3E0000}"/>
    <cellStyle name="40% - Accent1 2 4 3" xfId="16309" xr:uid="{00000000-0005-0000-0000-0000BE3E0000}"/>
    <cellStyle name="40% - Accent1 2 4 3 2" xfId="16310" xr:uid="{00000000-0005-0000-0000-0000BF3E0000}"/>
    <cellStyle name="40% - Accent1 2 4 3 3" xfId="16311" xr:uid="{00000000-0005-0000-0000-0000C03E0000}"/>
    <cellStyle name="40% - Accent1 2 4 4" xfId="16312" xr:uid="{00000000-0005-0000-0000-0000C13E0000}"/>
    <cellStyle name="40% - Accent1 2 4 4 2" xfId="16313" xr:uid="{00000000-0005-0000-0000-0000C23E0000}"/>
    <cellStyle name="40% - Accent1 2 4 4 3" xfId="16314" xr:uid="{00000000-0005-0000-0000-0000C33E0000}"/>
    <cellStyle name="40% - Accent1 2 4 5" xfId="16315" xr:uid="{00000000-0005-0000-0000-0000C43E0000}"/>
    <cellStyle name="40% - Accent1 2 4 5 2" xfId="16316" xr:uid="{00000000-0005-0000-0000-0000C53E0000}"/>
    <cellStyle name="40% - Accent1 2 4 5 3" xfId="16317" xr:uid="{00000000-0005-0000-0000-0000C63E0000}"/>
    <cellStyle name="40% - Accent1 2 4 6" xfId="16318" xr:uid="{00000000-0005-0000-0000-0000C73E0000}"/>
    <cellStyle name="40% - Accent1 2 4 7" xfId="16319" xr:uid="{00000000-0005-0000-0000-0000C83E0000}"/>
    <cellStyle name="40% - Accent1 2 5" xfId="16320" xr:uid="{00000000-0005-0000-0000-0000C93E0000}"/>
    <cellStyle name="40% - Accent1 2 5 2" xfId="16321" xr:uid="{00000000-0005-0000-0000-0000CA3E0000}"/>
    <cellStyle name="40% - Accent1 2 5 2 2" xfId="16322" xr:uid="{00000000-0005-0000-0000-0000CB3E0000}"/>
    <cellStyle name="40% - Accent1 2 5 2 2 2" xfId="16323" xr:uid="{00000000-0005-0000-0000-0000CC3E0000}"/>
    <cellStyle name="40% - Accent1 2 5 2 2 3" xfId="16324" xr:uid="{00000000-0005-0000-0000-0000CD3E0000}"/>
    <cellStyle name="40% - Accent1 2 5 2 3" xfId="16325" xr:uid="{00000000-0005-0000-0000-0000CE3E0000}"/>
    <cellStyle name="40% - Accent1 2 5 2 4" xfId="16326" xr:uid="{00000000-0005-0000-0000-0000CF3E0000}"/>
    <cellStyle name="40% - Accent1 2 5 3" xfId="16327" xr:uid="{00000000-0005-0000-0000-0000D03E0000}"/>
    <cellStyle name="40% - Accent1 2 5 3 2" xfId="16328" xr:uid="{00000000-0005-0000-0000-0000D13E0000}"/>
    <cellStyle name="40% - Accent1 2 5 3 3" xfId="16329" xr:uid="{00000000-0005-0000-0000-0000D23E0000}"/>
    <cellStyle name="40% - Accent1 2 5 4" xfId="16330" xr:uid="{00000000-0005-0000-0000-0000D33E0000}"/>
    <cellStyle name="40% - Accent1 2 5 4 2" xfId="16331" xr:uid="{00000000-0005-0000-0000-0000D43E0000}"/>
    <cellStyle name="40% - Accent1 2 5 4 3" xfId="16332" xr:uid="{00000000-0005-0000-0000-0000D53E0000}"/>
    <cellStyle name="40% - Accent1 2 5 5" xfId="16333" xr:uid="{00000000-0005-0000-0000-0000D63E0000}"/>
    <cellStyle name="40% - Accent1 2 5 5 2" xfId="16334" xr:uid="{00000000-0005-0000-0000-0000D73E0000}"/>
    <cellStyle name="40% - Accent1 2 5 5 3" xfId="16335" xr:uid="{00000000-0005-0000-0000-0000D83E0000}"/>
    <cellStyle name="40% - Accent1 2 5 6" xfId="16336" xr:uid="{00000000-0005-0000-0000-0000D93E0000}"/>
    <cellStyle name="40% - Accent1 2 5 7" xfId="16337" xr:uid="{00000000-0005-0000-0000-0000DA3E0000}"/>
    <cellStyle name="40% - Accent1 2 6" xfId="16338" xr:uid="{00000000-0005-0000-0000-0000DB3E0000}"/>
    <cellStyle name="40% - Accent1 2 6 2" xfId="16339" xr:uid="{00000000-0005-0000-0000-0000DC3E0000}"/>
    <cellStyle name="40% - Accent1 2 6 2 2" xfId="16340" xr:uid="{00000000-0005-0000-0000-0000DD3E0000}"/>
    <cellStyle name="40% - Accent1 2 6 2 2 2" xfId="16341" xr:uid="{00000000-0005-0000-0000-0000DE3E0000}"/>
    <cellStyle name="40% - Accent1 2 6 2 2 3" xfId="16342" xr:uid="{00000000-0005-0000-0000-0000DF3E0000}"/>
    <cellStyle name="40% - Accent1 2 6 2 3" xfId="16343" xr:uid="{00000000-0005-0000-0000-0000E03E0000}"/>
    <cellStyle name="40% - Accent1 2 6 2 4" xfId="16344" xr:uid="{00000000-0005-0000-0000-0000E13E0000}"/>
    <cellStyle name="40% - Accent1 2 6 3" xfId="16345" xr:uid="{00000000-0005-0000-0000-0000E23E0000}"/>
    <cellStyle name="40% - Accent1 2 6 3 2" xfId="16346" xr:uid="{00000000-0005-0000-0000-0000E33E0000}"/>
    <cellStyle name="40% - Accent1 2 6 3 3" xfId="16347" xr:uid="{00000000-0005-0000-0000-0000E43E0000}"/>
    <cellStyle name="40% - Accent1 2 6 4" xfId="16348" xr:uid="{00000000-0005-0000-0000-0000E53E0000}"/>
    <cellStyle name="40% - Accent1 2 6 4 2" xfId="16349" xr:uid="{00000000-0005-0000-0000-0000E63E0000}"/>
    <cellStyle name="40% - Accent1 2 6 4 3" xfId="16350" xr:uid="{00000000-0005-0000-0000-0000E73E0000}"/>
    <cellStyle name="40% - Accent1 2 6 5" xfId="16351" xr:uid="{00000000-0005-0000-0000-0000E83E0000}"/>
    <cellStyle name="40% - Accent1 2 6 5 2" xfId="16352" xr:uid="{00000000-0005-0000-0000-0000E93E0000}"/>
    <cellStyle name="40% - Accent1 2 6 5 3" xfId="16353" xr:uid="{00000000-0005-0000-0000-0000EA3E0000}"/>
    <cellStyle name="40% - Accent1 2 6 6" xfId="16354" xr:uid="{00000000-0005-0000-0000-0000EB3E0000}"/>
    <cellStyle name="40% - Accent1 2 6 7" xfId="16355" xr:uid="{00000000-0005-0000-0000-0000EC3E0000}"/>
    <cellStyle name="40% - Accent1 2 7" xfId="16356" xr:uid="{00000000-0005-0000-0000-0000ED3E0000}"/>
    <cellStyle name="40% - Accent1 2 7 2" xfId="16357" xr:uid="{00000000-0005-0000-0000-0000EE3E0000}"/>
    <cellStyle name="40% - Accent1 2 7 2 2" xfId="16358" xr:uid="{00000000-0005-0000-0000-0000EF3E0000}"/>
    <cellStyle name="40% - Accent1 2 7 2 2 2" xfId="16359" xr:uid="{00000000-0005-0000-0000-0000F03E0000}"/>
    <cellStyle name="40% - Accent1 2 7 2 2 3" xfId="16360" xr:uid="{00000000-0005-0000-0000-0000F13E0000}"/>
    <cellStyle name="40% - Accent1 2 7 2 3" xfId="16361" xr:uid="{00000000-0005-0000-0000-0000F23E0000}"/>
    <cellStyle name="40% - Accent1 2 7 2 4" xfId="16362" xr:uid="{00000000-0005-0000-0000-0000F33E0000}"/>
    <cellStyle name="40% - Accent1 2 7 3" xfId="16363" xr:uid="{00000000-0005-0000-0000-0000F43E0000}"/>
    <cellStyle name="40% - Accent1 2 7 3 2" xfId="16364" xr:uid="{00000000-0005-0000-0000-0000F53E0000}"/>
    <cellStyle name="40% - Accent1 2 7 3 3" xfId="16365" xr:uid="{00000000-0005-0000-0000-0000F63E0000}"/>
    <cellStyle name="40% - Accent1 2 7 4" xfId="16366" xr:uid="{00000000-0005-0000-0000-0000F73E0000}"/>
    <cellStyle name="40% - Accent1 2 7 4 2" xfId="16367" xr:uid="{00000000-0005-0000-0000-0000F83E0000}"/>
    <cellStyle name="40% - Accent1 2 7 4 3" xfId="16368" xr:uid="{00000000-0005-0000-0000-0000F93E0000}"/>
    <cellStyle name="40% - Accent1 2 7 5" xfId="16369" xr:uid="{00000000-0005-0000-0000-0000FA3E0000}"/>
    <cellStyle name="40% - Accent1 2 7 5 2" xfId="16370" xr:uid="{00000000-0005-0000-0000-0000FB3E0000}"/>
    <cellStyle name="40% - Accent1 2 7 5 3" xfId="16371" xr:uid="{00000000-0005-0000-0000-0000FC3E0000}"/>
    <cellStyle name="40% - Accent1 2 7 6" xfId="16372" xr:uid="{00000000-0005-0000-0000-0000FD3E0000}"/>
    <cellStyle name="40% - Accent1 2 7 7" xfId="16373" xr:uid="{00000000-0005-0000-0000-0000FE3E0000}"/>
    <cellStyle name="40% - Accent1 2 8" xfId="16374" xr:uid="{00000000-0005-0000-0000-0000FF3E0000}"/>
    <cellStyle name="40% - Accent1 2 8 2" xfId="16375" xr:uid="{00000000-0005-0000-0000-0000003F0000}"/>
    <cellStyle name="40% - Accent1 2 8 2 2" xfId="16376" xr:uid="{00000000-0005-0000-0000-0000013F0000}"/>
    <cellStyle name="40% - Accent1 2 8 2 2 2" xfId="16377" xr:uid="{00000000-0005-0000-0000-0000023F0000}"/>
    <cellStyle name="40% - Accent1 2 8 2 2 3" xfId="16378" xr:uid="{00000000-0005-0000-0000-0000033F0000}"/>
    <cellStyle name="40% - Accent1 2 8 2 3" xfId="16379" xr:uid="{00000000-0005-0000-0000-0000043F0000}"/>
    <cellStyle name="40% - Accent1 2 8 2 4" xfId="16380" xr:uid="{00000000-0005-0000-0000-0000053F0000}"/>
    <cellStyle name="40% - Accent1 2 8 3" xfId="16381" xr:uid="{00000000-0005-0000-0000-0000063F0000}"/>
    <cellStyle name="40% - Accent1 2 8 3 2" xfId="16382" xr:uid="{00000000-0005-0000-0000-0000073F0000}"/>
    <cellStyle name="40% - Accent1 2 8 3 3" xfId="16383" xr:uid="{00000000-0005-0000-0000-0000083F0000}"/>
    <cellStyle name="40% - Accent1 2 8 4" xfId="16384" xr:uid="{00000000-0005-0000-0000-0000093F0000}"/>
    <cellStyle name="40% - Accent1 2 8 4 2" xfId="16385" xr:uid="{00000000-0005-0000-0000-00000A3F0000}"/>
    <cellStyle name="40% - Accent1 2 8 4 3" xfId="16386" xr:uid="{00000000-0005-0000-0000-00000B3F0000}"/>
    <cellStyle name="40% - Accent1 2 8 5" xfId="16387" xr:uid="{00000000-0005-0000-0000-00000C3F0000}"/>
    <cellStyle name="40% - Accent1 2 8 5 2" xfId="16388" xr:uid="{00000000-0005-0000-0000-00000D3F0000}"/>
    <cellStyle name="40% - Accent1 2 8 5 3" xfId="16389" xr:uid="{00000000-0005-0000-0000-00000E3F0000}"/>
    <cellStyle name="40% - Accent1 2 8 6" xfId="16390" xr:uid="{00000000-0005-0000-0000-00000F3F0000}"/>
    <cellStyle name="40% - Accent1 2 8 7" xfId="16391" xr:uid="{00000000-0005-0000-0000-0000103F0000}"/>
    <cellStyle name="40% - Accent1 2 9" xfId="16392" xr:uid="{00000000-0005-0000-0000-0000113F0000}"/>
    <cellStyle name="40% - Accent1 2 9 2" xfId="16393" xr:uid="{00000000-0005-0000-0000-0000123F0000}"/>
    <cellStyle name="40% - Accent1 2 9 2 2" xfId="16394" xr:uid="{00000000-0005-0000-0000-0000133F0000}"/>
    <cellStyle name="40% - Accent1 2 9 2 2 2" xfId="16395" xr:uid="{00000000-0005-0000-0000-0000143F0000}"/>
    <cellStyle name="40% - Accent1 2 9 2 2 3" xfId="16396" xr:uid="{00000000-0005-0000-0000-0000153F0000}"/>
    <cellStyle name="40% - Accent1 2 9 2 3" xfId="16397" xr:uid="{00000000-0005-0000-0000-0000163F0000}"/>
    <cellStyle name="40% - Accent1 2 9 2 4" xfId="16398" xr:uid="{00000000-0005-0000-0000-0000173F0000}"/>
    <cellStyle name="40% - Accent1 2 9 3" xfId="16399" xr:uid="{00000000-0005-0000-0000-0000183F0000}"/>
    <cellStyle name="40% - Accent1 2 9 3 2" xfId="16400" xr:uid="{00000000-0005-0000-0000-0000193F0000}"/>
    <cellStyle name="40% - Accent1 2 9 3 3" xfId="16401" xr:uid="{00000000-0005-0000-0000-00001A3F0000}"/>
    <cellStyle name="40% - Accent1 2 9 4" xfId="16402" xr:uid="{00000000-0005-0000-0000-00001B3F0000}"/>
    <cellStyle name="40% - Accent1 2 9 4 2" xfId="16403" xr:uid="{00000000-0005-0000-0000-00001C3F0000}"/>
    <cellStyle name="40% - Accent1 2 9 4 3" xfId="16404" xr:uid="{00000000-0005-0000-0000-00001D3F0000}"/>
    <cellStyle name="40% - Accent1 2 9 5" xfId="16405" xr:uid="{00000000-0005-0000-0000-00001E3F0000}"/>
    <cellStyle name="40% - Accent1 2 9 5 2" xfId="16406" xr:uid="{00000000-0005-0000-0000-00001F3F0000}"/>
    <cellStyle name="40% - Accent1 2 9 5 3" xfId="16407" xr:uid="{00000000-0005-0000-0000-0000203F0000}"/>
    <cellStyle name="40% - Accent1 2 9 6" xfId="16408" xr:uid="{00000000-0005-0000-0000-0000213F0000}"/>
    <cellStyle name="40% - Accent1 2 9 7" xfId="16409" xr:uid="{00000000-0005-0000-0000-0000223F0000}"/>
    <cellStyle name="40% - Accent1 3" xfId="16410" xr:uid="{00000000-0005-0000-0000-0000233F0000}"/>
    <cellStyle name="40% - Accent1 4" xfId="16411" xr:uid="{00000000-0005-0000-0000-0000243F0000}"/>
    <cellStyle name="40% - Accent1 4 2" xfId="16412" xr:uid="{00000000-0005-0000-0000-0000253F0000}"/>
    <cellStyle name="40% - Accent1 4 2 2" xfId="16413" xr:uid="{00000000-0005-0000-0000-0000263F0000}"/>
    <cellStyle name="40% - Accent1 4 2 2 2" xfId="16414" xr:uid="{00000000-0005-0000-0000-0000273F0000}"/>
    <cellStyle name="40% - Accent1 4 2 2 3" xfId="16415" xr:uid="{00000000-0005-0000-0000-0000283F0000}"/>
    <cellStyle name="40% - Accent1 4 2 3" xfId="16416" xr:uid="{00000000-0005-0000-0000-0000293F0000}"/>
    <cellStyle name="40% - Accent1 4 2 4" xfId="16417" xr:uid="{00000000-0005-0000-0000-00002A3F0000}"/>
    <cellStyle name="40% - Accent1 4 3" xfId="16418" xr:uid="{00000000-0005-0000-0000-00002B3F0000}"/>
    <cellStyle name="40% - Accent1 4 3 2" xfId="16419" xr:uid="{00000000-0005-0000-0000-00002C3F0000}"/>
    <cellStyle name="40% - Accent1 4 3 3" xfId="16420" xr:uid="{00000000-0005-0000-0000-00002D3F0000}"/>
    <cellStyle name="40% - Accent1 4 4" xfId="16421" xr:uid="{00000000-0005-0000-0000-00002E3F0000}"/>
    <cellStyle name="40% - Accent1 4 4 2" xfId="16422" xr:uid="{00000000-0005-0000-0000-00002F3F0000}"/>
    <cellStyle name="40% - Accent1 4 4 3" xfId="16423" xr:uid="{00000000-0005-0000-0000-0000303F0000}"/>
    <cellStyle name="40% - Accent1 4 5" xfId="16424" xr:uid="{00000000-0005-0000-0000-0000313F0000}"/>
    <cellStyle name="40% - Accent1 4 5 2" xfId="16425" xr:uid="{00000000-0005-0000-0000-0000323F0000}"/>
    <cellStyle name="40% - Accent1 4 5 3" xfId="16426" xr:uid="{00000000-0005-0000-0000-0000333F0000}"/>
    <cellStyle name="40% - Accent1 4 6" xfId="16427" xr:uid="{00000000-0005-0000-0000-0000343F0000}"/>
    <cellStyle name="40% - Accent1 4 7" xfId="16428" xr:uid="{00000000-0005-0000-0000-0000353F0000}"/>
    <cellStyle name="40% - Accent1 5" xfId="16429" xr:uid="{00000000-0005-0000-0000-0000363F0000}"/>
    <cellStyle name="40% - Accent1 5 2" xfId="16430" xr:uid="{00000000-0005-0000-0000-0000373F0000}"/>
    <cellStyle name="40% - Accent1 5 2 2" xfId="16431" xr:uid="{00000000-0005-0000-0000-0000383F0000}"/>
    <cellStyle name="40% - Accent1 5 2 2 2" xfId="16432" xr:uid="{00000000-0005-0000-0000-0000393F0000}"/>
    <cellStyle name="40% - Accent1 5 2 2 3" xfId="16433" xr:uid="{00000000-0005-0000-0000-00003A3F0000}"/>
    <cellStyle name="40% - Accent1 5 2 3" xfId="16434" xr:uid="{00000000-0005-0000-0000-00003B3F0000}"/>
    <cellStyle name="40% - Accent1 5 2 4" xfId="16435" xr:uid="{00000000-0005-0000-0000-00003C3F0000}"/>
    <cellStyle name="40% - Accent1 5 3" xfId="16436" xr:uid="{00000000-0005-0000-0000-00003D3F0000}"/>
    <cellStyle name="40% - Accent1 5 3 2" xfId="16437" xr:uid="{00000000-0005-0000-0000-00003E3F0000}"/>
    <cellStyle name="40% - Accent1 5 3 3" xfId="16438" xr:uid="{00000000-0005-0000-0000-00003F3F0000}"/>
    <cellStyle name="40% - Accent1 5 4" xfId="16439" xr:uid="{00000000-0005-0000-0000-0000403F0000}"/>
    <cellStyle name="40% - Accent1 5 4 2" xfId="16440" xr:uid="{00000000-0005-0000-0000-0000413F0000}"/>
    <cellStyle name="40% - Accent1 5 4 3" xfId="16441" xr:uid="{00000000-0005-0000-0000-0000423F0000}"/>
    <cellStyle name="40% - Accent1 5 5" xfId="16442" xr:uid="{00000000-0005-0000-0000-0000433F0000}"/>
    <cellStyle name="40% - Accent1 5 5 2" xfId="16443" xr:uid="{00000000-0005-0000-0000-0000443F0000}"/>
    <cellStyle name="40% - Accent1 5 5 3" xfId="16444" xr:uid="{00000000-0005-0000-0000-0000453F0000}"/>
    <cellStyle name="40% - Accent1 5 6" xfId="16445" xr:uid="{00000000-0005-0000-0000-0000463F0000}"/>
    <cellStyle name="40% - Accent1 5 7" xfId="16446" xr:uid="{00000000-0005-0000-0000-0000473F0000}"/>
    <cellStyle name="40% - Accent1 6" xfId="16447" xr:uid="{00000000-0005-0000-0000-0000483F0000}"/>
    <cellStyle name="40% - Accent1 6 2" xfId="16448" xr:uid="{00000000-0005-0000-0000-0000493F0000}"/>
    <cellStyle name="40% - Accent1 6 2 2" xfId="16449" xr:uid="{00000000-0005-0000-0000-00004A3F0000}"/>
    <cellStyle name="40% - Accent1 6 2 2 2" xfId="16450" xr:uid="{00000000-0005-0000-0000-00004B3F0000}"/>
    <cellStyle name="40% - Accent1 6 2 2 3" xfId="16451" xr:uid="{00000000-0005-0000-0000-00004C3F0000}"/>
    <cellStyle name="40% - Accent1 6 2 3" xfId="16452" xr:uid="{00000000-0005-0000-0000-00004D3F0000}"/>
    <cellStyle name="40% - Accent1 6 2 4" xfId="16453" xr:uid="{00000000-0005-0000-0000-00004E3F0000}"/>
    <cellStyle name="40% - Accent1 6 3" xfId="16454" xr:uid="{00000000-0005-0000-0000-00004F3F0000}"/>
    <cellStyle name="40% - Accent1 6 3 2" xfId="16455" xr:uid="{00000000-0005-0000-0000-0000503F0000}"/>
    <cellStyle name="40% - Accent1 6 3 3" xfId="16456" xr:uid="{00000000-0005-0000-0000-0000513F0000}"/>
    <cellStyle name="40% - Accent1 6 4" xfId="16457" xr:uid="{00000000-0005-0000-0000-0000523F0000}"/>
    <cellStyle name="40% - Accent1 6 4 2" xfId="16458" xr:uid="{00000000-0005-0000-0000-0000533F0000}"/>
    <cellStyle name="40% - Accent1 6 4 3" xfId="16459" xr:uid="{00000000-0005-0000-0000-0000543F0000}"/>
    <cellStyle name="40% - Accent1 6 5" xfId="16460" xr:uid="{00000000-0005-0000-0000-0000553F0000}"/>
    <cellStyle name="40% - Accent1 6 5 2" xfId="16461" xr:uid="{00000000-0005-0000-0000-0000563F0000}"/>
    <cellStyle name="40% - Accent1 6 5 3" xfId="16462" xr:uid="{00000000-0005-0000-0000-0000573F0000}"/>
    <cellStyle name="40% - Accent1 6 6" xfId="16463" xr:uid="{00000000-0005-0000-0000-0000583F0000}"/>
    <cellStyle name="40% - Accent1 6 7" xfId="16464" xr:uid="{00000000-0005-0000-0000-0000593F0000}"/>
    <cellStyle name="40% - Accent1 7" xfId="16465" xr:uid="{00000000-0005-0000-0000-00005A3F0000}"/>
    <cellStyle name="40% - Accent1 7 2" xfId="16466" xr:uid="{00000000-0005-0000-0000-00005B3F0000}"/>
    <cellStyle name="40% - Accent1 7 2 2" xfId="16467" xr:uid="{00000000-0005-0000-0000-00005C3F0000}"/>
    <cellStyle name="40% - Accent1 7 2 2 2" xfId="16468" xr:uid="{00000000-0005-0000-0000-00005D3F0000}"/>
    <cellStyle name="40% - Accent1 7 2 2 3" xfId="16469" xr:uid="{00000000-0005-0000-0000-00005E3F0000}"/>
    <cellStyle name="40% - Accent1 7 2 3" xfId="16470" xr:uid="{00000000-0005-0000-0000-00005F3F0000}"/>
    <cellStyle name="40% - Accent1 7 2 4" xfId="16471" xr:uid="{00000000-0005-0000-0000-0000603F0000}"/>
    <cellStyle name="40% - Accent1 7 3" xfId="16472" xr:uid="{00000000-0005-0000-0000-0000613F0000}"/>
    <cellStyle name="40% - Accent1 7 3 2" xfId="16473" xr:uid="{00000000-0005-0000-0000-0000623F0000}"/>
    <cellStyle name="40% - Accent1 7 3 3" xfId="16474" xr:uid="{00000000-0005-0000-0000-0000633F0000}"/>
    <cellStyle name="40% - Accent1 7 4" xfId="16475" xr:uid="{00000000-0005-0000-0000-0000643F0000}"/>
    <cellStyle name="40% - Accent1 7 4 2" xfId="16476" xr:uid="{00000000-0005-0000-0000-0000653F0000}"/>
    <cellStyle name="40% - Accent1 7 4 3" xfId="16477" xr:uid="{00000000-0005-0000-0000-0000663F0000}"/>
    <cellStyle name="40% - Accent1 7 5" xfId="16478" xr:uid="{00000000-0005-0000-0000-0000673F0000}"/>
    <cellStyle name="40% - Accent1 7 5 2" xfId="16479" xr:uid="{00000000-0005-0000-0000-0000683F0000}"/>
    <cellStyle name="40% - Accent1 7 5 3" xfId="16480" xr:uid="{00000000-0005-0000-0000-0000693F0000}"/>
    <cellStyle name="40% - Accent1 7 6" xfId="16481" xr:uid="{00000000-0005-0000-0000-00006A3F0000}"/>
    <cellStyle name="40% - Accent1 7 7" xfId="16482" xr:uid="{00000000-0005-0000-0000-00006B3F0000}"/>
    <cellStyle name="40% - Accent2 2" xfId="16483" xr:uid="{00000000-0005-0000-0000-00006C3F0000}"/>
    <cellStyle name="40% - Accent2 2 10" xfId="16484" xr:uid="{00000000-0005-0000-0000-00006D3F0000}"/>
    <cellStyle name="40% - Accent2 2 10 2" xfId="16485" xr:uid="{00000000-0005-0000-0000-00006E3F0000}"/>
    <cellStyle name="40% - Accent2 2 10 2 2" xfId="16486" xr:uid="{00000000-0005-0000-0000-00006F3F0000}"/>
    <cellStyle name="40% - Accent2 2 10 2 3" xfId="16487" xr:uid="{00000000-0005-0000-0000-0000703F0000}"/>
    <cellStyle name="40% - Accent2 2 10 3" xfId="16488" xr:uid="{00000000-0005-0000-0000-0000713F0000}"/>
    <cellStyle name="40% - Accent2 2 10 4" xfId="16489" xr:uid="{00000000-0005-0000-0000-0000723F0000}"/>
    <cellStyle name="40% - Accent2 2 11" xfId="16490" xr:uid="{00000000-0005-0000-0000-0000733F0000}"/>
    <cellStyle name="40% - Accent2 2 11 2" xfId="16491" xr:uid="{00000000-0005-0000-0000-0000743F0000}"/>
    <cellStyle name="40% - Accent2 2 11 3" xfId="16492" xr:uid="{00000000-0005-0000-0000-0000753F0000}"/>
    <cellStyle name="40% - Accent2 2 12" xfId="16493" xr:uid="{00000000-0005-0000-0000-0000763F0000}"/>
    <cellStyle name="40% - Accent2 2 12 2" xfId="16494" xr:uid="{00000000-0005-0000-0000-0000773F0000}"/>
    <cellStyle name="40% - Accent2 2 12 3" xfId="16495" xr:uid="{00000000-0005-0000-0000-0000783F0000}"/>
    <cellStyle name="40% - Accent2 2 13" xfId="16496" xr:uid="{00000000-0005-0000-0000-0000793F0000}"/>
    <cellStyle name="40% - Accent2 2 13 2" xfId="16497" xr:uid="{00000000-0005-0000-0000-00007A3F0000}"/>
    <cellStyle name="40% - Accent2 2 13 3" xfId="16498" xr:uid="{00000000-0005-0000-0000-00007B3F0000}"/>
    <cellStyle name="40% - Accent2 2 14" xfId="16499" xr:uid="{00000000-0005-0000-0000-00007C3F0000}"/>
    <cellStyle name="40% - Accent2 2 15" xfId="16500" xr:uid="{00000000-0005-0000-0000-00007D3F0000}"/>
    <cellStyle name="40% - Accent2 2 2" xfId="16501" xr:uid="{00000000-0005-0000-0000-00007E3F0000}"/>
    <cellStyle name="40% - Accent2 2 2 2" xfId="16502" xr:uid="{00000000-0005-0000-0000-00007F3F0000}"/>
    <cellStyle name="40% - Accent2 2 2 2 2" xfId="16503" xr:uid="{00000000-0005-0000-0000-0000803F0000}"/>
    <cellStyle name="40% - Accent2 2 2 2 2 2" xfId="16504" xr:uid="{00000000-0005-0000-0000-0000813F0000}"/>
    <cellStyle name="40% - Accent2 2 2 2 2 2 2" xfId="16505" xr:uid="{00000000-0005-0000-0000-0000823F0000}"/>
    <cellStyle name="40% - Accent2 2 2 2 2 2 3" xfId="16506" xr:uid="{00000000-0005-0000-0000-0000833F0000}"/>
    <cellStyle name="40% - Accent2 2 2 2 2 3" xfId="16507" xr:uid="{00000000-0005-0000-0000-0000843F0000}"/>
    <cellStyle name="40% - Accent2 2 2 2 2 4" xfId="16508" xr:uid="{00000000-0005-0000-0000-0000853F0000}"/>
    <cellStyle name="40% - Accent2 2 2 2 3" xfId="16509" xr:uid="{00000000-0005-0000-0000-0000863F0000}"/>
    <cellStyle name="40% - Accent2 2 2 2 3 2" xfId="16510" xr:uid="{00000000-0005-0000-0000-0000873F0000}"/>
    <cellStyle name="40% - Accent2 2 2 2 3 3" xfId="16511" xr:uid="{00000000-0005-0000-0000-0000883F0000}"/>
    <cellStyle name="40% - Accent2 2 2 2 4" xfId="16512" xr:uid="{00000000-0005-0000-0000-0000893F0000}"/>
    <cellStyle name="40% - Accent2 2 2 2 4 2" xfId="16513" xr:uid="{00000000-0005-0000-0000-00008A3F0000}"/>
    <cellStyle name="40% - Accent2 2 2 2 4 3" xfId="16514" xr:uid="{00000000-0005-0000-0000-00008B3F0000}"/>
    <cellStyle name="40% - Accent2 2 2 2 5" xfId="16515" xr:uid="{00000000-0005-0000-0000-00008C3F0000}"/>
    <cellStyle name="40% - Accent2 2 2 2 5 2" xfId="16516" xr:uid="{00000000-0005-0000-0000-00008D3F0000}"/>
    <cellStyle name="40% - Accent2 2 2 2 5 3" xfId="16517" xr:uid="{00000000-0005-0000-0000-00008E3F0000}"/>
    <cellStyle name="40% - Accent2 2 2 2 6" xfId="16518" xr:uid="{00000000-0005-0000-0000-00008F3F0000}"/>
    <cellStyle name="40% - Accent2 2 2 2 7" xfId="16519" xr:uid="{00000000-0005-0000-0000-0000903F0000}"/>
    <cellStyle name="40% - Accent2 2 2 3" xfId="16520" xr:uid="{00000000-0005-0000-0000-0000913F0000}"/>
    <cellStyle name="40% - Accent2 2 2 3 2" xfId="16521" xr:uid="{00000000-0005-0000-0000-0000923F0000}"/>
    <cellStyle name="40% - Accent2 2 2 3 2 2" xfId="16522" xr:uid="{00000000-0005-0000-0000-0000933F0000}"/>
    <cellStyle name="40% - Accent2 2 2 3 2 3" xfId="16523" xr:uid="{00000000-0005-0000-0000-0000943F0000}"/>
    <cellStyle name="40% - Accent2 2 2 3 3" xfId="16524" xr:uid="{00000000-0005-0000-0000-0000953F0000}"/>
    <cellStyle name="40% - Accent2 2 2 3 4" xfId="16525" xr:uid="{00000000-0005-0000-0000-0000963F0000}"/>
    <cellStyle name="40% - Accent2 2 2 4" xfId="16526" xr:uid="{00000000-0005-0000-0000-0000973F0000}"/>
    <cellStyle name="40% - Accent2 2 2 4 2" xfId="16527" xr:uid="{00000000-0005-0000-0000-0000983F0000}"/>
    <cellStyle name="40% - Accent2 2 2 4 3" xfId="16528" xr:uid="{00000000-0005-0000-0000-0000993F0000}"/>
    <cellStyle name="40% - Accent2 2 2 5" xfId="16529" xr:uid="{00000000-0005-0000-0000-00009A3F0000}"/>
    <cellStyle name="40% - Accent2 2 2 5 2" xfId="16530" xr:uid="{00000000-0005-0000-0000-00009B3F0000}"/>
    <cellStyle name="40% - Accent2 2 2 5 3" xfId="16531" xr:uid="{00000000-0005-0000-0000-00009C3F0000}"/>
    <cellStyle name="40% - Accent2 2 2 6" xfId="16532" xr:uid="{00000000-0005-0000-0000-00009D3F0000}"/>
    <cellStyle name="40% - Accent2 2 2 6 2" xfId="16533" xr:uid="{00000000-0005-0000-0000-00009E3F0000}"/>
    <cellStyle name="40% - Accent2 2 2 6 3" xfId="16534" xr:uid="{00000000-0005-0000-0000-00009F3F0000}"/>
    <cellStyle name="40% - Accent2 2 2 7" xfId="16535" xr:uid="{00000000-0005-0000-0000-0000A03F0000}"/>
    <cellStyle name="40% - Accent2 2 2 8" xfId="16536" xr:uid="{00000000-0005-0000-0000-0000A13F0000}"/>
    <cellStyle name="40% - Accent2 2 3" xfId="16537" xr:uid="{00000000-0005-0000-0000-0000A23F0000}"/>
    <cellStyle name="40% - Accent2 2 3 2" xfId="16538" xr:uid="{00000000-0005-0000-0000-0000A33F0000}"/>
    <cellStyle name="40% - Accent2 2 3 2 2" xfId="16539" xr:uid="{00000000-0005-0000-0000-0000A43F0000}"/>
    <cellStyle name="40% - Accent2 2 3 2 2 2" xfId="16540" xr:uid="{00000000-0005-0000-0000-0000A53F0000}"/>
    <cellStyle name="40% - Accent2 2 3 2 2 2 2" xfId="16541" xr:uid="{00000000-0005-0000-0000-0000A63F0000}"/>
    <cellStyle name="40% - Accent2 2 3 2 2 2 3" xfId="16542" xr:uid="{00000000-0005-0000-0000-0000A73F0000}"/>
    <cellStyle name="40% - Accent2 2 3 2 2 3" xfId="16543" xr:uid="{00000000-0005-0000-0000-0000A83F0000}"/>
    <cellStyle name="40% - Accent2 2 3 2 2 4" xfId="16544" xr:uid="{00000000-0005-0000-0000-0000A93F0000}"/>
    <cellStyle name="40% - Accent2 2 3 2 3" xfId="16545" xr:uid="{00000000-0005-0000-0000-0000AA3F0000}"/>
    <cellStyle name="40% - Accent2 2 3 2 3 2" xfId="16546" xr:uid="{00000000-0005-0000-0000-0000AB3F0000}"/>
    <cellStyle name="40% - Accent2 2 3 2 3 3" xfId="16547" xr:uid="{00000000-0005-0000-0000-0000AC3F0000}"/>
    <cellStyle name="40% - Accent2 2 3 2 4" xfId="16548" xr:uid="{00000000-0005-0000-0000-0000AD3F0000}"/>
    <cellStyle name="40% - Accent2 2 3 2 4 2" xfId="16549" xr:uid="{00000000-0005-0000-0000-0000AE3F0000}"/>
    <cellStyle name="40% - Accent2 2 3 2 4 3" xfId="16550" xr:uid="{00000000-0005-0000-0000-0000AF3F0000}"/>
    <cellStyle name="40% - Accent2 2 3 2 5" xfId="16551" xr:uid="{00000000-0005-0000-0000-0000B03F0000}"/>
    <cellStyle name="40% - Accent2 2 3 2 5 2" xfId="16552" xr:uid="{00000000-0005-0000-0000-0000B13F0000}"/>
    <cellStyle name="40% - Accent2 2 3 2 5 3" xfId="16553" xr:uid="{00000000-0005-0000-0000-0000B23F0000}"/>
    <cellStyle name="40% - Accent2 2 3 2 6" xfId="16554" xr:uid="{00000000-0005-0000-0000-0000B33F0000}"/>
    <cellStyle name="40% - Accent2 2 3 2 7" xfId="16555" xr:uid="{00000000-0005-0000-0000-0000B43F0000}"/>
    <cellStyle name="40% - Accent2 2 3 3" xfId="16556" xr:uid="{00000000-0005-0000-0000-0000B53F0000}"/>
    <cellStyle name="40% - Accent2 2 3 3 2" xfId="16557" xr:uid="{00000000-0005-0000-0000-0000B63F0000}"/>
    <cellStyle name="40% - Accent2 2 3 3 2 2" xfId="16558" xr:uid="{00000000-0005-0000-0000-0000B73F0000}"/>
    <cellStyle name="40% - Accent2 2 3 3 2 3" xfId="16559" xr:uid="{00000000-0005-0000-0000-0000B83F0000}"/>
    <cellStyle name="40% - Accent2 2 3 3 3" xfId="16560" xr:uid="{00000000-0005-0000-0000-0000B93F0000}"/>
    <cellStyle name="40% - Accent2 2 3 3 4" xfId="16561" xr:uid="{00000000-0005-0000-0000-0000BA3F0000}"/>
    <cellStyle name="40% - Accent2 2 3 4" xfId="16562" xr:uid="{00000000-0005-0000-0000-0000BB3F0000}"/>
    <cellStyle name="40% - Accent2 2 3 4 2" xfId="16563" xr:uid="{00000000-0005-0000-0000-0000BC3F0000}"/>
    <cellStyle name="40% - Accent2 2 3 4 3" xfId="16564" xr:uid="{00000000-0005-0000-0000-0000BD3F0000}"/>
    <cellStyle name="40% - Accent2 2 3 5" xfId="16565" xr:uid="{00000000-0005-0000-0000-0000BE3F0000}"/>
    <cellStyle name="40% - Accent2 2 3 5 2" xfId="16566" xr:uid="{00000000-0005-0000-0000-0000BF3F0000}"/>
    <cellStyle name="40% - Accent2 2 3 5 3" xfId="16567" xr:uid="{00000000-0005-0000-0000-0000C03F0000}"/>
    <cellStyle name="40% - Accent2 2 3 6" xfId="16568" xr:uid="{00000000-0005-0000-0000-0000C13F0000}"/>
    <cellStyle name="40% - Accent2 2 3 6 2" xfId="16569" xr:uid="{00000000-0005-0000-0000-0000C23F0000}"/>
    <cellStyle name="40% - Accent2 2 3 6 3" xfId="16570" xr:uid="{00000000-0005-0000-0000-0000C33F0000}"/>
    <cellStyle name="40% - Accent2 2 3 7" xfId="16571" xr:uid="{00000000-0005-0000-0000-0000C43F0000}"/>
    <cellStyle name="40% - Accent2 2 3 8" xfId="16572" xr:uid="{00000000-0005-0000-0000-0000C53F0000}"/>
    <cellStyle name="40% - Accent2 2 4" xfId="16573" xr:uid="{00000000-0005-0000-0000-0000C63F0000}"/>
    <cellStyle name="40% - Accent2 2 4 2" xfId="16574" xr:uid="{00000000-0005-0000-0000-0000C73F0000}"/>
    <cellStyle name="40% - Accent2 2 4 2 2" xfId="16575" xr:uid="{00000000-0005-0000-0000-0000C83F0000}"/>
    <cellStyle name="40% - Accent2 2 4 2 2 2" xfId="16576" xr:uid="{00000000-0005-0000-0000-0000C93F0000}"/>
    <cellStyle name="40% - Accent2 2 4 2 2 3" xfId="16577" xr:uid="{00000000-0005-0000-0000-0000CA3F0000}"/>
    <cellStyle name="40% - Accent2 2 4 2 3" xfId="16578" xr:uid="{00000000-0005-0000-0000-0000CB3F0000}"/>
    <cellStyle name="40% - Accent2 2 4 2 4" xfId="16579" xr:uid="{00000000-0005-0000-0000-0000CC3F0000}"/>
    <cellStyle name="40% - Accent2 2 4 3" xfId="16580" xr:uid="{00000000-0005-0000-0000-0000CD3F0000}"/>
    <cellStyle name="40% - Accent2 2 4 3 2" xfId="16581" xr:uid="{00000000-0005-0000-0000-0000CE3F0000}"/>
    <cellStyle name="40% - Accent2 2 4 3 3" xfId="16582" xr:uid="{00000000-0005-0000-0000-0000CF3F0000}"/>
    <cellStyle name="40% - Accent2 2 4 4" xfId="16583" xr:uid="{00000000-0005-0000-0000-0000D03F0000}"/>
    <cellStyle name="40% - Accent2 2 4 4 2" xfId="16584" xr:uid="{00000000-0005-0000-0000-0000D13F0000}"/>
    <cellStyle name="40% - Accent2 2 4 4 3" xfId="16585" xr:uid="{00000000-0005-0000-0000-0000D23F0000}"/>
    <cellStyle name="40% - Accent2 2 4 5" xfId="16586" xr:uid="{00000000-0005-0000-0000-0000D33F0000}"/>
    <cellStyle name="40% - Accent2 2 4 5 2" xfId="16587" xr:uid="{00000000-0005-0000-0000-0000D43F0000}"/>
    <cellStyle name="40% - Accent2 2 4 5 3" xfId="16588" xr:uid="{00000000-0005-0000-0000-0000D53F0000}"/>
    <cellStyle name="40% - Accent2 2 4 6" xfId="16589" xr:uid="{00000000-0005-0000-0000-0000D63F0000}"/>
    <cellStyle name="40% - Accent2 2 4 7" xfId="16590" xr:uid="{00000000-0005-0000-0000-0000D73F0000}"/>
    <cellStyle name="40% - Accent2 2 5" xfId="16591" xr:uid="{00000000-0005-0000-0000-0000D83F0000}"/>
    <cellStyle name="40% - Accent2 2 5 2" xfId="16592" xr:uid="{00000000-0005-0000-0000-0000D93F0000}"/>
    <cellStyle name="40% - Accent2 2 5 2 2" xfId="16593" xr:uid="{00000000-0005-0000-0000-0000DA3F0000}"/>
    <cellStyle name="40% - Accent2 2 5 2 2 2" xfId="16594" xr:uid="{00000000-0005-0000-0000-0000DB3F0000}"/>
    <cellStyle name="40% - Accent2 2 5 2 2 3" xfId="16595" xr:uid="{00000000-0005-0000-0000-0000DC3F0000}"/>
    <cellStyle name="40% - Accent2 2 5 2 3" xfId="16596" xr:uid="{00000000-0005-0000-0000-0000DD3F0000}"/>
    <cellStyle name="40% - Accent2 2 5 2 4" xfId="16597" xr:uid="{00000000-0005-0000-0000-0000DE3F0000}"/>
    <cellStyle name="40% - Accent2 2 5 3" xfId="16598" xr:uid="{00000000-0005-0000-0000-0000DF3F0000}"/>
    <cellStyle name="40% - Accent2 2 5 3 2" xfId="16599" xr:uid="{00000000-0005-0000-0000-0000E03F0000}"/>
    <cellStyle name="40% - Accent2 2 5 3 3" xfId="16600" xr:uid="{00000000-0005-0000-0000-0000E13F0000}"/>
    <cellStyle name="40% - Accent2 2 5 4" xfId="16601" xr:uid="{00000000-0005-0000-0000-0000E23F0000}"/>
    <cellStyle name="40% - Accent2 2 5 4 2" xfId="16602" xr:uid="{00000000-0005-0000-0000-0000E33F0000}"/>
    <cellStyle name="40% - Accent2 2 5 4 3" xfId="16603" xr:uid="{00000000-0005-0000-0000-0000E43F0000}"/>
    <cellStyle name="40% - Accent2 2 5 5" xfId="16604" xr:uid="{00000000-0005-0000-0000-0000E53F0000}"/>
    <cellStyle name="40% - Accent2 2 5 5 2" xfId="16605" xr:uid="{00000000-0005-0000-0000-0000E63F0000}"/>
    <cellStyle name="40% - Accent2 2 5 5 3" xfId="16606" xr:uid="{00000000-0005-0000-0000-0000E73F0000}"/>
    <cellStyle name="40% - Accent2 2 5 6" xfId="16607" xr:uid="{00000000-0005-0000-0000-0000E83F0000}"/>
    <cellStyle name="40% - Accent2 2 5 7" xfId="16608" xr:uid="{00000000-0005-0000-0000-0000E93F0000}"/>
    <cellStyle name="40% - Accent2 2 6" xfId="16609" xr:uid="{00000000-0005-0000-0000-0000EA3F0000}"/>
    <cellStyle name="40% - Accent2 2 6 2" xfId="16610" xr:uid="{00000000-0005-0000-0000-0000EB3F0000}"/>
    <cellStyle name="40% - Accent2 2 6 2 2" xfId="16611" xr:uid="{00000000-0005-0000-0000-0000EC3F0000}"/>
    <cellStyle name="40% - Accent2 2 6 2 2 2" xfId="16612" xr:uid="{00000000-0005-0000-0000-0000ED3F0000}"/>
    <cellStyle name="40% - Accent2 2 6 2 2 3" xfId="16613" xr:uid="{00000000-0005-0000-0000-0000EE3F0000}"/>
    <cellStyle name="40% - Accent2 2 6 2 3" xfId="16614" xr:uid="{00000000-0005-0000-0000-0000EF3F0000}"/>
    <cellStyle name="40% - Accent2 2 6 2 4" xfId="16615" xr:uid="{00000000-0005-0000-0000-0000F03F0000}"/>
    <cellStyle name="40% - Accent2 2 6 3" xfId="16616" xr:uid="{00000000-0005-0000-0000-0000F13F0000}"/>
    <cellStyle name="40% - Accent2 2 6 3 2" xfId="16617" xr:uid="{00000000-0005-0000-0000-0000F23F0000}"/>
    <cellStyle name="40% - Accent2 2 6 3 3" xfId="16618" xr:uid="{00000000-0005-0000-0000-0000F33F0000}"/>
    <cellStyle name="40% - Accent2 2 6 4" xfId="16619" xr:uid="{00000000-0005-0000-0000-0000F43F0000}"/>
    <cellStyle name="40% - Accent2 2 6 4 2" xfId="16620" xr:uid="{00000000-0005-0000-0000-0000F53F0000}"/>
    <cellStyle name="40% - Accent2 2 6 4 3" xfId="16621" xr:uid="{00000000-0005-0000-0000-0000F63F0000}"/>
    <cellStyle name="40% - Accent2 2 6 5" xfId="16622" xr:uid="{00000000-0005-0000-0000-0000F73F0000}"/>
    <cellStyle name="40% - Accent2 2 6 5 2" xfId="16623" xr:uid="{00000000-0005-0000-0000-0000F83F0000}"/>
    <cellStyle name="40% - Accent2 2 6 5 3" xfId="16624" xr:uid="{00000000-0005-0000-0000-0000F93F0000}"/>
    <cellStyle name="40% - Accent2 2 6 6" xfId="16625" xr:uid="{00000000-0005-0000-0000-0000FA3F0000}"/>
    <cellStyle name="40% - Accent2 2 6 7" xfId="16626" xr:uid="{00000000-0005-0000-0000-0000FB3F0000}"/>
    <cellStyle name="40% - Accent2 2 7" xfId="16627" xr:uid="{00000000-0005-0000-0000-0000FC3F0000}"/>
    <cellStyle name="40% - Accent2 2 7 2" xfId="16628" xr:uid="{00000000-0005-0000-0000-0000FD3F0000}"/>
    <cellStyle name="40% - Accent2 2 7 2 2" xfId="16629" xr:uid="{00000000-0005-0000-0000-0000FE3F0000}"/>
    <cellStyle name="40% - Accent2 2 7 2 2 2" xfId="16630" xr:uid="{00000000-0005-0000-0000-0000FF3F0000}"/>
    <cellStyle name="40% - Accent2 2 7 2 2 3" xfId="16631" xr:uid="{00000000-0005-0000-0000-000000400000}"/>
    <cellStyle name="40% - Accent2 2 7 2 3" xfId="16632" xr:uid="{00000000-0005-0000-0000-000001400000}"/>
    <cellStyle name="40% - Accent2 2 7 2 4" xfId="16633" xr:uid="{00000000-0005-0000-0000-000002400000}"/>
    <cellStyle name="40% - Accent2 2 7 3" xfId="16634" xr:uid="{00000000-0005-0000-0000-000003400000}"/>
    <cellStyle name="40% - Accent2 2 7 3 2" xfId="16635" xr:uid="{00000000-0005-0000-0000-000004400000}"/>
    <cellStyle name="40% - Accent2 2 7 3 3" xfId="16636" xr:uid="{00000000-0005-0000-0000-000005400000}"/>
    <cellStyle name="40% - Accent2 2 7 4" xfId="16637" xr:uid="{00000000-0005-0000-0000-000006400000}"/>
    <cellStyle name="40% - Accent2 2 7 4 2" xfId="16638" xr:uid="{00000000-0005-0000-0000-000007400000}"/>
    <cellStyle name="40% - Accent2 2 7 4 3" xfId="16639" xr:uid="{00000000-0005-0000-0000-000008400000}"/>
    <cellStyle name="40% - Accent2 2 7 5" xfId="16640" xr:uid="{00000000-0005-0000-0000-000009400000}"/>
    <cellStyle name="40% - Accent2 2 7 5 2" xfId="16641" xr:uid="{00000000-0005-0000-0000-00000A400000}"/>
    <cellStyle name="40% - Accent2 2 7 5 3" xfId="16642" xr:uid="{00000000-0005-0000-0000-00000B400000}"/>
    <cellStyle name="40% - Accent2 2 7 6" xfId="16643" xr:uid="{00000000-0005-0000-0000-00000C400000}"/>
    <cellStyle name="40% - Accent2 2 7 7" xfId="16644" xr:uid="{00000000-0005-0000-0000-00000D400000}"/>
    <cellStyle name="40% - Accent2 2 8" xfId="16645" xr:uid="{00000000-0005-0000-0000-00000E400000}"/>
    <cellStyle name="40% - Accent2 2 8 2" xfId="16646" xr:uid="{00000000-0005-0000-0000-00000F400000}"/>
    <cellStyle name="40% - Accent2 2 8 2 2" xfId="16647" xr:uid="{00000000-0005-0000-0000-000010400000}"/>
    <cellStyle name="40% - Accent2 2 8 2 2 2" xfId="16648" xr:uid="{00000000-0005-0000-0000-000011400000}"/>
    <cellStyle name="40% - Accent2 2 8 2 2 3" xfId="16649" xr:uid="{00000000-0005-0000-0000-000012400000}"/>
    <cellStyle name="40% - Accent2 2 8 2 3" xfId="16650" xr:uid="{00000000-0005-0000-0000-000013400000}"/>
    <cellStyle name="40% - Accent2 2 8 2 4" xfId="16651" xr:uid="{00000000-0005-0000-0000-000014400000}"/>
    <cellStyle name="40% - Accent2 2 8 3" xfId="16652" xr:uid="{00000000-0005-0000-0000-000015400000}"/>
    <cellStyle name="40% - Accent2 2 8 3 2" xfId="16653" xr:uid="{00000000-0005-0000-0000-000016400000}"/>
    <cellStyle name="40% - Accent2 2 8 3 3" xfId="16654" xr:uid="{00000000-0005-0000-0000-000017400000}"/>
    <cellStyle name="40% - Accent2 2 8 4" xfId="16655" xr:uid="{00000000-0005-0000-0000-000018400000}"/>
    <cellStyle name="40% - Accent2 2 8 4 2" xfId="16656" xr:uid="{00000000-0005-0000-0000-000019400000}"/>
    <cellStyle name="40% - Accent2 2 8 4 3" xfId="16657" xr:uid="{00000000-0005-0000-0000-00001A400000}"/>
    <cellStyle name="40% - Accent2 2 8 5" xfId="16658" xr:uid="{00000000-0005-0000-0000-00001B400000}"/>
    <cellStyle name="40% - Accent2 2 8 5 2" xfId="16659" xr:uid="{00000000-0005-0000-0000-00001C400000}"/>
    <cellStyle name="40% - Accent2 2 8 5 3" xfId="16660" xr:uid="{00000000-0005-0000-0000-00001D400000}"/>
    <cellStyle name="40% - Accent2 2 8 6" xfId="16661" xr:uid="{00000000-0005-0000-0000-00001E400000}"/>
    <cellStyle name="40% - Accent2 2 8 7" xfId="16662" xr:uid="{00000000-0005-0000-0000-00001F400000}"/>
    <cellStyle name="40% - Accent2 2 9" xfId="16663" xr:uid="{00000000-0005-0000-0000-000020400000}"/>
    <cellStyle name="40% - Accent2 2 9 2" xfId="16664" xr:uid="{00000000-0005-0000-0000-000021400000}"/>
    <cellStyle name="40% - Accent2 2 9 2 2" xfId="16665" xr:uid="{00000000-0005-0000-0000-000022400000}"/>
    <cellStyle name="40% - Accent2 2 9 2 2 2" xfId="16666" xr:uid="{00000000-0005-0000-0000-000023400000}"/>
    <cellStyle name="40% - Accent2 2 9 2 2 3" xfId="16667" xr:uid="{00000000-0005-0000-0000-000024400000}"/>
    <cellStyle name="40% - Accent2 2 9 2 3" xfId="16668" xr:uid="{00000000-0005-0000-0000-000025400000}"/>
    <cellStyle name="40% - Accent2 2 9 2 4" xfId="16669" xr:uid="{00000000-0005-0000-0000-000026400000}"/>
    <cellStyle name="40% - Accent2 2 9 3" xfId="16670" xr:uid="{00000000-0005-0000-0000-000027400000}"/>
    <cellStyle name="40% - Accent2 2 9 3 2" xfId="16671" xr:uid="{00000000-0005-0000-0000-000028400000}"/>
    <cellStyle name="40% - Accent2 2 9 3 3" xfId="16672" xr:uid="{00000000-0005-0000-0000-000029400000}"/>
    <cellStyle name="40% - Accent2 2 9 4" xfId="16673" xr:uid="{00000000-0005-0000-0000-00002A400000}"/>
    <cellStyle name="40% - Accent2 2 9 4 2" xfId="16674" xr:uid="{00000000-0005-0000-0000-00002B400000}"/>
    <cellStyle name="40% - Accent2 2 9 4 3" xfId="16675" xr:uid="{00000000-0005-0000-0000-00002C400000}"/>
    <cellStyle name="40% - Accent2 2 9 5" xfId="16676" xr:uid="{00000000-0005-0000-0000-00002D400000}"/>
    <cellStyle name="40% - Accent2 2 9 5 2" xfId="16677" xr:uid="{00000000-0005-0000-0000-00002E400000}"/>
    <cellStyle name="40% - Accent2 2 9 5 3" xfId="16678" xr:uid="{00000000-0005-0000-0000-00002F400000}"/>
    <cellStyle name="40% - Accent2 2 9 6" xfId="16679" xr:uid="{00000000-0005-0000-0000-000030400000}"/>
    <cellStyle name="40% - Accent2 2 9 7" xfId="16680" xr:uid="{00000000-0005-0000-0000-000031400000}"/>
    <cellStyle name="40% - Accent2 3" xfId="16681" xr:uid="{00000000-0005-0000-0000-000032400000}"/>
    <cellStyle name="40% - Accent2 4" xfId="16682" xr:uid="{00000000-0005-0000-0000-000033400000}"/>
    <cellStyle name="40% - Accent2 4 2" xfId="16683" xr:uid="{00000000-0005-0000-0000-000034400000}"/>
    <cellStyle name="40% - Accent2 4 2 2" xfId="16684" xr:uid="{00000000-0005-0000-0000-000035400000}"/>
    <cellStyle name="40% - Accent2 4 2 2 2" xfId="16685" xr:uid="{00000000-0005-0000-0000-000036400000}"/>
    <cellStyle name="40% - Accent2 4 2 2 3" xfId="16686" xr:uid="{00000000-0005-0000-0000-000037400000}"/>
    <cellStyle name="40% - Accent2 4 2 3" xfId="16687" xr:uid="{00000000-0005-0000-0000-000038400000}"/>
    <cellStyle name="40% - Accent2 4 2 4" xfId="16688" xr:uid="{00000000-0005-0000-0000-000039400000}"/>
    <cellStyle name="40% - Accent2 4 3" xfId="16689" xr:uid="{00000000-0005-0000-0000-00003A400000}"/>
    <cellStyle name="40% - Accent2 4 3 2" xfId="16690" xr:uid="{00000000-0005-0000-0000-00003B400000}"/>
    <cellStyle name="40% - Accent2 4 3 3" xfId="16691" xr:uid="{00000000-0005-0000-0000-00003C400000}"/>
    <cellStyle name="40% - Accent2 4 4" xfId="16692" xr:uid="{00000000-0005-0000-0000-00003D400000}"/>
    <cellStyle name="40% - Accent2 4 4 2" xfId="16693" xr:uid="{00000000-0005-0000-0000-00003E400000}"/>
    <cellStyle name="40% - Accent2 4 4 3" xfId="16694" xr:uid="{00000000-0005-0000-0000-00003F400000}"/>
    <cellStyle name="40% - Accent2 4 5" xfId="16695" xr:uid="{00000000-0005-0000-0000-000040400000}"/>
    <cellStyle name="40% - Accent2 4 5 2" xfId="16696" xr:uid="{00000000-0005-0000-0000-000041400000}"/>
    <cellStyle name="40% - Accent2 4 5 3" xfId="16697" xr:uid="{00000000-0005-0000-0000-000042400000}"/>
    <cellStyle name="40% - Accent2 4 6" xfId="16698" xr:uid="{00000000-0005-0000-0000-000043400000}"/>
    <cellStyle name="40% - Accent2 4 7" xfId="16699" xr:uid="{00000000-0005-0000-0000-000044400000}"/>
    <cellStyle name="40% - Accent2 5" xfId="16700" xr:uid="{00000000-0005-0000-0000-000045400000}"/>
    <cellStyle name="40% - Accent2 5 2" xfId="16701" xr:uid="{00000000-0005-0000-0000-000046400000}"/>
    <cellStyle name="40% - Accent2 5 2 2" xfId="16702" xr:uid="{00000000-0005-0000-0000-000047400000}"/>
    <cellStyle name="40% - Accent2 5 2 2 2" xfId="16703" xr:uid="{00000000-0005-0000-0000-000048400000}"/>
    <cellStyle name="40% - Accent2 5 2 2 3" xfId="16704" xr:uid="{00000000-0005-0000-0000-000049400000}"/>
    <cellStyle name="40% - Accent2 5 2 3" xfId="16705" xr:uid="{00000000-0005-0000-0000-00004A400000}"/>
    <cellStyle name="40% - Accent2 5 2 4" xfId="16706" xr:uid="{00000000-0005-0000-0000-00004B400000}"/>
    <cellStyle name="40% - Accent2 5 3" xfId="16707" xr:uid="{00000000-0005-0000-0000-00004C400000}"/>
    <cellStyle name="40% - Accent2 5 3 2" xfId="16708" xr:uid="{00000000-0005-0000-0000-00004D400000}"/>
    <cellStyle name="40% - Accent2 5 3 3" xfId="16709" xr:uid="{00000000-0005-0000-0000-00004E400000}"/>
    <cellStyle name="40% - Accent2 5 4" xfId="16710" xr:uid="{00000000-0005-0000-0000-00004F400000}"/>
    <cellStyle name="40% - Accent2 5 4 2" xfId="16711" xr:uid="{00000000-0005-0000-0000-000050400000}"/>
    <cellStyle name="40% - Accent2 5 4 3" xfId="16712" xr:uid="{00000000-0005-0000-0000-000051400000}"/>
    <cellStyle name="40% - Accent2 5 5" xfId="16713" xr:uid="{00000000-0005-0000-0000-000052400000}"/>
    <cellStyle name="40% - Accent2 5 5 2" xfId="16714" xr:uid="{00000000-0005-0000-0000-000053400000}"/>
    <cellStyle name="40% - Accent2 5 5 3" xfId="16715" xr:uid="{00000000-0005-0000-0000-000054400000}"/>
    <cellStyle name="40% - Accent2 5 6" xfId="16716" xr:uid="{00000000-0005-0000-0000-000055400000}"/>
    <cellStyle name="40% - Accent2 5 7" xfId="16717" xr:uid="{00000000-0005-0000-0000-000056400000}"/>
    <cellStyle name="40% - Accent2 6" xfId="16718" xr:uid="{00000000-0005-0000-0000-000057400000}"/>
    <cellStyle name="40% - Accent2 6 2" xfId="16719" xr:uid="{00000000-0005-0000-0000-000058400000}"/>
    <cellStyle name="40% - Accent2 6 2 2" xfId="16720" xr:uid="{00000000-0005-0000-0000-000059400000}"/>
    <cellStyle name="40% - Accent2 6 2 2 2" xfId="16721" xr:uid="{00000000-0005-0000-0000-00005A400000}"/>
    <cellStyle name="40% - Accent2 6 2 2 3" xfId="16722" xr:uid="{00000000-0005-0000-0000-00005B400000}"/>
    <cellStyle name="40% - Accent2 6 2 3" xfId="16723" xr:uid="{00000000-0005-0000-0000-00005C400000}"/>
    <cellStyle name="40% - Accent2 6 2 4" xfId="16724" xr:uid="{00000000-0005-0000-0000-00005D400000}"/>
    <cellStyle name="40% - Accent2 6 3" xfId="16725" xr:uid="{00000000-0005-0000-0000-00005E400000}"/>
    <cellStyle name="40% - Accent2 6 3 2" xfId="16726" xr:uid="{00000000-0005-0000-0000-00005F400000}"/>
    <cellStyle name="40% - Accent2 6 3 3" xfId="16727" xr:uid="{00000000-0005-0000-0000-000060400000}"/>
    <cellStyle name="40% - Accent2 6 4" xfId="16728" xr:uid="{00000000-0005-0000-0000-000061400000}"/>
    <cellStyle name="40% - Accent2 6 4 2" xfId="16729" xr:uid="{00000000-0005-0000-0000-000062400000}"/>
    <cellStyle name="40% - Accent2 6 4 3" xfId="16730" xr:uid="{00000000-0005-0000-0000-000063400000}"/>
    <cellStyle name="40% - Accent2 6 5" xfId="16731" xr:uid="{00000000-0005-0000-0000-000064400000}"/>
    <cellStyle name="40% - Accent2 6 5 2" xfId="16732" xr:uid="{00000000-0005-0000-0000-000065400000}"/>
    <cellStyle name="40% - Accent2 6 5 3" xfId="16733" xr:uid="{00000000-0005-0000-0000-000066400000}"/>
    <cellStyle name="40% - Accent2 6 6" xfId="16734" xr:uid="{00000000-0005-0000-0000-000067400000}"/>
    <cellStyle name="40% - Accent2 6 7" xfId="16735" xr:uid="{00000000-0005-0000-0000-000068400000}"/>
    <cellStyle name="40% - Accent2 7" xfId="16736" xr:uid="{00000000-0005-0000-0000-000069400000}"/>
    <cellStyle name="40% - Accent2 7 2" xfId="16737" xr:uid="{00000000-0005-0000-0000-00006A400000}"/>
    <cellStyle name="40% - Accent2 7 2 2" xfId="16738" xr:uid="{00000000-0005-0000-0000-00006B400000}"/>
    <cellStyle name="40% - Accent2 7 2 2 2" xfId="16739" xr:uid="{00000000-0005-0000-0000-00006C400000}"/>
    <cellStyle name="40% - Accent2 7 2 2 3" xfId="16740" xr:uid="{00000000-0005-0000-0000-00006D400000}"/>
    <cellStyle name="40% - Accent2 7 2 3" xfId="16741" xr:uid="{00000000-0005-0000-0000-00006E400000}"/>
    <cellStyle name="40% - Accent2 7 2 4" xfId="16742" xr:uid="{00000000-0005-0000-0000-00006F400000}"/>
    <cellStyle name="40% - Accent2 7 3" xfId="16743" xr:uid="{00000000-0005-0000-0000-000070400000}"/>
    <cellStyle name="40% - Accent2 7 3 2" xfId="16744" xr:uid="{00000000-0005-0000-0000-000071400000}"/>
    <cellStyle name="40% - Accent2 7 3 3" xfId="16745" xr:uid="{00000000-0005-0000-0000-000072400000}"/>
    <cellStyle name="40% - Accent2 7 4" xfId="16746" xr:uid="{00000000-0005-0000-0000-000073400000}"/>
    <cellStyle name="40% - Accent2 7 4 2" xfId="16747" xr:uid="{00000000-0005-0000-0000-000074400000}"/>
    <cellStyle name="40% - Accent2 7 4 3" xfId="16748" xr:uid="{00000000-0005-0000-0000-000075400000}"/>
    <cellStyle name="40% - Accent2 7 5" xfId="16749" xr:uid="{00000000-0005-0000-0000-000076400000}"/>
    <cellStyle name="40% - Accent2 7 5 2" xfId="16750" xr:uid="{00000000-0005-0000-0000-000077400000}"/>
    <cellStyle name="40% - Accent2 7 5 3" xfId="16751" xr:uid="{00000000-0005-0000-0000-000078400000}"/>
    <cellStyle name="40% - Accent2 7 6" xfId="16752" xr:uid="{00000000-0005-0000-0000-000079400000}"/>
    <cellStyle name="40% - Accent2 7 7" xfId="16753" xr:uid="{00000000-0005-0000-0000-00007A400000}"/>
    <cellStyle name="40% - Accent3 2" xfId="16754" xr:uid="{00000000-0005-0000-0000-00007B400000}"/>
    <cellStyle name="40% - Accent3 2 10" xfId="16755" xr:uid="{00000000-0005-0000-0000-00007C400000}"/>
    <cellStyle name="40% - Accent3 2 10 2" xfId="16756" xr:uid="{00000000-0005-0000-0000-00007D400000}"/>
    <cellStyle name="40% - Accent3 2 10 2 2" xfId="16757" xr:uid="{00000000-0005-0000-0000-00007E400000}"/>
    <cellStyle name="40% - Accent3 2 10 2 3" xfId="16758" xr:uid="{00000000-0005-0000-0000-00007F400000}"/>
    <cellStyle name="40% - Accent3 2 10 3" xfId="16759" xr:uid="{00000000-0005-0000-0000-000080400000}"/>
    <cellStyle name="40% - Accent3 2 10 4" xfId="16760" xr:uid="{00000000-0005-0000-0000-000081400000}"/>
    <cellStyle name="40% - Accent3 2 11" xfId="16761" xr:uid="{00000000-0005-0000-0000-000082400000}"/>
    <cellStyle name="40% - Accent3 2 11 2" xfId="16762" xr:uid="{00000000-0005-0000-0000-000083400000}"/>
    <cellStyle name="40% - Accent3 2 11 3" xfId="16763" xr:uid="{00000000-0005-0000-0000-000084400000}"/>
    <cellStyle name="40% - Accent3 2 12" xfId="16764" xr:uid="{00000000-0005-0000-0000-000085400000}"/>
    <cellStyle name="40% - Accent3 2 12 2" xfId="16765" xr:uid="{00000000-0005-0000-0000-000086400000}"/>
    <cellStyle name="40% - Accent3 2 12 3" xfId="16766" xr:uid="{00000000-0005-0000-0000-000087400000}"/>
    <cellStyle name="40% - Accent3 2 13" xfId="16767" xr:uid="{00000000-0005-0000-0000-000088400000}"/>
    <cellStyle name="40% - Accent3 2 13 2" xfId="16768" xr:uid="{00000000-0005-0000-0000-000089400000}"/>
    <cellStyle name="40% - Accent3 2 13 3" xfId="16769" xr:uid="{00000000-0005-0000-0000-00008A400000}"/>
    <cellStyle name="40% - Accent3 2 14" xfId="16770" xr:uid="{00000000-0005-0000-0000-00008B400000}"/>
    <cellStyle name="40% - Accent3 2 15" xfId="16771" xr:uid="{00000000-0005-0000-0000-00008C400000}"/>
    <cellStyle name="40% - Accent3 2 2" xfId="16772" xr:uid="{00000000-0005-0000-0000-00008D400000}"/>
    <cellStyle name="40% - Accent3 2 2 2" xfId="16773" xr:uid="{00000000-0005-0000-0000-00008E400000}"/>
    <cellStyle name="40% - Accent3 2 2 2 2" xfId="16774" xr:uid="{00000000-0005-0000-0000-00008F400000}"/>
    <cellStyle name="40% - Accent3 2 2 2 2 2" xfId="16775" xr:uid="{00000000-0005-0000-0000-000090400000}"/>
    <cellStyle name="40% - Accent3 2 2 2 2 2 2" xfId="16776" xr:uid="{00000000-0005-0000-0000-000091400000}"/>
    <cellStyle name="40% - Accent3 2 2 2 2 2 3" xfId="16777" xr:uid="{00000000-0005-0000-0000-000092400000}"/>
    <cellStyle name="40% - Accent3 2 2 2 2 3" xfId="16778" xr:uid="{00000000-0005-0000-0000-000093400000}"/>
    <cellStyle name="40% - Accent3 2 2 2 2 4" xfId="16779" xr:uid="{00000000-0005-0000-0000-000094400000}"/>
    <cellStyle name="40% - Accent3 2 2 2 3" xfId="16780" xr:uid="{00000000-0005-0000-0000-000095400000}"/>
    <cellStyle name="40% - Accent3 2 2 2 3 2" xfId="16781" xr:uid="{00000000-0005-0000-0000-000096400000}"/>
    <cellStyle name="40% - Accent3 2 2 2 3 3" xfId="16782" xr:uid="{00000000-0005-0000-0000-000097400000}"/>
    <cellStyle name="40% - Accent3 2 2 2 4" xfId="16783" xr:uid="{00000000-0005-0000-0000-000098400000}"/>
    <cellStyle name="40% - Accent3 2 2 2 4 2" xfId="16784" xr:uid="{00000000-0005-0000-0000-000099400000}"/>
    <cellStyle name="40% - Accent3 2 2 2 4 3" xfId="16785" xr:uid="{00000000-0005-0000-0000-00009A400000}"/>
    <cellStyle name="40% - Accent3 2 2 2 5" xfId="16786" xr:uid="{00000000-0005-0000-0000-00009B400000}"/>
    <cellStyle name="40% - Accent3 2 2 2 5 2" xfId="16787" xr:uid="{00000000-0005-0000-0000-00009C400000}"/>
    <cellStyle name="40% - Accent3 2 2 2 5 3" xfId="16788" xr:uid="{00000000-0005-0000-0000-00009D400000}"/>
    <cellStyle name="40% - Accent3 2 2 2 6" xfId="16789" xr:uid="{00000000-0005-0000-0000-00009E400000}"/>
    <cellStyle name="40% - Accent3 2 2 2 7" xfId="16790" xr:uid="{00000000-0005-0000-0000-00009F400000}"/>
    <cellStyle name="40% - Accent3 2 2 3" xfId="16791" xr:uid="{00000000-0005-0000-0000-0000A0400000}"/>
    <cellStyle name="40% - Accent3 2 2 3 2" xfId="16792" xr:uid="{00000000-0005-0000-0000-0000A1400000}"/>
    <cellStyle name="40% - Accent3 2 2 3 2 2" xfId="16793" xr:uid="{00000000-0005-0000-0000-0000A2400000}"/>
    <cellStyle name="40% - Accent3 2 2 3 2 3" xfId="16794" xr:uid="{00000000-0005-0000-0000-0000A3400000}"/>
    <cellStyle name="40% - Accent3 2 2 3 3" xfId="16795" xr:uid="{00000000-0005-0000-0000-0000A4400000}"/>
    <cellStyle name="40% - Accent3 2 2 3 4" xfId="16796" xr:uid="{00000000-0005-0000-0000-0000A5400000}"/>
    <cellStyle name="40% - Accent3 2 2 4" xfId="16797" xr:uid="{00000000-0005-0000-0000-0000A6400000}"/>
    <cellStyle name="40% - Accent3 2 2 4 2" xfId="16798" xr:uid="{00000000-0005-0000-0000-0000A7400000}"/>
    <cellStyle name="40% - Accent3 2 2 4 3" xfId="16799" xr:uid="{00000000-0005-0000-0000-0000A8400000}"/>
    <cellStyle name="40% - Accent3 2 2 5" xfId="16800" xr:uid="{00000000-0005-0000-0000-0000A9400000}"/>
    <cellStyle name="40% - Accent3 2 2 5 2" xfId="16801" xr:uid="{00000000-0005-0000-0000-0000AA400000}"/>
    <cellStyle name="40% - Accent3 2 2 5 3" xfId="16802" xr:uid="{00000000-0005-0000-0000-0000AB400000}"/>
    <cellStyle name="40% - Accent3 2 2 6" xfId="16803" xr:uid="{00000000-0005-0000-0000-0000AC400000}"/>
    <cellStyle name="40% - Accent3 2 2 6 2" xfId="16804" xr:uid="{00000000-0005-0000-0000-0000AD400000}"/>
    <cellStyle name="40% - Accent3 2 2 6 3" xfId="16805" xr:uid="{00000000-0005-0000-0000-0000AE400000}"/>
    <cellStyle name="40% - Accent3 2 2 7" xfId="16806" xr:uid="{00000000-0005-0000-0000-0000AF400000}"/>
    <cellStyle name="40% - Accent3 2 2 8" xfId="16807" xr:uid="{00000000-0005-0000-0000-0000B0400000}"/>
    <cellStyle name="40% - Accent3 2 3" xfId="16808" xr:uid="{00000000-0005-0000-0000-0000B1400000}"/>
    <cellStyle name="40% - Accent3 2 3 2" xfId="16809" xr:uid="{00000000-0005-0000-0000-0000B2400000}"/>
    <cellStyle name="40% - Accent3 2 3 2 2" xfId="16810" xr:uid="{00000000-0005-0000-0000-0000B3400000}"/>
    <cellStyle name="40% - Accent3 2 3 2 2 2" xfId="16811" xr:uid="{00000000-0005-0000-0000-0000B4400000}"/>
    <cellStyle name="40% - Accent3 2 3 2 2 2 2" xfId="16812" xr:uid="{00000000-0005-0000-0000-0000B5400000}"/>
    <cellStyle name="40% - Accent3 2 3 2 2 2 3" xfId="16813" xr:uid="{00000000-0005-0000-0000-0000B6400000}"/>
    <cellStyle name="40% - Accent3 2 3 2 2 3" xfId="16814" xr:uid="{00000000-0005-0000-0000-0000B7400000}"/>
    <cellStyle name="40% - Accent3 2 3 2 2 4" xfId="16815" xr:uid="{00000000-0005-0000-0000-0000B8400000}"/>
    <cellStyle name="40% - Accent3 2 3 2 3" xfId="16816" xr:uid="{00000000-0005-0000-0000-0000B9400000}"/>
    <cellStyle name="40% - Accent3 2 3 2 3 2" xfId="16817" xr:uid="{00000000-0005-0000-0000-0000BA400000}"/>
    <cellStyle name="40% - Accent3 2 3 2 3 3" xfId="16818" xr:uid="{00000000-0005-0000-0000-0000BB400000}"/>
    <cellStyle name="40% - Accent3 2 3 2 4" xfId="16819" xr:uid="{00000000-0005-0000-0000-0000BC400000}"/>
    <cellStyle name="40% - Accent3 2 3 2 4 2" xfId="16820" xr:uid="{00000000-0005-0000-0000-0000BD400000}"/>
    <cellStyle name="40% - Accent3 2 3 2 4 3" xfId="16821" xr:uid="{00000000-0005-0000-0000-0000BE400000}"/>
    <cellStyle name="40% - Accent3 2 3 2 5" xfId="16822" xr:uid="{00000000-0005-0000-0000-0000BF400000}"/>
    <cellStyle name="40% - Accent3 2 3 2 5 2" xfId="16823" xr:uid="{00000000-0005-0000-0000-0000C0400000}"/>
    <cellStyle name="40% - Accent3 2 3 2 5 3" xfId="16824" xr:uid="{00000000-0005-0000-0000-0000C1400000}"/>
    <cellStyle name="40% - Accent3 2 3 2 6" xfId="16825" xr:uid="{00000000-0005-0000-0000-0000C2400000}"/>
    <cellStyle name="40% - Accent3 2 3 2 7" xfId="16826" xr:uid="{00000000-0005-0000-0000-0000C3400000}"/>
    <cellStyle name="40% - Accent3 2 3 3" xfId="16827" xr:uid="{00000000-0005-0000-0000-0000C4400000}"/>
    <cellStyle name="40% - Accent3 2 3 3 2" xfId="16828" xr:uid="{00000000-0005-0000-0000-0000C5400000}"/>
    <cellStyle name="40% - Accent3 2 3 3 2 2" xfId="16829" xr:uid="{00000000-0005-0000-0000-0000C6400000}"/>
    <cellStyle name="40% - Accent3 2 3 3 2 3" xfId="16830" xr:uid="{00000000-0005-0000-0000-0000C7400000}"/>
    <cellStyle name="40% - Accent3 2 3 3 3" xfId="16831" xr:uid="{00000000-0005-0000-0000-0000C8400000}"/>
    <cellStyle name="40% - Accent3 2 3 3 4" xfId="16832" xr:uid="{00000000-0005-0000-0000-0000C9400000}"/>
    <cellStyle name="40% - Accent3 2 3 4" xfId="16833" xr:uid="{00000000-0005-0000-0000-0000CA400000}"/>
    <cellStyle name="40% - Accent3 2 3 4 2" xfId="16834" xr:uid="{00000000-0005-0000-0000-0000CB400000}"/>
    <cellStyle name="40% - Accent3 2 3 4 3" xfId="16835" xr:uid="{00000000-0005-0000-0000-0000CC400000}"/>
    <cellStyle name="40% - Accent3 2 3 5" xfId="16836" xr:uid="{00000000-0005-0000-0000-0000CD400000}"/>
    <cellStyle name="40% - Accent3 2 3 5 2" xfId="16837" xr:uid="{00000000-0005-0000-0000-0000CE400000}"/>
    <cellStyle name="40% - Accent3 2 3 5 3" xfId="16838" xr:uid="{00000000-0005-0000-0000-0000CF400000}"/>
    <cellStyle name="40% - Accent3 2 3 6" xfId="16839" xr:uid="{00000000-0005-0000-0000-0000D0400000}"/>
    <cellStyle name="40% - Accent3 2 3 6 2" xfId="16840" xr:uid="{00000000-0005-0000-0000-0000D1400000}"/>
    <cellStyle name="40% - Accent3 2 3 6 3" xfId="16841" xr:uid="{00000000-0005-0000-0000-0000D2400000}"/>
    <cellStyle name="40% - Accent3 2 3 7" xfId="16842" xr:uid="{00000000-0005-0000-0000-0000D3400000}"/>
    <cellStyle name="40% - Accent3 2 3 8" xfId="16843" xr:uid="{00000000-0005-0000-0000-0000D4400000}"/>
    <cellStyle name="40% - Accent3 2 4" xfId="16844" xr:uid="{00000000-0005-0000-0000-0000D5400000}"/>
    <cellStyle name="40% - Accent3 2 4 2" xfId="16845" xr:uid="{00000000-0005-0000-0000-0000D6400000}"/>
    <cellStyle name="40% - Accent3 2 4 2 2" xfId="16846" xr:uid="{00000000-0005-0000-0000-0000D7400000}"/>
    <cellStyle name="40% - Accent3 2 4 2 2 2" xfId="16847" xr:uid="{00000000-0005-0000-0000-0000D8400000}"/>
    <cellStyle name="40% - Accent3 2 4 2 2 3" xfId="16848" xr:uid="{00000000-0005-0000-0000-0000D9400000}"/>
    <cellStyle name="40% - Accent3 2 4 2 3" xfId="16849" xr:uid="{00000000-0005-0000-0000-0000DA400000}"/>
    <cellStyle name="40% - Accent3 2 4 2 4" xfId="16850" xr:uid="{00000000-0005-0000-0000-0000DB400000}"/>
    <cellStyle name="40% - Accent3 2 4 3" xfId="16851" xr:uid="{00000000-0005-0000-0000-0000DC400000}"/>
    <cellStyle name="40% - Accent3 2 4 3 2" xfId="16852" xr:uid="{00000000-0005-0000-0000-0000DD400000}"/>
    <cellStyle name="40% - Accent3 2 4 3 3" xfId="16853" xr:uid="{00000000-0005-0000-0000-0000DE400000}"/>
    <cellStyle name="40% - Accent3 2 4 4" xfId="16854" xr:uid="{00000000-0005-0000-0000-0000DF400000}"/>
    <cellStyle name="40% - Accent3 2 4 4 2" xfId="16855" xr:uid="{00000000-0005-0000-0000-0000E0400000}"/>
    <cellStyle name="40% - Accent3 2 4 4 3" xfId="16856" xr:uid="{00000000-0005-0000-0000-0000E1400000}"/>
    <cellStyle name="40% - Accent3 2 4 5" xfId="16857" xr:uid="{00000000-0005-0000-0000-0000E2400000}"/>
    <cellStyle name="40% - Accent3 2 4 5 2" xfId="16858" xr:uid="{00000000-0005-0000-0000-0000E3400000}"/>
    <cellStyle name="40% - Accent3 2 4 5 3" xfId="16859" xr:uid="{00000000-0005-0000-0000-0000E4400000}"/>
    <cellStyle name="40% - Accent3 2 4 6" xfId="16860" xr:uid="{00000000-0005-0000-0000-0000E5400000}"/>
    <cellStyle name="40% - Accent3 2 4 7" xfId="16861" xr:uid="{00000000-0005-0000-0000-0000E6400000}"/>
    <cellStyle name="40% - Accent3 2 5" xfId="16862" xr:uid="{00000000-0005-0000-0000-0000E7400000}"/>
    <cellStyle name="40% - Accent3 2 5 2" xfId="16863" xr:uid="{00000000-0005-0000-0000-0000E8400000}"/>
    <cellStyle name="40% - Accent3 2 5 2 2" xfId="16864" xr:uid="{00000000-0005-0000-0000-0000E9400000}"/>
    <cellStyle name="40% - Accent3 2 5 2 2 2" xfId="16865" xr:uid="{00000000-0005-0000-0000-0000EA400000}"/>
    <cellStyle name="40% - Accent3 2 5 2 2 3" xfId="16866" xr:uid="{00000000-0005-0000-0000-0000EB400000}"/>
    <cellStyle name="40% - Accent3 2 5 2 3" xfId="16867" xr:uid="{00000000-0005-0000-0000-0000EC400000}"/>
    <cellStyle name="40% - Accent3 2 5 2 4" xfId="16868" xr:uid="{00000000-0005-0000-0000-0000ED400000}"/>
    <cellStyle name="40% - Accent3 2 5 3" xfId="16869" xr:uid="{00000000-0005-0000-0000-0000EE400000}"/>
    <cellStyle name="40% - Accent3 2 5 3 2" xfId="16870" xr:uid="{00000000-0005-0000-0000-0000EF400000}"/>
    <cellStyle name="40% - Accent3 2 5 3 3" xfId="16871" xr:uid="{00000000-0005-0000-0000-0000F0400000}"/>
    <cellStyle name="40% - Accent3 2 5 4" xfId="16872" xr:uid="{00000000-0005-0000-0000-0000F1400000}"/>
    <cellStyle name="40% - Accent3 2 5 4 2" xfId="16873" xr:uid="{00000000-0005-0000-0000-0000F2400000}"/>
    <cellStyle name="40% - Accent3 2 5 4 3" xfId="16874" xr:uid="{00000000-0005-0000-0000-0000F3400000}"/>
    <cellStyle name="40% - Accent3 2 5 5" xfId="16875" xr:uid="{00000000-0005-0000-0000-0000F4400000}"/>
    <cellStyle name="40% - Accent3 2 5 5 2" xfId="16876" xr:uid="{00000000-0005-0000-0000-0000F5400000}"/>
    <cellStyle name="40% - Accent3 2 5 5 3" xfId="16877" xr:uid="{00000000-0005-0000-0000-0000F6400000}"/>
    <cellStyle name="40% - Accent3 2 5 6" xfId="16878" xr:uid="{00000000-0005-0000-0000-0000F7400000}"/>
    <cellStyle name="40% - Accent3 2 5 7" xfId="16879" xr:uid="{00000000-0005-0000-0000-0000F8400000}"/>
    <cellStyle name="40% - Accent3 2 6" xfId="16880" xr:uid="{00000000-0005-0000-0000-0000F9400000}"/>
    <cellStyle name="40% - Accent3 2 6 2" xfId="16881" xr:uid="{00000000-0005-0000-0000-0000FA400000}"/>
    <cellStyle name="40% - Accent3 2 6 2 2" xfId="16882" xr:uid="{00000000-0005-0000-0000-0000FB400000}"/>
    <cellStyle name="40% - Accent3 2 6 2 2 2" xfId="16883" xr:uid="{00000000-0005-0000-0000-0000FC400000}"/>
    <cellStyle name="40% - Accent3 2 6 2 2 3" xfId="16884" xr:uid="{00000000-0005-0000-0000-0000FD400000}"/>
    <cellStyle name="40% - Accent3 2 6 2 3" xfId="16885" xr:uid="{00000000-0005-0000-0000-0000FE400000}"/>
    <cellStyle name="40% - Accent3 2 6 2 4" xfId="16886" xr:uid="{00000000-0005-0000-0000-0000FF400000}"/>
    <cellStyle name="40% - Accent3 2 6 3" xfId="16887" xr:uid="{00000000-0005-0000-0000-000000410000}"/>
    <cellStyle name="40% - Accent3 2 6 3 2" xfId="16888" xr:uid="{00000000-0005-0000-0000-000001410000}"/>
    <cellStyle name="40% - Accent3 2 6 3 3" xfId="16889" xr:uid="{00000000-0005-0000-0000-000002410000}"/>
    <cellStyle name="40% - Accent3 2 6 4" xfId="16890" xr:uid="{00000000-0005-0000-0000-000003410000}"/>
    <cellStyle name="40% - Accent3 2 6 4 2" xfId="16891" xr:uid="{00000000-0005-0000-0000-000004410000}"/>
    <cellStyle name="40% - Accent3 2 6 4 3" xfId="16892" xr:uid="{00000000-0005-0000-0000-000005410000}"/>
    <cellStyle name="40% - Accent3 2 6 5" xfId="16893" xr:uid="{00000000-0005-0000-0000-000006410000}"/>
    <cellStyle name="40% - Accent3 2 6 5 2" xfId="16894" xr:uid="{00000000-0005-0000-0000-000007410000}"/>
    <cellStyle name="40% - Accent3 2 6 5 3" xfId="16895" xr:uid="{00000000-0005-0000-0000-000008410000}"/>
    <cellStyle name="40% - Accent3 2 6 6" xfId="16896" xr:uid="{00000000-0005-0000-0000-000009410000}"/>
    <cellStyle name="40% - Accent3 2 6 7" xfId="16897" xr:uid="{00000000-0005-0000-0000-00000A410000}"/>
    <cellStyle name="40% - Accent3 2 7" xfId="16898" xr:uid="{00000000-0005-0000-0000-00000B410000}"/>
    <cellStyle name="40% - Accent3 2 7 2" xfId="16899" xr:uid="{00000000-0005-0000-0000-00000C410000}"/>
    <cellStyle name="40% - Accent3 2 7 2 2" xfId="16900" xr:uid="{00000000-0005-0000-0000-00000D410000}"/>
    <cellStyle name="40% - Accent3 2 7 2 2 2" xfId="16901" xr:uid="{00000000-0005-0000-0000-00000E410000}"/>
    <cellStyle name="40% - Accent3 2 7 2 2 3" xfId="16902" xr:uid="{00000000-0005-0000-0000-00000F410000}"/>
    <cellStyle name="40% - Accent3 2 7 2 3" xfId="16903" xr:uid="{00000000-0005-0000-0000-000010410000}"/>
    <cellStyle name="40% - Accent3 2 7 2 4" xfId="16904" xr:uid="{00000000-0005-0000-0000-000011410000}"/>
    <cellStyle name="40% - Accent3 2 7 3" xfId="16905" xr:uid="{00000000-0005-0000-0000-000012410000}"/>
    <cellStyle name="40% - Accent3 2 7 3 2" xfId="16906" xr:uid="{00000000-0005-0000-0000-000013410000}"/>
    <cellStyle name="40% - Accent3 2 7 3 3" xfId="16907" xr:uid="{00000000-0005-0000-0000-000014410000}"/>
    <cellStyle name="40% - Accent3 2 7 4" xfId="16908" xr:uid="{00000000-0005-0000-0000-000015410000}"/>
    <cellStyle name="40% - Accent3 2 7 4 2" xfId="16909" xr:uid="{00000000-0005-0000-0000-000016410000}"/>
    <cellStyle name="40% - Accent3 2 7 4 3" xfId="16910" xr:uid="{00000000-0005-0000-0000-000017410000}"/>
    <cellStyle name="40% - Accent3 2 7 5" xfId="16911" xr:uid="{00000000-0005-0000-0000-000018410000}"/>
    <cellStyle name="40% - Accent3 2 7 5 2" xfId="16912" xr:uid="{00000000-0005-0000-0000-000019410000}"/>
    <cellStyle name="40% - Accent3 2 7 5 3" xfId="16913" xr:uid="{00000000-0005-0000-0000-00001A410000}"/>
    <cellStyle name="40% - Accent3 2 7 6" xfId="16914" xr:uid="{00000000-0005-0000-0000-00001B410000}"/>
    <cellStyle name="40% - Accent3 2 7 7" xfId="16915" xr:uid="{00000000-0005-0000-0000-00001C410000}"/>
    <cellStyle name="40% - Accent3 2 8" xfId="16916" xr:uid="{00000000-0005-0000-0000-00001D410000}"/>
    <cellStyle name="40% - Accent3 2 8 2" xfId="16917" xr:uid="{00000000-0005-0000-0000-00001E410000}"/>
    <cellStyle name="40% - Accent3 2 8 2 2" xfId="16918" xr:uid="{00000000-0005-0000-0000-00001F410000}"/>
    <cellStyle name="40% - Accent3 2 8 2 2 2" xfId="16919" xr:uid="{00000000-0005-0000-0000-000020410000}"/>
    <cellStyle name="40% - Accent3 2 8 2 2 3" xfId="16920" xr:uid="{00000000-0005-0000-0000-000021410000}"/>
    <cellStyle name="40% - Accent3 2 8 2 3" xfId="16921" xr:uid="{00000000-0005-0000-0000-000022410000}"/>
    <cellStyle name="40% - Accent3 2 8 2 4" xfId="16922" xr:uid="{00000000-0005-0000-0000-000023410000}"/>
    <cellStyle name="40% - Accent3 2 8 3" xfId="16923" xr:uid="{00000000-0005-0000-0000-000024410000}"/>
    <cellStyle name="40% - Accent3 2 8 3 2" xfId="16924" xr:uid="{00000000-0005-0000-0000-000025410000}"/>
    <cellStyle name="40% - Accent3 2 8 3 3" xfId="16925" xr:uid="{00000000-0005-0000-0000-000026410000}"/>
    <cellStyle name="40% - Accent3 2 8 4" xfId="16926" xr:uid="{00000000-0005-0000-0000-000027410000}"/>
    <cellStyle name="40% - Accent3 2 8 4 2" xfId="16927" xr:uid="{00000000-0005-0000-0000-000028410000}"/>
    <cellStyle name="40% - Accent3 2 8 4 3" xfId="16928" xr:uid="{00000000-0005-0000-0000-000029410000}"/>
    <cellStyle name="40% - Accent3 2 8 5" xfId="16929" xr:uid="{00000000-0005-0000-0000-00002A410000}"/>
    <cellStyle name="40% - Accent3 2 8 5 2" xfId="16930" xr:uid="{00000000-0005-0000-0000-00002B410000}"/>
    <cellStyle name="40% - Accent3 2 8 5 3" xfId="16931" xr:uid="{00000000-0005-0000-0000-00002C410000}"/>
    <cellStyle name="40% - Accent3 2 8 6" xfId="16932" xr:uid="{00000000-0005-0000-0000-00002D410000}"/>
    <cellStyle name="40% - Accent3 2 8 7" xfId="16933" xr:uid="{00000000-0005-0000-0000-00002E410000}"/>
    <cellStyle name="40% - Accent3 2 9" xfId="16934" xr:uid="{00000000-0005-0000-0000-00002F410000}"/>
    <cellStyle name="40% - Accent3 2 9 2" xfId="16935" xr:uid="{00000000-0005-0000-0000-000030410000}"/>
    <cellStyle name="40% - Accent3 2 9 2 2" xfId="16936" xr:uid="{00000000-0005-0000-0000-000031410000}"/>
    <cellStyle name="40% - Accent3 2 9 2 2 2" xfId="16937" xr:uid="{00000000-0005-0000-0000-000032410000}"/>
    <cellStyle name="40% - Accent3 2 9 2 2 3" xfId="16938" xr:uid="{00000000-0005-0000-0000-000033410000}"/>
    <cellStyle name="40% - Accent3 2 9 2 3" xfId="16939" xr:uid="{00000000-0005-0000-0000-000034410000}"/>
    <cellStyle name="40% - Accent3 2 9 2 4" xfId="16940" xr:uid="{00000000-0005-0000-0000-000035410000}"/>
    <cellStyle name="40% - Accent3 2 9 3" xfId="16941" xr:uid="{00000000-0005-0000-0000-000036410000}"/>
    <cellStyle name="40% - Accent3 2 9 3 2" xfId="16942" xr:uid="{00000000-0005-0000-0000-000037410000}"/>
    <cellStyle name="40% - Accent3 2 9 3 3" xfId="16943" xr:uid="{00000000-0005-0000-0000-000038410000}"/>
    <cellStyle name="40% - Accent3 2 9 4" xfId="16944" xr:uid="{00000000-0005-0000-0000-000039410000}"/>
    <cellStyle name="40% - Accent3 2 9 4 2" xfId="16945" xr:uid="{00000000-0005-0000-0000-00003A410000}"/>
    <cellStyle name="40% - Accent3 2 9 4 3" xfId="16946" xr:uid="{00000000-0005-0000-0000-00003B410000}"/>
    <cellStyle name="40% - Accent3 2 9 5" xfId="16947" xr:uid="{00000000-0005-0000-0000-00003C410000}"/>
    <cellStyle name="40% - Accent3 2 9 5 2" xfId="16948" xr:uid="{00000000-0005-0000-0000-00003D410000}"/>
    <cellStyle name="40% - Accent3 2 9 5 3" xfId="16949" xr:uid="{00000000-0005-0000-0000-00003E410000}"/>
    <cellStyle name="40% - Accent3 2 9 6" xfId="16950" xr:uid="{00000000-0005-0000-0000-00003F410000}"/>
    <cellStyle name="40% - Accent3 2 9 7" xfId="16951" xr:uid="{00000000-0005-0000-0000-000040410000}"/>
    <cellStyle name="40% - Accent3 3" xfId="16952" xr:uid="{00000000-0005-0000-0000-000041410000}"/>
    <cellStyle name="40% - Accent3 4" xfId="16953" xr:uid="{00000000-0005-0000-0000-000042410000}"/>
    <cellStyle name="40% - Accent3 4 2" xfId="16954" xr:uid="{00000000-0005-0000-0000-000043410000}"/>
    <cellStyle name="40% - Accent3 4 2 2" xfId="16955" xr:uid="{00000000-0005-0000-0000-000044410000}"/>
    <cellStyle name="40% - Accent3 4 2 2 2" xfId="16956" xr:uid="{00000000-0005-0000-0000-000045410000}"/>
    <cellStyle name="40% - Accent3 4 2 2 3" xfId="16957" xr:uid="{00000000-0005-0000-0000-000046410000}"/>
    <cellStyle name="40% - Accent3 4 2 3" xfId="16958" xr:uid="{00000000-0005-0000-0000-000047410000}"/>
    <cellStyle name="40% - Accent3 4 2 4" xfId="16959" xr:uid="{00000000-0005-0000-0000-000048410000}"/>
    <cellStyle name="40% - Accent3 4 3" xfId="16960" xr:uid="{00000000-0005-0000-0000-000049410000}"/>
    <cellStyle name="40% - Accent3 4 3 2" xfId="16961" xr:uid="{00000000-0005-0000-0000-00004A410000}"/>
    <cellStyle name="40% - Accent3 4 3 3" xfId="16962" xr:uid="{00000000-0005-0000-0000-00004B410000}"/>
    <cellStyle name="40% - Accent3 4 4" xfId="16963" xr:uid="{00000000-0005-0000-0000-00004C410000}"/>
    <cellStyle name="40% - Accent3 4 4 2" xfId="16964" xr:uid="{00000000-0005-0000-0000-00004D410000}"/>
    <cellStyle name="40% - Accent3 4 4 3" xfId="16965" xr:uid="{00000000-0005-0000-0000-00004E410000}"/>
    <cellStyle name="40% - Accent3 4 5" xfId="16966" xr:uid="{00000000-0005-0000-0000-00004F410000}"/>
    <cellStyle name="40% - Accent3 4 5 2" xfId="16967" xr:uid="{00000000-0005-0000-0000-000050410000}"/>
    <cellStyle name="40% - Accent3 4 5 3" xfId="16968" xr:uid="{00000000-0005-0000-0000-000051410000}"/>
    <cellStyle name="40% - Accent3 4 6" xfId="16969" xr:uid="{00000000-0005-0000-0000-000052410000}"/>
    <cellStyle name="40% - Accent3 4 7" xfId="16970" xr:uid="{00000000-0005-0000-0000-000053410000}"/>
    <cellStyle name="40% - Accent3 5" xfId="16971" xr:uid="{00000000-0005-0000-0000-000054410000}"/>
    <cellStyle name="40% - Accent3 5 2" xfId="16972" xr:uid="{00000000-0005-0000-0000-000055410000}"/>
    <cellStyle name="40% - Accent3 5 2 2" xfId="16973" xr:uid="{00000000-0005-0000-0000-000056410000}"/>
    <cellStyle name="40% - Accent3 5 2 2 2" xfId="16974" xr:uid="{00000000-0005-0000-0000-000057410000}"/>
    <cellStyle name="40% - Accent3 5 2 2 3" xfId="16975" xr:uid="{00000000-0005-0000-0000-000058410000}"/>
    <cellStyle name="40% - Accent3 5 2 3" xfId="16976" xr:uid="{00000000-0005-0000-0000-000059410000}"/>
    <cellStyle name="40% - Accent3 5 2 4" xfId="16977" xr:uid="{00000000-0005-0000-0000-00005A410000}"/>
    <cellStyle name="40% - Accent3 5 3" xfId="16978" xr:uid="{00000000-0005-0000-0000-00005B410000}"/>
    <cellStyle name="40% - Accent3 5 3 2" xfId="16979" xr:uid="{00000000-0005-0000-0000-00005C410000}"/>
    <cellStyle name="40% - Accent3 5 3 3" xfId="16980" xr:uid="{00000000-0005-0000-0000-00005D410000}"/>
    <cellStyle name="40% - Accent3 5 4" xfId="16981" xr:uid="{00000000-0005-0000-0000-00005E410000}"/>
    <cellStyle name="40% - Accent3 5 4 2" xfId="16982" xr:uid="{00000000-0005-0000-0000-00005F410000}"/>
    <cellStyle name="40% - Accent3 5 4 3" xfId="16983" xr:uid="{00000000-0005-0000-0000-000060410000}"/>
    <cellStyle name="40% - Accent3 5 5" xfId="16984" xr:uid="{00000000-0005-0000-0000-000061410000}"/>
    <cellStyle name="40% - Accent3 5 5 2" xfId="16985" xr:uid="{00000000-0005-0000-0000-000062410000}"/>
    <cellStyle name="40% - Accent3 5 5 3" xfId="16986" xr:uid="{00000000-0005-0000-0000-000063410000}"/>
    <cellStyle name="40% - Accent3 5 6" xfId="16987" xr:uid="{00000000-0005-0000-0000-000064410000}"/>
    <cellStyle name="40% - Accent3 5 7" xfId="16988" xr:uid="{00000000-0005-0000-0000-000065410000}"/>
    <cellStyle name="40% - Accent3 6" xfId="16989" xr:uid="{00000000-0005-0000-0000-000066410000}"/>
    <cellStyle name="40% - Accent3 6 2" xfId="16990" xr:uid="{00000000-0005-0000-0000-000067410000}"/>
    <cellStyle name="40% - Accent3 6 2 2" xfId="16991" xr:uid="{00000000-0005-0000-0000-000068410000}"/>
    <cellStyle name="40% - Accent3 6 2 2 2" xfId="16992" xr:uid="{00000000-0005-0000-0000-000069410000}"/>
    <cellStyle name="40% - Accent3 6 2 2 3" xfId="16993" xr:uid="{00000000-0005-0000-0000-00006A410000}"/>
    <cellStyle name="40% - Accent3 6 2 3" xfId="16994" xr:uid="{00000000-0005-0000-0000-00006B410000}"/>
    <cellStyle name="40% - Accent3 6 2 4" xfId="16995" xr:uid="{00000000-0005-0000-0000-00006C410000}"/>
    <cellStyle name="40% - Accent3 6 3" xfId="16996" xr:uid="{00000000-0005-0000-0000-00006D410000}"/>
    <cellStyle name="40% - Accent3 6 3 2" xfId="16997" xr:uid="{00000000-0005-0000-0000-00006E410000}"/>
    <cellStyle name="40% - Accent3 6 3 3" xfId="16998" xr:uid="{00000000-0005-0000-0000-00006F410000}"/>
    <cellStyle name="40% - Accent3 6 4" xfId="16999" xr:uid="{00000000-0005-0000-0000-000070410000}"/>
    <cellStyle name="40% - Accent3 6 4 2" xfId="17000" xr:uid="{00000000-0005-0000-0000-000071410000}"/>
    <cellStyle name="40% - Accent3 6 4 3" xfId="17001" xr:uid="{00000000-0005-0000-0000-000072410000}"/>
    <cellStyle name="40% - Accent3 6 5" xfId="17002" xr:uid="{00000000-0005-0000-0000-000073410000}"/>
    <cellStyle name="40% - Accent3 6 5 2" xfId="17003" xr:uid="{00000000-0005-0000-0000-000074410000}"/>
    <cellStyle name="40% - Accent3 6 5 3" xfId="17004" xr:uid="{00000000-0005-0000-0000-000075410000}"/>
    <cellStyle name="40% - Accent3 6 6" xfId="17005" xr:uid="{00000000-0005-0000-0000-000076410000}"/>
    <cellStyle name="40% - Accent3 6 7" xfId="17006" xr:uid="{00000000-0005-0000-0000-000077410000}"/>
    <cellStyle name="40% - Accent3 7" xfId="17007" xr:uid="{00000000-0005-0000-0000-000078410000}"/>
    <cellStyle name="40% - Accent3 7 2" xfId="17008" xr:uid="{00000000-0005-0000-0000-000079410000}"/>
    <cellStyle name="40% - Accent3 7 2 2" xfId="17009" xr:uid="{00000000-0005-0000-0000-00007A410000}"/>
    <cellStyle name="40% - Accent3 7 2 2 2" xfId="17010" xr:uid="{00000000-0005-0000-0000-00007B410000}"/>
    <cellStyle name="40% - Accent3 7 2 2 3" xfId="17011" xr:uid="{00000000-0005-0000-0000-00007C410000}"/>
    <cellStyle name="40% - Accent3 7 2 3" xfId="17012" xr:uid="{00000000-0005-0000-0000-00007D410000}"/>
    <cellStyle name="40% - Accent3 7 2 4" xfId="17013" xr:uid="{00000000-0005-0000-0000-00007E410000}"/>
    <cellStyle name="40% - Accent3 7 3" xfId="17014" xr:uid="{00000000-0005-0000-0000-00007F410000}"/>
    <cellStyle name="40% - Accent3 7 3 2" xfId="17015" xr:uid="{00000000-0005-0000-0000-000080410000}"/>
    <cellStyle name="40% - Accent3 7 3 3" xfId="17016" xr:uid="{00000000-0005-0000-0000-000081410000}"/>
    <cellStyle name="40% - Accent3 7 4" xfId="17017" xr:uid="{00000000-0005-0000-0000-000082410000}"/>
    <cellStyle name="40% - Accent3 7 4 2" xfId="17018" xr:uid="{00000000-0005-0000-0000-000083410000}"/>
    <cellStyle name="40% - Accent3 7 4 3" xfId="17019" xr:uid="{00000000-0005-0000-0000-000084410000}"/>
    <cellStyle name="40% - Accent3 7 5" xfId="17020" xr:uid="{00000000-0005-0000-0000-000085410000}"/>
    <cellStyle name="40% - Accent3 7 5 2" xfId="17021" xr:uid="{00000000-0005-0000-0000-000086410000}"/>
    <cellStyle name="40% - Accent3 7 5 3" xfId="17022" xr:uid="{00000000-0005-0000-0000-000087410000}"/>
    <cellStyle name="40% - Accent3 7 6" xfId="17023" xr:uid="{00000000-0005-0000-0000-000088410000}"/>
    <cellStyle name="40% - Accent3 7 7" xfId="17024" xr:uid="{00000000-0005-0000-0000-000089410000}"/>
    <cellStyle name="40% - Accent4 2" xfId="17025" xr:uid="{00000000-0005-0000-0000-00008A410000}"/>
    <cellStyle name="40% - Accent4 2 10" xfId="17026" xr:uid="{00000000-0005-0000-0000-00008B410000}"/>
    <cellStyle name="40% - Accent4 2 10 2" xfId="17027" xr:uid="{00000000-0005-0000-0000-00008C410000}"/>
    <cellStyle name="40% - Accent4 2 10 2 2" xfId="17028" xr:uid="{00000000-0005-0000-0000-00008D410000}"/>
    <cellStyle name="40% - Accent4 2 10 2 3" xfId="17029" xr:uid="{00000000-0005-0000-0000-00008E410000}"/>
    <cellStyle name="40% - Accent4 2 10 3" xfId="17030" xr:uid="{00000000-0005-0000-0000-00008F410000}"/>
    <cellStyle name="40% - Accent4 2 10 4" xfId="17031" xr:uid="{00000000-0005-0000-0000-000090410000}"/>
    <cellStyle name="40% - Accent4 2 11" xfId="17032" xr:uid="{00000000-0005-0000-0000-000091410000}"/>
    <cellStyle name="40% - Accent4 2 11 2" xfId="17033" xr:uid="{00000000-0005-0000-0000-000092410000}"/>
    <cellStyle name="40% - Accent4 2 11 3" xfId="17034" xr:uid="{00000000-0005-0000-0000-000093410000}"/>
    <cellStyle name="40% - Accent4 2 12" xfId="17035" xr:uid="{00000000-0005-0000-0000-000094410000}"/>
    <cellStyle name="40% - Accent4 2 12 2" xfId="17036" xr:uid="{00000000-0005-0000-0000-000095410000}"/>
    <cellStyle name="40% - Accent4 2 12 3" xfId="17037" xr:uid="{00000000-0005-0000-0000-000096410000}"/>
    <cellStyle name="40% - Accent4 2 13" xfId="17038" xr:uid="{00000000-0005-0000-0000-000097410000}"/>
    <cellStyle name="40% - Accent4 2 13 2" xfId="17039" xr:uid="{00000000-0005-0000-0000-000098410000}"/>
    <cellStyle name="40% - Accent4 2 13 3" xfId="17040" xr:uid="{00000000-0005-0000-0000-000099410000}"/>
    <cellStyle name="40% - Accent4 2 14" xfId="17041" xr:uid="{00000000-0005-0000-0000-00009A410000}"/>
    <cellStyle name="40% - Accent4 2 15" xfId="17042" xr:uid="{00000000-0005-0000-0000-00009B410000}"/>
    <cellStyle name="40% - Accent4 2 2" xfId="17043" xr:uid="{00000000-0005-0000-0000-00009C410000}"/>
    <cellStyle name="40% - Accent4 2 2 2" xfId="17044" xr:uid="{00000000-0005-0000-0000-00009D410000}"/>
    <cellStyle name="40% - Accent4 2 2 2 2" xfId="17045" xr:uid="{00000000-0005-0000-0000-00009E410000}"/>
    <cellStyle name="40% - Accent4 2 2 2 2 2" xfId="17046" xr:uid="{00000000-0005-0000-0000-00009F410000}"/>
    <cellStyle name="40% - Accent4 2 2 2 2 2 2" xfId="17047" xr:uid="{00000000-0005-0000-0000-0000A0410000}"/>
    <cellStyle name="40% - Accent4 2 2 2 2 2 3" xfId="17048" xr:uid="{00000000-0005-0000-0000-0000A1410000}"/>
    <cellStyle name="40% - Accent4 2 2 2 2 3" xfId="17049" xr:uid="{00000000-0005-0000-0000-0000A2410000}"/>
    <cellStyle name="40% - Accent4 2 2 2 2 4" xfId="17050" xr:uid="{00000000-0005-0000-0000-0000A3410000}"/>
    <cellStyle name="40% - Accent4 2 2 2 3" xfId="17051" xr:uid="{00000000-0005-0000-0000-0000A4410000}"/>
    <cellStyle name="40% - Accent4 2 2 2 3 2" xfId="17052" xr:uid="{00000000-0005-0000-0000-0000A5410000}"/>
    <cellStyle name="40% - Accent4 2 2 2 3 3" xfId="17053" xr:uid="{00000000-0005-0000-0000-0000A6410000}"/>
    <cellStyle name="40% - Accent4 2 2 2 4" xfId="17054" xr:uid="{00000000-0005-0000-0000-0000A7410000}"/>
    <cellStyle name="40% - Accent4 2 2 2 4 2" xfId="17055" xr:uid="{00000000-0005-0000-0000-0000A8410000}"/>
    <cellStyle name="40% - Accent4 2 2 2 4 3" xfId="17056" xr:uid="{00000000-0005-0000-0000-0000A9410000}"/>
    <cellStyle name="40% - Accent4 2 2 2 5" xfId="17057" xr:uid="{00000000-0005-0000-0000-0000AA410000}"/>
    <cellStyle name="40% - Accent4 2 2 2 5 2" xfId="17058" xr:uid="{00000000-0005-0000-0000-0000AB410000}"/>
    <cellStyle name="40% - Accent4 2 2 2 5 3" xfId="17059" xr:uid="{00000000-0005-0000-0000-0000AC410000}"/>
    <cellStyle name="40% - Accent4 2 2 2 6" xfId="17060" xr:uid="{00000000-0005-0000-0000-0000AD410000}"/>
    <cellStyle name="40% - Accent4 2 2 2 7" xfId="17061" xr:uid="{00000000-0005-0000-0000-0000AE410000}"/>
    <cellStyle name="40% - Accent4 2 2 3" xfId="17062" xr:uid="{00000000-0005-0000-0000-0000AF410000}"/>
    <cellStyle name="40% - Accent4 2 2 3 2" xfId="17063" xr:uid="{00000000-0005-0000-0000-0000B0410000}"/>
    <cellStyle name="40% - Accent4 2 2 3 2 2" xfId="17064" xr:uid="{00000000-0005-0000-0000-0000B1410000}"/>
    <cellStyle name="40% - Accent4 2 2 3 2 3" xfId="17065" xr:uid="{00000000-0005-0000-0000-0000B2410000}"/>
    <cellStyle name="40% - Accent4 2 2 3 3" xfId="17066" xr:uid="{00000000-0005-0000-0000-0000B3410000}"/>
    <cellStyle name="40% - Accent4 2 2 3 4" xfId="17067" xr:uid="{00000000-0005-0000-0000-0000B4410000}"/>
    <cellStyle name="40% - Accent4 2 2 4" xfId="17068" xr:uid="{00000000-0005-0000-0000-0000B5410000}"/>
    <cellStyle name="40% - Accent4 2 2 4 2" xfId="17069" xr:uid="{00000000-0005-0000-0000-0000B6410000}"/>
    <cellStyle name="40% - Accent4 2 2 4 3" xfId="17070" xr:uid="{00000000-0005-0000-0000-0000B7410000}"/>
    <cellStyle name="40% - Accent4 2 2 5" xfId="17071" xr:uid="{00000000-0005-0000-0000-0000B8410000}"/>
    <cellStyle name="40% - Accent4 2 2 5 2" xfId="17072" xr:uid="{00000000-0005-0000-0000-0000B9410000}"/>
    <cellStyle name="40% - Accent4 2 2 5 3" xfId="17073" xr:uid="{00000000-0005-0000-0000-0000BA410000}"/>
    <cellStyle name="40% - Accent4 2 2 6" xfId="17074" xr:uid="{00000000-0005-0000-0000-0000BB410000}"/>
    <cellStyle name="40% - Accent4 2 2 6 2" xfId="17075" xr:uid="{00000000-0005-0000-0000-0000BC410000}"/>
    <cellStyle name="40% - Accent4 2 2 6 3" xfId="17076" xr:uid="{00000000-0005-0000-0000-0000BD410000}"/>
    <cellStyle name="40% - Accent4 2 2 7" xfId="17077" xr:uid="{00000000-0005-0000-0000-0000BE410000}"/>
    <cellStyle name="40% - Accent4 2 2 8" xfId="17078" xr:uid="{00000000-0005-0000-0000-0000BF410000}"/>
    <cellStyle name="40% - Accent4 2 3" xfId="17079" xr:uid="{00000000-0005-0000-0000-0000C0410000}"/>
    <cellStyle name="40% - Accent4 2 3 2" xfId="17080" xr:uid="{00000000-0005-0000-0000-0000C1410000}"/>
    <cellStyle name="40% - Accent4 2 3 2 2" xfId="17081" xr:uid="{00000000-0005-0000-0000-0000C2410000}"/>
    <cellStyle name="40% - Accent4 2 3 2 2 2" xfId="17082" xr:uid="{00000000-0005-0000-0000-0000C3410000}"/>
    <cellStyle name="40% - Accent4 2 3 2 2 2 2" xfId="17083" xr:uid="{00000000-0005-0000-0000-0000C4410000}"/>
    <cellStyle name="40% - Accent4 2 3 2 2 2 3" xfId="17084" xr:uid="{00000000-0005-0000-0000-0000C5410000}"/>
    <cellStyle name="40% - Accent4 2 3 2 2 3" xfId="17085" xr:uid="{00000000-0005-0000-0000-0000C6410000}"/>
    <cellStyle name="40% - Accent4 2 3 2 2 4" xfId="17086" xr:uid="{00000000-0005-0000-0000-0000C7410000}"/>
    <cellStyle name="40% - Accent4 2 3 2 3" xfId="17087" xr:uid="{00000000-0005-0000-0000-0000C8410000}"/>
    <cellStyle name="40% - Accent4 2 3 2 3 2" xfId="17088" xr:uid="{00000000-0005-0000-0000-0000C9410000}"/>
    <cellStyle name="40% - Accent4 2 3 2 3 3" xfId="17089" xr:uid="{00000000-0005-0000-0000-0000CA410000}"/>
    <cellStyle name="40% - Accent4 2 3 2 4" xfId="17090" xr:uid="{00000000-0005-0000-0000-0000CB410000}"/>
    <cellStyle name="40% - Accent4 2 3 2 4 2" xfId="17091" xr:uid="{00000000-0005-0000-0000-0000CC410000}"/>
    <cellStyle name="40% - Accent4 2 3 2 4 3" xfId="17092" xr:uid="{00000000-0005-0000-0000-0000CD410000}"/>
    <cellStyle name="40% - Accent4 2 3 2 5" xfId="17093" xr:uid="{00000000-0005-0000-0000-0000CE410000}"/>
    <cellStyle name="40% - Accent4 2 3 2 5 2" xfId="17094" xr:uid="{00000000-0005-0000-0000-0000CF410000}"/>
    <cellStyle name="40% - Accent4 2 3 2 5 3" xfId="17095" xr:uid="{00000000-0005-0000-0000-0000D0410000}"/>
    <cellStyle name="40% - Accent4 2 3 2 6" xfId="17096" xr:uid="{00000000-0005-0000-0000-0000D1410000}"/>
    <cellStyle name="40% - Accent4 2 3 2 7" xfId="17097" xr:uid="{00000000-0005-0000-0000-0000D2410000}"/>
    <cellStyle name="40% - Accent4 2 3 3" xfId="17098" xr:uid="{00000000-0005-0000-0000-0000D3410000}"/>
    <cellStyle name="40% - Accent4 2 3 3 2" xfId="17099" xr:uid="{00000000-0005-0000-0000-0000D4410000}"/>
    <cellStyle name="40% - Accent4 2 3 3 2 2" xfId="17100" xr:uid="{00000000-0005-0000-0000-0000D5410000}"/>
    <cellStyle name="40% - Accent4 2 3 3 2 3" xfId="17101" xr:uid="{00000000-0005-0000-0000-0000D6410000}"/>
    <cellStyle name="40% - Accent4 2 3 3 3" xfId="17102" xr:uid="{00000000-0005-0000-0000-0000D7410000}"/>
    <cellStyle name="40% - Accent4 2 3 3 4" xfId="17103" xr:uid="{00000000-0005-0000-0000-0000D8410000}"/>
    <cellStyle name="40% - Accent4 2 3 4" xfId="17104" xr:uid="{00000000-0005-0000-0000-0000D9410000}"/>
    <cellStyle name="40% - Accent4 2 3 4 2" xfId="17105" xr:uid="{00000000-0005-0000-0000-0000DA410000}"/>
    <cellStyle name="40% - Accent4 2 3 4 3" xfId="17106" xr:uid="{00000000-0005-0000-0000-0000DB410000}"/>
    <cellStyle name="40% - Accent4 2 3 5" xfId="17107" xr:uid="{00000000-0005-0000-0000-0000DC410000}"/>
    <cellStyle name="40% - Accent4 2 3 5 2" xfId="17108" xr:uid="{00000000-0005-0000-0000-0000DD410000}"/>
    <cellStyle name="40% - Accent4 2 3 5 3" xfId="17109" xr:uid="{00000000-0005-0000-0000-0000DE410000}"/>
    <cellStyle name="40% - Accent4 2 3 6" xfId="17110" xr:uid="{00000000-0005-0000-0000-0000DF410000}"/>
    <cellStyle name="40% - Accent4 2 3 6 2" xfId="17111" xr:uid="{00000000-0005-0000-0000-0000E0410000}"/>
    <cellStyle name="40% - Accent4 2 3 6 3" xfId="17112" xr:uid="{00000000-0005-0000-0000-0000E1410000}"/>
    <cellStyle name="40% - Accent4 2 3 7" xfId="17113" xr:uid="{00000000-0005-0000-0000-0000E2410000}"/>
    <cellStyle name="40% - Accent4 2 3 8" xfId="17114" xr:uid="{00000000-0005-0000-0000-0000E3410000}"/>
    <cellStyle name="40% - Accent4 2 4" xfId="17115" xr:uid="{00000000-0005-0000-0000-0000E4410000}"/>
    <cellStyle name="40% - Accent4 2 4 2" xfId="17116" xr:uid="{00000000-0005-0000-0000-0000E5410000}"/>
    <cellStyle name="40% - Accent4 2 4 2 2" xfId="17117" xr:uid="{00000000-0005-0000-0000-0000E6410000}"/>
    <cellStyle name="40% - Accent4 2 4 2 2 2" xfId="17118" xr:uid="{00000000-0005-0000-0000-0000E7410000}"/>
    <cellStyle name="40% - Accent4 2 4 2 2 3" xfId="17119" xr:uid="{00000000-0005-0000-0000-0000E8410000}"/>
    <cellStyle name="40% - Accent4 2 4 2 3" xfId="17120" xr:uid="{00000000-0005-0000-0000-0000E9410000}"/>
    <cellStyle name="40% - Accent4 2 4 2 4" xfId="17121" xr:uid="{00000000-0005-0000-0000-0000EA410000}"/>
    <cellStyle name="40% - Accent4 2 4 3" xfId="17122" xr:uid="{00000000-0005-0000-0000-0000EB410000}"/>
    <cellStyle name="40% - Accent4 2 4 3 2" xfId="17123" xr:uid="{00000000-0005-0000-0000-0000EC410000}"/>
    <cellStyle name="40% - Accent4 2 4 3 3" xfId="17124" xr:uid="{00000000-0005-0000-0000-0000ED410000}"/>
    <cellStyle name="40% - Accent4 2 4 4" xfId="17125" xr:uid="{00000000-0005-0000-0000-0000EE410000}"/>
    <cellStyle name="40% - Accent4 2 4 4 2" xfId="17126" xr:uid="{00000000-0005-0000-0000-0000EF410000}"/>
    <cellStyle name="40% - Accent4 2 4 4 3" xfId="17127" xr:uid="{00000000-0005-0000-0000-0000F0410000}"/>
    <cellStyle name="40% - Accent4 2 4 5" xfId="17128" xr:uid="{00000000-0005-0000-0000-0000F1410000}"/>
    <cellStyle name="40% - Accent4 2 4 5 2" xfId="17129" xr:uid="{00000000-0005-0000-0000-0000F2410000}"/>
    <cellStyle name="40% - Accent4 2 4 5 3" xfId="17130" xr:uid="{00000000-0005-0000-0000-0000F3410000}"/>
    <cellStyle name="40% - Accent4 2 4 6" xfId="17131" xr:uid="{00000000-0005-0000-0000-0000F4410000}"/>
    <cellStyle name="40% - Accent4 2 4 7" xfId="17132" xr:uid="{00000000-0005-0000-0000-0000F5410000}"/>
    <cellStyle name="40% - Accent4 2 5" xfId="17133" xr:uid="{00000000-0005-0000-0000-0000F6410000}"/>
    <cellStyle name="40% - Accent4 2 5 2" xfId="17134" xr:uid="{00000000-0005-0000-0000-0000F7410000}"/>
    <cellStyle name="40% - Accent4 2 5 2 2" xfId="17135" xr:uid="{00000000-0005-0000-0000-0000F8410000}"/>
    <cellStyle name="40% - Accent4 2 5 2 2 2" xfId="17136" xr:uid="{00000000-0005-0000-0000-0000F9410000}"/>
    <cellStyle name="40% - Accent4 2 5 2 2 3" xfId="17137" xr:uid="{00000000-0005-0000-0000-0000FA410000}"/>
    <cellStyle name="40% - Accent4 2 5 2 3" xfId="17138" xr:uid="{00000000-0005-0000-0000-0000FB410000}"/>
    <cellStyle name="40% - Accent4 2 5 2 4" xfId="17139" xr:uid="{00000000-0005-0000-0000-0000FC410000}"/>
    <cellStyle name="40% - Accent4 2 5 3" xfId="17140" xr:uid="{00000000-0005-0000-0000-0000FD410000}"/>
    <cellStyle name="40% - Accent4 2 5 3 2" xfId="17141" xr:uid="{00000000-0005-0000-0000-0000FE410000}"/>
    <cellStyle name="40% - Accent4 2 5 3 3" xfId="17142" xr:uid="{00000000-0005-0000-0000-0000FF410000}"/>
    <cellStyle name="40% - Accent4 2 5 4" xfId="17143" xr:uid="{00000000-0005-0000-0000-000000420000}"/>
    <cellStyle name="40% - Accent4 2 5 4 2" xfId="17144" xr:uid="{00000000-0005-0000-0000-000001420000}"/>
    <cellStyle name="40% - Accent4 2 5 4 3" xfId="17145" xr:uid="{00000000-0005-0000-0000-000002420000}"/>
    <cellStyle name="40% - Accent4 2 5 5" xfId="17146" xr:uid="{00000000-0005-0000-0000-000003420000}"/>
    <cellStyle name="40% - Accent4 2 5 5 2" xfId="17147" xr:uid="{00000000-0005-0000-0000-000004420000}"/>
    <cellStyle name="40% - Accent4 2 5 5 3" xfId="17148" xr:uid="{00000000-0005-0000-0000-000005420000}"/>
    <cellStyle name="40% - Accent4 2 5 6" xfId="17149" xr:uid="{00000000-0005-0000-0000-000006420000}"/>
    <cellStyle name="40% - Accent4 2 5 7" xfId="17150" xr:uid="{00000000-0005-0000-0000-000007420000}"/>
    <cellStyle name="40% - Accent4 2 6" xfId="17151" xr:uid="{00000000-0005-0000-0000-000008420000}"/>
    <cellStyle name="40% - Accent4 2 6 2" xfId="17152" xr:uid="{00000000-0005-0000-0000-000009420000}"/>
    <cellStyle name="40% - Accent4 2 6 2 2" xfId="17153" xr:uid="{00000000-0005-0000-0000-00000A420000}"/>
    <cellStyle name="40% - Accent4 2 6 2 2 2" xfId="17154" xr:uid="{00000000-0005-0000-0000-00000B420000}"/>
    <cellStyle name="40% - Accent4 2 6 2 2 3" xfId="17155" xr:uid="{00000000-0005-0000-0000-00000C420000}"/>
    <cellStyle name="40% - Accent4 2 6 2 3" xfId="17156" xr:uid="{00000000-0005-0000-0000-00000D420000}"/>
    <cellStyle name="40% - Accent4 2 6 2 4" xfId="17157" xr:uid="{00000000-0005-0000-0000-00000E420000}"/>
    <cellStyle name="40% - Accent4 2 6 3" xfId="17158" xr:uid="{00000000-0005-0000-0000-00000F420000}"/>
    <cellStyle name="40% - Accent4 2 6 3 2" xfId="17159" xr:uid="{00000000-0005-0000-0000-000010420000}"/>
    <cellStyle name="40% - Accent4 2 6 3 3" xfId="17160" xr:uid="{00000000-0005-0000-0000-000011420000}"/>
    <cellStyle name="40% - Accent4 2 6 4" xfId="17161" xr:uid="{00000000-0005-0000-0000-000012420000}"/>
    <cellStyle name="40% - Accent4 2 6 4 2" xfId="17162" xr:uid="{00000000-0005-0000-0000-000013420000}"/>
    <cellStyle name="40% - Accent4 2 6 4 3" xfId="17163" xr:uid="{00000000-0005-0000-0000-000014420000}"/>
    <cellStyle name="40% - Accent4 2 6 5" xfId="17164" xr:uid="{00000000-0005-0000-0000-000015420000}"/>
    <cellStyle name="40% - Accent4 2 6 5 2" xfId="17165" xr:uid="{00000000-0005-0000-0000-000016420000}"/>
    <cellStyle name="40% - Accent4 2 6 5 3" xfId="17166" xr:uid="{00000000-0005-0000-0000-000017420000}"/>
    <cellStyle name="40% - Accent4 2 6 6" xfId="17167" xr:uid="{00000000-0005-0000-0000-000018420000}"/>
    <cellStyle name="40% - Accent4 2 6 7" xfId="17168" xr:uid="{00000000-0005-0000-0000-000019420000}"/>
    <cellStyle name="40% - Accent4 2 7" xfId="17169" xr:uid="{00000000-0005-0000-0000-00001A420000}"/>
    <cellStyle name="40% - Accent4 2 7 2" xfId="17170" xr:uid="{00000000-0005-0000-0000-00001B420000}"/>
    <cellStyle name="40% - Accent4 2 7 2 2" xfId="17171" xr:uid="{00000000-0005-0000-0000-00001C420000}"/>
    <cellStyle name="40% - Accent4 2 7 2 2 2" xfId="17172" xr:uid="{00000000-0005-0000-0000-00001D420000}"/>
    <cellStyle name="40% - Accent4 2 7 2 2 3" xfId="17173" xr:uid="{00000000-0005-0000-0000-00001E420000}"/>
    <cellStyle name="40% - Accent4 2 7 2 3" xfId="17174" xr:uid="{00000000-0005-0000-0000-00001F420000}"/>
    <cellStyle name="40% - Accent4 2 7 2 4" xfId="17175" xr:uid="{00000000-0005-0000-0000-000020420000}"/>
    <cellStyle name="40% - Accent4 2 7 3" xfId="17176" xr:uid="{00000000-0005-0000-0000-000021420000}"/>
    <cellStyle name="40% - Accent4 2 7 3 2" xfId="17177" xr:uid="{00000000-0005-0000-0000-000022420000}"/>
    <cellStyle name="40% - Accent4 2 7 3 3" xfId="17178" xr:uid="{00000000-0005-0000-0000-000023420000}"/>
    <cellStyle name="40% - Accent4 2 7 4" xfId="17179" xr:uid="{00000000-0005-0000-0000-000024420000}"/>
    <cellStyle name="40% - Accent4 2 7 4 2" xfId="17180" xr:uid="{00000000-0005-0000-0000-000025420000}"/>
    <cellStyle name="40% - Accent4 2 7 4 3" xfId="17181" xr:uid="{00000000-0005-0000-0000-000026420000}"/>
    <cellStyle name="40% - Accent4 2 7 5" xfId="17182" xr:uid="{00000000-0005-0000-0000-000027420000}"/>
    <cellStyle name="40% - Accent4 2 7 5 2" xfId="17183" xr:uid="{00000000-0005-0000-0000-000028420000}"/>
    <cellStyle name="40% - Accent4 2 7 5 3" xfId="17184" xr:uid="{00000000-0005-0000-0000-000029420000}"/>
    <cellStyle name="40% - Accent4 2 7 6" xfId="17185" xr:uid="{00000000-0005-0000-0000-00002A420000}"/>
    <cellStyle name="40% - Accent4 2 7 7" xfId="17186" xr:uid="{00000000-0005-0000-0000-00002B420000}"/>
    <cellStyle name="40% - Accent4 2 8" xfId="17187" xr:uid="{00000000-0005-0000-0000-00002C420000}"/>
    <cellStyle name="40% - Accent4 2 8 2" xfId="17188" xr:uid="{00000000-0005-0000-0000-00002D420000}"/>
    <cellStyle name="40% - Accent4 2 8 2 2" xfId="17189" xr:uid="{00000000-0005-0000-0000-00002E420000}"/>
    <cellStyle name="40% - Accent4 2 8 2 2 2" xfId="17190" xr:uid="{00000000-0005-0000-0000-00002F420000}"/>
    <cellStyle name="40% - Accent4 2 8 2 2 3" xfId="17191" xr:uid="{00000000-0005-0000-0000-000030420000}"/>
    <cellStyle name="40% - Accent4 2 8 2 3" xfId="17192" xr:uid="{00000000-0005-0000-0000-000031420000}"/>
    <cellStyle name="40% - Accent4 2 8 2 4" xfId="17193" xr:uid="{00000000-0005-0000-0000-000032420000}"/>
    <cellStyle name="40% - Accent4 2 8 3" xfId="17194" xr:uid="{00000000-0005-0000-0000-000033420000}"/>
    <cellStyle name="40% - Accent4 2 8 3 2" xfId="17195" xr:uid="{00000000-0005-0000-0000-000034420000}"/>
    <cellStyle name="40% - Accent4 2 8 3 3" xfId="17196" xr:uid="{00000000-0005-0000-0000-000035420000}"/>
    <cellStyle name="40% - Accent4 2 8 4" xfId="17197" xr:uid="{00000000-0005-0000-0000-000036420000}"/>
    <cellStyle name="40% - Accent4 2 8 4 2" xfId="17198" xr:uid="{00000000-0005-0000-0000-000037420000}"/>
    <cellStyle name="40% - Accent4 2 8 4 3" xfId="17199" xr:uid="{00000000-0005-0000-0000-000038420000}"/>
    <cellStyle name="40% - Accent4 2 8 5" xfId="17200" xr:uid="{00000000-0005-0000-0000-000039420000}"/>
    <cellStyle name="40% - Accent4 2 8 5 2" xfId="17201" xr:uid="{00000000-0005-0000-0000-00003A420000}"/>
    <cellStyle name="40% - Accent4 2 8 5 3" xfId="17202" xr:uid="{00000000-0005-0000-0000-00003B420000}"/>
    <cellStyle name="40% - Accent4 2 8 6" xfId="17203" xr:uid="{00000000-0005-0000-0000-00003C420000}"/>
    <cellStyle name="40% - Accent4 2 8 7" xfId="17204" xr:uid="{00000000-0005-0000-0000-00003D420000}"/>
    <cellStyle name="40% - Accent4 2 9" xfId="17205" xr:uid="{00000000-0005-0000-0000-00003E420000}"/>
    <cellStyle name="40% - Accent4 2 9 2" xfId="17206" xr:uid="{00000000-0005-0000-0000-00003F420000}"/>
    <cellStyle name="40% - Accent4 2 9 2 2" xfId="17207" xr:uid="{00000000-0005-0000-0000-000040420000}"/>
    <cellStyle name="40% - Accent4 2 9 2 2 2" xfId="17208" xr:uid="{00000000-0005-0000-0000-000041420000}"/>
    <cellStyle name="40% - Accent4 2 9 2 2 3" xfId="17209" xr:uid="{00000000-0005-0000-0000-000042420000}"/>
    <cellStyle name="40% - Accent4 2 9 2 3" xfId="17210" xr:uid="{00000000-0005-0000-0000-000043420000}"/>
    <cellStyle name="40% - Accent4 2 9 2 4" xfId="17211" xr:uid="{00000000-0005-0000-0000-000044420000}"/>
    <cellStyle name="40% - Accent4 2 9 3" xfId="17212" xr:uid="{00000000-0005-0000-0000-000045420000}"/>
    <cellStyle name="40% - Accent4 2 9 3 2" xfId="17213" xr:uid="{00000000-0005-0000-0000-000046420000}"/>
    <cellStyle name="40% - Accent4 2 9 3 3" xfId="17214" xr:uid="{00000000-0005-0000-0000-000047420000}"/>
    <cellStyle name="40% - Accent4 2 9 4" xfId="17215" xr:uid="{00000000-0005-0000-0000-000048420000}"/>
    <cellStyle name="40% - Accent4 2 9 4 2" xfId="17216" xr:uid="{00000000-0005-0000-0000-000049420000}"/>
    <cellStyle name="40% - Accent4 2 9 4 3" xfId="17217" xr:uid="{00000000-0005-0000-0000-00004A420000}"/>
    <cellStyle name="40% - Accent4 2 9 5" xfId="17218" xr:uid="{00000000-0005-0000-0000-00004B420000}"/>
    <cellStyle name="40% - Accent4 2 9 5 2" xfId="17219" xr:uid="{00000000-0005-0000-0000-00004C420000}"/>
    <cellStyle name="40% - Accent4 2 9 5 3" xfId="17220" xr:uid="{00000000-0005-0000-0000-00004D420000}"/>
    <cellStyle name="40% - Accent4 2 9 6" xfId="17221" xr:uid="{00000000-0005-0000-0000-00004E420000}"/>
    <cellStyle name="40% - Accent4 2 9 7" xfId="17222" xr:uid="{00000000-0005-0000-0000-00004F420000}"/>
    <cellStyle name="40% - Accent4 3" xfId="17223" xr:uid="{00000000-0005-0000-0000-000050420000}"/>
    <cellStyle name="40% - Accent4 4" xfId="17224" xr:uid="{00000000-0005-0000-0000-000051420000}"/>
    <cellStyle name="40% - Accent4 4 2" xfId="17225" xr:uid="{00000000-0005-0000-0000-000052420000}"/>
    <cellStyle name="40% - Accent4 4 2 2" xfId="17226" xr:uid="{00000000-0005-0000-0000-000053420000}"/>
    <cellStyle name="40% - Accent4 4 2 2 2" xfId="17227" xr:uid="{00000000-0005-0000-0000-000054420000}"/>
    <cellStyle name="40% - Accent4 4 2 2 3" xfId="17228" xr:uid="{00000000-0005-0000-0000-000055420000}"/>
    <cellStyle name="40% - Accent4 4 2 3" xfId="17229" xr:uid="{00000000-0005-0000-0000-000056420000}"/>
    <cellStyle name="40% - Accent4 4 2 4" xfId="17230" xr:uid="{00000000-0005-0000-0000-000057420000}"/>
    <cellStyle name="40% - Accent4 4 3" xfId="17231" xr:uid="{00000000-0005-0000-0000-000058420000}"/>
    <cellStyle name="40% - Accent4 4 3 2" xfId="17232" xr:uid="{00000000-0005-0000-0000-000059420000}"/>
    <cellStyle name="40% - Accent4 4 3 3" xfId="17233" xr:uid="{00000000-0005-0000-0000-00005A420000}"/>
    <cellStyle name="40% - Accent4 4 4" xfId="17234" xr:uid="{00000000-0005-0000-0000-00005B420000}"/>
    <cellStyle name="40% - Accent4 4 4 2" xfId="17235" xr:uid="{00000000-0005-0000-0000-00005C420000}"/>
    <cellStyle name="40% - Accent4 4 4 3" xfId="17236" xr:uid="{00000000-0005-0000-0000-00005D420000}"/>
    <cellStyle name="40% - Accent4 4 5" xfId="17237" xr:uid="{00000000-0005-0000-0000-00005E420000}"/>
    <cellStyle name="40% - Accent4 4 5 2" xfId="17238" xr:uid="{00000000-0005-0000-0000-00005F420000}"/>
    <cellStyle name="40% - Accent4 4 5 3" xfId="17239" xr:uid="{00000000-0005-0000-0000-000060420000}"/>
    <cellStyle name="40% - Accent4 4 6" xfId="17240" xr:uid="{00000000-0005-0000-0000-000061420000}"/>
    <cellStyle name="40% - Accent4 4 7" xfId="17241" xr:uid="{00000000-0005-0000-0000-000062420000}"/>
    <cellStyle name="40% - Accent4 5" xfId="17242" xr:uid="{00000000-0005-0000-0000-000063420000}"/>
    <cellStyle name="40% - Accent4 5 2" xfId="17243" xr:uid="{00000000-0005-0000-0000-000064420000}"/>
    <cellStyle name="40% - Accent4 5 2 2" xfId="17244" xr:uid="{00000000-0005-0000-0000-000065420000}"/>
    <cellStyle name="40% - Accent4 5 2 2 2" xfId="17245" xr:uid="{00000000-0005-0000-0000-000066420000}"/>
    <cellStyle name="40% - Accent4 5 2 2 3" xfId="17246" xr:uid="{00000000-0005-0000-0000-000067420000}"/>
    <cellStyle name="40% - Accent4 5 2 3" xfId="17247" xr:uid="{00000000-0005-0000-0000-000068420000}"/>
    <cellStyle name="40% - Accent4 5 2 4" xfId="17248" xr:uid="{00000000-0005-0000-0000-000069420000}"/>
    <cellStyle name="40% - Accent4 5 3" xfId="17249" xr:uid="{00000000-0005-0000-0000-00006A420000}"/>
    <cellStyle name="40% - Accent4 5 3 2" xfId="17250" xr:uid="{00000000-0005-0000-0000-00006B420000}"/>
    <cellStyle name="40% - Accent4 5 3 3" xfId="17251" xr:uid="{00000000-0005-0000-0000-00006C420000}"/>
    <cellStyle name="40% - Accent4 5 4" xfId="17252" xr:uid="{00000000-0005-0000-0000-00006D420000}"/>
    <cellStyle name="40% - Accent4 5 4 2" xfId="17253" xr:uid="{00000000-0005-0000-0000-00006E420000}"/>
    <cellStyle name="40% - Accent4 5 4 3" xfId="17254" xr:uid="{00000000-0005-0000-0000-00006F420000}"/>
    <cellStyle name="40% - Accent4 5 5" xfId="17255" xr:uid="{00000000-0005-0000-0000-000070420000}"/>
    <cellStyle name="40% - Accent4 5 5 2" xfId="17256" xr:uid="{00000000-0005-0000-0000-000071420000}"/>
    <cellStyle name="40% - Accent4 5 5 3" xfId="17257" xr:uid="{00000000-0005-0000-0000-000072420000}"/>
    <cellStyle name="40% - Accent4 5 6" xfId="17258" xr:uid="{00000000-0005-0000-0000-000073420000}"/>
    <cellStyle name="40% - Accent4 5 7" xfId="17259" xr:uid="{00000000-0005-0000-0000-000074420000}"/>
    <cellStyle name="40% - Accent4 6" xfId="17260" xr:uid="{00000000-0005-0000-0000-000075420000}"/>
    <cellStyle name="40% - Accent4 6 2" xfId="17261" xr:uid="{00000000-0005-0000-0000-000076420000}"/>
    <cellStyle name="40% - Accent4 6 2 2" xfId="17262" xr:uid="{00000000-0005-0000-0000-000077420000}"/>
    <cellStyle name="40% - Accent4 6 2 2 2" xfId="17263" xr:uid="{00000000-0005-0000-0000-000078420000}"/>
    <cellStyle name="40% - Accent4 6 2 2 3" xfId="17264" xr:uid="{00000000-0005-0000-0000-000079420000}"/>
    <cellStyle name="40% - Accent4 6 2 3" xfId="17265" xr:uid="{00000000-0005-0000-0000-00007A420000}"/>
    <cellStyle name="40% - Accent4 6 2 4" xfId="17266" xr:uid="{00000000-0005-0000-0000-00007B420000}"/>
    <cellStyle name="40% - Accent4 6 3" xfId="17267" xr:uid="{00000000-0005-0000-0000-00007C420000}"/>
    <cellStyle name="40% - Accent4 6 3 2" xfId="17268" xr:uid="{00000000-0005-0000-0000-00007D420000}"/>
    <cellStyle name="40% - Accent4 6 3 3" xfId="17269" xr:uid="{00000000-0005-0000-0000-00007E420000}"/>
    <cellStyle name="40% - Accent4 6 4" xfId="17270" xr:uid="{00000000-0005-0000-0000-00007F420000}"/>
    <cellStyle name="40% - Accent4 6 4 2" xfId="17271" xr:uid="{00000000-0005-0000-0000-000080420000}"/>
    <cellStyle name="40% - Accent4 6 4 3" xfId="17272" xr:uid="{00000000-0005-0000-0000-000081420000}"/>
    <cellStyle name="40% - Accent4 6 5" xfId="17273" xr:uid="{00000000-0005-0000-0000-000082420000}"/>
    <cellStyle name="40% - Accent4 6 5 2" xfId="17274" xr:uid="{00000000-0005-0000-0000-000083420000}"/>
    <cellStyle name="40% - Accent4 6 5 3" xfId="17275" xr:uid="{00000000-0005-0000-0000-000084420000}"/>
    <cellStyle name="40% - Accent4 6 6" xfId="17276" xr:uid="{00000000-0005-0000-0000-000085420000}"/>
    <cellStyle name="40% - Accent4 6 7" xfId="17277" xr:uid="{00000000-0005-0000-0000-000086420000}"/>
    <cellStyle name="40% - Accent4 7" xfId="17278" xr:uid="{00000000-0005-0000-0000-000087420000}"/>
    <cellStyle name="40% - Accent4 7 2" xfId="17279" xr:uid="{00000000-0005-0000-0000-000088420000}"/>
    <cellStyle name="40% - Accent4 7 2 2" xfId="17280" xr:uid="{00000000-0005-0000-0000-000089420000}"/>
    <cellStyle name="40% - Accent4 7 2 2 2" xfId="17281" xr:uid="{00000000-0005-0000-0000-00008A420000}"/>
    <cellStyle name="40% - Accent4 7 2 2 3" xfId="17282" xr:uid="{00000000-0005-0000-0000-00008B420000}"/>
    <cellStyle name="40% - Accent4 7 2 3" xfId="17283" xr:uid="{00000000-0005-0000-0000-00008C420000}"/>
    <cellStyle name="40% - Accent4 7 2 4" xfId="17284" xr:uid="{00000000-0005-0000-0000-00008D420000}"/>
    <cellStyle name="40% - Accent4 7 3" xfId="17285" xr:uid="{00000000-0005-0000-0000-00008E420000}"/>
    <cellStyle name="40% - Accent4 7 3 2" xfId="17286" xr:uid="{00000000-0005-0000-0000-00008F420000}"/>
    <cellStyle name="40% - Accent4 7 3 3" xfId="17287" xr:uid="{00000000-0005-0000-0000-000090420000}"/>
    <cellStyle name="40% - Accent4 7 4" xfId="17288" xr:uid="{00000000-0005-0000-0000-000091420000}"/>
    <cellStyle name="40% - Accent4 7 4 2" xfId="17289" xr:uid="{00000000-0005-0000-0000-000092420000}"/>
    <cellStyle name="40% - Accent4 7 4 3" xfId="17290" xr:uid="{00000000-0005-0000-0000-000093420000}"/>
    <cellStyle name="40% - Accent4 7 5" xfId="17291" xr:uid="{00000000-0005-0000-0000-000094420000}"/>
    <cellStyle name="40% - Accent4 7 5 2" xfId="17292" xr:uid="{00000000-0005-0000-0000-000095420000}"/>
    <cellStyle name="40% - Accent4 7 5 3" xfId="17293" xr:uid="{00000000-0005-0000-0000-000096420000}"/>
    <cellStyle name="40% - Accent4 7 6" xfId="17294" xr:uid="{00000000-0005-0000-0000-000097420000}"/>
    <cellStyle name="40% - Accent4 7 7" xfId="17295" xr:uid="{00000000-0005-0000-0000-000098420000}"/>
    <cellStyle name="40% - Accent5 2" xfId="17296" xr:uid="{00000000-0005-0000-0000-000099420000}"/>
    <cellStyle name="40% - Accent5 2 10" xfId="17297" xr:uid="{00000000-0005-0000-0000-00009A420000}"/>
    <cellStyle name="40% - Accent5 2 10 2" xfId="17298" xr:uid="{00000000-0005-0000-0000-00009B420000}"/>
    <cellStyle name="40% - Accent5 2 10 2 2" xfId="17299" xr:uid="{00000000-0005-0000-0000-00009C420000}"/>
    <cellStyle name="40% - Accent5 2 10 2 3" xfId="17300" xr:uid="{00000000-0005-0000-0000-00009D420000}"/>
    <cellStyle name="40% - Accent5 2 10 3" xfId="17301" xr:uid="{00000000-0005-0000-0000-00009E420000}"/>
    <cellStyle name="40% - Accent5 2 10 4" xfId="17302" xr:uid="{00000000-0005-0000-0000-00009F420000}"/>
    <cellStyle name="40% - Accent5 2 11" xfId="17303" xr:uid="{00000000-0005-0000-0000-0000A0420000}"/>
    <cellStyle name="40% - Accent5 2 11 2" xfId="17304" xr:uid="{00000000-0005-0000-0000-0000A1420000}"/>
    <cellStyle name="40% - Accent5 2 11 3" xfId="17305" xr:uid="{00000000-0005-0000-0000-0000A2420000}"/>
    <cellStyle name="40% - Accent5 2 12" xfId="17306" xr:uid="{00000000-0005-0000-0000-0000A3420000}"/>
    <cellStyle name="40% - Accent5 2 12 2" xfId="17307" xr:uid="{00000000-0005-0000-0000-0000A4420000}"/>
    <cellStyle name="40% - Accent5 2 12 3" xfId="17308" xr:uid="{00000000-0005-0000-0000-0000A5420000}"/>
    <cellStyle name="40% - Accent5 2 13" xfId="17309" xr:uid="{00000000-0005-0000-0000-0000A6420000}"/>
    <cellStyle name="40% - Accent5 2 13 2" xfId="17310" xr:uid="{00000000-0005-0000-0000-0000A7420000}"/>
    <cellStyle name="40% - Accent5 2 13 3" xfId="17311" xr:uid="{00000000-0005-0000-0000-0000A8420000}"/>
    <cellStyle name="40% - Accent5 2 14" xfId="17312" xr:uid="{00000000-0005-0000-0000-0000A9420000}"/>
    <cellStyle name="40% - Accent5 2 15" xfId="17313" xr:uid="{00000000-0005-0000-0000-0000AA420000}"/>
    <cellStyle name="40% - Accent5 2 2" xfId="17314" xr:uid="{00000000-0005-0000-0000-0000AB420000}"/>
    <cellStyle name="40% - Accent5 2 2 2" xfId="17315" xr:uid="{00000000-0005-0000-0000-0000AC420000}"/>
    <cellStyle name="40% - Accent5 2 2 2 2" xfId="17316" xr:uid="{00000000-0005-0000-0000-0000AD420000}"/>
    <cellStyle name="40% - Accent5 2 2 2 2 2" xfId="17317" xr:uid="{00000000-0005-0000-0000-0000AE420000}"/>
    <cellStyle name="40% - Accent5 2 2 2 2 2 2" xfId="17318" xr:uid="{00000000-0005-0000-0000-0000AF420000}"/>
    <cellStyle name="40% - Accent5 2 2 2 2 2 3" xfId="17319" xr:uid="{00000000-0005-0000-0000-0000B0420000}"/>
    <cellStyle name="40% - Accent5 2 2 2 2 3" xfId="17320" xr:uid="{00000000-0005-0000-0000-0000B1420000}"/>
    <cellStyle name="40% - Accent5 2 2 2 2 4" xfId="17321" xr:uid="{00000000-0005-0000-0000-0000B2420000}"/>
    <cellStyle name="40% - Accent5 2 2 2 3" xfId="17322" xr:uid="{00000000-0005-0000-0000-0000B3420000}"/>
    <cellStyle name="40% - Accent5 2 2 2 3 2" xfId="17323" xr:uid="{00000000-0005-0000-0000-0000B4420000}"/>
    <cellStyle name="40% - Accent5 2 2 2 3 3" xfId="17324" xr:uid="{00000000-0005-0000-0000-0000B5420000}"/>
    <cellStyle name="40% - Accent5 2 2 2 4" xfId="17325" xr:uid="{00000000-0005-0000-0000-0000B6420000}"/>
    <cellStyle name="40% - Accent5 2 2 2 4 2" xfId="17326" xr:uid="{00000000-0005-0000-0000-0000B7420000}"/>
    <cellStyle name="40% - Accent5 2 2 2 4 3" xfId="17327" xr:uid="{00000000-0005-0000-0000-0000B8420000}"/>
    <cellStyle name="40% - Accent5 2 2 2 5" xfId="17328" xr:uid="{00000000-0005-0000-0000-0000B9420000}"/>
    <cellStyle name="40% - Accent5 2 2 2 5 2" xfId="17329" xr:uid="{00000000-0005-0000-0000-0000BA420000}"/>
    <cellStyle name="40% - Accent5 2 2 2 5 3" xfId="17330" xr:uid="{00000000-0005-0000-0000-0000BB420000}"/>
    <cellStyle name="40% - Accent5 2 2 2 6" xfId="17331" xr:uid="{00000000-0005-0000-0000-0000BC420000}"/>
    <cellStyle name="40% - Accent5 2 2 2 7" xfId="17332" xr:uid="{00000000-0005-0000-0000-0000BD420000}"/>
    <cellStyle name="40% - Accent5 2 2 3" xfId="17333" xr:uid="{00000000-0005-0000-0000-0000BE420000}"/>
    <cellStyle name="40% - Accent5 2 2 3 2" xfId="17334" xr:uid="{00000000-0005-0000-0000-0000BF420000}"/>
    <cellStyle name="40% - Accent5 2 2 3 2 2" xfId="17335" xr:uid="{00000000-0005-0000-0000-0000C0420000}"/>
    <cellStyle name="40% - Accent5 2 2 3 2 3" xfId="17336" xr:uid="{00000000-0005-0000-0000-0000C1420000}"/>
    <cellStyle name="40% - Accent5 2 2 3 3" xfId="17337" xr:uid="{00000000-0005-0000-0000-0000C2420000}"/>
    <cellStyle name="40% - Accent5 2 2 3 4" xfId="17338" xr:uid="{00000000-0005-0000-0000-0000C3420000}"/>
    <cellStyle name="40% - Accent5 2 2 4" xfId="17339" xr:uid="{00000000-0005-0000-0000-0000C4420000}"/>
    <cellStyle name="40% - Accent5 2 2 4 2" xfId="17340" xr:uid="{00000000-0005-0000-0000-0000C5420000}"/>
    <cellStyle name="40% - Accent5 2 2 4 3" xfId="17341" xr:uid="{00000000-0005-0000-0000-0000C6420000}"/>
    <cellStyle name="40% - Accent5 2 2 5" xfId="17342" xr:uid="{00000000-0005-0000-0000-0000C7420000}"/>
    <cellStyle name="40% - Accent5 2 2 5 2" xfId="17343" xr:uid="{00000000-0005-0000-0000-0000C8420000}"/>
    <cellStyle name="40% - Accent5 2 2 5 3" xfId="17344" xr:uid="{00000000-0005-0000-0000-0000C9420000}"/>
    <cellStyle name="40% - Accent5 2 2 6" xfId="17345" xr:uid="{00000000-0005-0000-0000-0000CA420000}"/>
    <cellStyle name="40% - Accent5 2 2 6 2" xfId="17346" xr:uid="{00000000-0005-0000-0000-0000CB420000}"/>
    <cellStyle name="40% - Accent5 2 2 6 3" xfId="17347" xr:uid="{00000000-0005-0000-0000-0000CC420000}"/>
    <cellStyle name="40% - Accent5 2 2 7" xfId="17348" xr:uid="{00000000-0005-0000-0000-0000CD420000}"/>
    <cellStyle name="40% - Accent5 2 2 8" xfId="17349" xr:uid="{00000000-0005-0000-0000-0000CE420000}"/>
    <cellStyle name="40% - Accent5 2 3" xfId="17350" xr:uid="{00000000-0005-0000-0000-0000CF420000}"/>
    <cellStyle name="40% - Accent5 2 3 2" xfId="17351" xr:uid="{00000000-0005-0000-0000-0000D0420000}"/>
    <cellStyle name="40% - Accent5 2 3 2 2" xfId="17352" xr:uid="{00000000-0005-0000-0000-0000D1420000}"/>
    <cellStyle name="40% - Accent5 2 3 2 2 2" xfId="17353" xr:uid="{00000000-0005-0000-0000-0000D2420000}"/>
    <cellStyle name="40% - Accent5 2 3 2 2 2 2" xfId="17354" xr:uid="{00000000-0005-0000-0000-0000D3420000}"/>
    <cellStyle name="40% - Accent5 2 3 2 2 2 3" xfId="17355" xr:uid="{00000000-0005-0000-0000-0000D4420000}"/>
    <cellStyle name="40% - Accent5 2 3 2 2 3" xfId="17356" xr:uid="{00000000-0005-0000-0000-0000D5420000}"/>
    <cellStyle name="40% - Accent5 2 3 2 2 4" xfId="17357" xr:uid="{00000000-0005-0000-0000-0000D6420000}"/>
    <cellStyle name="40% - Accent5 2 3 2 3" xfId="17358" xr:uid="{00000000-0005-0000-0000-0000D7420000}"/>
    <cellStyle name="40% - Accent5 2 3 2 3 2" xfId="17359" xr:uid="{00000000-0005-0000-0000-0000D8420000}"/>
    <cellStyle name="40% - Accent5 2 3 2 3 3" xfId="17360" xr:uid="{00000000-0005-0000-0000-0000D9420000}"/>
    <cellStyle name="40% - Accent5 2 3 2 4" xfId="17361" xr:uid="{00000000-0005-0000-0000-0000DA420000}"/>
    <cellStyle name="40% - Accent5 2 3 2 4 2" xfId="17362" xr:uid="{00000000-0005-0000-0000-0000DB420000}"/>
    <cellStyle name="40% - Accent5 2 3 2 4 3" xfId="17363" xr:uid="{00000000-0005-0000-0000-0000DC420000}"/>
    <cellStyle name="40% - Accent5 2 3 2 5" xfId="17364" xr:uid="{00000000-0005-0000-0000-0000DD420000}"/>
    <cellStyle name="40% - Accent5 2 3 2 5 2" xfId="17365" xr:uid="{00000000-0005-0000-0000-0000DE420000}"/>
    <cellStyle name="40% - Accent5 2 3 2 5 3" xfId="17366" xr:uid="{00000000-0005-0000-0000-0000DF420000}"/>
    <cellStyle name="40% - Accent5 2 3 2 6" xfId="17367" xr:uid="{00000000-0005-0000-0000-0000E0420000}"/>
    <cellStyle name="40% - Accent5 2 3 2 7" xfId="17368" xr:uid="{00000000-0005-0000-0000-0000E1420000}"/>
    <cellStyle name="40% - Accent5 2 3 3" xfId="17369" xr:uid="{00000000-0005-0000-0000-0000E2420000}"/>
    <cellStyle name="40% - Accent5 2 3 3 2" xfId="17370" xr:uid="{00000000-0005-0000-0000-0000E3420000}"/>
    <cellStyle name="40% - Accent5 2 3 3 2 2" xfId="17371" xr:uid="{00000000-0005-0000-0000-0000E4420000}"/>
    <cellStyle name="40% - Accent5 2 3 3 2 3" xfId="17372" xr:uid="{00000000-0005-0000-0000-0000E5420000}"/>
    <cellStyle name="40% - Accent5 2 3 3 3" xfId="17373" xr:uid="{00000000-0005-0000-0000-0000E6420000}"/>
    <cellStyle name="40% - Accent5 2 3 3 4" xfId="17374" xr:uid="{00000000-0005-0000-0000-0000E7420000}"/>
    <cellStyle name="40% - Accent5 2 3 4" xfId="17375" xr:uid="{00000000-0005-0000-0000-0000E8420000}"/>
    <cellStyle name="40% - Accent5 2 3 4 2" xfId="17376" xr:uid="{00000000-0005-0000-0000-0000E9420000}"/>
    <cellStyle name="40% - Accent5 2 3 4 3" xfId="17377" xr:uid="{00000000-0005-0000-0000-0000EA420000}"/>
    <cellStyle name="40% - Accent5 2 3 5" xfId="17378" xr:uid="{00000000-0005-0000-0000-0000EB420000}"/>
    <cellStyle name="40% - Accent5 2 3 5 2" xfId="17379" xr:uid="{00000000-0005-0000-0000-0000EC420000}"/>
    <cellStyle name="40% - Accent5 2 3 5 3" xfId="17380" xr:uid="{00000000-0005-0000-0000-0000ED420000}"/>
    <cellStyle name="40% - Accent5 2 3 6" xfId="17381" xr:uid="{00000000-0005-0000-0000-0000EE420000}"/>
    <cellStyle name="40% - Accent5 2 3 6 2" xfId="17382" xr:uid="{00000000-0005-0000-0000-0000EF420000}"/>
    <cellStyle name="40% - Accent5 2 3 6 3" xfId="17383" xr:uid="{00000000-0005-0000-0000-0000F0420000}"/>
    <cellStyle name="40% - Accent5 2 3 7" xfId="17384" xr:uid="{00000000-0005-0000-0000-0000F1420000}"/>
    <cellStyle name="40% - Accent5 2 3 8" xfId="17385" xr:uid="{00000000-0005-0000-0000-0000F2420000}"/>
    <cellStyle name="40% - Accent5 2 4" xfId="17386" xr:uid="{00000000-0005-0000-0000-0000F3420000}"/>
    <cellStyle name="40% - Accent5 2 4 2" xfId="17387" xr:uid="{00000000-0005-0000-0000-0000F4420000}"/>
    <cellStyle name="40% - Accent5 2 4 2 2" xfId="17388" xr:uid="{00000000-0005-0000-0000-0000F5420000}"/>
    <cellStyle name="40% - Accent5 2 4 2 2 2" xfId="17389" xr:uid="{00000000-0005-0000-0000-0000F6420000}"/>
    <cellStyle name="40% - Accent5 2 4 2 2 3" xfId="17390" xr:uid="{00000000-0005-0000-0000-0000F7420000}"/>
    <cellStyle name="40% - Accent5 2 4 2 3" xfId="17391" xr:uid="{00000000-0005-0000-0000-0000F8420000}"/>
    <cellStyle name="40% - Accent5 2 4 2 4" xfId="17392" xr:uid="{00000000-0005-0000-0000-0000F9420000}"/>
    <cellStyle name="40% - Accent5 2 4 3" xfId="17393" xr:uid="{00000000-0005-0000-0000-0000FA420000}"/>
    <cellStyle name="40% - Accent5 2 4 3 2" xfId="17394" xr:uid="{00000000-0005-0000-0000-0000FB420000}"/>
    <cellStyle name="40% - Accent5 2 4 3 3" xfId="17395" xr:uid="{00000000-0005-0000-0000-0000FC420000}"/>
    <cellStyle name="40% - Accent5 2 4 4" xfId="17396" xr:uid="{00000000-0005-0000-0000-0000FD420000}"/>
    <cellStyle name="40% - Accent5 2 4 4 2" xfId="17397" xr:uid="{00000000-0005-0000-0000-0000FE420000}"/>
    <cellStyle name="40% - Accent5 2 4 4 3" xfId="17398" xr:uid="{00000000-0005-0000-0000-0000FF420000}"/>
    <cellStyle name="40% - Accent5 2 4 5" xfId="17399" xr:uid="{00000000-0005-0000-0000-000000430000}"/>
    <cellStyle name="40% - Accent5 2 4 5 2" xfId="17400" xr:uid="{00000000-0005-0000-0000-000001430000}"/>
    <cellStyle name="40% - Accent5 2 4 5 3" xfId="17401" xr:uid="{00000000-0005-0000-0000-000002430000}"/>
    <cellStyle name="40% - Accent5 2 4 6" xfId="17402" xr:uid="{00000000-0005-0000-0000-000003430000}"/>
    <cellStyle name="40% - Accent5 2 4 7" xfId="17403" xr:uid="{00000000-0005-0000-0000-000004430000}"/>
    <cellStyle name="40% - Accent5 2 5" xfId="17404" xr:uid="{00000000-0005-0000-0000-000005430000}"/>
    <cellStyle name="40% - Accent5 2 5 2" xfId="17405" xr:uid="{00000000-0005-0000-0000-000006430000}"/>
    <cellStyle name="40% - Accent5 2 5 2 2" xfId="17406" xr:uid="{00000000-0005-0000-0000-000007430000}"/>
    <cellStyle name="40% - Accent5 2 5 2 2 2" xfId="17407" xr:uid="{00000000-0005-0000-0000-000008430000}"/>
    <cellStyle name="40% - Accent5 2 5 2 2 3" xfId="17408" xr:uid="{00000000-0005-0000-0000-000009430000}"/>
    <cellStyle name="40% - Accent5 2 5 2 3" xfId="17409" xr:uid="{00000000-0005-0000-0000-00000A430000}"/>
    <cellStyle name="40% - Accent5 2 5 2 4" xfId="17410" xr:uid="{00000000-0005-0000-0000-00000B430000}"/>
    <cellStyle name="40% - Accent5 2 5 3" xfId="17411" xr:uid="{00000000-0005-0000-0000-00000C430000}"/>
    <cellStyle name="40% - Accent5 2 5 3 2" xfId="17412" xr:uid="{00000000-0005-0000-0000-00000D430000}"/>
    <cellStyle name="40% - Accent5 2 5 3 3" xfId="17413" xr:uid="{00000000-0005-0000-0000-00000E430000}"/>
    <cellStyle name="40% - Accent5 2 5 4" xfId="17414" xr:uid="{00000000-0005-0000-0000-00000F430000}"/>
    <cellStyle name="40% - Accent5 2 5 4 2" xfId="17415" xr:uid="{00000000-0005-0000-0000-000010430000}"/>
    <cellStyle name="40% - Accent5 2 5 4 3" xfId="17416" xr:uid="{00000000-0005-0000-0000-000011430000}"/>
    <cellStyle name="40% - Accent5 2 5 5" xfId="17417" xr:uid="{00000000-0005-0000-0000-000012430000}"/>
    <cellStyle name="40% - Accent5 2 5 5 2" xfId="17418" xr:uid="{00000000-0005-0000-0000-000013430000}"/>
    <cellStyle name="40% - Accent5 2 5 5 3" xfId="17419" xr:uid="{00000000-0005-0000-0000-000014430000}"/>
    <cellStyle name="40% - Accent5 2 5 6" xfId="17420" xr:uid="{00000000-0005-0000-0000-000015430000}"/>
    <cellStyle name="40% - Accent5 2 5 7" xfId="17421" xr:uid="{00000000-0005-0000-0000-000016430000}"/>
    <cellStyle name="40% - Accent5 2 6" xfId="17422" xr:uid="{00000000-0005-0000-0000-000017430000}"/>
    <cellStyle name="40% - Accent5 2 6 2" xfId="17423" xr:uid="{00000000-0005-0000-0000-000018430000}"/>
    <cellStyle name="40% - Accent5 2 6 2 2" xfId="17424" xr:uid="{00000000-0005-0000-0000-000019430000}"/>
    <cellStyle name="40% - Accent5 2 6 2 2 2" xfId="17425" xr:uid="{00000000-0005-0000-0000-00001A430000}"/>
    <cellStyle name="40% - Accent5 2 6 2 2 3" xfId="17426" xr:uid="{00000000-0005-0000-0000-00001B430000}"/>
    <cellStyle name="40% - Accent5 2 6 2 3" xfId="17427" xr:uid="{00000000-0005-0000-0000-00001C430000}"/>
    <cellStyle name="40% - Accent5 2 6 2 4" xfId="17428" xr:uid="{00000000-0005-0000-0000-00001D430000}"/>
    <cellStyle name="40% - Accent5 2 6 3" xfId="17429" xr:uid="{00000000-0005-0000-0000-00001E430000}"/>
    <cellStyle name="40% - Accent5 2 6 3 2" xfId="17430" xr:uid="{00000000-0005-0000-0000-00001F430000}"/>
    <cellStyle name="40% - Accent5 2 6 3 3" xfId="17431" xr:uid="{00000000-0005-0000-0000-000020430000}"/>
    <cellStyle name="40% - Accent5 2 6 4" xfId="17432" xr:uid="{00000000-0005-0000-0000-000021430000}"/>
    <cellStyle name="40% - Accent5 2 6 4 2" xfId="17433" xr:uid="{00000000-0005-0000-0000-000022430000}"/>
    <cellStyle name="40% - Accent5 2 6 4 3" xfId="17434" xr:uid="{00000000-0005-0000-0000-000023430000}"/>
    <cellStyle name="40% - Accent5 2 6 5" xfId="17435" xr:uid="{00000000-0005-0000-0000-000024430000}"/>
    <cellStyle name="40% - Accent5 2 6 5 2" xfId="17436" xr:uid="{00000000-0005-0000-0000-000025430000}"/>
    <cellStyle name="40% - Accent5 2 6 5 3" xfId="17437" xr:uid="{00000000-0005-0000-0000-000026430000}"/>
    <cellStyle name="40% - Accent5 2 6 6" xfId="17438" xr:uid="{00000000-0005-0000-0000-000027430000}"/>
    <cellStyle name="40% - Accent5 2 6 7" xfId="17439" xr:uid="{00000000-0005-0000-0000-000028430000}"/>
    <cellStyle name="40% - Accent5 2 7" xfId="17440" xr:uid="{00000000-0005-0000-0000-000029430000}"/>
    <cellStyle name="40% - Accent5 2 7 2" xfId="17441" xr:uid="{00000000-0005-0000-0000-00002A430000}"/>
    <cellStyle name="40% - Accent5 2 7 2 2" xfId="17442" xr:uid="{00000000-0005-0000-0000-00002B430000}"/>
    <cellStyle name="40% - Accent5 2 7 2 2 2" xfId="17443" xr:uid="{00000000-0005-0000-0000-00002C430000}"/>
    <cellStyle name="40% - Accent5 2 7 2 2 3" xfId="17444" xr:uid="{00000000-0005-0000-0000-00002D430000}"/>
    <cellStyle name="40% - Accent5 2 7 2 3" xfId="17445" xr:uid="{00000000-0005-0000-0000-00002E430000}"/>
    <cellStyle name="40% - Accent5 2 7 2 4" xfId="17446" xr:uid="{00000000-0005-0000-0000-00002F430000}"/>
    <cellStyle name="40% - Accent5 2 7 3" xfId="17447" xr:uid="{00000000-0005-0000-0000-000030430000}"/>
    <cellStyle name="40% - Accent5 2 7 3 2" xfId="17448" xr:uid="{00000000-0005-0000-0000-000031430000}"/>
    <cellStyle name="40% - Accent5 2 7 3 3" xfId="17449" xr:uid="{00000000-0005-0000-0000-000032430000}"/>
    <cellStyle name="40% - Accent5 2 7 4" xfId="17450" xr:uid="{00000000-0005-0000-0000-000033430000}"/>
    <cellStyle name="40% - Accent5 2 7 4 2" xfId="17451" xr:uid="{00000000-0005-0000-0000-000034430000}"/>
    <cellStyle name="40% - Accent5 2 7 4 3" xfId="17452" xr:uid="{00000000-0005-0000-0000-000035430000}"/>
    <cellStyle name="40% - Accent5 2 7 5" xfId="17453" xr:uid="{00000000-0005-0000-0000-000036430000}"/>
    <cellStyle name="40% - Accent5 2 7 5 2" xfId="17454" xr:uid="{00000000-0005-0000-0000-000037430000}"/>
    <cellStyle name="40% - Accent5 2 7 5 3" xfId="17455" xr:uid="{00000000-0005-0000-0000-000038430000}"/>
    <cellStyle name="40% - Accent5 2 7 6" xfId="17456" xr:uid="{00000000-0005-0000-0000-000039430000}"/>
    <cellStyle name="40% - Accent5 2 7 7" xfId="17457" xr:uid="{00000000-0005-0000-0000-00003A430000}"/>
    <cellStyle name="40% - Accent5 2 8" xfId="17458" xr:uid="{00000000-0005-0000-0000-00003B430000}"/>
    <cellStyle name="40% - Accent5 2 8 2" xfId="17459" xr:uid="{00000000-0005-0000-0000-00003C430000}"/>
    <cellStyle name="40% - Accent5 2 8 2 2" xfId="17460" xr:uid="{00000000-0005-0000-0000-00003D430000}"/>
    <cellStyle name="40% - Accent5 2 8 2 2 2" xfId="17461" xr:uid="{00000000-0005-0000-0000-00003E430000}"/>
    <cellStyle name="40% - Accent5 2 8 2 2 3" xfId="17462" xr:uid="{00000000-0005-0000-0000-00003F430000}"/>
    <cellStyle name="40% - Accent5 2 8 2 3" xfId="17463" xr:uid="{00000000-0005-0000-0000-000040430000}"/>
    <cellStyle name="40% - Accent5 2 8 2 4" xfId="17464" xr:uid="{00000000-0005-0000-0000-000041430000}"/>
    <cellStyle name="40% - Accent5 2 8 3" xfId="17465" xr:uid="{00000000-0005-0000-0000-000042430000}"/>
    <cellStyle name="40% - Accent5 2 8 3 2" xfId="17466" xr:uid="{00000000-0005-0000-0000-000043430000}"/>
    <cellStyle name="40% - Accent5 2 8 3 3" xfId="17467" xr:uid="{00000000-0005-0000-0000-000044430000}"/>
    <cellStyle name="40% - Accent5 2 8 4" xfId="17468" xr:uid="{00000000-0005-0000-0000-000045430000}"/>
    <cellStyle name="40% - Accent5 2 8 4 2" xfId="17469" xr:uid="{00000000-0005-0000-0000-000046430000}"/>
    <cellStyle name="40% - Accent5 2 8 4 3" xfId="17470" xr:uid="{00000000-0005-0000-0000-000047430000}"/>
    <cellStyle name="40% - Accent5 2 8 5" xfId="17471" xr:uid="{00000000-0005-0000-0000-000048430000}"/>
    <cellStyle name="40% - Accent5 2 8 5 2" xfId="17472" xr:uid="{00000000-0005-0000-0000-000049430000}"/>
    <cellStyle name="40% - Accent5 2 8 5 3" xfId="17473" xr:uid="{00000000-0005-0000-0000-00004A430000}"/>
    <cellStyle name="40% - Accent5 2 8 6" xfId="17474" xr:uid="{00000000-0005-0000-0000-00004B430000}"/>
    <cellStyle name="40% - Accent5 2 8 7" xfId="17475" xr:uid="{00000000-0005-0000-0000-00004C430000}"/>
    <cellStyle name="40% - Accent5 2 9" xfId="17476" xr:uid="{00000000-0005-0000-0000-00004D430000}"/>
    <cellStyle name="40% - Accent5 2 9 2" xfId="17477" xr:uid="{00000000-0005-0000-0000-00004E430000}"/>
    <cellStyle name="40% - Accent5 2 9 2 2" xfId="17478" xr:uid="{00000000-0005-0000-0000-00004F430000}"/>
    <cellStyle name="40% - Accent5 2 9 2 2 2" xfId="17479" xr:uid="{00000000-0005-0000-0000-000050430000}"/>
    <cellStyle name="40% - Accent5 2 9 2 2 3" xfId="17480" xr:uid="{00000000-0005-0000-0000-000051430000}"/>
    <cellStyle name="40% - Accent5 2 9 2 3" xfId="17481" xr:uid="{00000000-0005-0000-0000-000052430000}"/>
    <cellStyle name="40% - Accent5 2 9 2 4" xfId="17482" xr:uid="{00000000-0005-0000-0000-000053430000}"/>
    <cellStyle name="40% - Accent5 2 9 3" xfId="17483" xr:uid="{00000000-0005-0000-0000-000054430000}"/>
    <cellStyle name="40% - Accent5 2 9 3 2" xfId="17484" xr:uid="{00000000-0005-0000-0000-000055430000}"/>
    <cellStyle name="40% - Accent5 2 9 3 3" xfId="17485" xr:uid="{00000000-0005-0000-0000-000056430000}"/>
    <cellStyle name="40% - Accent5 2 9 4" xfId="17486" xr:uid="{00000000-0005-0000-0000-000057430000}"/>
    <cellStyle name="40% - Accent5 2 9 4 2" xfId="17487" xr:uid="{00000000-0005-0000-0000-000058430000}"/>
    <cellStyle name="40% - Accent5 2 9 4 3" xfId="17488" xr:uid="{00000000-0005-0000-0000-000059430000}"/>
    <cellStyle name="40% - Accent5 2 9 5" xfId="17489" xr:uid="{00000000-0005-0000-0000-00005A430000}"/>
    <cellStyle name="40% - Accent5 2 9 5 2" xfId="17490" xr:uid="{00000000-0005-0000-0000-00005B430000}"/>
    <cellStyle name="40% - Accent5 2 9 5 3" xfId="17491" xr:uid="{00000000-0005-0000-0000-00005C430000}"/>
    <cellStyle name="40% - Accent5 2 9 6" xfId="17492" xr:uid="{00000000-0005-0000-0000-00005D430000}"/>
    <cellStyle name="40% - Accent5 2 9 7" xfId="17493" xr:uid="{00000000-0005-0000-0000-00005E430000}"/>
    <cellStyle name="40% - Accent5 3" xfId="17494" xr:uid="{00000000-0005-0000-0000-00005F430000}"/>
    <cellStyle name="40% - Accent5 4" xfId="17495" xr:uid="{00000000-0005-0000-0000-000060430000}"/>
    <cellStyle name="40% - Accent5 4 2" xfId="17496" xr:uid="{00000000-0005-0000-0000-000061430000}"/>
    <cellStyle name="40% - Accent5 4 2 2" xfId="17497" xr:uid="{00000000-0005-0000-0000-000062430000}"/>
    <cellStyle name="40% - Accent5 4 2 2 2" xfId="17498" xr:uid="{00000000-0005-0000-0000-000063430000}"/>
    <cellStyle name="40% - Accent5 4 2 2 3" xfId="17499" xr:uid="{00000000-0005-0000-0000-000064430000}"/>
    <cellStyle name="40% - Accent5 4 2 3" xfId="17500" xr:uid="{00000000-0005-0000-0000-000065430000}"/>
    <cellStyle name="40% - Accent5 4 2 4" xfId="17501" xr:uid="{00000000-0005-0000-0000-000066430000}"/>
    <cellStyle name="40% - Accent5 4 3" xfId="17502" xr:uid="{00000000-0005-0000-0000-000067430000}"/>
    <cellStyle name="40% - Accent5 4 3 2" xfId="17503" xr:uid="{00000000-0005-0000-0000-000068430000}"/>
    <cellStyle name="40% - Accent5 4 3 3" xfId="17504" xr:uid="{00000000-0005-0000-0000-000069430000}"/>
    <cellStyle name="40% - Accent5 4 4" xfId="17505" xr:uid="{00000000-0005-0000-0000-00006A430000}"/>
    <cellStyle name="40% - Accent5 4 4 2" xfId="17506" xr:uid="{00000000-0005-0000-0000-00006B430000}"/>
    <cellStyle name="40% - Accent5 4 4 3" xfId="17507" xr:uid="{00000000-0005-0000-0000-00006C430000}"/>
    <cellStyle name="40% - Accent5 4 5" xfId="17508" xr:uid="{00000000-0005-0000-0000-00006D430000}"/>
    <cellStyle name="40% - Accent5 4 5 2" xfId="17509" xr:uid="{00000000-0005-0000-0000-00006E430000}"/>
    <cellStyle name="40% - Accent5 4 5 3" xfId="17510" xr:uid="{00000000-0005-0000-0000-00006F430000}"/>
    <cellStyle name="40% - Accent5 4 6" xfId="17511" xr:uid="{00000000-0005-0000-0000-000070430000}"/>
    <cellStyle name="40% - Accent5 4 7" xfId="17512" xr:uid="{00000000-0005-0000-0000-000071430000}"/>
    <cellStyle name="40% - Accent5 5" xfId="17513" xr:uid="{00000000-0005-0000-0000-000072430000}"/>
    <cellStyle name="40% - Accent5 5 2" xfId="17514" xr:uid="{00000000-0005-0000-0000-000073430000}"/>
    <cellStyle name="40% - Accent5 5 2 2" xfId="17515" xr:uid="{00000000-0005-0000-0000-000074430000}"/>
    <cellStyle name="40% - Accent5 5 2 2 2" xfId="17516" xr:uid="{00000000-0005-0000-0000-000075430000}"/>
    <cellStyle name="40% - Accent5 5 2 2 3" xfId="17517" xr:uid="{00000000-0005-0000-0000-000076430000}"/>
    <cellStyle name="40% - Accent5 5 2 3" xfId="17518" xr:uid="{00000000-0005-0000-0000-000077430000}"/>
    <cellStyle name="40% - Accent5 5 2 4" xfId="17519" xr:uid="{00000000-0005-0000-0000-000078430000}"/>
    <cellStyle name="40% - Accent5 5 3" xfId="17520" xr:uid="{00000000-0005-0000-0000-000079430000}"/>
    <cellStyle name="40% - Accent5 5 3 2" xfId="17521" xr:uid="{00000000-0005-0000-0000-00007A430000}"/>
    <cellStyle name="40% - Accent5 5 3 3" xfId="17522" xr:uid="{00000000-0005-0000-0000-00007B430000}"/>
    <cellStyle name="40% - Accent5 5 4" xfId="17523" xr:uid="{00000000-0005-0000-0000-00007C430000}"/>
    <cellStyle name="40% - Accent5 5 4 2" xfId="17524" xr:uid="{00000000-0005-0000-0000-00007D430000}"/>
    <cellStyle name="40% - Accent5 5 4 3" xfId="17525" xr:uid="{00000000-0005-0000-0000-00007E430000}"/>
    <cellStyle name="40% - Accent5 5 5" xfId="17526" xr:uid="{00000000-0005-0000-0000-00007F430000}"/>
    <cellStyle name="40% - Accent5 5 5 2" xfId="17527" xr:uid="{00000000-0005-0000-0000-000080430000}"/>
    <cellStyle name="40% - Accent5 5 5 3" xfId="17528" xr:uid="{00000000-0005-0000-0000-000081430000}"/>
    <cellStyle name="40% - Accent5 5 6" xfId="17529" xr:uid="{00000000-0005-0000-0000-000082430000}"/>
    <cellStyle name="40% - Accent5 5 7" xfId="17530" xr:uid="{00000000-0005-0000-0000-000083430000}"/>
    <cellStyle name="40% - Accent5 6" xfId="17531" xr:uid="{00000000-0005-0000-0000-000084430000}"/>
    <cellStyle name="40% - Accent5 6 2" xfId="17532" xr:uid="{00000000-0005-0000-0000-000085430000}"/>
    <cellStyle name="40% - Accent5 6 2 2" xfId="17533" xr:uid="{00000000-0005-0000-0000-000086430000}"/>
    <cellStyle name="40% - Accent5 6 2 2 2" xfId="17534" xr:uid="{00000000-0005-0000-0000-000087430000}"/>
    <cellStyle name="40% - Accent5 6 2 2 3" xfId="17535" xr:uid="{00000000-0005-0000-0000-000088430000}"/>
    <cellStyle name="40% - Accent5 6 2 3" xfId="17536" xr:uid="{00000000-0005-0000-0000-000089430000}"/>
    <cellStyle name="40% - Accent5 6 2 4" xfId="17537" xr:uid="{00000000-0005-0000-0000-00008A430000}"/>
    <cellStyle name="40% - Accent5 6 3" xfId="17538" xr:uid="{00000000-0005-0000-0000-00008B430000}"/>
    <cellStyle name="40% - Accent5 6 3 2" xfId="17539" xr:uid="{00000000-0005-0000-0000-00008C430000}"/>
    <cellStyle name="40% - Accent5 6 3 3" xfId="17540" xr:uid="{00000000-0005-0000-0000-00008D430000}"/>
    <cellStyle name="40% - Accent5 6 4" xfId="17541" xr:uid="{00000000-0005-0000-0000-00008E430000}"/>
    <cellStyle name="40% - Accent5 6 4 2" xfId="17542" xr:uid="{00000000-0005-0000-0000-00008F430000}"/>
    <cellStyle name="40% - Accent5 6 4 3" xfId="17543" xr:uid="{00000000-0005-0000-0000-000090430000}"/>
    <cellStyle name="40% - Accent5 6 5" xfId="17544" xr:uid="{00000000-0005-0000-0000-000091430000}"/>
    <cellStyle name="40% - Accent5 6 5 2" xfId="17545" xr:uid="{00000000-0005-0000-0000-000092430000}"/>
    <cellStyle name="40% - Accent5 6 5 3" xfId="17546" xr:uid="{00000000-0005-0000-0000-000093430000}"/>
    <cellStyle name="40% - Accent5 6 6" xfId="17547" xr:uid="{00000000-0005-0000-0000-000094430000}"/>
    <cellStyle name="40% - Accent5 6 7" xfId="17548" xr:uid="{00000000-0005-0000-0000-000095430000}"/>
    <cellStyle name="40% - Accent5 7" xfId="17549" xr:uid="{00000000-0005-0000-0000-000096430000}"/>
    <cellStyle name="40% - Accent5 7 2" xfId="17550" xr:uid="{00000000-0005-0000-0000-000097430000}"/>
    <cellStyle name="40% - Accent5 7 2 2" xfId="17551" xr:uid="{00000000-0005-0000-0000-000098430000}"/>
    <cellStyle name="40% - Accent5 7 2 2 2" xfId="17552" xr:uid="{00000000-0005-0000-0000-000099430000}"/>
    <cellStyle name="40% - Accent5 7 2 2 3" xfId="17553" xr:uid="{00000000-0005-0000-0000-00009A430000}"/>
    <cellStyle name="40% - Accent5 7 2 3" xfId="17554" xr:uid="{00000000-0005-0000-0000-00009B430000}"/>
    <cellStyle name="40% - Accent5 7 2 4" xfId="17555" xr:uid="{00000000-0005-0000-0000-00009C430000}"/>
    <cellStyle name="40% - Accent5 7 3" xfId="17556" xr:uid="{00000000-0005-0000-0000-00009D430000}"/>
    <cellStyle name="40% - Accent5 7 3 2" xfId="17557" xr:uid="{00000000-0005-0000-0000-00009E430000}"/>
    <cellStyle name="40% - Accent5 7 3 3" xfId="17558" xr:uid="{00000000-0005-0000-0000-00009F430000}"/>
    <cellStyle name="40% - Accent5 7 4" xfId="17559" xr:uid="{00000000-0005-0000-0000-0000A0430000}"/>
    <cellStyle name="40% - Accent5 7 4 2" xfId="17560" xr:uid="{00000000-0005-0000-0000-0000A1430000}"/>
    <cellStyle name="40% - Accent5 7 4 3" xfId="17561" xr:uid="{00000000-0005-0000-0000-0000A2430000}"/>
    <cellStyle name="40% - Accent5 7 5" xfId="17562" xr:uid="{00000000-0005-0000-0000-0000A3430000}"/>
    <cellStyle name="40% - Accent5 7 5 2" xfId="17563" xr:uid="{00000000-0005-0000-0000-0000A4430000}"/>
    <cellStyle name="40% - Accent5 7 5 3" xfId="17564" xr:uid="{00000000-0005-0000-0000-0000A5430000}"/>
    <cellStyle name="40% - Accent5 7 6" xfId="17565" xr:uid="{00000000-0005-0000-0000-0000A6430000}"/>
    <cellStyle name="40% - Accent5 7 7" xfId="17566" xr:uid="{00000000-0005-0000-0000-0000A7430000}"/>
    <cellStyle name="40% - Accent6 2" xfId="17567" xr:uid="{00000000-0005-0000-0000-0000A8430000}"/>
    <cellStyle name="40% - Accent6 2 10" xfId="17568" xr:uid="{00000000-0005-0000-0000-0000A9430000}"/>
    <cellStyle name="40% - Accent6 2 10 2" xfId="17569" xr:uid="{00000000-0005-0000-0000-0000AA430000}"/>
    <cellStyle name="40% - Accent6 2 10 2 2" xfId="17570" xr:uid="{00000000-0005-0000-0000-0000AB430000}"/>
    <cellStyle name="40% - Accent6 2 10 2 3" xfId="17571" xr:uid="{00000000-0005-0000-0000-0000AC430000}"/>
    <cellStyle name="40% - Accent6 2 10 3" xfId="17572" xr:uid="{00000000-0005-0000-0000-0000AD430000}"/>
    <cellStyle name="40% - Accent6 2 10 4" xfId="17573" xr:uid="{00000000-0005-0000-0000-0000AE430000}"/>
    <cellStyle name="40% - Accent6 2 11" xfId="17574" xr:uid="{00000000-0005-0000-0000-0000AF430000}"/>
    <cellStyle name="40% - Accent6 2 11 2" xfId="17575" xr:uid="{00000000-0005-0000-0000-0000B0430000}"/>
    <cellStyle name="40% - Accent6 2 11 3" xfId="17576" xr:uid="{00000000-0005-0000-0000-0000B1430000}"/>
    <cellStyle name="40% - Accent6 2 12" xfId="17577" xr:uid="{00000000-0005-0000-0000-0000B2430000}"/>
    <cellStyle name="40% - Accent6 2 12 2" xfId="17578" xr:uid="{00000000-0005-0000-0000-0000B3430000}"/>
    <cellStyle name="40% - Accent6 2 12 3" xfId="17579" xr:uid="{00000000-0005-0000-0000-0000B4430000}"/>
    <cellStyle name="40% - Accent6 2 13" xfId="17580" xr:uid="{00000000-0005-0000-0000-0000B5430000}"/>
    <cellStyle name="40% - Accent6 2 13 2" xfId="17581" xr:uid="{00000000-0005-0000-0000-0000B6430000}"/>
    <cellStyle name="40% - Accent6 2 13 3" xfId="17582" xr:uid="{00000000-0005-0000-0000-0000B7430000}"/>
    <cellStyle name="40% - Accent6 2 14" xfId="17583" xr:uid="{00000000-0005-0000-0000-0000B8430000}"/>
    <cellStyle name="40% - Accent6 2 15" xfId="17584" xr:uid="{00000000-0005-0000-0000-0000B9430000}"/>
    <cellStyle name="40% - Accent6 2 2" xfId="17585" xr:uid="{00000000-0005-0000-0000-0000BA430000}"/>
    <cellStyle name="40% - Accent6 2 2 2" xfId="17586" xr:uid="{00000000-0005-0000-0000-0000BB430000}"/>
    <cellStyle name="40% - Accent6 2 2 2 2" xfId="17587" xr:uid="{00000000-0005-0000-0000-0000BC430000}"/>
    <cellStyle name="40% - Accent6 2 2 2 2 2" xfId="17588" xr:uid="{00000000-0005-0000-0000-0000BD430000}"/>
    <cellStyle name="40% - Accent6 2 2 2 2 2 2" xfId="17589" xr:uid="{00000000-0005-0000-0000-0000BE430000}"/>
    <cellStyle name="40% - Accent6 2 2 2 2 2 3" xfId="17590" xr:uid="{00000000-0005-0000-0000-0000BF430000}"/>
    <cellStyle name="40% - Accent6 2 2 2 2 3" xfId="17591" xr:uid="{00000000-0005-0000-0000-0000C0430000}"/>
    <cellStyle name="40% - Accent6 2 2 2 2 4" xfId="17592" xr:uid="{00000000-0005-0000-0000-0000C1430000}"/>
    <cellStyle name="40% - Accent6 2 2 2 3" xfId="17593" xr:uid="{00000000-0005-0000-0000-0000C2430000}"/>
    <cellStyle name="40% - Accent6 2 2 2 3 2" xfId="17594" xr:uid="{00000000-0005-0000-0000-0000C3430000}"/>
    <cellStyle name="40% - Accent6 2 2 2 3 3" xfId="17595" xr:uid="{00000000-0005-0000-0000-0000C4430000}"/>
    <cellStyle name="40% - Accent6 2 2 2 4" xfId="17596" xr:uid="{00000000-0005-0000-0000-0000C5430000}"/>
    <cellStyle name="40% - Accent6 2 2 2 4 2" xfId="17597" xr:uid="{00000000-0005-0000-0000-0000C6430000}"/>
    <cellStyle name="40% - Accent6 2 2 2 4 3" xfId="17598" xr:uid="{00000000-0005-0000-0000-0000C7430000}"/>
    <cellStyle name="40% - Accent6 2 2 2 5" xfId="17599" xr:uid="{00000000-0005-0000-0000-0000C8430000}"/>
    <cellStyle name="40% - Accent6 2 2 2 5 2" xfId="17600" xr:uid="{00000000-0005-0000-0000-0000C9430000}"/>
    <cellStyle name="40% - Accent6 2 2 2 5 3" xfId="17601" xr:uid="{00000000-0005-0000-0000-0000CA430000}"/>
    <cellStyle name="40% - Accent6 2 2 2 6" xfId="17602" xr:uid="{00000000-0005-0000-0000-0000CB430000}"/>
    <cellStyle name="40% - Accent6 2 2 2 7" xfId="17603" xr:uid="{00000000-0005-0000-0000-0000CC430000}"/>
    <cellStyle name="40% - Accent6 2 2 3" xfId="17604" xr:uid="{00000000-0005-0000-0000-0000CD430000}"/>
    <cellStyle name="40% - Accent6 2 2 3 2" xfId="17605" xr:uid="{00000000-0005-0000-0000-0000CE430000}"/>
    <cellStyle name="40% - Accent6 2 2 3 2 2" xfId="17606" xr:uid="{00000000-0005-0000-0000-0000CF430000}"/>
    <cellStyle name="40% - Accent6 2 2 3 2 3" xfId="17607" xr:uid="{00000000-0005-0000-0000-0000D0430000}"/>
    <cellStyle name="40% - Accent6 2 2 3 3" xfId="17608" xr:uid="{00000000-0005-0000-0000-0000D1430000}"/>
    <cellStyle name="40% - Accent6 2 2 3 4" xfId="17609" xr:uid="{00000000-0005-0000-0000-0000D2430000}"/>
    <cellStyle name="40% - Accent6 2 2 4" xfId="17610" xr:uid="{00000000-0005-0000-0000-0000D3430000}"/>
    <cellStyle name="40% - Accent6 2 2 4 2" xfId="17611" xr:uid="{00000000-0005-0000-0000-0000D4430000}"/>
    <cellStyle name="40% - Accent6 2 2 4 3" xfId="17612" xr:uid="{00000000-0005-0000-0000-0000D5430000}"/>
    <cellStyle name="40% - Accent6 2 2 5" xfId="17613" xr:uid="{00000000-0005-0000-0000-0000D6430000}"/>
    <cellStyle name="40% - Accent6 2 2 5 2" xfId="17614" xr:uid="{00000000-0005-0000-0000-0000D7430000}"/>
    <cellStyle name="40% - Accent6 2 2 5 3" xfId="17615" xr:uid="{00000000-0005-0000-0000-0000D8430000}"/>
    <cellStyle name="40% - Accent6 2 2 6" xfId="17616" xr:uid="{00000000-0005-0000-0000-0000D9430000}"/>
    <cellStyle name="40% - Accent6 2 2 6 2" xfId="17617" xr:uid="{00000000-0005-0000-0000-0000DA430000}"/>
    <cellStyle name="40% - Accent6 2 2 6 3" xfId="17618" xr:uid="{00000000-0005-0000-0000-0000DB430000}"/>
    <cellStyle name="40% - Accent6 2 2 7" xfId="17619" xr:uid="{00000000-0005-0000-0000-0000DC430000}"/>
    <cellStyle name="40% - Accent6 2 2 8" xfId="17620" xr:uid="{00000000-0005-0000-0000-0000DD430000}"/>
    <cellStyle name="40% - Accent6 2 3" xfId="17621" xr:uid="{00000000-0005-0000-0000-0000DE430000}"/>
    <cellStyle name="40% - Accent6 2 3 2" xfId="17622" xr:uid="{00000000-0005-0000-0000-0000DF430000}"/>
    <cellStyle name="40% - Accent6 2 3 2 2" xfId="17623" xr:uid="{00000000-0005-0000-0000-0000E0430000}"/>
    <cellStyle name="40% - Accent6 2 3 2 2 2" xfId="17624" xr:uid="{00000000-0005-0000-0000-0000E1430000}"/>
    <cellStyle name="40% - Accent6 2 3 2 2 2 2" xfId="17625" xr:uid="{00000000-0005-0000-0000-0000E2430000}"/>
    <cellStyle name="40% - Accent6 2 3 2 2 2 3" xfId="17626" xr:uid="{00000000-0005-0000-0000-0000E3430000}"/>
    <cellStyle name="40% - Accent6 2 3 2 2 3" xfId="17627" xr:uid="{00000000-0005-0000-0000-0000E4430000}"/>
    <cellStyle name="40% - Accent6 2 3 2 2 4" xfId="17628" xr:uid="{00000000-0005-0000-0000-0000E5430000}"/>
    <cellStyle name="40% - Accent6 2 3 2 3" xfId="17629" xr:uid="{00000000-0005-0000-0000-0000E6430000}"/>
    <cellStyle name="40% - Accent6 2 3 2 3 2" xfId="17630" xr:uid="{00000000-0005-0000-0000-0000E7430000}"/>
    <cellStyle name="40% - Accent6 2 3 2 3 3" xfId="17631" xr:uid="{00000000-0005-0000-0000-0000E8430000}"/>
    <cellStyle name="40% - Accent6 2 3 2 4" xfId="17632" xr:uid="{00000000-0005-0000-0000-0000E9430000}"/>
    <cellStyle name="40% - Accent6 2 3 2 4 2" xfId="17633" xr:uid="{00000000-0005-0000-0000-0000EA430000}"/>
    <cellStyle name="40% - Accent6 2 3 2 4 3" xfId="17634" xr:uid="{00000000-0005-0000-0000-0000EB430000}"/>
    <cellStyle name="40% - Accent6 2 3 2 5" xfId="17635" xr:uid="{00000000-0005-0000-0000-0000EC430000}"/>
    <cellStyle name="40% - Accent6 2 3 2 5 2" xfId="17636" xr:uid="{00000000-0005-0000-0000-0000ED430000}"/>
    <cellStyle name="40% - Accent6 2 3 2 5 3" xfId="17637" xr:uid="{00000000-0005-0000-0000-0000EE430000}"/>
    <cellStyle name="40% - Accent6 2 3 2 6" xfId="17638" xr:uid="{00000000-0005-0000-0000-0000EF430000}"/>
    <cellStyle name="40% - Accent6 2 3 2 7" xfId="17639" xr:uid="{00000000-0005-0000-0000-0000F0430000}"/>
    <cellStyle name="40% - Accent6 2 3 3" xfId="17640" xr:uid="{00000000-0005-0000-0000-0000F1430000}"/>
    <cellStyle name="40% - Accent6 2 3 3 2" xfId="17641" xr:uid="{00000000-0005-0000-0000-0000F2430000}"/>
    <cellStyle name="40% - Accent6 2 3 3 2 2" xfId="17642" xr:uid="{00000000-0005-0000-0000-0000F3430000}"/>
    <cellStyle name="40% - Accent6 2 3 3 2 3" xfId="17643" xr:uid="{00000000-0005-0000-0000-0000F4430000}"/>
    <cellStyle name="40% - Accent6 2 3 3 3" xfId="17644" xr:uid="{00000000-0005-0000-0000-0000F5430000}"/>
    <cellStyle name="40% - Accent6 2 3 3 4" xfId="17645" xr:uid="{00000000-0005-0000-0000-0000F6430000}"/>
    <cellStyle name="40% - Accent6 2 3 4" xfId="17646" xr:uid="{00000000-0005-0000-0000-0000F7430000}"/>
    <cellStyle name="40% - Accent6 2 3 4 2" xfId="17647" xr:uid="{00000000-0005-0000-0000-0000F8430000}"/>
    <cellStyle name="40% - Accent6 2 3 4 3" xfId="17648" xr:uid="{00000000-0005-0000-0000-0000F9430000}"/>
    <cellStyle name="40% - Accent6 2 3 5" xfId="17649" xr:uid="{00000000-0005-0000-0000-0000FA430000}"/>
    <cellStyle name="40% - Accent6 2 3 5 2" xfId="17650" xr:uid="{00000000-0005-0000-0000-0000FB430000}"/>
    <cellStyle name="40% - Accent6 2 3 5 3" xfId="17651" xr:uid="{00000000-0005-0000-0000-0000FC430000}"/>
    <cellStyle name="40% - Accent6 2 3 6" xfId="17652" xr:uid="{00000000-0005-0000-0000-0000FD430000}"/>
    <cellStyle name="40% - Accent6 2 3 6 2" xfId="17653" xr:uid="{00000000-0005-0000-0000-0000FE430000}"/>
    <cellStyle name="40% - Accent6 2 3 6 3" xfId="17654" xr:uid="{00000000-0005-0000-0000-0000FF430000}"/>
    <cellStyle name="40% - Accent6 2 3 7" xfId="17655" xr:uid="{00000000-0005-0000-0000-000000440000}"/>
    <cellStyle name="40% - Accent6 2 3 8" xfId="17656" xr:uid="{00000000-0005-0000-0000-000001440000}"/>
    <cellStyle name="40% - Accent6 2 4" xfId="17657" xr:uid="{00000000-0005-0000-0000-000002440000}"/>
    <cellStyle name="40% - Accent6 2 4 2" xfId="17658" xr:uid="{00000000-0005-0000-0000-000003440000}"/>
    <cellStyle name="40% - Accent6 2 4 2 2" xfId="17659" xr:uid="{00000000-0005-0000-0000-000004440000}"/>
    <cellStyle name="40% - Accent6 2 4 2 2 2" xfId="17660" xr:uid="{00000000-0005-0000-0000-000005440000}"/>
    <cellStyle name="40% - Accent6 2 4 2 2 3" xfId="17661" xr:uid="{00000000-0005-0000-0000-000006440000}"/>
    <cellStyle name="40% - Accent6 2 4 2 3" xfId="17662" xr:uid="{00000000-0005-0000-0000-000007440000}"/>
    <cellStyle name="40% - Accent6 2 4 2 4" xfId="17663" xr:uid="{00000000-0005-0000-0000-000008440000}"/>
    <cellStyle name="40% - Accent6 2 4 3" xfId="17664" xr:uid="{00000000-0005-0000-0000-000009440000}"/>
    <cellStyle name="40% - Accent6 2 4 3 2" xfId="17665" xr:uid="{00000000-0005-0000-0000-00000A440000}"/>
    <cellStyle name="40% - Accent6 2 4 3 3" xfId="17666" xr:uid="{00000000-0005-0000-0000-00000B440000}"/>
    <cellStyle name="40% - Accent6 2 4 4" xfId="17667" xr:uid="{00000000-0005-0000-0000-00000C440000}"/>
    <cellStyle name="40% - Accent6 2 4 4 2" xfId="17668" xr:uid="{00000000-0005-0000-0000-00000D440000}"/>
    <cellStyle name="40% - Accent6 2 4 4 3" xfId="17669" xr:uid="{00000000-0005-0000-0000-00000E440000}"/>
    <cellStyle name="40% - Accent6 2 4 5" xfId="17670" xr:uid="{00000000-0005-0000-0000-00000F440000}"/>
    <cellStyle name="40% - Accent6 2 4 5 2" xfId="17671" xr:uid="{00000000-0005-0000-0000-000010440000}"/>
    <cellStyle name="40% - Accent6 2 4 5 3" xfId="17672" xr:uid="{00000000-0005-0000-0000-000011440000}"/>
    <cellStyle name="40% - Accent6 2 4 6" xfId="17673" xr:uid="{00000000-0005-0000-0000-000012440000}"/>
    <cellStyle name="40% - Accent6 2 4 7" xfId="17674" xr:uid="{00000000-0005-0000-0000-000013440000}"/>
    <cellStyle name="40% - Accent6 2 5" xfId="17675" xr:uid="{00000000-0005-0000-0000-000014440000}"/>
    <cellStyle name="40% - Accent6 2 5 2" xfId="17676" xr:uid="{00000000-0005-0000-0000-000015440000}"/>
    <cellStyle name="40% - Accent6 2 5 2 2" xfId="17677" xr:uid="{00000000-0005-0000-0000-000016440000}"/>
    <cellStyle name="40% - Accent6 2 5 2 2 2" xfId="17678" xr:uid="{00000000-0005-0000-0000-000017440000}"/>
    <cellStyle name="40% - Accent6 2 5 2 2 3" xfId="17679" xr:uid="{00000000-0005-0000-0000-000018440000}"/>
    <cellStyle name="40% - Accent6 2 5 2 3" xfId="17680" xr:uid="{00000000-0005-0000-0000-000019440000}"/>
    <cellStyle name="40% - Accent6 2 5 2 4" xfId="17681" xr:uid="{00000000-0005-0000-0000-00001A440000}"/>
    <cellStyle name="40% - Accent6 2 5 3" xfId="17682" xr:uid="{00000000-0005-0000-0000-00001B440000}"/>
    <cellStyle name="40% - Accent6 2 5 3 2" xfId="17683" xr:uid="{00000000-0005-0000-0000-00001C440000}"/>
    <cellStyle name="40% - Accent6 2 5 3 3" xfId="17684" xr:uid="{00000000-0005-0000-0000-00001D440000}"/>
    <cellStyle name="40% - Accent6 2 5 4" xfId="17685" xr:uid="{00000000-0005-0000-0000-00001E440000}"/>
    <cellStyle name="40% - Accent6 2 5 4 2" xfId="17686" xr:uid="{00000000-0005-0000-0000-00001F440000}"/>
    <cellStyle name="40% - Accent6 2 5 4 3" xfId="17687" xr:uid="{00000000-0005-0000-0000-000020440000}"/>
    <cellStyle name="40% - Accent6 2 5 5" xfId="17688" xr:uid="{00000000-0005-0000-0000-000021440000}"/>
    <cellStyle name="40% - Accent6 2 5 5 2" xfId="17689" xr:uid="{00000000-0005-0000-0000-000022440000}"/>
    <cellStyle name="40% - Accent6 2 5 5 3" xfId="17690" xr:uid="{00000000-0005-0000-0000-000023440000}"/>
    <cellStyle name="40% - Accent6 2 5 6" xfId="17691" xr:uid="{00000000-0005-0000-0000-000024440000}"/>
    <cellStyle name="40% - Accent6 2 5 7" xfId="17692" xr:uid="{00000000-0005-0000-0000-000025440000}"/>
    <cellStyle name="40% - Accent6 2 6" xfId="17693" xr:uid="{00000000-0005-0000-0000-000026440000}"/>
    <cellStyle name="40% - Accent6 2 6 2" xfId="17694" xr:uid="{00000000-0005-0000-0000-000027440000}"/>
    <cellStyle name="40% - Accent6 2 6 2 2" xfId="17695" xr:uid="{00000000-0005-0000-0000-000028440000}"/>
    <cellStyle name="40% - Accent6 2 6 2 2 2" xfId="17696" xr:uid="{00000000-0005-0000-0000-000029440000}"/>
    <cellStyle name="40% - Accent6 2 6 2 2 3" xfId="17697" xr:uid="{00000000-0005-0000-0000-00002A440000}"/>
    <cellStyle name="40% - Accent6 2 6 2 3" xfId="17698" xr:uid="{00000000-0005-0000-0000-00002B440000}"/>
    <cellStyle name="40% - Accent6 2 6 2 4" xfId="17699" xr:uid="{00000000-0005-0000-0000-00002C440000}"/>
    <cellStyle name="40% - Accent6 2 6 3" xfId="17700" xr:uid="{00000000-0005-0000-0000-00002D440000}"/>
    <cellStyle name="40% - Accent6 2 6 3 2" xfId="17701" xr:uid="{00000000-0005-0000-0000-00002E440000}"/>
    <cellStyle name="40% - Accent6 2 6 3 3" xfId="17702" xr:uid="{00000000-0005-0000-0000-00002F440000}"/>
    <cellStyle name="40% - Accent6 2 6 4" xfId="17703" xr:uid="{00000000-0005-0000-0000-000030440000}"/>
    <cellStyle name="40% - Accent6 2 6 4 2" xfId="17704" xr:uid="{00000000-0005-0000-0000-000031440000}"/>
    <cellStyle name="40% - Accent6 2 6 4 3" xfId="17705" xr:uid="{00000000-0005-0000-0000-000032440000}"/>
    <cellStyle name="40% - Accent6 2 6 5" xfId="17706" xr:uid="{00000000-0005-0000-0000-000033440000}"/>
    <cellStyle name="40% - Accent6 2 6 5 2" xfId="17707" xr:uid="{00000000-0005-0000-0000-000034440000}"/>
    <cellStyle name="40% - Accent6 2 6 5 3" xfId="17708" xr:uid="{00000000-0005-0000-0000-000035440000}"/>
    <cellStyle name="40% - Accent6 2 6 6" xfId="17709" xr:uid="{00000000-0005-0000-0000-000036440000}"/>
    <cellStyle name="40% - Accent6 2 6 7" xfId="17710" xr:uid="{00000000-0005-0000-0000-000037440000}"/>
    <cellStyle name="40% - Accent6 2 7" xfId="17711" xr:uid="{00000000-0005-0000-0000-000038440000}"/>
    <cellStyle name="40% - Accent6 2 7 2" xfId="17712" xr:uid="{00000000-0005-0000-0000-000039440000}"/>
    <cellStyle name="40% - Accent6 2 7 2 2" xfId="17713" xr:uid="{00000000-0005-0000-0000-00003A440000}"/>
    <cellStyle name="40% - Accent6 2 7 2 2 2" xfId="17714" xr:uid="{00000000-0005-0000-0000-00003B440000}"/>
    <cellStyle name="40% - Accent6 2 7 2 2 3" xfId="17715" xr:uid="{00000000-0005-0000-0000-00003C440000}"/>
    <cellStyle name="40% - Accent6 2 7 2 3" xfId="17716" xr:uid="{00000000-0005-0000-0000-00003D440000}"/>
    <cellStyle name="40% - Accent6 2 7 2 4" xfId="17717" xr:uid="{00000000-0005-0000-0000-00003E440000}"/>
    <cellStyle name="40% - Accent6 2 7 3" xfId="17718" xr:uid="{00000000-0005-0000-0000-00003F440000}"/>
    <cellStyle name="40% - Accent6 2 7 3 2" xfId="17719" xr:uid="{00000000-0005-0000-0000-000040440000}"/>
    <cellStyle name="40% - Accent6 2 7 3 3" xfId="17720" xr:uid="{00000000-0005-0000-0000-000041440000}"/>
    <cellStyle name="40% - Accent6 2 7 4" xfId="17721" xr:uid="{00000000-0005-0000-0000-000042440000}"/>
    <cellStyle name="40% - Accent6 2 7 4 2" xfId="17722" xr:uid="{00000000-0005-0000-0000-000043440000}"/>
    <cellStyle name="40% - Accent6 2 7 4 3" xfId="17723" xr:uid="{00000000-0005-0000-0000-000044440000}"/>
    <cellStyle name="40% - Accent6 2 7 5" xfId="17724" xr:uid="{00000000-0005-0000-0000-000045440000}"/>
    <cellStyle name="40% - Accent6 2 7 5 2" xfId="17725" xr:uid="{00000000-0005-0000-0000-000046440000}"/>
    <cellStyle name="40% - Accent6 2 7 5 3" xfId="17726" xr:uid="{00000000-0005-0000-0000-000047440000}"/>
    <cellStyle name="40% - Accent6 2 7 6" xfId="17727" xr:uid="{00000000-0005-0000-0000-000048440000}"/>
    <cellStyle name="40% - Accent6 2 7 7" xfId="17728" xr:uid="{00000000-0005-0000-0000-000049440000}"/>
    <cellStyle name="40% - Accent6 2 8" xfId="17729" xr:uid="{00000000-0005-0000-0000-00004A440000}"/>
    <cellStyle name="40% - Accent6 2 8 2" xfId="17730" xr:uid="{00000000-0005-0000-0000-00004B440000}"/>
    <cellStyle name="40% - Accent6 2 8 2 2" xfId="17731" xr:uid="{00000000-0005-0000-0000-00004C440000}"/>
    <cellStyle name="40% - Accent6 2 8 2 2 2" xfId="17732" xr:uid="{00000000-0005-0000-0000-00004D440000}"/>
    <cellStyle name="40% - Accent6 2 8 2 2 3" xfId="17733" xr:uid="{00000000-0005-0000-0000-00004E440000}"/>
    <cellStyle name="40% - Accent6 2 8 2 3" xfId="17734" xr:uid="{00000000-0005-0000-0000-00004F440000}"/>
    <cellStyle name="40% - Accent6 2 8 2 4" xfId="17735" xr:uid="{00000000-0005-0000-0000-000050440000}"/>
    <cellStyle name="40% - Accent6 2 8 3" xfId="17736" xr:uid="{00000000-0005-0000-0000-000051440000}"/>
    <cellStyle name="40% - Accent6 2 8 3 2" xfId="17737" xr:uid="{00000000-0005-0000-0000-000052440000}"/>
    <cellStyle name="40% - Accent6 2 8 3 3" xfId="17738" xr:uid="{00000000-0005-0000-0000-000053440000}"/>
    <cellStyle name="40% - Accent6 2 8 4" xfId="17739" xr:uid="{00000000-0005-0000-0000-000054440000}"/>
    <cellStyle name="40% - Accent6 2 8 4 2" xfId="17740" xr:uid="{00000000-0005-0000-0000-000055440000}"/>
    <cellStyle name="40% - Accent6 2 8 4 3" xfId="17741" xr:uid="{00000000-0005-0000-0000-000056440000}"/>
    <cellStyle name="40% - Accent6 2 8 5" xfId="17742" xr:uid="{00000000-0005-0000-0000-000057440000}"/>
    <cellStyle name="40% - Accent6 2 8 5 2" xfId="17743" xr:uid="{00000000-0005-0000-0000-000058440000}"/>
    <cellStyle name="40% - Accent6 2 8 5 3" xfId="17744" xr:uid="{00000000-0005-0000-0000-000059440000}"/>
    <cellStyle name="40% - Accent6 2 8 6" xfId="17745" xr:uid="{00000000-0005-0000-0000-00005A440000}"/>
    <cellStyle name="40% - Accent6 2 8 7" xfId="17746" xr:uid="{00000000-0005-0000-0000-00005B440000}"/>
    <cellStyle name="40% - Accent6 2 9" xfId="17747" xr:uid="{00000000-0005-0000-0000-00005C440000}"/>
    <cellStyle name="40% - Accent6 2 9 2" xfId="17748" xr:uid="{00000000-0005-0000-0000-00005D440000}"/>
    <cellStyle name="40% - Accent6 2 9 2 2" xfId="17749" xr:uid="{00000000-0005-0000-0000-00005E440000}"/>
    <cellStyle name="40% - Accent6 2 9 2 2 2" xfId="17750" xr:uid="{00000000-0005-0000-0000-00005F440000}"/>
    <cellStyle name="40% - Accent6 2 9 2 2 3" xfId="17751" xr:uid="{00000000-0005-0000-0000-000060440000}"/>
    <cellStyle name="40% - Accent6 2 9 2 3" xfId="17752" xr:uid="{00000000-0005-0000-0000-000061440000}"/>
    <cellStyle name="40% - Accent6 2 9 2 4" xfId="17753" xr:uid="{00000000-0005-0000-0000-000062440000}"/>
    <cellStyle name="40% - Accent6 2 9 3" xfId="17754" xr:uid="{00000000-0005-0000-0000-000063440000}"/>
    <cellStyle name="40% - Accent6 2 9 3 2" xfId="17755" xr:uid="{00000000-0005-0000-0000-000064440000}"/>
    <cellStyle name="40% - Accent6 2 9 3 3" xfId="17756" xr:uid="{00000000-0005-0000-0000-000065440000}"/>
    <cellStyle name="40% - Accent6 2 9 4" xfId="17757" xr:uid="{00000000-0005-0000-0000-000066440000}"/>
    <cellStyle name="40% - Accent6 2 9 4 2" xfId="17758" xr:uid="{00000000-0005-0000-0000-000067440000}"/>
    <cellStyle name="40% - Accent6 2 9 4 3" xfId="17759" xr:uid="{00000000-0005-0000-0000-000068440000}"/>
    <cellStyle name="40% - Accent6 2 9 5" xfId="17760" xr:uid="{00000000-0005-0000-0000-000069440000}"/>
    <cellStyle name="40% - Accent6 2 9 5 2" xfId="17761" xr:uid="{00000000-0005-0000-0000-00006A440000}"/>
    <cellStyle name="40% - Accent6 2 9 5 3" xfId="17762" xr:uid="{00000000-0005-0000-0000-00006B440000}"/>
    <cellStyle name="40% - Accent6 2 9 6" xfId="17763" xr:uid="{00000000-0005-0000-0000-00006C440000}"/>
    <cellStyle name="40% - Accent6 2 9 7" xfId="17764" xr:uid="{00000000-0005-0000-0000-00006D440000}"/>
    <cellStyle name="40% - Accent6 3" xfId="17765" xr:uid="{00000000-0005-0000-0000-00006E440000}"/>
    <cellStyle name="40% - Accent6 4" xfId="17766" xr:uid="{00000000-0005-0000-0000-00006F440000}"/>
    <cellStyle name="40% - Accent6 4 2" xfId="17767" xr:uid="{00000000-0005-0000-0000-000070440000}"/>
    <cellStyle name="40% - Accent6 4 2 2" xfId="17768" xr:uid="{00000000-0005-0000-0000-000071440000}"/>
    <cellStyle name="40% - Accent6 4 2 2 2" xfId="17769" xr:uid="{00000000-0005-0000-0000-000072440000}"/>
    <cellStyle name="40% - Accent6 4 2 2 3" xfId="17770" xr:uid="{00000000-0005-0000-0000-000073440000}"/>
    <cellStyle name="40% - Accent6 4 2 3" xfId="17771" xr:uid="{00000000-0005-0000-0000-000074440000}"/>
    <cellStyle name="40% - Accent6 4 2 4" xfId="17772" xr:uid="{00000000-0005-0000-0000-000075440000}"/>
    <cellStyle name="40% - Accent6 4 3" xfId="17773" xr:uid="{00000000-0005-0000-0000-000076440000}"/>
    <cellStyle name="40% - Accent6 4 3 2" xfId="17774" xr:uid="{00000000-0005-0000-0000-000077440000}"/>
    <cellStyle name="40% - Accent6 4 3 3" xfId="17775" xr:uid="{00000000-0005-0000-0000-000078440000}"/>
    <cellStyle name="40% - Accent6 4 4" xfId="17776" xr:uid="{00000000-0005-0000-0000-000079440000}"/>
    <cellStyle name="40% - Accent6 4 4 2" xfId="17777" xr:uid="{00000000-0005-0000-0000-00007A440000}"/>
    <cellStyle name="40% - Accent6 4 4 3" xfId="17778" xr:uid="{00000000-0005-0000-0000-00007B440000}"/>
    <cellStyle name="40% - Accent6 4 5" xfId="17779" xr:uid="{00000000-0005-0000-0000-00007C440000}"/>
    <cellStyle name="40% - Accent6 4 5 2" xfId="17780" xr:uid="{00000000-0005-0000-0000-00007D440000}"/>
    <cellStyle name="40% - Accent6 4 5 3" xfId="17781" xr:uid="{00000000-0005-0000-0000-00007E440000}"/>
    <cellStyle name="40% - Accent6 4 6" xfId="17782" xr:uid="{00000000-0005-0000-0000-00007F440000}"/>
    <cellStyle name="40% - Accent6 4 7" xfId="17783" xr:uid="{00000000-0005-0000-0000-000080440000}"/>
    <cellStyle name="40% - Accent6 5" xfId="17784" xr:uid="{00000000-0005-0000-0000-000081440000}"/>
    <cellStyle name="40% - Accent6 5 2" xfId="17785" xr:uid="{00000000-0005-0000-0000-000082440000}"/>
    <cellStyle name="40% - Accent6 5 2 2" xfId="17786" xr:uid="{00000000-0005-0000-0000-000083440000}"/>
    <cellStyle name="40% - Accent6 5 2 2 2" xfId="17787" xr:uid="{00000000-0005-0000-0000-000084440000}"/>
    <cellStyle name="40% - Accent6 5 2 2 3" xfId="17788" xr:uid="{00000000-0005-0000-0000-000085440000}"/>
    <cellStyle name="40% - Accent6 5 2 3" xfId="17789" xr:uid="{00000000-0005-0000-0000-000086440000}"/>
    <cellStyle name="40% - Accent6 5 2 4" xfId="17790" xr:uid="{00000000-0005-0000-0000-000087440000}"/>
    <cellStyle name="40% - Accent6 5 3" xfId="17791" xr:uid="{00000000-0005-0000-0000-000088440000}"/>
    <cellStyle name="40% - Accent6 5 3 2" xfId="17792" xr:uid="{00000000-0005-0000-0000-000089440000}"/>
    <cellStyle name="40% - Accent6 5 3 3" xfId="17793" xr:uid="{00000000-0005-0000-0000-00008A440000}"/>
    <cellStyle name="40% - Accent6 5 4" xfId="17794" xr:uid="{00000000-0005-0000-0000-00008B440000}"/>
    <cellStyle name="40% - Accent6 5 4 2" xfId="17795" xr:uid="{00000000-0005-0000-0000-00008C440000}"/>
    <cellStyle name="40% - Accent6 5 4 3" xfId="17796" xr:uid="{00000000-0005-0000-0000-00008D440000}"/>
    <cellStyle name="40% - Accent6 5 5" xfId="17797" xr:uid="{00000000-0005-0000-0000-00008E440000}"/>
    <cellStyle name="40% - Accent6 5 5 2" xfId="17798" xr:uid="{00000000-0005-0000-0000-00008F440000}"/>
    <cellStyle name="40% - Accent6 5 5 3" xfId="17799" xr:uid="{00000000-0005-0000-0000-000090440000}"/>
    <cellStyle name="40% - Accent6 5 6" xfId="17800" xr:uid="{00000000-0005-0000-0000-000091440000}"/>
    <cellStyle name="40% - Accent6 5 7" xfId="17801" xr:uid="{00000000-0005-0000-0000-000092440000}"/>
    <cellStyle name="40% - Accent6 6" xfId="17802" xr:uid="{00000000-0005-0000-0000-000093440000}"/>
    <cellStyle name="40% - Accent6 6 2" xfId="17803" xr:uid="{00000000-0005-0000-0000-000094440000}"/>
    <cellStyle name="40% - Accent6 6 2 2" xfId="17804" xr:uid="{00000000-0005-0000-0000-000095440000}"/>
    <cellStyle name="40% - Accent6 6 2 2 2" xfId="17805" xr:uid="{00000000-0005-0000-0000-000096440000}"/>
    <cellStyle name="40% - Accent6 6 2 2 3" xfId="17806" xr:uid="{00000000-0005-0000-0000-000097440000}"/>
    <cellStyle name="40% - Accent6 6 2 3" xfId="17807" xr:uid="{00000000-0005-0000-0000-000098440000}"/>
    <cellStyle name="40% - Accent6 6 2 4" xfId="17808" xr:uid="{00000000-0005-0000-0000-000099440000}"/>
    <cellStyle name="40% - Accent6 6 3" xfId="17809" xr:uid="{00000000-0005-0000-0000-00009A440000}"/>
    <cellStyle name="40% - Accent6 6 3 2" xfId="17810" xr:uid="{00000000-0005-0000-0000-00009B440000}"/>
    <cellStyle name="40% - Accent6 6 3 3" xfId="17811" xr:uid="{00000000-0005-0000-0000-00009C440000}"/>
    <cellStyle name="40% - Accent6 6 4" xfId="17812" xr:uid="{00000000-0005-0000-0000-00009D440000}"/>
    <cellStyle name="40% - Accent6 6 4 2" xfId="17813" xr:uid="{00000000-0005-0000-0000-00009E440000}"/>
    <cellStyle name="40% - Accent6 6 4 3" xfId="17814" xr:uid="{00000000-0005-0000-0000-00009F440000}"/>
    <cellStyle name="40% - Accent6 6 5" xfId="17815" xr:uid="{00000000-0005-0000-0000-0000A0440000}"/>
    <cellStyle name="40% - Accent6 6 5 2" xfId="17816" xr:uid="{00000000-0005-0000-0000-0000A1440000}"/>
    <cellStyle name="40% - Accent6 6 5 3" xfId="17817" xr:uid="{00000000-0005-0000-0000-0000A2440000}"/>
    <cellStyle name="40% - Accent6 6 6" xfId="17818" xr:uid="{00000000-0005-0000-0000-0000A3440000}"/>
    <cellStyle name="40% - Accent6 6 7" xfId="17819" xr:uid="{00000000-0005-0000-0000-0000A4440000}"/>
    <cellStyle name="40% - Accent6 7" xfId="17820" xr:uid="{00000000-0005-0000-0000-0000A5440000}"/>
    <cellStyle name="40% - Accent6 7 2" xfId="17821" xr:uid="{00000000-0005-0000-0000-0000A6440000}"/>
    <cellStyle name="40% - Accent6 7 2 2" xfId="17822" xr:uid="{00000000-0005-0000-0000-0000A7440000}"/>
    <cellStyle name="40% - Accent6 7 2 2 2" xfId="17823" xr:uid="{00000000-0005-0000-0000-0000A8440000}"/>
    <cellStyle name="40% - Accent6 7 2 2 3" xfId="17824" xr:uid="{00000000-0005-0000-0000-0000A9440000}"/>
    <cellStyle name="40% - Accent6 7 2 3" xfId="17825" xr:uid="{00000000-0005-0000-0000-0000AA440000}"/>
    <cellStyle name="40% - Accent6 7 2 4" xfId="17826" xr:uid="{00000000-0005-0000-0000-0000AB440000}"/>
    <cellStyle name="40% - Accent6 7 3" xfId="17827" xr:uid="{00000000-0005-0000-0000-0000AC440000}"/>
    <cellStyle name="40% - Accent6 7 3 2" xfId="17828" xr:uid="{00000000-0005-0000-0000-0000AD440000}"/>
    <cellStyle name="40% - Accent6 7 3 3" xfId="17829" xr:uid="{00000000-0005-0000-0000-0000AE440000}"/>
    <cellStyle name="40% - Accent6 7 4" xfId="17830" xr:uid="{00000000-0005-0000-0000-0000AF440000}"/>
    <cellStyle name="40% - Accent6 7 4 2" xfId="17831" xr:uid="{00000000-0005-0000-0000-0000B0440000}"/>
    <cellStyle name="40% - Accent6 7 4 3" xfId="17832" xr:uid="{00000000-0005-0000-0000-0000B1440000}"/>
    <cellStyle name="40% - Accent6 7 5" xfId="17833" xr:uid="{00000000-0005-0000-0000-0000B2440000}"/>
    <cellStyle name="40% - Accent6 7 5 2" xfId="17834" xr:uid="{00000000-0005-0000-0000-0000B3440000}"/>
    <cellStyle name="40% - Accent6 7 5 3" xfId="17835" xr:uid="{00000000-0005-0000-0000-0000B4440000}"/>
    <cellStyle name="40% - Accent6 7 6" xfId="17836" xr:uid="{00000000-0005-0000-0000-0000B5440000}"/>
    <cellStyle name="40% - Accent6 7 7" xfId="17837" xr:uid="{00000000-0005-0000-0000-0000B6440000}"/>
    <cellStyle name="40% - akcent 1" xfId="17838" xr:uid="{00000000-0005-0000-0000-0000B7440000}"/>
    <cellStyle name="40% - akcent 1 2" xfId="17839" xr:uid="{00000000-0005-0000-0000-0000B8440000}"/>
    <cellStyle name="40% - akcent 1 3" xfId="17840" xr:uid="{00000000-0005-0000-0000-0000B9440000}"/>
    <cellStyle name="40% - akcent 1 4" xfId="17841" xr:uid="{00000000-0005-0000-0000-0000BA440000}"/>
    <cellStyle name="40% - akcent 1 5" xfId="17842" xr:uid="{00000000-0005-0000-0000-0000BB440000}"/>
    <cellStyle name="40% - akcent 2" xfId="17843" xr:uid="{00000000-0005-0000-0000-0000BC440000}"/>
    <cellStyle name="40% - akcent 2 2" xfId="17844" xr:uid="{00000000-0005-0000-0000-0000BD440000}"/>
    <cellStyle name="40% - akcent 2 3" xfId="17845" xr:uid="{00000000-0005-0000-0000-0000BE440000}"/>
    <cellStyle name="40% - akcent 2 4" xfId="17846" xr:uid="{00000000-0005-0000-0000-0000BF440000}"/>
    <cellStyle name="40% - akcent 2 5" xfId="17847" xr:uid="{00000000-0005-0000-0000-0000C0440000}"/>
    <cellStyle name="40% - akcent 3" xfId="17848" xr:uid="{00000000-0005-0000-0000-0000C1440000}"/>
    <cellStyle name="40% - akcent 3 2" xfId="17849" xr:uid="{00000000-0005-0000-0000-0000C2440000}"/>
    <cellStyle name="40% - akcent 3 3" xfId="17850" xr:uid="{00000000-0005-0000-0000-0000C3440000}"/>
    <cellStyle name="40% - akcent 3 4" xfId="17851" xr:uid="{00000000-0005-0000-0000-0000C4440000}"/>
    <cellStyle name="40% - akcent 3 5" xfId="17852" xr:uid="{00000000-0005-0000-0000-0000C5440000}"/>
    <cellStyle name="40% - akcent 4" xfId="17853" xr:uid="{00000000-0005-0000-0000-0000C6440000}"/>
    <cellStyle name="40% - akcent 4 2" xfId="17854" xr:uid="{00000000-0005-0000-0000-0000C7440000}"/>
    <cellStyle name="40% - akcent 4 3" xfId="17855" xr:uid="{00000000-0005-0000-0000-0000C8440000}"/>
    <cellStyle name="40% - akcent 4 4" xfId="17856" xr:uid="{00000000-0005-0000-0000-0000C9440000}"/>
    <cellStyle name="40% - akcent 4 5" xfId="17857" xr:uid="{00000000-0005-0000-0000-0000CA440000}"/>
    <cellStyle name="40% - akcent 5" xfId="17858" xr:uid="{00000000-0005-0000-0000-0000CB440000}"/>
    <cellStyle name="40% - akcent 5 2" xfId="17859" xr:uid="{00000000-0005-0000-0000-0000CC440000}"/>
    <cellStyle name="40% - akcent 5 3" xfId="17860" xr:uid="{00000000-0005-0000-0000-0000CD440000}"/>
    <cellStyle name="40% - akcent 5 4" xfId="17861" xr:uid="{00000000-0005-0000-0000-0000CE440000}"/>
    <cellStyle name="40% - akcent 5 5" xfId="17862" xr:uid="{00000000-0005-0000-0000-0000CF440000}"/>
    <cellStyle name="40% - akcent 6" xfId="17863" xr:uid="{00000000-0005-0000-0000-0000D0440000}"/>
    <cellStyle name="40% - akcent 6 2" xfId="17864" xr:uid="{00000000-0005-0000-0000-0000D1440000}"/>
    <cellStyle name="40% - akcent 6 3" xfId="17865" xr:uid="{00000000-0005-0000-0000-0000D2440000}"/>
    <cellStyle name="40% - akcent 6 4" xfId="17866" xr:uid="{00000000-0005-0000-0000-0000D3440000}"/>
    <cellStyle name="40% - akcent 6 5" xfId="17867" xr:uid="{00000000-0005-0000-0000-0000D4440000}"/>
    <cellStyle name="40% - Akzent1" xfId="17868" xr:uid="{00000000-0005-0000-0000-0000D5440000}"/>
    <cellStyle name="40% - Akzent1 2" xfId="17869" xr:uid="{00000000-0005-0000-0000-0000D6440000}"/>
    <cellStyle name="40% - Akzent2" xfId="17870" xr:uid="{00000000-0005-0000-0000-0000D7440000}"/>
    <cellStyle name="40% - Akzent2 2" xfId="17871" xr:uid="{00000000-0005-0000-0000-0000D8440000}"/>
    <cellStyle name="40% - Akzent3" xfId="17872" xr:uid="{00000000-0005-0000-0000-0000D9440000}"/>
    <cellStyle name="40% - Akzent3 2" xfId="17873" xr:uid="{00000000-0005-0000-0000-0000DA440000}"/>
    <cellStyle name="40% - Akzent4" xfId="17874" xr:uid="{00000000-0005-0000-0000-0000DB440000}"/>
    <cellStyle name="40% - Akzent4 2" xfId="17875" xr:uid="{00000000-0005-0000-0000-0000DC440000}"/>
    <cellStyle name="40% - Akzent5" xfId="17876" xr:uid="{00000000-0005-0000-0000-0000DD440000}"/>
    <cellStyle name="40% - Akzent5 2" xfId="17877" xr:uid="{00000000-0005-0000-0000-0000DE440000}"/>
    <cellStyle name="40% - Akzent6" xfId="17878" xr:uid="{00000000-0005-0000-0000-0000DF440000}"/>
    <cellStyle name="40% - Akzent6 2" xfId="17879" xr:uid="{00000000-0005-0000-0000-0000E0440000}"/>
    <cellStyle name="40% - Colore 1 10" xfId="17880" xr:uid="{00000000-0005-0000-0000-0000E1440000}"/>
    <cellStyle name="40% - Colore 1 10 10" xfId="17881" xr:uid="{00000000-0005-0000-0000-0000E2440000}"/>
    <cellStyle name="40% - Colore 1 10 11" xfId="17882" xr:uid="{00000000-0005-0000-0000-0000E3440000}"/>
    <cellStyle name="40% - Colore 1 10 2" xfId="17883" xr:uid="{00000000-0005-0000-0000-0000E4440000}"/>
    <cellStyle name="40% - Colore 1 10 2 10" xfId="17884" xr:uid="{00000000-0005-0000-0000-0000E5440000}"/>
    <cellStyle name="40% - Colore 1 10 2 2" xfId="17885" xr:uid="{00000000-0005-0000-0000-0000E6440000}"/>
    <cellStyle name="40% - Colore 1 10 2 2 2" xfId="17886" xr:uid="{00000000-0005-0000-0000-0000E7440000}"/>
    <cellStyle name="40% - Colore 1 10 2 2 2 2" xfId="17887" xr:uid="{00000000-0005-0000-0000-0000E8440000}"/>
    <cellStyle name="40% - Colore 1 10 2 2 2 2 2" xfId="17888" xr:uid="{00000000-0005-0000-0000-0000E9440000}"/>
    <cellStyle name="40% - Colore 1 10 2 2 2 2 3" xfId="17889" xr:uid="{00000000-0005-0000-0000-0000EA440000}"/>
    <cellStyle name="40% - Colore 1 10 2 2 2 3" xfId="17890" xr:uid="{00000000-0005-0000-0000-0000EB440000}"/>
    <cellStyle name="40% - Colore 1 10 2 2 2 4" xfId="17891" xr:uid="{00000000-0005-0000-0000-0000EC440000}"/>
    <cellStyle name="40% - Colore 1 10 2 2 3" xfId="17892" xr:uid="{00000000-0005-0000-0000-0000ED440000}"/>
    <cellStyle name="40% - Colore 1 10 2 2 3 2" xfId="17893" xr:uid="{00000000-0005-0000-0000-0000EE440000}"/>
    <cellStyle name="40% - Colore 1 10 2 2 3 3" xfId="17894" xr:uid="{00000000-0005-0000-0000-0000EF440000}"/>
    <cellStyle name="40% - Colore 1 10 2 2 4" xfId="17895" xr:uid="{00000000-0005-0000-0000-0000F0440000}"/>
    <cellStyle name="40% - Colore 1 10 2 2 4 2" xfId="17896" xr:uid="{00000000-0005-0000-0000-0000F1440000}"/>
    <cellStyle name="40% - Colore 1 10 2 2 4 3" xfId="17897" xr:uid="{00000000-0005-0000-0000-0000F2440000}"/>
    <cellStyle name="40% - Colore 1 10 2 2 5" xfId="17898" xr:uid="{00000000-0005-0000-0000-0000F3440000}"/>
    <cellStyle name="40% - Colore 1 10 2 2 5 2" xfId="17899" xr:uid="{00000000-0005-0000-0000-0000F4440000}"/>
    <cellStyle name="40% - Colore 1 10 2 2 5 3" xfId="17900" xr:uid="{00000000-0005-0000-0000-0000F5440000}"/>
    <cellStyle name="40% - Colore 1 10 2 2 6" xfId="17901" xr:uid="{00000000-0005-0000-0000-0000F6440000}"/>
    <cellStyle name="40% - Colore 1 10 2 2 7" xfId="17902" xr:uid="{00000000-0005-0000-0000-0000F7440000}"/>
    <cellStyle name="40% - Colore 1 10 2 3" xfId="17903" xr:uid="{00000000-0005-0000-0000-0000F8440000}"/>
    <cellStyle name="40% - Colore 1 10 2 3 2" xfId="17904" xr:uid="{00000000-0005-0000-0000-0000F9440000}"/>
    <cellStyle name="40% - Colore 1 10 2 3 2 2" xfId="17905" xr:uid="{00000000-0005-0000-0000-0000FA440000}"/>
    <cellStyle name="40% - Colore 1 10 2 3 2 2 2" xfId="17906" xr:uid="{00000000-0005-0000-0000-0000FB440000}"/>
    <cellStyle name="40% - Colore 1 10 2 3 2 2 3" xfId="17907" xr:uid="{00000000-0005-0000-0000-0000FC440000}"/>
    <cellStyle name="40% - Colore 1 10 2 3 2 3" xfId="17908" xr:uid="{00000000-0005-0000-0000-0000FD440000}"/>
    <cellStyle name="40% - Colore 1 10 2 3 2 4" xfId="17909" xr:uid="{00000000-0005-0000-0000-0000FE440000}"/>
    <cellStyle name="40% - Colore 1 10 2 3 3" xfId="17910" xr:uid="{00000000-0005-0000-0000-0000FF440000}"/>
    <cellStyle name="40% - Colore 1 10 2 3 3 2" xfId="17911" xr:uid="{00000000-0005-0000-0000-000000450000}"/>
    <cellStyle name="40% - Colore 1 10 2 3 3 3" xfId="17912" xr:uid="{00000000-0005-0000-0000-000001450000}"/>
    <cellStyle name="40% - Colore 1 10 2 3 4" xfId="17913" xr:uid="{00000000-0005-0000-0000-000002450000}"/>
    <cellStyle name="40% - Colore 1 10 2 3 4 2" xfId="17914" xr:uid="{00000000-0005-0000-0000-000003450000}"/>
    <cellStyle name="40% - Colore 1 10 2 3 4 3" xfId="17915" xr:uid="{00000000-0005-0000-0000-000004450000}"/>
    <cellStyle name="40% - Colore 1 10 2 3 5" xfId="17916" xr:uid="{00000000-0005-0000-0000-000005450000}"/>
    <cellStyle name="40% - Colore 1 10 2 3 5 2" xfId="17917" xr:uid="{00000000-0005-0000-0000-000006450000}"/>
    <cellStyle name="40% - Colore 1 10 2 3 5 3" xfId="17918" xr:uid="{00000000-0005-0000-0000-000007450000}"/>
    <cellStyle name="40% - Colore 1 10 2 3 6" xfId="17919" xr:uid="{00000000-0005-0000-0000-000008450000}"/>
    <cellStyle name="40% - Colore 1 10 2 3 7" xfId="17920" xr:uid="{00000000-0005-0000-0000-000009450000}"/>
    <cellStyle name="40% - Colore 1 10 2 4" xfId="17921" xr:uid="{00000000-0005-0000-0000-00000A450000}"/>
    <cellStyle name="40% - Colore 1 10 2 4 2" xfId="17922" xr:uid="{00000000-0005-0000-0000-00000B450000}"/>
    <cellStyle name="40% - Colore 1 10 2 4 2 2" xfId="17923" xr:uid="{00000000-0005-0000-0000-00000C450000}"/>
    <cellStyle name="40% - Colore 1 10 2 4 2 2 2" xfId="17924" xr:uid="{00000000-0005-0000-0000-00000D450000}"/>
    <cellStyle name="40% - Colore 1 10 2 4 2 2 3" xfId="17925" xr:uid="{00000000-0005-0000-0000-00000E450000}"/>
    <cellStyle name="40% - Colore 1 10 2 4 2 3" xfId="17926" xr:uid="{00000000-0005-0000-0000-00000F450000}"/>
    <cellStyle name="40% - Colore 1 10 2 4 2 4" xfId="17927" xr:uid="{00000000-0005-0000-0000-000010450000}"/>
    <cellStyle name="40% - Colore 1 10 2 4 3" xfId="17928" xr:uid="{00000000-0005-0000-0000-000011450000}"/>
    <cellStyle name="40% - Colore 1 10 2 4 3 2" xfId="17929" xr:uid="{00000000-0005-0000-0000-000012450000}"/>
    <cellStyle name="40% - Colore 1 10 2 4 3 3" xfId="17930" xr:uid="{00000000-0005-0000-0000-000013450000}"/>
    <cellStyle name="40% - Colore 1 10 2 4 4" xfId="17931" xr:uid="{00000000-0005-0000-0000-000014450000}"/>
    <cellStyle name="40% - Colore 1 10 2 4 4 2" xfId="17932" xr:uid="{00000000-0005-0000-0000-000015450000}"/>
    <cellStyle name="40% - Colore 1 10 2 4 4 3" xfId="17933" xr:uid="{00000000-0005-0000-0000-000016450000}"/>
    <cellStyle name="40% - Colore 1 10 2 4 5" xfId="17934" xr:uid="{00000000-0005-0000-0000-000017450000}"/>
    <cellStyle name="40% - Colore 1 10 2 4 5 2" xfId="17935" xr:uid="{00000000-0005-0000-0000-000018450000}"/>
    <cellStyle name="40% - Colore 1 10 2 4 5 3" xfId="17936" xr:uid="{00000000-0005-0000-0000-000019450000}"/>
    <cellStyle name="40% - Colore 1 10 2 4 6" xfId="17937" xr:uid="{00000000-0005-0000-0000-00001A450000}"/>
    <cellStyle name="40% - Colore 1 10 2 4 7" xfId="17938" xr:uid="{00000000-0005-0000-0000-00001B450000}"/>
    <cellStyle name="40% - Colore 1 10 2 5" xfId="17939" xr:uid="{00000000-0005-0000-0000-00001C450000}"/>
    <cellStyle name="40% - Colore 1 10 2 5 2" xfId="17940" xr:uid="{00000000-0005-0000-0000-00001D450000}"/>
    <cellStyle name="40% - Colore 1 10 2 5 2 2" xfId="17941" xr:uid="{00000000-0005-0000-0000-00001E450000}"/>
    <cellStyle name="40% - Colore 1 10 2 5 2 3" xfId="17942" xr:uid="{00000000-0005-0000-0000-00001F450000}"/>
    <cellStyle name="40% - Colore 1 10 2 5 3" xfId="17943" xr:uid="{00000000-0005-0000-0000-000020450000}"/>
    <cellStyle name="40% - Colore 1 10 2 5 4" xfId="17944" xr:uid="{00000000-0005-0000-0000-000021450000}"/>
    <cellStyle name="40% - Colore 1 10 2 6" xfId="17945" xr:uid="{00000000-0005-0000-0000-000022450000}"/>
    <cellStyle name="40% - Colore 1 10 2 6 2" xfId="17946" xr:uid="{00000000-0005-0000-0000-000023450000}"/>
    <cellStyle name="40% - Colore 1 10 2 6 3" xfId="17947" xr:uid="{00000000-0005-0000-0000-000024450000}"/>
    <cellStyle name="40% - Colore 1 10 2 7" xfId="17948" xr:uid="{00000000-0005-0000-0000-000025450000}"/>
    <cellStyle name="40% - Colore 1 10 2 7 2" xfId="17949" xr:uid="{00000000-0005-0000-0000-000026450000}"/>
    <cellStyle name="40% - Colore 1 10 2 7 3" xfId="17950" xr:uid="{00000000-0005-0000-0000-000027450000}"/>
    <cellStyle name="40% - Colore 1 10 2 8" xfId="17951" xr:uid="{00000000-0005-0000-0000-000028450000}"/>
    <cellStyle name="40% - Colore 1 10 2 8 2" xfId="17952" xr:uid="{00000000-0005-0000-0000-000029450000}"/>
    <cellStyle name="40% - Colore 1 10 2 8 3" xfId="17953" xr:uid="{00000000-0005-0000-0000-00002A450000}"/>
    <cellStyle name="40% - Colore 1 10 2 9" xfId="17954" xr:uid="{00000000-0005-0000-0000-00002B450000}"/>
    <cellStyle name="40% - Colore 1 10 3" xfId="17955" xr:uid="{00000000-0005-0000-0000-00002C450000}"/>
    <cellStyle name="40% - Colore 1 10 3 2" xfId="17956" xr:uid="{00000000-0005-0000-0000-00002D450000}"/>
    <cellStyle name="40% - Colore 1 10 3 2 2" xfId="17957" xr:uid="{00000000-0005-0000-0000-00002E450000}"/>
    <cellStyle name="40% - Colore 1 10 3 2 2 2" xfId="17958" xr:uid="{00000000-0005-0000-0000-00002F450000}"/>
    <cellStyle name="40% - Colore 1 10 3 2 2 3" xfId="17959" xr:uid="{00000000-0005-0000-0000-000030450000}"/>
    <cellStyle name="40% - Colore 1 10 3 2 3" xfId="17960" xr:uid="{00000000-0005-0000-0000-000031450000}"/>
    <cellStyle name="40% - Colore 1 10 3 2 4" xfId="17961" xr:uid="{00000000-0005-0000-0000-000032450000}"/>
    <cellStyle name="40% - Colore 1 10 3 3" xfId="17962" xr:uid="{00000000-0005-0000-0000-000033450000}"/>
    <cellStyle name="40% - Colore 1 10 3 3 2" xfId="17963" xr:uid="{00000000-0005-0000-0000-000034450000}"/>
    <cellStyle name="40% - Colore 1 10 3 3 3" xfId="17964" xr:uid="{00000000-0005-0000-0000-000035450000}"/>
    <cellStyle name="40% - Colore 1 10 3 4" xfId="17965" xr:uid="{00000000-0005-0000-0000-000036450000}"/>
    <cellStyle name="40% - Colore 1 10 3 4 2" xfId="17966" xr:uid="{00000000-0005-0000-0000-000037450000}"/>
    <cellStyle name="40% - Colore 1 10 3 4 3" xfId="17967" xr:uid="{00000000-0005-0000-0000-000038450000}"/>
    <cellStyle name="40% - Colore 1 10 3 5" xfId="17968" xr:uid="{00000000-0005-0000-0000-000039450000}"/>
    <cellStyle name="40% - Colore 1 10 3 5 2" xfId="17969" xr:uid="{00000000-0005-0000-0000-00003A450000}"/>
    <cellStyle name="40% - Colore 1 10 3 5 3" xfId="17970" xr:uid="{00000000-0005-0000-0000-00003B450000}"/>
    <cellStyle name="40% - Colore 1 10 3 6" xfId="17971" xr:uid="{00000000-0005-0000-0000-00003C450000}"/>
    <cellStyle name="40% - Colore 1 10 3 7" xfId="17972" xr:uid="{00000000-0005-0000-0000-00003D450000}"/>
    <cellStyle name="40% - Colore 1 10 4" xfId="17973" xr:uid="{00000000-0005-0000-0000-00003E450000}"/>
    <cellStyle name="40% - Colore 1 10 4 2" xfId="17974" xr:uid="{00000000-0005-0000-0000-00003F450000}"/>
    <cellStyle name="40% - Colore 1 10 4 2 2" xfId="17975" xr:uid="{00000000-0005-0000-0000-000040450000}"/>
    <cellStyle name="40% - Colore 1 10 4 2 2 2" xfId="17976" xr:uid="{00000000-0005-0000-0000-000041450000}"/>
    <cellStyle name="40% - Colore 1 10 4 2 2 3" xfId="17977" xr:uid="{00000000-0005-0000-0000-000042450000}"/>
    <cellStyle name="40% - Colore 1 10 4 2 3" xfId="17978" xr:uid="{00000000-0005-0000-0000-000043450000}"/>
    <cellStyle name="40% - Colore 1 10 4 2 4" xfId="17979" xr:uid="{00000000-0005-0000-0000-000044450000}"/>
    <cellStyle name="40% - Colore 1 10 4 3" xfId="17980" xr:uid="{00000000-0005-0000-0000-000045450000}"/>
    <cellStyle name="40% - Colore 1 10 4 3 2" xfId="17981" xr:uid="{00000000-0005-0000-0000-000046450000}"/>
    <cellStyle name="40% - Colore 1 10 4 3 3" xfId="17982" xr:uid="{00000000-0005-0000-0000-000047450000}"/>
    <cellStyle name="40% - Colore 1 10 4 4" xfId="17983" xr:uid="{00000000-0005-0000-0000-000048450000}"/>
    <cellStyle name="40% - Colore 1 10 4 4 2" xfId="17984" xr:uid="{00000000-0005-0000-0000-000049450000}"/>
    <cellStyle name="40% - Colore 1 10 4 4 3" xfId="17985" xr:uid="{00000000-0005-0000-0000-00004A450000}"/>
    <cellStyle name="40% - Colore 1 10 4 5" xfId="17986" xr:uid="{00000000-0005-0000-0000-00004B450000}"/>
    <cellStyle name="40% - Colore 1 10 4 5 2" xfId="17987" xr:uid="{00000000-0005-0000-0000-00004C450000}"/>
    <cellStyle name="40% - Colore 1 10 4 5 3" xfId="17988" xr:uid="{00000000-0005-0000-0000-00004D450000}"/>
    <cellStyle name="40% - Colore 1 10 4 6" xfId="17989" xr:uid="{00000000-0005-0000-0000-00004E450000}"/>
    <cellStyle name="40% - Colore 1 10 4 7" xfId="17990" xr:uid="{00000000-0005-0000-0000-00004F450000}"/>
    <cellStyle name="40% - Colore 1 10 5" xfId="17991" xr:uid="{00000000-0005-0000-0000-000050450000}"/>
    <cellStyle name="40% - Colore 1 10 5 2" xfId="17992" xr:uid="{00000000-0005-0000-0000-000051450000}"/>
    <cellStyle name="40% - Colore 1 10 5 2 2" xfId="17993" xr:uid="{00000000-0005-0000-0000-000052450000}"/>
    <cellStyle name="40% - Colore 1 10 5 2 2 2" xfId="17994" xr:uid="{00000000-0005-0000-0000-000053450000}"/>
    <cellStyle name="40% - Colore 1 10 5 2 2 3" xfId="17995" xr:uid="{00000000-0005-0000-0000-000054450000}"/>
    <cellStyle name="40% - Colore 1 10 5 2 3" xfId="17996" xr:uid="{00000000-0005-0000-0000-000055450000}"/>
    <cellStyle name="40% - Colore 1 10 5 2 4" xfId="17997" xr:uid="{00000000-0005-0000-0000-000056450000}"/>
    <cellStyle name="40% - Colore 1 10 5 3" xfId="17998" xr:uid="{00000000-0005-0000-0000-000057450000}"/>
    <cellStyle name="40% - Colore 1 10 5 3 2" xfId="17999" xr:uid="{00000000-0005-0000-0000-000058450000}"/>
    <cellStyle name="40% - Colore 1 10 5 3 3" xfId="18000" xr:uid="{00000000-0005-0000-0000-000059450000}"/>
    <cellStyle name="40% - Colore 1 10 5 4" xfId="18001" xr:uid="{00000000-0005-0000-0000-00005A450000}"/>
    <cellStyle name="40% - Colore 1 10 5 4 2" xfId="18002" xr:uid="{00000000-0005-0000-0000-00005B450000}"/>
    <cellStyle name="40% - Colore 1 10 5 4 3" xfId="18003" xr:uid="{00000000-0005-0000-0000-00005C450000}"/>
    <cellStyle name="40% - Colore 1 10 5 5" xfId="18004" xr:uid="{00000000-0005-0000-0000-00005D450000}"/>
    <cellStyle name="40% - Colore 1 10 5 5 2" xfId="18005" xr:uid="{00000000-0005-0000-0000-00005E450000}"/>
    <cellStyle name="40% - Colore 1 10 5 5 3" xfId="18006" xr:uid="{00000000-0005-0000-0000-00005F450000}"/>
    <cellStyle name="40% - Colore 1 10 5 6" xfId="18007" xr:uid="{00000000-0005-0000-0000-000060450000}"/>
    <cellStyle name="40% - Colore 1 10 5 7" xfId="18008" xr:uid="{00000000-0005-0000-0000-000061450000}"/>
    <cellStyle name="40% - Colore 1 10 6" xfId="18009" xr:uid="{00000000-0005-0000-0000-000062450000}"/>
    <cellStyle name="40% - Colore 1 10 6 2" xfId="18010" xr:uid="{00000000-0005-0000-0000-000063450000}"/>
    <cellStyle name="40% - Colore 1 10 6 2 2" xfId="18011" xr:uid="{00000000-0005-0000-0000-000064450000}"/>
    <cellStyle name="40% - Colore 1 10 6 2 3" xfId="18012" xr:uid="{00000000-0005-0000-0000-000065450000}"/>
    <cellStyle name="40% - Colore 1 10 6 3" xfId="18013" xr:uid="{00000000-0005-0000-0000-000066450000}"/>
    <cellStyle name="40% - Colore 1 10 6 4" xfId="18014" xr:uid="{00000000-0005-0000-0000-000067450000}"/>
    <cellStyle name="40% - Colore 1 10 7" xfId="18015" xr:uid="{00000000-0005-0000-0000-000068450000}"/>
    <cellStyle name="40% - Colore 1 10 7 2" xfId="18016" xr:uid="{00000000-0005-0000-0000-000069450000}"/>
    <cellStyle name="40% - Colore 1 10 7 3" xfId="18017" xr:uid="{00000000-0005-0000-0000-00006A450000}"/>
    <cellStyle name="40% - Colore 1 10 8" xfId="18018" xr:uid="{00000000-0005-0000-0000-00006B450000}"/>
    <cellStyle name="40% - Colore 1 10 8 2" xfId="18019" xr:uid="{00000000-0005-0000-0000-00006C450000}"/>
    <cellStyle name="40% - Colore 1 10 8 3" xfId="18020" xr:uid="{00000000-0005-0000-0000-00006D450000}"/>
    <cellStyle name="40% - Colore 1 10 9" xfId="18021" xr:uid="{00000000-0005-0000-0000-00006E450000}"/>
    <cellStyle name="40% - Colore 1 10 9 2" xfId="18022" xr:uid="{00000000-0005-0000-0000-00006F450000}"/>
    <cellStyle name="40% - Colore 1 10 9 3" xfId="18023" xr:uid="{00000000-0005-0000-0000-000070450000}"/>
    <cellStyle name="40% - Colore 1 11" xfId="18024" xr:uid="{00000000-0005-0000-0000-000071450000}"/>
    <cellStyle name="40% - Colore 1 11 10" xfId="18025" xr:uid="{00000000-0005-0000-0000-000072450000}"/>
    <cellStyle name="40% - Colore 1 11 11" xfId="18026" xr:uid="{00000000-0005-0000-0000-000073450000}"/>
    <cellStyle name="40% - Colore 1 11 2" xfId="18027" xr:uid="{00000000-0005-0000-0000-000074450000}"/>
    <cellStyle name="40% - Colore 1 11 2 10" xfId="18028" xr:uid="{00000000-0005-0000-0000-000075450000}"/>
    <cellStyle name="40% - Colore 1 11 2 2" xfId="18029" xr:uid="{00000000-0005-0000-0000-000076450000}"/>
    <cellStyle name="40% - Colore 1 11 2 2 2" xfId="18030" xr:uid="{00000000-0005-0000-0000-000077450000}"/>
    <cellStyle name="40% - Colore 1 11 2 2 2 2" xfId="18031" xr:uid="{00000000-0005-0000-0000-000078450000}"/>
    <cellStyle name="40% - Colore 1 11 2 2 2 2 2" xfId="18032" xr:uid="{00000000-0005-0000-0000-000079450000}"/>
    <cellStyle name="40% - Colore 1 11 2 2 2 2 3" xfId="18033" xr:uid="{00000000-0005-0000-0000-00007A450000}"/>
    <cellStyle name="40% - Colore 1 11 2 2 2 3" xfId="18034" xr:uid="{00000000-0005-0000-0000-00007B450000}"/>
    <cellStyle name="40% - Colore 1 11 2 2 2 4" xfId="18035" xr:uid="{00000000-0005-0000-0000-00007C450000}"/>
    <cellStyle name="40% - Colore 1 11 2 2 3" xfId="18036" xr:uid="{00000000-0005-0000-0000-00007D450000}"/>
    <cellStyle name="40% - Colore 1 11 2 2 3 2" xfId="18037" xr:uid="{00000000-0005-0000-0000-00007E450000}"/>
    <cellStyle name="40% - Colore 1 11 2 2 3 3" xfId="18038" xr:uid="{00000000-0005-0000-0000-00007F450000}"/>
    <cellStyle name="40% - Colore 1 11 2 2 4" xfId="18039" xr:uid="{00000000-0005-0000-0000-000080450000}"/>
    <cellStyle name="40% - Colore 1 11 2 2 4 2" xfId="18040" xr:uid="{00000000-0005-0000-0000-000081450000}"/>
    <cellStyle name="40% - Colore 1 11 2 2 4 3" xfId="18041" xr:uid="{00000000-0005-0000-0000-000082450000}"/>
    <cellStyle name="40% - Colore 1 11 2 2 5" xfId="18042" xr:uid="{00000000-0005-0000-0000-000083450000}"/>
    <cellStyle name="40% - Colore 1 11 2 2 5 2" xfId="18043" xr:uid="{00000000-0005-0000-0000-000084450000}"/>
    <cellStyle name="40% - Colore 1 11 2 2 5 3" xfId="18044" xr:uid="{00000000-0005-0000-0000-000085450000}"/>
    <cellStyle name="40% - Colore 1 11 2 2 6" xfId="18045" xr:uid="{00000000-0005-0000-0000-000086450000}"/>
    <cellStyle name="40% - Colore 1 11 2 2 7" xfId="18046" xr:uid="{00000000-0005-0000-0000-000087450000}"/>
    <cellStyle name="40% - Colore 1 11 2 3" xfId="18047" xr:uid="{00000000-0005-0000-0000-000088450000}"/>
    <cellStyle name="40% - Colore 1 11 2 3 2" xfId="18048" xr:uid="{00000000-0005-0000-0000-000089450000}"/>
    <cellStyle name="40% - Colore 1 11 2 3 2 2" xfId="18049" xr:uid="{00000000-0005-0000-0000-00008A450000}"/>
    <cellStyle name="40% - Colore 1 11 2 3 2 2 2" xfId="18050" xr:uid="{00000000-0005-0000-0000-00008B450000}"/>
    <cellStyle name="40% - Colore 1 11 2 3 2 2 3" xfId="18051" xr:uid="{00000000-0005-0000-0000-00008C450000}"/>
    <cellStyle name="40% - Colore 1 11 2 3 2 3" xfId="18052" xr:uid="{00000000-0005-0000-0000-00008D450000}"/>
    <cellStyle name="40% - Colore 1 11 2 3 2 4" xfId="18053" xr:uid="{00000000-0005-0000-0000-00008E450000}"/>
    <cellStyle name="40% - Colore 1 11 2 3 3" xfId="18054" xr:uid="{00000000-0005-0000-0000-00008F450000}"/>
    <cellStyle name="40% - Colore 1 11 2 3 3 2" xfId="18055" xr:uid="{00000000-0005-0000-0000-000090450000}"/>
    <cellStyle name="40% - Colore 1 11 2 3 3 3" xfId="18056" xr:uid="{00000000-0005-0000-0000-000091450000}"/>
    <cellStyle name="40% - Colore 1 11 2 3 4" xfId="18057" xr:uid="{00000000-0005-0000-0000-000092450000}"/>
    <cellStyle name="40% - Colore 1 11 2 3 4 2" xfId="18058" xr:uid="{00000000-0005-0000-0000-000093450000}"/>
    <cellStyle name="40% - Colore 1 11 2 3 4 3" xfId="18059" xr:uid="{00000000-0005-0000-0000-000094450000}"/>
    <cellStyle name="40% - Colore 1 11 2 3 5" xfId="18060" xr:uid="{00000000-0005-0000-0000-000095450000}"/>
    <cellStyle name="40% - Colore 1 11 2 3 5 2" xfId="18061" xr:uid="{00000000-0005-0000-0000-000096450000}"/>
    <cellStyle name="40% - Colore 1 11 2 3 5 3" xfId="18062" xr:uid="{00000000-0005-0000-0000-000097450000}"/>
    <cellStyle name="40% - Colore 1 11 2 3 6" xfId="18063" xr:uid="{00000000-0005-0000-0000-000098450000}"/>
    <cellStyle name="40% - Colore 1 11 2 3 7" xfId="18064" xr:uid="{00000000-0005-0000-0000-000099450000}"/>
    <cellStyle name="40% - Colore 1 11 2 4" xfId="18065" xr:uid="{00000000-0005-0000-0000-00009A450000}"/>
    <cellStyle name="40% - Colore 1 11 2 4 2" xfId="18066" xr:uid="{00000000-0005-0000-0000-00009B450000}"/>
    <cellStyle name="40% - Colore 1 11 2 4 2 2" xfId="18067" xr:uid="{00000000-0005-0000-0000-00009C450000}"/>
    <cellStyle name="40% - Colore 1 11 2 4 2 2 2" xfId="18068" xr:uid="{00000000-0005-0000-0000-00009D450000}"/>
    <cellStyle name="40% - Colore 1 11 2 4 2 2 3" xfId="18069" xr:uid="{00000000-0005-0000-0000-00009E450000}"/>
    <cellStyle name="40% - Colore 1 11 2 4 2 3" xfId="18070" xr:uid="{00000000-0005-0000-0000-00009F450000}"/>
    <cellStyle name="40% - Colore 1 11 2 4 2 4" xfId="18071" xr:uid="{00000000-0005-0000-0000-0000A0450000}"/>
    <cellStyle name="40% - Colore 1 11 2 4 3" xfId="18072" xr:uid="{00000000-0005-0000-0000-0000A1450000}"/>
    <cellStyle name="40% - Colore 1 11 2 4 3 2" xfId="18073" xr:uid="{00000000-0005-0000-0000-0000A2450000}"/>
    <cellStyle name="40% - Colore 1 11 2 4 3 3" xfId="18074" xr:uid="{00000000-0005-0000-0000-0000A3450000}"/>
    <cellStyle name="40% - Colore 1 11 2 4 4" xfId="18075" xr:uid="{00000000-0005-0000-0000-0000A4450000}"/>
    <cellStyle name="40% - Colore 1 11 2 4 4 2" xfId="18076" xr:uid="{00000000-0005-0000-0000-0000A5450000}"/>
    <cellStyle name="40% - Colore 1 11 2 4 4 3" xfId="18077" xr:uid="{00000000-0005-0000-0000-0000A6450000}"/>
    <cellStyle name="40% - Colore 1 11 2 4 5" xfId="18078" xr:uid="{00000000-0005-0000-0000-0000A7450000}"/>
    <cellStyle name="40% - Colore 1 11 2 4 5 2" xfId="18079" xr:uid="{00000000-0005-0000-0000-0000A8450000}"/>
    <cellStyle name="40% - Colore 1 11 2 4 5 3" xfId="18080" xr:uid="{00000000-0005-0000-0000-0000A9450000}"/>
    <cellStyle name="40% - Colore 1 11 2 4 6" xfId="18081" xr:uid="{00000000-0005-0000-0000-0000AA450000}"/>
    <cellStyle name="40% - Colore 1 11 2 4 7" xfId="18082" xr:uid="{00000000-0005-0000-0000-0000AB450000}"/>
    <cellStyle name="40% - Colore 1 11 2 5" xfId="18083" xr:uid="{00000000-0005-0000-0000-0000AC450000}"/>
    <cellStyle name="40% - Colore 1 11 2 5 2" xfId="18084" xr:uid="{00000000-0005-0000-0000-0000AD450000}"/>
    <cellStyle name="40% - Colore 1 11 2 5 2 2" xfId="18085" xr:uid="{00000000-0005-0000-0000-0000AE450000}"/>
    <cellStyle name="40% - Colore 1 11 2 5 2 3" xfId="18086" xr:uid="{00000000-0005-0000-0000-0000AF450000}"/>
    <cellStyle name="40% - Colore 1 11 2 5 3" xfId="18087" xr:uid="{00000000-0005-0000-0000-0000B0450000}"/>
    <cellStyle name="40% - Colore 1 11 2 5 4" xfId="18088" xr:uid="{00000000-0005-0000-0000-0000B1450000}"/>
    <cellStyle name="40% - Colore 1 11 2 6" xfId="18089" xr:uid="{00000000-0005-0000-0000-0000B2450000}"/>
    <cellStyle name="40% - Colore 1 11 2 6 2" xfId="18090" xr:uid="{00000000-0005-0000-0000-0000B3450000}"/>
    <cellStyle name="40% - Colore 1 11 2 6 3" xfId="18091" xr:uid="{00000000-0005-0000-0000-0000B4450000}"/>
    <cellStyle name="40% - Colore 1 11 2 7" xfId="18092" xr:uid="{00000000-0005-0000-0000-0000B5450000}"/>
    <cellStyle name="40% - Colore 1 11 2 7 2" xfId="18093" xr:uid="{00000000-0005-0000-0000-0000B6450000}"/>
    <cellStyle name="40% - Colore 1 11 2 7 3" xfId="18094" xr:uid="{00000000-0005-0000-0000-0000B7450000}"/>
    <cellStyle name="40% - Colore 1 11 2 8" xfId="18095" xr:uid="{00000000-0005-0000-0000-0000B8450000}"/>
    <cellStyle name="40% - Colore 1 11 2 8 2" xfId="18096" xr:uid="{00000000-0005-0000-0000-0000B9450000}"/>
    <cellStyle name="40% - Colore 1 11 2 8 3" xfId="18097" xr:uid="{00000000-0005-0000-0000-0000BA450000}"/>
    <cellStyle name="40% - Colore 1 11 2 9" xfId="18098" xr:uid="{00000000-0005-0000-0000-0000BB450000}"/>
    <cellStyle name="40% - Colore 1 11 3" xfId="18099" xr:uid="{00000000-0005-0000-0000-0000BC450000}"/>
    <cellStyle name="40% - Colore 1 11 3 2" xfId="18100" xr:uid="{00000000-0005-0000-0000-0000BD450000}"/>
    <cellStyle name="40% - Colore 1 11 3 2 2" xfId="18101" xr:uid="{00000000-0005-0000-0000-0000BE450000}"/>
    <cellStyle name="40% - Colore 1 11 3 2 2 2" xfId="18102" xr:uid="{00000000-0005-0000-0000-0000BF450000}"/>
    <cellStyle name="40% - Colore 1 11 3 2 2 3" xfId="18103" xr:uid="{00000000-0005-0000-0000-0000C0450000}"/>
    <cellStyle name="40% - Colore 1 11 3 2 3" xfId="18104" xr:uid="{00000000-0005-0000-0000-0000C1450000}"/>
    <cellStyle name="40% - Colore 1 11 3 2 4" xfId="18105" xr:uid="{00000000-0005-0000-0000-0000C2450000}"/>
    <cellStyle name="40% - Colore 1 11 3 3" xfId="18106" xr:uid="{00000000-0005-0000-0000-0000C3450000}"/>
    <cellStyle name="40% - Colore 1 11 3 3 2" xfId="18107" xr:uid="{00000000-0005-0000-0000-0000C4450000}"/>
    <cellStyle name="40% - Colore 1 11 3 3 3" xfId="18108" xr:uid="{00000000-0005-0000-0000-0000C5450000}"/>
    <cellStyle name="40% - Colore 1 11 3 4" xfId="18109" xr:uid="{00000000-0005-0000-0000-0000C6450000}"/>
    <cellStyle name="40% - Colore 1 11 3 4 2" xfId="18110" xr:uid="{00000000-0005-0000-0000-0000C7450000}"/>
    <cellStyle name="40% - Colore 1 11 3 4 3" xfId="18111" xr:uid="{00000000-0005-0000-0000-0000C8450000}"/>
    <cellStyle name="40% - Colore 1 11 3 5" xfId="18112" xr:uid="{00000000-0005-0000-0000-0000C9450000}"/>
    <cellStyle name="40% - Colore 1 11 3 5 2" xfId="18113" xr:uid="{00000000-0005-0000-0000-0000CA450000}"/>
    <cellStyle name="40% - Colore 1 11 3 5 3" xfId="18114" xr:uid="{00000000-0005-0000-0000-0000CB450000}"/>
    <cellStyle name="40% - Colore 1 11 3 6" xfId="18115" xr:uid="{00000000-0005-0000-0000-0000CC450000}"/>
    <cellStyle name="40% - Colore 1 11 3 7" xfId="18116" xr:uid="{00000000-0005-0000-0000-0000CD450000}"/>
    <cellStyle name="40% - Colore 1 11 4" xfId="18117" xr:uid="{00000000-0005-0000-0000-0000CE450000}"/>
    <cellStyle name="40% - Colore 1 11 4 2" xfId="18118" xr:uid="{00000000-0005-0000-0000-0000CF450000}"/>
    <cellStyle name="40% - Colore 1 11 4 2 2" xfId="18119" xr:uid="{00000000-0005-0000-0000-0000D0450000}"/>
    <cellStyle name="40% - Colore 1 11 4 2 2 2" xfId="18120" xr:uid="{00000000-0005-0000-0000-0000D1450000}"/>
    <cellStyle name="40% - Colore 1 11 4 2 2 3" xfId="18121" xr:uid="{00000000-0005-0000-0000-0000D2450000}"/>
    <cellStyle name="40% - Colore 1 11 4 2 3" xfId="18122" xr:uid="{00000000-0005-0000-0000-0000D3450000}"/>
    <cellStyle name="40% - Colore 1 11 4 2 4" xfId="18123" xr:uid="{00000000-0005-0000-0000-0000D4450000}"/>
    <cellStyle name="40% - Colore 1 11 4 3" xfId="18124" xr:uid="{00000000-0005-0000-0000-0000D5450000}"/>
    <cellStyle name="40% - Colore 1 11 4 3 2" xfId="18125" xr:uid="{00000000-0005-0000-0000-0000D6450000}"/>
    <cellStyle name="40% - Colore 1 11 4 3 3" xfId="18126" xr:uid="{00000000-0005-0000-0000-0000D7450000}"/>
    <cellStyle name="40% - Colore 1 11 4 4" xfId="18127" xr:uid="{00000000-0005-0000-0000-0000D8450000}"/>
    <cellStyle name="40% - Colore 1 11 4 4 2" xfId="18128" xr:uid="{00000000-0005-0000-0000-0000D9450000}"/>
    <cellStyle name="40% - Colore 1 11 4 4 3" xfId="18129" xr:uid="{00000000-0005-0000-0000-0000DA450000}"/>
    <cellStyle name="40% - Colore 1 11 4 5" xfId="18130" xr:uid="{00000000-0005-0000-0000-0000DB450000}"/>
    <cellStyle name="40% - Colore 1 11 4 5 2" xfId="18131" xr:uid="{00000000-0005-0000-0000-0000DC450000}"/>
    <cellStyle name="40% - Colore 1 11 4 5 3" xfId="18132" xr:uid="{00000000-0005-0000-0000-0000DD450000}"/>
    <cellStyle name="40% - Colore 1 11 4 6" xfId="18133" xr:uid="{00000000-0005-0000-0000-0000DE450000}"/>
    <cellStyle name="40% - Colore 1 11 4 7" xfId="18134" xr:uid="{00000000-0005-0000-0000-0000DF450000}"/>
    <cellStyle name="40% - Colore 1 11 5" xfId="18135" xr:uid="{00000000-0005-0000-0000-0000E0450000}"/>
    <cellStyle name="40% - Colore 1 11 5 2" xfId="18136" xr:uid="{00000000-0005-0000-0000-0000E1450000}"/>
    <cellStyle name="40% - Colore 1 11 5 2 2" xfId="18137" xr:uid="{00000000-0005-0000-0000-0000E2450000}"/>
    <cellStyle name="40% - Colore 1 11 5 2 2 2" xfId="18138" xr:uid="{00000000-0005-0000-0000-0000E3450000}"/>
    <cellStyle name="40% - Colore 1 11 5 2 2 3" xfId="18139" xr:uid="{00000000-0005-0000-0000-0000E4450000}"/>
    <cellStyle name="40% - Colore 1 11 5 2 3" xfId="18140" xr:uid="{00000000-0005-0000-0000-0000E5450000}"/>
    <cellStyle name="40% - Colore 1 11 5 2 4" xfId="18141" xr:uid="{00000000-0005-0000-0000-0000E6450000}"/>
    <cellStyle name="40% - Colore 1 11 5 3" xfId="18142" xr:uid="{00000000-0005-0000-0000-0000E7450000}"/>
    <cellStyle name="40% - Colore 1 11 5 3 2" xfId="18143" xr:uid="{00000000-0005-0000-0000-0000E8450000}"/>
    <cellStyle name="40% - Colore 1 11 5 3 3" xfId="18144" xr:uid="{00000000-0005-0000-0000-0000E9450000}"/>
    <cellStyle name="40% - Colore 1 11 5 4" xfId="18145" xr:uid="{00000000-0005-0000-0000-0000EA450000}"/>
    <cellStyle name="40% - Colore 1 11 5 4 2" xfId="18146" xr:uid="{00000000-0005-0000-0000-0000EB450000}"/>
    <cellStyle name="40% - Colore 1 11 5 4 3" xfId="18147" xr:uid="{00000000-0005-0000-0000-0000EC450000}"/>
    <cellStyle name="40% - Colore 1 11 5 5" xfId="18148" xr:uid="{00000000-0005-0000-0000-0000ED450000}"/>
    <cellStyle name="40% - Colore 1 11 5 5 2" xfId="18149" xr:uid="{00000000-0005-0000-0000-0000EE450000}"/>
    <cellStyle name="40% - Colore 1 11 5 5 3" xfId="18150" xr:uid="{00000000-0005-0000-0000-0000EF450000}"/>
    <cellStyle name="40% - Colore 1 11 5 6" xfId="18151" xr:uid="{00000000-0005-0000-0000-0000F0450000}"/>
    <cellStyle name="40% - Colore 1 11 5 7" xfId="18152" xr:uid="{00000000-0005-0000-0000-0000F1450000}"/>
    <cellStyle name="40% - Colore 1 11 6" xfId="18153" xr:uid="{00000000-0005-0000-0000-0000F2450000}"/>
    <cellStyle name="40% - Colore 1 11 6 2" xfId="18154" xr:uid="{00000000-0005-0000-0000-0000F3450000}"/>
    <cellStyle name="40% - Colore 1 11 6 2 2" xfId="18155" xr:uid="{00000000-0005-0000-0000-0000F4450000}"/>
    <cellStyle name="40% - Colore 1 11 6 2 3" xfId="18156" xr:uid="{00000000-0005-0000-0000-0000F5450000}"/>
    <cellStyle name="40% - Colore 1 11 6 3" xfId="18157" xr:uid="{00000000-0005-0000-0000-0000F6450000}"/>
    <cellStyle name="40% - Colore 1 11 6 4" xfId="18158" xr:uid="{00000000-0005-0000-0000-0000F7450000}"/>
    <cellStyle name="40% - Colore 1 11 7" xfId="18159" xr:uid="{00000000-0005-0000-0000-0000F8450000}"/>
    <cellStyle name="40% - Colore 1 11 7 2" xfId="18160" xr:uid="{00000000-0005-0000-0000-0000F9450000}"/>
    <cellStyle name="40% - Colore 1 11 7 3" xfId="18161" xr:uid="{00000000-0005-0000-0000-0000FA450000}"/>
    <cellStyle name="40% - Colore 1 11 8" xfId="18162" xr:uid="{00000000-0005-0000-0000-0000FB450000}"/>
    <cellStyle name="40% - Colore 1 11 8 2" xfId="18163" xr:uid="{00000000-0005-0000-0000-0000FC450000}"/>
    <cellStyle name="40% - Colore 1 11 8 3" xfId="18164" xr:uid="{00000000-0005-0000-0000-0000FD450000}"/>
    <cellStyle name="40% - Colore 1 11 9" xfId="18165" xr:uid="{00000000-0005-0000-0000-0000FE450000}"/>
    <cellStyle name="40% - Colore 1 11 9 2" xfId="18166" xr:uid="{00000000-0005-0000-0000-0000FF450000}"/>
    <cellStyle name="40% - Colore 1 11 9 3" xfId="18167" xr:uid="{00000000-0005-0000-0000-000000460000}"/>
    <cellStyle name="40% - Colore 1 12" xfId="18168" xr:uid="{00000000-0005-0000-0000-000001460000}"/>
    <cellStyle name="40% - Colore 1 12 10" xfId="18169" xr:uid="{00000000-0005-0000-0000-000002460000}"/>
    <cellStyle name="40% - Colore 1 12 11" xfId="18170" xr:uid="{00000000-0005-0000-0000-000003460000}"/>
    <cellStyle name="40% - Colore 1 12 2" xfId="18171" xr:uid="{00000000-0005-0000-0000-000004460000}"/>
    <cellStyle name="40% - Colore 1 12 2 10" xfId="18172" xr:uid="{00000000-0005-0000-0000-000005460000}"/>
    <cellStyle name="40% - Colore 1 12 2 2" xfId="18173" xr:uid="{00000000-0005-0000-0000-000006460000}"/>
    <cellStyle name="40% - Colore 1 12 2 2 2" xfId="18174" xr:uid="{00000000-0005-0000-0000-000007460000}"/>
    <cellStyle name="40% - Colore 1 12 2 2 2 2" xfId="18175" xr:uid="{00000000-0005-0000-0000-000008460000}"/>
    <cellStyle name="40% - Colore 1 12 2 2 2 2 2" xfId="18176" xr:uid="{00000000-0005-0000-0000-000009460000}"/>
    <cellStyle name="40% - Colore 1 12 2 2 2 2 3" xfId="18177" xr:uid="{00000000-0005-0000-0000-00000A460000}"/>
    <cellStyle name="40% - Colore 1 12 2 2 2 3" xfId="18178" xr:uid="{00000000-0005-0000-0000-00000B460000}"/>
    <cellStyle name="40% - Colore 1 12 2 2 2 4" xfId="18179" xr:uid="{00000000-0005-0000-0000-00000C460000}"/>
    <cellStyle name="40% - Colore 1 12 2 2 3" xfId="18180" xr:uid="{00000000-0005-0000-0000-00000D460000}"/>
    <cellStyle name="40% - Colore 1 12 2 2 3 2" xfId="18181" xr:uid="{00000000-0005-0000-0000-00000E460000}"/>
    <cellStyle name="40% - Colore 1 12 2 2 3 3" xfId="18182" xr:uid="{00000000-0005-0000-0000-00000F460000}"/>
    <cellStyle name="40% - Colore 1 12 2 2 4" xfId="18183" xr:uid="{00000000-0005-0000-0000-000010460000}"/>
    <cellStyle name="40% - Colore 1 12 2 2 4 2" xfId="18184" xr:uid="{00000000-0005-0000-0000-000011460000}"/>
    <cellStyle name="40% - Colore 1 12 2 2 4 3" xfId="18185" xr:uid="{00000000-0005-0000-0000-000012460000}"/>
    <cellStyle name="40% - Colore 1 12 2 2 5" xfId="18186" xr:uid="{00000000-0005-0000-0000-000013460000}"/>
    <cellStyle name="40% - Colore 1 12 2 2 5 2" xfId="18187" xr:uid="{00000000-0005-0000-0000-000014460000}"/>
    <cellStyle name="40% - Colore 1 12 2 2 5 3" xfId="18188" xr:uid="{00000000-0005-0000-0000-000015460000}"/>
    <cellStyle name="40% - Colore 1 12 2 2 6" xfId="18189" xr:uid="{00000000-0005-0000-0000-000016460000}"/>
    <cellStyle name="40% - Colore 1 12 2 2 7" xfId="18190" xr:uid="{00000000-0005-0000-0000-000017460000}"/>
    <cellStyle name="40% - Colore 1 12 2 3" xfId="18191" xr:uid="{00000000-0005-0000-0000-000018460000}"/>
    <cellStyle name="40% - Colore 1 12 2 3 2" xfId="18192" xr:uid="{00000000-0005-0000-0000-000019460000}"/>
    <cellStyle name="40% - Colore 1 12 2 3 2 2" xfId="18193" xr:uid="{00000000-0005-0000-0000-00001A460000}"/>
    <cellStyle name="40% - Colore 1 12 2 3 2 2 2" xfId="18194" xr:uid="{00000000-0005-0000-0000-00001B460000}"/>
    <cellStyle name="40% - Colore 1 12 2 3 2 2 3" xfId="18195" xr:uid="{00000000-0005-0000-0000-00001C460000}"/>
    <cellStyle name="40% - Colore 1 12 2 3 2 3" xfId="18196" xr:uid="{00000000-0005-0000-0000-00001D460000}"/>
    <cellStyle name="40% - Colore 1 12 2 3 2 4" xfId="18197" xr:uid="{00000000-0005-0000-0000-00001E460000}"/>
    <cellStyle name="40% - Colore 1 12 2 3 3" xfId="18198" xr:uid="{00000000-0005-0000-0000-00001F460000}"/>
    <cellStyle name="40% - Colore 1 12 2 3 3 2" xfId="18199" xr:uid="{00000000-0005-0000-0000-000020460000}"/>
    <cellStyle name="40% - Colore 1 12 2 3 3 3" xfId="18200" xr:uid="{00000000-0005-0000-0000-000021460000}"/>
    <cellStyle name="40% - Colore 1 12 2 3 4" xfId="18201" xr:uid="{00000000-0005-0000-0000-000022460000}"/>
    <cellStyle name="40% - Colore 1 12 2 3 4 2" xfId="18202" xr:uid="{00000000-0005-0000-0000-000023460000}"/>
    <cellStyle name="40% - Colore 1 12 2 3 4 3" xfId="18203" xr:uid="{00000000-0005-0000-0000-000024460000}"/>
    <cellStyle name="40% - Colore 1 12 2 3 5" xfId="18204" xr:uid="{00000000-0005-0000-0000-000025460000}"/>
    <cellStyle name="40% - Colore 1 12 2 3 5 2" xfId="18205" xr:uid="{00000000-0005-0000-0000-000026460000}"/>
    <cellStyle name="40% - Colore 1 12 2 3 5 3" xfId="18206" xr:uid="{00000000-0005-0000-0000-000027460000}"/>
    <cellStyle name="40% - Colore 1 12 2 3 6" xfId="18207" xr:uid="{00000000-0005-0000-0000-000028460000}"/>
    <cellStyle name="40% - Colore 1 12 2 3 7" xfId="18208" xr:uid="{00000000-0005-0000-0000-000029460000}"/>
    <cellStyle name="40% - Colore 1 12 2 4" xfId="18209" xr:uid="{00000000-0005-0000-0000-00002A460000}"/>
    <cellStyle name="40% - Colore 1 12 2 4 2" xfId="18210" xr:uid="{00000000-0005-0000-0000-00002B460000}"/>
    <cellStyle name="40% - Colore 1 12 2 4 2 2" xfId="18211" xr:uid="{00000000-0005-0000-0000-00002C460000}"/>
    <cellStyle name="40% - Colore 1 12 2 4 2 2 2" xfId="18212" xr:uid="{00000000-0005-0000-0000-00002D460000}"/>
    <cellStyle name="40% - Colore 1 12 2 4 2 2 3" xfId="18213" xr:uid="{00000000-0005-0000-0000-00002E460000}"/>
    <cellStyle name="40% - Colore 1 12 2 4 2 3" xfId="18214" xr:uid="{00000000-0005-0000-0000-00002F460000}"/>
    <cellStyle name="40% - Colore 1 12 2 4 2 4" xfId="18215" xr:uid="{00000000-0005-0000-0000-000030460000}"/>
    <cellStyle name="40% - Colore 1 12 2 4 3" xfId="18216" xr:uid="{00000000-0005-0000-0000-000031460000}"/>
    <cellStyle name="40% - Colore 1 12 2 4 3 2" xfId="18217" xr:uid="{00000000-0005-0000-0000-000032460000}"/>
    <cellStyle name="40% - Colore 1 12 2 4 3 3" xfId="18218" xr:uid="{00000000-0005-0000-0000-000033460000}"/>
    <cellStyle name="40% - Colore 1 12 2 4 4" xfId="18219" xr:uid="{00000000-0005-0000-0000-000034460000}"/>
    <cellStyle name="40% - Colore 1 12 2 4 4 2" xfId="18220" xr:uid="{00000000-0005-0000-0000-000035460000}"/>
    <cellStyle name="40% - Colore 1 12 2 4 4 3" xfId="18221" xr:uid="{00000000-0005-0000-0000-000036460000}"/>
    <cellStyle name="40% - Colore 1 12 2 4 5" xfId="18222" xr:uid="{00000000-0005-0000-0000-000037460000}"/>
    <cellStyle name="40% - Colore 1 12 2 4 5 2" xfId="18223" xr:uid="{00000000-0005-0000-0000-000038460000}"/>
    <cellStyle name="40% - Colore 1 12 2 4 5 3" xfId="18224" xr:uid="{00000000-0005-0000-0000-000039460000}"/>
    <cellStyle name="40% - Colore 1 12 2 4 6" xfId="18225" xr:uid="{00000000-0005-0000-0000-00003A460000}"/>
    <cellStyle name="40% - Colore 1 12 2 4 7" xfId="18226" xr:uid="{00000000-0005-0000-0000-00003B460000}"/>
    <cellStyle name="40% - Colore 1 12 2 5" xfId="18227" xr:uid="{00000000-0005-0000-0000-00003C460000}"/>
    <cellStyle name="40% - Colore 1 12 2 5 2" xfId="18228" xr:uid="{00000000-0005-0000-0000-00003D460000}"/>
    <cellStyle name="40% - Colore 1 12 2 5 2 2" xfId="18229" xr:uid="{00000000-0005-0000-0000-00003E460000}"/>
    <cellStyle name="40% - Colore 1 12 2 5 2 3" xfId="18230" xr:uid="{00000000-0005-0000-0000-00003F460000}"/>
    <cellStyle name="40% - Colore 1 12 2 5 3" xfId="18231" xr:uid="{00000000-0005-0000-0000-000040460000}"/>
    <cellStyle name="40% - Colore 1 12 2 5 4" xfId="18232" xr:uid="{00000000-0005-0000-0000-000041460000}"/>
    <cellStyle name="40% - Colore 1 12 2 6" xfId="18233" xr:uid="{00000000-0005-0000-0000-000042460000}"/>
    <cellStyle name="40% - Colore 1 12 2 6 2" xfId="18234" xr:uid="{00000000-0005-0000-0000-000043460000}"/>
    <cellStyle name="40% - Colore 1 12 2 6 3" xfId="18235" xr:uid="{00000000-0005-0000-0000-000044460000}"/>
    <cellStyle name="40% - Colore 1 12 2 7" xfId="18236" xr:uid="{00000000-0005-0000-0000-000045460000}"/>
    <cellStyle name="40% - Colore 1 12 2 7 2" xfId="18237" xr:uid="{00000000-0005-0000-0000-000046460000}"/>
    <cellStyle name="40% - Colore 1 12 2 7 3" xfId="18238" xr:uid="{00000000-0005-0000-0000-000047460000}"/>
    <cellStyle name="40% - Colore 1 12 2 8" xfId="18239" xr:uid="{00000000-0005-0000-0000-000048460000}"/>
    <cellStyle name="40% - Colore 1 12 2 8 2" xfId="18240" xr:uid="{00000000-0005-0000-0000-000049460000}"/>
    <cellStyle name="40% - Colore 1 12 2 8 3" xfId="18241" xr:uid="{00000000-0005-0000-0000-00004A460000}"/>
    <cellStyle name="40% - Colore 1 12 2 9" xfId="18242" xr:uid="{00000000-0005-0000-0000-00004B460000}"/>
    <cellStyle name="40% - Colore 1 12 3" xfId="18243" xr:uid="{00000000-0005-0000-0000-00004C460000}"/>
    <cellStyle name="40% - Colore 1 12 3 2" xfId="18244" xr:uid="{00000000-0005-0000-0000-00004D460000}"/>
    <cellStyle name="40% - Colore 1 12 3 2 2" xfId="18245" xr:uid="{00000000-0005-0000-0000-00004E460000}"/>
    <cellStyle name="40% - Colore 1 12 3 2 2 2" xfId="18246" xr:uid="{00000000-0005-0000-0000-00004F460000}"/>
    <cellStyle name="40% - Colore 1 12 3 2 2 3" xfId="18247" xr:uid="{00000000-0005-0000-0000-000050460000}"/>
    <cellStyle name="40% - Colore 1 12 3 2 3" xfId="18248" xr:uid="{00000000-0005-0000-0000-000051460000}"/>
    <cellStyle name="40% - Colore 1 12 3 2 4" xfId="18249" xr:uid="{00000000-0005-0000-0000-000052460000}"/>
    <cellStyle name="40% - Colore 1 12 3 3" xfId="18250" xr:uid="{00000000-0005-0000-0000-000053460000}"/>
    <cellStyle name="40% - Colore 1 12 3 3 2" xfId="18251" xr:uid="{00000000-0005-0000-0000-000054460000}"/>
    <cellStyle name="40% - Colore 1 12 3 3 3" xfId="18252" xr:uid="{00000000-0005-0000-0000-000055460000}"/>
    <cellStyle name="40% - Colore 1 12 3 4" xfId="18253" xr:uid="{00000000-0005-0000-0000-000056460000}"/>
    <cellStyle name="40% - Colore 1 12 3 4 2" xfId="18254" xr:uid="{00000000-0005-0000-0000-000057460000}"/>
    <cellStyle name="40% - Colore 1 12 3 4 3" xfId="18255" xr:uid="{00000000-0005-0000-0000-000058460000}"/>
    <cellStyle name="40% - Colore 1 12 3 5" xfId="18256" xr:uid="{00000000-0005-0000-0000-000059460000}"/>
    <cellStyle name="40% - Colore 1 12 3 5 2" xfId="18257" xr:uid="{00000000-0005-0000-0000-00005A460000}"/>
    <cellStyle name="40% - Colore 1 12 3 5 3" xfId="18258" xr:uid="{00000000-0005-0000-0000-00005B460000}"/>
    <cellStyle name="40% - Colore 1 12 3 6" xfId="18259" xr:uid="{00000000-0005-0000-0000-00005C460000}"/>
    <cellStyle name="40% - Colore 1 12 3 7" xfId="18260" xr:uid="{00000000-0005-0000-0000-00005D460000}"/>
    <cellStyle name="40% - Colore 1 12 4" xfId="18261" xr:uid="{00000000-0005-0000-0000-00005E460000}"/>
    <cellStyle name="40% - Colore 1 12 4 2" xfId="18262" xr:uid="{00000000-0005-0000-0000-00005F460000}"/>
    <cellStyle name="40% - Colore 1 12 4 2 2" xfId="18263" xr:uid="{00000000-0005-0000-0000-000060460000}"/>
    <cellStyle name="40% - Colore 1 12 4 2 2 2" xfId="18264" xr:uid="{00000000-0005-0000-0000-000061460000}"/>
    <cellStyle name="40% - Colore 1 12 4 2 2 3" xfId="18265" xr:uid="{00000000-0005-0000-0000-000062460000}"/>
    <cellStyle name="40% - Colore 1 12 4 2 3" xfId="18266" xr:uid="{00000000-0005-0000-0000-000063460000}"/>
    <cellStyle name="40% - Colore 1 12 4 2 4" xfId="18267" xr:uid="{00000000-0005-0000-0000-000064460000}"/>
    <cellStyle name="40% - Colore 1 12 4 3" xfId="18268" xr:uid="{00000000-0005-0000-0000-000065460000}"/>
    <cellStyle name="40% - Colore 1 12 4 3 2" xfId="18269" xr:uid="{00000000-0005-0000-0000-000066460000}"/>
    <cellStyle name="40% - Colore 1 12 4 3 3" xfId="18270" xr:uid="{00000000-0005-0000-0000-000067460000}"/>
    <cellStyle name="40% - Colore 1 12 4 4" xfId="18271" xr:uid="{00000000-0005-0000-0000-000068460000}"/>
    <cellStyle name="40% - Colore 1 12 4 4 2" xfId="18272" xr:uid="{00000000-0005-0000-0000-000069460000}"/>
    <cellStyle name="40% - Colore 1 12 4 4 3" xfId="18273" xr:uid="{00000000-0005-0000-0000-00006A460000}"/>
    <cellStyle name="40% - Colore 1 12 4 5" xfId="18274" xr:uid="{00000000-0005-0000-0000-00006B460000}"/>
    <cellStyle name="40% - Colore 1 12 4 5 2" xfId="18275" xr:uid="{00000000-0005-0000-0000-00006C460000}"/>
    <cellStyle name="40% - Colore 1 12 4 5 3" xfId="18276" xr:uid="{00000000-0005-0000-0000-00006D460000}"/>
    <cellStyle name="40% - Colore 1 12 4 6" xfId="18277" xr:uid="{00000000-0005-0000-0000-00006E460000}"/>
    <cellStyle name="40% - Colore 1 12 4 7" xfId="18278" xr:uid="{00000000-0005-0000-0000-00006F460000}"/>
    <cellStyle name="40% - Colore 1 12 5" xfId="18279" xr:uid="{00000000-0005-0000-0000-000070460000}"/>
    <cellStyle name="40% - Colore 1 12 5 2" xfId="18280" xr:uid="{00000000-0005-0000-0000-000071460000}"/>
    <cellStyle name="40% - Colore 1 12 5 2 2" xfId="18281" xr:uid="{00000000-0005-0000-0000-000072460000}"/>
    <cellStyle name="40% - Colore 1 12 5 2 2 2" xfId="18282" xr:uid="{00000000-0005-0000-0000-000073460000}"/>
    <cellStyle name="40% - Colore 1 12 5 2 2 3" xfId="18283" xr:uid="{00000000-0005-0000-0000-000074460000}"/>
    <cellStyle name="40% - Colore 1 12 5 2 3" xfId="18284" xr:uid="{00000000-0005-0000-0000-000075460000}"/>
    <cellStyle name="40% - Colore 1 12 5 2 4" xfId="18285" xr:uid="{00000000-0005-0000-0000-000076460000}"/>
    <cellStyle name="40% - Colore 1 12 5 3" xfId="18286" xr:uid="{00000000-0005-0000-0000-000077460000}"/>
    <cellStyle name="40% - Colore 1 12 5 3 2" xfId="18287" xr:uid="{00000000-0005-0000-0000-000078460000}"/>
    <cellStyle name="40% - Colore 1 12 5 3 3" xfId="18288" xr:uid="{00000000-0005-0000-0000-000079460000}"/>
    <cellStyle name="40% - Colore 1 12 5 4" xfId="18289" xr:uid="{00000000-0005-0000-0000-00007A460000}"/>
    <cellStyle name="40% - Colore 1 12 5 4 2" xfId="18290" xr:uid="{00000000-0005-0000-0000-00007B460000}"/>
    <cellStyle name="40% - Colore 1 12 5 4 3" xfId="18291" xr:uid="{00000000-0005-0000-0000-00007C460000}"/>
    <cellStyle name="40% - Colore 1 12 5 5" xfId="18292" xr:uid="{00000000-0005-0000-0000-00007D460000}"/>
    <cellStyle name="40% - Colore 1 12 5 5 2" xfId="18293" xr:uid="{00000000-0005-0000-0000-00007E460000}"/>
    <cellStyle name="40% - Colore 1 12 5 5 3" xfId="18294" xr:uid="{00000000-0005-0000-0000-00007F460000}"/>
    <cellStyle name="40% - Colore 1 12 5 6" xfId="18295" xr:uid="{00000000-0005-0000-0000-000080460000}"/>
    <cellStyle name="40% - Colore 1 12 5 7" xfId="18296" xr:uid="{00000000-0005-0000-0000-000081460000}"/>
    <cellStyle name="40% - Colore 1 12 6" xfId="18297" xr:uid="{00000000-0005-0000-0000-000082460000}"/>
    <cellStyle name="40% - Colore 1 12 6 2" xfId="18298" xr:uid="{00000000-0005-0000-0000-000083460000}"/>
    <cellStyle name="40% - Colore 1 12 6 2 2" xfId="18299" xr:uid="{00000000-0005-0000-0000-000084460000}"/>
    <cellStyle name="40% - Colore 1 12 6 2 3" xfId="18300" xr:uid="{00000000-0005-0000-0000-000085460000}"/>
    <cellStyle name="40% - Colore 1 12 6 3" xfId="18301" xr:uid="{00000000-0005-0000-0000-000086460000}"/>
    <cellStyle name="40% - Colore 1 12 6 4" xfId="18302" xr:uid="{00000000-0005-0000-0000-000087460000}"/>
    <cellStyle name="40% - Colore 1 12 7" xfId="18303" xr:uid="{00000000-0005-0000-0000-000088460000}"/>
    <cellStyle name="40% - Colore 1 12 7 2" xfId="18304" xr:uid="{00000000-0005-0000-0000-000089460000}"/>
    <cellStyle name="40% - Colore 1 12 7 3" xfId="18305" xr:uid="{00000000-0005-0000-0000-00008A460000}"/>
    <cellStyle name="40% - Colore 1 12 8" xfId="18306" xr:uid="{00000000-0005-0000-0000-00008B460000}"/>
    <cellStyle name="40% - Colore 1 12 8 2" xfId="18307" xr:uid="{00000000-0005-0000-0000-00008C460000}"/>
    <cellStyle name="40% - Colore 1 12 8 3" xfId="18308" xr:uid="{00000000-0005-0000-0000-00008D460000}"/>
    <cellStyle name="40% - Colore 1 12 9" xfId="18309" xr:uid="{00000000-0005-0000-0000-00008E460000}"/>
    <cellStyle name="40% - Colore 1 12 9 2" xfId="18310" xr:uid="{00000000-0005-0000-0000-00008F460000}"/>
    <cellStyle name="40% - Colore 1 12 9 3" xfId="18311" xr:uid="{00000000-0005-0000-0000-000090460000}"/>
    <cellStyle name="40% - Colore 1 13" xfId="18312" xr:uid="{00000000-0005-0000-0000-000091460000}"/>
    <cellStyle name="40% - Colore 1 13 10" xfId="18313" xr:uid="{00000000-0005-0000-0000-000092460000}"/>
    <cellStyle name="40% - Colore 1 13 11" xfId="18314" xr:uid="{00000000-0005-0000-0000-000093460000}"/>
    <cellStyle name="40% - Colore 1 13 2" xfId="18315" xr:uid="{00000000-0005-0000-0000-000094460000}"/>
    <cellStyle name="40% - Colore 1 13 2 10" xfId="18316" xr:uid="{00000000-0005-0000-0000-000095460000}"/>
    <cellStyle name="40% - Colore 1 13 2 2" xfId="18317" xr:uid="{00000000-0005-0000-0000-000096460000}"/>
    <cellStyle name="40% - Colore 1 13 2 2 2" xfId="18318" xr:uid="{00000000-0005-0000-0000-000097460000}"/>
    <cellStyle name="40% - Colore 1 13 2 2 2 2" xfId="18319" xr:uid="{00000000-0005-0000-0000-000098460000}"/>
    <cellStyle name="40% - Colore 1 13 2 2 2 2 2" xfId="18320" xr:uid="{00000000-0005-0000-0000-000099460000}"/>
    <cellStyle name="40% - Colore 1 13 2 2 2 2 3" xfId="18321" xr:uid="{00000000-0005-0000-0000-00009A460000}"/>
    <cellStyle name="40% - Colore 1 13 2 2 2 3" xfId="18322" xr:uid="{00000000-0005-0000-0000-00009B460000}"/>
    <cellStyle name="40% - Colore 1 13 2 2 2 4" xfId="18323" xr:uid="{00000000-0005-0000-0000-00009C460000}"/>
    <cellStyle name="40% - Colore 1 13 2 2 3" xfId="18324" xr:uid="{00000000-0005-0000-0000-00009D460000}"/>
    <cellStyle name="40% - Colore 1 13 2 2 3 2" xfId="18325" xr:uid="{00000000-0005-0000-0000-00009E460000}"/>
    <cellStyle name="40% - Colore 1 13 2 2 3 3" xfId="18326" xr:uid="{00000000-0005-0000-0000-00009F460000}"/>
    <cellStyle name="40% - Colore 1 13 2 2 4" xfId="18327" xr:uid="{00000000-0005-0000-0000-0000A0460000}"/>
    <cellStyle name="40% - Colore 1 13 2 2 4 2" xfId="18328" xr:uid="{00000000-0005-0000-0000-0000A1460000}"/>
    <cellStyle name="40% - Colore 1 13 2 2 4 3" xfId="18329" xr:uid="{00000000-0005-0000-0000-0000A2460000}"/>
    <cellStyle name="40% - Colore 1 13 2 2 5" xfId="18330" xr:uid="{00000000-0005-0000-0000-0000A3460000}"/>
    <cellStyle name="40% - Colore 1 13 2 2 5 2" xfId="18331" xr:uid="{00000000-0005-0000-0000-0000A4460000}"/>
    <cellStyle name="40% - Colore 1 13 2 2 5 3" xfId="18332" xr:uid="{00000000-0005-0000-0000-0000A5460000}"/>
    <cellStyle name="40% - Colore 1 13 2 2 6" xfId="18333" xr:uid="{00000000-0005-0000-0000-0000A6460000}"/>
    <cellStyle name="40% - Colore 1 13 2 2 7" xfId="18334" xr:uid="{00000000-0005-0000-0000-0000A7460000}"/>
    <cellStyle name="40% - Colore 1 13 2 3" xfId="18335" xr:uid="{00000000-0005-0000-0000-0000A8460000}"/>
    <cellStyle name="40% - Colore 1 13 2 3 2" xfId="18336" xr:uid="{00000000-0005-0000-0000-0000A9460000}"/>
    <cellStyle name="40% - Colore 1 13 2 3 2 2" xfId="18337" xr:uid="{00000000-0005-0000-0000-0000AA460000}"/>
    <cellStyle name="40% - Colore 1 13 2 3 2 2 2" xfId="18338" xr:uid="{00000000-0005-0000-0000-0000AB460000}"/>
    <cellStyle name="40% - Colore 1 13 2 3 2 2 3" xfId="18339" xr:uid="{00000000-0005-0000-0000-0000AC460000}"/>
    <cellStyle name="40% - Colore 1 13 2 3 2 3" xfId="18340" xr:uid="{00000000-0005-0000-0000-0000AD460000}"/>
    <cellStyle name="40% - Colore 1 13 2 3 2 4" xfId="18341" xr:uid="{00000000-0005-0000-0000-0000AE460000}"/>
    <cellStyle name="40% - Colore 1 13 2 3 3" xfId="18342" xr:uid="{00000000-0005-0000-0000-0000AF460000}"/>
    <cellStyle name="40% - Colore 1 13 2 3 3 2" xfId="18343" xr:uid="{00000000-0005-0000-0000-0000B0460000}"/>
    <cellStyle name="40% - Colore 1 13 2 3 3 3" xfId="18344" xr:uid="{00000000-0005-0000-0000-0000B1460000}"/>
    <cellStyle name="40% - Colore 1 13 2 3 4" xfId="18345" xr:uid="{00000000-0005-0000-0000-0000B2460000}"/>
    <cellStyle name="40% - Colore 1 13 2 3 4 2" xfId="18346" xr:uid="{00000000-0005-0000-0000-0000B3460000}"/>
    <cellStyle name="40% - Colore 1 13 2 3 4 3" xfId="18347" xr:uid="{00000000-0005-0000-0000-0000B4460000}"/>
    <cellStyle name="40% - Colore 1 13 2 3 5" xfId="18348" xr:uid="{00000000-0005-0000-0000-0000B5460000}"/>
    <cellStyle name="40% - Colore 1 13 2 3 5 2" xfId="18349" xr:uid="{00000000-0005-0000-0000-0000B6460000}"/>
    <cellStyle name="40% - Colore 1 13 2 3 5 3" xfId="18350" xr:uid="{00000000-0005-0000-0000-0000B7460000}"/>
    <cellStyle name="40% - Colore 1 13 2 3 6" xfId="18351" xr:uid="{00000000-0005-0000-0000-0000B8460000}"/>
    <cellStyle name="40% - Colore 1 13 2 3 7" xfId="18352" xr:uid="{00000000-0005-0000-0000-0000B9460000}"/>
    <cellStyle name="40% - Colore 1 13 2 4" xfId="18353" xr:uid="{00000000-0005-0000-0000-0000BA460000}"/>
    <cellStyle name="40% - Colore 1 13 2 4 2" xfId="18354" xr:uid="{00000000-0005-0000-0000-0000BB460000}"/>
    <cellStyle name="40% - Colore 1 13 2 4 2 2" xfId="18355" xr:uid="{00000000-0005-0000-0000-0000BC460000}"/>
    <cellStyle name="40% - Colore 1 13 2 4 2 2 2" xfId="18356" xr:uid="{00000000-0005-0000-0000-0000BD460000}"/>
    <cellStyle name="40% - Colore 1 13 2 4 2 2 3" xfId="18357" xr:uid="{00000000-0005-0000-0000-0000BE460000}"/>
    <cellStyle name="40% - Colore 1 13 2 4 2 3" xfId="18358" xr:uid="{00000000-0005-0000-0000-0000BF460000}"/>
    <cellStyle name="40% - Colore 1 13 2 4 2 4" xfId="18359" xr:uid="{00000000-0005-0000-0000-0000C0460000}"/>
    <cellStyle name="40% - Colore 1 13 2 4 3" xfId="18360" xr:uid="{00000000-0005-0000-0000-0000C1460000}"/>
    <cellStyle name="40% - Colore 1 13 2 4 3 2" xfId="18361" xr:uid="{00000000-0005-0000-0000-0000C2460000}"/>
    <cellStyle name="40% - Colore 1 13 2 4 3 3" xfId="18362" xr:uid="{00000000-0005-0000-0000-0000C3460000}"/>
    <cellStyle name="40% - Colore 1 13 2 4 4" xfId="18363" xr:uid="{00000000-0005-0000-0000-0000C4460000}"/>
    <cellStyle name="40% - Colore 1 13 2 4 4 2" xfId="18364" xr:uid="{00000000-0005-0000-0000-0000C5460000}"/>
    <cellStyle name="40% - Colore 1 13 2 4 4 3" xfId="18365" xr:uid="{00000000-0005-0000-0000-0000C6460000}"/>
    <cellStyle name="40% - Colore 1 13 2 4 5" xfId="18366" xr:uid="{00000000-0005-0000-0000-0000C7460000}"/>
    <cellStyle name="40% - Colore 1 13 2 4 5 2" xfId="18367" xr:uid="{00000000-0005-0000-0000-0000C8460000}"/>
    <cellStyle name="40% - Colore 1 13 2 4 5 3" xfId="18368" xr:uid="{00000000-0005-0000-0000-0000C9460000}"/>
    <cellStyle name="40% - Colore 1 13 2 4 6" xfId="18369" xr:uid="{00000000-0005-0000-0000-0000CA460000}"/>
    <cellStyle name="40% - Colore 1 13 2 4 7" xfId="18370" xr:uid="{00000000-0005-0000-0000-0000CB460000}"/>
    <cellStyle name="40% - Colore 1 13 2 5" xfId="18371" xr:uid="{00000000-0005-0000-0000-0000CC460000}"/>
    <cellStyle name="40% - Colore 1 13 2 5 2" xfId="18372" xr:uid="{00000000-0005-0000-0000-0000CD460000}"/>
    <cellStyle name="40% - Colore 1 13 2 5 2 2" xfId="18373" xr:uid="{00000000-0005-0000-0000-0000CE460000}"/>
    <cellStyle name="40% - Colore 1 13 2 5 2 3" xfId="18374" xr:uid="{00000000-0005-0000-0000-0000CF460000}"/>
    <cellStyle name="40% - Colore 1 13 2 5 3" xfId="18375" xr:uid="{00000000-0005-0000-0000-0000D0460000}"/>
    <cellStyle name="40% - Colore 1 13 2 5 4" xfId="18376" xr:uid="{00000000-0005-0000-0000-0000D1460000}"/>
    <cellStyle name="40% - Colore 1 13 2 6" xfId="18377" xr:uid="{00000000-0005-0000-0000-0000D2460000}"/>
    <cellStyle name="40% - Colore 1 13 2 6 2" xfId="18378" xr:uid="{00000000-0005-0000-0000-0000D3460000}"/>
    <cellStyle name="40% - Colore 1 13 2 6 3" xfId="18379" xr:uid="{00000000-0005-0000-0000-0000D4460000}"/>
    <cellStyle name="40% - Colore 1 13 2 7" xfId="18380" xr:uid="{00000000-0005-0000-0000-0000D5460000}"/>
    <cellStyle name="40% - Colore 1 13 2 7 2" xfId="18381" xr:uid="{00000000-0005-0000-0000-0000D6460000}"/>
    <cellStyle name="40% - Colore 1 13 2 7 3" xfId="18382" xr:uid="{00000000-0005-0000-0000-0000D7460000}"/>
    <cellStyle name="40% - Colore 1 13 2 8" xfId="18383" xr:uid="{00000000-0005-0000-0000-0000D8460000}"/>
    <cellStyle name="40% - Colore 1 13 2 8 2" xfId="18384" xr:uid="{00000000-0005-0000-0000-0000D9460000}"/>
    <cellStyle name="40% - Colore 1 13 2 8 3" xfId="18385" xr:uid="{00000000-0005-0000-0000-0000DA460000}"/>
    <cellStyle name="40% - Colore 1 13 2 9" xfId="18386" xr:uid="{00000000-0005-0000-0000-0000DB460000}"/>
    <cellStyle name="40% - Colore 1 13 3" xfId="18387" xr:uid="{00000000-0005-0000-0000-0000DC460000}"/>
    <cellStyle name="40% - Colore 1 13 3 2" xfId="18388" xr:uid="{00000000-0005-0000-0000-0000DD460000}"/>
    <cellStyle name="40% - Colore 1 13 3 2 2" xfId="18389" xr:uid="{00000000-0005-0000-0000-0000DE460000}"/>
    <cellStyle name="40% - Colore 1 13 3 2 2 2" xfId="18390" xr:uid="{00000000-0005-0000-0000-0000DF460000}"/>
    <cellStyle name="40% - Colore 1 13 3 2 2 3" xfId="18391" xr:uid="{00000000-0005-0000-0000-0000E0460000}"/>
    <cellStyle name="40% - Colore 1 13 3 2 3" xfId="18392" xr:uid="{00000000-0005-0000-0000-0000E1460000}"/>
    <cellStyle name="40% - Colore 1 13 3 2 4" xfId="18393" xr:uid="{00000000-0005-0000-0000-0000E2460000}"/>
    <cellStyle name="40% - Colore 1 13 3 3" xfId="18394" xr:uid="{00000000-0005-0000-0000-0000E3460000}"/>
    <cellStyle name="40% - Colore 1 13 3 3 2" xfId="18395" xr:uid="{00000000-0005-0000-0000-0000E4460000}"/>
    <cellStyle name="40% - Colore 1 13 3 3 3" xfId="18396" xr:uid="{00000000-0005-0000-0000-0000E5460000}"/>
    <cellStyle name="40% - Colore 1 13 3 4" xfId="18397" xr:uid="{00000000-0005-0000-0000-0000E6460000}"/>
    <cellStyle name="40% - Colore 1 13 3 4 2" xfId="18398" xr:uid="{00000000-0005-0000-0000-0000E7460000}"/>
    <cellStyle name="40% - Colore 1 13 3 4 3" xfId="18399" xr:uid="{00000000-0005-0000-0000-0000E8460000}"/>
    <cellStyle name="40% - Colore 1 13 3 5" xfId="18400" xr:uid="{00000000-0005-0000-0000-0000E9460000}"/>
    <cellStyle name="40% - Colore 1 13 3 5 2" xfId="18401" xr:uid="{00000000-0005-0000-0000-0000EA460000}"/>
    <cellStyle name="40% - Colore 1 13 3 5 3" xfId="18402" xr:uid="{00000000-0005-0000-0000-0000EB460000}"/>
    <cellStyle name="40% - Colore 1 13 3 6" xfId="18403" xr:uid="{00000000-0005-0000-0000-0000EC460000}"/>
    <cellStyle name="40% - Colore 1 13 3 7" xfId="18404" xr:uid="{00000000-0005-0000-0000-0000ED460000}"/>
    <cellStyle name="40% - Colore 1 13 4" xfId="18405" xr:uid="{00000000-0005-0000-0000-0000EE460000}"/>
    <cellStyle name="40% - Colore 1 13 4 2" xfId="18406" xr:uid="{00000000-0005-0000-0000-0000EF460000}"/>
    <cellStyle name="40% - Colore 1 13 4 2 2" xfId="18407" xr:uid="{00000000-0005-0000-0000-0000F0460000}"/>
    <cellStyle name="40% - Colore 1 13 4 2 2 2" xfId="18408" xr:uid="{00000000-0005-0000-0000-0000F1460000}"/>
    <cellStyle name="40% - Colore 1 13 4 2 2 3" xfId="18409" xr:uid="{00000000-0005-0000-0000-0000F2460000}"/>
    <cellStyle name="40% - Colore 1 13 4 2 3" xfId="18410" xr:uid="{00000000-0005-0000-0000-0000F3460000}"/>
    <cellStyle name="40% - Colore 1 13 4 2 4" xfId="18411" xr:uid="{00000000-0005-0000-0000-0000F4460000}"/>
    <cellStyle name="40% - Colore 1 13 4 3" xfId="18412" xr:uid="{00000000-0005-0000-0000-0000F5460000}"/>
    <cellStyle name="40% - Colore 1 13 4 3 2" xfId="18413" xr:uid="{00000000-0005-0000-0000-0000F6460000}"/>
    <cellStyle name="40% - Colore 1 13 4 3 3" xfId="18414" xr:uid="{00000000-0005-0000-0000-0000F7460000}"/>
    <cellStyle name="40% - Colore 1 13 4 4" xfId="18415" xr:uid="{00000000-0005-0000-0000-0000F8460000}"/>
    <cellStyle name="40% - Colore 1 13 4 4 2" xfId="18416" xr:uid="{00000000-0005-0000-0000-0000F9460000}"/>
    <cellStyle name="40% - Colore 1 13 4 4 3" xfId="18417" xr:uid="{00000000-0005-0000-0000-0000FA460000}"/>
    <cellStyle name="40% - Colore 1 13 4 5" xfId="18418" xr:uid="{00000000-0005-0000-0000-0000FB460000}"/>
    <cellStyle name="40% - Colore 1 13 4 5 2" xfId="18419" xr:uid="{00000000-0005-0000-0000-0000FC460000}"/>
    <cellStyle name="40% - Colore 1 13 4 5 3" xfId="18420" xr:uid="{00000000-0005-0000-0000-0000FD460000}"/>
    <cellStyle name="40% - Colore 1 13 4 6" xfId="18421" xr:uid="{00000000-0005-0000-0000-0000FE460000}"/>
    <cellStyle name="40% - Colore 1 13 4 7" xfId="18422" xr:uid="{00000000-0005-0000-0000-0000FF460000}"/>
    <cellStyle name="40% - Colore 1 13 5" xfId="18423" xr:uid="{00000000-0005-0000-0000-000000470000}"/>
    <cellStyle name="40% - Colore 1 13 5 2" xfId="18424" xr:uid="{00000000-0005-0000-0000-000001470000}"/>
    <cellStyle name="40% - Colore 1 13 5 2 2" xfId="18425" xr:uid="{00000000-0005-0000-0000-000002470000}"/>
    <cellStyle name="40% - Colore 1 13 5 2 2 2" xfId="18426" xr:uid="{00000000-0005-0000-0000-000003470000}"/>
    <cellStyle name="40% - Colore 1 13 5 2 2 3" xfId="18427" xr:uid="{00000000-0005-0000-0000-000004470000}"/>
    <cellStyle name="40% - Colore 1 13 5 2 3" xfId="18428" xr:uid="{00000000-0005-0000-0000-000005470000}"/>
    <cellStyle name="40% - Colore 1 13 5 2 4" xfId="18429" xr:uid="{00000000-0005-0000-0000-000006470000}"/>
    <cellStyle name="40% - Colore 1 13 5 3" xfId="18430" xr:uid="{00000000-0005-0000-0000-000007470000}"/>
    <cellStyle name="40% - Colore 1 13 5 3 2" xfId="18431" xr:uid="{00000000-0005-0000-0000-000008470000}"/>
    <cellStyle name="40% - Colore 1 13 5 3 3" xfId="18432" xr:uid="{00000000-0005-0000-0000-000009470000}"/>
    <cellStyle name="40% - Colore 1 13 5 4" xfId="18433" xr:uid="{00000000-0005-0000-0000-00000A470000}"/>
    <cellStyle name="40% - Colore 1 13 5 4 2" xfId="18434" xr:uid="{00000000-0005-0000-0000-00000B470000}"/>
    <cellStyle name="40% - Colore 1 13 5 4 3" xfId="18435" xr:uid="{00000000-0005-0000-0000-00000C470000}"/>
    <cellStyle name="40% - Colore 1 13 5 5" xfId="18436" xr:uid="{00000000-0005-0000-0000-00000D470000}"/>
    <cellStyle name="40% - Colore 1 13 5 5 2" xfId="18437" xr:uid="{00000000-0005-0000-0000-00000E470000}"/>
    <cellStyle name="40% - Colore 1 13 5 5 3" xfId="18438" xr:uid="{00000000-0005-0000-0000-00000F470000}"/>
    <cellStyle name="40% - Colore 1 13 5 6" xfId="18439" xr:uid="{00000000-0005-0000-0000-000010470000}"/>
    <cellStyle name="40% - Colore 1 13 5 7" xfId="18440" xr:uid="{00000000-0005-0000-0000-000011470000}"/>
    <cellStyle name="40% - Colore 1 13 6" xfId="18441" xr:uid="{00000000-0005-0000-0000-000012470000}"/>
    <cellStyle name="40% - Colore 1 13 6 2" xfId="18442" xr:uid="{00000000-0005-0000-0000-000013470000}"/>
    <cellStyle name="40% - Colore 1 13 6 2 2" xfId="18443" xr:uid="{00000000-0005-0000-0000-000014470000}"/>
    <cellStyle name="40% - Colore 1 13 6 2 3" xfId="18444" xr:uid="{00000000-0005-0000-0000-000015470000}"/>
    <cellStyle name="40% - Colore 1 13 6 3" xfId="18445" xr:uid="{00000000-0005-0000-0000-000016470000}"/>
    <cellStyle name="40% - Colore 1 13 6 4" xfId="18446" xr:uid="{00000000-0005-0000-0000-000017470000}"/>
    <cellStyle name="40% - Colore 1 13 7" xfId="18447" xr:uid="{00000000-0005-0000-0000-000018470000}"/>
    <cellStyle name="40% - Colore 1 13 7 2" xfId="18448" xr:uid="{00000000-0005-0000-0000-000019470000}"/>
    <cellStyle name="40% - Colore 1 13 7 3" xfId="18449" xr:uid="{00000000-0005-0000-0000-00001A470000}"/>
    <cellStyle name="40% - Colore 1 13 8" xfId="18450" xr:uid="{00000000-0005-0000-0000-00001B470000}"/>
    <cellStyle name="40% - Colore 1 13 8 2" xfId="18451" xr:uid="{00000000-0005-0000-0000-00001C470000}"/>
    <cellStyle name="40% - Colore 1 13 8 3" xfId="18452" xr:uid="{00000000-0005-0000-0000-00001D470000}"/>
    <cellStyle name="40% - Colore 1 13 9" xfId="18453" xr:uid="{00000000-0005-0000-0000-00001E470000}"/>
    <cellStyle name="40% - Colore 1 13 9 2" xfId="18454" xr:uid="{00000000-0005-0000-0000-00001F470000}"/>
    <cellStyle name="40% - Colore 1 13 9 3" xfId="18455" xr:uid="{00000000-0005-0000-0000-000020470000}"/>
    <cellStyle name="40% - Colore 1 14" xfId="18456" xr:uid="{00000000-0005-0000-0000-000021470000}"/>
    <cellStyle name="40% - Colore 1 14 10" xfId="18457" xr:uid="{00000000-0005-0000-0000-000022470000}"/>
    <cellStyle name="40% - Colore 1 14 11" xfId="18458" xr:uid="{00000000-0005-0000-0000-000023470000}"/>
    <cellStyle name="40% - Colore 1 14 2" xfId="18459" xr:uid="{00000000-0005-0000-0000-000024470000}"/>
    <cellStyle name="40% - Colore 1 14 2 10" xfId="18460" xr:uid="{00000000-0005-0000-0000-000025470000}"/>
    <cellStyle name="40% - Colore 1 14 2 2" xfId="18461" xr:uid="{00000000-0005-0000-0000-000026470000}"/>
    <cellStyle name="40% - Colore 1 14 2 2 2" xfId="18462" xr:uid="{00000000-0005-0000-0000-000027470000}"/>
    <cellStyle name="40% - Colore 1 14 2 2 2 2" xfId="18463" xr:uid="{00000000-0005-0000-0000-000028470000}"/>
    <cellStyle name="40% - Colore 1 14 2 2 2 2 2" xfId="18464" xr:uid="{00000000-0005-0000-0000-000029470000}"/>
    <cellStyle name="40% - Colore 1 14 2 2 2 2 3" xfId="18465" xr:uid="{00000000-0005-0000-0000-00002A470000}"/>
    <cellStyle name="40% - Colore 1 14 2 2 2 3" xfId="18466" xr:uid="{00000000-0005-0000-0000-00002B470000}"/>
    <cellStyle name="40% - Colore 1 14 2 2 2 4" xfId="18467" xr:uid="{00000000-0005-0000-0000-00002C470000}"/>
    <cellStyle name="40% - Colore 1 14 2 2 3" xfId="18468" xr:uid="{00000000-0005-0000-0000-00002D470000}"/>
    <cellStyle name="40% - Colore 1 14 2 2 3 2" xfId="18469" xr:uid="{00000000-0005-0000-0000-00002E470000}"/>
    <cellStyle name="40% - Colore 1 14 2 2 3 3" xfId="18470" xr:uid="{00000000-0005-0000-0000-00002F470000}"/>
    <cellStyle name="40% - Colore 1 14 2 2 4" xfId="18471" xr:uid="{00000000-0005-0000-0000-000030470000}"/>
    <cellStyle name="40% - Colore 1 14 2 2 4 2" xfId="18472" xr:uid="{00000000-0005-0000-0000-000031470000}"/>
    <cellStyle name="40% - Colore 1 14 2 2 4 3" xfId="18473" xr:uid="{00000000-0005-0000-0000-000032470000}"/>
    <cellStyle name="40% - Colore 1 14 2 2 5" xfId="18474" xr:uid="{00000000-0005-0000-0000-000033470000}"/>
    <cellStyle name="40% - Colore 1 14 2 2 5 2" xfId="18475" xr:uid="{00000000-0005-0000-0000-000034470000}"/>
    <cellStyle name="40% - Colore 1 14 2 2 5 3" xfId="18476" xr:uid="{00000000-0005-0000-0000-000035470000}"/>
    <cellStyle name="40% - Colore 1 14 2 2 6" xfId="18477" xr:uid="{00000000-0005-0000-0000-000036470000}"/>
    <cellStyle name="40% - Colore 1 14 2 2 7" xfId="18478" xr:uid="{00000000-0005-0000-0000-000037470000}"/>
    <cellStyle name="40% - Colore 1 14 2 3" xfId="18479" xr:uid="{00000000-0005-0000-0000-000038470000}"/>
    <cellStyle name="40% - Colore 1 14 2 3 2" xfId="18480" xr:uid="{00000000-0005-0000-0000-000039470000}"/>
    <cellStyle name="40% - Colore 1 14 2 3 2 2" xfId="18481" xr:uid="{00000000-0005-0000-0000-00003A470000}"/>
    <cellStyle name="40% - Colore 1 14 2 3 2 2 2" xfId="18482" xr:uid="{00000000-0005-0000-0000-00003B470000}"/>
    <cellStyle name="40% - Colore 1 14 2 3 2 2 3" xfId="18483" xr:uid="{00000000-0005-0000-0000-00003C470000}"/>
    <cellStyle name="40% - Colore 1 14 2 3 2 3" xfId="18484" xr:uid="{00000000-0005-0000-0000-00003D470000}"/>
    <cellStyle name="40% - Colore 1 14 2 3 2 4" xfId="18485" xr:uid="{00000000-0005-0000-0000-00003E470000}"/>
    <cellStyle name="40% - Colore 1 14 2 3 3" xfId="18486" xr:uid="{00000000-0005-0000-0000-00003F470000}"/>
    <cellStyle name="40% - Colore 1 14 2 3 3 2" xfId="18487" xr:uid="{00000000-0005-0000-0000-000040470000}"/>
    <cellStyle name="40% - Colore 1 14 2 3 3 3" xfId="18488" xr:uid="{00000000-0005-0000-0000-000041470000}"/>
    <cellStyle name="40% - Colore 1 14 2 3 4" xfId="18489" xr:uid="{00000000-0005-0000-0000-000042470000}"/>
    <cellStyle name="40% - Colore 1 14 2 3 4 2" xfId="18490" xr:uid="{00000000-0005-0000-0000-000043470000}"/>
    <cellStyle name="40% - Colore 1 14 2 3 4 3" xfId="18491" xr:uid="{00000000-0005-0000-0000-000044470000}"/>
    <cellStyle name="40% - Colore 1 14 2 3 5" xfId="18492" xr:uid="{00000000-0005-0000-0000-000045470000}"/>
    <cellStyle name="40% - Colore 1 14 2 3 5 2" xfId="18493" xr:uid="{00000000-0005-0000-0000-000046470000}"/>
    <cellStyle name="40% - Colore 1 14 2 3 5 3" xfId="18494" xr:uid="{00000000-0005-0000-0000-000047470000}"/>
    <cellStyle name="40% - Colore 1 14 2 3 6" xfId="18495" xr:uid="{00000000-0005-0000-0000-000048470000}"/>
    <cellStyle name="40% - Colore 1 14 2 3 7" xfId="18496" xr:uid="{00000000-0005-0000-0000-000049470000}"/>
    <cellStyle name="40% - Colore 1 14 2 4" xfId="18497" xr:uid="{00000000-0005-0000-0000-00004A470000}"/>
    <cellStyle name="40% - Colore 1 14 2 4 2" xfId="18498" xr:uid="{00000000-0005-0000-0000-00004B470000}"/>
    <cellStyle name="40% - Colore 1 14 2 4 2 2" xfId="18499" xr:uid="{00000000-0005-0000-0000-00004C470000}"/>
    <cellStyle name="40% - Colore 1 14 2 4 2 2 2" xfId="18500" xr:uid="{00000000-0005-0000-0000-00004D470000}"/>
    <cellStyle name="40% - Colore 1 14 2 4 2 2 3" xfId="18501" xr:uid="{00000000-0005-0000-0000-00004E470000}"/>
    <cellStyle name="40% - Colore 1 14 2 4 2 3" xfId="18502" xr:uid="{00000000-0005-0000-0000-00004F470000}"/>
    <cellStyle name="40% - Colore 1 14 2 4 2 4" xfId="18503" xr:uid="{00000000-0005-0000-0000-000050470000}"/>
    <cellStyle name="40% - Colore 1 14 2 4 3" xfId="18504" xr:uid="{00000000-0005-0000-0000-000051470000}"/>
    <cellStyle name="40% - Colore 1 14 2 4 3 2" xfId="18505" xr:uid="{00000000-0005-0000-0000-000052470000}"/>
    <cellStyle name="40% - Colore 1 14 2 4 3 3" xfId="18506" xr:uid="{00000000-0005-0000-0000-000053470000}"/>
    <cellStyle name="40% - Colore 1 14 2 4 4" xfId="18507" xr:uid="{00000000-0005-0000-0000-000054470000}"/>
    <cellStyle name="40% - Colore 1 14 2 4 4 2" xfId="18508" xr:uid="{00000000-0005-0000-0000-000055470000}"/>
    <cellStyle name="40% - Colore 1 14 2 4 4 3" xfId="18509" xr:uid="{00000000-0005-0000-0000-000056470000}"/>
    <cellStyle name="40% - Colore 1 14 2 4 5" xfId="18510" xr:uid="{00000000-0005-0000-0000-000057470000}"/>
    <cellStyle name="40% - Colore 1 14 2 4 5 2" xfId="18511" xr:uid="{00000000-0005-0000-0000-000058470000}"/>
    <cellStyle name="40% - Colore 1 14 2 4 5 3" xfId="18512" xr:uid="{00000000-0005-0000-0000-000059470000}"/>
    <cellStyle name="40% - Colore 1 14 2 4 6" xfId="18513" xr:uid="{00000000-0005-0000-0000-00005A470000}"/>
    <cellStyle name="40% - Colore 1 14 2 4 7" xfId="18514" xr:uid="{00000000-0005-0000-0000-00005B470000}"/>
    <cellStyle name="40% - Colore 1 14 2 5" xfId="18515" xr:uid="{00000000-0005-0000-0000-00005C470000}"/>
    <cellStyle name="40% - Colore 1 14 2 5 2" xfId="18516" xr:uid="{00000000-0005-0000-0000-00005D470000}"/>
    <cellStyle name="40% - Colore 1 14 2 5 2 2" xfId="18517" xr:uid="{00000000-0005-0000-0000-00005E470000}"/>
    <cellStyle name="40% - Colore 1 14 2 5 2 3" xfId="18518" xr:uid="{00000000-0005-0000-0000-00005F470000}"/>
    <cellStyle name="40% - Colore 1 14 2 5 3" xfId="18519" xr:uid="{00000000-0005-0000-0000-000060470000}"/>
    <cellStyle name="40% - Colore 1 14 2 5 4" xfId="18520" xr:uid="{00000000-0005-0000-0000-000061470000}"/>
    <cellStyle name="40% - Colore 1 14 2 6" xfId="18521" xr:uid="{00000000-0005-0000-0000-000062470000}"/>
    <cellStyle name="40% - Colore 1 14 2 6 2" xfId="18522" xr:uid="{00000000-0005-0000-0000-000063470000}"/>
    <cellStyle name="40% - Colore 1 14 2 6 3" xfId="18523" xr:uid="{00000000-0005-0000-0000-000064470000}"/>
    <cellStyle name="40% - Colore 1 14 2 7" xfId="18524" xr:uid="{00000000-0005-0000-0000-000065470000}"/>
    <cellStyle name="40% - Colore 1 14 2 7 2" xfId="18525" xr:uid="{00000000-0005-0000-0000-000066470000}"/>
    <cellStyle name="40% - Colore 1 14 2 7 3" xfId="18526" xr:uid="{00000000-0005-0000-0000-000067470000}"/>
    <cellStyle name="40% - Colore 1 14 2 8" xfId="18527" xr:uid="{00000000-0005-0000-0000-000068470000}"/>
    <cellStyle name="40% - Colore 1 14 2 8 2" xfId="18528" xr:uid="{00000000-0005-0000-0000-000069470000}"/>
    <cellStyle name="40% - Colore 1 14 2 8 3" xfId="18529" xr:uid="{00000000-0005-0000-0000-00006A470000}"/>
    <cellStyle name="40% - Colore 1 14 2 9" xfId="18530" xr:uid="{00000000-0005-0000-0000-00006B470000}"/>
    <cellStyle name="40% - Colore 1 14 3" xfId="18531" xr:uid="{00000000-0005-0000-0000-00006C470000}"/>
    <cellStyle name="40% - Colore 1 14 3 2" xfId="18532" xr:uid="{00000000-0005-0000-0000-00006D470000}"/>
    <cellStyle name="40% - Colore 1 14 3 2 2" xfId="18533" xr:uid="{00000000-0005-0000-0000-00006E470000}"/>
    <cellStyle name="40% - Colore 1 14 3 2 2 2" xfId="18534" xr:uid="{00000000-0005-0000-0000-00006F470000}"/>
    <cellStyle name="40% - Colore 1 14 3 2 2 3" xfId="18535" xr:uid="{00000000-0005-0000-0000-000070470000}"/>
    <cellStyle name="40% - Colore 1 14 3 2 3" xfId="18536" xr:uid="{00000000-0005-0000-0000-000071470000}"/>
    <cellStyle name="40% - Colore 1 14 3 2 4" xfId="18537" xr:uid="{00000000-0005-0000-0000-000072470000}"/>
    <cellStyle name="40% - Colore 1 14 3 3" xfId="18538" xr:uid="{00000000-0005-0000-0000-000073470000}"/>
    <cellStyle name="40% - Colore 1 14 3 3 2" xfId="18539" xr:uid="{00000000-0005-0000-0000-000074470000}"/>
    <cellStyle name="40% - Colore 1 14 3 3 3" xfId="18540" xr:uid="{00000000-0005-0000-0000-000075470000}"/>
    <cellStyle name="40% - Colore 1 14 3 4" xfId="18541" xr:uid="{00000000-0005-0000-0000-000076470000}"/>
    <cellStyle name="40% - Colore 1 14 3 4 2" xfId="18542" xr:uid="{00000000-0005-0000-0000-000077470000}"/>
    <cellStyle name="40% - Colore 1 14 3 4 3" xfId="18543" xr:uid="{00000000-0005-0000-0000-000078470000}"/>
    <cellStyle name="40% - Colore 1 14 3 5" xfId="18544" xr:uid="{00000000-0005-0000-0000-000079470000}"/>
    <cellStyle name="40% - Colore 1 14 3 5 2" xfId="18545" xr:uid="{00000000-0005-0000-0000-00007A470000}"/>
    <cellStyle name="40% - Colore 1 14 3 5 3" xfId="18546" xr:uid="{00000000-0005-0000-0000-00007B470000}"/>
    <cellStyle name="40% - Colore 1 14 3 6" xfId="18547" xr:uid="{00000000-0005-0000-0000-00007C470000}"/>
    <cellStyle name="40% - Colore 1 14 3 7" xfId="18548" xr:uid="{00000000-0005-0000-0000-00007D470000}"/>
    <cellStyle name="40% - Colore 1 14 4" xfId="18549" xr:uid="{00000000-0005-0000-0000-00007E470000}"/>
    <cellStyle name="40% - Colore 1 14 4 2" xfId="18550" xr:uid="{00000000-0005-0000-0000-00007F470000}"/>
    <cellStyle name="40% - Colore 1 14 4 2 2" xfId="18551" xr:uid="{00000000-0005-0000-0000-000080470000}"/>
    <cellStyle name="40% - Colore 1 14 4 2 2 2" xfId="18552" xr:uid="{00000000-0005-0000-0000-000081470000}"/>
    <cellStyle name="40% - Colore 1 14 4 2 2 3" xfId="18553" xr:uid="{00000000-0005-0000-0000-000082470000}"/>
    <cellStyle name="40% - Colore 1 14 4 2 3" xfId="18554" xr:uid="{00000000-0005-0000-0000-000083470000}"/>
    <cellStyle name="40% - Colore 1 14 4 2 4" xfId="18555" xr:uid="{00000000-0005-0000-0000-000084470000}"/>
    <cellStyle name="40% - Colore 1 14 4 3" xfId="18556" xr:uid="{00000000-0005-0000-0000-000085470000}"/>
    <cellStyle name="40% - Colore 1 14 4 3 2" xfId="18557" xr:uid="{00000000-0005-0000-0000-000086470000}"/>
    <cellStyle name="40% - Colore 1 14 4 3 3" xfId="18558" xr:uid="{00000000-0005-0000-0000-000087470000}"/>
    <cellStyle name="40% - Colore 1 14 4 4" xfId="18559" xr:uid="{00000000-0005-0000-0000-000088470000}"/>
    <cellStyle name="40% - Colore 1 14 4 4 2" xfId="18560" xr:uid="{00000000-0005-0000-0000-000089470000}"/>
    <cellStyle name="40% - Colore 1 14 4 4 3" xfId="18561" xr:uid="{00000000-0005-0000-0000-00008A470000}"/>
    <cellStyle name="40% - Colore 1 14 4 5" xfId="18562" xr:uid="{00000000-0005-0000-0000-00008B470000}"/>
    <cellStyle name="40% - Colore 1 14 4 5 2" xfId="18563" xr:uid="{00000000-0005-0000-0000-00008C470000}"/>
    <cellStyle name="40% - Colore 1 14 4 5 3" xfId="18564" xr:uid="{00000000-0005-0000-0000-00008D470000}"/>
    <cellStyle name="40% - Colore 1 14 4 6" xfId="18565" xr:uid="{00000000-0005-0000-0000-00008E470000}"/>
    <cellStyle name="40% - Colore 1 14 4 7" xfId="18566" xr:uid="{00000000-0005-0000-0000-00008F470000}"/>
    <cellStyle name="40% - Colore 1 14 5" xfId="18567" xr:uid="{00000000-0005-0000-0000-000090470000}"/>
    <cellStyle name="40% - Colore 1 14 5 2" xfId="18568" xr:uid="{00000000-0005-0000-0000-000091470000}"/>
    <cellStyle name="40% - Colore 1 14 5 2 2" xfId="18569" xr:uid="{00000000-0005-0000-0000-000092470000}"/>
    <cellStyle name="40% - Colore 1 14 5 2 2 2" xfId="18570" xr:uid="{00000000-0005-0000-0000-000093470000}"/>
    <cellStyle name="40% - Colore 1 14 5 2 2 3" xfId="18571" xr:uid="{00000000-0005-0000-0000-000094470000}"/>
    <cellStyle name="40% - Colore 1 14 5 2 3" xfId="18572" xr:uid="{00000000-0005-0000-0000-000095470000}"/>
    <cellStyle name="40% - Colore 1 14 5 2 4" xfId="18573" xr:uid="{00000000-0005-0000-0000-000096470000}"/>
    <cellStyle name="40% - Colore 1 14 5 3" xfId="18574" xr:uid="{00000000-0005-0000-0000-000097470000}"/>
    <cellStyle name="40% - Colore 1 14 5 3 2" xfId="18575" xr:uid="{00000000-0005-0000-0000-000098470000}"/>
    <cellStyle name="40% - Colore 1 14 5 3 3" xfId="18576" xr:uid="{00000000-0005-0000-0000-000099470000}"/>
    <cellStyle name="40% - Colore 1 14 5 4" xfId="18577" xr:uid="{00000000-0005-0000-0000-00009A470000}"/>
    <cellStyle name="40% - Colore 1 14 5 4 2" xfId="18578" xr:uid="{00000000-0005-0000-0000-00009B470000}"/>
    <cellStyle name="40% - Colore 1 14 5 4 3" xfId="18579" xr:uid="{00000000-0005-0000-0000-00009C470000}"/>
    <cellStyle name="40% - Colore 1 14 5 5" xfId="18580" xr:uid="{00000000-0005-0000-0000-00009D470000}"/>
    <cellStyle name="40% - Colore 1 14 5 5 2" xfId="18581" xr:uid="{00000000-0005-0000-0000-00009E470000}"/>
    <cellStyle name="40% - Colore 1 14 5 5 3" xfId="18582" xr:uid="{00000000-0005-0000-0000-00009F470000}"/>
    <cellStyle name="40% - Colore 1 14 5 6" xfId="18583" xr:uid="{00000000-0005-0000-0000-0000A0470000}"/>
    <cellStyle name="40% - Colore 1 14 5 7" xfId="18584" xr:uid="{00000000-0005-0000-0000-0000A1470000}"/>
    <cellStyle name="40% - Colore 1 14 6" xfId="18585" xr:uid="{00000000-0005-0000-0000-0000A2470000}"/>
    <cellStyle name="40% - Colore 1 14 6 2" xfId="18586" xr:uid="{00000000-0005-0000-0000-0000A3470000}"/>
    <cellStyle name="40% - Colore 1 14 6 2 2" xfId="18587" xr:uid="{00000000-0005-0000-0000-0000A4470000}"/>
    <cellStyle name="40% - Colore 1 14 6 2 3" xfId="18588" xr:uid="{00000000-0005-0000-0000-0000A5470000}"/>
    <cellStyle name="40% - Colore 1 14 6 3" xfId="18589" xr:uid="{00000000-0005-0000-0000-0000A6470000}"/>
    <cellStyle name="40% - Colore 1 14 6 4" xfId="18590" xr:uid="{00000000-0005-0000-0000-0000A7470000}"/>
    <cellStyle name="40% - Colore 1 14 7" xfId="18591" xr:uid="{00000000-0005-0000-0000-0000A8470000}"/>
    <cellStyle name="40% - Colore 1 14 7 2" xfId="18592" xr:uid="{00000000-0005-0000-0000-0000A9470000}"/>
    <cellStyle name="40% - Colore 1 14 7 3" xfId="18593" xr:uid="{00000000-0005-0000-0000-0000AA470000}"/>
    <cellStyle name="40% - Colore 1 14 8" xfId="18594" xr:uid="{00000000-0005-0000-0000-0000AB470000}"/>
    <cellStyle name="40% - Colore 1 14 8 2" xfId="18595" xr:uid="{00000000-0005-0000-0000-0000AC470000}"/>
    <cellStyle name="40% - Colore 1 14 8 3" xfId="18596" xr:uid="{00000000-0005-0000-0000-0000AD470000}"/>
    <cellStyle name="40% - Colore 1 14 9" xfId="18597" xr:uid="{00000000-0005-0000-0000-0000AE470000}"/>
    <cellStyle name="40% - Colore 1 14 9 2" xfId="18598" xr:uid="{00000000-0005-0000-0000-0000AF470000}"/>
    <cellStyle name="40% - Colore 1 14 9 3" xfId="18599" xr:uid="{00000000-0005-0000-0000-0000B0470000}"/>
    <cellStyle name="40% - Colore 1 15" xfId="18600" xr:uid="{00000000-0005-0000-0000-0000B1470000}"/>
    <cellStyle name="40% - Colore 1 15 10" xfId="18601" xr:uid="{00000000-0005-0000-0000-0000B2470000}"/>
    <cellStyle name="40% - Colore 1 15 11" xfId="18602" xr:uid="{00000000-0005-0000-0000-0000B3470000}"/>
    <cellStyle name="40% - Colore 1 15 2" xfId="18603" xr:uid="{00000000-0005-0000-0000-0000B4470000}"/>
    <cellStyle name="40% - Colore 1 15 2 10" xfId="18604" xr:uid="{00000000-0005-0000-0000-0000B5470000}"/>
    <cellStyle name="40% - Colore 1 15 2 2" xfId="18605" xr:uid="{00000000-0005-0000-0000-0000B6470000}"/>
    <cellStyle name="40% - Colore 1 15 2 2 2" xfId="18606" xr:uid="{00000000-0005-0000-0000-0000B7470000}"/>
    <cellStyle name="40% - Colore 1 15 2 2 2 2" xfId="18607" xr:uid="{00000000-0005-0000-0000-0000B8470000}"/>
    <cellStyle name="40% - Colore 1 15 2 2 2 2 2" xfId="18608" xr:uid="{00000000-0005-0000-0000-0000B9470000}"/>
    <cellStyle name="40% - Colore 1 15 2 2 2 2 3" xfId="18609" xr:uid="{00000000-0005-0000-0000-0000BA470000}"/>
    <cellStyle name="40% - Colore 1 15 2 2 2 3" xfId="18610" xr:uid="{00000000-0005-0000-0000-0000BB470000}"/>
    <cellStyle name="40% - Colore 1 15 2 2 2 4" xfId="18611" xr:uid="{00000000-0005-0000-0000-0000BC470000}"/>
    <cellStyle name="40% - Colore 1 15 2 2 3" xfId="18612" xr:uid="{00000000-0005-0000-0000-0000BD470000}"/>
    <cellStyle name="40% - Colore 1 15 2 2 3 2" xfId="18613" xr:uid="{00000000-0005-0000-0000-0000BE470000}"/>
    <cellStyle name="40% - Colore 1 15 2 2 3 3" xfId="18614" xr:uid="{00000000-0005-0000-0000-0000BF470000}"/>
    <cellStyle name="40% - Colore 1 15 2 2 4" xfId="18615" xr:uid="{00000000-0005-0000-0000-0000C0470000}"/>
    <cellStyle name="40% - Colore 1 15 2 2 4 2" xfId="18616" xr:uid="{00000000-0005-0000-0000-0000C1470000}"/>
    <cellStyle name="40% - Colore 1 15 2 2 4 3" xfId="18617" xr:uid="{00000000-0005-0000-0000-0000C2470000}"/>
    <cellStyle name="40% - Colore 1 15 2 2 5" xfId="18618" xr:uid="{00000000-0005-0000-0000-0000C3470000}"/>
    <cellStyle name="40% - Colore 1 15 2 2 5 2" xfId="18619" xr:uid="{00000000-0005-0000-0000-0000C4470000}"/>
    <cellStyle name="40% - Colore 1 15 2 2 5 3" xfId="18620" xr:uid="{00000000-0005-0000-0000-0000C5470000}"/>
    <cellStyle name="40% - Colore 1 15 2 2 6" xfId="18621" xr:uid="{00000000-0005-0000-0000-0000C6470000}"/>
    <cellStyle name="40% - Colore 1 15 2 2 7" xfId="18622" xr:uid="{00000000-0005-0000-0000-0000C7470000}"/>
    <cellStyle name="40% - Colore 1 15 2 3" xfId="18623" xr:uid="{00000000-0005-0000-0000-0000C8470000}"/>
    <cellStyle name="40% - Colore 1 15 2 3 2" xfId="18624" xr:uid="{00000000-0005-0000-0000-0000C9470000}"/>
    <cellStyle name="40% - Colore 1 15 2 3 2 2" xfId="18625" xr:uid="{00000000-0005-0000-0000-0000CA470000}"/>
    <cellStyle name="40% - Colore 1 15 2 3 2 2 2" xfId="18626" xr:uid="{00000000-0005-0000-0000-0000CB470000}"/>
    <cellStyle name="40% - Colore 1 15 2 3 2 2 3" xfId="18627" xr:uid="{00000000-0005-0000-0000-0000CC470000}"/>
    <cellStyle name="40% - Colore 1 15 2 3 2 3" xfId="18628" xr:uid="{00000000-0005-0000-0000-0000CD470000}"/>
    <cellStyle name="40% - Colore 1 15 2 3 2 4" xfId="18629" xr:uid="{00000000-0005-0000-0000-0000CE470000}"/>
    <cellStyle name="40% - Colore 1 15 2 3 3" xfId="18630" xr:uid="{00000000-0005-0000-0000-0000CF470000}"/>
    <cellStyle name="40% - Colore 1 15 2 3 3 2" xfId="18631" xr:uid="{00000000-0005-0000-0000-0000D0470000}"/>
    <cellStyle name="40% - Colore 1 15 2 3 3 3" xfId="18632" xr:uid="{00000000-0005-0000-0000-0000D1470000}"/>
    <cellStyle name="40% - Colore 1 15 2 3 4" xfId="18633" xr:uid="{00000000-0005-0000-0000-0000D2470000}"/>
    <cellStyle name="40% - Colore 1 15 2 3 4 2" xfId="18634" xr:uid="{00000000-0005-0000-0000-0000D3470000}"/>
    <cellStyle name="40% - Colore 1 15 2 3 4 3" xfId="18635" xr:uid="{00000000-0005-0000-0000-0000D4470000}"/>
    <cellStyle name="40% - Colore 1 15 2 3 5" xfId="18636" xr:uid="{00000000-0005-0000-0000-0000D5470000}"/>
    <cellStyle name="40% - Colore 1 15 2 3 5 2" xfId="18637" xr:uid="{00000000-0005-0000-0000-0000D6470000}"/>
    <cellStyle name="40% - Colore 1 15 2 3 5 3" xfId="18638" xr:uid="{00000000-0005-0000-0000-0000D7470000}"/>
    <cellStyle name="40% - Colore 1 15 2 3 6" xfId="18639" xr:uid="{00000000-0005-0000-0000-0000D8470000}"/>
    <cellStyle name="40% - Colore 1 15 2 3 7" xfId="18640" xr:uid="{00000000-0005-0000-0000-0000D9470000}"/>
    <cellStyle name="40% - Colore 1 15 2 4" xfId="18641" xr:uid="{00000000-0005-0000-0000-0000DA470000}"/>
    <cellStyle name="40% - Colore 1 15 2 4 2" xfId="18642" xr:uid="{00000000-0005-0000-0000-0000DB470000}"/>
    <cellStyle name="40% - Colore 1 15 2 4 2 2" xfId="18643" xr:uid="{00000000-0005-0000-0000-0000DC470000}"/>
    <cellStyle name="40% - Colore 1 15 2 4 2 2 2" xfId="18644" xr:uid="{00000000-0005-0000-0000-0000DD470000}"/>
    <cellStyle name="40% - Colore 1 15 2 4 2 2 3" xfId="18645" xr:uid="{00000000-0005-0000-0000-0000DE470000}"/>
    <cellStyle name="40% - Colore 1 15 2 4 2 3" xfId="18646" xr:uid="{00000000-0005-0000-0000-0000DF470000}"/>
    <cellStyle name="40% - Colore 1 15 2 4 2 4" xfId="18647" xr:uid="{00000000-0005-0000-0000-0000E0470000}"/>
    <cellStyle name="40% - Colore 1 15 2 4 3" xfId="18648" xr:uid="{00000000-0005-0000-0000-0000E1470000}"/>
    <cellStyle name="40% - Colore 1 15 2 4 3 2" xfId="18649" xr:uid="{00000000-0005-0000-0000-0000E2470000}"/>
    <cellStyle name="40% - Colore 1 15 2 4 3 3" xfId="18650" xr:uid="{00000000-0005-0000-0000-0000E3470000}"/>
    <cellStyle name="40% - Colore 1 15 2 4 4" xfId="18651" xr:uid="{00000000-0005-0000-0000-0000E4470000}"/>
    <cellStyle name="40% - Colore 1 15 2 4 4 2" xfId="18652" xr:uid="{00000000-0005-0000-0000-0000E5470000}"/>
    <cellStyle name="40% - Colore 1 15 2 4 4 3" xfId="18653" xr:uid="{00000000-0005-0000-0000-0000E6470000}"/>
    <cellStyle name="40% - Colore 1 15 2 4 5" xfId="18654" xr:uid="{00000000-0005-0000-0000-0000E7470000}"/>
    <cellStyle name="40% - Colore 1 15 2 4 5 2" xfId="18655" xr:uid="{00000000-0005-0000-0000-0000E8470000}"/>
    <cellStyle name="40% - Colore 1 15 2 4 5 3" xfId="18656" xr:uid="{00000000-0005-0000-0000-0000E9470000}"/>
    <cellStyle name="40% - Colore 1 15 2 4 6" xfId="18657" xr:uid="{00000000-0005-0000-0000-0000EA470000}"/>
    <cellStyle name="40% - Colore 1 15 2 4 7" xfId="18658" xr:uid="{00000000-0005-0000-0000-0000EB470000}"/>
    <cellStyle name="40% - Colore 1 15 2 5" xfId="18659" xr:uid="{00000000-0005-0000-0000-0000EC470000}"/>
    <cellStyle name="40% - Colore 1 15 2 5 2" xfId="18660" xr:uid="{00000000-0005-0000-0000-0000ED470000}"/>
    <cellStyle name="40% - Colore 1 15 2 5 2 2" xfId="18661" xr:uid="{00000000-0005-0000-0000-0000EE470000}"/>
    <cellStyle name="40% - Colore 1 15 2 5 2 3" xfId="18662" xr:uid="{00000000-0005-0000-0000-0000EF470000}"/>
    <cellStyle name="40% - Colore 1 15 2 5 3" xfId="18663" xr:uid="{00000000-0005-0000-0000-0000F0470000}"/>
    <cellStyle name="40% - Colore 1 15 2 5 4" xfId="18664" xr:uid="{00000000-0005-0000-0000-0000F1470000}"/>
    <cellStyle name="40% - Colore 1 15 2 6" xfId="18665" xr:uid="{00000000-0005-0000-0000-0000F2470000}"/>
    <cellStyle name="40% - Colore 1 15 2 6 2" xfId="18666" xr:uid="{00000000-0005-0000-0000-0000F3470000}"/>
    <cellStyle name="40% - Colore 1 15 2 6 3" xfId="18667" xr:uid="{00000000-0005-0000-0000-0000F4470000}"/>
    <cellStyle name="40% - Colore 1 15 2 7" xfId="18668" xr:uid="{00000000-0005-0000-0000-0000F5470000}"/>
    <cellStyle name="40% - Colore 1 15 2 7 2" xfId="18669" xr:uid="{00000000-0005-0000-0000-0000F6470000}"/>
    <cellStyle name="40% - Colore 1 15 2 7 3" xfId="18670" xr:uid="{00000000-0005-0000-0000-0000F7470000}"/>
    <cellStyle name="40% - Colore 1 15 2 8" xfId="18671" xr:uid="{00000000-0005-0000-0000-0000F8470000}"/>
    <cellStyle name="40% - Colore 1 15 2 8 2" xfId="18672" xr:uid="{00000000-0005-0000-0000-0000F9470000}"/>
    <cellStyle name="40% - Colore 1 15 2 8 3" xfId="18673" xr:uid="{00000000-0005-0000-0000-0000FA470000}"/>
    <cellStyle name="40% - Colore 1 15 2 9" xfId="18674" xr:uid="{00000000-0005-0000-0000-0000FB470000}"/>
    <cellStyle name="40% - Colore 1 15 3" xfId="18675" xr:uid="{00000000-0005-0000-0000-0000FC470000}"/>
    <cellStyle name="40% - Colore 1 15 3 2" xfId="18676" xr:uid="{00000000-0005-0000-0000-0000FD470000}"/>
    <cellStyle name="40% - Colore 1 15 3 2 2" xfId="18677" xr:uid="{00000000-0005-0000-0000-0000FE470000}"/>
    <cellStyle name="40% - Colore 1 15 3 2 2 2" xfId="18678" xr:uid="{00000000-0005-0000-0000-0000FF470000}"/>
    <cellStyle name="40% - Colore 1 15 3 2 2 3" xfId="18679" xr:uid="{00000000-0005-0000-0000-000000480000}"/>
    <cellStyle name="40% - Colore 1 15 3 2 3" xfId="18680" xr:uid="{00000000-0005-0000-0000-000001480000}"/>
    <cellStyle name="40% - Colore 1 15 3 2 4" xfId="18681" xr:uid="{00000000-0005-0000-0000-000002480000}"/>
    <cellStyle name="40% - Colore 1 15 3 3" xfId="18682" xr:uid="{00000000-0005-0000-0000-000003480000}"/>
    <cellStyle name="40% - Colore 1 15 3 3 2" xfId="18683" xr:uid="{00000000-0005-0000-0000-000004480000}"/>
    <cellStyle name="40% - Colore 1 15 3 3 3" xfId="18684" xr:uid="{00000000-0005-0000-0000-000005480000}"/>
    <cellStyle name="40% - Colore 1 15 3 4" xfId="18685" xr:uid="{00000000-0005-0000-0000-000006480000}"/>
    <cellStyle name="40% - Colore 1 15 3 4 2" xfId="18686" xr:uid="{00000000-0005-0000-0000-000007480000}"/>
    <cellStyle name="40% - Colore 1 15 3 4 3" xfId="18687" xr:uid="{00000000-0005-0000-0000-000008480000}"/>
    <cellStyle name="40% - Colore 1 15 3 5" xfId="18688" xr:uid="{00000000-0005-0000-0000-000009480000}"/>
    <cellStyle name="40% - Colore 1 15 3 5 2" xfId="18689" xr:uid="{00000000-0005-0000-0000-00000A480000}"/>
    <cellStyle name="40% - Colore 1 15 3 5 3" xfId="18690" xr:uid="{00000000-0005-0000-0000-00000B480000}"/>
    <cellStyle name="40% - Colore 1 15 3 6" xfId="18691" xr:uid="{00000000-0005-0000-0000-00000C480000}"/>
    <cellStyle name="40% - Colore 1 15 3 7" xfId="18692" xr:uid="{00000000-0005-0000-0000-00000D480000}"/>
    <cellStyle name="40% - Colore 1 15 4" xfId="18693" xr:uid="{00000000-0005-0000-0000-00000E480000}"/>
    <cellStyle name="40% - Colore 1 15 4 2" xfId="18694" xr:uid="{00000000-0005-0000-0000-00000F480000}"/>
    <cellStyle name="40% - Colore 1 15 4 2 2" xfId="18695" xr:uid="{00000000-0005-0000-0000-000010480000}"/>
    <cellStyle name="40% - Colore 1 15 4 2 2 2" xfId="18696" xr:uid="{00000000-0005-0000-0000-000011480000}"/>
    <cellStyle name="40% - Colore 1 15 4 2 2 3" xfId="18697" xr:uid="{00000000-0005-0000-0000-000012480000}"/>
    <cellStyle name="40% - Colore 1 15 4 2 3" xfId="18698" xr:uid="{00000000-0005-0000-0000-000013480000}"/>
    <cellStyle name="40% - Colore 1 15 4 2 4" xfId="18699" xr:uid="{00000000-0005-0000-0000-000014480000}"/>
    <cellStyle name="40% - Colore 1 15 4 3" xfId="18700" xr:uid="{00000000-0005-0000-0000-000015480000}"/>
    <cellStyle name="40% - Colore 1 15 4 3 2" xfId="18701" xr:uid="{00000000-0005-0000-0000-000016480000}"/>
    <cellStyle name="40% - Colore 1 15 4 3 3" xfId="18702" xr:uid="{00000000-0005-0000-0000-000017480000}"/>
    <cellStyle name="40% - Colore 1 15 4 4" xfId="18703" xr:uid="{00000000-0005-0000-0000-000018480000}"/>
    <cellStyle name="40% - Colore 1 15 4 4 2" xfId="18704" xr:uid="{00000000-0005-0000-0000-000019480000}"/>
    <cellStyle name="40% - Colore 1 15 4 4 3" xfId="18705" xr:uid="{00000000-0005-0000-0000-00001A480000}"/>
    <cellStyle name="40% - Colore 1 15 4 5" xfId="18706" xr:uid="{00000000-0005-0000-0000-00001B480000}"/>
    <cellStyle name="40% - Colore 1 15 4 5 2" xfId="18707" xr:uid="{00000000-0005-0000-0000-00001C480000}"/>
    <cellStyle name="40% - Colore 1 15 4 5 3" xfId="18708" xr:uid="{00000000-0005-0000-0000-00001D480000}"/>
    <cellStyle name="40% - Colore 1 15 4 6" xfId="18709" xr:uid="{00000000-0005-0000-0000-00001E480000}"/>
    <cellStyle name="40% - Colore 1 15 4 7" xfId="18710" xr:uid="{00000000-0005-0000-0000-00001F480000}"/>
    <cellStyle name="40% - Colore 1 15 5" xfId="18711" xr:uid="{00000000-0005-0000-0000-000020480000}"/>
    <cellStyle name="40% - Colore 1 15 5 2" xfId="18712" xr:uid="{00000000-0005-0000-0000-000021480000}"/>
    <cellStyle name="40% - Colore 1 15 5 2 2" xfId="18713" xr:uid="{00000000-0005-0000-0000-000022480000}"/>
    <cellStyle name="40% - Colore 1 15 5 2 2 2" xfId="18714" xr:uid="{00000000-0005-0000-0000-000023480000}"/>
    <cellStyle name="40% - Colore 1 15 5 2 2 3" xfId="18715" xr:uid="{00000000-0005-0000-0000-000024480000}"/>
    <cellStyle name="40% - Colore 1 15 5 2 3" xfId="18716" xr:uid="{00000000-0005-0000-0000-000025480000}"/>
    <cellStyle name="40% - Colore 1 15 5 2 4" xfId="18717" xr:uid="{00000000-0005-0000-0000-000026480000}"/>
    <cellStyle name="40% - Colore 1 15 5 3" xfId="18718" xr:uid="{00000000-0005-0000-0000-000027480000}"/>
    <cellStyle name="40% - Colore 1 15 5 3 2" xfId="18719" xr:uid="{00000000-0005-0000-0000-000028480000}"/>
    <cellStyle name="40% - Colore 1 15 5 3 3" xfId="18720" xr:uid="{00000000-0005-0000-0000-000029480000}"/>
    <cellStyle name="40% - Colore 1 15 5 4" xfId="18721" xr:uid="{00000000-0005-0000-0000-00002A480000}"/>
    <cellStyle name="40% - Colore 1 15 5 4 2" xfId="18722" xr:uid="{00000000-0005-0000-0000-00002B480000}"/>
    <cellStyle name="40% - Colore 1 15 5 4 3" xfId="18723" xr:uid="{00000000-0005-0000-0000-00002C480000}"/>
    <cellStyle name="40% - Colore 1 15 5 5" xfId="18724" xr:uid="{00000000-0005-0000-0000-00002D480000}"/>
    <cellStyle name="40% - Colore 1 15 5 5 2" xfId="18725" xr:uid="{00000000-0005-0000-0000-00002E480000}"/>
    <cellStyle name="40% - Colore 1 15 5 5 3" xfId="18726" xr:uid="{00000000-0005-0000-0000-00002F480000}"/>
    <cellStyle name="40% - Colore 1 15 5 6" xfId="18727" xr:uid="{00000000-0005-0000-0000-000030480000}"/>
    <cellStyle name="40% - Colore 1 15 5 7" xfId="18728" xr:uid="{00000000-0005-0000-0000-000031480000}"/>
    <cellStyle name="40% - Colore 1 15 6" xfId="18729" xr:uid="{00000000-0005-0000-0000-000032480000}"/>
    <cellStyle name="40% - Colore 1 15 6 2" xfId="18730" xr:uid="{00000000-0005-0000-0000-000033480000}"/>
    <cellStyle name="40% - Colore 1 15 6 2 2" xfId="18731" xr:uid="{00000000-0005-0000-0000-000034480000}"/>
    <cellStyle name="40% - Colore 1 15 6 2 3" xfId="18732" xr:uid="{00000000-0005-0000-0000-000035480000}"/>
    <cellStyle name="40% - Colore 1 15 6 3" xfId="18733" xr:uid="{00000000-0005-0000-0000-000036480000}"/>
    <cellStyle name="40% - Colore 1 15 6 4" xfId="18734" xr:uid="{00000000-0005-0000-0000-000037480000}"/>
    <cellStyle name="40% - Colore 1 15 7" xfId="18735" xr:uid="{00000000-0005-0000-0000-000038480000}"/>
    <cellStyle name="40% - Colore 1 15 7 2" xfId="18736" xr:uid="{00000000-0005-0000-0000-000039480000}"/>
    <cellStyle name="40% - Colore 1 15 7 3" xfId="18737" xr:uid="{00000000-0005-0000-0000-00003A480000}"/>
    <cellStyle name="40% - Colore 1 15 8" xfId="18738" xr:uid="{00000000-0005-0000-0000-00003B480000}"/>
    <cellStyle name="40% - Colore 1 15 8 2" xfId="18739" xr:uid="{00000000-0005-0000-0000-00003C480000}"/>
    <cellStyle name="40% - Colore 1 15 8 3" xfId="18740" xr:uid="{00000000-0005-0000-0000-00003D480000}"/>
    <cellStyle name="40% - Colore 1 15 9" xfId="18741" xr:uid="{00000000-0005-0000-0000-00003E480000}"/>
    <cellStyle name="40% - Colore 1 15 9 2" xfId="18742" xr:uid="{00000000-0005-0000-0000-00003F480000}"/>
    <cellStyle name="40% - Colore 1 15 9 3" xfId="18743" xr:uid="{00000000-0005-0000-0000-000040480000}"/>
    <cellStyle name="40% - Colore 1 16" xfId="18744" xr:uid="{00000000-0005-0000-0000-000041480000}"/>
    <cellStyle name="40% - Colore 1 16 10" xfId="18745" xr:uid="{00000000-0005-0000-0000-000042480000}"/>
    <cellStyle name="40% - Colore 1 16 11" xfId="18746" xr:uid="{00000000-0005-0000-0000-000043480000}"/>
    <cellStyle name="40% - Colore 1 16 2" xfId="18747" xr:uid="{00000000-0005-0000-0000-000044480000}"/>
    <cellStyle name="40% - Colore 1 16 2 10" xfId="18748" xr:uid="{00000000-0005-0000-0000-000045480000}"/>
    <cellStyle name="40% - Colore 1 16 2 2" xfId="18749" xr:uid="{00000000-0005-0000-0000-000046480000}"/>
    <cellStyle name="40% - Colore 1 16 2 2 2" xfId="18750" xr:uid="{00000000-0005-0000-0000-000047480000}"/>
    <cellStyle name="40% - Colore 1 16 2 2 2 2" xfId="18751" xr:uid="{00000000-0005-0000-0000-000048480000}"/>
    <cellStyle name="40% - Colore 1 16 2 2 2 2 2" xfId="18752" xr:uid="{00000000-0005-0000-0000-000049480000}"/>
    <cellStyle name="40% - Colore 1 16 2 2 2 2 3" xfId="18753" xr:uid="{00000000-0005-0000-0000-00004A480000}"/>
    <cellStyle name="40% - Colore 1 16 2 2 2 3" xfId="18754" xr:uid="{00000000-0005-0000-0000-00004B480000}"/>
    <cellStyle name="40% - Colore 1 16 2 2 2 4" xfId="18755" xr:uid="{00000000-0005-0000-0000-00004C480000}"/>
    <cellStyle name="40% - Colore 1 16 2 2 3" xfId="18756" xr:uid="{00000000-0005-0000-0000-00004D480000}"/>
    <cellStyle name="40% - Colore 1 16 2 2 3 2" xfId="18757" xr:uid="{00000000-0005-0000-0000-00004E480000}"/>
    <cellStyle name="40% - Colore 1 16 2 2 3 3" xfId="18758" xr:uid="{00000000-0005-0000-0000-00004F480000}"/>
    <cellStyle name="40% - Colore 1 16 2 2 4" xfId="18759" xr:uid="{00000000-0005-0000-0000-000050480000}"/>
    <cellStyle name="40% - Colore 1 16 2 2 4 2" xfId="18760" xr:uid="{00000000-0005-0000-0000-000051480000}"/>
    <cellStyle name="40% - Colore 1 16 2 2 4 3" xfId="18761" xr:uid="{00000000-0005-0000-0000-000052480000}"/>
    <cellStyle name="40% - Colore 1 16 2 2 5" xfId="18762" xr:uid="{00000000-0005-0000-0000-000053480000}"/>
    <cellStyle name="40% - Colore 1 16 2 2 5 2" xfId="18763" xr:uid="{00000000-0005-0000-0000-000054480000}"/>
    <cellStyle name="40% - Colore 1 16 2 2 5 3" xfId="18764" xr:uid="{00000000-0005-0000-0000-000055480000}"/>
    <cellStyle name="40% - Colore 1 16 2 2 6" xfId="18765" xr:uid="{00000000-0005-0000-0000-000056480000}"/>
    <cellStyle name="40% - Colore 1 16 2 2 7" xfId="18766" xr:uid="{00000000-0005-0000-0000-000057480000}"/>
    <cellStyle name="40% - Colore 1 16 2 3" xfId="18767" xr:uid="{00000000-0005-0000-0000-000058480000}"/>
    <cellStyle name="40% - Colore 1 16 2 3 2" xfId="18768" xr:uid="{00000000-0005-0000-0000-000059480000}"/>
    <cellStyle name="40% - Colore 1 16 2 3 2 2" xfId="18769" xr:uid="{00000000-0005-0000-0000-00005A480000}"/>
    <cellStyle name="40% - Colore 1 16 2 3 2 2 2" xfId="18770" xr:uid="{00000000-0005-0000-0000-00005B480000}"/>
    <cellStyle name="40% - Colore 1 16 2 3 2 2 3" xfId="18771" xr:uid="{00000000-0005-0000-0000-00005C480000}"/>
    <cellStyle name="40% - Colore 1 16 2 3 2 3" xfId="18772" xr:uid="{00000000-0005-0000-0000-00005D480000}"/>
    <cellStyle name="40% - Colore 1 16 2 3 2 4" xfId="18773" xr:uid="{00000000-0005-0000-0000-00005E480000}"/>
    <cellStyle name="40% - Colore 1 16 2 3 3" xfId="18774" xr:uid="{00000000-0005-0000-0000-00005F480000}"/>
    <cellStyle name="40% - Colore 1 16 2 3 3 2" xfId="18775" xr:uid="{00000000-0005-0000-0000-000060480000}"/>
    <cellStyle name="40% - Colore 1 16 2 3 3 3" xfId="18776" xr:uid="{00000000-0005-0000-0000-000061480000}"/>
    <cellStyle name="40% - Colore 1 16 2 3 4" xfId="18777" xr:uid="{00000000-0005-0000-0000-000062480000}"/>
    <cellStyle name="40% - Colore 1 16 2 3 4 2" xfId="18778" xr:uid="{00000000-0005-0000-0000-000063480000}"/>
    <cellStyle name="40% - Colore 1 16 2 3 4 3" xfId="18779" xr:uid="{00000000-0005-0000-0000-000064480000}"/>
    <cellStyle name="40% - Colore 1 16 2 3 5" xfId="18780" xr:uid="{00000000-0005-0000-0000-000065480000}"/>
    <cellStyle name="40% - Colore 1 16 2 3 5 2" xfId="18781" xr:uid="{00000000-0005-0000-0000-000066480000}"/>
    <cellStyle name="40% - Colore 1 16 2 3 5 3" xfId="18782" xr:uid="{00000000-0005-0000-0000-000067480000}"/>
    <cellStyle name="40% - Colore 1 16 2 3 6" xfId="18783" xr:uid="{00000000-0005-0000-0000-000068480000}"/>
    <cellStyle name="40% - Colore 1 16 2 3 7" xfId="18784" xr:uid="{00000000-0005-0000-0000-000069480000}"/>
    <cellStyle name="40% - Colore 1 16 2 4" xfId="18785" xr:uid="{00000000-0005-0000-0000-00006A480000}"/>
    <cellStyle name="40% - Colore 1 16 2 4 2" xfId="18786" xr:uid="{00000000-0005-0000-0000-00006B480000}"/>
    <cellStyle name="40% - Colore 1 16 2 4 2 2" xfId="18787" xr:uid="{00000000-0005-0000-0000-00006C480000}"/>
    <cellStyle name="40% - Colore 1 16 2 4 2 2 2" xfId="18788" xr:uid="{00000000-0005-0000-0000-00006D480000}"/>
    <cellStyle name="40% - Colore 1 16 2 4 2 2 3" xfId="18789" xr:uid="{00000000-0005-0000-0000-00006E480000}"/>
    <cellStyle name="40% - Colore 1 16 2 4 2 3" xfId="18790" xr:uid="{00000000-0005-0000-0000-00006F480000}"/>
    <cellStyle name="40% - Colore 1 16 2 4 2 4" xfId="18791" xr:uid="{00000000-0005-0000-0000-000070480000}"/>
    <cellStyle name="40% - Colore 1 16 2 4 3" xfId="18792" xr:uid="{00000000-0005-0000-0000-000071480000}"/>
    <cellStyle name="40% - Colore 1 16 2 4 3 2" xfId="18793" xr:uid="{00000000-0005-0000-0000-000072480000}"/>
    <cellStyle name="40% - Colore 1 16 2 4 3 3" xfId="18794" xr:uid="{00000000-0005-0000-0000-000073480000}"/>
    <cellStyle name="40% - Colore 1 16 2 4 4" xfId="18795" xr:uid="{00000000-0005-0000-0000-000074480000}"/>
    <cellStyle name="40% - Colore 1 16 2 4 4 2" xfId="18796" xr:uid="{00000000-0005-0000-0000-000075480000}"/>
    <cellStyle name="40% - Colore 1 16 2 4 4 3" xfId="18797" xr:uid="{00000000-0005-0000-0000-000076480000}"/>
    <cellStyle name="40% - Colore 1 16 2 4 5" xfId="18798" xr:uid="{00000000-0005-0000-0000-000077480000}"/>
    <cellStyle name="40% - Colore 1 16 2 4 5 2" xfId="18799" xr:uid="{00000000-0005-0000-0000-000078480000}"/>
    <cellStyle name="40% - Colore 1 16 2 4 5 3" xfId="18800" xr:uid="{00000000-0005-0000-0000-000079480000}"/>
    <cellStyle name="40% - Colore 1 16 2 4 6" xfId="18801" xr:uid="{00000000-0005-0000-0000-00007A480000}"/>
    <cellStyle name="40% - Colore 1 16 2 4 7" xfId="18802" xr:uid="{00000000-0005-0000-0000-00007B480000}"/>
    <cellStyle name="40% - Colore 1 16 2 5" xfId="18803" xr:uid="{00000000-0005-0000-0000-00007C480000}"/>
    <cellStyle name="40% - Colore 1 16 2 5 2" xfId="18804" xr:uid="{00000000-0005-0000-0000-00007D480000}"/>
    <cellStyle name="40% - Colore 1 16 2 5 2 2" xfId="18805" xr:uid="{00000000-0005-0000-0000-00007E480000}"/>
    <cellStyle name="40% - Colore 1 16 2 5 2 3" xfId="18806" xr:uid="{00000000-0005-0000-0000-00007F480000}"/>
    <cellStyle name="40% - Colore 1 16 2 5 3" xfId="18807" xr:uid="{00000000-0005-0000-0000-000080480000}"/>
    <cellStyle name="40% - Colore 1 16 2 5 4" xfId="18808" xr:uid="{00000000-0005-0000-0000-000081480000}"/>
    <cellStyle name="40% - Colore 1 16 2 6" xfId="18809" xr:uid="{00000000-0005-0000-0000-000082480000}"/>
    <cellStyle name="40% - Colore 1 16 2 6 2" xfId="18810" xr:uid="{00000000-0005-0000-0000-000083480000}"/>
    <cellStyle name="40% - Colore 1 16 2 6 3" xfId="18811" xr:uid="{00000000-0005-0000-0000-000084480000}"/>
    <cellStyle name="40% - Colore 1 16 2 7" xfId="18812" xr:uid="{00000000-0005-0000-0000-000085480000}"/>
    <cellStyle name="40% - Colore 1 16 2 7 2" xfId="18813" xr:uid="{00000000-0005-0000-0000-000086480000}"/>
    <cellStyle name="40% - Colore 1 16 2 7 3" xfId="18814" xr:uid="{00000000-0005-0000-0000-000087480000}"/>
    <cellStyle name="40% - Colore 1 16 2 8" xfId="18815" xr:uid="{00000000-0005-0000-0000-000088480000}"/>
    <cellStyle name="40% - Colore 1 16 2 8 2" xfId="18816" xr:uid="{00000000-0005-0000-0000-000089480000}"/>
    <cellStyle name="40% - Colore 1 16 2 8 3" xfId="18817" xr:uid="{00000000-0005-0000-0000-00008A480000}"/>
    <cellStyle name="40% - Colore 1 16 2 9" xfId="18818" xr:uid="{00000000-0005-0000-0000-00008B480000}"/>
    <cellStyle name="40% - Colore 1 16 3" xfId="18819" xr:uid="{00000000-0005-0000-0000-00008C480000}"/>
    <cellStyle name="40% - Colore 1 16 3 2" xfId="18820" xr:uid="{00000000-0005-0000-0000-00008D480000}"/>
    <cellStyle name="40% - Colore 1 16 3 2 2" xfId="18821" xr:uid="{00000000-0005-0000-0000-00008E480000}"/>
    <cellStyle name="40% - Colore 1 16 3 2 2 2" xfId="18822" xr:uid="{00000000-0005-0000-0000-00008F480000}"/>
    <cellStyle name="40% - Colore 1 16 3 2 2 3" xfId="18823" xr:uid="{00000000-0005-0000-0000-000090480000}"/>
    <cellStyle name="40% - Colore 1 16 3 2 3" xfId="18824" xr:uid="{00000000-0005-0000-0000-000091480000}"/>
    <cellStyle name="40% - Colore 1 16 3 2 4" xfId="18825" xr:uid="{00000000-0005-0000-0000-000092480000}"/>
    <cellStyle name="40% - Colore 1 16 3 3" xfId="18826" xr:uid="{00000000-0005-0000-0000-000093480000}"/>
    <cellStyle name="40% - Colore 1 16 3 3 2" xfId="18827" xr:uid="{00000000-0005-0000-0000-000094480000}"/>
    <cellStyle name="40% - Colore 1 16 3 3 3" xfId="18828" xr:uid="{00000000-0005-0000-0000-000095480000}"/>
    <cellStyle name="40% - Colore 1 16 3 4" xfId="18829" xr:uid="{00000000-0005-0000-0000-000096480000}"/>
    <cellStyle name="40% - Colore 1 16 3 4 2" xfId="18830" xr:uid="{00000000-0005-0000-0000-000097480000}"/>
    <cellStyle name="40% - Colore 1 16 3 4 3" xfId="18831" xr:uid="{00000000-0005-0000-0000-000098480000}"/>
    <cellStyle name="40% - Colore 1 16 3 5" xfId="18832" xr:uid="{00000000-0005-0000-0000-000099480000}"/>
    <cellStyle name="40% - Colore 1 16 3 5 2" xfId="18833" xr:uid="{00000000-0005-0000-0000-00009A480000}"/>
    <cellStyle name="40% - Colore 1 16 3 5 3" xfId="18834" xr:uid="{00000000-0005-0000-0000-00009B480000}"/>
    <cellStyle name="40% - Colore 1 16 3 6" xfId="18835" xr:uid="{00000000-0005-0000-0000-00009C480000}"/>
    <cellStyle name="40% - Colore 1 16 3 7" xfId="18836" xr:uid="{00000000-0005-0000-0000-00009D480000}"/>
    <cellStyle name="40% - Colore 1 16 4" xfId="18837" xr:uid="{00000000-0005-0000-0000-00009E480000}"/>
    <cellStyle name="40% - Colore 1 16 4 2" xfId="18838" xr:uid="{00000000-0005-0000-0000-00009F480000}"/>
    <cellStyle name="40% - Colore 1 16 4 2 2" xfId="18839" xr:uid="{00000000-0005-0000-0000-0000A0480000}"/>
    <cellStyle name="40% - Colore 1 16 4 2 2 2" xfId="18840" xr:uid="{00000000-0005-0000-0000-0000A1480000}"/>
    <cellStyle name="40% - Colore 1 16 4 2 2 3" xfId="18841" xr:uid="{00000000-0005-0000-0000-0000A2480000}"/>
    <cellStyle name="40% - Colore 1 16 4 2 3" xfId="18842" xr:uid="{00000000-0005-0000-0000-0000A3480000}"/>
    <cellStyle name="40% - Colore 1 16 4 2 4" xfId="18843" xr:uid="{00000000-0005-0000-0000-0000A4480000}"/>
    <cellStyle name="40% - Colore 1 16 4 3" xfId="18844" xr:uid="{00000000-0005-0000-0000-0000A5480000}"/>
    <cellStyle name="40% - Colore 1 16 4 3 2" xfId="18845" xr:uid="{00000000-0005-0000-0000-0000A6480000}"/>
    <cellStyle name="40% - Colore 1 16 4 3 3" xfId="18846" xr:uid="{00000000-0005-0000-0000-0000A7480000}"/>
    <cellStyle name="40% - Colore 1 16 4 4" xfId="18847" xr:uid="{00000000-0005-0000-0000-0000A8480000}"/>
    <cellStyle name="40% - Colore 1 16 4 4 2" xfId="18848" xr:uid="{00000000-0005-0000-0000-0000A9480000}"/>
    <cellStyle name="40% - Colore 1 16 4 4 3" xfId="18849" xr:uid="{00000000-0005-0000-0000-0000AA480000}"/>
    <cellStyle name="40% - Colore 1 16 4 5" xfId="18850" xr:uid="{00000000-0005-0000-0000-0000AB480000}"/>
    <cellStyle name="40% - Colore 1 16 4 5 2" xfId="18851" xr:uid="{00000000-0005-0000-0000-0000AC480000}"/>
    <cellStyle name="40% - Colore 1 16 4 5 3" xfId="18852" xr:uid="{00000000-0005-0000-0000-0000AD480000}"/>
    <cellStyle name="40% - Colore 1 16 4 6" xfId="18853" xr:uid="{00000000-0005-0000-0000-0000AE480000}"/>
    <cellStyle name="40% - Colore 1 16 4 7" xfId="18854" xr:uid="{00000000-0005-0000-0000-0000AF480000}"/>
    <cellStyle name="40% - Colore 1 16 5" xfId="18855" xr:uid="{00000000-0005-0000-0000-0000B0480000}"/>
    <cellStyle name="40% - Colore 1 16 5 2" xfId="18856" xr:uid="{00000000-0005-0000-0000-0000B1480000}"/>
    <cellStyle name="40% - Colore 1 16 5 2 2" xfId="18857" xr:uid="{00000000-0005-0000-0000-0000B2480000}"/>
    <cellStyle name="40% - Colore 1 16 5 2 2 2" xfId="18858" xr:uid="{00000000-0005-0000-0000-0000B3480000}"/>
    <cellStyle name="40% - Colore 1 16 5 2 2 3" xfId="18859" xr:uid="{00000000-0005-0000-0000-0000B4480000}"/>
    <cellStyle name="40% - Colore 1 16 5 2 3" xfId="18860" xr:uid="{00000000-0005-0000-0000-0000B5480000}"/>
    <cellStyle name="40% - Colore 1 16 5 2 4" xfId="18861" xr:uid="{00000000-0005-0000-0000-0000B6480000}"/>
    <cellStyle name="40% - Colore 1 16 5 3" xfId="18862" xr:uid="{00000000-0005-0000-0000-0000B7480000}"/>
    <cellStyle name="40% - Colore 1 16 5 3 2" xfId="18863" xr:uid="{00000000-0005-0000-0000-0000B8480000}"/>
    <cellStyle name="40% - Colore 1 16 5 3 3" xfId="18864" xr:uid="{00000000-0005-0000-0000-0000B9480000}"/>
    <cellStyle name="40% - Colore 1 16 5 4" xfId="18865" xr:uid="{00000000-0005-0000-0000-0000BA480000}"/>
    <cellStyle name="40% - Colore 1 16 5 4 2" xfId="18866" xr:uid="{00000000-0005-0000-0000-0000BB480000}"/>
    <cellStyle name="40% - Colore 1 16 5 4 3" xfId="18867" xr:uid="{00000000-0005-0000-0000-0000BC480000}"/>
    <cellStyle name="40% - Colore 1 16 5 5" xfId="18868" xr:uid="{00000000-0005-0000-0000-0000BD480000}"/>
    <cellStyle name="40% - Colore 1 16 5 5 2" xfId="18869" xr:uid="{00000000-0005-0000-0000-0000BE480000}"/>
    <cellStyle name="40% - Colore 1 16 5 5 3" xfId="18870" xr:uid="{00000000-0005-0000-0000-0000BF480000}"/>
    <cellStyle name="40% - Colore 1 16 5 6" xfId="18871" xr:uid="{00000000-0005-0000-0000-0000C0480000}"/>
    <cellStyle name="40% - Colore 1 16 5 7" xfId="18872" xr:uid="{00000000-0005-0000-0000-0000C1480000}"/>
    <cellStyle name="40% - Colore 1 16 6" xfId="18873" xr:uid="{00000000-0005-0000-0000-0000C2480000}"/>
    <cellStyle name="40% - Colore 1 16 6 2" xfId="18874" xr:uid="{00000000-0005-0000-0000-0000C3480000}"/>
    <cellStyle name="40% - Colore 1 16 6 2 2" xfId="18875" xr:uid="{00000000-0005-0000-0000-0000C4480000}"/>
    <cellStyle name="40% - Colore 1 16 6 2 3" xfId="18876" xr:uid="{00000000-0005-0000-0000-0000C5480000}"/>
    <cellStyle name="40% - Colore 1 16 6 3" xfId="18877" xr:uid="{00000000-0005-0000-0000-0000C6480000}"/>
    <cellStyle name="40% - Colore 1 16 6 4" xfId="18878" xr:uid="{00000000-0005-0000-0000-0000C7480000}"/>
    <cellStyle name="40% - Colore 1 16 7" xfId="18879" xr:uid="{00000000-0005-0000-0000-0000C8480000}"/>
    <cellStyle name="40% - Colore 1 16 7 2" xfId="18880" xr:uid="{00000000-0005-0000-0000-0000C9480000}"/>
    <cellStyle name="40% - Colore 1 16 7 3" xfId="18881" xr:uid="{00000000-0005-0000-0000-0000CA480000}"/>
    <cellStyle name="40% - Colore 1 16 8" xfId="18882" xr:uid="{00000000-0005-0000-0000-0000CB480000}"/>
    <cellStyle name="40% - Colore 1 16 8 2" xfId="18883" xr:uid="{00000000-0005-0000-0000-0000CC480000}"/>
    <cellStyle name="40% - Colore 1 16 8 3" xfId="18884" xr:uid="{00000000-0005-0000-0000-0000CD480000}"/>
    <cellStyle name="40% - Colore 1 16 9" xfId="18885" xr:uid="{00000000-0005-0000-0000-0000CE480000}"/>
    <cellStyle name="40% - Colore 1 16 9 2" xfId="18886" xr:uid="{00000000-0005-0000-0000-0000CF480000}"/>
    <cellStyle name="40% - Colore 1 16 9 3" xfId="18887" xr:uid="{00000000-0005-0000-0000-0000D0480000}"/>
    <cellStyle name="40% - Colore 1 17" xfId="18888" xr:uid="{00000000-0005-0000-0000-0000D1480000}"/>
    <cellStyle name="40% - Colore 1 17 10" xfId="18889" xr:uid="{00000000-0005-0000-0000-0000D2480000}"/>
    <cellStyle name="40% - Colore 1 17 11" xfId="18890" xr:uid="{00000000-0005-0000-0000-0000D3480000}"/>
    <cellStyle name="40% - Colore 1 17 2" xfId="18891" xr:uid="{00000000-0005-0000-0000-0000D4480000}"/>
    <cellStyle name="40% - Colore 1 17 2 10" xfId="18892" xr:uid="{00000000-0005-0000-0000-0000D5480000}"/>
    <cellStyle name="40% - Colore 1 17 2 2" xfId="18893" xr:uid="{00000000-0005-0000-0000-0000D6480000}"/>
    <cellStyle name="40% - Colore 1 17 2 2 2" xfId="18894" xr:uid="{00000000-0005-0000-0000-0000D7480000}"/>
    <cellStyle name="40% - Colore 1 17 2 2 2 2" xfId="18895" xr:uid="{00000000-0005-0000-0000-0000D8480000}"/>
    <cellStyle name="40% - Colore 1 17 2 2 2 2 2" xfId="18896" xr:uid="{00000000-0005-0000-0000-0000D9480000}"/>
    <cellStyle name="40% - Colore 1 17 2 2 2 2 3" xfId="18897" xr:uid="{00000000-0005-0000-0000-0000DA480000}"/>
    <cellStyle name="40% - Colore 1 17 2 2 2 3" xfId="18898" xr:uid="{00000000-0005-0000-0000-0000DB480000}"/>
    <cellStyle name="40% - Colore 1 17 2 2 2 4" xfId="18899" xr:uid="{00000000-0005-0000-0000-0000DC480000}"/>
    <cellStyle name="40% - Colore 1 17 2 2 3" xfId="18900" xr:uid="{00000000-0005-0000-0000-0000DD480000}"/>
    <cellStyle name="40% - Colore 1 17 2 2 3 2" xfId="18901" xr:uid="{00000000-0005-0000-0000-0000DE480000}"/>
    <cellStyle name="40% - Colore 1 17 2 2 3 3" xfId="18902" xr:uid="{00000000-0005-0000-0000-0000DF480000}"/>
    <cellStyle name="40% - Colore 1 17 2 2 4" xfId="18903" xr:uid="{00000000-0005-0000-0000-0000E0480000}"/>
    <cellStyle name="40% - Colore 1 17 2 2 4 2" xfId="18904" xr:uid="{00000000-0005-0000-0000-0000E1480000}"/>
    <cellStyle name="40% - Colore 1 17 2 2 4 3" xfId="18905" xr:uid="{00000000-0005-0000-0000-0000E2480000}"/>
    <cellStyle name="40% - Colore 1 17 2 2 5" xfId="18906" xr:uid="{00000000-0005-0000-0000-0000E3480000}"/>
    <cellStyle name="40% - Colore 1 17 2 2 5 2" xfId="18907" xr:uid="{00000000-0005-0000-0000-0000E4480000}"/>
    <cellStyle name="40% - Colore 1 17 2 2 5 3" xfId="18908" xr:uid="{00000000-0005-0000-0000-0000E5480000}"/>
    <cellStyle name="40% - Colore 1 17 2 2 6" xfId="18909" xr:uid="{00000000-0005-0000-0000-0000E6480000}"/>
    <cellStyle name="40% - Colore 1 17 2 2 7" xfId="18910" xr:uid="{00000000-0005-0000-0000-0000E7480000}"/>
    <cellStyle name="40% - Colore 1 17 2 3" xfId="18911" xr:uid="{00000000-0005-0000-0000-0000E8480000}"/>
    <cellStyle name="40% - Colore 1 17 2 3 2" xfId="18912" xr:uid="{00000000-0005-0000-0000-0000E9480000}"/>
    <cellStyle name="40% - Colore 1 17 2 3 2 2" xfId="18913" xr:uid="{00000000-0005-0000-0000-0000EA480000}"/>
    <cellStyle name="40% - Colore 1 17 2 3 2 2 2" xfId="18914" xr:uid="{00000000-0005-0000-0000-0000EB480000}"/>
    <cellStyle name="40% - Colore 1 17 2 3 2 2 3" xfId="18915" xr:uid="{00000000-0005-0000-0000-0000EC480000}"/>
    <cellStyle name="40% - Colore 1 17 2 3 2 3" xfId="18916" xr:uid="{00000000-0005-0000-0000-0000ED480000}"/>
    <cellStyle name="40% - Colore 1 17 2 3 2 4" xfId="18917" xr:uid="{00000000-0005-0000-0000-0000EE480000}"/>
    <cellStyle name="40% - Colore 1 17 2 3 3" xfId="18918" xr:uid="{00000000-0005-0000-0000-0000EF480000}"/>
    <cellStyle name="40% - Colore 1 17 2 3 3 2" xfId="18919" xr:uid="{00000000-0005-0000-0000-0000F0480000}"/>
    <cellStyle name="40% - Colore 1 17 2 3 3 3" xfId="18920" xr:uid="{00000000-0005-0000-0000-0000F1480000}"/>
    <cellStyle name="40% - Colore 1 17 2 3 4" xfId="18921" xr:uid="{00000000-0005-0000-0000-0000F2480000}"/>
    <cellStyle name="40% - Colore 1 17 2 3 4 2" xfId="18922" xr:uid="{00000000-0005-0000-0000-0000F3480000}"/>
    <cellStyle name="40% - Colore 1 17 2 3 4 3" xfId="18923" xr:uid="{00000000-0005-0000-0000-0000F4480000}"/>
    <cellStyle name="40% - Colore 1 17 2 3 5" xfId="18924" xr:uid="{00000000-0005-0000-0000-0000F5480000}"/>
    <cellStyle name="40% - Colore 1 17 2 3 5 2" xfId="18925" xr:uid="{00000000-0005-0000-0000-0000F6480000}"/>
    <cellStyle name="40% - Colore 1 17 2 3 5 3" xfId="18926" xr:uid="{00000000-0005-0000-0000-0000F7480000}"/>
    <cellStyle name="40% - Colore 1 17 2 3 6" xfId="18927" xr:uid="{00000000-0005-0000-0000-0000F8480000}"/>
    <cellStyle name="40% - Colore 1 17 2 3 7" xfId="18928" xr:uid="{00000000-0005-0000-0000-0000F9480000}"/>
    <cellStyle name="40% - Colore 1 17 2 4" xfId="18929" xr:uid="{00000000-0005-0000-0000-0000FA480000}"/>
    <cellStyle name="40% - Colore 1 17 2 4 2" xfId="18930" xr:uid="{00000000-0005-0000-0000-0000FB480000}"/>
    <cellStyle name="40% - Colore 1 17 2 4 2 2" xfId="18931" xr:uid="{00000000-0005-0000-0000-0000FC480000}"/>
    <cellStyle name="40% - Colore 1 17 2 4 2 2 2" xfId="18932" xr:uid="{00000000-0005-0000-0000-0000FD480000}"/>
    <cellStyle name="40% - Colore 1 17 2 4 2 2 3" xfId="18933" xr:uid="{00000000-0005-0000-0000-0000FE480000}"/>
    <cellStyle name="40% - Colore 1 17 2 4 2 3" xfId="18934" xr:uid="{00000000-0005-0000-0000-0000FF480000}"/>
    <cellStyle name="40% - Colore 1 17 2 4 2 4" xfId="18935" xr:uid="{00000000-0005-0000-0000-000000490000}"/>
    <cellStyle name="40% - Colore 1 17 2 4 3" xfId="18936" xr:uid="{00000000-0005-0000-0000-000001490000}"/>
    <cellStyle name="40% - Colore 1 17 2 4 3 2" xfId="18937" xr:uid="{00000000-0005-0000-0000-000002490000}"/>
    <cellStyle name="40% - Colore 1 17 2 4 3 3" xfId="18938" xr:uid="{00000000-0005-0000-0000-000003490000}"/>
    <cellStyle name="40% - Colore 1 17 2 4 4" xfId="18939" xr:uid="{00000000-0005-0000-0000-000004490000}"/>
    <cellStyle name="40% - Colore 1 17 2 4 4 2" xfId="18940" xr:uid="{00000000-0005-0000-0000-000005490000}"/>
    <cellStyle name="40% - Colore 1 17 2 4 4 3" xfId="18941" xr:uid="{00000000-0005-0000-0000-000006490000}"/>
    <cellStyle name="40% - Colore 1 17 2 4 5" xfId="18942" xr:uid="{00000000-0005-0000-0000-000007490000}"/>
    <cellStyle name="40% - Colore 1 17 2 4 5 2" xfId="18943" xr:uid="{00000000-0005-0000-0000-000008490000}"/>
    <cellStyle name="40% - Colore 1 17 2 4 5 3" xfId="18944" xr:uid="{00000000-0005-0000-0000-000009490000}"/>
    <cellStyle name="40% - Colore 1 17 2 4 6" xfId="18945" xr:uid="{00000000-0005-0000-0000-00000A490000}"/>
    <cellStyle name="40% - Colore 1 17 2 4 7" xfId="18946" xr:uid="{00000000-0005-0000-0000-00000B490000}"/>
    <cellStyle name="40% - Colore 1 17 2 5" xfId="18947" xr:uid="{00000000-0005-0000-0000-00000C490000}"/>
    <cellStyle name="40% - Colore 1 17 2 5 2" xfId="18948" xr:uid="{00000000-0005-0000-0000-00000D490000}"/>
    <cellStyle name="40% - Colore 1 17 2 5 2 2" xfId="18949" xr:uid="{00000000-0005-0000-0000-00000E490000}"/>
    <cellStyle name="40% - Colore 1 17 2 5 2 3" xfId="18950" xr:uid="{00000000-0005-0000-0000-00000F490000}"/>
    <cellStyle name="40% - Colore 1 17 2 5 3" xfId="18951" xr:uid="{00000000-0005-0000-0000-000010490000}"/>
    <cellStyle name="40% - Colore 1 17 2 5 4" xfId="18952" xr:uid="{00000000-0005-0000-0000-000011490000}"/>
    <cellStyle name="40% - Colore 1 17 2 6" xfId="18953" xr:uid="{00000000-0005-0000-0000-000012490000}"/>
    <cellStyle name="40% - Colore 1 17 2 6 2" xfId="18954" xr:uid="{00000000-0005-0000-0000-000013490000}"/>
    <cellStyle name="40% - Colore 1 17 2 6 3" xfId="18955" xr:uid="{00000000-0005-0000-0000-000014490000}"/>
    <cellStyle name="40% - Colore 1 17 2 7" xfId="18956" xr:uid="{00000000-0005-0000-0000-000015490000}"/>
    <cellStyle name="40% - Colore 1 17 2 7 2" xfId="18957" xr:uid="{00000000-0005-0000-0000-000016490000}"/>
    <cellStyle name="40% - Colore 1 17 2 7 3" xfId="18958" xr:uid="{00000000-0005-0000-0000-000017490000}"/>
    <cellStyle name="40% - Colore 1 17 2 8" xfId="18959" xr:uid="{00000000-0005-0000-0000-000018490000}"/>
    <cellStyle name="40% - Colore 1 17 2 8 2" xfId="18960" xr:uid="{00000000-0005-0000-0000-000019490000}"/>
    <cellStyle name="40% - Colore 1 17 2 8 3" xfId="18961" xr:uid="{00000000-0005-0000-0000-00001A490000}"/>
    <cellStyle name="40% - Colore 1 17 2 9" xfId="18962" xr:uid="{00000000-0005-0000-0000-00001B490000}"/>
    <cellStyle name="40% - Colore 1 17 3" xfId="18963" xr:uid="{00000000-0005-0000-0000-00001C490000}"/>
    <cellStyle name="40% - Colore 1 17 3 2" xfId="18964" xr:uid="{00000000-0005-0000-0000-00001D490000}"/>
    <cellStyle name="40% - Colore 1 17 3 2 2" xfId="18965" xr:uid="{00000000-0005-0000-0000-00001E490000}"/>
    <cellStyle name="40% - Colore 1 17 3 2 2 2" xfId="18966" xr:uid="{00000000-0005-0000-0000-00001F490000}"/>
    <cellStyle name="40% - Colore 1 17 3 2 2 3" xfId="18967" xr:uid="{00000000-0005-0000-0000-000020490000}"/>
    <cellStyle name="40% - Colore 1 17 3 2 3" xfId="18968" xr:uid="{00000000-0005-0000-0000-000021490000}"/>
    <cellStyle name="40% - Colore 1 17 3 2 4" xfId="18969" xr:uid="{00000000-0005-0000-0000-000022490000}"/>
    <cellStyle name="40% - Colore 1 17 3 3" xfId="18970" xr:uid="{00000000-0005-0000-0000-000023490000}"/>
    <cellStyle name="40% - Colore 1 17 3 3 2" xfId="18971" xr:uid="{00000000-0005-0000-0000-000024490000}"/>
    <cellStyle name="40% - Colore 1 17 3 3 3" xfId="18972" xr:uid="{00000000-0005-0000-0000-000025490000}"/>
    <cellStyle name="40% - Colore 1 17 3 4" xfId="18973" xr:uid="{00000000-0005-0000-0000-000026490000}"/>
    <cellStyle name="40% - Colore 1 17 3 4 2" xfId="18974" xr:uid="{00000000-0005-0000-0000-000027490000}"/>
    <cellStyle name="40% - Colore 1 17 3 4 3" xfId="18975" xr:uid="{00000000-0005-0000-0000-000028490000}"/>
    <cellStyle name="40% - Colore 1 17 3 5" xfId="18976" xr:uid="{00000000-0005-0000-0000-000029490000}"/>
    <cellStyle name="40% - Colore 1 17 3 5 2" xfId="18977" xr:uid="{00000000-0005-0000-0000-00002A490000}"/>
    <cellStyle name="40% - Colore 1 17 3 5 3" xfId="18978" xr:uid="{00000000-0005-0000-0000-00002B490000}"/>
    <cellStyle name="40% - Colore 1 17 3 6" xfId="18979" xr:uid="{00000000-0005-0000-0000-00002C490000}"/>
    <cellStyle name="40% - Colore 1 17 3 7" xfId="18980" xr:uid="{00000000-0005-0000-0000-00002D490000}"/>
    <cellStyle name="40% - Colore 1 17 4" xfId="18981" xr:uid="{00000000-0005-0000-0000-00002E490000}"/>
    <cellStyle name="40% - Colore 1 17 4 2" xfId="18982" xr:uid="{00000000-0005-0000-0000-00002F490000}"/>
    <cellStyle name="40% - Colore 1 17 4 2 2" xfId="18983" xr:uid="{00000000-0005-0000-0000-000030490000}"/>
    <cellStyle name="40% - Colore 1 17 4 2 2 2" xfId="18984" xr:uid="{00000000-0005-0000-0000-000031490000}"/>
    <cellStyle name="40% - Colore 1 17 4 2 2 3" xfId="18985" xr:uid="{00000000-0005-0000-0000-000032490000}"/>
    <cellStyle name="40% - Colore 1 17 4 2 3" xfId="18986" xr:uid="{00000000-0005-0000-0000-000033490000}"/>
    <cellStyle name="40% - Colore 1 17 4 2 4" xfId="18987" xr:uid="{00000000-0005-0000-0000-000034490000}"/>
    <cellStyle name="40% - Colore 1 17 4 3" xfId="18988" xr:uid="{00000000-0005-0000-0000-000035490000}"/>
    <cellStyle name="40% - Colore 1 17 4 3 2" xfId="18989" xr:uid="{00000000-0005-0000-0000-000036490000}"/>
    <cellStyle name="40% - Colore 1 17 4 3 3" xfId="18990" xr:uid="{00000000-0005-0000-0000-000037490000}"/>
    <cellStyle name="40% - Colore 1 17 4 4" xfId="18991" xr:uid="{00000000-0005-0000-0000-000038490000}"/>
    <cellStyle name="40% - Colore 1 17 4 4 2" xfId="18992" xr:uid="{00000000-0005-0000-0000-000039490000}"/>
    <cellStyle name="40% - Colore 1 17 4 4 3" xfId="18993" xr:uid="{00000000-0005-0000-0000-00003A490000}"/>
    <cellStyle name="40% - Colore 1 17 4 5" xfId="18994" xr:uid="{00000000-0005-0000-0000-00003B490000}"/>
    <cellStyle name="40% - Colore 1 17 4 5 2" xfId="18995" xr:uid="{00000000-0005-0000-0000-00003C490000}"/>
    <cellStyle name="40% - Colore 1 17 4 5 3" xfId="18996" xr:uid="{00000000-0005-0000-0000-00003D490000}"/>
    <cellStyle name="40% - Colore 1 17 4 6" xfId="18997" xr:uid="{00000000-0005-0000-0000-00003E490000}"/>
    <cellStyle name="40% - Colore 1 17 4 7" xfId="18998" xr:uid="{00000000-0005-0000-0000-00003F490000}"/>
    <cellStyle name="40% - Colore 1 17 5" xfId="18999" xr:uid="{00000000-0005-0000-0000-000040490000}"/>
    <cellStyle name="40% - Colore 1 17 5 2" xfId="19000" xr:uid="{00000000-0005-0000-0000-000041490000}"/>
    <cellStyle name="40% - Colore 1 17 5 2 2" xfId="19001" xr:uid="{00000000-0005-0000-0000-000042490000}"/>
    <cellStyle name="40% - Colore 1 17 5 2 2 2" xfId="19002" xr:uid="{00000000-0005-0000-0000-000043490000}"/>
    <cellStyle name="40% - Colore 1 17 5 2 2 3" xfId="19003" xr:uid="{00000000-0005-0000-0000-000044490000}"/>
    <cellStyle name="40% - Colore 1 17 5 2 3" xfId="19004" xr:uid="{00000000-0005-0000-0000-000045490000}"/>
    <cellStyle name="40% - Colore 1 17 5 2 4" xfId="19005" xr:uid="{00000000-0005-0000-0000-000046490000}"/>
    <cellStyle name="40% - Colore 1 17 5 3" xfId="19006" xr:uid="{00000000-0005-0000-0000-000047490000}"/>
    <cellStyle name="40% - Colore 1 17 5 3 2" xfId="19007" xr:uid="{00000000-0005-0000-0000-000048490000}"/>
    <cellStyle name="40% - Colore 1 17 5 3 3" xfId="19008" xr:uid="{00000000-0005-0000-0000-000049490000}"/>
    <cellStyle name="40% - Colore 1 17 5 4" xfId="19009" xr:uid="{00000000-0005-0000-0000-00004A490000}"/>
    <cellStyle name="40% - Colore 1 17 5 4 2" xfId="19010" xr:uid="{00000000-0005-0000-0000-00004B490000}"/>
    <cellStyle name="40% - Colore 1 17 5 4 3" xfId="19011" xr:uid="{00000000-0005-0000-0000-00004C490000}"/>
    <cellStyle name="40% - Colore 1 17 5 5" xfId="19012" xr:uid="{00000000-0005-0000-0000-00004D490000}"/>
    <cellStyle name="40% - Colore 1 17 5 5 2" xfId="19013" xr:uid="{00000000-0005-0000-0000-00004E490000}"/>
    <cellStyle name="40% - Colore 1 17 5 5 3" xfId="19014" xr:uid="{00000000-0005-0000-0000-00004F490000}"/>
    <cellStyle name="40% - Colore 1 17 5 6" xfId="19015" xr:uid="{00000000-0005-0000-0000-000050490000}"/>
    <cellStyle name="40% - Colore 1 17 5 7" xfId="19016" xr:uid="{00000000-0005-0000-0000-000051490000}"/>
    <cellStyle name="40% - Colore 1 17 6" xfId="19017" xr:uid="{00000000-0005-0000-0000-000052490000}"/>
    <cellStyle name="40% - Colore 1 17 6 2" xfId="19018" xr:uid="{00000000-0005-0000-0000-000053490000}"/>
    <cellStyle name="40% - Colore 1 17 6 2 2" xfId="19019" xr:uid="{00000000-0005-0000-0000-000054490000}"/>
    <cellStyle name="40% - Colore 1 17 6 2 3" xfId="19020" xr:uid="{00000000-0005-0000-0000-000055490000}"/>
    <cellStyle name="40% - Colore 1 17 6 3" xfId="19021" xr:uid="{00000000-0005-0000-0000-000056490000}"/>
    <cellStyle name="40% - Colore 1 17 6 4" xfId="19022" xr:uid="{00000000-0005-0000-0000-000057490000}"/>
    <cellStyle name="40% - Colore 1 17 7" xfId="19023" xr:uid="{00000000-0005-0000-0000-000058490000}"/>
    <cellStyle name="40% - Colore 1 17 7 2" xfId="19024" xr:uid="{00000000-0005-0000-0000-000059490000}"/>
    <cellStyle name="40% - Colore 1 17 7 3" xfId="19025" xr:uid="{00000000-0005-0000-0000-00005A490000}"/>
    <cellStyle name="40% - Colore 1 17 8" xfId="19026" xr:uid="{00000000-0005-0000-0000-00005B490000}"/>
    <cellStyle name="40% - Colore 1 17 8 2" xfId="19027" xr:uid="{00000000-0005-0000-0000-00005C490000}"/>
    <cellStyle name="40% - Colore 1 17 8 3" xfId="19028" xr:uid="{00000000-0005-0000-0000-00005D490000}"/>
    <cellStyle name="40% - Colore 1 17 9" xfId="19029" xr:uid="{00000000-0005-0000-0000-00005E490000}"/>
    <cellStyle name="40% - Colore 1 17 9 2" xfId="19030" xr:uid="{00000000-0005-0000-0000-00005F490000}"/>
    <cellStyle name="40% - Colore 1 17 9 3" xfId="19031" xr:uid="{00000000-0005-0000-0000-000060490000}"/>
    <cellStyle name="40% - Colore 1 2" xfId="19032" xr:uid="{00000000-0005-0000-0000-000061490000}"/>
    <cellStyle name="40% - Colore 1 3" xfId="19033" xr:uid="{00000000-0005-0000-0000-000062490000}"/>
    <cellStyle name="40% - Colore 1 4" xfId="19034" xr:uid="{00000000-0005-0000-0000-000063490000}"/>
    <cellStyle name="40% - Colore 1 5" xfId="19035" xr:uid="{00000000-0005-0000-0000-000064490000}"/>
    <cellStyle name="40% - Colore 1 5 10" xfId="19036" xr:uid="{00000000-0005-0000-0000-000065490000}"/>
    <cellStyle name="40% - Colore 1 5 10 2" xfId="19037" xr:uid="{00000000-0005-0000-0000-000066490000}"/>
    <cellStyle name="40% - Colore 1 5 10 3" xfId="19038" xr:uid="{00000000-0005-0000-0000-000067490000}"/>
    <cellStyle name="40% - Colore 1 5 11" xfId="19039" xr:uid="{00000000-0005-0000-0000-000068490000}"/>
    <cellStyle name="40% - Colore 1 5 12" xfId="19040" xr:uid="{00000000-0005-0000-0000-000069490000}"/>
    <cellStyle name="40% - Colore 1 5 2" xfId="19041" xr:uid="{00000000-0005-0000-0000-00006A490000}"/>
    <cellStyle name="40% - Colore 1 5 2 10" xfId="19042" xr:uid="{00000000-0005-0000-0000-00006B490000}"/>
    <cellStyle name="40% - Colore 1 5 2 2" xfId="19043" xr:uid="{00000000-0005-0000-0000-00006C490000}"/>
    <cellStyle name="40% - Colore 1 5 2 2 2" xfId="19044" xr:uid="{00000000-0005-0000-0000-00006D490000}"/>
    <cellStyle name="40% - Colore 1 5 2 2 2 2" xfId="19045" xr:uid="{00000000-0005-0000-0000-00006E490000}"/>
    <cellStyle name="40% - Colore 1 5 2 2 2 2 2" xfId="19046" xr:uid="{00000000-0005-0000-0000-00006F490000}"/>
    <cellStyle name="40% - Colore 1 5 2 2 2 2 3" xfId="19047" xr:uid="{00000000-0005-0000-0000-000070490000}"/>
    <cellStyle name="40% - Colore 1 5 2 2 2 3" xfId="19048" xr:uid="{00000000-0005-0000-0000-000071490000}"/>
    <cellStyle name="40% - Colore 1 5 2 2 2 4" xfId="19049" xr:uid="{00000000-0005-0000-0000-000072490000}"/>
    <cellStyle name="40% - Colore 1 5 2 2 3" xfId="19050" xr:uid="{00000000-0005-0000-0000-000073490000}"/>
    <cellStyle name="40% - Colore 1 5 2 2 3 2" xfId="19051" xr:uid="{00000000-0005-0000-0000-000074490000}"/>
    <cellStyle name="40% - Colore 1 5 2 2 3 3" xfId="19052" xr:uid="{00000000-0005-0000-0000-000075490000}"/>
    <cellStyle name="40% - Colore 1 5 2 2 4" xfId="19053" xr:uid="{00000000-0005-0000-0000-000076490000}"/>
    <cellStyle name="40% - Colore 1 5 2 2 4 2" xfId="19054" xr:uid="{00000000-0005-0000-0000-000077490000}"/>
    <cellStyle name="40% - Colore 1 5 2 2 4 3" xfId="19055" xr:uid="{00000000-0005-0000-0000-000078490000}"/>
    <cellStyle name="40% - Colore 1 5 2 2 5" xfId="19056" xr:uid="{00000000-0005-0000-0000-000079490000}"/>
    <cellStyle name="40% - Colore 1 5 2 2 5 2" xfId="19057" xr:uid="{00000000-0005-0000-0000-00007A490000}"/>
    <cellStyle name="40% - Colore 1 5 2 2 5 3" xfId="19058" xr:uid="{00000000-0005-0000-0000-00007B490000}"/>
    <cellStyle name="40% - Colore 1 5 2 2 6" xfId="19059" xr:uid="{00000000-0005-0000-0000-00007C490000}"/>
    <cellStyle name="40% - Colore 1 5 2 2 7" xfId="19060" xr:uid="{00000000-0005-0000-0000-00007D490000}"/>
    <cellStyle name="40% - Colore 1 5 2 3" xfId="19061" xr:uid="{00000000-0005-0000-0000-00007E490000}"/>
    <cellStyle name="40% - Colore 1 5 2 3 2" xfId="19062" xr:uid="{00000000-0005-0000-0000-00007F490000}"/>
    <cellStyle name="40% - Colore 1 5 2 3 2 2" xfId="19063" xr:uid="{00000000-0005-0000-0000-000080490000}"/>
    <cellStyle name="40% - Colore 1 5 2 3 2 2 2" xfId="19064" xr:uid="{00000000-0005-0000-0000-000081490000}"/>
    <cellStyle name="40% - Colore 1 5 2 3 2 2 3" xfId="19065" xr:uid="{00000000-0005-0000-0000-000082490000}"/>
    <cellStyle name="40% - Colore 1 5 2 3 2 3" xfId="19066" xr:uid="{00000000-0005-0000-0000-000083490000}"/>
    <cellStyle name="40% - Colore 1 5 2 3 2 4" xfId="19067" xr:uid="{00000000-0005-0000-0000-000084490000}"/>
    <cellStyle name="40% - Colore 1 5 2 3 3" xfId="19068" xr:uid="{00000000-0005-0000-0000-000085490000}"/>
    <cellStyle name="40% - Colore 1 5 2 3 3 2" xfId="19069" xr:uid="{00000000-0005-0000-0000-000086490000}"/>
    <cellStyle name="40% - Colore 1 5 2 3 3 3" xfId="19070" xr:uid="{00000000-0005-0000-0000-000087490000}"/>
    <cellStyle name="40% - Colore 1 5 2 3 4" xfId="19071" xr:uid="{00000000-0005-0000-0000-000088490000}"/>
    <cellStyle name="40% - Colore 1 5 2 3 4 2" xfId="19072" xr:uid="{00000000-0005-0000-0000-000089490000}"/>
    <cellStyle name="40% - Colore 1 5 2 3 4 3" xfId="19073" xr:uid="{00000000-0005-0000-0000-00008A490000}"/>
    <cellStyle name="40% - Colore 1 5 2 3 5" xfId="19074" xr:uid="{00000000-0005-0000-0000-00008B490000}"/>
    <cellStyle name="40% - Colore 1 5 2 3 5 2" xfId="19075" xr:uid="{00000000-0005-0000-0000-00008C490000}"/>
    <cellStyle name="40% - Colore 1 5 2 3 5 3" xfId="19076" xr:uid="{00000000-0005-0000-0000-00008D490000}"/>
    <cellStyle name="40% - Colore 1 5 2 3 6" xfId="19077" xr:uid="{00000000-0005-0000-0000-00008E490000}"/>
    <cellStyle name="40% - Colore 1 5 2 3 7" xfId="19078" xr:uid="{00000000-0005-0000-0000-00008F490000}"/>
    <cellStyle name="40% - Colore 1 5 2 4" xfId="19079" xr:uid="{00000000-0005-0000-0000-000090490000}"/>
    <cellStyle name="40% - Colore 1 5 2 4 2" xfId="19080" xr:uid="{00000000-0005-0000-0000-000091490000}"/>
    <cellStyle name="40% - Colore 1 5 2 4 2 2" xfId="19081" xr:uid="{00000000-0005-0000-0000-000092490000}"/>
    <cellStyle name="40% - Colore 1 5 2 4 2 2 2" xfId="19082" xr:uid="{00000000-0005-0000-0000-000093490000}"/>
    <cellStyle name="40% - Colore 1 5 2 4 2 2 3" xfId="19083" xr:uid="{00000000-0005-0000-0000-000094490000}"/>
    <cellStyle name="40% - Colore 1 5 2 4 2 3" xfId="19084" xr:uid="{00000000-0005-0000-0000-000095490000}"/>
    <cellStyle name="40% - Colore 1 5 2 4 2 4" xfId="19085" xr:uid="{00000000-0005-0000-0000-000096490000}"/>
    <cellStyle name="40% - Colore 1 5 2 4 3" xfId="19086" xr:uid="{00000000-0005-0000-0000-000097490000}"/>
    <cellStyle name="40% - Colore 1 5 2 4 3 2" xfId="19087" xr:uid="{00000000-0005-0000-0000-000098490000}"/>
    <cellStyle name="40% - Colore 1 5 2 4 3 3" xfId="19088" xr:uid="{00000000-0005-0000-0000-000099490000}"/>
    <cellStyle name="40% - Colore 1 5 2 4 4" xfId="19089" xr:uid="{00000000-0005-0000-0000-00009A490000}"/>
    <cellStyle name="40% - Colore 1 5 2 4 4 2" xfId="19090" xr:uid="{00000000-0005-0000-0000-00009B490000}"/>
    <cellStyle name="40% - Colore 1 5 2 4 4 3" xfId="19091" xr:uid="{00000000-0005-0000-0000-00009C490000}"/>
    <cellStyle name="40% - Colore 1 5 2 4 5" xfId="19092" xr:uid="{00000000-0005-0000-0000-00009D490000}"/>
    <cellStyle name="40% - Colore 1 5 2 4 5 2" xfId="19093" xr:uid="{00000000-0005-0000-0000-00009E490000}"/>
    <cellStyle name="40% - Colore 1 5 2 4 5 3" xfId="19094" xr:uid="{00000000-0005-0000-0000-00009F490000}"/>
    <cellStyle name="40% - Colore 1 5 2 4 6" xfId="19095" xr:uid="{00000000-0005-0000-0000-0000A0490000}"/>
    <cellStyle name="40% - Colore 1 5 2 4 7" xfId="19096" xr:uid="{00000000-0005-0000-0000-0000A1490000}"/>
    <cellStyle name="40% - Colore 1 5 2 5" xfId="19097" xr:uid="{00000000-0005-0000-0000-0000A2490000}"/>
    <cellStyle name="40% - Colore 1 5 2 5 2" xfId="19098" xr:uid="{00000000-0005-0000-0000-0000A3490000}"/>
    <cellStyle name="40% - Colore 1 5 2 5 2 2" xfId="19099" xr:uid="{00000000-0005-0000-0000-0000A4490000}"/>
    <cellStyle name="40% - Colore 1 5 2 5 2 3" xfId="19100" xr:uid="{00000000-0005-0000-0000-0000A5490000}"/>
    <cellStyle name="40% - Colore 1 5 2 5 3" xfId="19101" xr:uid="{00000000-0005-0000-0000-0000A6490000}"/>
    <cellStyle name="40% - Colore 1 5 2 5 4" xfId="19102" xr:uid="{00000000-0005-0000-0000-0000A7490000}"/>
    <cellStyle name="40% - Colore 1 5 2 6" xfId="19103" xr:uid="{00000000-0005-0000-0000-0000A8490000}"/>
    <cellStyle name="40% - Colore 1 5 2 6 2" xfId="19104" xr:uid="{00000000-0005-0000-0000-0000A9490000}"/>
    <cellStyle name="40% - Colore 1 5 2 6 3" xfId="19105" xr:uid="{00000000-0005-0000-0000-0000AA490000}"/>
    <cellStyle name="40% - Colore 1 5 2 7" xfId="19106" xr:uid="{00000000-0005-0000-0000-0000AB490000}"/>
    <cellStyle name="40% - Colore 1 5 2 7 2" xfId="19107" xr:uid="{00000000-0005-0000-0000-0000AC490000}"/>
    <cellStyle name="40% - Colore 1 5 2 7 3" xfId="19108" xr:uid="{00000000-0005-0000-0000-0000AD490000}"/>
    <cellStyle name="40% - Colore 1 5 2 8" xfId="19109" xr:uid="{00000000-0005-0000-0000-0000AE490000}"/>
    <cellStyle name="40% - Colore 1 5 2 8 2" xfId="19110" xr:uid="{00000000-0005-0000-0000-0000AF490000}"/>
    <cellStyle name="40% - Colore 1 5 2 8 3" xfId="19111" xr:uid="{00000000-0005-0000-0000-0000B0490000}"/>
    <cellStyle name="40% - Colore 1 5 2 9" xfId="19112" xr:uid="{00000000-0005-0000-0000-0000B1490000}"/>
    <cellStyle name="40% - Colore 1 5 3" xfId="19113" xr:uid="{00000000-0005-0000-0000-0000B2490000}"/>
    <cellStyle name="40% - Colore 1 5 3 10" xfId="19114" xr:uid="{00000000-0005-0000-0000-0000B3490000}"/>
    <cellStyle name="40% - Colore 1 5 3 2" xfId="19115" xr:uid="{00000000-0005-0000-0000-0000B4490000}"/>
    <cellStyle name="40% - Colore 1 5 3 2 2" xfId="19116" xr:uid="{00000000-0005-0000-0000-0000B5490000}"/>
    <cellStyle name="40% - Colore 1 5 3 2 2 2" xfId="19117" xr:uid="{00000000-0005-0000-0000-0000B6490000}"/>
    <cellStyle name="40% - Colore 1 5 3 2 2 2 2" xfId="19118" xr:uid="{00000000-0005-0000-0000-0000B7490000}"/>
    <cellStyle name="40% - Colore 1 5 3 2 2 2 3" xfId="19119" xr:uid="{00000000-0005-0000-0000-0000B8490000}"/>
    <cellStyle name="40% - Colore 1 5 3 2 2 3" xfId="19120" xr:uid="{00000000-0005-0000-0000-0000B9490000}"/>
    <cellStyle name="40% - Colore 1 5 3 2 2 4" xfId="19121" xr:uid="{00000000-0005-0000-0000-0000BA490000}"/>
    <cellStyle name="40% - Colore 1 5 3 2 3" xfId="19122" xr:uid="{00000000-0005-0000-0000-0000BB490000}"/>
    <cellStyle name="40% - Colore 1 5 3 2 3 2" xfId="19123" xr:uid="{00000000-0005-0000-0000-0000BC490000}"/>
    <cellStyle name="40% - Colore 1 5 3 2 3 3" xfId="19124" xr:uid="{00000000-0005-0000-0000-0000BD490000}"/>
    <cellStyle name="40% - Colore 1 5 3 2 4" xfId="19125" xr:uid="{00000000-0005-0000-0000-0000BE490000}"/>
    <cellStyle name="40% - Colore 1 5 3 2 4 2" xfId="19126" xr:uid="{00000000-0005-0000-0000-0000BF490000}"/>
    <cellStyle name="40% - Colore 1 5 3 2 4 3" xfId="19127" xr:uid="{00000000-0005-0000-0000-0000C0490000}"/>
    <cellStyle name="40% - Colore 1 5 3 2 5" xfId="19128" xr:uid="{00000000-0005-0000-0000-0000C1490000}"/>
    <cellStyle name="40% - Colore 1 5 3 2 5 2" xfId="19129" xr:uid="{00000000-0005-0000-0000-0000C2490000}"/>
    <cellStyle name="40% - Colore 1 5 3 2 5 3" xfId="19130" xr:uid="{00000000-0005-0000-0000-0000C3490000}"/>
    <cellStyle name="40% - Colore 1 5 3 2 6" xfId="19131" xr:uid="{00000000-0005-0000-0000-0000C4490000}"/>
    <cellStyle name="40% - Colore 1 5 3 2 7" xfId="19132" xr:uid="{00000000-0005-0000-0000-0000C5490000}"/>
    <cellStyle name="40% - Colore 1 5 3 3" xfId="19133" xr:uid="{00000000-0005-0000-0000-0000C6490000}"/>
    <cellStyle name="40% - Colore 1 5 3 3 2" xfId="19134" xr:uid="{00000000-0005-0000-0000-0000C7490000}"/>
    <cellStyle name="40% - Colore 1 5 3 3 2 2" xfId="19135" xr:uid="{00000000-0005-0000-0000-0000C8490000}"/>
    <cellStyle name="40% - Colore 1 5 3 3 2 2 2" xfId="19136" xr:uid="{00000000-0005-0000-0000-0000C9490000}"/>
    <cellStyle name="40% - Colore 1 5 3 3 2 2 3" xfId="19137" xr:uid="{00000000-0005-0000-0000-0000CA490000}"/>
    <cellStyle name="40% - Colore 1 5 3 3 2 3" xfId="19138" xr:uid="{00000000-0005-0000-0000-0000CB490000}"/>
    <cellStyle name="40% - Colore 1 5 3 3 2 4" xfId="19139" xr:uid="{00000000-0005-0000-0000-0000CC490000}"/>
    <cellStyle name="40% - Colore 1 5 3 3 3" xfId="19140" xr:uid="{00000000-0005-0000-0000-0000CD490000}"/>
    <cellStyle name="40% - Colore 1 5 3 3 3 2" xfId="19141" xr:uid="{00000000-0005-0000-0000-0000CE490000}"/>
    <cellStyle name="40% - Colore 1 5 3 3 3 3" xfId="19142" xr:uid="{00000000-0005-0000-0000-0000CF490000}"/>
    <cellStyle name="40% - Colore 1 5 3 3 4" xfId="19143" xr:uid="{00000000-0005-0000-0000-0000D0490000}"/>
    <cellStyle name="40% - Colore 1 5 3 3 4 2" xfId="19144" xr:uid="{00000000-0005-0000-0000-0000D1490000}"/>
    <cellStyle name="40% - Colore 1 5 3 3 4 3" xfId="19145" xr:uid="{00000000-0005-0000-0000-0000D2490000}"/>
    <cellStyle name="40% - Colore 1 5 3 3 5" xfId="19146" xr:uid="{00000000-0005-0000-0000-0000D3490000}"/>
    <cellStyle name="40% - Colore 1 5 3 3 5 2" xfId="19147" xr:uid="{00000000-0005-0000-0000-0000D4490000}"/>
    <cellStyle name="40% - Colore 1 5 3 3 5 3" xfId="19148" xr:uid="{00000000-0005-0000-0000-0000D5490000}"/>
    <cellStyle name="40% - Colore 1 5 3 3 6" xfId="19149" xr:uid="{00000000-0005-0000-0000-0000D6490000}"/>
    <cellStyle name="40% - Colore 1 5 3 3 7" xfId="19150" xr:uid="{00000000-0005-0000-0000-0000D7490000}"/>
    <cellStyle name="40% - Colore 1 5 3 4" xfId="19151" xr:uid="{00000000-0005-0000-0000-0000D8490000}"/>
    <cellStyle name="40% - Colore 1 5 3 4 2" xfId="19152" xr:uid="{00000000-0005-0000-0000-0000D9490000}"/>
    <cellStyle name="40% - Colore 1 5 3 4 2 2" xfId="19153" xr:uid="{00000000-0005-0000-0000-0000DA490000}"/>
    <cellStyle name="40% - Colore 1 5 3 4 2 2 2" xfId="19154" xr:uid="{00000000-0005-0000-0000-0000DB490000}"/>
    <cellStyle name="40% - Colore 1 5 3 4 2 2 3" xfId="19155" xr:uid="{00000000-0005-0000-0000-0000DC490000}"/>
    <cellStyle name="40% - Colore 1 5 3 4 2 3" xfId="19156" xr:uid="{00000000-0005-0000-0000-0000DD490000}"/>
    <cellStyle name="40% - Colore 1 5 3 4 2 4" xfId="19157" xr:uid="{00000000-0005-0000-0000-0000DE490000}"/>
    <cellStyle name="40% - Colore 1 5 3 4 3" xfId="19158" xr:uid="{00000000-0005-0000-0000-0000DF490000}"/>
    <cellStyle name="40% - Colore 1 5 3 4 3 2" xfId="19159" xr:uid="{00000000-0005-0000-0000-0000E0490000}"/>
    <cellStyle name="40% - Colore 1 5 3 4 3 3" xfId="19160" xr:uid="{00000000-0005-0000-0000-0000E1490000}"/>
    <cellStyle name="40% - Colore 1 5 3 4 4" xfId="19161" xr:uid="{00000000-0005-0000-0000-0000E2490000}"/>
    <cellStyle name="40% - Colore 1 5 3 4 4 2" xfId="19162" xr:uid="{00000000-0005-0000-0000-0000E3490000}"/>
    <cellStyle name="40% - Colore 1 5 3 4 4 3" xfId="19163" xr:uid="{00000000-0005-0000-0000-0000E4490000}"/>
    <cellStyle name="40% - Colore 1 5 3 4 5" xfId="19164" xr:uid="{00000000-0005-0000-0000-0000E5490000}"/>
    <cellStyle name="40% - Colore 1 5 3 4 5 2" xfId="19165" xr:uid="{00000000-0005-0000-0000-0000E6490000}"/>
    <cellStyle name="40% - Colore 1 5 3 4 5 3" xfId="19166" xr:uid="{00000000-0005-0000-0000-0000E7490000}"/>
    <cellStyle name="40% - Colore 1 5 3 4 6" xfId="19167" xr:uid="{00000000-0005-0000-0000-0000E8490000}"/>
    <cellStyle name="40% - Colore 1 5 3 4 7" xfId="19168" xr:uid="{00000000-0005-0000-0000-0000E9490000}"/>
    <cellStyle name="40% - Colore 1 5 3 5" xfId="19169" xr:uid="{00000000-0005-0000-0000-0000EA490000}"/>
    <cellStyle name="40% - Colore 1 5 3 5 2" xfId="19170" xr:uid="{00000000-0005-0000-0000-0000EB490000}"/>
    <cellStyle name="40% - Colore 1 5 3 5 2 2" xfId="19171" xr:uid="{00000000-0005-0000-0000-0000EC490000}"/>
    <cellStyle name="40% - Colore 1 5 3 5 2 3" xfId="19172" xr:uid="{00000000-0005-0000-0000-0000ED490000}"/>
    <cellStyle name="40% - Colore 1 5 3 5 3" xfId="19173" xr:uid="{00000000-0005-0000-0000-0000EE490000}"/>
    <cellStyle name="40% - Colore 1 5 3 5 4" xfId="19174" xr:uid="{00000000-0005-0000-0000-0000EF490000}"/>
    <cellStyle name="40% - Colore 1 5 3 6" xfId="19175" xr:uid="{00000000-0005-0000-0000-0000F0490000}"/>
    <cellStyle name="40% - Colore 1 5 3 6 2" xfId="19176" xr:uid="{00000000-0005-0000-0000-0000F1490000}"/>
    <cellStyle name="40% - Colore 1 5 3 6 3" xfId="19177" xr:uid="{00000000-0005-0000-0000-0000F2490000}"/>
    <cellStyle name="40% - Colore 1 5 3 7" xfId="19178" xr:uid="{00000000-0005-0000-0000-0000F3490000}"/>
    <cellStyle name="40% - Colore 1 5 3 7 2" xfId="19179" xr:uid="{00000000-0005-0000-0000-0000F4490000}"/>
    <cellStyle name="40% - Colore 1 5 3 7 3" xfId="19180" xr:uid="{00000000-0005-0000-0000-0000F5490000}"/>
    <cellStyle name="40% - Colore 1 5 3 8" xfId="19181" xr:uid="{00000000-0005-0000-0000-0000F6490000}"/>
    <cellStyle name="40% - Colore 1 5 3 8 2" xfId="19182" xr:uid="{00000000-0005-0000-0000-0000F7490000}"/>
    <cellStyle name="40% - Colore 1 5 3 8 3" xfId="19183" xr:uid="{00000000-0005-0000-0000-0000F8490000}"/>
    <cellStyle name="40% - Colore 1 5 3 9" xfId="19184" xr:uid="{00000000-0005-0000-0000-0000F9490000}"/>
    <cellStyle name="40% - Colore 1 5 4" xfId="19185" xr:uid="{00000000-0005-0000-0000-0000FA490000}"/>
    <cellStyle name="40% - Colore 1 5 4 2" xfId="19186" xr:uid="{00000000-0005-0000-0000-0000FB490000}"/>
    <cellStyle name="40% - Colore 1 5 4 2 2" xfId="19187" xr:uid="{00000000-0005-0000-0000-0000FC490000}"/>
    <cellStyle name="40% - Colore 1 5 4 2 2 2" xfId="19188" xr:uid="{00000000-0005-0000-0000-0000FD490000}"/>
    <cellStyle name="40% - Colore 1 5 4 2 2 3" xfId="19189" xr:uid="{00000000-0005-0000-0000-0000FE490000}"/>
    <cellStyle name="40% - Colore 1 5 4 2 3" xfId="19190" xr:uid="{00000000-0005-0000-0000-0000FF490000}"/>
    <cellStyle name="40% - Colore 1 5 4 2 4" xfId="19191" xr:uid="{00000000-0005-0000-0000-0000004A0000}"/>
    <cellStyle name="40% - Colore 1 5 4 3" xfId="19192" xr:uid="{00000000-0005-0000-0000-0000014A0000}"/>
    <cellStyle name="40% - Colore 1 5 4 3 2" xfId="19193" xr:uid="{00000000-0005-0000-0000-0000024A0000}"/>
    <cellStyle name="40% - Colore 1 5 4 3 3" xfId="19194" xr:uid="{00000000-0005-0000-0000-0000034A0000}"/>
    <cellStyle name="40% - Colore 1 5 4 4" xfId="19195" xr:uid="{00000000-0005-0000-0000-0000044A0000}"/>
    <cellStyle name="40% - Colore 1 5 4 4 2" xfId="19196" xr:uid="{00000000-0005-0000-0000-0000054A0000}"/>
    <cellStyle name="40% - Colore 1 5 4 4 3" xfId="19197" xr:uid="{00000000-0005-0000-0000-0000064A0000}"/>
    <cellStyle name="40% - Colore 1 5 4 5" xfId="19198" xr:uid="{00000000-0005-0000-0000-0000074A0000}"/>
    <cellStyle name="40% - Colore 1 5 4 5 2" xfId="19199" xr:uid="{00000000-0005-0000-0000-0000084A0000}"/>
    <cellStyle name="40% - Colore 1 5 4 5 3" xfId="19200" xr:uid="{00000000-0005-0000-0000-0000094A0000}"/>
    <cellStyle name="40% - Colore 1 5 4 6" xfId="19201" xr:uid="{00000000-0005-0000-0000-00000A4A0000}"/>
    <cellStyle name="40% - Colore 1 5 4 7" xfId="19202" xr:uid="{00000000-0005-0000-0000-00000B4A0000}"/>
    <cellStyle name="40% - Colore 1 5 5" xfId="19203" xr:uid="{00000000-0005-0000-0000-00000C4A0000}"/>
    <cellStyle name="40% - Colore 1 5 5 2" xfId="19204" xr:uid="{00000000-0005-0000-0000-00000D4A0000}"/>
    <cellStyle name="40% - Colore 1 5 5 2 2" xfId="19205" xr:uid="{00000000-0005-0000-0000-00000E4A0000}"/>
    <cellStyle name="40% - Colore 1 5 5 2 2 2" xfId="19206" xr:uid="{00000000-0005-0000-0000-00000F4A0000}"/>
    <cellStyle name="40% - Colore 1 5 5 2 2 3" xfId="19207" xr:uid="{00000000-0005-0000-0000-0000104A0000}"/>
    <cellStyle name="40% - Colore 1 5 5 2 3" xfId="19208" xr:uid="{00000000-0005-0000-0000-0000114A0000}"/>
    <cellStyle name="40% - Colore 1 5 5 2 4" xfId="19209" xr:uid="{00000000-0005-0000-0000-0000124A0000}"/>
    <cellStyle name="40% - Colore 1 5 5 3" xfId="19210" xr:uid="{00000000-0005-0000-0000-0000134A0000}"/>
    <cellStyle name="40% - Colore 1 5 5 3 2" xfId="19211" xr:uid="{00000000-0005-0000-0000-0000144A0000}"/>
    <cellStyle name="40% - Colore 1 5 5 3 3" xfId="19212" xr:uid="{00000000-0005-0000-0000-0000154A0000}"/>
    <cellStyle name="40% - Colore 1 5 5 4" xfId="19213" xr:uid="{00000000-0005-0000-0000-0000164A0000}"/>
    <cellStyle name="40% - Colore 1 5 5 4 2" xfId="19214" xr:uid="{00000000-0005-0000-0000-0000174A0000}"/>
    <cellStyle name="40% - Colore 1 5 5 4 3" xfId="19215" xr:uid="{00000000-0005-0000-0000-0000184A0000}"/>
    <cellStyle name="40% - Colore 1 5 5 5" xfId="19216" xr:uid="{00000000-0005-0000-0000-0000194A0000}"/>
    <cellStyle name="40% - Colore 1 5 5 5 2" xfId="19217" xr:uid="{00000000-0005-0000-0000-00001A4A0000}"/>
    <cellStyle name="40% - Colore 1 5 5 5 3" xfId="19218" xr:uid="{00000000-0005-0000-0000-00001B4A0000}"/>
    <cellStyle name="40% - Colore 1 5 5 6" xfId="19219" xr:uid="{00000000-0005-0000-0000-00001C4A0000}"/>
    <cellStyle name="40% - Colore 1 5 5 7" xfId="19220" xr:uid="{00000000-0005-0000-0000-00001D4A0000}"/>
    <cellStyle name="40% - Colore 1 5 6" xfId="19221" xr:uid="{00000000-0005-0000-0000-00001E4A0000}"/>
    <cellStyle name="40% - Colore 1 5 6 2" xfId="19222" xr:uid="{00000000-0005-0000-0000-00001F4A0000}"/>
    <cellStyle name="40% - Colore 1 5 6 2 2" xfId="19223" xr:uid="{00000000-0005-0000-0000-0000204A0000}"/>
    <cellStyle name="40% - Colore 1 5 6 2 2 2" xfId="19224" xr:uid="{00000000-0005-0000-0000-0000214A0000}"/>
    <cellStyle name="40% - Colore 1 5 6 2 2 3" xfId="19225" xr:uid="{00000000-0005-0000-0000-0000224A0000}"/>
    <cellStyle name="40% - Colore 1 5 6 2 3" xfId="19226" xr:uid="{00000000-0005-0000-0000-0000234A0000}"/>
    <cellStyle name="40% - Colore 1 5 6 2 4" xfId="19227" xr:uid="{00000000-0005-0000-0000-0000244A0000}"/>
    <cellStyle name="40% - Colore 1 5 6 3" xfId="19228" xr:uid="{00000000-0005-0000-0000-0000254A0000}"/>
    <cellStyle name="40% - Colore 1 5 6 3 2" xfId="19229" xr:uid="{00000000-0005-0000-0000-0000264A0000}"/>
    <cellStyle name="40% - Colore 1 5 6 3 3" xfId="19230" xr:uid="{00000000-0005-0000-0000-0000274A0000}"/>
    <cellStyle name="40% - Colore 1 5 6 4" xfId="19231" xr:uid="{00000000-0005-0000-0000-0000284A0000}"/>
    <cellStyle name="40% - Colore 1 5 6 4 2" xfId="19232" xr:uid="{00000000-0005-0000-0000-0000294A0000}"/>
    <cellStyle name="40% - Colore 1 5 6 4 3" xfId="19233" xr:uid="{00000000-0005-0000-0000-00002A4A0000}"/>
    <cellStyle name="40% - Colore 1 5 6 5" xfId="19234" xr:uid="{00000000-0005-0000-0000-00002B4A0000}"/>
    <cellStyle name="40% - Colore 1 5 6 5 2" xfId="19235" xr:uid="{00000000-0005-0000-0000-00002C4A0000}"/>
    <cellStyle name="40% - Colore 1 5 6 5 3" xfId="19236" xr:uid="{00000000-0005-0000-0000-00002D4A0000}"/>
    <cellStyle name="40% - Colore 1 5 6 6" xfId="19237" xr:uid="{00000000-0005-0000-0000-00002E4A0000}"/>
    <cellStyle name="40% - Colore 1 5 6 7" xfId="19238" xr:uid="{00000000-0005-0000-0000-00002F4A0000}"/>
    <cellStyle name="40% - Colore 1 5 7" xfId="19239" xr:uid="{00000000-0005-0000-0000-0000304A0000}"/>
    <cellStyle name="40% - Colore 1 5 7 2" xfId="19240" xr:uid="{00000000-0005-0000-0000-0000314A0000}"/>
    <cellStyle name="40% - Colore 1 5 7 2 2" xfId="19241" xr:uid="{00000000-0005-0000-0000-0000324A0000}"/>
    <cellStyle name="40% - Colore 1 5 7 2 3" xfId="19242" xr:uid="{00000000-0005-0000-0000-0000334A0000}"/>
    <cellStyle name="40% - Colore 1 5 7 3" xfId="19243" xr:uid="{00000000-0005-0000-0000-0000344A0000}"/>
    <cellStyle name="40% - Colore 1 5 7 4" xfId="19244" xr:uid="{00000000-0005-0000-0000-0000354A0000}"/>
    <cellStyle name="40% - Colore 1 5 8" xfId="19245" xr:uid="{00000000-0005-0000-0000-0000364A0000}"/>
    <cellStyle name="40% - Colore 1 5 8 2" xfId="19246" xr:uid="{00000000-0005-0000-0000-0000374A0000}"/>
    <cellStyle name="40% - Colore 1 5 8 3" xfId="19247" xr:uid="{00000000-0005-0000-0000-0000384A0000}"/>
    <cellStyle name="40% - Colore 1 5 9" xfId="19248" xr:uid="{00000000-0005-0000-0000-0000394A0000}"/>
    <cellStyle name="40% - Colore 1 5 9 2" xfId="19249" xr:uid="{00000000-0005-0000-0000-00003A4A0000}"/>
    <cellStyle name="40% - Colore 1 5 9 3" xfId="19250" xr:uid="{00000000-0005-0000-0000-00003B4A0000}"/>
    <cellStyle name="40% - Colore 1 6" xfId="19251" xr:uid="{00000000-0005-0000-0000-00003C4A0000}"/>
    <cellStyle name="40% - Colore 1 6 10" xfId="19252" xr:uid="{00000000-0005-0000-0000-00003D4A0000}"/>
    <cellStyle name="40% - Colore 1 6 10 2" xfId="19253" xr:uid="{00000000-0005-0000-0000-00003E4A0000}"/>
    <cellStyle name="40% - Colore 1 6 10 3" xfId="19254" xr:uid="{00000000-0005-0000-0000-00003F4A0000}"/>
    <cellStyle name="40% - Colore 1 6 11" xfId="19255" xr:uid="{00000000-0005-0000-0000-0000404A0000}"/>
    <cellStyle name="40% - Colore 1 6 12" xfId="19256" xr:uid="{00000000-0005-0000-0000-0000414A0000}"/>
    <cellStyle name="40% - Colore 1 6 2" xfId="19257" xr:uid="{00000000-0005-0000-0000-0000424A0000}"/>
    <cellStyle name="40% - Colore 1 6 2 10" xfId="19258" xr:uid="{00000000-0005-0000-0000-0000434A0000}"/>
    <cellStyle name="40% - Colore 1 6 2 2" xfId="19259" xr:uid="{00000000-0005-0000-0000-0000444A0000}"/>
    <cellStyle name="40% - Colore 1 6 2 2 2" xfId="19260" xr:uid="{00000000-0005-0000-0000-0000454A0000}"/>
    <cellStyle name="40% - Colore 1 6 2 2 2 2" xfId="19261" xr:uid="{00000000-0005-0000-0000-0000464A0000}"/>
    <cellStyle name="40% - Colore 1 6 2 2 2 2 2" xfId="19262" xr:uid="{00000000-0005-0000-0000-0000474A0000}"/>
    <cellStyle name="40% - Colore 1 6 2 2 2 2 3" xfId="19263" xr:uid="{00000000-0005-0000-0000-0000484A0000}"/>
    <cellStyle name="40% - Colore 1 6 2 2 2 3" xfId="19264" xr:uid="{00000000-0005-0000-0000-0000494A0000}"/>
    <cellStyle name="40% - Colore 1 6 2 2 2 4" xfId="19265" xr:uid="{00000000-0005-0000-0000-00004A4A0000}"/>
    <cellStyle name="40% - Colore 1 6 2 2 3" xfId="19266" xr:uid="{00000000-0005-0000-0000-00004B4A0000}"/>
    <cellStyle name="40% - Colore 1 6 2 2 3 2" xfId="19267" xr:uid="{00000000-0005-0000-0000-00004C4A0000}"/>
    <cellStyle name="40% - Colore 1 6 2 2 3 3" xfId="19268" xr:uid="{00000000-0005-0000-0000-00004D4A0000}"/>
    <cellStyle name="40% - Colore 1 6 2 2 4" xfId="19269" xr:uid="{00000000-0005-0000-0000-00004E4A0000}"/>
    <cellStyle name="40% - Colore 1 6 2 2 4 2" xfId="19270" xr:uid="{00000000-0005-0000-0000-00004F4A0000}"/>
    <cellStyle name="40% - Colore 1 6 2 2 4 3" xfId="19271" xr:uid="{00000000-0005-0000-0000-0000504A0000}"/>
    <cellStyle name="40% - Colore 1 6 2 2 5" xfId="19272" xr:uid="{00000000-0005-0000-0000-0000514A0000}"/>
    <cellStyle name="40% - Colore 1 6 2 2 5 2" xfId="19273" xr:uid="{00000000-0005-0000-0000-0000524A0000}"/>
    <cellStyle name="40% - Colore 1 6 2 2 5 3" xfId="19274" xr:uid="{00000000-0005-0000-0000-0000534A0000}"/>
    <cellStyle name="40% - Colore 1 6 2 2 6" xfId="19275" xr:uid="{00000000-0005-0000-0000-0000544A0000}"/>
    <cellStyle name="40% - Colore 1 6 2 2 7" xfId="19276" xr:uid="{00000000-0005-0000-0000-0000554A0000}"/>
    <cellStyle name="40% - Colore 1 6 2 3" xfId="19277" xr:uid="{00000000-0005-0000-0000-0000564A0000}"/>
    <cellStyle name="40% - Colore 1 6 2 3 2" xfId="19278" xr:uid="{00000000-0005-0000-0000-0000574A0000}"/>
    <cellStyle name="40% - Colore 1 6 2 3 2 2" xfId="19279" xr:uid="{00000000-0005-0000-0000-0000584A0000}"/>
    <cellStyle name="40% - Colore 1 6 2 3 2 2 2" xfId="19280" xr:uid="{00000000-0005-0000-0000-0000594A0000}"/>
    <cellStyle name="40% - Colore 1 6 2 3 2 2 3" xfId="19281" xr:uid="{00000000-0005-0000-0000-00005A4A0000}"/>
    <cellStyle name="40% - Colore 1 6 2 3 2 3" xfId="19282" xr:uid="{00000000-0005-0000-0000-00005B4A0000}"/>
    <cellStyle name="40% - Colore 1 6 2 3 2 4" xfId="19283" xr:uid="{00000000-0005-0000-0000-00005C4A0000}"/>
    <cellStyle name="40% - Colore 1 6 2 3 3" xfId="19284" xr:uid="{00000000-0005-0000-0000-00005D4A0000}"/>
    <cellStyle name="40% - Colore 1 6 2 3 3 2" xfId="19285" xr:uid="{00000000-0005-0000-0000-00005E4A0000}"/>
    <cellStyle name="40% - Colore 1 6 2 3 3 3" xfId="19286" xr:uid="{00000000-0005-0000-0000-00005F4A0000}"/>
    <cellStyle name="40% - Colore 1 6 2 3 4" xfId="19287" xr:uid="{00000000-0005-0000-0000-0000604A0000}"/>
    <cellStyle name="40% - Colore 1 6 2 3 4 2" xfId="19288" xr:uid="{00000000-0005-0000-0000-0000614A0000}"/>
    <cellStyle name="40% - Colore 1 6 2 3 4 3" xfId="19289" xr:uid="{00000000-0005-0000-0000-0000624A0000}"/>
    <cellStyle name="40% - Colore 1 6 2 3 5" xfId="19290" xr:uid="{00000000-0005-0000-0000-0000634A0000}"/>
    <cellStyle name="40% - Colore 1 6 2 3 5 2" xfId="19291" xr:uid="{00000000-0005-0000-0000-0000644A0000}"/>
    <cellStyle name="40% - Colore 1 6 2 3 5 3" xfId="19292" xr:uid="{00000000-0005-0000-0000-0000654A0000}"/>
    <cellStyle name="40% - Colore 1 6 2 3 6" xfId="19293" xr:uid="{00000000-0005-0000-0000-0000664A0000}"/>
    <cellStyle name="40% - Colore 1 6 2 3 7" xfId="19294" xr:uid="{00000000-0005-0000-0000-0000674A0000}"/>
    <cellStyle name="40% - Colore 1 6 2 4" xfId="19295" xr:uid="{00000000-0005-0000-0000-0000684A0000}"/>
    <cellStyle name="40% - Colore 1 6 2 4 2" xfId="19296" xr:uid="{00000000-0005-0000-0000-0000694A0000}"/>
    <cellStyle name="40% - Colore 1 6 2 4 2 2" xfId="19297" xr:uid="{00000000-0005-0000-0000-00006A4A0000}"/>
    <cellStyle name="40% - Colore 1 6 2 4 2 2 2" xfId="19298" xr:uid="{00000000-0005-0000-0000-00006B4A0000}"/>
    <cellStyle name="40% - Colore 1 6 2 4 2 2 3" xfId="19299" xr:uid="{00000000-0005-0000-0000-00006C4A0000}"/>
    <cellStyle name="40% - Colore 1 6 2 4 2 3" xfId="19300" xr:uid="{00000000-0005-0000-0000-00006D4A0000}"/>
    <cellStyle name="40% - Colore 1 6 2 4 2 4" xfId="19301" xr:uid="{00000000-0005-0000-0000-00006E4A0000}"/>
    <cellStyle name="40% - Colore 1 6 2 4 3" xfId="19302" xr:uid="{00000000-0005-0000-0000-00006F4A0000}"/>
    <cellStyle name="40% - Colore 1 6 2 4 3 2" xfId="19303" xr:uid="{00000000-0005-0000-0000-0000704A0000}"/>
    <cellStyle name="40% - Colore 1 6 2 4 3 3" xfId="19304" xr:uid="{00000000-0005-0000-0000-0000714A0000}"/>
    <cellStyle name="40% - Colore 1 6 2 4 4" xfId="19305" xr:uid="{00000000-0005-0000-0000-0000724A0000}"/>
    <cellStyle name="40% - Colore 1 6 2 4 4 2" xfId="19306" xr:uid="{00000000-0005-0000-0000-0000734A0000}"/>
    <cellStyle name="40% - Colore 1 6 2 4 4 3" xfId="19307" xr:uid="{00000000-0005-0000-0000-0000744A0000}"/>
    <cellStyle name="40% - Colore 1 6 2 4 5" xfId="19308" xr:uid="{00000000-0005-0000-0000-0000754A0000}"/>
    <cellStyle name="40% - Colore 1 6 2 4 5 2" xfId="19309" xr:uid="{00000000-0005-0000-0000-0000764A0000}"/>
    <cellStyle name="40% - Colore 1 6 2 4 5 3" xfId="19310" xr:uid="{00000000-0005-0000-0000-0000774A0000}"/>
    <cellStyle name="40% - Colore 1 6 2 4 6" xfId="19311" xr:uid="{00000000-0005-0000-0000-0000784A0000}"/>
    <cellStyle name="40% - Colore 1 6 2 4 7" xfId="19312" xr:uid="{00000000-0005-0000-0000-0000794A0000}"/>
    <cellStyle name="40% - Colore 1 6 2 5" xfId="19313" xr:uid="{00000000-0005-0000-0000-00007A4A0000}"/>
    <cellStyle name="40% - Colore 1 6 2 5 2" xfId="19314" xr:uid="{00000000-0005-0000-0000-00007B4A0000}"/>
    <cellStyle name="40% - Colore 1 6 2 5 2 2" xfId="19315" xr:uid="{00000000-0005-0000-0000-00007C4A0000}"/>
    <cellStyle name="40% - Colore 1 6 2 5 2 3" xfId="19316" xr:uid="{00000000-0005-0000-0000-00007D4A0000}"/>
    <cellStyle name="40% - Colore 1 6 2 5 3" xfId="19317" xr:uid="{00000000-0005-0000-0000-00007E4A0000}"/>
    <cellStyle name="40% - Colore 1 6 2 5 4" xfId="19318" xr:uid="{00000000-0005-0000-0000-00007F4A0000}"/>
    <cellStyle name="40% - Colore 1 6 2 6" xfId="19319" xr:uid="{00000000-0005-0000-0000-0000804A0000}"/>
    <cellStyle name="40% - Colore 1 6 2 6 2" xfId="19320" xr:uid="{00000000-0005-0000-0000-0000814A0000}"/>
    <cellStyle name="40% - Colore 1 6 2 6 3" xfId="19321" xr:uid="{00000000-0005-0000-0000-0000824A0000}"/>
    <cellStyle name="40% - Colore 1 6 2 7" xfId="19322" xr:uid="{00000000-0005-0000-0000-0000834A0000}"/>
    <cellStyle name="40% - Colore 1 6 2 7 2" xfId="19323" xr:uid="{00000000-0005-0000-0000-0000844A0000}"/>
    <cellStyle name="40% - Colore 1 6 2 7 3" xfId="19324" xr:uid="{00000000-0005-0000-0000-0000854A0000}"/>
    <cellStyle name="40% - Colore 1 6 2 8" xfId="19325" xr:uid="{00000000-0005-0000-0000-0000864A0000}"/>
    <cellStyle name="40% - Colore 1 6 2 8 2" xfId="19326" xr:uid="{00000000-0005-0000-0000-0000874A0000}"/>
    <cellStyle name="40% - Colore 1 6 2 8 3" xfId="19327" xr:uid="{00000000-0005-0000-0000-0000884A0000}"/>
    <cellStyle name="40% - Colore 1 6 2 9" xfId="19328" xr:uid="{00000000-0005-0000-0000-0000894A0000}"/>
    <cellStyle name="40% - Colore 1 6 3" xfId="19329" xr:uid="{00000000-0005-0000-0000-00008A4A0000}"/>
    <cellStyle name="40% - Colore 1 6 3 10" xfId="19330" xr:uid="{00000000-0005-0000-0000-00008B4A0000}"/>
    <cellStyle name="40% - Colore 1 6 3 2" xfId="19331" xr:uid="{00000000-0005-0000-0000-00008C4A0000}"/>
    <cellStyle name="40% - Colore 1 6 3 2 2" xfId="19332" xr:uid="{00000000-0005-0000-0000-00008D4A0000}"/>
    <cellStyle name="40% - Colore 1 6 3 2 2 2" xfId="19333" xr:uid="{00000000-0005-0000-0000-00008E4A0000}"/>
    <cellStyle name="40% - Colore 1 6 3 2 2 2 2" xfId="19334" xr:uid="{00000000-0005-0000-0000-00008F4A0000}"/>
    <cellStyle name="40% - Colore 1 6 3 2 2 2 3" xfId="19335" xr:uid="{00000000-0005-0000-0000-0000904A0000}"/>
    <cellStyle name="40% - Colore 1 6 3 2 2 3" xfId="19336" xr:uid="{00000000-0005-0000-0000-0000914A0000}"/>
    <cellStyle name="40% - Colore 1 6 3 2 2 4" xfId="19337" xr:uid="{00000000-0005-0000-0000-0000924A0000}"/>
    <cellStyle name="40% - Colore 1 6 3 2 3" xfId="19338" xr:uid="{00000000-0005-0000-0000-0000934A0000}"/>
    <cellStyle name="40% - Colore 1 6 3 2 3 2" xfId="19339" xr:uid="{00000000-0005-0000-0000-0000944A0000}"/>
    <cellStyle name="40% - Colore 1 6 3 2 3 3" xfId="19340" xr:uid="{00000000-0005-0000-0000-0000954A0000}"/>
    <cellStyle name="40% - Colore 1 6 3 2 4" xfId="19341" xr:uid="{00000000-0005-0000-0000-0000964A0000}"/>
    <cellStyle name="40% - Colore 1 6 3 2 4 2" xfId="19342" xr:uid="{00000000-0005-0000-0000-0000974A0000}"/>
    <cellStyle name="40% - Colore 1 6 3 2 4 3" xfId="19343" xr:uid="{00000000-0005-0000-0000-0000984A0000}"/>
    <cellStyle name="40% - Colore 1 6 3 2 5" xfId="19344" xr:uid="{00000000-0005-0000-0000-0000994A0000}"/>
    <cellStyle name="40% - Colore 1 6 3 2 5 2" xfId="19345" xr:uid="{00000000-0005-0000-0000-00009A4A0000}"/>
    <cellStyle name="40% - Colore 1 6 3 2 5 3" xfId="19346" xr:uid="{00000000-0005-0000-0000-00009B4A0000}"/>
    <cellStyle name="40% - Colore 1 6 3 2 6" xfId="19347" xr:uid="{00000000-0005-0000-0000-00009C4A0000}"/>
    <cellStyle name="40% - Colore 1 6 3 2 7" xfId="19348" xr:uid="{00000000-0005-0000-0000-00009D4A0000}"/>
    <cellStyle name="40% - Colore 1 6 3 3" xfId="19349" xr:uid="{00000000-0005-0000-0000-00009E4A0000}"/>
    <cellStyle name="40% - Colore 1 6 3 3 2" xfId="19350" xr:uid="{00000000-0005-0000-0000-00009F4A0000}"/>
    <cellStyle name="40% - Colore 1 6 3 3 2 2" xfId="19351" xr:uid="{00000000-0005-0000-0000-0000A04A0000}"/>
    <cellStyle name="40% - Colore 1 6 3 3 2 2 2" xfId="19352" xr:uid="{00000000-0005-0000-0000-0000A14A0000}"/>
    <cellStyle name="40% - Colore 1 6 3 3 2 2 3" xfId="19353" xr:uid="{00000000-0005-0000-0000-0000A24A0000}"/>
    <cellStyle name="40% - Colore 1 6 3 3 2 3" xfId="19354" xr:uid="{00000000-0005-0000-0000-0000A34A0000}"/>
    <cellStyle name="40% - Colore 1 6 3 3 2 4" xfId="19355" xr:uid="{00000000-0005-0000-0000-0000A44A0000}"/>
    <cellStyle name="40% - Colore 1 6 3 3 3" xfId="19356" xr:uid="{00000000-0005-0000-0000-0000A54A0000}"/>
    <cellStyle name="40% - Colore 1 6 3 3 3 2" xfId="19357" xr:uid="{00000000-0005-0000-0000-0000A64A0000}"/>
    <cellStyle name="40% - Colore 1 6 3 3 3 3" xfId="19358" xr:uid="{00000000-0005-0000-0000-0000A74A0000}"/>
    <cellStyle name="40% - Colore 1 6 3 3 4" xfId="19359" xr:uid="{00000000-0005-0000-0000-0000A84A0000}"/>
    <cellStyle name="40% - Colore 1 6 3 3 4 2" xfId="19360" xr:uid="{00000000-0005-0000-0000-0000A94A0000}"/>
    <cellStyle name="40% - Colore 1 6 3 3 4 3" xfId="19361" xr:uid="{00000000-0005-0000-0000-0000AA4A0000}"/>
    <cellStyle name="40% - Colore 1 6 3 3 5" xfId="19362" xr:uid="{00000000-0005-0000-0000-0000AB4A0000}"/>
    <cellStyle name="40% - Colore 1 6 3 3 5 2" xfId="19363" xr:uid="{00000000-0005-0000-0000-0000AC4A0000}"/>
    <cellStyle name="40% - Colore 1 6 3 3 5 3" xfId="19364" xr:uid="{00000000-0005-0000-0000-0000AD4A0000}"/>
    <cellStyle name="40% - Colore 1 6 3 3 6" xfId="19365" xr:uid="{00000000-0005-0000-0000-0000AE4A0000}"/>
    <cellStyle name="40% - Colore 1 6 3 3 7" xfId="19366" xr:uid="{00000000-0005-0000-0000-0000AF4A0000}"/>
    <cellStyle name="40% - Colore 1 6 3 4" xfId="19367" xr:uid="{00000000-0005-0000-0000-0000B04A0000}"/>
    <cellStyle name="40% - Colore 1 6 3 4 2" xfId="19368" xr:uid="{00000000-0005-0000-0000-0000B14A0000}"/>
    <cellStyle name="40% - Colore 1 6 3 4 2 2" xfId="19369" xr:uid="{00000000-0005-0000-0000-0000B24A0000}"/>
    <cellStyle name="40% - Colore 1 6 3 4 2 2 2" xfId="19370" xr:uid="{00000000-0005-0000-0000-0000B34A0000}"/>
    <cellStyle name="40% - Colore 1 6 3 4 2 2 3" xfId="19371" xr:uid="{00000000-0005-0000-0000-0000B44A0000}"/>
    <cellStyle name="40% - Colore 1 6 3 4 2 3" xfId="19372" xr:uid="{00000000-0005-0000-0000-0000B54A0000}"/>
    <cellStyle name="40% - Colore 1 6 3 4 2 4" xfId="19373" xr:uid="{00000000-0005-0000-0000-0000B64A0000}"/>
    <cellStyle name="40% - Colore 1 6 3 4 3" xfId="19374" xr:uid="{00000000-0005-0000-0000-0000B74A0000}"/>
    <cellStyle name="40% - Colore 1 6 3 4 3 2" xfId="19375" xr:uid="{00000000-0005-0000-0000-0000B84A0000}"/>
    <cellStyle name="40% - Colore 1 6 3 4 3 3" xfId="19376" xr:uid="{00000000-0005-0000-0000-0000B94A0000}"/>
    <cellStyle name="40% - Colore 1 6 3 4 4" xfId="19377" xr:uid="{00000000-0005-0000-0000-0000BA4A0000}"/>
    <cellStyle name="40% - Colore 1 6 3 4 4 2" xfId="19378" xr:uid="{00000000-0005-0000-0000-0000BB4A0000}"/>
    <cellStyle name="40% - Colore 1 6 3 4 4 3" xfId="19379" xr:uid="{00000000-0005-0000-0000-0000BC4A0000}"/>
    <cellStyle name="40% - Colore 1 6 3 4 5" xfId="19380" xr:uid="{00000000-0005-0000-0000-0000BD4A0000}"/>
    <cellStyle name="40% - Colore 1 6 3 4 5 2" xfId="19381" xr:uid="{00000000-0005-0000-0000-0000BE4A0000}"/>
    <cellStyle name="40% - Colore 1 6 3 4 5 3" xfId="19382" xr:uid="{00000000-0005-0000-0000-0000BF4A0000}"/>
    <cellStyle name="40% - Colore 1 6 3 4 6" xfId="19383" xr:uid="{00000000-0005-0000-0000-0000C04A0000}"/>
    <cellStyle name="40% - Colore 1 6 3 4 7" xfId="19384" xr:uid="{00000000-0005-0000-0000-0000C14A0000}"/>
    <cellStyle name="40% - Colore 1 6 3 5" xfId="19385" xr:uid="{00000000-0005-0000-0000-0000C24A0000}"/>
    <cellStyle name="40% - Colore 1 6 3 5 2" xfId="19386" xr:uid="{00000000-0005-0000-0000-0000C34A0000}"/>
    <cellStyle name="40% - Colore 1 6 3 5 2 2" xfId="19387" xr:uid="{00000000-0005-0000-0000-0000C44A0000}"/>
    <cellStyle name="40% - Colore 1 6 3 5 2 3" xfId="19388" xr:uid="{00000000-0005-0000-0000-0000C54A0000}"/>
    <cellStyle name="40% - Colore 1 6 3 5 3" xfId="19389" xr:uid="{00000000-0005-0000-0000-0000C64A0000}"/>
    <cellStyle name="40% - Colore 1 6 3 5 4" xfId="19390" xr:uid="{00000000-0005-0000-0000-0000C74A0000}"/>
    <cellStyle name="40% - Colore 1 6 3 6" xfId="19391" xr:uid="{00000000-0005-0000-0000-0000C84A0000}"/>
    <cellStyle name="40% - Colore 1 6 3 6 2" xfId="19392" xr:uid="{00000000-0005-0000-0000-0000C94A0000}"/>
    <cellStyle name="40% - Colore 1 6 3 6 3" xfId="19393" xr:uid="{00000000-0005-0000-0000-0000CA4A0000}"/>
    <cellStyle name="40% - Colore 1 6 3 7" xfId="19394" xr:uid="{00000000-0005-0000-0000-0000CB4A0000}"/>
    <cellStyle name="40% - Colore 1 6 3 7 2" xfId="19395" xr:uid="{00000000-0005-0000-0000-0000CC4A0000}"/>
    <cellStyle name="40% - Colore 1 6 3 7 3" xfId="19396" xr:uid="{00000000-0005-0000-0000-0000CD4A0000}"/>
    <cellStyle name="40% - Colore 1 6 3 8" xfId="19397" xr:uid="{00000000-0005-0000-0000-0000CE4A0000}"/>
    <cellStyle name="40% - Colore 1 6 3 8 2" xfId="19398" xr:uid="{00000000-0005-0000-0000-0000CF4A0000}"/>
    <cellStyle name="40% - Colore 1 6 3 8 3" xfId="19399" xr:uid="{00000000-0005-0000-0000-0000D04A0000}"/>
    <cellStyle name="40% - Colore 1 6 3 9" xfId="19400" xr:uid="{00000000-0005-0000-0000-0000D14A0000}"/>
    <cellStyle name="40% - Colore 1 6 4" xfId="19401" xr:uid="{00000000-0005-0000-0000-0000D24A0000}"/>
    <cellStyle name="40% - Colore 1 6 4 2" xfId="19402" xr:uid="{00000000-0005-0000-0000-0000D34A0000}"/>
    <cellStyle name="40% - Colore 1 6 4 2 2" xfId="19403" xr:uid="{00000000-0005-0000-0000-0000D44A0000}"/>
    <cellStyle name="40% - Colore 1 6 4 2 2 2" xfId="19404" xr:uid="{00000000-0005-0000-0000-0000D54A0000}"/>
    <cellStyle name="40% - Colore 1 6 4 2 2 3" xfId="19405" xr:uid="{00000000-0005-0000-0000-0000D64A0000}"/>
    <cellStyle name="40% - Colore 1 6 4 2 3" xfId="19406" xr:uid="{00000000-0005-0000-0000-0000D74A0000}"/>
    <cellStyle name="40% - Colore 1 6 4 2 4" xfId="19407" xr:uid="{00000000-0005-0000-0000-0000D84A0000}"/>
    <cellStyle name="40% - Colore 1 6 4 3" xfId="19408" xr:uid="{00000000-0005-0000-0000-0000D94A0000}"/>
    <cellStyle name="40% - Colore 1 6 4 3 2" xfId="19409" xr:uid="{00000000-0005-0000-0000-0000DA4A0000}"/>
    <cellStyle name="40% - Colore 1 6 4 3 3" xfId="19410" xr:uid="{00000000-0005-0000-0000-0000DB4A0000}"/>
    <cellStyle name="40% - Colore 1 6 4 4" xfId="19411" xr:uid="{00000000-0005-0000-0000-0000DC4A0000}"/>
    <cellStyle name="40% - Colore 1 6 4 4 2" xfId="19412" xr:uid="{00000000-0005-0000-0000-0000DD4A0000}"/>
    <cellStyle name="40% - Colore 1 6 4 4 3" xfId="19413" xr:uid="{00000000-0005-0000-0000-0000DE4A0000}"/>
    <cellStyle name="40% - Colore 1 6 4 5" xfId="19414" xr:uid="{00000000-0005-0000-0000-0000DF4A0000}"/>
    <cellStyle name="40% - Colore 1 6 4 5 2" xfId="19415" xr:uid="{00000000-0005-0000-0000-0000E04A0000}"/>
    <cellStyle name="40% - Colore 1 6 4 5 3" xfId="19416" xr:uid="{00000000-0005-0000-0000-0000E14A0000}"/>
    <cellStyle name="40% - Colore 1 6 4 6" xfId="19417" xr:uid="{00000000-0005-0000-0000-0000E24A0000}"/>
    <cellStyle name="40% - Colore 1 6 4 7" xfId="19418" xr:uid="{00000000-0005-0000-0000-0000E34A0000}"/>
    <cellStyle name="40% - Colore 1 6 5" xfId="19419" xr:uid="{00000000-0005-0000-0000-0000E44A0000}"/>
    <cellStyle name="40% - Colore 1 6 5 2" xfId="19420" xr:uid="{00000000-0005-0000-0000-0000E54A0000}"/>
    <cellStyle name="40% - Colore 1 6 5 2 2" xfId="19421" xr:uid="{00000000-0005-0000-0000-0000E64A0000}"/>
    <cellStyle name="40% - Colore 1 6 5 2 2 2" xfId="19422" xr:uid="{00000000-0005-0000-0000-0000E74A0000}"/>
    <cellStyle name="40% - Colore 1 6 5 2 2 3" xfId="19423" xr:uid="{00000000-0005-0000-0000-0000E84A0000}"/>
    <cellStyle name="40% - Colore 1 6 5 2 3" xfId="19424" xr:uid="{00000000-0005-0000-0000-0000E94A0000}"/>
    <cellStyle name="40% - Colore 1 6 5 2 4" xfId="19425" xr:uid="{00000000-0005-0000-0000-0000EA4A0000}"/>
    <cellStyle name="40% - Colore 1 6 5 3" xfId="19426" xr:uid="{00000000-0005-0000-0000-0000EB4A0000}"/>
    <cellStyle name="40% - Colore 1 6 5 3 2" xfId="19427" xr:uid="{00000000-0005-0000-0000-0000EC4A0000}"/>
    <cellStyle name="40% - Colore 1 6 5 3 3" xfId="19428" xr:uid="{00000000-0005-0000-0000-0000ED4A0000}"/>
    <cellStyle name="40% - Colore 1 6 5 4" xfId="19429" xr:uid="{00000000-0005-0000-0000-0000EE4A0000}"/>
    <cellStyle name="40% - Colore 1 6 5 4 2" xfId="19430" xr:uid="{00000000-0005-0000-0000-0000EF4A0000}"/>
    <cellStyle name="40% - Colore 1 6 5 4 3" xfId="19431" xr:uid="{00000000-0005-0000-0000-0000F04A0000}"/>
    <cellStyle name="40% - Colore 1 6 5 5" xfId="19432" xr:uid="{00000000-0005-0000-0000-0000F14A0000}"/>
    <cellStyle name="40% - Colore 1 6 5 5 2" xfId="19433" xr:uid="{00000000-0005-0000-0000-0000F24A0000}"/>
    <cellStyle name="40% - Colore 1 6 5 5 3" xfId="19434" xr:uid="{00000000-0005-0000-0000-0000F34A0000}"/>
    <cellStyle name="40% - Colore 1 6 5 6" xfId="19435" xr:uid="{00000000-0005-0000-0000-0000F44A0000}"/>
    <cellStyle name="40% - Colore 1 6 5 7" xfId="19436" xr:uid="{00000000-0005-0000-0000-0000F54A0000}"/>
    <cellStyle name="40% - Colore 1 6 6" xfId="19437" xr:uid="{00000000-0005-0000-0000-0000F64A0000}"/>
    <cellStyle name="40% - Colore 1 6 6 2" xfId="19438" xr:uid="{00000000-0005-0000-0000-0000F74A0000}"/>
    <cellStyle name="40% - Colore 1 6 6 2 2" xfId="19439" xr:uid="{00000000-0005-0000-0000-0000F84A0000}"/>
    <cellStyle name="40% - Colore 1 6 6 2 2 2" xfId="19440" xr:uid="{00000000-0005-0000-0000-0000F94A0000}"/>
    <cellStyle name="40% - Colore 1 6 6 2 2 3" xfId="19441" xr:uid="{00000000-0005-0000-0000-0000FA4A0000}"/>
    <cellStyle name="40% - Colore 1 6 6 2 3" xfId="19442" xr:uid="{00000000-0005-0000-0000-0000FB4A0000}"/>
    <cellStyle name="40% - Colore 1 6 6 2 4" xfId="19443" xr:uid="{00000000-0005-0000-0000-0000FC4A0000}"/>
    <cellStyle name="40% - Colore 1 6 6 3" xfId="19444" xr:uid="{00000000-0005-0000-0000-0000FD4A0000}"/>
    <cellStyle name="40% - Colore 1 6 6 3 2" xfId="19445" xr:uid="{00000000-0005-0000-0000-0000FE4A0000}"/>
    <cellStyle name="40% - Colore 1 6 6 3 3" xfId="19446" xr:uid="{00000000-0005-0000-0000-0000FF4A0000}"/>
    <cellStyle name="40% - Colore 1 6 6 4" xfId="19447" xr:uid="{00000000-0005-0000-0000-0000004B0000}"/>
    <cellStyle name="40% - Colore 1 6 6 4 2" xfId="19448" xr:uid="{00000000-0005-0000-0000-0000014B0000}"/>
    <cellStyle name="40% - Colore 1 6 6 4 3" xfId="19449" xr:uid="{00000000-0005-0000-0000-0000024B0000}"/>
    <cellStyle name="40% - Colore 1 6 6 5" xfId="19450" xr:uid="{00000000-0005-0000-0000-0000034B0000}"/>
    <cellStyle name="40% - Colore 1 6 6 5 2" xfId="19451" xr:uid="{00000000-0005-0000-0000-0000044B0000}"/>
    <cellStyle name="40% - Colore 1 6 6 5 3" xfId="19452" xr:uid="{00000000-0005-0000-0000-0000054B0000}"/>
    <cellStyle name="40% - Colore 1 6 6 6" xfId="19453" xr:uid="{00000000-0005-0000-0000-0000064B0000}"/>
    <cellStyle name="40% - Colore 1 6 6 7" xfId="19454" xr:uid="{00000000-0005-0000-0000-0000074B0000}"/>
    <cellStyle name="40% - Colore 1 6 7" xfId="19455" xr:uid="{00000000-0005-0000-0000-0000084B0000}"/>
    <cellStyle name="40% - Colore 1 6 7 2" xfId="19456" xr:uid="{00000000-0005-0000-0000-0000094B0000}"/>
    <cellStyle name="40% - Colore 1 6 7 2 2" xfId="19457" xr:uid="{00000000-0005-0000-0000-00000A4B0000}"/>
    <cellStyle name="40% - Colore 1 6 7 2 3" xfId="19458" xr:uid="{00000000-0005-0000-0000-00000B4B0000}"/>
    <cellStyle name="40% - Colore 1 6 7 3" xfId="19459" xr:uid="{00000000-0005-0000-0000-00000C4B0000}"/>
    <cellStyle name="40% - Colore 1 6 7 4" xfId="19460" xr:uid="{00000000-0005-0000-0000-00000D4B0000}"/>
    <cellStyle name="40% - Colore 1 6 8" xfId="19461" xr:uid="{00000000-0005-0000-0000-00000E4B0000}"/>
    <cellStyle name="40% - Colore 1 6 8 2" xfId="19462" xr:uid="{00000000-0005-0000-0000-00000F4B0000}"/>
    <cellStyle name="40% - Colore 1 6 8 3" xfId="19463" xr:uid="{00000000-0005-0000-0000-0000104B0000}"/>
    <cellStyle name="40% - Colore 1 6 9" xfId="19464" xr:uid="{00000000-0005-0000-0000-0000114B0000}"/>
    <cellStyle name="40% - Colore 1 6 9 2" xfId="19465" xr:uid="{00000000-0005-0000-0000-0000124B0000}"/>
    <cellStyle name="40% - Colore 1 6 9 3" xfId="19466" xr:uid="{00000000-0005-0000-0000-0000134B0000}"/>
    <cellStyle name="40% - Colore 1 7" xfId="19467" xr:uid="{00000000-0005-0000-0000-0000144B0000}"/>
    <cellStyle name="40% - Colore 1 7 10" xfId="19468" xr:uid="{00000000-0005-0000-0000-0000154B0000}"/>
    <cellStyle name="40% - Colore 1 7 10 2" xfId="19469" xr:uid="{00000000-0005-0000-0000-0000164B0000}"/>
    <cellStyle name="40% - Colore 1 7 10 3" xfId="19470" xr:uid="{00000000-0005-0000-0000-0000174B0000}"/>
    <cellStyle name="40% - Colore 1 7 11" xfId="19471" xr:uid="{00000000-0005-0000-0000-0000184B0000}"/>
    <cellStyle name="40% - Colore 1 7 12" xfId="19472" xr:uid="{00000000-0005-0000-0000-0000194B0000}"/>
    <cellStyle name="40% - Colore 1 7 2" xfId="19473" xr:uid="{00000000-0005-0000-0000-00001A4B0000}"/>
    <cellStyle name="40% - Colore 1 7 2 10" xfId="19474" xr:uid="{00000000-0005-0000-0000-00001B4B0000}"/>
    <cellStyle name="40% - Colore 1 7 2 2" xfId="19475" xr:uid="{00000000-0005-0000-0000-00001C4B0000}"/>
    <cellStyle name="40% - Colore 1 7 2 2 2" xfId="19476" xr:uid="{00000000-0005-0000-0000-00001D4B0000}"/>
    <cellStyle name="40% - Colore 1 7 2 2 2 2" xfId="19477" xr:uid="{00000000-0005-0000-0000-00001E4B0000}"/>
    <cellStyle name="40% - Colore 1 7 2 2 2 2 2" xfId="19478" xr:uid="{00000000-0005-0000-0000-00001F4B0000}"/>
    <cellStyle name="40% - Colore 1 7 2 2 2 2 3" xfId="19479" xr:uid="{00000000-0005-0000-0000-0000204B0000}"/>
    <cellStyle name="40% - Colore 1 7 2 2 2 3" xfId="19480" xr:uid="{00000000-0005-0000-0000-0000214B0000}"/>
    <cellStyle name="40% - Colore 1 7 2 2 2 4" xfId="19481" xr:uid="{00000000-0005-0000-0000-0000224B0000}"/>
    <cellStyle name="40% - Colore 1 7 2 2 3" xfId="19482" xr:uid="{00000000-0005-0000-0000-0000234B0000}"/>
    <cellStyle name="40% - Colore 1 7 2 2 3 2" xfId="19483" xr:uid="{00000000-0005-0000-0000-0000244B0000}"/>
    <cellStyle name="40% - Colore 1 7 2 2 3 3" xfId="19484" xr:uid="{00000000-0005-0000-0000-0000254B0000}"/>
    <cellStyle name="40% - Colore 1 7 2 2 4" xfId="19485" xr:uid="{00000000-0005-0000-0000-0000264B0000}"/>
    <cellStyle name="40% - Colore 1 7 2 2 4 2" xfId="19486" xr:uid="{00000000-0005-0000-0000-0000274B0000}"/>
    <cellStyle name="40% - Colore 1 7 2 2 4 3" xfId="19487" xr:uid="{00000000-0005-0000-0000-0000284B0000}"/>
    <cellStyle name="40% - Colore 1 7 2 2 5" xfId="19488" xr:uid="{00000000-0005-0000-0000-0000294B0000}"/>
    <cellStyle name="40% - Colore 1 7 2 2 5 2" xfId="19489" xr:uid="{00000000-0005-0000-0000-00002A4B0000}"/>
    <cellStyle name="40% - Colore 1 7 2 2 5 3" xfId="19490" xr:uid="{00000000-0005-0000-0000-00002B4B0000}"/>
    <cellStyle name="40% - Colore 1 7 2 2 6" xfId="19491" xr:uid="{00000000-0005-0000-0000-00002C4B0000}"/>
    <cellStyle name="40% - Colore 1 7 2 2 7" xfId="19492" xr:uid="{00000000-0005-0000-0000-00002D4B0000}"/>
    <cellStyle name="40% - Colore 1 7 2 3" xfId="19493" xr:uid="{00000000-0005-0000-0000-00002E4B0000}"/>
    <cellStyle name="40% - Colore 1 7 2 3 2" xfId="19494" xr:uid="{00000000-0005-0000-0000-00002F4B0000}"/>
    <cellStyle name="40% - Colore 1 7 2 3 2 2" xfId="19495" xr:uid="{00000000-0005-0000-0000-0000304B0000}"/>
    <cellStyle name="40% - Colore 1 7 2 3 2 2 2" xfId="19496" xr:uid="{00000000-0005-0000-0000-0000314B0000}"/>
    <cellStyle name="40% - Colore 1 7 2 3 2 2 3" xfId="19497" xr:uid="{00000000-0005-0000-0000-0000324B0000}"/>
    <cellStyle name="40% - Colore 1 7 2 3 2 3" xfId="19498" xr:uid="{00000000-0005-0000-0000-0000334B0000}"/>
    <cellStyle name="40% - Colore 1 7 2 3 2 4" xfId="19499" xr:uid="{00000000-0005-0000-0000-0000344B0000}"/>
    <cellStyle name="40% - Colore 1 7 2 3 3" xfId="19500" xr:uid="{00000000-0005-0000-0000-0000354B0000}"/>
    <cellStyle name="40% - Colore 1 7 2 3 3 2" xfId="19501" xr:uid="{00000000-0005-0000-0000-0000364B0000}"/>
    <cellStyle name="40% - Colore 1 7 2 3 3 3" xfId="19502" xr:uid="{00000000-0005-0000-0000-0000374B0000}"/>
    <cellStyle name="40% - Colore 1 7 2 3 4" xfId="19503" xr:uid="{00000000-0005-0000-0000-0000384B0000}"/>
    <cellStyle name="40% - Colore 1 7 2 3 4 2" xfId="19504" xr:uid="{00000000-0005-0000-0000-0000394B0000}"/>
    <cellStyle name="40% - Colore 1 7 2 3 4 3" xfId="19505" xr:uid="{00000000-0005-0000-0000-00003A4B0000}"/>
    <cellStyle name="40% - Colore 1 7 2 3 5" xfId="19506" xr:uid="{00000000-0005-0000-0000-00003B4B0000}"/>
    <cellStyle name="40% - Colore 1 7 2 3 5 2" xfId="19507" xr:uid="{00000000-0005-0000-0000-00003C4B0000}"/>
    <cellStyle name="40% - Colore 1 7 2 3 5 3" xfId="19508" xr:uid="{00000000-0005-0000-0000-00003D4B0000}"/>
    <cellStyle name="40% - Colore 1 7 2 3 6" xfId="19509" xr:uid="{00000000-0005-0000-0000-00003E4B0000}"/>
    <cellStyle name="40% - Colore 1 7 2 3 7" xfId="19510" xr:uid="{00000000-0005-0000-0000-00003F4B0000}"/>
    <cellStyle name="40% - Colore 1 7 2 4" xfId="19511" xr:uid="{00000000-0005-0000-0000-0000404B0000}"/>
    <cellStyle name="40% - Colore 1 7 2 4 2" xfId="19512" xr:uid="{00000000-0005-0000-0000-0000414B0000}"/>
    <cellStyle name="40% - Colore 1 7 2 4 2 2" xfId="19513" xr:uid="{00000000-0005-0000-0000-0000424B0000}"/>
    <cellStyle name="40% - Colore 1 7 2 4 2 2 2" xfId="19514" xr:uid="{00000000-0005-0000-0000-0000434B0000}"/>
    <cellStyle name="40% - Colore 1 7 2 4 2 2 3" xfId="19515" xr:uid="{00000000-0005-0000-0000-0000444B0000}"/>
    <cellStyle name="40% - Colore 1 7 2 4 2 3" xfId="19516" xr:uid="{00000000-0005-0000-0000-0000454B0000}"/>
    <cellStyle name="40% - Colore 1 7 2 4 2 4" xfId="19517" xr:uid="{00000000-0005-0000-0000-0000464B0000}"/>
    <cellStyle name="40% - Colore 1 7 2 4 3" xfId="19518" xr:uid="{00000000-0005-0000-0000-0000474B0000}"/>
    <cellStyle name="40% - Colore 1 7 2 4 3 2" xfId="19519" xr:uid="{00000000-0005-0000-0000-0000484B0000}"/>
    <cellStyle name="40% - Colore 1 7 2 4 3 3" xfId="19520" xr:uid="{00000000-0005-0000-0000-0000494B0000}"/>
    <cellStyle name="40% - Colore 1 7 2 4 4" xfId="19521" xr:uid="{00000000-0005-0000-0000-00004A4B0000}"/>
    <cellStyle name="40% - Colore 1 7 2 4 4 2" xfId="19522" xr:uid="{00000000-0005-0000-0000-00004B4B0000}"/>
    <cellStyle name="40% - Colore 1 7 2 4 4 3" xfId="19523" xr:uid="{00000000-0005-0000-0000-00004C4B0000}"/>
    <cellStyle name="40% - Colore 1 7 2 4 5" xfId="19524" xr:uid="{00000000-0005-0000-0000-00004D4B0000}"/>
    <cellStyle name="40% - Colore 1 7 2 4 5 2" xfId="19525" xr:uid="{00000000-0005-0000-0000-00004E4B0000}"/>
    <cellStyle name="40% - Colore 1 7 2 4 5 3" xfId="19526" xr:uid="{00000000-0005-0000-0000-00004F4B0000}"/>
    <cellStyle name="40% - Colore 1 7 2 4 6" xfId="19527" xr:uid="{00000000-0005-0000-0000-0000504B0000}"/>
    <cellStyle name="40% - Colore 1 7 2 4 7" xfId="19528" xr:uid="{00000000-0005-0000-0000-0000514B0000}"/>
    <cellStyle name="40% - Colore 1 7 2 5" xfId="19529" xr:uid="{00000000-0005-0000-0000-0000524B0000}"/>
    <cellStyle name="40% - Colore 1 7 2 5 2" xfId="19530" xr:uid="{00000000-0005-0000-0000-0000534B0000}"/>
    <cellStyle name="40% - Colore 1 7 2 5 2 2" xfId="19531" xr:uid="{00000000-0005-0000-0000-0000544B0000}"/>
    <cellStyle name="40% - Colore 1 7 2 5 2 3" xfId="19532" xr:uid="{00000000-0005-0000-0000-0000554B0000}"/>
    <cellStyle name="40% - Colore 1 7 2 5 3" xfId="19533" xr:uid="{00000000-0005-0000-0000-0000564B0000}"/>
    <cellStyle name="40% - Colore 1 7 2 5 4" xfId="19534" xr:uid="{00000000-0005-0000-0000-0000574B0000}"/>
    <cellStyle name="40% - Colore 1 7 2 6" xfId="19535" xr:uid="{00000000-0005-0000-0000-0000584B0000}"/>
    <cellStyle name="40% - Colore 1 7 2 6 2" xfId="19536" xr:uid="{00000000-0005-0000-0000-0000594B0000}"/>
    <cellStyle name="40% - Colore 1 7 2 6 3" xfId="19537" xr:uid="{00000000-0005-0000-0000-00005A4B0000}"/>
    <cellStyle name="40% - Colore 1 7 2 7" xfId="19538" xr:uid="{00000000-0005-0000-0000-00005B4B0000}"/>
    <cellStyle name="40% - Colore 1 7 2 7 2" xfId="19539" xr:uid="{00000000-0005-0000-0000-00005C4B0000}"/>
    <cellStyle name="40% - Colore 1 7 2 7 3" xfId="19540" xr:uid="{00000000-0005-0000-0000-00005D4B0000}"/>
    <cellStyle name="40% - Colore 1 7 2 8" xfId="19541" xr:uid="{00000000-0005-0000-0000-00005E4B0000}"/>
    <cellStyle name="40% - Colore 1 7 2 8 2" xfId="19542" xr:uid="{00000000-0005-0000-0000-00005F4B0000}"/>
    <cellStyle name="40% - Colore 1 7 2 8 3" xfId="19543" xr:uid="{00000000-0005-0000-0000-0000604B0000}"/>
    <cellStyle name="40% - Colore 1 7 2 9" xfId="19544" xr:uid="{00000000-0005-0000-0000-0000614B0000}"/>
    <cellStyle name="40% - Colore 1 7 3" xfId="19545" xr:uid="{00000000-0005-0000-0000-0000624B0000}"/>
    <cellStyle name="40% - Colore 1 7 3 10" xfId="19546" xr:uid="{00000000-0005-0000-0000-0000634B0000}"/>
    <cellStyle name="40% - Colore 1 7 3 2" xfId="19547" xr:uid="{00000000-0005-0000-0000-0000644B0000}"/>
    <cellStyle name="40% - Colore 1 7 3 2 2" xfId="19548" xr:uid="{00000000-0005-0000-0000-0000654B0000}"/>
    <cellStyle name="40% - Colore 1 7 3 2 2 2" xfId="19549" xr:uid="{00000000-0005-0000-0000-0000664B0000}"/>
    <cellStyle name="40% - Colore 1 7 3 2 2 2 2" xfId="19550" xr:uid="{00000000-0005-0000-0000-0000674B0000}"/>
    <cellStyle name="40% - Colore 1 7 3 2 2 2 3" xfId="19551" xr:uid="{00000000-0005-0000-0000-0000684B0000}"/>
    <cellStyle name="40% - Colore 1 7 3 2 2 3" xfId="19552" xr:uid="{00000000-0005-0000-0000-0000694B0000}"/>
    <cellStyle name="40% - Colore 1 7 3 2 2 4" xfId="19553" xr:uid="{00000000-0005-0000-0000-00006A4B0000}"/>
    <cellStyle name="40% - Colore 1 7 3 2 3" xfId="19554" xr:uid="{00000000-0005-0000-0000-00006B4B0000}"/>
    <cellStyle name="40% - Colore 1 7 3 2 3 2" xfId="19555" xr:uid="{00000000-0005-0000-0000-00006C4B0000}"/>
    <cellStyle name="40% - Colore 1 7 3 2 3 3" xfId="19556" xr:uid="{00000000-0005-0000-0000-00006D4B0000}"/>
    <cellStyle name="40% - Colore 1 7 3 2 4" xfId="19557" xr:uid="{00000000-0005-0000-0000-00006E4B0000}"/>
    <cellStyle name="40% - Colore 1 7 3 2 4 2" xfId="19558" xr:uid="{00000000-0005-0000-0000-00006F4B0000}"/>
    <cellStyle name="40% - Colore 1 7 3 2 4 3" xfId="19559" xr:uid="{00000000-0005-0000-0000-0000704B0000}"/>
    <cellStyle name="40% - Colore 1 7 3 2 5" xfId="19560" xr:uid="{00000000-0005-0000-0000-0000714B0000}"/>
    <cellStyle name="40% - Colore 1 7 3 2 5 2" xfId="19561" xr:uid="{00000000-0005-0000-0000-0000724B0000}"/>
    <cellStyle name="40% - Colore 1 7 3 2 5 3" xfId="19562" xr:uid="{00000000-0005-0000-0000-0000734B0000}"/>
    <cellStyle name="40% - Colore 1 7 3 2 6" xfId="19563" xr:uid="{00000000-0005-0000-0000-0000744B0000}"/>
    <cellStyle name="40% - Colore 1 7 3 2 7" xfId="19564" xr:uid="{00000000-0005-0000-0000-0000754B0000}"/>
    <cellStyle name="40% - Colore 1 7 3 3" xfId="19565" xr:uid="{00000000-0005-0000-0000-0000764B0000}"/>
    <cellStyle name="40% - Colore 1 7 3 3 2" xfId="19566" xr:uid="{00000000-0005-0000-0000-0000774B0000}"/>
    <cellStyle name="40% - Colore 1 7 3 3 2 2" xfId="19567" xr:uid="{00000000-0005-0000-0000-0000784B0000}"/>
    <cellStyle name="40% - Colore 1 7 3 3 2 2 2" xfId="19568" xr:uid="{00000000-0005-0000-0000-0000794B0000}"/>
    <cellStyle name="40% - Colore 1 7 3 3 2 2 3" xfId="19569" xr:uid="{00000000-0005-0000-0000-00007A4B0000}"/>
    <cellStyle name="40% - Colore 1 7 3 3 2 3" xfId="19570" xr:uid="{00000000-0005-0000-0000-00007B4B0000}"/>
    <cellStyle name="40% - Colore 1 7 3 3 2 4" xfId="19571" xr:uid="{00000000-0005-0000-0000-00007C4B0000}"/>
    <cellStyle name="40% - Colore 1 7 3 3 3" xfId="19572" xr:uid="{00000000-0005-0000-0000-00007D4B0000}"/>
    <cellStyle name="40% - Colore 1 7 3 3 3 2" xfId="19573" xr:uid="{00000000-0005-0000-0000-00007E4B0000}"/>
    <cellStyle name="40% - Colore 1 7 3 3 3 3" xfId="19574" xr:uid="{00000000-0005-0000-0000-00007F4B0000}"/>
    <cellStyle name="40% - Colore 1 7 3 3 4" xfId="19575" xr:uid="{00000000-0005-0000-0000-0000804B0000}"/>
    <cellStyle name="40% - Colore 1 7 3 3 4 2" xfId="19576" xr:uid="{00000000-0005-0000-0000-0000814B0000}"/>
    <cellStyle name="40% - Colore 1 7 3 3 4 3" xfId="19577" xr:uid="{00000000-0005-0000-0000-0000824B0000}"/>
    <cellStyle name="40% - Colore 1 7 3 3 5" xfId="19578" xr:uid="{00000000-0005-0000-0000-0000834B0000}"/>
    <cellStyle name="40% - Colore 1 7 3 3 5 2" xfId="19579" xr:uid="{00000000-0005-0000-0000-0000844B0000}"/>
    <cellStyle name="40% - Colore 1 7 3 3 5 3" xfId="19580" xr:uid="{00000000-0005-0000-0000-0000854B0000}"/>
    <cellStyle name="40% - Colore 1 7 3 3 6" xfId="19581" xr:uid="{00000000-0005-0000-0000-0000864B0000}"/>
    <cellStyle name="40% - Colore 1 7 3 3 7" xfId="19582" xr:uid="{00000000-0005-0000-0000-0000874B0000}"/>
    <cellStyle name="40% - Colore 1 7 3 4" xfId="19583" xr:uid="{00000000-0005-0000-0000-0000884B0000}"/>
    <cellStyle name="40% - Colore 1 7 3 4 2" xfId="19584" xr:uid="{00000000-0005-0000-0000-0000894B0000}"/>
    <cellStyle name="40% - Colore 1 7 3 4 2 2" xfId="19585" xr:uid="{00000000-0005-0000-0000-00008A4B0000}"/>
    <cellStyle name="40% - Colore 1 7 3 4 2 2 2" xfId="19586" xr:uid="{00000000-0005-0000-0000-00008B4B0000}"/>
    <cellStyle name="40% - Colore 1 7 3 4 2 2 3" xfId="19587" xr:uid="{00000000-0005-0000-0000-00008C4B0000}"/>
    <cellStyle name="40% - Colore 1 7 3 4 2 3" xfId="19588" xr:uid="{00000000-0005-0000-0000-00008D4B0000}"/>
    <cellStyle name="40% - Colore 1 7 3 4 2 4" xfId="19589" xr:uid="{00000000-0005-0000-0000-00008E4B0000}"/>
    <cellStyle name="40% - Colore 1 7 3 4 3" xfId="19590" xr:uid="{00000000-0005-0000-0000-00008F4B0000}"/>
    <cellStyle name="40% - Colore 1 7 3 4 3 2" xfId="19591" xr:uid="{00000000-0005-0000-0000-0000904B0000}"/>
    <cellStyle name="40% - Colore 1 7 3 4 3 3" xfId="19592" xr:uid="{00000000-0005-0000-0000-0000914B0000}"/>
    <cellStyle name="40% - Colore 1 7 3 4 4" xfId="19593" xr:uid="{00000000-0005-0000-0000-0000924B0000}"/>
    <cellStyle name="40% - Colore 1 7 3 4 4 2" xfId="19594" xr:uid="{00000000-0005-0000-0000-0000934B0000}"/>
    <cellStyle name="40% - Colore 1 7 3 4 4 3" xfId="19595" xr:uid="{00000000-0005-0000-0000-0000944B0000}"/>
    <cellStyle name="40% - Colore 1 7 3 4 5" xfId="19596" xr:uid="{00000000-0005-0000-0000-0000954B0000}"/>
    <cellStyle name="40% - Colore 1 7 3 4 5 2" xfId="19597" xr:uid="{00000000-0005-0000-0000-0000964B0000}"/>
    <cellStyle name="40% - Colore 1 7 3 4 5 3" xfId="19598" xr:uid="{00000000-0005-0000-0000-0000974B0000}"/>
    <cellStyle name="40% - Colore 1 7 3 4 6" xfId="19599" xr:uid="{00000000-0005-0000-0000-0000984B0000}"/>
    <cellStyle name="40% - Colore 1 7 3 4 7" xfId="19600" xr:uid="{00000000-0005-0000-0000-0000994B0000}"/>
    <cellStyle name="40% - Colore 1 7 3 5" xfId="19601" xr:uid="{00000000-0005-0000-0000-00009A4B0000}"/>
    <cellStyle name="40% - Colore 1 7 3 5 2" xfId="19602" xr:uid="{00000000-0005-0000-0000-00009B4B0000}"/>
    <cellStyle name="40% - Colore 1 7 3 5 2 2" xfId="19603" xr:uid="{00000000-0005-0000-0000-00009C4B0000}"/>
    <cellStyle name="40% - Colore 1 7 3 5 2 3" xfId="19604" xr:uid="{00000000-0005-0000-0000-00009D4B0000}"/>
    <cellStyle name="40% - Colore 1 7 3 5 3" xfId="19605" xr:uid="{00000000-0005-0000-0000-00009E4B0000}"/>
    <cellStyle name="40% - Colore 1 7 3 5 4" xfId="19606" xr:uid="{00000000-0005-0000-0000-00009F4B0000}"/>
    <cellStyle name="40% - Colore 1 7 3 6" xfId="19607" xr:uid="{00000000-0005-0000-0000-0000A04B0000}"/>
    <cellStyle name="40% - Colore 1 7 3 6 2" xfId="19608" xr:uid="{00000000-0005-0000-0000-0000A14B0000}"/>
    <cellStyle name="40% - Colore 1 7 3 6 3" xfId="19609" xr:uid="{00000000-0005-0000-0000-0000A24B0000}"/>
    <cellStyle name="40% - Colore 1 7 3 7" xfId="19610" xr:uid="{00000000-0005-0000-0000-0000A34B0000}"/>
    <cellStyle name="40% - Colore 1 7 3 7 2" xfId="19611" xr:uid="{00000000-0005-0000-0000-0000A44B0000}"/>
    <cellStyle name="40% - Colore 1 7 3 7 3" xfId="19612" xr:uid="{00000000-0005-0000-0000-0000A54B0000}"/>
    <cellStyle name="40% - Colore 1 7 3 8" xfId="19613" xr:uid="{00000000-0005-0000-0000-0000A64B0000}"/>
    <cellStyle name="40% - Colore 1 7 3 8 2" xfId="19614" xr:uid="{00000000-0005-0000-0000-0000A74B0000}"/>
    <cellStyle name="40% - Colore 1 7 3 8 3" xfId="19615" xr:uid="{00000000-0005-0000-0000-0000A84B0000}"/>
    <cellStyle name="40% - Colore 1 7 3 9" xfId="19616" xr:uid="{00000000-0005-0000-0000-0000A94B0000}"/>
    <cellStyle name="40% - Colore 1 7 4" xfId="19617" xr:uid="{00000000-0005-0000-0000-0000AA4B0000}"/>
    <cellStyle name="40% - Colore 1 7 4 2" xfId="19618" xr:uid="{00000000-0005-0000-0000-0000AB4B0000}"/>
    <cellStyle name="40% - Colore 1 7 4 2 2" xfId="19619" xr:uid="{00000000-0005-0000-0000-0000AC4B0000}"/>
    <cellStyle name="40% - Colore 1 7 4 2 2 2" xfId="19620" xr:uid="{00000000-0005-0000-0000-0000AD4B0000}"/>
    <cellStyle name="40% - Colore 1 7 4 2 2 3" xfId="19621" xr:uid="{00000000-0005-0000-0000-0000AE4B0000}"/>
    <cellStyle name="40% - Colore 1 7 4 2 3" xfId="19622" xr:uid="{00000000-0005-0000-0000-0000AF4B0000}"/>
    <cellStyle name="40% - Colore 1 7 4 2 4" xfId="19623" xr:uid="{00000000-0005-0000-0000-0000B04B0000}"/>
    <cellStyle name="40% - Colore 1 7 4 3" xfId="19624" xr:uid="{00000000-0005-0000-0000-0000B14B0000}"/>
    <cellStyle name="40% - Colore 1 7 4 3 2" xfId="19625" xr:uid="{00000000-0005-0000-0000-0000B24B0000}"/>
    <cellStyle name="40% - Colore 1 7 4 3 3" xfId="19626" xr:uid="{00000000-0005-0000-0000-0000B34B0000}"/>
    <cellStyle name="40% - Colore 1 7 4 4" xfId="19627" xr:uid="{00000000-0005-0000-0000-0000B44B0000}"/>
    <cellStyle name="40% - Colore 1 7 4 4 2" xfId="19628" xr:uid="{00000000-0005-0000-0000-0000B54B0000}"/>
    <cellStyle name="40% - Colore 1 7 4 4 3" xfId="19629" xr:uid="{00000000-0005-0000-0000-0000B64B0000}"/>
    <cellStyle name="40% - Colore 1 7 4 5" xfId="19630" xr:uid="{00000000-0005-0000-0000-0000B74B0000}"/>
    <cellStyle name="40% - Colore 1 7 4 5 2" xfId="19631" xr:uid="{00000000-0005-0000-0000-0000B84B0000}"/>
    <cellStyle name="40% - Colore 1 7 4 5 3" xfId="19632" xr:uid="{00000000-0005-0000-0000-0000B94B0000}"/>
    <cellStyle name="40% - Colore 1 7 4 6" xfId="19633" xr:uid="{00000000-0005-0000-0000-0000BA4B0000}"/>
    <cellStyle name="40% - Colore 1 7 4 7" xfId="19634" xr:uid="{00000000-0005-0000-0000-0000BB4B0000}"/>
    <cellStyle name="40% - Colore 1 7 5" xfId="19635" xr:uid="{00000000-0005-0000-0000-0000BC4B0000}"/>
    <cellStyle name="40% - Colore 1 7 5 2" xfId="19636" xr:uid="{00000000-0005-0000-0000-0000BD4B0000}"/>
    <cellStyle name="40% - Colore 1 7 5 2 2" xfId="19637" xr:uid="{00000000-0005-0000-0000-0000BE4B0000}"/>
    <cellStyle name="40% - Colore 1 7 5 2 2 2" xfId="19638" xr:uid="{00000000-0005-0000-0000-0000BF4B0000}"/>
    <cellStyle name="40% - Colore 1 7 5 2 2 3" xfId="19639" xr:uid="{00000000-0005-0000-0000-0000C04B0000}"/>
    <cellStyle name="40% - Colore 1 7 5 2 3" xfId="19640" xr:uid="{00000000-0005-0000-0000-0000C14B0000}"/>
    <cellStyle name="40% - Colore 1 7 5 2 4" xfId="19641" xr:uid="{00000000-0005-0000-0000-0000C24B0000}"/>
    <cellStyle name="40% - Colore 1 7 5 3" xfId="19642" xr:uid="{00000000-0005-0000-0000-0000C34B0000}"/>
    <cellStyle name="40% - Colore 1 7 5 3 2" xfId="19643" xr:uid="{00000000-0005-0000-0000-0000C44B0000}"/>
    <cellStyle name="40% - Colore 1 7 5 3 3" xfId="19644" xr:uid="{00000000-0005-0000-0000-0000C54B0000}"/>
    <cellStyle name="40% - Colore 1 7 5 4" xfId="19645" xr:uid="{00000000-0005-0000-0000-0000C64B0000}"/>
    <cellStyle name="40% - Colore 1 7 5 4 2" xfId="19646" xr:uid="{00000000-0005-0000-0000-0000C74B0000}"/>
    <cellStyle name="40% - Colore 1 7 5 4 3" xfId="19647" xr:uid="{00000000-0005-0000-0000-0000C84B0000}"/>
    <cellStyle name="40% - Colore 1 7 5 5" xfId="19648" xr:uid="{00000000-0005-0000-0000-0000C94B0000}"/>
    <cellStyle name="40% - Colore 1 7 5 5 2" xfId="19649" xr:uid="{00000000-0005-0000-0000-0000CA4B0000}"/>
    <cellStyle name="40% - Colore 1 7 5 5 3" xfId="19650" xr:uid="{00000000-0005-0000-0000-0000CB4B0000}"/>
    <cellStyle name="40% - Colore 1 7 5 6" xfId="19651" xr:uid="{00000000-0005-0000-0000-0000CC4B0000}"/>
    <cellStyle name="40% - Colore 1 7 5 7" xfId="19652" xr:uid="{00000000-0005-0000-0000-0000CD4B0000}"/>
    <cellStyle name="40% - Colore 1 7 6" xfId="19653" xr:uid="{00000000-0005-0000-0000-0000CE4B0000}"/>
    <cellStyle name="40% - Colore 1 7 6 2" xfId="19654" xr:uid="{00000000-0005-0000-0000-0000CF4B0000}"/>
    <cellStyle name="40% - Colore 1 7 6 2 2" xfId="19655" xr:uid="{00000000-0005-0000-0000-0000D04B0000}"/>
    <cellStyle name="40% - Colore 1 7 6 2 2 2" xfId="19656" xr:uid="{00000000-0005-0000-0000-0000D14B0000}"/>
    <cellStyle name="40% - Colore 1 7 6 2 2 3" xfId="19657" xr:uid="{00000000-0005-0000-0000-0000D24B0000}"/>
    <cellStyle name="40% - Colore 1 7 6 2 3" xfId="19658" xr:uid="{00000000-0005-0000-0000-0000D34B0000}"/>
    <cellStyle name="40% - Colore 1 7 6 2 4" xfId="19659" xr:uid="{00000000-0005-0000-0000-0000D44B0000}"/>
    <cellStyle name="40% - Colore 1 7 6 3" xfId="19660" xr:uid="{00000000-0005-0000-0000-0000D54B0000}"/>
    <cellStyle name="40% - Colore 1 7 6 3 2" xfId="19661" xr:uid="{00000000-0005-0000-0000-0000D64B0000}"/>
    <cellStyle name="40% - Colore 1 7 6 3 3" xfId="19662" xr:uid="{00000000-0005-0000-0000-0000D74B0000}"/>
    <cellStyle name="40% - Colore 1 7 6 4" xfId="19663" xr:uid="{00000000-0005-0000-0000-0000D84B0000}"/>
    <cellStyle name="40% - Colore 1 7 6 4 2" xfId="19664" xr:uid="{00000000-0005-0000-0000-0000D94B0000}"/>
    <cellStyle name="40% - Colore 1 7 6 4 3" xfId="19665" xr:uid="{00000000-0005-0000-0000-0000DA4B0000}"/>
    <cellStyle name="40% - Colore 1 7 6 5" xfId="19666" xr:uid="{00000000-0005-0000-0000-0000DB4B0000}"/>
    <cellStyle name="40% - Colore 1 7 6 5 2" xfId="19667" xr:uid="{00000000-0005-0000-0000-0000DC4B0000}"/>
    <cellStyle name="40% - Colore 1 7 6 5 3" xfId="19668" xr:uid="{00000000-0005-0000-0000-0000DD4B0000}"/>
    <cellStyle name="40% - Colore 1 7 6 6" xfId="19669" xr:uid="{00000000-0005-0000-0000-0000DE4B0000}"/>
    <cellStyle name="40% - Colore 1 7 6 7" xfId="19670" xr:uid="{00000000-0005-0000-0000-0000DF4B0000}"/>
    <cellStyle name="40% - Colore 1 7 7" xfId="19671" xr:uid="{00000000-0005-0000-0000-0000E04B0000}"/>
    <cellStyle name="40% - Colore 1 7 7 2" xfId="19672" xr:uid="{00000000-0005-0000-0000-0000E14B0000}"/>
    <cellStyle name="40% - Colore 1 7 7 2 2" xfId="19673" xr:uid="{00000000-0005-0000-0000-0000E24B0000}"/>
    <cellStyle name="40% - Colore 1 7 7 2 3" xfId="19674" xr:uid="{00000000-0005-0000-0000-0000E34B0000}"/>
    <cellStyle name="40% - Colore 1 7 7 3" xfId="19675" xr:uid="{00000000-0005-0000-0000-0000E44B0000}"/>
    <cellStyle name="40% - Colore 1 7 7 4" xfId="19676" xr:uid="{00000000-0005-0000-0000-0000E54B0000}"/>
    <cellStyle name="40% - Colore 1 7 8" xfId="19677" xr:uid="{00000000-0005-0000-0000-0000E64B0000}"/>
    <cellStyle name="40% - Colore 1 7 8 2" xfId="19678" xr:uid="{00000000-0005-0000-0000-0000E74B0000}"/>
    <cellStyle name="40% - Colore 1 7 8 3" xfId="19679" xr:uid="{00000000-0005-0000-0000-0000E84B0000}"/>
    <cellStyle name="40% - Colore 1 7 9" xfId="19680" xr:uid="{00000000-0005-0000-0000-0000E94B0000}"/>
    <cellStyle name="40% - Colore 1 7 9 2" xfId="19681" xr:uid="{00000000-0005-0000-0000-0000EA4B0000}"/>
    <cellStyle name="40% - Colore 1 7 9 3" xfId="19682" xr:uid="{00000000-0005-0000-0000-0000EB4B0000}"/>
    <cellStyle name="40% - Colore 1 8" xfId="19683" xr:uid="{00000000-0005-0000-0000-0000EC4B0000}"/>
    <cellStyle name="40% - Colore 1 8 10" xfId="19684" xr:uid="{00000000-0005-0000-0000-0000ED4B0000}"/>
    <cellStyle name="40% - Colore 1 8 10 2" xfId="19685" xr:uid="{00000000-0005-0000-0000-0000EE4B0000}"/>
    <cellStyle name="40% - Colore 1 8 10 3" xfId="19686" xr:uid="{00000000-0005-0000-0000-0000EF4B0000}"/>
    <cellStyle name="40% - Colore 1 8 11" xfId="19687" xr:uid="{00000000-0005-0000-0000-0000F04B0000}"/>
    <cellStyle name="40% - Colore 1 8 12" xfId="19688" xr:uid="{00000000-0005-0000-0000-0000F14B0000}"/>
    <cellStyle name="40% - Colore 1 8 2" xfId="19689" xr:uid="{00000000-0005-0000-0000-0000F24B0000}"/>
    <cellStyle name="40% - Colore 1 8 2 10" xfId="19690" xr:uid="{00000000-0005-0000-0000-0000F34B0000}"/>
    <cellStyle name="40% - Colore 1 8 2 2" xfId="19691" xr:uid="{00000000-0005-0000-0000-0000F44B0000}"/>
    <cellStyle name="40% - Colore 1 8 2 2 2" xfId="19692" xr:uid="{00000000-0005-0000-0000-0000F54B0000}"/>
    <cellStyle name="40% - Colore 1 8 2 2 2 2" xfId="19693" xr:uid="{00000000-0005-0000-0000-0000F64B0000}"/>
    <cellStyle name="40% - Colore 1 8 2 2 2 2 2" xfId="19694" xr:uid="{00000000-0005-0000-0000-0000F74B0000}"/>
    <cellStyle name="40% - Colore 1 8 2 2 2 2 3" xfId="19695" xr:uid="{00000000-0005-0000-0000-0000F84B0000}"/>
    <cellStyle name="40% - Colore 1 8 2 2 2 3" xfId="19696" xr:uid="{00000000-0005-0000-0000-0000F94B0000}"/>
    <cellStyle name="40% - Colore 1 8 2 2 2 4" xfId="19697" xr:uid="{00000000-0005-0000-0000-0000FA4B0000}"/>
    <cellStyle name="40% - Colore 1 8 2 2 3" xfId="19698" xr:uid="{00000000-0005-0000-0000-0000FB4B0000}"/>
    <cellStyle name="40% - Colore 1 8 2 2 3 2" xfId="19699" xr:uid="{00000000-0005-0000-0000-0000FC4B0000}"/>
    <cellStyle name="40% - Colore 1 8 2 2 3 3" xfId="19700" xr:uid="{00000000-0005-0000-0000-0000FD4B0000}"/>
    <cellStyle name="40% - Colore 1 8 2 2 4" xfId="19701" xr:uid="{00000000-0005-0000-0000-0000FE4B0000}"/>
    <cellStyle name="40% - Colore 1 8 2 2 4 2" xfId="19702" xr:uid="{00000000-0005-0000-0000-0000FF4B0000}"/>
    <cellStyle name="40% - Colore 1 8 2 2 4 3" xfId="19703" xr:uid="{00000000-0005-0000-0000-0000004C0000}"/>
    <cellStyle name="40% - Colore 1 8 2 2 5" xfId="19704" xr:uid="{00000000-0005-0000-0000-0000014C0000}"/>
    <cellStyle name="40% - Colore 1 8 2 2 5 2" xfId="19705" xr:uid="{00000000-0005-0000-0000-0000024C0000}"/>
    <cellStyle name="40% - Colore 1 8 2 2 5 3" xfId="19706" xr:uid="{00000000-0005-0000-0000-0000034C0000}"/>
    <cellStyle name="40% - Colore 1 8 2 2 6" xfId="19707" xr:uid="{00000000-0005-0000-0000-0000044C0000}"/>
    <cellStyle name="40% - Colore 1 8 2 2 7" xfId="19708" xr:uid="{00000000-0005-0000-0000-0000054C0000}"/>
    <cellStyle name="40% - Colore 1 8 2 3" xfId="19709" xr:uid="{00000000-0005-0000-0000-0000064C0000}"/>
    <cellStyle name="40% - Colore 1 8 2 3 2" xfId="19710" xr:uid="{00000000-0005-0000-0000-0000074C0000}"/>
    <cellStyle name="40% - Colore 1 8 2 3 2 2" xfId="19711" xr:uid="{00000000-0005-0000-0000-0000084C0000}"/>
    <cellStyle name="40% - Colore 1 8 2 3 2 2 2" xfId="19712" xr:uid="{00000000-0005-0000-0000-0000094C0000}"/>
    <cellStyle name="40% - Colore 1 8 2 3 2 2 3" xfId="19713" xr:uid="{00000000-0005-0000-0000-00000A4C0000}"/>
    <cellStyle name="40% - Colore 1 8 2 3 2 3" xfId="19714" xr:uid="{00000000-0005-0000-0000-00000B4C0000}"/>
    <cellStyle name="40% - Colore 1 8 2 3 2 4" xfId="19715" xr:uid="{00000000-0005-0000-0000-00000C4C0000}"/>
    <cellStyle name="40% - Colore 1 8 2 3 3" xfId="19716" xr:uid="{00000000-0005-0000-0000-00000D4C0000}"/>
    <cellStyle name="40% - Colore 1 8 2 3 3 2" xfId="19717" xr:uid="{00000000-0005-0000-0000-00000E4C0000}"/>
    <cellStyle name="40% - Colore 1 8 2 3 3 3" xfId="19718" xr:uid="{00000000-0005-0000-0000-00000F4C0000}"/>
    <cellStyle name="40% - Colore 1 8 2 3 4" xfId="19719" xr:uid="{00000000-0005-0000-0000-0000104C0000}"/>
    <cellStyle name="40% - Colore 1 8 2 3 4 2" xfId="19720" xr:uid="{00000000-0005-0000-0000-0000114C0000}"/>
    <cellStyle name="40% - Colore 1 8 2 3 4 3" xfId="19721" xr:uid="{00000000-0005-0000-0000-0000124C0000}"/>
    <cellStyle name="40% - Colore 1 8 2 3 5" xfId="19722" xr:uid="{00000000-0005-0000-0000-0000134C0000}"/>
    <cellStyle name="40% - Colore 1 8 2 3 5 2" xfId="19723" xr:uid="{00000000-0005-0000-0000-0000144C0000}"/>
    <cellStyle name="40% - Colore 1 8 2 3 5 3" xfId="19724" xr:uid="{00000000-0005-0000-0000-0000154C0000}"/>
    <cellStyle name="40% - Colore 1 8 2 3 6" xfId="19725" xr:uid="{00000000-0005-0000-0000-0000164C0000}"/>
    <cellStyle name="40% - Colore 1 8 2 3 7" xfId="19726" xr:uid="{00000000-0005-0000-0000-0000174C0000}"/>
    <cellStyle name="40% - Colore 1 8 2 4" xfId="19727" xr:uid="{00000000-0005-0000-0000-0000184C0000}"/>
    <cellStyle name="40% - Colore 1 8 2 4 2" xfId="19728" xr:uid="{00000000-0005-0000-0000-0000194C0000}"/>
    <cellStyle name="40% - Colore 1 8 2 4 2 2" xfId="19729" xr:uid="{00000000-0005-0000-0000-00001A4C0000}"/>
    <cellStyle name="40% - Colore 1 8 2 4 2 2 2" xfId="19730" xr:uid="{00000000-0005-0000-0000-00001B4C0000}"/>
    <cellStyle name="40% - Colore 1 8 2 4 2 2 3" xfId="19731" xr:uid="{00000000-0005-0000-0000-00001C4C0000}"/>
    <cellStyle name="40% - Colore 1 8 2 4 2 3" xfId="19732" xr:uid="{00000000-0005-0000-0000-00001D4C0000}"/>
    <cellStyle name="40% - Colore 1 8 2 4 2 4" xfId="19733" xr:uid="{00000000-0005-0000-0000-00001E4C0000}"/>
    <cellStyle name="40% - Colore 1 8 2 4 3" xfId="19734" xr:uid="{00000000-0005-0000-0000-00001F4C0000}"/>
    <cellStyle name="40% - Colore 1 8 2 4 3 2" xfId="19735" xr:uid="{00000000-0005-0000-0000-0000204C0000}"/>
    <cellStyle name="40% - Colore 1 8 2 4 3 3" xfId="19736" xr:uid="{00000000-0005-0000-0000-0000214C0000}"/>
    <cellStyle name="40% - Colore 1 8 2 4 4" xfId="19737" xr:uid="{00000000-0005-0000-0000-0000224C0000}"/>
    <cellStyle name="40% - Colore 1 8 2 4 4 2" xfId="19738" xr:uid="{00000000-0005-0000-0000-0000234C0000}"/>
    <cellStyle name="40% - Colore 1 8 2 4 4 3" xfId="19739" xr:uid="{00000000-0005-0000-0000-0000244C0000}"/>
    <cellStyle name="40% - Colore 1 8 2 4 5" xfId="19740" xr:uid="{00000000-0005-0000-0000-0000254C0000}"/>
    <cellStyle name="40% - Colore 1 8 2 4 5 2" xfId="19741" xr:uid="{00000000-0005-0000-0000-0000264C0000}"/>
    <cellStyle name="40% - Colore 1 8 2 4 5 3" xfId="19742" xr:uid="{00000000-0005-0000-0000-0000274C0000}"/>
    <cellStyle name="40% - Colore 1 8 2 4 6" xfId="19743" xr:uid="{00000000-0005-0000-0000-0000284C0000}"/>
    <cellStyle name="40% - Colore 1 8 2 4 7" xfId="19744" xr:uid="{00000000-0005-0000-0000-0000294C0000}"/>
    <cellStyle name="40% - Colore 1 8 2 5" xfId="19745" xr:uid="{00000000-0005-0000-0000-00002A4C0000}"/>
    <cellStyle name="40% - Colore 1 8 2 5 2" xfId="19746" xr:uid="{00000000-0005-0000-0000-00002B4C0000}"/>
    <cellStyle name="40% - Colore 1 8 2 5 2 2" xfId="19747" xr:uid="{00000000-0005-0000-0000-00002C4C0000}"/>
    <cellStyle name="40% - Colore 1 8 2 5 2 3" xfId="19748" xr:uid="{00000000-0005-0000-0000-00002D4C0000}"/>
    <cellStyle name="40% - Colore 1 8 2 5 3" xfId="19749" xr:uid="{00000000-0005-0000-0000-00002E4C0000}"/>
    <cellStyle name="40% - Colore 1 8 2 5 4" xfId="19750" xr:uid="{00000000-0005-0000-0000-00002F4C0000}"/>
    <cellStyle name="40% - Colore 1 8 2 6" xfId="19751" xr:uid="{00000000-0005-0000-0000-0000304C0000}"/>
    <cellStyle name="40% - Colore 1 8 2 6 2" xfId="19752" xr:uid="{00000000-0005-0000-0000-0000314C0000}"/>
    <cellStyle name="40% - Colore 1 8 2 6 3" xfId="19753" xr:uid="{00000000-0005-0000-0000-0000324C0000}"/>
    <cellStyle name="40% - Colore 1 8 2 7" xfId="19754" xr:uid="{00000000-0005-0000-0000-0000334C0000}"/>
    <cellStyle name="40% - Colore 1 8 2 7 2" xfId="19755" xr:uid="{00000000-0005-0000-0000-0000344C0000}"/>
    <cellStyle name="40% - Colore 1 8 2 7 3" xfId="19756" xr:uid="{00000000-0005-0000-0000-0000354C0000}"/>
    <cellStyle name="40% - Colore 1 8 2 8" xfId="19757" xr:uid="{00000000-0005-0000-0000-0000364C0000}"/>
    <cellStyle name="40% - Colore 1 8 2 8 2" xfId="19758" xr:uid="{00000000-0005-0000-0000-0000374C0000}"/>
    <cellStyle name="40% - Colore 1 8 2 8 3" xfId="19759" xr:uid="{00000000-0005-0000-0000-0000384C0000}"/>
    <cellStyle name="40% - Colore 1 8 2 9" xfId="19760" xr:uid="{00000000-0005-0000-0000-0000394C0000}"/>
    <cellStyle name="40% - Colore 1 8 3" xfId="19761" xr:uid="{00000000-0005-0000-0000-00003A4C0000}"/>
    <cellStyle name="40% - Colore 1 8 3 10" xfId="19762" xr:uid="{00000000-0005-0000-0000-00003B4C0000}"/>
    <cellStyle name="40% - Colore 1 8 3 2" xfId="19763" xr:uid="{00000000-0005-0000-0000-00003C4C0000}"/>
    <cellStyle name="40% - Colore 1 8 3 2 2" xfId="19764" xr:uid="{00000000-0005-0000-0000-00003D4C0000}"/>
    <cellStyle name="40% - Colore 1 8 3 2 2 2" xfId="19765" xr:uid="{00000000-0005-0000-0000-00003E4C0000}"/>
    <cellStyle name="40% - Colore 1 8 3 2 2 2 2" xfId="19766" xr:uid="{00000000-0005-0000-0000-00003F4C0000}"/>
    <cellStyle name="40% - Colore 1 8 3 2 2 2 3" xfId="19767" xr:uid="{00000000-0005-0000-0000-0000404C0000}"/>
    <cellStyle name="40% - Colore 1 8 3 2 2 3" xfId="19768" xr:uid="{00000000-0005-0000-0000-0000414C0000}"/>
    <cellStyle name="40% - Colore 1 8 3 2 2 4" xfId="19769" xr:uid="{00000000-0005-0000-0000-0000424C0000}"/>
    <cellStyle name="40% - Colore 1 8 3 2 3" xfId="19770" xr:uid="{00000000-0005-0000-0000-0000434C0000}"/>
    <cellStyle name="40% - Colore 1 8 3 2 3 2" xfId="19771" xr:uid="{00000000-0005-0000-0000-0000444C0000}"/>
    <cellStyle name="40% - Colore 1 8 3 2 3 3" xfId="19772" xr:uid="{00000000-0005-0000-0000-0000454C0000}"/>
    <cellStyle name="40% - Colore 1 8 3 2 4" xfId="19773" xr:uid="{00000000-0005-0000-0000-0000464C0000}"/>
    <cellStyle name="40% - Colore 1 8 3 2 4 2" xfId="19774" xr:uid="{00000000-0005-0000-0000-0000474C0000}"/>
    <cellStyle name="40% - Colore 1 8 3 2 4 3" xfId="19775" xr:uid="{00000000-0005-0000-0000-0000484C0000}"/>
    <cellStyle name="40% - Colore 1 8 3 2 5" xfId="19776" xr:uid="{00000000-0005-0000-0000-0000494C0000}"/>
    <cellStyle name="40% - Colore 1 8 3 2 5 2" xfId="19777" xr:uid="{00000000-0005-0000-0000-00004A4C0000}"/>
    <cellStyle name="40% - Colore 1 8 3 2 5 3" xfId="19778" xr:uid="{00000000-0005-0000-0000-00004B4C0000}"/>
    <cellStyle name="40% - Colore 1 8 3 2 6" xfId="19779" xr:uid="{00000000-0005-0000-0000-00004C4C0000}"/>
    <cellStyle name="40% - Colore 1 8 3 2 7" xfId="19780" xr:uid="{00000000-0005-0000-0000-00004D4C0000}"/>
    <cellStyle name="40% - Colore 1 8 3 3" xfId="19781" xr:uid="{00000000-0005-0000-0000-00004E4C0000}"/>
    <cellStyle name="40% - Colore 1 8 3 3 2" xfId="19782" xr:uid="{00000000-0005-0000-0000-00004F4C0000}"/>
    <cellStyle name="40% - Colore 1 8 3 3 2 2" xfId="19783" xr:uid="{00000000-0005-0000-0000-0000504C0000}"/>
    <cellStyle name="40% - Colore 1 8 3 3 2 2 2" xfId="19784" xr:uid="{00000000-0005-0000-0000-0000514C0000}"/>
    <cellStyle name="40% - Colore 1 8 3 3 2 2 3" xfId="19785" xr:uid="{00000000-0005-0000-0000-0000524C0000}"/>
    <cellStyle name="40% - Colore 1 8 3 3 2 3" xfId="19786" xr:uid="{00000000-0005-0000-0000-0000534C0000}"/>
    <cellStyle name="40% - Colore 1 8 3 3 2 4" xfId="19787" xr:uid="{00000000-0005-0000-0000-0000544C0000}"/>
    <cellStyle name="40% - Colore 1 8 3 3 3" xfId="19788" xr:uid="{00000000-0005-0000-0000-0000554C0000}"/>
    <cellStyle name="40% - Colore 1 8 3 3 3 2" xfId="19789" xr:uid="{00000000-0005-0000-0000-0000564C0000}"/>
    <cellStyle name="40% - Colore 1 8 3 3 3 3" xfId="19790" xr:uid="{00000000-0005-0000-0000-0000574C0000}"/>
    <cellStyle name="40% - Colore 1 8 3 3 4" xfId="19791" xr:uid="{00000000-0005-0000-0000-0000584C0000}"/>
    <cellStyle name="40% - Colore 1 8 3 3 4 2" xfId="19792" xr:uid="{00000000-0005-0000-0000-0000594C0000}"/>
    <cellStyle name="40% - Colore 1 8 3 3 4 3" xfId="19793" xr:uid="{00000000-0005-0000-0000-00005A4C0000}"/>
    <cellStyle name="40% - Colore 1 8 3 3 5" xfId="19794" xr:uid="{00000000-0005-0000-0000-00005B4C0000}"/>
    <cellStyle name="40% - Colore 1 8 3 3 5 2" xfId="19795" xr:uid="{00000000-0005-0000-0000-00005C4C0000}"/>
    <cellStyle name="40% - Colore 1 8 3 3 5 3" xfId="19796" xr:uid="{00000000-0005-0000-0000-00005D4C0000}"/>
    <cellStyle name="40% - Colore 1 8 3 3 6" xfId="19797" xr:uid="{00000000-0005-0000-0000-00005E4C0000}"/>
    <cellStyle name="40% - Colore 1 8 3 3 7" xfId="19798" xr:uid="{00000000-0005-0000-0000-00005F4C0000}"/>
    <cellStyle name="40% - Colore 1 8 3 4" xfId="19799" xr:uid="{00000000-0005-0000-0000-0000604C0000}"/>
    <cellStyle name="40% - Colore 1 8 3 4 2" xfId="19800" xr:uid="{00000000-0005-0000-0000-0000614C0000}"/>
    <cellStyle name="40% - Colore 1 8 3 4 2 2" xfId="19801" xr:uid="{00000000-0005-0000-0000-0000624C0000}"/>
    <cellStyle name="40% - Colore 1 8 3 4 2 2 2" xfId="19802" xr:uid="{00000000-0005-0000-0000-0000634C0000}"/>
    <cellStyle name="40% - Colore 1 8 3 4 2 2 3" xfId="19803" xr:uid="{00000000-0005-0000-0000-0000644C0000}"/>
    <cellStyle name="40% - Colore 1 8 3 4 2 3" xfId="19804" xr:uid="{00000000-0005-0000-0000-0000654C0000}"/>
    <cellStyle name="40% - Colore 1 8 3 4 2 4" xfId="19805" xr:uid="{00000000-0005-0000-0000-0000664C0000}"/>
    <cellStyle name="40% - Colore 1 8 3 4 3" xfId="19806" xr:uid="{00000000-0005-0000-0000-0000674C0000}"/>
    <cellStyle name="40% - Colore 1 8 3 4 3 2" xfId="19807" xr:uid="{00000000-0005-0000-0000-0000684C0000}"/>
    <cellStyle name="40% - Colore 1 8 3 4 3 3" xfId="19808" xr:uid="{00000000-0005-0000-0000-0000694C0000}"/>
    <cellStyle name="40% - Colore 1 8 3 4 4" xfId="19809" xr:uid="{00000000-0005-0000-0000-00006A4C0000}"/>
    <cellStyle name="40% - Colore 1 8 3 4 4 2" xfId="19810" xr:uid="{00000000-0005-0000-0000-00006B4C0000}"/>
    <cellStyle name="40% - Colore 1 8 3 4 4 3" xfId="19811" xr:uid="{00000000-0005-0000-0000-00006C4C0000}"/>
    <cellStyle name="40% - Colore 1 8 3 4 5" xfId="19812" xr:uid="{00000000-0005-0000-0000-00006D4C0000}"/>
    <cellStyle name="40% - Colore 1 8 3 4 5 2" xfId="19813" xr:uid="{00000000-0005-0000-0000-00006E4C0000}"/>
    <cellStyle name="40% - Colore 1 8 3 4 5 3" xfId="19814" xr:uid="{00000000-0005-0000-0000-00006F4C0000}"/>
    <cellStyle name="40% - Colore 1 8 3 4 6" xfId="19815" xr:uid="{00000000-0005-0000-0000-0000704C0000}"/>
    <cellStyle name="40% - Colore 1 8 3 4 7" xfId="19816" xr:uid="{00000000-0005-0000-0000-0000714C0000}"/>
    <cellStyle name="40% - Colore 1 8 3 5" xfId="19817" xr:uid="{00000000-0005-0000-0000-0000724C0000}"/>
    <cellStyle name="40% - Colore 1 8 3 5 2" xfId="19818" xr:uid="{00000000-0005-0000-0000-0000734C0000}"/>
    <cellStyle name="40% - Colore 1 8 3 5 2 2" xfId="19819" xr:uid="{00000000-0005-0000-0000-0000744C0000}"/>
    <cellStyle name="40% - Colore 1 8 3 5 2 3" xfId="19820" xr:uid="{00000000-0005-0000-0000-0000754C0000}"/>
    <cellStyle name="40% - Colore 1 8 3 5 3" xfId="19821" xr:uid="{00000000-0005-0000-0000-0000764C0000}"/>
    <cellStyle name="40% - Colore 1 8 3 5 4" xfId="19822" xr:uid="{00000000-0005-0000-0000-0000774C0000}"/>
    <cellStyle name="40% - Colore 1 8 3 6" xfId="19823" xr:uid="{00000000-0005-0000-0000-0000784C0000}"/>
    <cellStyle name="40% - Colore 1 8 3 6 2" xfId="19824" xr:uid="{00000000-0005-0000-0000-0000794C0000}"/>
    <cellStyle name="40% - Colore 1 8 3 6 3" xfId="19825" xr:uid="{00000000-0005-0000-0000-00007A4C0000}"/>
    <cellStyle name="40% - Colore 1 8 3 7" xfId="19826" xr:uid="{00000000-0005-0000-0000-00007B4C0000}"/>
    <cellStyle name="40% - Colore 1 8 3 7 2" xfId="19827" xr:uid="{00000000-0005-0000-0000-00007C4C0000}"/>
    <cellStyle name="40% - Colore 1 8 3 7 3" xfId="19828" xr:uid="{00000000-0005-0000-0000-00007D4C0000}"/>
    <cellStyle name="40% - Colore 1 8 3 8" xfId="19829" xr:uid="{00000000-0005-0000-0000-00007E4C0000}"/>
    <cellStyle name="40% - Colore 1 8 3 8 2" xfId="19830" xr:uid="{00000000-0005-0000-0000-00007F4C0000}"/>
    <cellStyle name="40% - Colore 1 8 3 8 3" xfId="19831" xr:uid="{00000000-0005-0000-0000-0000804C0000}"/>
    <cellStyle name="40% - Colore 1 8 3 9" xfId="19832" xr:uid="{00000000-0005-0000-0000-0000814C0000}"/>
    <cellStyle name="40% - Colore 1 8 4" xfId="19833" xr:uid="{00000000-0005-0000-0000-0000824C0000}"/>
    <cellStyle name="40% - Colore 1 8 4 2" xfId="19834" xr:uid="{00000000-0005-0000-0000-0000834C0000}"/>
    <cellStyle name="40% - Colore 1 8 4 2 2" xfId="19835" xr:uid="{00000000-0005-0000-0000-0000844C0000}"/>
    <cellStyle name="40% - Colore 1 8 4 2 2 2" xfId="19836" xr:uid="{00000000-0005-0000-0000-0000854C0000}"/>
    <cellStyle name="40% - Colore 1 8 4 2 2 3" xfId="19837" xr:uid="{00000000-0005-0000-0000-0000864C0000}"/>
    <cellStyle name="40% - Colore 1 8 4 2 3" xfId="19838" xr:uid="{00000000-0005-0000-0000-0000874C0000}"/>
    <cellStyle name="40% - Colore 1 8 4 2 4" xfId="19839" xr:uid="{00000000-0005-0000-0000-0000884C0000}"/>
    <cellStyle name="40% - Colore 1 8 4 3" xfId="19840" xr:uid="{00000000-0005-0000-0000-0000894C0000}"/>
    <cellStyle name="40% - Colore 1 8 4 3 2" xfId="19841" xr:uid="{00000000-0005-0000-0000-00008A4C0000}"/>
    <cellStyle name="40% - Colore 1 8 4 3 3" xfId="19842" xr:uid="{00000000-0005-0000-0000-00008B4C0000}"/>
    <cellStyle name="40% - Colore 1 8 4 4" xfId="19843" xr:uid="{00000000-0005-0000-0000-00008C4C0000}"/>
    <cellStyle name="40% - Colore 1 8 4 4 2" xfId="19844" xr:uid="{00000000-0005-0000-0000-00008D4C0000}"/>
    <cellStyle name="40% - Colore 1 8 4 4 3" xfId="19845" xr:uid="{00000000-0005-0000-0000-00008E4C0000}"/>
    <cellStyle name="40% - Colore 1 8 4 5" xfId="19846" xr:uid="{00000000-0005-0000-0000-00008F4C0000}"/>
    <cellStyle name="40% - Colore 1 8 4 5 2" xfId="19847" xr:uid="{00000000-0005-0000-0000-0000904C0000}"/>
    <cellStyle name="40% - Colore 1 8 4 5 3" xfId="19848" xr:uid="{00000000-0005-0000-0000-0000914C0000}"/>
    <cellStyle name="40% - Colore 1 8 4 6" xfId="19849" xr:uid="{00000000-0005-0000-0000-0000924C0000}"/>
    <cellStyle name="40% - Colore 1 8 4 7" xfId="19850" xr:uid="{00000000-0005-0000-0000-0000934C0000}"/>
    <cellStyle name="40% - Colore 1 8 5" xfId="19851" xr:uid="{00000000-0005-0000-0000-0000944C0000}"/>
    <cellStyle name="40% - Colore 1 8 5 2" xfId="19852" xr:uid="{00000000-0005-0000-0000-0000954C0000}"/>
    <cellStyle name="40% - Colore 1 8 5 2 2" xfId="19853" xr:uid="{00000000-0005-0000-0000-0000964C0000}"/>
    <cellStyle name="40% - Colore 1 8 5 2 2 2" xfId="19854" xr:uid="{00000000-0005-0000-0000-0000974C0000}"/>
    <cellStyle name="40% - Colore 1 8 5 2 2 3" xfId="19855" xr:uid="{00000000-0005-0000-0000-0000984C0000}"/>
    <cellStyle name="40% - Colore 1 8 5 2 3" xfId="19856" xr:uid="{00000000-0005-0000-0000-0000994C0000}"/>
    <cellStyle name="40% - Colore 1 8 5 2 4" xfId="19857" xr:uid="{00000000-0005-0000-0000-00009A4C0000}"/>
    <cellStyle name="40% - Colore 1 8 5 3" xfId="19858" xr:uid="{00000000-0005-0000-0000-00009B4C0000}"/>
    <cellStyle name="40% - Colore 1 8 5 3 2" xfId="19859" xr:uid="{00000000-0005-0000-0000-00009C4C0000}"/>
    <cellStyle name="40% - Colore 1 8 5 3 3" xfId="19860" xr:uid="{00000000-0005-0000-0000-00009D4C0000}"/>
    <cellStyle name="40% - Colore 1 8 5 4" xfId="19861" xr:uid="{00000000-0005-0000-0000-00009E4C0000}"/>
    <cellStyle name="40% - Colore 1 8 5 4 2" xfId="19862" xr:uid="{00000000-0005-0000-0000-00009F4C0000}"/>
    <cellStyle name="40% - Colore 1 8 5 4 3" xfId="19863" xr:uid="{00000000-0005-0000-0000-0000A04C0000}"/>
    <cellStyle name="40% - Colore 1 8 5 5" xfId="19864" xr:uid="{00000000-0005-0000-0000-0000A14C0000}"/>
    <cellStyle name="40% - Colore 1 8 5 5 2" xfId="19865" xr:uid="{00000000-0005-0000-0000-0000A24C0000}"/>
    <cellStyle name="40% - Colore 1 8 5 5 3" xfId="19866" xr:uid="{00000000-0005-0000-0000-0000A34C0000}"/>
    <cellStyle name="40% - Colore 1 8 5 6" xfId="19867" xr:uid="{00000000-0005-0000-0000-0000A44C0000}"/>
    <cellStyle name="40% - Colore 1 8 5 7" xfId="19868" xr:uid="{00000000-0005-0000-0000-0000A54C0000}"/>
    <cellStyle name="40% - Colore 1 8 6" xfId="19869" xr:uid="{00000000-0005-0000-0000-0000A64C0000}"/>
    <cellStyle name="40% - Colore 1 8 6 2" xfId="19870" xr:uid="{00000000-0005-0000-0000-0000A74C0000}"/>
    <cellStyle name="40% - Colore 1 8 6 2 2" xfId="19871" xr:uid="{00000000-0005-0000-0000-0000A84C0000}"/>
    <cellStyle name="40% - Colore 1 8 6 2 2 2" xfId="19872" xr:uid="{00000000-0005-0000-0000-0000A94C0000}"/>
    <cellStyle name="40% - Colore 1 8 6 2 2 3" xfId="19873" xr:uid="{00000000-0005-0000-0000-0000AA4C0000}"/>
    <cellStyle name="40% - Colore 1 8 6 2 3" xfId="19874" xr:uid="{00000000-0005-0000-0000-0000AB4C0000}"/>
    <cellStyle name="40% - Colore 1 8 6 2 4" xfId="19875" xr:uid="{00000000-0005-0000-0000-0000AC4C0000}"/>
    <cellStyle name="40% - Colore 1 8 6 3" xfId="19876" xr:uid="{00000000-0005-0000-0000-0000AD4C0000}"/>
    <cellStyle name="40% - Colore 1 8 6 3 2" xfId="19877" xr:uid="{00000000-0005-0000-0000-0000AE4C0000}"/>
    <cellStyle name="40% - Colore 1 8 6 3 3" xfId="19878" xr:uid="{00000000-0005-0000-0000-0000AF4C0000}"/>
    <cellStyle name="40% - Colore 1 8 6 4" xfId="19879" xr:uid="{00000000-0005-0000-0000-0000B04C0000}"/>
    <cellStyle name="40% - Colore 1 8 6 4 2" xfId="19880" xr:uid="{00000000-0005-0000-0000-0000B14C0000}"/>
    <cellStyle name="40% - Colore 1 8 6 4 3" xfId="19881" xr:uid="{00000000-0005-0000-0000-0000B24C0000}"/>
    <cellStyle name="40% - Colore 1 8 6 5" xfId="19882" xr:uid="{00000000-0005-0000-0000-0000B34C0000}"/>
    <cellStyle name="40% - Colore 1 8 6 5 2" xfId="19883" xr:uid="{00000000-0005-0000-0000-0000B44C0000}"/>
    <cellStyle name="40% - Colore 1 8 6 5 3" xfId="19884" xr:uid="{00000000-0005-0000-0000-0000B54C0000}"/>
    <cellStyle name="40% - Colore 1 8 6 6" xfId="19885" xr:uid="{00000000-0005-0000-0000-0000B64C0000}"/>
    <cellStyle name="40% - Colore 1 8 6 7" xfId="19886" xr:uid="{00000000-0005-0000-0000-0000B74C0000}"/>
    <cellStyle name="40% - Colore 1 8 7" xfId="19887" xr:uid="{00000000-0005-0000-0000-0000B84C0000}"/>
    <cellStyle name="40% - Colore 1 8 7 2" xfId="19888" xr:uid="{00000000-0005-0000-0000-0000B94C0000}"/>
    <cellStyle name="40% - Colore 1 8 7 2 2" xfId="19889" xr:uid="{00000000-0005-0000-0000-0000BA4C0000}"/>
    <cellStyle name="40% - Colore 1 8 7 2 3" xfId="19890" xr:uid="{00000000-0005-0000-0000-0000BB4C0000}"/>
    <cellStyle name="40% - Colore 1 8 7 3" xfId="19891" xr:uid="{00000000-0005-0000-0000-0000BC4C0000}"/>
    <cellStyle name="40% - Colore 1 8 7 4" xfId="19892" xr:uid="{00000000-0005-0000-0000-0000BD4C0000}"/>
    <cellStyle name="40% - Colore 1 8 8" xfId="19893" xr:uid="{00000000-0005-0000-0000-0000BE4C0000}"/>
    <cellStyle name="40% - Colore 1 8 8 2" xfId="19894" xr:uid="{00000000-0005-0000-0000-0000BF4C0000}"/>
    <cellStyle name="40% - Colore 1 8 8 3" xfId="19895" xr:uid="{00000000-0005-0000-0000-0000C04C0000}"/>
    <cellStyle name="40% - Colore 1 8 9" xfId="19896" xr:uid="{00000000-0005-0000-0000-0000C14C0000}"/>
    <cellStyle name="40% - Colore 1 8 9 2" xfId="19897" xr:uid="{00000000-0005-0000-0000-0000C24C0000}"/>
    <cellStyle name="40% - Colore 1 8 9 3" xfId="19898" xr:uid="{00000000-0005-0000-0000-0000C34C0000}"/>
    <cellStyle name="40% - Colore 1 9" xfId="19899" xr:uid="{00000000-0005-0000-0000-0000C44C0000}"/>
    <cellStyle name="40% - Colore 1 9 10" xfId="19900" xr:uid="{00000000-0005-0000-0000-0000C54C0000}"/>
    <cellStyle name="40% - Colore 1 9 10 2" xfId="19901" xr:uid="{00000000-0005-0000-0000-0000C64C0000}"/>
    <cellStyle name="40% - Colore 1 9 10 3" xfId="19902" xr:uid="{00000000-0005-0000-0000-0000C74C0000}"/>
    <cellStyle name="40% - Colore 1 9 11" xfId="19903" xr:uid="{00000000-0005-0000-0000-0000C84C0000}"/>
    <cellStyle name="40% - Colore 1 9 12" xfId="19904" xr:uid="{00000000-0005-0000-0000-0000C94C0000}"/>
    <cellStyle name="40% - Colore 1 9 2" xfId="19905" xr:uid="{00000000-0005-0000-0000-0000CA4C0000}"/>
    <cellStyle name="40% - Colore 1 9 2 10" xfId="19906" xr:uid="{00000000-0005-0000-0000-0000CB4C0000}"/>
    <cellStyle name="40% - Colore 1 9 2 2" xfId="19907" xr:uid="{00000000-0005-0000-0000-0000CC4C0000}"/>
    <cellStyle name="40% - Colore 1 9 2 2 2" xfId="19908" xr:uid="{00000000-0005-0000-0000-0000CD4C0000}"/>
    <cellStyle name="40% - Colore 1 9 2 2 2 2" xfId="19909" xr:uid="{00000000-0005-0000-0000-0000CE4C0000}"/>
    <cellStyle name="40% - Colore 1 9 2 2 2 2 2" xfId="19910" xr:uid="{00000000-0005-0000-0000-0000CF4C0000}"/>
    <cellStyle name="40% - Colore 1 9 2 2 2 2 3" xfId="19911" xr:uid="{00000000-0005-0000-0000-0000D04C0000}"/>
    <cellStyle name="40% - Colore 1 9 2 2 2 3" xfId="19912" xr:uid="{00000000-0005-0000-0000-0000D14C0000}"/>
    <cellStyle name="40% - Colore 1 9 2 2 2 4" xfId="19913" xr:uid="{00000000-0005-0000-0000-0000D24C0000}"/>
    <cellStyle name="40% - Colore 1 9 2 2 3" xfId="19914" xr:uid="{00000000-0005-0000-0000-0000D34C0000}"/>
    <cellStyle name="40% - Colore 1 9 2 2 3 2" xfId="19915" xr:uid="{00000000-0005-0000-0000-0000D44C0000}"/>
    <cellStyle name="40% - Colore 1 9 2 2 3 3" xfId="19916" xr:uid="{00000000-0005-0000-0000-0000D54C0000}"/>
    <cellStyle name="40% - Colore 1 9 2 2 4" xfId="19917" xr:uid="{00000000-0005-0000-0000-0000D64C0000}"/>
    <cellStyle name="40% - Colore 1 9 2 2 4 2" xfId="19918" xr:uid="{00000000-0005-0000-0000-0000D74C0000}"/>
    <cellStyle name="40% - Colore 1 9 2 2 4 3" xfId="19919" xr:uid="{00000000-0005-0000-0000-0000D84C0000}"/>
    <cellStyle name="40% - Colore 1 9 2 2 5" xfId="19920" xr:uid="{00000000-0005-0000-0000-0000D94C0000}"/>
    <cellStyle name="40% - Colore 1 9 2 2 5 2" xfId="19921" xr:uid="{00000000-0005-0000-0000-0000DA4C0000}"/>
    <cellStyle name="40% - Colore 1 9 2 2 5 3" xfId="19922" xr:uid="{00000000-0005-0000-0000-0000DB4C0000}"/>
    <cellStyle name="40% - Colore 1 9 2 2 6" xfId="19923" xr:uid="{00000000-0005-0000-0000-0000DC4C0000}"/>
    <cellStyle name="40% - Colore 1 9 2 2 7" xfId="19924" xr:uid="{00000000-0005-0000-0000-0000DD4C0000}"/>
    <cellStyle name="40% - Colore 1 9 2 3" xfId="19925" xr:uid="{00000000-0005-0000-0000-0000DE4C0000}"/>
    <cellStyle name="40% - Colore 1 9 2 3 2" xfId="19926" xr:uid="{00000000-0005-0000-0000-0000DF4C0000}"/>
    <cellStyle name="40% - Colore 1 9 2 3 2 2" xfId="19927" xr:uid="{00000000-0005-0000-0000-0000E04C0000}"/>
    <cellStyle name="40% - Colore 1 9 2 3 2 2 2" xfId="19928" xr:uid="{00000000-0005-0000-0000-0000E14C0000}"/>
    <cellStyle name="40% - Colore 1 9 2 3 2 2 3" xfId="19929" xr:uid="{00000000-0005-0000-0000-0000E24C0000}"/>
    <cellStyle name="40% - Colore 1 9 2 3 2 3" xfId="19930" xr:uid="{00000000-0005-0000-0000-0000E34C0000}"/>
    <cellStyle name="40% - Colore 1 9 2 3 2 4" xfId="19931" xr:uid="{00000000-0005-0000-0000-0000E44C0000}"/>
    <cellStyle name="40% - Colore 1 9 2 3 3" xfId="19932" xr:uid="{00000000-0005-0000-0000-0000E54C0000}"/>
    <cellStyle name="40% - Colore 1 9 2 3 3 2" xfId="19933" xr:uid="{00000000-0005-0000-0000-0000E64C0000}"/>
    <cellStyle name="40% - Colore 1 9 2 3 3 3" xfId="19934" xr:uid="{00000000-0005-0000-0000-0000E74C0000}"/>
    <cellStyle name="40% - Colore 1 9 2 3 4" xfId="19935" xr:uid="{00000000-0005-0000-0000-0000E84C0000}"/>
    <cellStyle name="40% - Colore 1 9 2 3 4 2" xfId="19936" xr:uid="{00000000-0005-0000-0000-0000E94C0000}"/>
    <cellStyle name="40% - Colore 1 9 2 3 4 3" xfId="19937" xr:uid="{00000000-0005-0000-0000-0000EA4C0000}"/>
    <cellStyle name="40% - Colore 1 9 2 3 5" xfId="19938" xr:uid="{00000000-0005-0000-0000-0000EB4C0000}"/>
    <cellStyle name="40% - Colore 1 9 2 3 5 2" xfId="19939" xr:uid="{00000000-0005-0000-0000-0000EC4C0000}"/>
    <cellStyle name="40% - Colore 1 9 2 3 5 3" xfId="19940" xr:uid="{00000000-0005-0000-0000-0000ED4C0000}"/>
    <cellStyle name="40% - Colore 1 9 2 3 6" xfId="19941" xr:uid="{00000000-0005-0000-0000-0000EE4C0000}"/>
    <cellStyle name="40% - Colore 1 9 2 3 7" xfId="19942" xr:uid="{00000000-0005-0000-0000-0000EF4C0000}"/>
    <cellStyle name="40% - Colore 1 9 2 4" xfId="19943" xr:uid="{00000000-0005-0000-0000-0000F04C0000}"/>
    <cellStyle name="40% - Colore 1 9 2 4 2" xfId="19944" xr:uid="{00000000-0005-0000-0000-0000F14C0000}"/>
    <cellStyle name="40% - Colore 1 9 2 4 2 2" xfId="19945" xr:uid="{00000000-0005-0000-0000-0000F24C0000}"/>
    <cellStyle name="40% - Colore 1 9 2 4 2 2 2" xfId="19946" xr:uid="{00000000-0005-0000-0000-0000F34C0000}"/>
    <cellStyle name="40% - Colore 1 9 2 4 2 2 3" xfId="19947" xr:uid="{00000000-0005-0000-0000-0000F44C0000}"/>
    <cellStyle name="40% - Colore 1 9 2 4 2 3" xfId="19948" xr:uid="{00000000-0005-0000-0000-0000F54C0000}"/>
    <cellStyle name="40% - Colore 1 9 2 4 2 4" xfId="19949" xr:uid="{00000000-0005-0000-0000-0000F64C0000}"/>
    <cellStyle name="40% - Colore 1 9 2 4 3" xfId="19950" xr:uid="{00000000-0005-0000-0000-0000F74C0000}"/>
    <cellStyle name="40% - Colore 1 9 2 4 3 2" xfId="19951" xr:uid="{00000000-0005-0000-0000-0000F84C0000}"/>
    <cellStyle name="40% - Colore 1 9 2 4 3 3" xfId="19952" xr:uid="{00000000-0005-0000-0000-0000F94C0000}"/>
    <cellStyle name="40% - Colore 1 9 2 4 4" xfId="19953" xr:uid="{00000000-0005-0000-0000-0000FA4C0000}"/>
    <cellStyle name="40% - Colore 1 9 2 4 4 2" xfId="19954" xr:uid="{00000000-0005-0000-0000-0000FB4C0000}"/>
    <cellStyle name="40% - Colore 1 9 2 4 4 3" xfId="19955" xr:uid="{00000000-0005-0000-0000-0000FC4C0000}"/>
    <cellStyle name="40% - Colore 1 9 2 4 5" xfId="19956" xr:uid="{00000000-0005-0000-0000-0000FD4C0000}"/>
    <cellStyle name="40% - Colore 1 9 2 4 5 2" xfId="19957" xr:uid="{00000000-0005-0000-0000-0000FE4C0000}"/>
    <cellStyle name="40% - Colore 1 9 2 4 5 3" xfId="19958" xr:uid="{00000000-0005-0000-0000-0000FF4C0000}"/>
    <cellStyle name="40% - Colore 1 9 2 4 6" xfId="19959" xr:uid="{00000000-0005-0000-0000-0000004D0000}"/>
    <cellStyle name="40% - Colore 1 9 2 4 7" xfId="19960" xr:uid="{00000000-0005-0000-0000-0000014D0000}"/>
    <cellStyle name="40% - Colore 1 9 2 5" xfId="19961" xr:uid="{00000000-0005-0000-0000-0000024D0000}"/>
    <cellStyle name="40% - Colore 1 9 2 5 2" xfId="19962" xr:uid="{00000000-0005-0000-0000-0000034D0000}"/>
    <cellStyle name="40% - Colore 1 9 2 5 2 2" xfId="19963" xr:uid="{00000000-0005-0000-0000-0000044D0000}"/>
    <cellStyle name="40% - Colore 1 9 2 5 2 3" xfId="19964" xr:uid="{00000000-0005-0000-0000-0000054D0000}"/>
    <cellStyle name="40% - Colore 1 9 2 5 3" xfId="19965" xr:uid="{00000000-0005-0000-0000-0000064D0000}"/>
    <cellStyle name="40% - Colore 1 9 2 5 4" xfId="19966" xr:uid="{00000000-0005-0000-0000-0000074D0000}"/>
    <cellStyle name="40% - Colore 1 9 2 6" xfId="19967" xr:uid="{00000000-0005-0000-0000-0000084D0000}"/>
    <cellStyle name="40% - Colore 1 9 2 6 2" xfId="19968" xr:uid="{00000000-0005-0000-0000-0000094D0000}"/>
    <cellStyle name="40% - Colore 1 9 2 6 3" xfId="19969" xr:uid="{00000000-0005-0000-0000-00000A4D0000}"/>
    <cellStyle name="40% - Colore 1 9 2 7" xfId="19970" xr:uid="{00000000-0005-0000-0000-00000B4D0000}"/>
    <cellStyle name="40% - Colore 1 9 2 7 2" xfId="19971" xr:uid="{00000000-0005-0000-0000-00000C4D0000}"/>
    <cellStyle name="40% - Colore 1 9 2 7 3" xfId="19972" xr:uid="{00000000-0005-0000-0000-00000D4D0000}"/>
    <cellStyle name="40% - Colore 1 9 2 8" xfId="19973" xr:uid="{00000000-0005-0000-0000-00000E4D0000}"/>
    <cellStyle name="40% - Colore 1 9 2 8 2" xfId="19974" xr:uid="{00000000-0005-0000-0000-00000F4D0000}"/>
    <cellStyle name="40% - Colore 1 9 2 8 3" xfId="19975" xr:uid="{00000000-0005-0000-0000-0000104D0000}"/>
    <cellStyle name="40% - Colore 1 9 2 9" xfId="19976" xr:uid="{00000000-0005-0000-0000-0000114D0000}"/>
    <cellStyle name="40% - Colore 1 9 3" xfId="19977" xr:uid="{00000000-0005-0000-0000-0000124D0000}"/>
    <cellStyle name="40% - Colore 1 9 3 10" xfId="19978" xr:uid="{00000000-0005-0000-0000-0000134D0000}"/>
    <cellStyle name="40% - Colore 1 9 3 2" xfId="19979" xr:uid="{00000000-0005-0000-0000-0000144D0000}"/>
    <cellStyle name="40% - Colore 1 9 3 2 2" xfId="19980" xr:uid="{00000000-0005-0000-0000-0000154D0000}"/>
    <cellStyle name="40% - Colore 1 9 3 2 2 2" xfId="19981" xr:uid="{00000000-0005-0000-0000-0000164D0000}"/>
    <cellStyle name="40% - Colore 1 9 3 2 2 2 2" xfId="19982" xr:uid="{00000000-0005-0000-0000-0000174D0000}"/>
    <cellStyle name="40% - Colore 1 9 3 2 2 2 3" xfId="19983" xr:uid="{00000000-0005-0000-0000-0000184D0000}"/>
    <cellStyle name="40% - Colore 1 9 3 2 2 3" xfId="19984" xr:uid="{00000000-0005-0000-0000-0000194D0000}"/>
    <cellStyle name="40% - Colore 1 9 3 2 2 4" xfId="19985" xr:uid="{00000000-0005-0000-0000-00001A4D0000}"/>
    <cellStyle name="40% - Colore 1 9 3 2 3" xfId="19986" xr:uid="{00000000-0005-0000-0000-00001B4D0000}"/>
    <cellStyle name="40% - Colore 1 9 3 2 3 2" xfId="19987" xr:uid="{00000000-0005-0000-0000-00001C4D0000}"/>
    <cellStyle name="40% - Colore 1 9 3 2 3 3" xfId="19988" xr:uid="{00000000-0005-0000-0000-00001D4D0000}"/>
    <cellStyle name="40% - Colore 1 9 3 2 4" xfId="19989" xr:uid="{00000000-0005-0000-0000-00001E4D0000}"/>
    <cellStyle name="40% - Colore 1 9 3 2 4 2" xfId="19990" xr:uid="{00000000-0005-0000-0000-00001F4D0000}"/>
    <cellStyle name="40% - Colore 1 9 3 2 4 3" xfId="19991" xr:uid="{00000000-0005-0000-0000-0000204D0000}"/>
    <cellStyle name="40% - Colore 1 9 3 2 5" xfId="19992" xr:uid="{00000000-0005-0000-0000-0000214D0000}"/>
    <cellStyle name="40% - Colore 1 9 3 2 5 2" xfId="19993" xr:uid="{00000000-0005-0000-0000-0000224D0000}"/>
    <cellStyle name="40% - Colore 1 9 3 2 5 3" xfId="19994" xr:uid="{00000000-0005-0000-0000-0000234D0000}"/>
    <cellStyle name="40% - Colore 1 9 3 2 6" xfId="19995" xr:uid="{00000000-0005-0000-0000-0000244D0000}"/>
    <cellStyle name="40% - Colore 1 9 3 2 7" xfId="19996" xr:uid="{00000000-0005-0000-0000-0000254D0000}"/>
    <cellStyle name="40% - Colore 1 9 3 3" xfId="19997" xr:uid="{00000000-0005-0000-0000-0000264D0000}"/>
    <cellStyle name="40% - Colore 1 9 3 3 2" xfId="19998" xr:uid="{00000000-0005-0000-0000-0000274D0000}"/>
    <cellStyle name="40% - Colore 1 9 3 3 2 2" xfId="19999" xr:uid="{00000000-0005-0000-0000-0000284D0000}"/>
    <cellStyle name="40% - Colore 1 9 3 3 2 2 2" xfId="20000" xr:uid="{00000000-0005-0000-0000-0000294D0000}"/>
    <cellStyle name="40% - Colore 1 9 3 3 2 2 3" xfId="20001" xr:uid="{00000000-0005-0000-0000-00002A4D0000}"/>
    <cellStyle name="40% - Colore 1 9 3 3 2 3" xfId="20002" xr:uid="{00000000-0005-0000-0000-00002B4D0000}"/>
    <cellStyle name="40% - Colore 1 9 3 3 2 4" xfId="20003" xr:uid="{00000000-0005-0000-0000-00002C4D0000}"/>
    <cellStyle name="40% - Colore 1 9 3 3 3" xfId="20004" xr:uid="{00000000-0005-0000-0000-00002D4D0000}"/>
    <cellStyle name="40% - Colore 1 9 3 3 3 2" xfId="20005" xr:uid="{00000000-0005-0000-0000-00002E4D0000}"/>
    <cellStyle name="40% - Colore 1 9 3 3 3 3" xfId="20006" xr:uid="{00000000-0005-0000-0000-00002F4D0000}"/>
    <cellStyle name="40% - Colore 1 9 3 3 4" xfId="20007" xr:uid="{00000000-0005-0000-0000-0000304D0000}"/>
    <cellStyle name="40% - Colore 1 9 3 3 4 2" xfId="20008" xr:uid="{00000000-0005-0000-0000-0000314D0000}"/>
    <cellStyle name="40% - Colore 1 9 3 3 4 3" xfId="20009" xr:uid="{00000000-0005-0000-0000-0000324D0000}"/>
    <cellStyle name="40% - Colore 1 9 3 3 5" xfId="20010" xr:uid="{00000000-0005-0000-0000-0000334D0000}"/>
    <cellStyle name="40% - Colore 1 9 3 3 5 2" xfId="20011" xr:uid="{00000000-0005-0000-0000-0000344D0000}"/>
    <cellStyle name="40% - Colore 1 9 3 3 5 3" xfId="20012" xr:uid="{00000000-0005-0000-0000-0000354D0000}"/>
    <cellStyle name="40% - Colore 1 9 3 3 6" xfId="20013" xr:uid="{00000000-0005-0000-0000-0000364D0000}"/>
    <cellStyle name="40% - Colore 1 9 3 3 7" xfId="20014" xr:uid="{00000000-0005-0000-0000-0000374D0000}"/>
    <cellStyle name="40% - Colore 1 9 3 4" xfId="20015" xr:uid="{00000000-0005-0000-0000-0000384D0000}"/>
    <cellStyle name="40% - Colore 1 9 3 4 2" xfId="20016" xr:uid="{00000000-0005-0000-0000-0000394D0000}"/>
    <cellStyle name="40% - Colore 1 9 3 4 2 2" xfId="20017" xr:uid="{00000000-0005-0000-0000-00003A4D0000}"/>
    <cellStyle name="40% - Colore 1 9 3 4 2 2 2" xfId="20018" xr:uid="{00000000-0005-0000-0000-00003B4D0000}"/>
    <cellStyle name="40% - Colore 1 9 3 4 2 2 3" xfId="20019" xr:uid="{00000000-0005-0000-0000-00003C4D0000}"/>
    <cellStyle name="40% - Colore 1 9 3 4 2 3" xfId="20020" xr:uid="{00000000-0005-0000-0000-00003D4D0000}"/>
    <cellStyle name="40% - Colore 1 9 3 4 2 4" xfId="20021" xr:uid="{00000000-0005-0000-0000-00003E4D0000}"/>
    <cellStyle name="40% - Colore 1 9 3 4 3" xfId="20022" xr:uid="{00000000-0005-0000-0000-00003F4D0000}"/>
    <cellStyle name="40% - Colore 1 9 3 4 3 2" xfId="20023" xr:uid="{00000000-0005-0000-0000-0000404D0000}"/>
    <cellStyle name="40% - Colore 1 9 3 4 3 3" xfId="20024" xr:uid="{00000000-0005-0000-0000-0000414D0000}"/>
    <cellStyle name="40% - Colore 1 9 3 4 4" xfId="20025" xr:uid="{00000000-0005-0000-0000-0000424D0000}"/>
    <cellStyle name="40% - Colore 1 9 3 4 4 2" xfId="20026" xr:uid="{00000000-0005-0000-0000-0000434D0000}"/>
    <cellStyle name="40% - Colore 1 9 3 4 4 3" xfId="20027" xr:uid="{00000000-0005-0000-0000-0000444D0000}"/>
    <cellStyle name="40% - Colore 1 9 3 4 5" xfId="20028" xr:uid="{00000000-0005-0000-0000-0000454D0000}"/>
    <cellStyle name="40% - Colore 1 9 3 4 5 2" xfId="20029" xr:uid="{00000000-0005-0000-0000-0000464D0000}"/>
    <cellStyle name="40% - Colore 1 9 3 4 5 3" xfId="20030" xr:uid="{00000000-0005-0000-0000-0000474D0000}"/>
    <cellStyle name="40% - Colore 1 9 3 4 6" xfId="20031" xr:uid="{00000000-0005-0000-0000-0000484D0000}"/>
    <cellStyle name="40% - Colore 1 9 3 4 7" xfId="20032" xr:uid="{00000000-0005-0000-0000-0000494D0000}"/>
    <cellStyle name="40% - Colore 1 9 3 5" xfId="20033" xr:uid="{00000000-0005-0000-0000-00004A4D0000}"/>
    <cellStyle name="40% - Colore 1 9 3 5 2" xfId="20034" xr:uid="{00000000-0005-0000-0000-00004B4D0000}"/>
    <cellStyle name="40% - Colore 1 9 3 5 2 2" xfId="20035" xr:uid="{00000000-0005-0000-0000-00004C4D0000}"/>
    <cellStyle name="40% - Colore 1 9 3 5 2 3" xfId="20036" xr:uid="{00000000-0005-0000-0000-00004D4D0000}"/>
    <cellStyle name="40% - Colore 1 9 3 5 3" xfId="20037" xr:uid="{00000000-0005-0000-0000-00004E4D0000}"/>
    <cellStyle name="40% - Colore 1 9 3 5 4" xfId="20038" xr:uid="{00000000-0005-0000-0000-00004F4D0000}"/>
    <cellStyle name="40% - Colore 1 9 3 6" xfId="20039" xr:uid="{00000000-0005-0000-0000-0000504D0000}"/>
    <cellStyle name="40% - Colore 1 9 3 6 2" xfId="20040" xr:uid="{00000000-0005-0000-0000-0000514D0000}"/>
    <cellStyle name="40% - Colore 1 9 3 6 3" xfId="20041" xr:uid="{00000000-0005-0000-0000-0000524D0000}"/>
    <cellStyle name="40% - Colore 1 9 3 7" xfId="20042" xr:uid="{00000000-0005-0000-0000-0000534D0000}"/>
    <cellStyle name="40% - Colore 1 9 3 7 2" xfId="20043" xr:uid="{00000000-0005-0000-0000-0000544D0000}"/>
    <cellStyle name="40% - Colore 1 9 3 7 3" xfId="20044" xr:uid="{00000000-0005-0000-0000-0000554D0000}"/>
    <cellStyle name="40% - Colore 1 9 3 8" xfId="20045" xr:uid="{00000000-0005-0000-0000-0000564D0000}"/>
    <cellStyle name="40% - Colore 1 9 3 8 2" xfId="20046" xr:uid="{00000000-0005-0000-0000-0000574D0000}"/>
    <cellStyle name="40% - Colore 1 9 3 8 3" xfId="20047" xr:uid="{00000000-0005-0000-0000-0000584D0000}"/>
    <cellStyle name="40% - Colore 1 9 3 9" xfId="20048" xr:uid="{00000000-0005-0000-0000-0000594D0000}"/>
    <cellStyle name="40% - Colore 1 9 4" xfId="20049" xr:uid="{00000000-0005-0000-0000-00005A4D0000}"/>
    <cellStyle name="40% - Colore 1 9 4 2" xfId="20050" xr:uid="{00000000-0005-0000-0000-00005B4D0000}"/>
    <cellStyle name="40% - Colore 1 9 4 2 2" xfId="20051" xr:uid="{00000000-0005-0000-0000-00005C4D0000}"/>
    <cellStyle name="40% - Colore 1 9 4 2 2 2" xfId="20052" xr:uid="{00000000-0005-0000-0000-00005D4D0000}"/>
    <cellStyle name="40% - Colore 1 9 4 2 2 3" xfId="20053" xr:uid="{00000000-0005-0000-0000-00005E4D0000}"/>
    <cellStyle name="40% - Colore 1 9 4 2 3" xfId="20054" xr:uid="{00000000-0005-0000-0000-00005F4D0000}"/>
    <cellStyle name="40% - Colore 1 9 4 2 4" xfId="20055" xr:uid="{00000000-0005-0000-0000-0000604D0000}"/>
    <cellStyle name="40% - Colore 1 9 4 3" xfId="20056" xr:uid="{00000000-0005-0000-0000-0000614D0000}"/>
    <cellStyle name="40% - Colore 1 9 4 3 2" xfId="20057" xr:uid="{00000000-0005-0000-0000-0000624D0000}"/>
    <cellStyle name="40% - Colore 1 9 4 3 3" xfId="20058" xr:uid="{00000000-0005-0000-0000-0000634D0000}"/>
    <cellStyle name="40% - Colore 1 9 4 4" xfId="20059" xr:uid="{00000000-0005-0000-0000-0000644D0000}"/>
    <cellStyle name="40% - Colore 1 9 4 4 2" xfId="20060" xr:uid="{00000000-0005-0000-0000-0000654D0000}"/>
    <cellStyle name="40% - Colore 1 9 4 4 3" xfId="20061" xr:uid="{00000000-0005-0000-0000-0000664D0000}"/>
    <cellStyle name="40% - Colore 1 9 4 5" xfId="20062" xr:uid="{00000000-0005-0000-0000-0000674D0000}"/>
    <cellStyle name="40% - Colore 1 9 4 5 2" xfId="20063" xr:uid="{00000000-0005-0000-0000-0000684D0000}"/>
    <cellStyle name="40% - Colore 1 9 4 5 3" xfId="20064" xr:uid="{00000000-0005-0000-0000-0000694D0000}"/>
    <cellStyle name="40% - Colore 1 9 4 6" xfId="20065" xr:uid="{00000000-0005-0000-0000-00006A4D0000}"/>
    <cellStyle name="40% - Colore 1 9 4 7" xfId="20066" xr:uid="{00000000-0005-0000-0000-00006B4D0000}"/>
    <cellStyle name="40% - Colore 1 9 5" xfId="20067" xr:uid="{00000000-0005-0000-0000-00006C4D0000}"/>
    <cellStyle name="40% - Colore 1 9 5 2" xfId="20068" xr:uid="{00000000-0005-0000-0000-00006D4D0000}"/>
    <cellStyle name="40% - Colore 1 9 5 2 2" xfId="20069" xr:uid="{00000000-0005-0000-0000-00006E4D0000}"/>
    <cellStyle name="40% - Colore 1 9 5 2 2 2" xfId="20070" xr:uid="{00000000-0005-0000-0000-00006F4D0000}"/>
    <cellStyle name="40% - Colore 1 9 5 2 2 3" xfId="20071" xr:uid="{00000000-0005-0000-0000-0000704D0000}"/>
    <cellStyle name="40% - Colore 1 9 5 2 3" xfId="20072" xr:uid="{00000000-0005-0000-0000-0000714D0000}"/>
    <cellStyle name="40% - Colore 1 9 5 2 4" xfId="20073" xr:uid="{00000000-0005-0000-0000-0000724D0000}"/>
    <cellStyle name="40% - Colore 1 9 5 3" xfId="20074" xr:uid="{00000000-0005-0000-0000-0000734D0000}"/>
    <cellStyle name="40% - Colore 1 9 5 3 2" xfId="20075" xr:uid="{00000000-0005-0000-0000-0000744D0000}"/>
    <cellStyle name="40% - Colore 1 9 5 3 3" xfId="20076" xr:uid="{00000000-0005-0000-0000-0000754D0000}"/>
    <cellStyle name="40% - Colore 1 9 5 4" xfId="20077" xr:uid="{00000000-0005-0000-0000-0000764D0000}"/>
    <cellStyle name="40% - Colore 1 9 5 4 2" xfId="20078" xr:uid="{00000000-0005-0000-0000-0000774D0000}"/>
    <cellStyle name="40% - Colore 1 9 5 4 3" xfId="20079" xr:uid="{00000000-0005-0000-0000-0000784D0000}"/>
    <cellStyle name="40% - Colore 1 9 5 5" xfId="20080" xr:uid="{00000000-0005-0000-0000-0000794D0000}"/>
    <cellStyle name="40% - Colore 1 9 5 5 2" xfId="20081" xr:uid="{00000000-0005-0000-0000-00007A4D0000}"/>
    <cellStyle name="40% - Colore 1 9 5 5 3" xfId="20082" xr:uid="{00000000-0005-0000-0000-00007B4D0000}"/>
    <cellStyle name="40% - Colore 1 9 5 6" xfId="20083" xr:uid="{00000000-0005-0000-0000-00007C4D0000}"/>
    <cellStyle name="40% - Colore 1 9 5 7" xfId="20084" xr:uid="{00000000-0005-0000-0000-00007D4D0000}"/>
    <cellStyle name="40% - Colore 1 9 6" xfId="20085" xr:uid="{00000000-0005-0000-0000-00007E4D0000}"/>
    <cellStyle name="40% - Colore 1 9 6 2" xfId="20086" xr:uid="{00000000-0005-0000-0000-00007F4D0000}"/>
    <cellStyle name="40% - Colore 1 9 6 2 2" xfId="20087" xr:uid="{00000000-0005-0000-0000-0000804D0000}"/>
    <cellStyle name="40% - Colore 1 9 6 2 2 2" xfId="20088" xr:uid="{00000000-0005-0000-0000-0000814D0000}"/>
    <cellStyle name="40% - Colore 1 9 6 2 2 3" xfId="20089" xr:uid="{00000000-0005-0000-0000-0000824D0000}"/>
    <cellStyle name="40% - Colore 1 9 6 2 3" xfId="20090" xr:uid="{00000000-0005-0000-0000-0000834D0000}"/>
    <cellStyle name="40% - Colore 1 9 6 2 4" xfId="20091" xr:uid="{00000000-0005-0000-0000-0000844D0000}"/>
    <cellStyle name="40% - Colore 1 9 6 3" xfId="20092" xr:uid="{00000000-0005-0000-0000-0000854D0000}"/>
    <cellStyle name="40% - Colore 1 9 6 3 2" xfId="20093" xr:uid="{00000000-0005-0000-0000-0000864D0000}"/>
    <cellStyle name="40% - Colore 1 9 6 3 3" xfId="20094" xr:uid="{00000000-0005-0000-0000-0000874D0000}"/>
    <cellStyle name="40% - Colore 1 9 6 4" xfId="20095" xr:uid="{00000000-0005-0000-0000-0000884D0000}"/>
    <cellStyle name="40% - Colore 1 9 6 4 2" xfId="20096" xr:uid="{00000000-0005-0000-0000-0000894D0000}"/>
    <cellStyle name="40% - Colore 1 9 6 4 3" xfId="20097" xr:uid="{00000000-0005-0000-0000-00008A4D0000}"/>
    <cellStyle name="40% - Colore 1 9 6 5" xfId="20098" xr:uid="{00000000-0005-0000-0000-00008B4D0000}"/>
    <cellStyle name="40% - Colore 1 9 6 5 2" xfId="20099" xr:uid="{00000000-0005-0000-0000-00008C4D0000}"/>
    <cellStyle name="40% - Colore 1 9 6 5 3" xfId="20100" xr:uid="{00000000-0005-0000-0000-00008D4D0000}"/>
    <cellStyle name="40% - Colore 1 9 6 6" xfId="20101" xr:uid="{00000000-0005-0000-0000-00008E4D0000}"/>
    <cellStyle name="40% - Colore 1 9 6 7" xfId="20102" xr:uid="{00000000-0005-0000-0000-00008F4D0000}"/>
    <cellStyle name="40% - Colore 1 9 7" xfId="20103" xr:uid="{00000000-0005-0000-0000-0000904D0000}"/>
    <cellStyle name="40% - Colore 1 9 7 2" xfId="20104" xr:uid="{00000000-0005-0000-0000-0000914D0000}"/>
    <cellStyle name="40% - Colore 1 9 7 2 2" xfId="20105" xr:uid="{00000000-0005-0000-0000-0000924D0000}"/>
    <cellStyle name="40% - Colore 1 9 7 2 3" xfId="20106" xr:uid="{00000000-0005-0000-0000-0000934D0000}"/>
    <cellStyle name="40% - Colore 1 9 7 3" xfId="20107" xr:uid="{00000000-0005-0000-0000-0000944D0000}"/>
    <cellStyle name="40% - Colore 1 9 7 4" xfId="20108" xr:uid="{00000000-0005-0000-0000-0000954D0000}"/>
    <cellStyle name="40% - Colore 1 9 8" xfId="20109" xr:uid="{00000000-0005-0000-0000-0000964D0000}"/>
    <cellStyle name="40% - Colore 1 9 8 2" xfId="20110" xr:uid="{00000000-0005-0000-0000-0000974D0000}"/>
    <cellStyle name="40% - Colore 1 9 8 3" xfId="20111" xr:uid="{00000000-0005-0000-0000-0000984D0000}"/>
    <cellStyle name="40% - Colore 1 9 9" xfId="20112" xr:uid="{00000000-0005-0000-0000-0000994D0000}"/>
    <cellStyle name="40% - Colore 1 9 9 2" xfId="20113" xr:uid="{00000000-0005-0000-0000-00009A4D0000}"/>
    <cellStyle name="40% - Colore 1 9 9 3" xfId="20114" xr:uid="{00000000-0005-0000-0000-00009B4D0000}"/>
    <cellStyle name="40% - Colore 2 10" xfId="20115" xr:uid="{00000000-0005-0000-0000-00009C4D0000}"/>
    <cellStyle name="40% - Colore 2 10 10" xfId="20116" xr:uid="{00000000-0005-0000-0000-00009D4D0000}"/>
    <cellStyle name="40% - Colore 2 10 11" xfId="20117" xr:uid="{00000000-0005-0000-0000-00009E4D0000}"/>
    <cellStyle name="40% - Colore 2 10 2" xfId="20118" xr:uid="{00000000-0005-0000-0000-00009F4D0000}"/>
    <cellStyle name="40% - Colore 2 10 2 10" xfId="20119" xr:uid="{00000000-0005-0000-0000-0000A04D0000}"/>
    <cellStyle name="40% - Colore 2 10 2 2" xfId="20120" xr:uid="{00000000-0005-0000-0000-0000A14D0000}"/>
    <cellStyle name="40% - Colore 2 10 2 2 2" xfId="20121" xr:uid="{00000000-0005-0000-0000-0000A24D0000}"/>
    <cellStyle name="40% - Colore 2 10 2 2 2 2" xfId="20122" xr:uid="{00000000-0005-0000-0000-0000A34D0000}"/>
    <cellStyle name="40% - Colore 2 10 2 2 2 2 2" xfId="20123" xr:uid="{00000000-0005-0000-0000-0000A44D0000}"/>
    <cellStyle name="40% - Colore 2 10 2 2 2 2 3" xfId="20124" xr:uid="{00000000-0005-0000-0000-0000A54D0000}"/>
    <cellStyle name="40% - Colore 2 10 2 2 2 3" xfId="20125" xr:uid="{00000000-0005-0000-0000-0000A64D0000}"/>
    <cellStyle name="40% - Colore 2 10 2 2 2 4" xfId="20126" xr:uid="{00000000-0005-0000-0000-0000A74D0000}"/>
    <cellStyle name="40% - Colore 2 10 2 2 3" xfId="20127" xr:uid="{00000000-0005-0000-0000-0000A84D0000}"/>
    <cellStyle name="40% - Colore 2 10 2 2 3 2" xfId="20128" xr:uid="{00000000-0005-0000-0000-0000A94D0000}"/>
    <cellStyle name="40% - Colore 2 10 2 2 3 3" xfId="20129" xr:uid="{00000000-0005-0000-0000-0000AA4D0000}"/>
    <cellStyle name="40% - Colore 2 10 2 2 4" xfId="20130" xr:uid="{00000000-0005-0000-0000-0000AB4D0000}"/>
    <cellStyle name="40% - Colore 2 10 2 2 4 2" xfId="20131" xr:uid="{00000000-0005-0000-0000-0000AC4D0000}"/>
    <cellStyle name="40% - Colore 2 10 2 2 4 3" xfId="20132" xr:uid="{00000000-0005-0000-0000-0000AD4D0000}"/>
    <cellStyle name="40% - Colore 2 10 2 2 5" xfId="20133" xr:uid="{00000000-0005-0000-0000-0000AE4D0000}"/>
    <cellStyle name="40% - Colore 2 10 2 2 5 2" xfId="20134" xr:uid="{00000000-0005-0000-0000-0000AF4D0000}"/>
    <cellStyle name="40% - Colore 2 10 2 2 5 3" xfId="20135" xr:uid="{00000000-0005-0000-0000-0000B04D0000}"/>
    <cellStyle name="40% - Colore 2 10 2 2 6" xfId="20136" xr:uid="{00000000-0005-0000-0000-0000B14D0000}"/>
    <cellStyle name="40% - Colore 2 10 2 2 7" xfId="20137" xr:uid="{00000000-0005-0000-0000-0000B24D0000}"/>
    <cellStyle name="40% - Colore 2 10 2 3" xfId="20138" xr:uid="{00000000-0005-0000-0000-0000B34D0000}"/>
    <cellStyle name="40% - Colore 2 10 2 3 2" xfId="20139" xr:uid="{00000000-0005-0000-0000-0000B44D0000}"/>
    <cellStyle name="40% - Colore 2 10 2 3 2 2" xfId="20140" xr:uid="{00000000-0005-0000-0000-0000B54D0000}"/>
    <cellStyle name="40% - Colore 2 10 2 3 2 2 2" xfId="20141" xr:uid="{00000000-0005-0000-0000-0000B64D0000}"/>
    <cellStyle name="40% - Colore 2 10 2 3 2 2 3" xfId="20142" xr:uid="{00000000-0005-0000-0000-0000B74D0000}"/>
    <cellStyle name="40% - Colore 2 10 2 3 2 3" xfId="20143" xr:uid="{00000000-0005-0000-0000-0000B84D0000}"/>
    <cellStyle name="40% - Colore 2 10 2 3 2 4" xfId="20144" xr:uid="{00000000-0005-0000-0000-0000B94D0000}"/>
    <cellStyle name="40% - Colore 2 10 2 3 3" xfId="20145" xr:uid="{00000000-0005-0000-0000-0000BA4D0000}"/>
    <cellStyle name="40% - Colore 2 10 2 3 3 2" xfId="20146" xr:uid="{00000000-0005-0000-0000-0000BB4D0000}"/>
    <cellStyle name="40% - Colore 2 10 2 3 3 3" xfId="20147" xr:uid="{00000000-0005-0000-0000-0000BC4D0000}"/>
    <cellStyle name="40% - Colore 2 10 2 3 4" xfId="20148" xr:uid="{00000000-0005-0000-0000-0000BD4D0000}"/>
    <cellStyle name="40% - Colore 2 10 2 3 4 2" xfId="20149" xr:uid="{00000000-0005-0000-0000-0000BE4D0000}"/>
    <cellStyle name="40% - Colore 2 10 2 3 4 3" xfId="20150" xr:uid="{00000000-0005-0000-0000-0000BF4D0000}"/>
    <cellStyle name="40% - Colore 2 10 2 3 5" xfId="20151" xr:uid="{00000000-0005-0000-0000-0000C04D0000}"/>
    <cellStyle name="40% - Colore 2 10 2 3 5 2" xfId="20152" xr:uid="{00000000-0005-0000-0000-0000C14D0000}"/>
    <cellStyle name="40% - Colore 2 10 2 3 5 3" xfId="20153" xr:uid="{00000000-0005-0000-0000-0000C24D0000}"/>
    <cellStyle name="40% - Colore 2 10 2 3 6" xfId="20154" xr:uid="{00000000-0005-0000-0000-0000C34D0000}"/>
    <cellStyle name="40% - Colore 2 10 2 3 7" xfId="20155" xr:uid="{00000000-0005-0000-0000-0000C44D0000}"/>
    <cellStyle name="40% - Colore 2 10 2 4" xfId="20156" xr:uid="{00000000-0005-0000-0000-0000C54D0000}"/>
    <cellStyle name="40% - Colore 2 10 2 4 2" xfId="20157" xr:uid="{00000000-0005-0000-0000-0000C64D0000}"/>
    <cellStyle name="40% - Colore 2 10 2 4 2 2" xfId="20158" xr:uid="{00000000-0005-0000-0000-0000C74D0000}"/>
    <cellStyle name="40% - Colore 2 10 2 4 2 2 2" xfId="20159" xr:uid="{00000000-0005-0000-0000-0000C84D0000}"/>
    <cellStyle name="40% - Colore 2 10 2 4 2 2 3" xfId="20160" xr:uid="{00000000-0005-0000-0000-0000C94D0000}"/>
    <cellStyle name="40% - Colore 2 10 2 4 2 3" xfId="20161" xr:uid="{00000000-0005-0000-0000-0000CA4D0000}"/>
    <cellStyle name="40% - Colore 2 10 2 4 2 4" xfId="20162" xr:uid="{00000000-0005-0000-0000-0000CB4D0000}"/>
    <cellStyle name="40% - Colore 2 10 2 4 3" xfId="20163" xr:uid="{00000000-0005-0000-0000-0000CC4D0000}"/>
    <cellStyle name="40% - Colore 2 10 2 4 3 2" xfId="20164" xr:uid="{00000000-0005-0000-0000-0000CD4D0000}"/>
    <cellStyle name="40% - Colore 2 10 2 4 3 3" xfId="20165" xr:uid="{00000000-0005-0000-0000-0000CE4D0000}"/>
    <cellStyle name="40% - Colore 2 10 2 4 4" xfId="20166" xr:uid="{00000000-0005-0000-0000-0000CF4D0000}"/>
    <cellStyle name="40% - Colore 2 10 2 4 4 2" xfId="20167" xr:uid="{00000000-0005-0000-0000-0000D04D0000}"/>
    <cellStyle name="40% - Colore 2 10 2 4 4 3" xfId="20168" xr:uid="{00000000-0005-0000-0000-0000D14D0000}"/>
    <cellStyle name="40% - Colore 2 10 2 4 5" xfId="20169" xr:uid="{00000000-0005-0000-0000-0000D24D0000}"/>
    <cellStyle name="40% - Colore 2 10 2 4 5 2" xfId="20170" xr:uid="{00000000-0005-0000-0000-0000D34D0000}"/>
    <cellStyle name="40% - Colore 2 10 2 4 5 3" xfId="20171" xr:uid="{00000000-0005-0000-0000-0000D44D0000}"/>
    <cellStyle name="40% - Colore 2 10 2 4 6" xfId="20172" xr:uid="{00000000-0005-0000-0000-0000D54D0000}"/>
    <cellStyle name="40% - Colore 2 10 2 4 7" xfId="20173" xr:uid="{00000000-0005-0000-0000-0000D64D0000}"/>
    <cellStyle name="40% - Colore 2 10 2 5" xfId="20174" xr:uid="{00000000-0005-0000-0000-0000D74D0000}"/>
    <cellStyle name="40% - Colore 2 10 2 5 2" xfId="20175" xr:uid="{00000000-0005-0000-0000-0000D84D0000}"/>
    <cellStyle name="40% - Colore 2 10 2 5 2 2" xfId="20176" xr:uid="{00000000-0005-0000-0000-0000D94D0000}"/>
    <cellStyle name="40% - Colore 2 10 2 5 2 3" xfId="20177" xr:uid="{00000000-0005-0000-0000-0000DA4D0000}"/>
    <cellStyle name="40% - Colore 2 10 2 5 3" xfId="20178" xr:uid="{00000000-0005-0000-0000-0000DB4D0000}"/>
    <cellStyle name="40% - Colore 2 10 2 5 4" xfId="20179" xr:uid="{00000000-0005-0000-0000-0000DC4D0000}"/>
    <cellStyle name="40% - Colore 2 10 2 6" xfId="20180" xr:uid="{00000000-0005-0000-0000-0000DD4D0000}"/>
    <cellStyle name="40% - Colore 2 10 2 6 2" xfId="20181" xr:uid="{00000000-0005-0000-0000-0000DE4D0000}"/>
    <cellStyle name="40% - Colore 2 10 2 6 3" xfId="20182" xr:uid="{00000000-0005-0000-0000-0000DF4D0000}"/>
    <cellStyle name="40% - Colore 2 10 2 7" xfId="20183" xr:uid="{00000000-0005-0000-0000-0000E04D0000}"/>
    <cellStyle name="40% - Colore 2 10 2 7 2" xfId="20184" xr:uid="{00000000-0005-0000-0000-0000E14D0000}"/>
    <cellStyle name="40% - Colore 2 10 2 7 3" xfId="20185" xr:uid="{00000000-0005-0000-0000-0000E24D0000}"/>
    <cellStyle name="40% - Colore 2 10 2 8" xfId="20186" xr:uid="{00000000-0005-0000-0000-0000E34D0000}"/>
    <cellStyle name="40% - Colore 2 10 2 8 2" xfId="20187" xr:uid="{00000000-0005-0000-0000-0000E44D0000}"/>
    <cellStyle name="40% - Colore 2 10 2 8 3" xfId="20188" xr:uid="{00000000-0005-0000-0000-0000E54D0000}"/>
    <cellStyle name="40% - Colore 2 10 2 9" xfId="20189" xr:uid="{00000000-0005-0000-0000-0000E64D0000}"/>
    <cellStyle name="40% - Colore 2 10 3" xfId="20190" xr:uid="{00000000-0005-0000-0000-0000E74D0000}"/>
    <cellStyle name="40% - Colore 2 10 3 2" xfId="20191" xr:uid="{00000000-0005-0000-0000-0000E84D0000}"/>
    <cellStyle name="40% - Colore 2 10 3 2 2" xfId="20192" xr:uid="{00000000-0005-0000-0000-0000E94D0000}"/>
    <cellStyle name="40% - Colore 2 10 3 2 2 2" xfId="20193" xr:uid="{00000000-0005-0000-0000-0000EA4D0000}"/>
    <cellStyle name="40% - Colore 2 10 3 2 2 3" xfId="20194" xr:uid="{00000000-0005-0000-0000-0000EB4D0000}"/>
    <cellStyle name="40% - Colore 2 10 3 2 3" xfId="20195" xr:uid="{00000000-0005-0000-0000-0000EC4D0000}"/>
    <cellStyle name="40% - Colore 2 10 3 2 4" xfId="20196" xr:uid="{00000000-0005-0000-0000-0000ED4D0000}"/>
    <cellStyle name="40% - Colore 2 10 3 3" xfId="20197" xr:uid="{00000000-0005-0000-0000-0000EE4D0000}"/>
    <cellStyle name="40% - Colore 2 10 3 3 2" xfId="20198" xr:uid="{00000000-0005-0000-0000-0000EF4D0000}"/>
    <cellStyle name="40% - Colore 2 10 3 3 3" xfId="20199" xr:uid="{00000000-0005-0000-0000-0000F04D0000}"/>
    <cellStyle name="40% - Colore 2 10 3 4" xfId="20200" xr:uid="{00000000-0005-0000-0000-0000F14D0000}"/>
    <cellStyle name="40% - Colore 2 10 3 4 2" xfId="20201" xr:uid="{00000000-0005-0000-0000-0000F24D0000}"/>
    <cellStyle name="40% - Colore 2 10 3 4 3" xfId="20202" xr:uid="{00000000-0005-0000-0000-0000F34D0000}"/>
    <cellStyle name="40% - Colore 2 10 3 5" xfId="20203" xr:uid="{00000000-0005-0000-0000-0000F44D0000}"/>
    <cellStyle name="40% - Colore 2 10 3 5 2" xfId="20204" xr:uid="{00000000-0005-0000-0000-0000F54D0000}"/>
    <cellStyle name="40% - Colore 2 10 3 5 3" xfId="20205" xr:uid="{00000000-0005-0000-0000-0000F64D0000}"/>
    <cellStyle name="40% - Colore 2 10 3 6" xfId="20206" xr:uid="{00000000-0005-0000-0000-0000F74D0000}"/>
    <cellStyle name="40% - Colore 2 10 3 7" xfId="20207" xr:uid="{00000000-0005-0000-0000-0000F84D0000}"/>
    <cellStyle name="40% - Colore 2 10 4" xfId="20208" xr:uid="{00000000-0005-0000-0000-0000F94D0000}"/>
    <cellStyle name="40% - Colore 2 10 4 2" xfId="20209" xr:uid="{00000000-0005-0000-0000-0000FA4D0000}"/>
    <cellStyle name="40% - Colore 2 10 4 2 2" xfId="20210" xr:uid="{00000000-0005-0000-0000-0000FB4D0000}"/>
    <cellStyle name="40% - Colore 2 10 4 2 2 2" xfId="20211" xr:uid="{00000000-0005-0000-0000-0000FC4D0000}"/>
    <cellStyle name="40% - Colore 2 10 4 2 2 3" xfId="20212" xr:uid="{00000000-0005-0000-0000-0000FD4D0000}"/>
    <cellStyle name="40% - Colore 2 10 4 2 3" xfId="20213" xr:uid="{00000000-0005-0000-0000-0000FE4D0000}"/>
    <cellStyle name="40% - Colore 2 10 4 2 4" xfId="20214" xr:uid="{00000000-0005-0000-0000-0000FF4D0000}"/>
    <cellStyle name="40% - Colore 2 10 4 3" xfId="20215" xr:uid="{00000000-0005-0000-0000-0000004E0000}"/>
    <cellStyle name="40% - Colore 2 10 4 3 2" xfId="20216" xr:uid="{00000000-0005-0000-0000-0000014E0000}"/>
    <cellStyle name="40% - Colore 2 10 4 3 3" xfId="20217" xr:uid="{00000000-0005-0000-0000-0000024E0000}"/>
    <cellStyle name="40% - Colore 2 10 4 4" xfId="20218" xr:uid="{00000000-0005-0000-0000-0000034E0000}"/>
    <cellStyle name="40% - Colore 2 10 4 4 2" xfId="20219" xr:uid="{00000000-0005-0000-0000-0000044E0000}"/>
    <cellStyle name="40% - Colore 2 10 4 4 3" xfId="20220" xr:uid="{00000000-0005-0000-0000-0000054E0000}"/>
    <cellStyle name="40% - Colore 2 10 4 5" xfId="20221" xr:uid="{00000000-0005-0000-0000-0000064E0000}"/>
    <cellStyle name="40% - Colore 2 10 4 5 2" xfId="20222" xr:uid="{00000000-0005-0000-0000-0000074E0000}"/>
    <cellStyle name="40% - Colore 2 10 4 5 3" xfId="20223" xr:uid="{00000000-0005-0000-0000-0000084E0000}"/>
    <cellStyle name="40% - Colore 2 10 4 6" xfId="20224" xr:uid="{00000000-0005-0000-0000-0000094E0000}"/>
    <cellStyle name="40% - Colore 2 10 4 7" xfId="20225" xr:uid="{00000000-0005-0000-0000-00000A4E0000}"/>
    <cellStyle name="40% - Colore 2 10 5" xfId="20226" xr:uid="{00000000-0005-0000-0000-00000B4E0000}"/>
    <cellStyle name="40% - Colore 2 10 5 2" xfId="20227" xr:uid="{00000000-0005-0000-0000-00000C4E0000}"/>
    <cellStyle name="40% - Colore 2 10 5 2 2" xfId="20228" xr:uid="{00000000-0005-0000-0000-00000D4E0000}"/>
    <cellStyle name="40% - Colore 2 10 5 2 2 2" xfId="20229" xr:uid="{00000000-0005-0000-0000-00000E4E0000}"/>
    <cellStyle name="40% - Colore 2 10 5 2 2 3" xfId="20230" xr:uid="{00000000-0005-0000-0000-00000F4E0000}"/>
    <cellStyle name="40% - Colore 2 10 5 2 3" xfId="20231" xr:uid="{00000000-0005-0000-0000-0000104E0000}"/>
    <cellStyle name="40% - Colore 2 10 5 2 4" xfId="20232" xr:uid="{00000000-0005-0000-0000-0000114E0000}"/>
    <cellStyle name="40% - Colore 2 10 5 3" xfId="20233" xr:uid="{00000000-0005-0000-0000-0000124E0000}"/>
    <cellStyle name="40% - Colore 2 10 5 3 2" xfId="20234" xr:uid="{00000000-0005-0000-0000-0000134E0000}"/>
    <cellStyle name="40% - Colore 2 10 5 3 3" xfId="20235" xr:uid="{00000000-0005-0000-0000-0000144E0000}"/>
    <cellStyle name="40% - Colore 2 10 5 4" xfId="20236" xr:uid="{00000000-0005-0000-0000-0000154E0000}"/>
    <cellStyle name="40% - Colore 2 10 5 4 2" xfId="20237" xr:uid="{00000000-0005-0000-0000-0000164E0000}"/>
    <cellStyle name="40% - Colore 2 10 5 4 3" xfId="20238" xr:uid="{00000000-0005-0000-0000-0000174E0000}"/>
    <cellStyle name="40% - Colore 2 10 5 5" xfId="20239" xr:uid="{00000000-0005-0000-0000-0000184E0000}"/>
    <cellStyle name="40% - Colore 2 10 5 5 2" xfId="20240" xr:uid="{00000000-0005-0000-0000-0000194E0000}"/>
    <cellStyle name="40% - Colore 2 10 5 5 3" xfId="20241" xr:uid="{00000000-0005-0000-0000-00001A4E0000}"/>
    <cellStyle name="40% - Colore 2 10 5 6" xfId="20242" xr:uid="{00000000-0005-0000-0000-00001B4E0000}"/>
    <cellStyle name="40% - Colore 2 10 5 7" xfId="20243" xr:uid="{00000000-0005-0000-0000-00001C4E0000}"/>
    <cellStyle name="40% - Colore 2 10 6" xfId="20244" xr:uid="{00000000-0005-0000-0000-00001D4E0000}"/>
    <cellStyle name="40% - Colore 2 10 6 2" xfId="20245" xr:uid="{00000000-0005-0000-0000-00001E4E0000}"/>
    <cellStyle name="40% - Colore 2 10 6 2 2" xfId="20246" xr:uid="{00000000-0005-0000-0000-00001F4E0000}"/>
    <cellStyle name="40% - Colore 2 10 6 2 3" xfId="20247" xr:uid="{00000000-0005-0000-0000-0000204E0000}"/>
    <cellStyle name="40% - Colore 2 10 6 3" xfId="20248" xr:uid="{00000000-0005-0000-0000-0000214E0000}"/>
    <cellStyle name="40% - Colore 2 10 6 4" xfId="20249" xr:uid="{00000000-0005-0000-0000-0000224E0000}"/>
    <cellStyle name="40% - Colore 2 10 7" xfId="20250" xr:uid="{00000000-0005-0000-0000-0000234E0000}"/>
    <cellStyle name="40% - Colore 2 10 7 2" xfId="20251" xr:uid="{00000000-0005-0000-0000-0000244E0000}"/>
    <cellStyle name="40% - Colore 2 10 7 3" xfId="20252" xr:uid="{00000000-0005-0000-0000-0000254E0000}"/>
    <cellStyle name="40% - Colore 2 10 8" xfId="20253" xr:uid="{00000000-0005-0000-0000-0000264E0000}"/>
    <cellStyle name="40% - Colore 2 10 8 2" xfId="20254" xr:uid="{00000000-0005-0000-0000-0000274E0000}"/>
    <cellStyle name="40% - Colore 2 10 8 3" xfId="20255" xr:uid="{00000000-0005-0000-0000-0000284E0000}"/>
    <cellStyle name="40% - Colore 2 10 9" xfId="20256" xr:uid="{00000000-0005-0000-0000-0000294E0000}"/>
    <cellStyle name="40% - Colore 2 10 9 2" xfId="20257" xr:uid="{00000000-0005-0000-0000-00002A4E0000}"/>
    <cellStyle name="40% - Colore 2 10 9 3" xfId="20258" xr:uid="{00000000-0005-0000-0000-00002B4E0000}"/>
    <cellStyle name="40% - Colore 2 11" xfId="20259" xr:uid="{00000000-0005-0000-0000-00002C4E0000}"/>
    <cellStyle name="40% - Colore 2 11 10" xfId="20260" xr:uid="{00000000-0005-0000-0000-00002D4E0000}"/>
    <cellStyle name="40% - Colore 2 11 11" xfId="20261" xr:uid="{00000000-0005-0000-0000-00002E4E0000}"/>
    <cellStyle name="40% - Colore 2 11 2" xfId="20262" xr:uid="{00000000-0005-0000-0000-00002F4E0000}"/>
    <cellStyle name="40% - Colore 2 11 2 10" xfId="20263" xr:uid="{00000000-0005-0000-0000-0000304E0000}"/>
    <cellStyle name="40% - Colore 2 11 2 2" xfId="20264" xr:uid="{00000000-0005-0000-0000-0000314E0000}"/>
    <cellStyle name="40% - Colore 2 11 2 2 2" xfId="20265" xr:uid="{00000000-0005-0000-0000-0000324E0000}"/>
    <cellStyle name="40% - Colore 2 11 2 2 2 2" xfId="20266" xr:uid="{00000000-0005-0000-0000-0000334E0000}"/>
    <cellStyle name="40% - Colore 2 11 2 2 2 2 2" xfId="20267" xr:uid="{00000000-0005-0000-0000-0000344E0000}"/>
    <cellStyle name="40% - Colore 2 11 2 2 2 2 3" xfId="20268" xr:uid="{00000000-0005-0000-0000-0000354E0000}"/>
    <cellStyle name="40% - Colore 2 11 2 2 2 3" xfId="20269" xr:uid="{00000000-0005-0000-0000-0000364E0000}"/>
    <cellStyle name="40% - Colore 2 11 2 2 2 4" xfId="20270" xr:uid="{00000000-0005-0000-0000-0000374E0000}"/>
    <cellStyle name="40% - Colore 2 11 2 2 3" xfId="20271" xr:uid="{00000000-0005-0000-0000-0000384E0000}"/>
    <cellStyle name="40% - Colore 2 11 2 2 3 2" xfId="20272" xr:uid="{00000000-0005-0000-0000-0000394E0000}"/>
    <cellStyle name="40% - Colore 2 11 2 2 3 3" xfId="20273" xr:uid="{00000000-0005-0000-0000-00003A4E0000}"/>
    <cellStyle name="40% - Colore 2 11 2 2 4" xfId="20274" xr:uid="{00000000-0005-0000-0000-00003B4E0000}"/>
    <cellStyle name="40% - Colore 2 11 2 2 4 2" xfId="20275" xr:uid="{00000000-0005-0000-0000-00003C4E0000}"/>
    <cellStyle name="40% - Colore 2 11 2 2 4 3" xfId="20276" xr:uid="{00000000-0005-0000-0000-00003D4E0000}"/>
    <cellStyle name="40% - Colore 2 11 2 2 5" xfId="20277" xr:uid="{00000000-0005-0000-0000-00003E4E0000}"/>
    <cellStyle name="40% - Colore 2 11 2 2 5 2" xfId="20278" xr:uid="{00000000-0005-0000-0000-00003F4E0000}"/>
    <cellStyle name="40% - Colore 2 11 2 2 5 3" xfId="20279" xr:uid="{00000000-0005-0000-0000-0000404E0000}"/>
    <cellStyle name="40% - Colore 2 11 2 2 6" xfId="20280" xr:uid="{00000000-0005-0000-0000-0000414E0000}"/>
    <cellStyle name="40% - Colore 2 11 2 2 7" xfId="20281" xr:uid="{00000000-0005-0000-0000-0000424E0000}"/>
    <cellStyle name="40% - Colore 2 11 2 3" xfId="20282" xr:uid="{00000000-0005-0000-0000-0000434E0000}"/>
    <cellStyle name="40% - Colore 2 11 2 3 2" xfId="20283" xr:uid="{00000000-0005-0000-0000-0000444E0000}"/>
    <cellStyle name="40% - Colore 2 11 2 3 2 2" xfId="20284" xr:uid="{00000000-0005-0000-0000-0000454E0000}"/>
    <cellStyle name="40% - Colore 2 11 2 3 2 2 2" xfId="20285" xr:uid="{00000000-0005-0000-0000-0000464E0000}"/>
    <cellStyle name="40% - Colore 2 11 2 3 2 2 3" xfId="20286" xr:uid="{00000000-0005-0000-0000-0000474E0000}"/>
    <cellStyle name="40% - Colore 2 11 2 3 2 3" xfId="20287" xr:uid="{00000000-0005-0000-0000-0000484E0000}"/>
    <cellStyle name="40% - Colore 2 11 2 3 2 4" xfId="20288" xr:uid="{00000000-0005-0000-0000-0000494E0000}"/>
    <cellStyle name="40% - Colore 2 11 2 3 3" xfId="20289" xr:uid="{00000000-0005-0000-0000-00004A4E0000}"/>
    <cellStyle name="40% - Colore 2 11 2 3 3 2" xfId="20290" xr:uid="{00000000-0005-0000-0000-00004B4E0000}"/>
    <cellStyle name="40% - Colore 2 11 2 3 3 3" xfId="20291" xr:uid="{00000000-0005-0000-0000-00004C4E0000}"/>
    <cellStyle name="40% - Colore 2 11 2 3 4" xfId="20292" xr:uid="{00000000-0005-0000-0000-00004D4E0000}"/>
    <cellStyle name="40% - Colore 2 11 2 3 4 2" xfId="20293" xr:uid="{00000000-0005-0000-0000-00004E4E0000}"/>
    <cellStyle name="40% - Colore 2 11 2 3 4 3" xfId="20294" xr:uid="{00000000-0005-0000-0000-00004F4E0000}"/>
    <cellStyle name="40% - Colore 2 11 2 3 5" xfId="20295" xr:uid="{00000000-0005-0000-0000-0000504E0000}"/>
    <cellStyle name="40% - Colore 2 11 2 3 5 2" xfId="20296" xr:uid="{00000000-0005-0000-0000-0000514E0000}"/>
    <cellStyle name="40% - Colore 2 11 2 3 5 3" xfId="20297" xr:uid="{00000000-0005-0000-0000-0000524E0000}"/>
    <cellStyle name="40% - Colore 2 11 2 3 6" xfId="20298" xr:uid="{00000000-0005-0000-0000-0000534E0000}"/>
    <cellStyle name="40% - Colore 2 11 2 3 7" xfId="20299" xr:uid="{00000000-0005-0000-0000-0000544E0000}"/>
    <cellStyle name="40% - Colore 2 11 2 4" xfId="20300" xr:uid="{00000000-0005-0000-0000-0000554E0000}"/>
    <cellStyle name="40% - Colore 2 11 2 4 2" xfId="20301" xr:uid="{00000000-0005-0000-0000-0000564E0000}"/>
    <cellStyle name="40% - Colore 2 11 2 4 2 2" xfId="20302" xr:uid="{00000000-0005-0000-0000-0000574E0000}"/>
    <cellStyle name="40% - Colore 2 11 2 4 2 2 2" xfId="20303" xr:uid="{00000000-0005-0000-0000-0000584E0000}"/>
    <cellStyle name="40% - Colore 2 11 2 4 2 2 3" xfId="20304" xr:uid="{00000000-0005-0000-0000-0000594E0000}"/>
    <cellStyle name="40% - Colore 2 11 2 4 2 3" xfId="20305" xr:uid="{00000000-0005-0000-0000-00005A4E0000}"/>
    <cellStyle name="40% - Colore 2 11 2 4 2 4" xfId="20306" xr:uid="{00000000-0005-0000-0000-00005B4E0000}"/>
    <cellStyle name="40% - Colore 2 11 2 4 3" xfId="20307" xr:uid="{00000000-0005-0000-0000-00005C4E0000}"/>
    <cellStyle name="40% - Colore 2 11 2 4 3 2" xfId="20308" xr:uid="{00000000-0005-0000-0000-00005D4E0000}"/>
    <cellStyle name="40% - Colore 2 11 2 4 3 3" xfId="20309" xr:uid="{00000000-0005-0000-0000-00005E4E0000}"/>
    <cellStyle name="40% - Colore 2 11 2 4 4" xfId="20310" xr:uid="{00000000-0005-0000-0000-00005F4E0000}"/>
    <cellStyle name="40% - Colore 2 11 2 4 4 2" xfId="20311" xr:uid="{00000000-0005-0000-0000-0000604E0000}"/>
    <cellStyle name="40% - Colore 2 11 2 4 4 3" xfId="20312" xr:uid="{00000000-0005-0000-0000-0000614E0000}"/>
    <cellStyle name="40% - Colore 2 11 2 4 5" xfId="20313" xr:uid="{00000000-0005-0000-0000-0000624E0000}"/>
    <cellStyle name="40% - Colore 2 11 2 4 5 2" xfId="20314" xr:uid="{00000000-0005-0000-0000-0000634E0000}"/>
    <cellStyle name="40% - Colore 2 11 2 4 5 3" xfId="20315" xr:uid="{00000000-0005-0000-0000-0000644E0000}"/>
    <cellStyle name="40% - Colore 2 11 2 4 6" xfId="20316" xr:uid="{00000000-0005-0000-0000-0000654E0000}"/>
    <cellStyle name="40% - Colore 2 11 2 4 7" xfId="20317" xr:uid="{00000000-0005-0000-0000-0000664E0000}"/>
    <cellStyle name="40% - Colore 2 11 2 5" xfId="20318" xr:uid="{00000000-0005-0000-0000-0000674E0000}"/>
    <cellStyle name="40% - Colore 2 11 2 5 2" xfId="20319" xr:uid="{00000000-0005-0000-0000-0000684E0000}"/>
    <cellStyle name="40% - Colore 2 11 2 5 2 2" xfId="20320" xr:uid="{00000000-0005-0000-0000-0000694E0000}"/>
    <cellStyle name="40% - Colore 2 11 2 5 2 3" xfId="20321" xr:uid="{00000000-0005-0000-0000-00006A4E0000}"/>
    <cellStyle name="40% - Colore 2 11 2 5 3" xfId="20322" xr:uid="{00000000-0005-0000-0000-00006B4E0000}"/>
    <cellStyle name="40% - Colore 2 11 2 5 4" xfId="20323" xr:uid="{00000000-0005-0000-0000-00006C4E0000}"/>
    <cellStyle name="40% - Colore 2 11 2 6" xfId="20324" xr:uid="{00000000-0005-0000-0000-00006D4E0000}"/>
    <cellStyle name="40% - Colore 2 11 2 6 2" xfId="20325" xr:uid="{00000000-0005-0000-0000-00006E4E0000}"/>
    <cellStyle name="40% - Colore 2 11 2 6 3" xfId="20326" xr:uid="{00000000-0005-0000-0000-00006F4E0000}"/>
    <cellStyle name="40% - Colore 2 11 2 7" xfId="20327" xr:uid="{00000000-0005-0000-0000-0000704E0000}"/>
    <cellStyle name="40% - Colore 2 11 2 7 2" xfId="20328" xr:uid="{00000000-0005-0000-0000-0000714E0000}"/>
    <cellStyle name="40% - Colore 2 11 2 7 3" xfId="20329" xr:uid="{00000000-0005-0000-0000-0000724E0000}"/>
    <cellStyle name="40% - Colore 2 11 2 8" xfId="20330" xr:uid="{00000000-0005-0000-0000-0000734E0000}"/>
    <cellStyle name="40% - Colore 2 11 2 8 2" xfId="20331" xr:uid="{00000000-0005-0000-0000-0000744E0000}"/>
    <cellStyle name="40% - Colore 2 11 2 8 3" xfId="20332" xr:uid="{00000000-0005-0000-0000-0000754E0000}"/>
    <cellStyle name="40% - Colore 2 11 2 9" xfId="20333" xr:uid="{00000000-0005-0000-0000-0000764E0000}"/>
    <cellStyle name="40% - Colore 2 11 3" xfId="20334" xr:uid="{00000000-0005-0000-0000-0000774E0000}"/>
    <cellStyle name="40% - Colore 2 11 3 2" xfId="20335" xr:uid="{00000000-0005-0000-0000-0000784E0000}"/>
    <cellStyle name="40% - Colore 2 11 3 2 2" xfId="20336" xr:uid="{00000000-0005-0000-0000-0000794E0000}"/>
    <cellStyle name="40% - Colore 2 11 3 2 2 2" xfId="20337" xr:uid="{00000000-0005-0000-0000-00007A4E0000}"/>
    <cellStyle name="40% - Colore 2 11 3 2 2 3" xfId="20338" xr:uid="{00000000-0005-0000-0000-00007B4E0000}"/>
    <cellStyle name="40% - Colore 2 11 3 2 3" xfId="20339" xr:uid="{00000000-0005-0000-0000-00007C4E0000}"/>
    <cellStyle name="40% - Colore 2 11 3 2 4" xfId="20340" xr:uid="{00000000-0005-0000-0000-00007D4E0000}"/>
    <cellStyle name="40% - Colore 2 11 3 3" xfId="20341" xr:uid="{00000000-0005-0000-0000-00007E4E0000}"/>
    <cellStyle name="40% - Colore 2 11 3 3 2" xfId="20342" xr:uid="{00000000-0005-0000-0000-00007F4E0000}"/>
    <cellStyle name="40% - Colore 2 11 3 3 3" xfId="20343" xr:uid="{00000000-0005-0000-0000-0000804E0000}"/>
    <cellStyle name="40% - Colore 2 11 3 4" xfId="20344" xr:uid="{00000000-0005-0000-0000-0000814E0000}"/>
    <cellStyle name="40% - Colore 2 11 3 4 2" xfId="20345" xr:uid="{00000000-0005-0000-0000-0000824E0000}"/>
    <cellStyle name="40% - Colore 2 11 3 4 3" xfId="20346" xr:uid="{00000000-0005-0000-0000-0000834E0000}"/>
    <cellStyle name="40% - Colore 2 11 3 5" xfId="20347" xr:uid="{00000000-0005-0000-0000-0000844E0000}"/>
    <cellStyle name="40% - Colore 2 11 3 5 2" xfId="20348" xr:uid="{00000000-0005-0000-0000-0000854E0000}"/>
    <cellStyle name="40% - Colore 2 11 3 5 3" xfId="20349" xr:uid="{00000000-0005-0000-0000-0000864E0000}"/>
    <cellStyle name="40% - Colore 2 11 3 6" xfId="20350" xr:uid="{00000000-0005-0000-0000-0000874E0000}"/>
    <cellStyle name="40% - Colore 2 11 3 7" xfId="20351" xr:uid="{00000000-0005-0000-0000-0000884E0000}"/>
    <cellStyle name="40% - Colore 2 11 4" xfId="20352" xr:uid="{00000000-0005-0000-0000-0000894E0000}"/>
    <cellStyle name="40% - Colore 2 11 4 2" xfId="20353" xr:uid="{00000000-0005-0000-0000-00008A4E0000}"/>
    <cellStyle name="40% - Colore 2 11 4 2 2" xfId="20354" xr:uid="{00000000-0005-0000-0000-00008B4E0000}"/>
    <cellStyle name="40% - Colore 2 11 4 2 2 2" xfId="20355" xr:uid="{00000000-0005-0000-0000-00008C4E0000}"/>
    <cellStyle name="40% - Colore 2 11 4 2 2 3" xfId="20356" xr:uid="{00000000-0005-0000-0000-00008D4E0000}"/>
    <cellStyle name="40% - Colore 2 11 4 2 3" xfId="20357" xr:uid="{00000000-0005-0000-0000-00008E4E0000}"/>
    <cellStyle name="40% - Colore 2 11 4 2 4" xfId="20358" xr:uid="{00000000-0005-0000-0000-00008F4E0000}"/>
    <cellStyle name="40% - Colore 2 11 4 3" xfId="20359" xr:uid="{00000000-0005-0000-0000-0000904E0000}"/>
    <cellStyle name="40% - Colore 2 11 4 3 2" xfId="20360" xr:uid="{00000000-0005-0000-0000-0000914E0000}"/>
    <cellStyle name="40% - Colore 2 11 4 3 3" xfId="20361" xr:uid="{00000000-0005-0000-0000-0000924E0000}"/>
    <cellStyle name="40% - Colore 2 11 4 4" xfId="20362" xr:uid="{00000000-0005-0000-0000-0000934E0000}"/>
    <cellStyle name="40% - Colore 2 11 4 4 2" xfId="20363" xr:uid="{00000000-0005-0000-0000-0000944E0000}"/>
    <cellStyle name="40% - Colore 2 11 4 4 3" xfId="20364" xr:uid="{00000000-0005-0000-0000-0000954E0000}"/>
    <cellStyle name="40% - Colore 2 11 4 5" xfId="20365" xr:uid="{00000000-0005-0000-0000-0000964E0000}"/>
    <cellStyle name="40% - Colore 2 11 4 5 2" xfId="20366" xr:uid="{00000000-0005-0000-0000-0000974E0000}"/>
    <cellStyle name="40% - Colore 2 11 4 5 3" xfId="20367" xr:uid="{00000000-0005-0000-0000-0000984E0000}"/>
    <cellStyle name="40% - Colore 2 11 4 6" xfId="20368" xr:uid="{00000000-0005-0000-0000-0000994E0000}"/>
    <cellStyle name="40% - Colore 2 11 4 7" xfId="20369" xr:uid="{00000000-0005-0000-0000-00009A4E0000}"/>
    <cellStyle name="40% - Colore 2 11 5" xfId="20370" xr:uid="{00000000-0005-0000-0000-00009B4E0000}"/>
    <cellStyle name="40% - Colore 2 11 5 2" xfId="20371" xr:uid="{00000000-0005-0000-0000-00009C4E0000}"/>
    <cellStyle name="40% - Colore 2 11 5 2 2" xfId="20372" xr:uid="{00000000-0005-0000-0000-00009D4E0000}"/>
    <cellStyle name="40% - Colore 2 11 5 2 2 2" xfId="20373" xr:uid="{00000000-0005-0000-0000-00009E4E0000}"/>
    <cellStyle name="40% - Colore 2 11 5 2 2 3" xfId="20374" xr:uid="{00000000-0005-0000-0000-00009F4E0000}"/>
    <cellStyle name="40% - Colore 2 11 5 2 3" xfId="20375" xr:uid="{00000000-0005-0000-0000-0000A04E0000}"/>
    <cellStyle name="40% - Colore 2 11 5 2 4" xfId="20376" xr:uid="{00000000-0005-0000-0000-0000A14E0000}"/>
    <cellStyle name="40% - Colore 2 11 5 3" xfId="20377" xr:uid="{00000000-0005-0000-0000-0000A24E0000}"/>
    <cellStyle name="40% - Colore 2 11 5 3 2" xfId="20378" xr:uid="{00000000-0005-0000-0000-0000A34E0000}"/>
    <cellStyle name="40% - Colore 2 11 5 3 3" xfId="20379" xr:uid="{00000000-0005-0000-0000-0000A44E0000}"/>
    <cellStyle name="40% - Colore 2 11 5 4" xfId="20380" xr:uid="{00000000-0005-0000-0000-0000A54E0000}"/>
    <cellStyle name="40% - Colore 2 11 5 4 2" xfId="20381" xr:uid="{00000000-0005-0000-0000-0000A64E0000}"/>
    <cellStyle name="40% - Colore 2 11 5 4 3" xfId="20382" xr:uid="{00000000-0005-0000-0000-0000A74E0000}"/>
    <cellStyle name="40% - Colore 2 11 5 5" xfId="20383" xr:uid="{00000000-0005-0000-0000-0000A84E0000}"/>
    <cellStyle name="40% - Colore 2 11 5 5 2" xfId="20384" xr:uid="{00000000-0005-0000-0000-0000A94E0000}"/>
    <cellStyle name="40% - Colore 2 11 5 5 3" xfId="20385" xr:uid="{00000000-0005-0000-0000-0000AA4E0000}"/>
    <cellStyle name="40% - Colore 2 11 5 6" xfId="20386" xr:uid="{00000000-0005-0000-0000-0000AB4E0000}"/>
    <cellStyle name="40% - Colore 2 11 5 7" xfId="20387" xr:uid="{00000000-0005-0000-0000-0000AC4E0000}"/>
    <cellStyle name="40% - Colore 2 11 6" xfId="20388" xr:uid="{00000000-0005-0000-0000-0000AD4E0000}"/>
    <cellStyle name="40% - Colore 2 11 6 2" xfId="20389" xr:uid="{00000000-0005-0000-0000-0000AE4E0000}"/>
    <cellStyle name="40% - Colore 2 11 6 2 2" xfId="20390" xr:uid="{00000000-0005-0000-0000-0000AF4E0000}"/>
    <cellStyle name="40% - Colore 2 11 6 2 3" xfId="20391" xr:uid="{00000000-0005-0000-0000-0000B04E0000}"/>
    <cellStyle name="40% - Colore 2 11 6 3" xfId="20392" xr:uid="{00000000-0005-0000-0000-0000B14E0000}"/>
    <cellStyle name="40% - Colore 2 11 6 4" xfId="20393" xr:uid="{00000000-0005-0000-0000-0000B24E0000}"/>
    <cellStyle name="40% - Colore 2 11 7" xfId="20394" xr:uid="{00000000-0005-0000-0000-0000B34E0000}"/>
    <cellStyle name="40% - Colore 2 11 7 2" xfId="20395" xr:uid="{00000000-0005-0000-0000-0000B44E0000}"/>
    <cellStyle name="40% - Colore 2 11 7 3" xfId="20396" xr:uid="{00000000-0005-0000-0000-0000B54E0000}"/>
    <cellStyle name="40% - Colore 2 11 8" xfId="20397" xr:uid="{00000000-0005-0000-0000-0000B64E0000}"/>
    <cellStyle name="40% - Colore 2 11 8 2" xfId="20398" xr:uid="{00000000-0005-0000-0000-0000B74E0000}"/>
    <cellStyle name="40% - Colore 2 11 8 3" xfId="20399" xr:uid="{00000000-0005-0000-0000-0000B84E0000}"/>
    <cellStyle name="40% - Colore 2 11 9" xfId="20400" xr:uid="{00000000-0005-0000-0000-0000B94E0000}"/>
    <cellStyle name="40% - Colore 2 11 9 2" xfId="20401" xr:uid="{00000000-0005-0000-0000-0000BA4E0000}"/>
    <cellStyle name="40% - Colore 2 11 9 3" xfId="20402" xr:uid="{00000000-0005-0000-0000-0000BB4E0000}"/>
    <cellStyle name="40% - Colore 2 12" xfId="20403" xr:uid="{00000000-0005-0000-0000-0000BC4E0000}"/>
    <cellStyle name="40% - Colore 2 12 10" xfId="20404" xr:uid="{00000000-0005-0000-0000-0000BD4E0000}"/>
    <cellStyle name="40% - Colore 2 12 11" xfId="20405" xr:uid="{00000000-0005-0000-0000-0000BE4E0000}"/>
    <cellStyle name="40% - Colore 2 12 2" xfId="20406" xr:uid="{00000000-0005-0000-0000-0000BF4E0000}"/>
    <cellStyle name="40% - Colore 2 12 2 10" xfId="20407" xr:uid="{00000000-0005-0000-0000-0000C04E0000}"/>
    <cellStyle name="40% - Colore 2 12 2 2" xfId="20408" xr:uid="{00000000-0005-0000-0000-0000C14E0000}"/>
    <cellStyle name="40% - Colore 2 12 2 2 2" xfId="20409" xr:uid="{00000000-0005-0000-0000-0000C24E0000}"/>
    <cellStyle name="40% - Colore 2 12 2 2 2 2" xfId="20410" xr:uid="{00000000-0005-0000-0000-0000C34E0000}"/>
    <cellStyle name="40% - Colore 2 12 2 2 2 2 2" xfId="20411" xr:uid="{00000000-0005-0000-0000-0000C44E0000}"/>
    <cellStyle name="40% - Colore 2 12 2 2 2 2 3" xfId="20412" xr:uid="{00000000-0005-0000-0000-0000C54E0000}"/>
    <cellStyle name="40% - Colore 2 12 2 2 2 3" xfId="20413" xr:uid="{00000000-0005-0000-0000-0000C64E0000}"/>
    <cellStyle name="40% - Colore 2 12 2 2 2 4" xfId="20414" xr:uid="{00000000-0005-0000-0000-0000C74E0000}"/>
    <cellStyle name="40% - Colore 2 12 2 2 3" xfId="20415" xr:uid="{00000000-0005-0000-0000-0000C84E0000}"/>
    <cellStyle name="40% - Colore 2 12 2 2 3 2" xfId="20416" xr:uid="{00000000-0005-0000-0000-0000C94E0000}"/>
    <cellStyle name="40% - Colore 2 12 2 2 3 3" xfId="20417" xr:uid="{00000000-0005-0000-0000-0000CA4E0000}"/>
    <cellStyle name="40% - Colore 2 12 2 2 4" xfId="20418" xr:uid="{00000000-0005-0000-0000-0000CB4E0000}"/>
    <cellStyle name="40% - Colore 2 12 2 2 4 2" xfId="20419" xr:uid="{00000000-0005-0000-0000-0000CC4E0000}"/>
    <cellStyle name="40% - Colore 2 12 2 2 4 3" xfId="20420" xr:uid="{00000000-0005-0000-0000-0000CD4E0000}"/>
    <cellStyle name="40% - Colore 2 12 2 2 5" xfId="20421" xr:uid="{00000000-0005-0000-0000-0000CE4E0000}"/>
    <cellStyle name="40% - Colore 2 12 2 2 5 2" xfId="20422" xr:uid="{00000000-0005-0000-0000-0000CF4E0000}"/>
    <cellStyle name="40% - Colore 2 12 2 2 5 3" xfId="20423" xr:uid="{00000000-0005-0000-0000-0000D04E0000}"/>
    <cellStyle name="40% - Colore 2 12 2 2 6" xfId="20424" xr:uid="{00000000-0005-0000-0000-0000D14E0000}"/>
    <cellStyle name="40% - Colore 2 12 2 2 7" xfId="20425" xr:uid="{00000000-0005-0000-0000-0000D24E0000}"/>
    <cellStyle name="40% - Colore 2 12 2 3" xfId="20426" xr:uid="{00000000-0005-0000-0000-0000D34E0000}"/>
    <cellStyle name="40% - Colore 2 12 2 3 2" xfId="20427" xr:uid="{00000000-0005-0000-0000-0000D44E0000}"/>
    <cellStyle name="40% - Colore 2 12 2 3 2 2" xfId="20428" xr:uid="{00000000-0005-0000-0000-0000D54E0000}"/>
    <cellStyle name="40% - Colore 2 12 2 3 2 2 2" xfId="20429" xr:uid="{00000000-0005-0000-0000-0000D64E0000}"/>
    <cellStyle name="40% - Colore 2 12 2 3 2 2 3" xfId="20430" xr:uid="{00000000-0005-0000-0000-0000D74E0000}"/>
    <cellStyle name="40% - Colore 2 12 2 3 2 3" xfId="20431" xr:uid="{00000000-0005-0000-0000-0000D84E0000}"/>
    <cellStyle name="40% - Colore 2 12 2 3 2 4" xfId="20432" xr:uid="{00000000-0005-0000-0000-0000D94E0000}"/>
    <cellStyle name="40% - Colore 2 12 2 3 3" xfId="20433" xr:uid="{00000000-0005-0000-0000-0000DA4E0000}"/>
    <cellStyle name="40% - Colore 2 12 2 3 3 2" xfId="20434" xr:uid="{00000000-0005-0000-0000-0000DB4E0000}"/>
    <cellStyle name="40% - Colore 2 12 2 3 3 3" xfId="20435" xr:uid="{00000000-0005-0000-0000-0000DC4E0000}"/>
    <cellStyle name="40% - Colore 2 12 2 3 4" xfId="20436" xr:uid="{00000000-0005-0000-0000-0000DD4E0000}"/>
    <cellStyle name="40% - Colore 2 12 2 3 4 2" xfId="20437" xr:uid="{00000000-0005-0000-0000-0000DE4E0000}"/>
    <cellStyle name="40% - Colore 2 12 2 3 4 3" xfId="20438" xr:uid="{00000000-0005-0000-0000-0000DF4E0000}"/>
    <cellStyle name="40% - Colore 2 12 2 3 5" xfId="20439" xr:uid="{00000000-0005-0000-0000-0000E04E0000}"/>
    <cellStyle name="40% - Colore 2 12 2 3 5 2" xfId="20440" xr:uid="{00000000-0005-0000-0000-0000E14E0000}"/>
    <cellStyle name="40% - Colore 2 12 2 3 5 3" xfId="20441" xr:uid="{00000000-0005-0000-0000-0000E24E0000}"/>
    <cellStyle name="40% - Colore 2 12 2 3 6" xfId="20442" xr:uid="{00000000-0005-0000-0000-0000E34E0000}"/>
    <cellStyle name="40% - Colore 2 12 2 3 7" xfId="20443" xr:uid="{00000000-0005-0000-0000-0000E44E0000}"/>
    <cellStyle name="40% - Colore 2 12 2 4" xfId="20444" xr:uid="{00000000-0005-0000-0000-0000E54E0000}"/>
    <cellStyle name="40% - Colore 2 12 2 4 2" xfId="20445" xr:uid="{00000000-0005-0000-0000-0000E64E0000}"/>
    <cellStyle name="40% - Colore 2 12 2 4 2 2" xfId="20446" xr:uid="{00000000-0005-0000-0000-0000E74E0000}"/>
    <cellStyle name="40% - Colore 2 12 2 4 2 2 2" xfId="20447" xr:uid="{00000000-0005-0000-0000-0000E84E0000}"/>
    <cellStyle name="40% - Colore 2 12 2 4 2 2 3" xfId="20448" xr:uid="{00000000-0005-0000-0000-0000E94E0000}"/>
    <cellStyle name="40% - Colore 2 12 2 4 2 3" xfId="20449" xr:uid="{00000000-0005-0000-0000-0000EA4E0000}"/>
    <cellStyle name="40% - Colore 2 12 2 4 2 4" xfId="20450" xr:uid="{00000000-0005-0000-0000-0000EB4E0000}"/>
    <cellStyle name="40% - Colore 2 12 2 4 3" xfId="20451" xr:uid="{00000000-0005-0000-0000-0000EC4E0000}"/>
    <cellStyle name="40% - Colore 2 12 2 4 3 2" xfId="20452" xr:uid="{00000000-0005-0000-0000-0000ED4E0000}"/>
    <cellStyle name="40% - Colore 2 12 2 4 3 3" xfId="20453" xr:uid="{00000000-0005-0000-0000-0000EE4E0000}"/>
    <cellStyle name="40% - Colore 2 12 2 4 4" xfId="20454" xr:uid="{00000000-0005-0000-0000-0000EF4E0000}"/>
    <cellStyle name="40% - Colore 2 12 2 4 4 2" xfId="20455" xr:uid="{00000000-0005-0000-0000-0000F04E0000}"/>
    <cellStyle name="40% - Colore 2 12 2 4 4 3" xfId="20456" xr:uid="{00000000-0005-0000-0000-0000F14E0000}"/>
    <cellStyle name="40% - Colore 2 12 2 4 5" xfId="20457" xr:uid="{00000000-0005-0000-0000-0000F24E0000}"/>
    <cellStyle name="40% - Colore 2 12 2 4 5 2" xfId="20458" xr:uid="{00000000-0005-0000-0000-0000F34E0000}"/>
    <cellStyle name="40% - Colore 2 12 2 4 5 3" xfId="20459" xr:uid="{00000000-0005-0000-0000-0000F44E0000}"/>
    <cellStyle name="40% - Colore 2 12 2 4 6" xfId="20460" xr:uid="{00000000-0005-0000-0000-0000F54E0000}"/>
    <cellStyle name="40% - Colore 2 12 2 4 7" xfId="20461" xr:uid="{00000000-0005-0000-0000-0000F64E0000}"/>
    <cellStyle name="40% - Colore 2 12 2 5" xfId="20462" xr:uid="{00000000-0005-0000-0000-0000F74E0000}"/>
    <cellStyle name="40% - Colore 2 12 2 5 2" xfId="20463" xr:uid="{00000000-0005-0000-0000-0000F84E0000}"/>
    <cellStyle name="40% - Colore 2 12 2 5 2 2" xfId="20464" xr:uid="{00000000-0005-0000-0000-0000F94E0000}"/>
    <cellStyle name="40% - Colore 2 12 2 5 2 3" xfId="20465" xr:uid="{00000000-0005-0000-0000-0000FA4E0000}"/>
    <cellStyle name="40% - Colore 2 12 2 5 3" xfId="20466" xr:uid="{00000000-0005-0000-0000-0000FB4E0000}"/>
    <cellStyle name="40% - Colore 2 12 2 5 4" xfId="20467" xr:uid="{00000000-0005-0000-0000-0000FC4E0000}"/>
    <cellStyle name="40% - Colore 2 12 2 6" xfId="20468" xr:uid="{00000000-0005-0000-0000-0000FD4E0000}"/>
    <cellStyle name="40% - Colore 2 12 2 6 2" xfId="20469" xr:uid="{00000000-0005-0000-0000-0000FE4E0000}"/>
    <cellStyle name="40% - Colore 2 12 2 6 3" xfId="20470" xr:uid="{00000000-0005-0000-0000-0000FF4E0000}"/>
    <cellStyle name="40% - Colore 2 12 2 7" xfId="20471" xr:uid="{00000000-0005-0000-0000-0000004F0000}"/>
    <cellStyle name="40% - Colore 2 12 2 7 2" xfId="20472" xr:uid="{00000000-0005-0000-0000-0000014F0000}"/>
    <cellStyle name="40% - Colore 2 12 2 7 3" xfId="20473" xr:uid="{00000000-0005-0000-0000-0000024F0000}"/>
    <cellStyle name="40% - Colore 2 12 2 8" xfId="20474" xr:uid="{00000000-0005-0000-0000-0000034F0000}"/>
    <cellStyle name="40% - Colore 2 12 2 8 2" xfId="20475" xr:uid="{00000000-0005-0000-0000-0000044F0000}"/>
    <cellStyle name="40% - Colore 2 12 2 8 3" xfId="20476" xr:uid="{00000000-0005-0000-0000-0000054F0000}"/>
    <cellStyle name="40% - Colore 2 12 2 9" xfId="20477" xr:uid="{00000000-0005-0000-0000-0000064F0000}"/>
    <cellStyle name="40% - Colore 2 12 3" xfId="20478" xr:uid="{00000000-0005-0000-0000-0000074F0000}"/>
    <cellStyle name="40% - Colore 2 12 3 2" xfId="20479" xr:uid="{00000000-0005-0000-0000-0000084F0000}"/>
    <cellStyle name="40% - Colore 2 12 3 2 2" xfId="20480" xr:uid="{00000000-0005-0000-0000-0000094F0000}"/>
    <cellStyle name="40% - Colore 2 12 3 2 2 2" xfId="20481" xr:uid="{00000000-0005-0000-0000-00000A4F0000}"/>
    <cellStyle name="40% - Colore 2 12 3 2 2 3" xfId="20482" xr:uid="{00000000-0005-0000-0000-00000B4F0000}"/>
    <cellStyle name="40% - Colore 2 12 3 2 3" xfId="20483" xr:uid="{00000000-0005-0000-0000-00000C4F0000}"/>
    <cellStyle name="40% - Colore 2 12 3 2 4" xfId="20484" xr:uid="{00000000-0005-0000-0000-00000D4F0000}"/>
    <cellStyle name="40% - Colore 2 12 3 3" xfId="20485" xr:uid="{00000000-0005-0000-0000-00000E4F0000}"/>
    <cellStyle name="40% - Colore 2 12 3 3 2" xfId="20486" xr:uid="{00000000-0005-0000-0000-00000F4F0000}"/>
    <cellStyle name="40% - Colore 2 12 3 3 3" xfId="20487" xr:uid="{00000000-0005-0000-0000-0000104F0000}"/>
    <cellStyle name="40% - Colore 2 12 3 4" xfId="20488" xr:uid="{00000000-0005-0000-0000-0000114F0000}"/>
    <cellStyle name="40% - Colore 2 12 3 4 2" xfId="20489" xr:uid="{00000000-0005-0000-0000-0000124F0000}"/>
    <cellStyle name="40% - Colore 2 12 3 4 3" xfId="20490" xr:uid="{00000000-0005-0000-0000-0000134F0000}"/>
    <cellStyle name="40% - Colore 2 12 3 5" xfId="20491" xr:uid="{00000000-0005-0000-0000-0000144F0000}"/>
    <cellStyle name="40% - Colore 2 12 3 5 2" xfId="20492" xr:uid="{00000000-0005-0000-0000-0000154F0000}"/>
    <cellStyle name="40% - Colore 2 12 3 5 3" xfId="20493" xr:uid="{00000000-0005-0000-0000-0000164F0000}"/>
    <cellStyle name="40% - Colore 2 12 3 6" xfId="20494" xr:uid="{00000000-0005-0000-0000-0000174F0000}"/>
    <cellStyle name="40% - Colore 2 12 3 7" xfId="20495" xr:uid="{00000000-0005-0000-0000-0000184F0000}"/>
    <cellStyle name="40% - Colore 2 12 4" xfId="20496" xr:uid="{00000000-0005-0000-0000-0000194F0000}"/>
    <cellStyle name="40% - Colore 2 12 4 2" xfId="20497" xr:uid="{00000000-0005-0000-0000-00001A4F0000}"/>
    <cellStyle name="40% - Colore 2 12 4 2 2" xfId="20498" xr:uid="{00000000-0005-0000-0000-00001B4F0000}"/>
    <cellStyle name="40% - Colore 2 12 4 2 2 2" xfId="20499" xr:uid="{00000000-0005-0000-0000-00001C4F0000}"/>
    <cellStyle name="40% - Colore 2 12 4 2 2 3" xfId="20500" xr:uid="{00000000-0005-0000-0000-00001D4F0000}"/>
    <cellStyle name="40% - Colore 2 12 4 2 3" xfId="20501" xr:uid="{00000000-0005-0000-0000-00001E4F0000}"/>
    <cellStyle name="40% - Colore 2 12 4 2 4" xfId="20502" xr:uid="{00000000-0005-0000-0000-00001F4F0000}"/>
    <cellStyle name="40% - Colore 2 12 4 3" xfId="20503" xr:uid="{00000000-0005-0000-0000-0000204F0000}"/>
    <cellStyle name="40% - Colore 2 12 4 3 2" xfId="20504" xr:uid="{00000000-0005-0000-0000-0000214F0000}"/>
    <cellStyle name="40% - Colore 2 12 4 3 3" xfId="20505" xr:uid="{00000000-0005-0000-0000-0000224F0000}"/>
    <cellStyle name="40% - Colore 2 12 4 4" xfId="20506" xr:uid="{00000000-0005-0000-0000-0000234F0000}"/>
    <cellStyle name="40% - Colore 2 12 4 4 2" xfId="20507" xr:uid="{00000000-0005-0000-0000-0000244F0000}"/>
    <cellStyle name="40% - Colore 2 12 4 4 3" xfId="20508" xr:uid="{00000000-0005-0000-0000-0000254F0000}"/>
    <cellStyle name="40% - Colore 2 12 4 5" xfId="20509" xr:uid="{00000000-0005-0000-0000-0000264F0000}"/>
    <cellStyle name="40% - Colore 2 12 4 5 2" xfId="20510" xr:uid="{00000000-0005-0000-0000-0000274F0000}"/>
    <cellStyle name="40% - Colore 2 12 4 5 3" xfId="20511" xr:uid="{00000000-0005-0000-0000-0000284F0000}"/>
    <cellStyle name="40% - Colore 2 12 4 6" xfId="20512" xr:uid="{00000000-0005-0000-0000-0000294F0000}"/>
    <cellStyle name="40% - Colore 2 12 4 7" xfId="20513" xr:uid="{00000000-0005-0000-0000-00002A4F0000}"/>
    <cellStyle name="40% - Colore 2 12 5" xfId="20514" xr:uid="{00000000-0005-0000-0000-00002B4F0000}"/>
    <cellStyle name="40% - Colore 2 12 5 2" xfId="20515" xr:uid="{00000000-0005-0000-0000-00002C4F0000}"/>
    <cellStyle name="40% - Colore 2 12 5 2 2" xfId="20516" xr:uid="{00000000-0005-0000-0000-00002D4F0000}"/>
    <cellStyle name="40% - Colore 2 12 5 2 2 2" xfId="20517" xr:uid="{00000000-0005-0000-0000-00002E4F0000}"/>
    <cellStyle name="40% - Colore 2 12 5 2 2 3" xfId="20518" xr:uid="{00000000-0005-0000-0000-00002F4F0000}"/>
    <cellStyle name="40% - Colore 2 12 5 2 3" xfId="20519" xr:uid="{00000000-0005-0000-0000-0000304F0000}"/>
    <cellStyle name="40% - Colore 2 12 5 2 4" xfId="20520" xr:uid="{00000000-0005-0000-0000-0000314F0000}"/>
    <cellStyle name="40% - Colore 2 12 5 3" xfId="20521" xr:uid="{00000000-0005-0000-0000-0000324F0000}"/>
    <cellStyle name="40% - Colore 2 12 5 3 2" xfId="20522" xr:uid="{00000000-0005-0000-0000-0000334F0000}"/>
    <cellStyle name="40% - Colore 2 12 5 3 3" xfId="20523" xr:uid="{00000000-0005-0000-0000-0000344F0000}"/>
    <cellStyle name="40% - Colore 2 12 5 4" xfId="20524" xr:uid="{00000000-0005-0000-0000-0000354F0000}"/>
    <cellStyle name="40% - Colore 2 12 5 4 2" xfId="20525" xr:uid="{00000000-0005-0000-0000-0000364F0000}"/>
    <cellStyle name="40% - Colore 2 12 5 4 3" xfId="20526" xr:uid="{00000000-0005-0000-0000-0000374F0000}"/>
    <cellStyle name="40% - Colore 2 12 5 5" xfId="20527" xr:uid="{00000000-0005-0000-0000-0000384F0000}"/>
    <cellStyle name="40% - Colore 2 12 5 5 2" xfId="20528" xr:uid="{00000000-0005-0000-0000-0000394F0000}"/>
    <cellStyle name="40% - Colore 2 12 5 5 3" xfId="20529" xr:uid="{00000000-0005-0000-0000-00003A4F0000}"/>
    <cellStyle name="40% - Colore 2 12 5 6" xfId="20530" xr:uid="{00000000-0005-0000-0000-00003B4F0000}"/>
    <cellStyle name="40% - Colore 2 12 5 7" xfId="20531" xr:uid="{00000000-0005-0000-0000-00003C4F0000}"/>
    <cellStyle name="40% - Colore 2 12 6" xfId="20532" xr:uid="{00000000-0005-0000-0000-00003D4F0000}"/>
    <cellStyle name="40% - Colore 2 12 6 2" xfId="20533" xr:uid="{00000000-0005-0000-0000-00003E4F0000}"/>
    <cellStyle name="40% - Colore 2 12 6 2 2" xfId="20534" xr:uid="{00000000-0005-0000-0000-00003F4F0000}"/>
    <cellStyle name="40% - Colore 2 12 6 2 3" xfId="20535" xr:uid="{00000000-0005-0000-0000-0000404F0000}"/>
    <cellStyle name="40% - Colore 2 12 6 3" xfId="20536" xr:uid="{00000000-0005-0000-0000-0000414F0000}"/>
    <cellStyle name="40% - Colore 2 12 6 4" xfId="20537" xr:uid="{00000000-0005-0000-0000-0000424F0000}"/>
    <cellStyle name="40% - Colore 2 12 7" xfId="20538" xr:uid="{00000000-0005-0000-0000-0000434F0000}"/>
    <cellStyle name="40% - Colore 2 12 7 2" xfId="20539" xr:uid="{00000000-0005-0000-0000-0000444F0000}"/>
    <cellStyle name="40% - Colore 2 12 7 3" xfId="20540" xr:uid="{00000000-0005-0000-0000-0000454F0000}"/>
    <cellStyle name="40% - Colore 2 12 8" xfId="20541" xr:uid="{00000000-0005-0000-0000-0000464F0000}"/>
    <cellStyle name="40% - Colore 2 12 8 2" xfId="20542" xr:uid="{00000000-0005-0000-0000-0000474F0000}"/>
    <cellStyle name="40% - Colore 2 12 8 3" xfId="20543" xr:uid="{00000000-0005-0000-0000-0000484F0000}"/>
    <cellStyle name="40% - Colore 2 12 9" xfId="20544" xr:uid="{00000000-0005-0000-0000-0000494F0000}"/>
    <cellStyle name="40% - Colore 2 12 9 2" xfId="20545" xr:uid="{00000000-0005-0000-0000-00004A4F0000}"/>
    <cellStyle name="40% - Colore 2 12 9 3" xfId="20546" xr:uid="{00000000-0005-0000-0000-00004B4F0000}"/>
    <cellStyle name="40% - Colore 2 13" xfId="20547" xr:uid="{00000000-0005-0000-0000-00004C4F0000}"/>
    <cellStyle name="40% - Colore 2 13 10" xfId="20548" xr:uid="{00000000-0005-0000-0000-00004D4F0000}"/>
    <cellStyle name="40% - Colore 2 13 11" xfId="20549" xr:uid="{00000000-0005-0000-0000-00004E4F0000}"/>
    <cellStyle name="40% - Colore 2 13 2" xfId="20550" xr:uid="{00000000-0005-0000-0000-00004F4F0000}"/>
    <cellStyle name="40% - Colore 2 13 2 10" xfId="20551" xr:uid="{00000000-0005-0000-0000-0000504F0000}"/>
    <cellStyle name="40% - Colore 2 13 2 2" xfId="20552" xr:uid="{00000000-0005-0000-0000-0000514F0000}"/>
    <cellStyle name="40% - Colore 2 13 2 2 2" xfId="20553" xr:uid="{00000000-0005-0000-0000-0000524F0000}"/>
    <cellStyle name="40% - Colore 2 13 2 2 2 2" xfId="20554" xr:uid="{00000000-0005-0000-0000-0000534F0000}"/>
    <cellStyle name="40% - Colore 2 13 2 2 2 2 2" xfId="20555" xr:uid="{00000000-0005-0000-0000-0000544F0000}"/>
    <cellStyle name="40% - Colore 2 13 2 2 2 2 3" xfId="20556" xr:uid="{00000000-0005-0000-0000-0000554F0000}"/>
    <cellStyle name="40% - Colore 2 13 2 2 2 3" xfId="20557" xr:uid="{00000000-0005-0000-0000-0000564F0000}"/>
    <cellStyle name="40% - Colore 2 13 2 2 2 4" xfId="20558" xr:uid="{00000000-0005-0000-0000-0000574F0000}"/>
    <cellStyle name="40% - Colore 2 13 2 2 3" xfId="20559" xr:uid="{00000000-0005-0000-0000-0000584F0000}"/>
    <cellStyle name="40% - Colore 2 13 2 2 3 2" xfId="20560" xr:uid="{00000000-0005-0000-0000-0000594F0000}"/>
    <cellStyle name="40% - Colore 2 13 2 2 3 3" xfId="20561" xr:uid="{00000000-0005-0000-0000-00005A4F0000}"/>
    <cellStyle name="40% - Colore 2 13 2 2 4" xfId="20562" xr:uid="{00000000-0005-0000-0000-00005B4F0000}"/>
    <cellStyle name="40% - Colore 2 13 2 2 4 2" xfId="20563" xr:uid="{00000000-0005-0000-0000-00005C4F0000}"/>
    <cellStyle name="40% - Colore 2 13 2 2 4 3" xfId="20564" xr:uid="{00000000-0005-0000-0000-00005D4F0000}"/>
    <cellStyle name="40% - Colore 2 13 2 2 5" xfId="20565" xr:uid="{00000000-0005-0000-0000-00005E4F0000}"/>
    <cellStyle name="40% - Colore 2 13 2 2 5 2" xfId="20566" xr:uid="{00000000-0005-0000-0000-00005F4F0000}"/>
    <cellStyle name="40% - Colore 2 13 2 2 5 3" xfId="20567" xr:uid="{00000000-0005-0000-0000-0000604F0000}"/>
    <cellStyle name="40% - Colore 2 13 2 2 6" xfId="20568" xr:uid="{00000000-0005-0000-0000-0000614F0000}"/>
    <cellStyle name="40% - Colore 2 13 2 2 7" xfId="20569" xr:uid="{00000000-0005-0000-0000-0000624F0000}"/>
    <cellStyle name="40% - Colore 2 13 2 3" xfId="20570" xr:uid="{00000000-0005-0000-0000-0000634F0000}"/>
    <cellStyle name="40% - Colore 2 13 2 3 2" xfId="20571" xr:uid="{00000000-0005-0000-0000-0000644F0000}"/>
    <cellStyle name="40% - Colore 2 13 2 3 2 2" xfId="20572" xr:uid="{00000000-0005-0000-0000-0000654F0000}"/>
    <cellStyle name="40% - Colore 2 13 2 3 2 2 2" xfId="20573" xr:uid="{00000000-0005-0000-0000-0000664F0000}"/>
    <cellStyle name="40% - Colore 2 13 2 3 2 2 3" xfId="20574" xr:uid="{00000000-0005-0000-0000-0000674F0000}"/>
    <cellStyle name="40% - Colore 2 13 2 3 2 3" xfId="20575" xr:uid="{00000000-0005-0000-0000-0000684F0000}"/>
    <cellStyle name="40% - Colore 2 13 2 3 2 4" xfId="20576" xr:uid="{00000000-0005-0000-0000-0000694F0000}"/>
    <cellStyle name="40% - Colore 2 13 2 3 3" xfId="20577" xr:uid="{00000000-0005-0000-0000-00006A4F0000}"/>
    <cellStyle name="40% - Colore 2 13 2 3 3 2" xfId="20578" xr:uid="{00000000-0005-0000-0000-00006B4F0000}"/>
    <cellStyle name="40% - Colore 2 13 2 3 3 3" xfId="20579" xr:uid="{00000000-0005-0000-0000-00006C4F0000}"/>
    <cellStyle name="40% - Colore 2 13 2 3 4" xfId="20580" xr:uid="{00000000-0005-0000-0000-00006D4F0000}"/>
    <cellStyle name="40% - Colore 2 13 2 3 4 2" xfId="20581" xr:uid="{00000000-0005-0000-0000-00006E4F0000}"/>
    <cellStyle name="40% - Colore 2 13 2 3 4 3" xfId="20582" xr:uid="{00000000-0005-0000-0000-00006F4F0000}"/>
    <cellStyle name="40% - Colore 2 13 2 3 5" xfId="20583" xr:uid="{00000000-0005-0000-0000-0000704F0000}"/>
    <cellStyle name="40% - Colore 2 13 2 3 5 2" xfId="20584" xr:uid="{00000000-0005-0000-0000-0000714F0000}"/>
    <cellStyle name="40% - Colore 2 13 2 3 5 3" xfId="20585" xr:uid="{00000000-0005-0000-0000-0000724F0000}"/>
    <cellStyle name="40% - Colore 2 13 2 3 6" xfId="20586" xr:uid="{00000000-0005-0000-0000-0000734F0000}"/>
    <cellStyle name="40% - Colore 2 13 2 3 7" xfId="20587" xr:uid="{00000000-0005-0000-0000-0000744F0000}"/>
    <cellStyle name="40% - Colore 2 13 2 4" xfId="20588" xr:uid="{00000000-0005-0000-0000-0000754F0000}"/>
    <cellStyle name="40% - Colore 2 13 2 4 2" xfId="20589" xr:uid="{00000000-0005-0000-0000-0000764F0000}"/>
    <cellStyle name="40% - Colore 2 13 2 4 2 2" xfId="20590" xr:uid="{00000000-0005-0000-0000-0000774F0000}"/>
    <cellStyle name="40% - Colore 2 13 2 4 2 2 2" xfId="20591" xr:uid="{00000000-0005-0000-0000-0000784F0000}"/>
    <cellStyle name="40% - Colore 2 13 2 4 2 2 3" xfId="20592" xr:uid="{00000000-0005-0000-0000-0000794F0000}"/>
    <cellStyle name="40% - Colore 2 13 2 4 2 3" xfId="20593" xr:uid="{00000000-0005-0000-0000-00007A4F0000}"/>
    <cellStyle name="40% - Colore 2 13 2 4 2 4" xfId="20594" xr:uid="{00000000-0005-0000-0000-00007B4F0000}"/>
    <cellStyle name="40% - Colore 2 13 2 4 3" xfId="20595" xr:uid="{00000000-0005-0000-0000-00007C4F0000}"/>
    <cellStyle name="40% - Colore 2 13 2 4 3 2" xfId="20596" xr:uid="{00000000-0005-0000-0000-00007D4F0000}"/>
    <cellStyle name="40% - Colore 2 13 2 4 3 3" xfId="20597" xr:uid="{00000000-0005-0000-0000-00007E4F0000}"/>
    <cellStyle name="40% - Colore 2 13 2 4 4" xfId="20598" xr:uid="{00000000-0005-0000-0000-00007F4F0000}"/>
    <cellStyle name="40% - Colore 2 13 2 4 4 2" xfId="20599" xr:uid="{00000000-0005-0000-0000-0000804F0000}"/>
    <cellStyle name="40% - Colore 2 13 2 4 4 3" xfId="20600" xr:uid="{00000000-0005-0000-0000-0000814F0000}"/>
    <cellStyle name="40% - Colore 2 13 2 4 5" xfId="20601" xr:uid="{00000000-0005-0000-0000-0000824F0000}"/>
    <cellStyle name="40% - Colore 2 13 2 4 5 2" xfId="20602" xr:uid="{00000000-0005-0000-0000-0000834F0000}"/>
    <cellStyle name="40% - Colore 2 13 2 4 5 3" xfId="20603" xr:uid="{00000000-0005-0000-0000-0000844F0000}"/>
    <cellStyle name="40% - Colore 2 13 2 4 6" xfId="20604" xr:uid="{00000000-0005-0000-0000-0000854F0000}"/>
    <cellStyle name="40% - Colore 2 13 2 4 7" xfId="20605" xr:uid="{00000000-0005-0000-0000-0000864F0000}"/>
    <cellStyle name="40% - Colore 2 13 2 5" xfId="20606" xr:uid="{00000000-0005-0000-0000-0000874F0000}"/>
    <cellStyle name="40% - Colore 2 13 2 5 2" xfId="20607" xr:uid="{00000000-0005-0000-0000-0000884F0000}"/>
    <cellStyle name="40% - Colore 2 13 2 5 2 2" xfId="20608" xr:uid="{00000000-0005-0000-0000-0000894F0000}"/>
    <cellStyle name="40% - Colore 2 13 2 5 2 3" xfId="20609" xr:uid="{00000000-0005-0000-0000-00008A4F0000}"/>
    <cellStyle name="40% - Colore 2 13 2 5 3" xfId="20610" xr:uid="{00000000-0005-0000-0000-00008B4F0000}"/>
    <cellStyle name="40% - Colore 2 13 2 5 4" xfId="20611" xr:uid="{00000000-0005-0000-0000-00008C4F0000}"/>
    <cellStyle name="40% - Colore 2 13 2 6" xfId="20612" xr:uid="{00000000-0005-0000-0000-00008D4F0000}"/>
    <cellStyle name="40% - Colore 2 13 2 6 2" xfId="20613" xr:uid="{00000000-0005-0000-0000-00008E4F0000}"/>
    <cellStyle name="40% - Colore 2 13 2 6 3" xfId="20614" xr:uid="{00000000-0005-0000-0000-00008F4F0000}"/>
    <cellStyle name="40% - Colore 2 13 2 7" xfId="20615" xr:uid="{00000000-0005-0000-0000-0000904F0000}"/>
    <cellStyle name="40% - Colore 2 13 2 7 2" xfId="20616" xr:uid="{00000000-0005-0000-0000-0000914F0000}"/>
    <cellStyle name="40% - Colore 2 13 2 7 3" xfId="20617" xr:uid="{00000000-0005-0000-0000-0000924F0000}"/>
    <cellStyle name="40% - Colore 2 13 2 8" xfId="20618" xr:uid="{00000000-0005-0000-0000-0000934F0000}"/>
    <cellStyle name="40% - Colore 2 13 2 8 2" xfId="20619" xr:uid="{00000000-0005-0000-0000-0000944F0000}"/>
    <cellStyle name="40% - Colore 2 13 2 8 3" xfId="20620" xr:uid="{00000000-0005-0000-0000-0000954F0000}"/>
    <cellStyle name="40% - Colore 2 13 2 9" xfId="20621" xr:uid="{00000000-0005-0000-0000-0000964F0000}"/>
    <cellStyle name="40% - Colore 2 13 3" xfId="20622" xr:uid="{00000000-0005-0000-0000-0000974F0000}"/>
    <cellStyle name="40% - Colore 2 13 3 2" xfId="20623" xr:uid="{00000000-0005-0000-0000-0000984F0000}"/>
    <cellStyle name="40% - Colore 2 13 3 2 2" xfId="20624" xr:uid="{00000000-0005-0000-0000-0000994F0000}"/>
    <cellStyle name="40% - Colore 2 13 3 2 2 2" xfId="20625" xr:uid="{00000000-0005-0000-0000-00009A4F0000}"/>
    <cellStyle name="40% - Colore 2 13 3 2 2 3" xfId="20626" xr:uid="{00000000-0005-0000-0000-00009B4F0000}"/>
    <cellStyle name="40% - Colore 2 13 3 2 3" xfId="20627" xr:uid="{00000000-0005-0000-0000-00009C4F0000}"/>
    <cellStyle name="40% - Colore 2 13 3 2 4" xfId="20628" xr:uid="{00000000-0005-0000-0000-00009D4F0000}"/>
    <cellStyle name="40% - Colore 2 13 3 3" xfId="20629" xr:uid="{00000000-0005-0000-0000-00009E4F0000}"/>
    <cellStyle name="40% - Colore 2 13 3 3 2" xfId="20630" xr:uid="{00000000-0005-0000-0000-00009F4F0000}"/>
    <cellStyle name="40% - Colore 2 13 3 3 3" xfId="20631" xr:uid="{00000000-0005-0000-0000-0000A04F0000}"/>
    <cellStyle name="40% - Colore 2 13 3 4" xfId="20632" xr:uid="{00000000-0005-0000-0000-0000A14F0000}"/>
    <cellStyle name="40% - Colore 2 13 3 4 2" xfId="20633" xr:uid="{00000000-0005-0000-0000-0000A24F0000}"/>
    <cellStyle name="40% - Colore 2 13 3 4 3" xfId="20634" xr:uid="{00000000-0005-0000-0000-0000A34F0000}"/>
    <cellStyle name="40% - Colore 2 13 3 5" xfId="20635" xr:uid="{00000000-0005-0000-0000-0000A44F0000}"/>
    <cellStyle name="40% - Colore 2 13 3 5 2" xfId="20636" xr:uid="{00000000-0005-0000-0000-0000A54F0000}"/>
    <cellStyle name="40% - Colore 2 13 3 5 3" xfId="20637" xr:uid="{00000000-0005-0000-0000-0000A64F0000}"/>
    <cellStyle name="40% - Colore 2 13 3 6" xfId="20638" xr:uid="{00000000-0005-0000-0000-0000A74F0000}"/>
    <cellStyle name="40% - Colore 2 13 3 7" xfId="20639" xr:uid="{00000000-0005-0000-0000-0000A84F0000}"/>
    <cellStyle name="40% - Colore 2 13 4" xfId="20640" xr:uid="{00000000-0005-0000-0000-0000A94F0000}"/>
    <cellStyle name="40% - Colore 2 13 4 2" xfId="20641" xr:uid="{00000000-0005-0000-0000-0000AA4F0000}"/>
    <cellStyle name="40% - Colore 2 13 4 2 2" xfId="20642" xr:uid="{00000000-0005-0000-0000-0000AB4F0000}"/>
    <cellStyle name="40% - Colore 2 13 4 2 2 2" xfId="20643" xr:uid="{00000000-0005-0000-0000-0000AC4F0000}"/>
    <cellStyle name="40% - Colore 2 13 4 2 2 3" xfId="20644" xr:uid="{00000000-0005-0000-0000-0000AD4F0000}"/>
    <cellStyle name="40% - Colore 2 13 4 2 3" xfId="20645" xr:uid="{00000000-0005-0000-0000-0000AE4F0000}"/>
    <cellStyle name="40% - Colore 2 13 4 2 4" xfId="20646" xr:uid="{00000000-0005-0000-0000-0000AF4F0000}"/>
    <cellStyle name="40% - Colore 2 13 4 3" xfId="20647" xr:uid="{00000000-0005-0000-0000-0000B04F0000}"/>
    <cellStyle name="40% - Colore 2 13 4 3 2" xfId="20648" xr:uid="{00000000-0005-0000-0000-0000B14F0000}"/>
    <cellStyle name="40% - Colore 2 13 4 3 3" xfId="20649" xr:uid="{00000000-0005-0000-0000-0000B24F0000}"/>
    <cellStyle name="40% - Colore 2 13 4 4" xfId="20650" xr:uid="{00000000-0005-0000-0000-0000B34F0000}"/>
    <cellStyle name="40% - Colore 2 13 4 4 2" xfId="20651" xr:uid="{00000000-0005-0000-0000-0000B44F0000}"/>
    <cellStyle name="40% - Colore 2 13 4 4 3" xfId="20652" xr:uid="{00000000-0005-0000-0000-0000B54F0000}"/>
    <cellStyle name="40% - Colore 2 13 4 5" xfId="20653" xr:uid="{00000000-0005-0000-0000-0000B64F0000}"/>
    <cellStyle name="40% - Colore 2 13 4 5 2" xfId="20654" xr:uid="{00000000-0005-0000-0000-0000B74F0000}"/>
    <cellStyle name="40% - Colore 2 13 4 5 3" xfId="20655" xr:uid="{00000000-0005-0000-0000-0000B84F0000}"/>
    <cellStyle name="40% - Colore 2 13 4 6" xfId="20656" xr:uid="{00000000-0005-0000-0000-0000B94F0000}"/>
    <cellStyle name="40% - Colore 2 13 4 7" xfId="20657" xr:uid="{00000000-0005-0000-0000-0000BA4F0000}"/>
    <cellStyle name="40% - Colore 2 13 5" xfId="20658" xr:uid="{00000000-0005-0000-0000-0000BB4F0000}"/>
    <cellStyle name="40% - Colore 2 13 5 2" xfId="20659" xr:uid="{00000000-0005-0000-0000-0000BC4F0000}"/>
    <cellStyle name="40% - Colore 2 13 5 2 2" xfId="20660" xr:uid="{00000000-0005-0000-0000-0000BD4F0000}"/>
    <cellStyle name="40% - Colore 2 13 5 2 2 2" xfId="20661" xr:uid="{00000000-0005-0000-0000-0000BE4F0000}"/>
    <cellStyle name="40% - Colore 2 13 5 2 2 3" xfId="20662" xr:uid="{00000000-0005-0000-0000-0000BF4F0000}"/>
    <cellStyle name="40% - Colore 2 13 5 2 3" xfId="20663" xr:uid="{00000000-0005-0000-0000-0000C04F0000}"/>
    <cellStyle name="40% - Colore 2 13 5 2 4" xfId="20664" xr:uid="{00000000-0005-0000-0000-0000C14F0000}"/>
    <cellStyle name="40% - Colore 2 13 5 3" xfId="20665" xr:uid="{00000000-0005-0000-0000-0000C24F0000}"/>
    <cellStyle name="40% - Colore 2 13 5 3 2" xfId="20666" xr:uid="{00000000-0005-0000-0000-0000C34F0000}"/>
    <cellStyle name="40% - Colore 2 13 5 3 3" xfId="20667" xr:uid="{00000000-0005-0000-0000-0000C44F0000}"/>
    <cellStyle name="40% - Colore 2 13 5 4" xfId="20668" xr:uid="{00000000-0005-0000-0000-0000C54F0000}"/>
    <cellStyle name="40% - Colore 2 13 5 4 2" xfId="20669" xr:uid="{00000000-0005-0000-0000-0000C64F0000}"/>
    <cellStyle name="40% - Colore 2 13 5 4 3" xfId="20670" xr:uid="{00000000-0005-0000-0000-0000C74F0000}"/>
    <cellStyle name="40% - Colore 2 13 5 5" xfId="20671" xr:uid="{00000000-0005-0000-0000-0000C84F0000}"/>
    <cellStyle name="40% - Colore 2 13 5 5 2" xfId="20672" xr:uid="{00000000-0005-0000-0000-0000C94F0000}"/>
    <cellStyle name="40% - Colore 2 13 5 5 3" xfId="20673" xr:uid="{00000000-0005-0000-0000-0000CA4F0000}"/>
    <cellStyle name="40% - Colore 2 13 5 6" xfId="20674" xr:uid="{00000000-0005-0000-0000-0000CB4F0000}"/>
    <cellStyle name="40% - Colore 2 13 5 7" xfId="20675" xr:uid="{00000000-0005-0000-0000-0000CC4F0000}"/>
    <cellStyle name="40% - Colore 2 13 6" xfId="20676" xr:uid="{00000000-0005-0000-0000-0000CD4F0000}"/>
    <cellStyle name="40% - Colore 2 13 6 2" xfId="20677" xr:uid="{00000000-0005-0000-0000-0000CE4F0000}"/>
    <cellStyle name="40% - Colore 2 13 6 2 2" xfId="20678" xr:uid="{00000000-0005-0000-0000-0000CF4F0000}"/>
    <cellStyle name="40% - Colore 2 13 6 2 3" xfId="20679" xr:uid="{00000000-0005-0000-0000-0000D04F0000}"/>
    <cellStyle name="40% - Colore 2 13 6 3" xfId="20680" xr:uid="{00000000-0005-0000-0000-0000D14F0000}"/>
    <cellStyle name="40% - Colore 2 13 6 4" xfId="20681" xr:uid="{00000000-0005-0000-0000-0000D24F0000}"/>
    <cellStyle name="40% - Colore 2 13 7" xfId="20682" xr:uid="{00000000-0005-0000-0000-0000D34F0000}"/>
    <cellStyle name="40% - Colore 2 13 7 2" xfId="20683" xr:uid="{00000000-0005-0000-0000-0000D44F0000}"/>
    <cellStyle name="40% - Colore 2 13 7 3" xfId="20684" xr:uid="{00000000-0005-0000-0000-0000D54F0000}"/>
    <cellStyle name="40% - Colore 2 13 8" xfId="20685" xr:uid="{00000000-0005-0000-0000-0000D64F0000}"/>
    <cellStyle name="40% - Colore 2 13 8 2" xfId="20686" xr:uid="{00000000-0005-0000-0000-0000D74F0000}"/>
    <cellStyle name="40% - Colore 2 13 8 3" xfId="20687" xr:uid="{00000000-0005-0000-0000-0000D84F0000}"/>
    <cellStyle name="40% - Colore 2 13 9" xfId="20688" xr:uid="{00000000-0005-0000-0000-0000D94F0000}"/>
    <cellStyle name="40% - Colore 2 13 9 2" xfId="20689" xr:uid="{00000000-0005-0000-0000-0000DA4F0000}"/>
    <cellStyle name="40% - Colore 2 13 9 3" xfId="20690" xr:uid="{00000000-0005-0000-0000-0000DB4F0000}"/>
    <cellStyle name="40% - Colore 2 14" xfId="20691" xr:uid="{00000000-0005-0000-0000-0000DC4F0000}"/>
    <cellStyle name="40% - Colore 2 14 10" xfId="20692" xr:uid="{00000000-0005-0000-0000-0000DD4F0000}"/>
    <cellStyle name="40% - Colore 2 14 11" xfId="20693" xr:uid="{00000000-0005-0000-0000-0000DE4F0000}"/>
    <cellStyle name="40% - Colore 2 14 2" xfId="20694" xr:uid="{00000000-0005-0000-0000-0000DF4F0000}"/>
    <cellStyle name="40% - Colore 2 14 2 10" xfId="20695" xr:uid="{00000000-0005-0000-0000-0000E04F0000}"/>
    <cellStyle name="40% - Colore 2 14 2 2" xfId="20696" xr:uid="{00000000-0005-0000-0000-0000E14F0000}"/>
    <cellStyle name="40% - Colore 2 14 2 2 2" xfId="20697" xr:uid="{00000000-0005-0000-0000-0000E24F0000}"/>
    <cellStyle name="40% - Colore 2 14 2 2 2 2" xfId="20698" xr:uid="{00000000-0005-0000-0000-0000E34F0000}"/>
    <cellStyle name="40% - Colore 2 14 2 2 2 2 2" xfId="20699" xr:uid="{00000000-0005-0000-0000-0000E44F0000}"/>
    <cellStyle name="40% - Colore 2 14 2 2 2 2 3" xfId="20700" xr:uid="{00000000-0005-0000-0000-0000E54F0000}"/>
    <cellStyle name="40% - Colore 2 14 2 2 2 3" xfId="20701" xr:uid="{00000000-0005-0000-0000-0000E64F0000}"/>
    <cellStyle name="40% - Colore 2 14 2 2 2 4" xfId="20702" xr:uid="{00000000-0005-0000-0000-0000E74F0000}"/>
    <cellStyle name="40% - Colore 2 14 2 2 3" xfId="20703" xr:uid="{00000000-0005-0000-0000-0000E84F0000}"/>
    <cellStyle name="40% - Colore 2 14 2 2 3 2" xfId="20704" xr:uid="{00000000-0005-0000-0000-0000E94F0000}"/>
    <cellStyle name="40% - Colore 2 14 2 2 3 3" xfId="20705" xr:uid="{00000000-0005-0000-0000-0000EA4F0000}"/>
    <cellStyle name="40% - Colore 2 14 2 2 4" xfId="20706" xr:uid="{00000000-0005-0000-0000-0000EB4F0000}"/>
    <cellStyle name="40% - Colore 2 14 2 2 4 2" xfId="20707" xr:uid="{00000000-0005-0000-0000-0000EC4F0000}"/>
    <cellStyle name="40% - Colore 2 14 2 2 4 3" xfId="20708" xr:uid="{00000000-0005-0000-0000-0000ED4F0000}"/>
    <cellStyle name="40% - Colore 2 14 2 2 5" xfId="20709" xr:uid="{00000000-0005-0000-0000-0000EE4F0000}"/>
    <cellStyle name="40% - Colore 2 14 2 2 5 2" xfId="20710" xr:uid="{00000000-0005-0000-0000-0000EF4F0000}"/>
    <cellStyle name="40% - Colore 2 14 2 2 5 3" xfId="20711" xr:uid="{00000000-0005-0000-0000-0000F04F0000}"/>
    <cellStyle name="40% - Colore 2 14 2 2 6" xfId="20712" xr:uid="{00000000-0005-0000-0000-0000F14F0000}"/>
    <cellStyle name="40% - Colore 2 14 2 2 7" xfId="20713" xr:uid="{00000000-0005-0000-0000-0000F24F0000}"/>
    <cellStyle name="40% - Colore 2 14 2 3" xfId="20714" xr:uid="{00000000-0005-0000-0000-0000F34F0000}"/>
    <cellStyle name="40% - Colore 2 14 2 3 2" xfId="20715" xr:uid="{00000000-0005-0000-0000-0000F44F0000}"/>
    <cellStyle name="40% - Colore 2 14 2 3 2 2" xfId="20716" xr:uid="{00000000-0005-0000-0000-0000F54F0000}"/>
    <cellStyle name="40% - Colore 2 14 2 3 2 2 2" xfId="20717" xr:uid="{00000000-0005-0000-0000-0000F64F0000}"/>
    <cellStyle name="40% - Colore 2 14 2 3 2 2 3" xfId="20718" xr:uid="{00000000-0005-0000-0000-0000F74F0000}"/>
    <cellStyle name="40% - Colore 2 14 2 3 2 3" xfId="20719" xr:uid="{00000000-0005-0000-0000-0000F84F0000}"/>
    <cellStyle name="40% - Colore 2 14 2 3 2 4" xfId="20720" xr:uid="{00000000-0005-0000-0000-0000F94F0000}"/>
    <cellStyle name="40% - Colore 2 14 2 3 3" xfId="20721" xr:uid="{00000000-0005-0000-0000-0000FA4F0000}"/>
    <cellStyle name="40% - Colore 2 14 2 3 3 2" xfId="20722" xr:uid="{00000000-0005-0000-0000-0000FB4F0000}"/>
    <cellStyle name="40% - Colore 2 14 2 3 3 3" xfId="20723" xr:uid="{00000000-0005-0000-0000-0000FC4F0000}"/>
    <cellStyle name="40% - Colore 2 14 2 3 4" xfId="20724" xr:uid="{00000000-0005-0000-0000-0000FD4F0000}"/>
    <cellStyle name="40% - Colore 2 14 2 3 4 2" xfId="20725" xr:uid="{00000000-0005-0000-0000-0000FE4F0000}"/>
    <cellStyle name="40% - Colore 2 14 2 3 4 3" xfId="20726" xr:uid="{00000000-0005-0000-0000-0000FF4F0000}"/>
    <cellStyle name="40% - Colore 2 14 2 3 5" xfId="20727" xr:uid="{00000000-0005-0000-0000-000000500000}"/>
    <cellStyle name="40% - Colore 2 14 2 3 5 2" xfId="20728" xr:uid="{00000000-0005-0000-0000-000001500000}"/>
    <cellStyle name="40% - Colore 2 14 2 3 5 3" xfId="20729" xr:uid="{00000000-0005-0000-0000-000002500000}"/>
    <cellStyle name="40% - Colore 2 14 2 3 6" xfId="20730" xr:uid="{00000000-0005-0000-0000-000003500000}"/>
    <cellStyle name="40% - Colore 2 14 2 3 7" xfId="20731" xr:uid="{00000000-0005-0000-0000-000004500000}"/>
    <cellStyle name="40% - Colore 2 14 2 4" xfId="20732" xr:uid="{00000000-0005-0000-0000-000005500000}"/>
    <cellStyle name="40% - Colore 2 14 2 4 2" xfId="20733" xr:uid="{00000000-0005-0000-0000-000006500000}"/>
    <cellStyle name="40% - Colore 2 14 2 4 2 2" xfId="20734" xr:uid="{00000000-0005-0000-0000-000007500000}"/>
    <cellStyle name="40% - Colore 2 14 2 4 2 2 2" xfId="20735" xr:uid="{00000000-0005-0000-0000-000008500000}"/>
    <cellStyle name="40% - Colore 2 14 2 4 2 2 3" xfId="20736" xr:uid="{00000000-0005-0000-0000-000009500000}"/>
    <cellStyle name="40% - Colore 2 14 2 4 2 3" xfId="20737" xr:uid="{00000000-0005-0000-0000-00000A500000}"/>
    <cellStyle name="40% - Colore 2 14 2 4 2 4" xfId="20738" xr:uid="{00000000-0005-0000-0000-00000B500000}"/>
    <cellStyle name="40% - Colore 2 14 2 4 3" xfId="20739" xr:uid="{00000000-0005-0000-0000-00000C500000}"/>
    <cellStyle name="40% - Colore 2 14 2 4 3 2" xfId="20740" xr:uid="{00000000-0005-0000-0000-00000D500000}"/>
    <cellStyle name="40% - Colore 2 14 2 4 3 3" xfId="20741" xr:uid="{00000000-0005-0000-0000-00000E500000}"/>
    <cellStyle name="40% - Colore 2 14 2 4 4" xfId="20742" xr:uid="{00000000-0005-0000-0000-00000F500000}"/>
    <cellStyle name="40% - Colore 2 14 2 4 4 2" xfId="20743" xr:uid="{00000000-0005-0000-0000-000010500000}"/>
    <cellStyle name="40% - Colore 2 14 2 4 4 3" xfId="20744" xr:uid="{00000000-0005-0000-0000-000011500000}"/>
    <cellStyle name="40% - Colore 2 14 2 4 5" xfId="20745" xr:uid="{00000000-0005-0000-0000-000012500000}"/>
    <cellStyle name="40% - Colore 2 14 2 4 5 2" xfId="20746" xr:uid="{00000000-0005-0000-0000-000013500000}"/>
    <cellStyle name="40% - Colore 2 14 2 4 5 3" xfId="20747" xr:uid="{00000000-0005-0000-0000-000014500000}"/>
    <cellStyle name="40% - Colore 2 14 2 4 6" xfId="20748" xr:uid="{00000000-0005-0000-0000-000015500000}"/>
    <cellStyle name="40% - Colore 2 14 2 4 7" xfId="20749" xr:uid="{00000000-0005-0000-0000-000016500000}"/>
    <cellStyle name="40% - Colore 2 14 2 5" xfId="20750" xr:uid="{00000000-0005-0000-0000-000017500000}"/>
    <cellStyle name="40% - Colore 2 14 2 5 2" xfId="20751" xr:uid="{00000000-0005-0000-0000-000018500000}"/>
    <cellStyle name="40% - Colore 2 14 2 5 2 2" xfId="20752" xr:uid="{00000000-0005-0000-0000-000019500000}"/>
    <cellStyle name="40% - Colore 2 14 2 5 2 3" xfId="20753" xr:uid="{00000000-0005-0000-0000-00001A500000}"/>
    <cellStyle name="40% - Colore 2 14 2 5 3" xfId="20754" xr:uid="{00000000-0005-0000-0000-00001B500000}"/>
    <cellStyle name="40% - Colore 2 14 2 5 4" xfId="20755" xr:uid="{00000000-0005-0000-0000-00001C500000}"/>
    <cellStyle name="40% - Colore 2 14 2 6" xfId="20756" xr:uid="{00000000-0005-0000-0000-00001D500000}"/>
    <cellStyle name="40% - Colore 2 14 2 6 2" xfId="20757" xr:uid="{00000000-0005-0000-0000-00001E500000}"/>
    <cellStyle name="40% - Colore 2 14 2 6 3" xfId="20758" xr:uid="{00000000-0005-0000-0000-00001F500000}"/>
    <cellStyle name="40% - Colore 2 14 2 7" xfId="20759" xr:uid="{00000000-0005-0000-0000-000020500000}"/>
    <cellStyle name="40% - Colore 2 14 2 7 2" xfId="20760" xr:uid="{00000000-0005-0000-0000-000021500000}"/>
    <cellStyle name="40% - Colore 2 14 2 7 3" xfId="20761" xr:uid="{00000000-0005-0000-0000-000022500000}"/>
    <cellStyle name="40% - Colore 2 14 2 8" xfId="20762" xr:uid="{00000000-0005-0000-0000-000023500000}"/>
    <cellStyle name="40% - Colore 2 14 2 8 2" xfId="20763" xr:uid="{00000000-0005-0000-0000-000024500000}"/>
    <cellStyle name="40% - Colore 2 14 2 8 3" xfId="20764" xr:uid="{00000000-0005-0000-0000-000025500000}"/>
    <cellStyle name="40% - Colore 2 14 2 9" xfId="20765" xr:uid="{00000000-0005-0000-0000-000026500000}"/>
    <cellStyle name="40% - Colore 2 14 3" xfId="20766" xr:uid="{00000000-0005-0000-0000-000027500000}"/>
    <cellStyle name="40% - Colore 2 14 3 2" xfId="20767" xr:uid="{00000000-0005-0000-0000-000028500000}"/>
    <cellStyle name="40% - Colore 2 14 3 2 2" xfId="20768" xr:uid="{00000000-0005-0000-0000-000029500000}"/>
    <cellStyle name="40% - Colore 2 14 3 2 2 2" xfId="20769" xr:uid="{00000000-0005-0000-0000-00002A500000}"/>
    <cellStyle name="40% - Colore 2 14 3 2 2 3" xfId="20770" xr:uid="{00000000-0005-0000-0000-00002B500000}"/>
    <cellStyle name="40% - Colore 2 14 3 2 3" xfId="20771" xr:uid="{00000000-0005-0000-0000-00002C500000}"/>
    <cellStyle name="40% - Colore 2 14 3 2 4" xfId="20772" xr:uid="{00000000-0005-0000-0000-00002D500000}"/>
    <cellStyle name="40% - Colore 2 14 3 3" xfId="20773" xr:uid="{00000000-0005-0000-0000-00002E500000}"/>
    <cellStyle name="40% - Colore 2 14 3 3 2" xfId="20774" xr:uid="{00000000-0005-0000-0000-00002F500000}"/>
    <cellStyle name="40% - Colore 2 14 3 3 3" xfId="20775" xr:uid="{00000000-0005-0000-0000-000030500000}"/>
    <cellStyle name="40% - Colore 2 14 3 4" xfId="20776" xr:uid="{00000000-0005-0000-0000-000031500000}"/>
    <cellStyle name="40% - Colore 2 14 3 4 2" xfId="20777" xr:uid="{00000000-0005-0000-0000-000032500000}"/>
    <cellStyle name="40% - Colore 2 14 3 4 3" xfId="20778" xr:uid="{00000000-0005-0000-0000-000033500000}"/>
    <cellStyle name="40% - Colore 2 14 3 5" xfId="20779" xr:uid="{00000000-0005-0000-0000-000034500000}"/>
    <cellStyle name="40% - Colore 2 14 3 5 2" xfId="20780" xr:uid="{00000000-0005-0000-0000-000035500000}"/>
    <cellStyle name="40% - Colore 2 14 3 5 3" xfId="20781" xr:uid="{00000000-0005-0000-0000-000036500000}"/>
    <cellStyle name="40% - Colore 2 14 3 6" xfId="20782" xr:uid="{00000000-0005-0000-0000-000037500000}"/>
    <cellStyle name="40% - Colore 2 14 3 7" xfId="20783" xr:uid="{00000000-0005-0000-0000-000038500000}"/>
    <cellStyle name="40% - Colore 2 14 4" xfId="20784" xr:uid="{00000000-0005-0000-0000-000039500000}"/>
    <cellStyle name="40% - Colore 2 14 4 2" xfId="20785" xr:uid="{00000000-0005-0000-0000-00003A500000}"/>
    <cellStyle name="40% - Colore 2 14 4 2 2" xfId="20786" xr:uid="{00000000-0005-0000-0000-00003B500000}"/>
    <cellStyle name="40% - Colore 2 14 4 2 2 2" xfId="20787" xr:uid="{00000000-0005-0000-0000-00003C500000}"/>
    <cellStyle name="40% - Colore 2 14 4 2 2 3" xfId="20788" xr:uid="{00000000-0005-0000-0000-00003D500000}"/>
    <cellStyle name="40% - Colore 2 14 4 2 3" xfId="20789" xr:uid="{00000000-0005-0000-0000-00003E500000}"/>
    <cellStyle name="40% - Colore 2 14 4 2 4" xfId="20790" xr:uid="{00000000-0005-0000-0000-00003F500000}"/>
    <cellStyle name="40% - Colore 2 14 4 3" xfId="20791" xr:uid="{00000000-0005-0000-0000-000040500000}"/>
    <cellStyle name="40% - Colore 2 14 4 3 2" xfId="20792" xr:uid="{00000000-0005-0000-0000-000041500000}"/>
    <cellStyle name="40% - Colore 2 14 4 3 3" xfId="20793" xr:uid="{00000000-0005-0000-0000-000042500000}"/>
    <cellStyle name="40% - Colore 2 14 4 4" xfId="20794" xr:uid="{00000000-0005-0000-0000-000043500000}"/>
    <cellStyle name="40% - Colore 2 14 4 4 2" xfId="20795" xr:uid="{00000000-0005-0000-0000-000044500000}"/>
    <cellStyle name="40% - Colore 2 14 4 4 3" xfId="20796" xr:uid="{00000000-0005-0000-0000-000045500000}"/>
    <cellStyle name="40% - Colore 2 14 4 5" xfId="20797" xr:uid="{00000000-0005-0000-0000-000046500000}"/>
    <cellStyle name="40% - Colore 2 14 4 5 2" xfId="20798" xr:uid="{00000000-0005-0000-0000-000047500000}"/>
    <cellStyle name="40% - Colore 2 14 4 5 3" xfId="20799" xr:uid="{00000000-0005-0000-0000-000048500000}"/>
    <cellStyle name="40% - Colore 2 14 4 6" xfId="20800" xr:uid="{00000000-0005-0000-0000-000049500000}"/>
    <cellStyle name="40% - Colore 2 14 4 7" xfId="20801" xr:uid="{00000000-0005-0000-0000-00004A500000}"/>
    <cellStyle name="40% - Colore 2 14 5" xfId="20802" xr:uid="{00000000-0005-0000-0000-00004B500000}"/>
    <cellStyle name="40% - Colore 2 14 5 2" xfId="20803" xr:uid="{00000000-0005-0000-0000-00004C500000}"/>
    <cellStyle name="40% - Colore 2 14 5 2 2" xfId="20804" xr:uid="{00000000-0005-0000-0000-00004D500000}"/>
    <cellStyle name="40% - Colore 2 14 5 2 2 2" xfId="20805" xr:uid="{00000000-0005-0000-0000-00004E500000}"/>
    <cellStyle name="40% - Colore 2 14 5 2 2 3" xfId="20806" xr:uid="{00000000-0005-0000-0000-00004F500000}"/>
    <cellStyle name="40% - Colore 2 14 5 2 3" xfId="20807" xr:uid="{00000000-0005-0000-0000-000050500000}"/>
    <cellStyle name="40% - Colore 2 14 5 2 4" xfId="20808" xr:uid="{00000000-0005-0000-0000-000051500000}"/>
    <cellStyle name="40% - Colore 2 14 5 3" xfId="20809" xr:uid="{00000000-0005-0000-0000-000052500000}"/>
    <cellStyle name="40% - Colore 2 14 5 3 2" xfId="20810" xr:uid="{00000000-0005-0000-0000-000053500000}"/>
    <cellStyle name="40% - Colore 2 14 5 3 3" xfId="20811" xr:uid="{00000000-0005-0000-0000-000054500000}"/>
    <cellStyle name="40% - Colore 2 14 5 4" xfId="20812" xr:uid="{00000000-0005-0000-0000-000055500000}"/>
    <cellStyle name="40% - Colore 2 14 5 4 2" xfId="20813" xr:uid="{00000000-0005-0000-0000-000056500000}"/>
    <cellStyle name="40% - Colore 2 14 5 4 3" xfId="20814" xr:uid="{00000000-0005-0000-0000-000057500000}"/>
    <cellStyle name="40% - Colore 2 14 5 5" xfId="20815" xr:uid="{00000000-0005-0000-0000-000058500000}"/>
    <cellStyle name="40% - Colore 2 14 5 5 2" xfId="20816" xr:uid="{00000000-0005-0000-0000-000059500000}"/>
    <cellStyle name="40% - Colore 2 14 5 5 3" xfId="20817" xr:uid="{00000000-0005-0000-0000-00005A500000}"/>
    <cellStyle name="40% - Colore 2 14 5 6" xfId="20818" xr:uid="{00000000-0005-0000-0000-00005B500000}"/>
    <cellStyle name="40% - Colore 2 14 5 7" xfId="20819" xr:uid="{00000000-0005-0000-0000-00005C500000}"/>
    <cellStyle name="40% - Colore 2 14 6" xfId="20820" xr:uid="{00000000-0005-0000-0000-00005D500000}"/>
    <cellStyle name="40% - Colore 2 14 6 2" xfId="20821" xr:uid="{00000000-0005-0000-0000-00005E500000}"/>
    <cellStyle name="40% - Colore 2 14 6 2 2" xfId="20822" xr:uid="{00000000-0005-0000-0000-00005F500000}"/>
    <cellStyle name="40% - Colore 2 14 6 2 3" xfId="20823" xr:uid="{00000000-0005-0000-0000-000060500000}"/>
    <cellStyle name="40% - Colore 2 14 6 3" xfId="20824" xr:uid="{00000000-0005-0000-0000-000061500000}"/>
    <cellStyle name="40% - Colore 2 14 6 4" xfId="20825" xr:uid="{00000000-0005-0000-0000-000062500000}"/>
    <cellStyle name="40% - Colore 2 14 7" xfId="20826" xr:uid="{00000000-0005-0000-0000-000063500000}"/>
    <cellStyle name="40% - Colore 2 14 7 2" xfId="20827" xr:uid="{00000000-0005-0000-0000-000064500000}"/>
    <cellStyle name="40% - Colore 2 14 7 3" xfId="20828" xr:uid="{00000000-0005-0000-0000-000065500000}"/>
    <cellStyle name="40% - Colore 2 14 8" xfId="20829" xr:uid="{00000000-0005-0000-0000-000066500000}"/>
    <cellStyle name="40% - Colore 2 14 8 2" xfId="20830" xr:uid="{00000000-0005-0000-0000-000067500000}"/>
    <cellStyle name="40% - Colore 2 14 8 3" xfId="20831" xr:uid="{00000000-0005-0000-0000-000068500000}"/>
    <cellStyle name="40% - Colore 2 14 9" xfId="20832" xr:uid="{00000000-0005-0000-0000-000069500000}"/>
    <cellStyle name="40% - Colore 2 14 9 2" xfId="20833" xr:uid="{00000000-0005-0000-0000-00006A500000}"/>
    <cellStyle name="40% - Colore 2 14 9 3" xfId="20834" xr:uid="{00000000-0005-0000-0000-00006B500000}"/>
    <cellStyle name="40% - Colore 2 15" xfId="20835" xr:uid="{00000000-0005-0000-0000-00006C500000}"/>
    <cellStyle name="40% - Colore 2 15 10" xfId="20836" xr:uid="{00000000-0005-0000-0000-00006D500000}"/>
    <cellStyle name="40% - Colore 2 15 11" xfId="20837" xr:uid="{00000000-0005-0000-0000-00006E500000}"/>
    <cellStyle name="40% - Colore 2 15 2" xfId="20838" xr:uid="{00000000-0005-0000-0000-00006F500000}"/>
    <cellStyle name="40% - Colore 2 15 2 10" xfId="20839" xr:uid="{00000000-0005-0000-0000-000070500000}"/>
    <cellStyle name="40% - Colore 2 15 2 2" xfId="20840" xr:uid="{00000000-0005-0000-0000-000071500000}"/>
    <cellStyle name="40% - Colore 2 15 2 2 2" xfId="20841" xr:uid="{00000000-0005-0000-0000-000072500000}"/>
    <cellStyle name="40% - Colore 2 15 2 2 2 2" xfId="20842" xr:uid="{00000000-0005-0000-0000-000073500000}"/>
    <cellStyle name="40% - Colore 2 15 2 2 2 2 2" xfId="20843" xr:uid="{00000000-0005-0000-0000-000074500000}"/>
    <cellStyle name="40% - Colore 2 15 2 2 2 2 3" xfId="20844" xr:uid="{00000000-0005-0000-0000-000075500000}"/>
    <cellStyle name="40% - Colore 2 15 2 2 2 3" xfId="20845" xr:uid="{00000000-0005-0000-0000-000076500000}"/>
    <cellStyle name="40% - Colore 2 15 2 2 2 4" xfId="20846" xr:uid="{00000000-0005-0000-0000-000077500000}"/>
    <cellStyle name="40% - Colore 2 15 2 2 3" xfId="20847" xr:uid="{00000000-0005-0000-0000-000078500000}"/>
    <cellStyle name="40% - Colore 2 15 2 2 3 2" xfId="20848" xr:uid="{00000000-0005-0000-0000-000079500000}"/>
    <cellStyle name="40% - Colore 2 15 2 2 3 3" xfId="20849" xr:uid="{00000000-0005-0000-0000-00007A500000}"/>
    <cellStyle name="40% - Colore 2 15 2 2 4" xfId="20850" xr:uid="{00000000-0005-0000-0000-00007B500000}"/>
    <cellStyle name="40% - Colore 2 15 2 2 4 2" xfId="20851" xr:uid="{00000000-0005-0000-0000-00007C500000}"/>
    <cellStyle name="40% - Colore 2 15 2 2 4 3" xfId="20852" xr:uid="{00000000-0005-0000-0000-00007D500000}"/>
    <cellStyle name="40% - Colore 2 15 2 2 5" xfId="20853" xr:uid="{00000000-0005-0000-0000-00007E500000}"/>
    <cellStyle name="40% - Colore 2 15 2 2 5 2" xfId="20854" xr:uid="{00000000-0005-0000-0000-00007F500000}"/>
    <cellStyle name="40% - Colore 2 15 2 2 5 3" xfId="20855" xr:uid="{00000000-0005-0000-0000-000080500000}"/>
    <cellStyle name="40% - Colore 2 15 2 2 6" xfId="20856" xr:uid="{00000000-0005-0000-0000-000081500000}"/>
    <cellStyle name="40% - Colore 2 15 2 2 7" xfId="20857" xr:uid="{00000000-0005-0000-0000-000082500000}"/>
    <cellStyle name="40% - Colore 2 15 2 3" xfId="20858" xr:uid="{00000000-0005-0000-0000-000083500000}"/>
    <cellStyle name="40% - Colore 2 15 2 3 2" xfId="20859" xr:uid="{00000000-0005-0000-0000-000084500000}"/>
    <cellStyle name="40% - Colore 2 15 2 3 2 2" xfId="20860" xr:uid="{00000000-0005-0000-0000-000085500000}"/>
    <cellStyle name="40% - Colore 2 15 2 3 2 2 2" xfId="20861" xr:uid="{00000000-0005-0000-0000-000086500000}"/>
    <cellStyle name="40% - Colore 2 15 2 3 2 2 3" xfId="20862" xr:uid="{00000000-0005-0000-0000-000087500000}"/>
    <cellStyle name="40% - Colore 2 15 2 3 2 3" xfId="20863" xr:uid="{00000000-0005-0000-0000-000088500000}"/>
    <cellStyle name="40% - Colore 2 15 2 3 2 4" xfId="20864" xr:uid="{00000000-0005-0000-0000-000089500000}"/>
    <cellStyle name="40% - Colore 2 15 2 3 3" xfId="20865" xr:uid="{00000000-0005-0000-0000-00008A500000}"/>
    <cellStyle name="40% - Colore 2 15 2 3 3 2" xfId="20866" xr:uid="{00000000-0005-0000-0000-00008B500000}"/>
    <cellStyle name="40% - Colore 2 15 2 3 3 3" xfId="20867" xr:uid="{00000000-0005-0000-0000-00008C500000}"/>
    <cellStyle name="40% - Colore 2 15 2 3 4" xfId="20868" xr:uid="{00000000-0005-0000-0000-00008D500000}"/>
    <cellStyle name="40% - Colore 2 15 2 3 4 2" xfId="20869" xr:uid="{00000000-0005-0000-0000-00008E500000}"/>
    <cellStyle name="40% - Colore 2 15 2 3 4 3" xfId="20870" xr:uid="{00000000-0005-0000-0000-00008F500000}"/>
    <cellStyle name="40% - Colore 2 15 2 3 5" xfId="20871" xr:uid="{00000000-0005-0000-0000-000090500000}"/>
    <cellStyle name="40% - Colore 2 15 2 3 5 2" xfId="20872" xr:uid="{00000000-0005-0000-0000-000091500000}"/>
    <cellStyle name="40% - Colore 2 15 2 3 5 3" xfId="20873" xr:uid="{00000000-0005-0000-0000-000092500000}"/>
    <cellStyle name="40% - Colore 2 15 2 3 6" xfId="20874" xr:uid="{00000000-0005-0000-0000-000093500000}"/>
    <cellStyle name="40% - Colore 2 15 2 3 7" xfId="20875" xr:uid="{00000000-0005-0000-0000-000094500000}"/>
    <cellStyle name="40% - Colore 2 15 2 4" xfId="20876" xr:uid="{00000000-0005-0000-0000-000095500000}"/>
    <cellStyle name="40% - Colore 2 15 2 4 2" xfId="20877" xr:uid="{00000000-0005-0000-0000-000096500000}"/>
    <cellStyle name="40% - Colore 2 15 2 4 2 2" xfId="20878" xr:uid="{00000000-0005-0000-0000-000097500000}"/>
    <cellStyle name="40% - Colore 2 15 2 4 2 2 2" xfId="20879" xr:uid="{00000000-0005-0000-0000-000098500000}"/>
    <cellStyle name="40% - Colore 2 15 2 4 2 2 3" xfId="20880" xr:uid="{00000000-0005-0000-0000-000099500000}"/>
    <cellStyle name="40% - Colore 2 15 2 4 2 3" xfId="20881" xr:uid="{00000000-0005-0000-0000-00009A500000}"/>
    <cellStyle name="40% - Colore 2 15 2 4 2 4" xfId="20882" xr:uid="{00000000-0005-0000-0000-00009B500000}"/>
    <cellStyle name="40% - Colore 2 15 2 4 3" xfId="20883" xr:uid="{00000000-0005-0000-0000-00009C500000}"/>
    <cellStyle name="40% - Colore 2 15 2 4 3 2" xfId="20884" xr:uid="{00000000-0005-0000-0000-00009D500000}"/>
    <cellStyle name="40% - Colore 2 15 2 4 3 3" xfId="20885" xr:uid="{00000000-0005-0000-0000-00009E500000}"/>
    <cellStyle name="40% - Colore 2 15 2 4 4" xfId="20886" xr:uid="{00000000-0005-0000-0000-00009F500000}"/>
    <cellStyle name="40% - Colore 2 15 2 4 4 2" xfId="20887" xr:uid="{00000000-0005-0000-0000-0000A0500000}"/>
    <cellStyle name="40% - Colore 2 15 2 4 4 3" xfId="20888" xr:uid="{00000000-0005-0000-0000-0000A1500000}"/>
    <cellStyle name="40% - Colore 2 15 2 4 5" xfId="20889" xr:uid="{00000000-0005-0000-0000-0000A2500000}"/>
    <cellStyle name="40% - Colore 2 15 2 4 5 2" xfId="20890" xr:uid="{00000000-0005-0000-0000-0000A3500000}"/>
    <cellStyle name="40% - Colore 2 15 2 4 5 3" xfId="20891" xr:uid="{00000000-0005-0000-0000-0000A4500000}"/>
    <cellStyle name="40% - Colore 2 15 2 4 6" xfId="20892" xr:uid="{00000000-0005-0000-0000-0000A5500000}"/>
    <cellStyle name="40% - Colore 2 15 2 4 7" xfId="20893" xr:uid="{00000000-0005-0000-0000-0000A6500000}"/>
    <cellStyle name="40% - Colore 2 15 2 5" xfId="20894" xr:uid="{00000000-0005-0000-0000-0000A7500000}"/>
    <cellStyle name="40% - Colore 2 15 2 5 2" xfId="20895" xr:uid="{00000000-0005-0000-0000-0000A8500000}"/>
    <cellStyle name="40% - Colore 2 15 2 5 2 2" xfId="20896" xr:uid="{00000000-0005-0000-0000-0000A9500000}"/>
    <cellStyle name="40% - Colore 2 15 2 5 2 3" xfId="20897" xr:uid="{00000000-0005-0000-0000-0000AA500000}"/>
    <cellStyle name="40% - Colore 2 15 2 5 3" xfId="20898" xr:uid="{00000000-0005-0000-0000-0000AB500000}"/>
    <cellStyle name="40% - Colore 2 15 2 5 4" xfId="20899" xr:uid="{00000000-0005-0000-0000-0000AC500000}"/>
    <cellStyle name="40% - Colore 2 15 2 6" xfId="20900" xr:uid="{00000000-0005-0000-0000-0000AD500000}"/>
    <cellStyle name="40% - Colore 2 15 2 6 2" xfId="20901" xr:uid="{00000000-0005-0000-0000-0000AE500000}"/>
    <cellStyle name="40% - Colore 2 15 2 6 3" xfId="20902" xr:uid="{00000000-0005-0000-0000-0000AF500000}"/>
    <cellStyle name="40% - Colore 2 15 2 7" xfId="20903" xr:uid="{00000000-0005-0000-0000-0000B0500000}"/>
    <cellStyle name="40% - Colore 2 15 2 7 2" xfId="20904" xr:uid="{00000000-0005-0000-0000-0000B1500000}"/>
    <cellStyle name="40% - Colore 2 15 2 7 3" xfId="20905" xr:uid="{00000000-0005-0000-0000-0000B2500000}"/>
    <cellStyle name="40% - Colore 2 15 2 8" xfId="20906" xr:uid="{00000000-0005-0000-0000-0000B3500000}"/>
    <cellStyle name="40% - Colore 2 15 2 8 2" xfId="20907" xr:uid="{00000000-0005-0000-0000-0000B4500000}"/>
    <cellStyle name="40% - Colore 2 15 2 8 3" xfId="20908" xr:uid="{00000000-0005-0000-0000-0000B5500000}"/>
    <cellStyle name="40% - Colore 2 15 2 9" xfId="20909" xr:uid="{00000000-0005-0000-0000-0000B6500000}"/>
    <cellStyle name="40% - Colore 2 15 3" xfId="20910" xr:uid="{00000000-0005-0000-0000-0000B7500000}"/>
    <cellStyle name="40% - Colore 2 15 3 2" xfId="20911" xr:uid="{00000000-0005-0000-0000-0000B8500000}"/>
    <cellStyle name="40% - Colore 2 15 3 2 2" xfId="20912" xr:uid="{00000000-0005-0000-0000-0000B9500000}"/>
    <cellStyle name="40% - Colore 2 15 3 2 2 2" xfId="20913" xr:uid="{00000000-0005-0000-0000-0000BA500000}"/>
    <cellStyle name="40% - Colore 2 15 3 2 2 3" xfId="20914" xr:uid="{00000000-0005-0000-0000-0000BB500000}"/>
    <cellStyle name="40% - Colore 2 15 3 2 3" xfId="20915" xr:uid="{00000000-0005-0000-0000-0000BC500000}"/>
    <cellStyle name="40% - Colore 2 15 3 2 4" xfId="20916" xr:uid="{00000000-0005-0000-0000-0000BD500000}"/>
    <cellStyle name="40% - Colore 2 15 3 3" xfId="20917" xr:uid="{00000000-0005-0000-0000-0000BE500000}"/>
    <cellStyle name="40% - Colore 2 15 3 3 2" xfId="20918" xr:uid="{00000000-0005-0000-0000-0000BF500000}"/>
    <cellStyle name="40% - Colore 2 15 3 3 3" xfId="20919" xr:uid="{00000000-0005-0000-0000-0000C0500000}"/>
    <cellStyle name="40% - Colore 2 15 3 4" xfId="20920" xr:uid="{00000000-0005-0000-0000-0000C1500000}"/>
    <cellStyle name="40% - Colore 2 15 3 4 2" xfId="20921" xr:uid="{00000000-0005-0000-0000-0000C2500000}"/>
    <cellStyle name="40% - Colore 2 15 3 4 3" xfId="20922" xr:uid="{00000000-0005-0000-0000-0000C3500000}"/>
    <cellStyle name="40% - Colore 2 15 3 5" xfId="20923" xr:uid="{00000000-0005-0000-0000-0000C4500000}"/>
    <cellStyle name="40% - Colore 2 15 3 5 2" xfId="20924" xr:uid="{00000000-0005-0000-0000-0000C5500000}"/>
    <cellStyle name="40% - Colore 2 15 3 5 3" xfId="20925" xr:uid="{00000000-0005-0000-0000-0000C6500000}"/>
    <cellStyle name="40% - Colore 2 15 3 6" xfId="20926" xr:uid="{00000000-0005-0000-0000-0000C7500000}"/>
    <cellStyle name="40% - Colore 2 15 3 7" xfId="20927" xr:uid="{00000000-0005-0000-0000-0000C8500000}"/>
    <cellStyle name="40% - Colore 2 15 4" xfId="20928" xr:uid="{00000000-0005-0000-0000-0000C9500000}"/>
    <cellStyle name="40% - Colore 2 15 4 2" xfId="20929" xr:uid="{00000000-0005-0000-0000-0000CA500000}"/>
    <cellStyle name="40% - Colore 2 15 4 2 2" xfId="20930" xr:uid="{00000000-0005-0000-0000-0000CB500000}"/>
    <cellStyle name="40% - Colore 2 15 4 2 2 2" xfId="20931" xr:uid="{00000000-0005-0000-0000-0000CC500000}"/>
    <cellStyle name="40% - Colore 2 15 4 2 2 3" xfId="20932" xr:uid="{00000000-0005-0000-0000-0000CD500000}"/>
    <cellStyle name="40% - Colore 2 15 4 2 3" xfId="20933" xr:uid="{00000000-0005-0000-0000-0000CE500000}"/>
    <cellStyle name="40% - Colore 2 15 4 2 4" xfId="20934" xr:uid="{00000000-0005-0000-0000-0000CF500000}"/>
    <cellStyle name="40% - Colore 2 15 4 3" xfId="20935" xr:uid="{00000000-0005-0000-0000-0000D0500000}"/>
    <cellStyle name="40% - Colore 2 15 4 3 2" xfId="20936" xr:uid="{00000000-0005-0000-0000-0000D1500000}"/>
    <cellStyle name="40% - Colore 2 15 4 3 3" xfId="20937" xr:uid="{00000000-0005-0000-0000-0000D2500000}"/>
    <cellStyle name="40% - Colore 2 15 4 4" xfId="20938" xr:uid="{00000000-0005-0000-0000-0000D3500000}"/>
    <cellStyle name="40% - Colore 2 15 4 4 2" xfId="20939" xr:uid="{00000000-0005-0000-0000-0000D4500000}"/>
    <cellStyle name="40% - Colore 2 15 4 4 3" xfId="20940" xr:uid="{00000000-0005-0000-0000-0000D5500000}"/>
    <cellStyle name="40% - Colore 2 15 4 5" xfId="20941" xr:uid="{00000000-0005-0000-0000-0000D6500000}"/>
    <cellStyle name="40% - Colore 2 15 4 5 2" xfId="20942" xr:uid="{00000000-0005-0000-0000-0000D7500000}"/>
    <cellStyle name="40% - Colore 2 15 4 5 3" xfId="20943" xr:uid="{00000000-0005-0000-0000-0000D8500000}"/>
    <cellStyle name="40% - Colore 2 15 4 6" xfId="20944" xr:uid="{00000000-0005-0000-0000-0000D9500000}"/>
    <cellStyle name="40% - Colore 2 15 4 7" xfId="20945" xr:uid="{00000000-0005-0000-0000-0000DA500000}"/>
    <cellStyle name="40% - Colore 2 15 5" xfId="20946" xr:uid="{00000000-0005-0000-0000-0000DB500000}"/>
    <cellStyle name="40% - Colore 2 15 5 2" xfId="20947" xr:uid="{00000000-0005-0000-0000-0000DC500000}"/>
    <cellStyle name="40% - Colore 2 15 5 2 2" xfId="20948" xr:uid="{00000000-0005-0000-0000-0000DD500000}"/>
    <cellStyle name="40% - Colore 2 15 5 2 2 2" xfId="20949" xr:uid="{00000000-0005-0000-0000-0000DE500000}"/>
    <cellStyle name="40% - Colore 2 15 5 2 2 3" xfId="20950" xr:uid="{00000000-0005-0000-0000-0000DF500000}"/>
    <cellStyle name="40% - Colore 2 15 5 2 3" xfId="20951" xr:uid="{00000000-0005-0000-0000-0000E0500000}"/>
    <cellStyle name="40% - Colore 2 15 5 2 4" xfId="20952" xr:uid="{00000000-0005-0000-0000-0000E1500000}"/>
    <cellStyle name="40% - Colore 2 15 5 3" xfId="20953" xr:uid="{00000000-0005-0000-0000-0000E2500000}"/>
    <cellStyle name="40% - Colore 2 15 5 3 2" xfId="20954" xr:uid="{00000000-0005-0000-0000-0000E3500000}"/>
    <cellStyle name="40% - Colore 2 15 5 3 3" xfId="20955" xr:uid="{00000000-0005-0000-0000-0000E4500000}"/>
    <cellStyle name="40% - Colore 2 15 5 4" xfId="20956" xr:uid="{00000000-0005-0000-0000-0000E5500000}"/>
    <cellStyle name="40% - Colore 2 15 5 4 2" xfId="20957" xr:uid="{00000000-0005-0000-0000-0000E6500000}"/>
    <cellStyle name="40% - Colore 2 15 5 4 3" xfId="20958" xr:uid="{00000000-0005-0000-0000-0000E7500000}"/>
    <cellStyle name="40% - Colore 2 15 5 5" xfId="20959" xr:uid="{00000000-0005-0000-0000-0000E8500000}"/>
    <cellStyle name="40% - Colore 2 15 5 5 2" xfId="20960" xr:uid="{00000000-0005-0000-0000-0000E9500000}"/>
    <cellStyle name="40% - Colore 2 15 5 5 3" xfId="20961" xr:uid="{00000000-0005-0000-0000-0000EA500000}"/>
    <cellStyle name="40% - Colore 2 15 5 6" xfId="20962" xr:uid="{00000000-0005-0000-0000-0000EB500000}"/>
    <cellStyle name="40% - Colore 2 15 5 7" xfId="20963" xr:uid="{00000000-0005-0000-0000-0000EC500000}"/>
    <cellStyle name="40% - Colore 2 15 6" xfId="20964" xr:uid="{00000000-0005-0000-0000-0000ED500000}"/>
    <cellStyle name="40% - Colore 2 15 6 2" xfId="20965" xr:uid="{00000000-0005-0000-0000-0000EE500000}"/>
    <cellStyle name="40% - Colore 2 15 6 2 2" xfId="20966" xr:uid="{00000000-0005-0000-0000-0000EF500000}"/>
    <cellStyle name="40% - Colore 2 15 6 2 3" xfId="20967" xr:uid="{00000000-0005-0000-0000-0000F0500000}"/>
    <cellStyle name="40% - Colore 2 15 6 3" xfId="20968" xr:uid="{00000000-0005-0000-0000-0000F1500000}"/>
    <cellStyle name="40% - Colore 2 15 6 4" xfId="20969" xr:uid="{00000000-0005-0000-0000-0000F2500000}"/>
    <cellStyle name="40% - Colore 2 15 7" xfId="20970" xr:uid="{00000000-0005-0000-0000-0000F3500000}"/>
    <cellStyle name="40% - Colore 2 15 7 2" xfId="20971" xr:uid="{00000000-0005-0000-0000-0000F4500000}"/>
    <cellStyle name="40% - Colore 2 15 7 3" xfId="20972" xr:uid="{00000000-0005-0000-0000-0000F5500000}"/>
    <cellStyle name="40% - Colore 2 15 8" xfId="20973" xr:uid="{00000000-0005-0000-0000-0000F6500000}"/>
    <cellStyle name="40% - Colore 2 15 8 2" xfId="20974" xr:uid="{00000000-0005-0000-0000-0000F7500000}"/>
    <cellStyle name="40% - Colore 2 15 8 3" xfId="20975" xr:uid="{00000000-0005-0000-0000-0000F8500000}"/>
    <cellStyle name="40% - Colore 2 15 9" xfId="20976" xr:uid="{00000000-0005-0000-0000-0000F9500000}"/>
    <cellStyle name="40% - Colore 2 15 9 2" xfId="20977" xr:uid="{00000000-0005-0000-0000-0000FA500000}"/>
    <cellStyle name="40% - Colore 2 15 9 3" xfId="20978" xr:uid="{00000000-0005-0000-0000-0000FB500000}"/>
    <cellStyle name="40% - Colore 2 16" xfId="20979" xr:uid="{00000000-0005-0000-0000-0000FC500000}"/>
    <cellStyle name="40% - Colore 2 16 10" xfId="20980" xr:uid="{00000000-0005-0000-0000-0000FD500000}"/>
    <cellStyle name="40% - Colore 2 16 11" xfId="20981" xr:uid="{00000000-0005-0000-0000-0000FE500000}"/>
    <cellStyle name="40% - Colore 2 16 2" xfId="20982" xr:uid="{00000000-0005-0000-0000-0000FF500000}"/>
    <cellStyle name="40% - Colore 2 16 2 10" xfId="20983" xr:uid="{00000000-0005-0000-0000-000000510000}"/>
    <cellStyle name="40% - Colore 2 16 2 2" xfId="20984" xr:uid="{00000000-0005-0000-0000-000001510000}"/>
    <cellStyle name="40% - Colore 2 16 2 2 2" xfId="20985" xr:uid="{00000000-0005-0000-0000-000002510000}"/>
    <cellStyle name="40% - Colore 2 16 2 2 2 2" xfId="20986" xr:uid="{00000000-0005-0000-0000-000003510000}"/>
    <cellStyle name="40% - Colore 2 16 2 2 2 2 2" xfId="20987" xr:uid="{00000000-0005-0000-0000-000004510000}"/>
    <cellStyle name="40% - Colore 2 16 2 2 2 2 3" xfId="20988" xr:uid="{00000000-0005-0000-0000-000005510000}"/>
    <cellStyle name="40% - Colore 2 16 2 2 2 3" xfId="20989" xr:uid="{00000000-0005-0000-0000-000006510000}"/>
    <cellStyle name="40% - Colore 2 16 2 2 2 4" xfId="20990" xr:uid="{00000000-0005-0000-0000-000007510000}"/>
    <cellStyle name="40% - Colore 2 16 2 2 3" xfId="20991" xr:uid="{00000000-0005-0000-0000-000008510000}"/>
    <cellStyle name="40% - Colore 2 16 2 2 3 2" xfId="20992" xr:uid="{00000000-0005-0000-0000-000009510000}"/>
    <cellStyle name="40% - Colore 2 16 2 2 3 3" xfId="20993" xr:uid="{00000000-0005-0000-0000-00000A510000}"/>
    <cellStyle name="40% - Colore 2 16 2 2 4" xfId="20994" xr:uid="{00000000-0005-0000-0000-00000B510000}"/>
    <cellStyle name="40% - Colore 2 16 2 2 4 2" xfId="20995" xr:uid="{00000000-0005-0000-0000-00000C510000}"/>
    <cellStyle name="40% - Colore 2 16 2 2 4 3" xfId="20996" xr:uid="{00000000-0005-0000-0000-00000D510000}"/>
    <cellStyle name="40% - Colore 2 16 2 2 5" xfId="20997" xr:uid="{00000000-0005-0000-0000-00000E510000}"/>
    <cellStyle name="40% - Colore 2 16 2 2 5 2" xfId="20998" xr:uid="{00000000-0005-0000-0000-00000F510000}"/>
    <cellStyle name="40% - Colore 2 16 2 2 5 3" xfId="20999" xr:uid="{00000000-0005-0000-0000-000010510000}"/>
    <cellStyle name="40% - Colore 2 16 2 2 6" xfId="21000" xr:uid="{00000000-0005-0000-0000-000011510000}"/>
    <cellStyle name="40% - Colore 2 16 2 2 7" xfId="21001" xr:uid="{00000000-0005-0000-0000-000012510000}"/>
    <cellStyle name="40% - Colore 2 16 2 3" xfId="21002" xr:uid="{00000000-0005-0000-0000-000013510000}"/>
    <cellStyle name="40% - Colore 2 16 2 3 2" xfId="21003" xr:uid="{00000000-0005-0000-0000-000014510000}"/>
    <cellStyle name="40% - Colore 2 16 2 3 2 2" xfId="21004" xr:uid="{00000000-0005-0000-0000-000015510000}"/>
    <cellStyle name="40% - Colore 2 16 2 3 2 2 2" xfId="21005" xr:uid="{00000000-0005-0000-0000-000016510000}"/>
    <cellStyle name="40% - Colore 2 16 2 3 2 2 3" xfId="21006" xr:uid="{00000000-0005-0000-0000-000017510000}"/>
    <cellStyle name="40% - Colore 2 16 2 3 2 3" xfId="21007" xr:uid="{00000000-0005-0000-0000-000018510000}"/>
    <cellStyle name="40% - Colore 2 16 2 3 2 4" xfId="21008" xr:uid="{00000000-0005-0000-0000-000019510000}"/>
    <cellStyle name="40% - Colore 2 16 2 3 3" xfId="21009" xr:uid="{00000000-0005-0000-0000-00001A510000}"/>
    <cellStyle name="40% - Colore 2 16 2 3 3 2" xfId="21010" xr:uid="{00000000-0005-0000-0000-00001B510000}"/>
    <cellStyle name="40% - Colore 2 16 2 3 3 3" xfId="21011" xr:uid="{00000000-0005-0000-0000-00001C510000}"/>
    <cellStyle name="40% - Colore 2 16 2 3 4" xfId="21012" xr:uid="{00000000-0005-0000-0000-00001D510000}"/>
    <cellStyle name="40% - Colore 2 16 2 3 4 2" xfId="21013" xr:uid="{00000000-0005-0000-0000-00001E510000}"/>
    <cellStyle name="40% - Colore 2 16 2 3 4 3" xfId="21014" xr:uid="{00000000-0005-0000-0000-00001F510000}"/>
    <cellStyle name="40% - Colore 2 16 2 3 5" xfId="21015" xr:uid="{00000000-0005-0000-0000-000020510000}"/>
    <cellStyle name="40% - Colore 2 16 2 3 5 2" xfId="21016" xr:uid="{00000000-0005-0000-0000-000021510000}"/>
    <cellStyle name="40% - Colore 2 16 2 3 5 3" xfId="21017" xr:uid="{00000000-0005-0000-0000-000022510000}"/>
    <cellStyle name="40% - Colore 2 16 2 3 6" xfId="21018" xr:uid="{00000000-0005-0000-0000-000023510000}"/>
    <cellStyle name="40% - Colore 2 16 2 3 7" xfId="21019" xr:uid="{00000000-0005-0000-0000-000024510000}"/>
    <cellStyle name="40% - Colore 2 16 2 4" xfId="21020" xr:uid="{00000000-0005-0000-0000-000025510000}"/>
    <cellStyle name="40% - Colore 2 16 2 4 2" xfId="21021" xr:uid="{00000000-0005-0000-0000-000026510000}"/>
    <cellStyle name="40% - Colore 2 16 2 4 2 2" xfId="21022" xr:uid="{00000000-0005-0000-0000-000027510000}"/>
    <cellStyle name="40% - Colore 2 16 2 4 2 2 2" xfId="21023" xr:uid="{00000000-0005-0000-0000-000028510000}"/>
    <cellStyle name="40% - Colore 2 16 2 4 2 2 3" xfId="21024" xr:uid="{00000000-0005-0000-0000-000029510000}"/>
    <cellStyle name="40% - Colore 2 16 2 4 2 3" xfId="21025" xr:uid="{00000000-0005-0000-0000-00002A510000}"/>
    <cellStyle name="40% - Colore 2 16 2 4 2 4" xfId="21026" xr:uid="{00000000-0005-0000-0000-00002B510000}"/>
    <cellStyle name="40% - Colore 2 16 2 4 3" xfId="21027" xr:uid="{00000000-0005-0000-0000-00002C510000}"/>
    <cellStyle name="40% - Colore 2 16 2 4 3 2" xfId="21028" xr:uid="{00000000-0005-0000-0000-00002D510000}"/>
    <cellStyle name="40% - Colore 2 16 2 4 3 3" xfId="21029" xr:uid="{00000000-0005-0000-0000-00002E510000}"/>
    <cellStyle name="40% - Colore 2 16 2 4 4" xfId="21030" xr:uid="{00000000-0005-0000-0000-00002F510000}"/>
    <cellStyle name="40% - Colore 2 16 2 4 4 2" xfId="21031" xr:uid="{00000000-0005-0000-0000-000030510000}"/>
    <cellStyle name="40% - Colore 2 16 2 4 4 3" xfId="21032" xr:uid="{00000000-0005-0000-0000-000031510000}"/>
    <cellStyle name="40% - Colore 2 16 2 4 5" xfId="21033" xr:uid="{00000000-0005-0000-0000-000032510000}"/>
    <cellStyle name="40% - Colore 2 16 2 4 5 2" xfId="21034" xr:uid="{00000000-0005-0000-0000-000033510000}"/>
    <cellStyle name="40% - Colore 2 16 2 4 5 3" xfId="21035" xr:uid="{00000000-0005-0000-0000-000034510000}"/>
    <cellStyle name="40% - Colore 2 16 2 4 6" xfId="21036" xr:uid="{00000000-0005-0000-0000-000035510000}"/>
    <cellStyle name="40% - Colore 2 16 2 4 7" xfId="21037" xr:uid="{00000000-0005-0000-0000-000036510000}"/>
    <cellStyle name="40% - Colore 2 16 2 5" xfId="21038" xr:uid="{00000000-0005-0000-0000-000037510000}"/>
    <cellStyle name="40% - Colore 2 16 2 5 2" xfId="21039" xr:uid="{00000000-0005-0000-0000-000038510000}"/>
    <cellStyle name="40% - Colore 2 16 2 5 2 2" xfId="21040" xr:uid="{00000000-0005-0000-0000-000039510000}"/>
    <cellStyle name="40% - Colore 2 16 2 5 2 3" xfId="21041" xr:uid="{00000000-0005-0000-0000-00003A510000}"/>
    <cellStyle name="40% - Colore 2 16 2 5 3" xfId="21042" xr:uid="{00000000-0005-0000-0000-00003B510000}"/>
    <cellStyle name="40% - Colore 2 16 2 5 4" xfId="21043" xr:uid="{00000000-0005-0000-0000-00003C510000}"/>
    <cellStyle name="40% - Colore 2 16 2 6" xfId="21044" xr:uid="{00000000-0005-0000-0000-00003D510000}"/>
    <cellStyle name="40% - Colore 2 16 2 6 2" xfId="21045" xr:uid="{00000000-0005-0000-0000-00003E510000}"/>
    <cellStyle name="40% - Colore 2 16 2 6 3" xfId="21046" xr:uid="{00000000-0005-0000-0000-00003F510000}"/>
    <cellStyle name="40% - Colore 2 16 2 7" xfId="21047" xr:uid="{00000000-0005-0000-0000-000040510000}"/>
    <cellStyle name="40% - Colore 2 16 2 7 2" xfId="21048" xr:uid="{00000000-0005-0000-0000-000041510000}"/>
    <cellStyle name="40% - Colore 2 16 2 7 3" xfId="21049" xr:uid="{00000000-0005-0000-0000-000042510000}"/>
    <cellStyle name="40% - Colore 2 16 2 8" xfId="21050" xr:uid="{00000000-0005-0000-0000-000043510000}"/>
    <cellStyle name="40% - Colore 2 16 2 8 2" xfId="21051" xr:uid="{00000000-0005-0000-0000-000044510000}"/>
    <cellStyle name="40% - Colore 2 16 2 8 3" xfId="21052" xr:uid="{00000000-0005-0000-0000-000045510000}"/>
    <cellStyle name="40% - Colore 2 16 2 9" xfId="21053" xr:uid="{00000000-0005-0000-0000-000046510000}"/>
    <cellStyle name="40% - Colore 2 16 3" xfId="21054" xr:uid="{00000000-0005-0000-0000-000047510000}"/>
    <cellStyle name="40% - Colore 2 16 3 2" xfId="21055" xr:uid="{00000000-0005-0000-0000-000048510000}"/>
    <cellStyle name="40% - Colore 2 16 3 2 2" xfId="21056" xr:uid="{00000000-0005-0000-0000-000049510000}"/>
    <cellStyle name="40% - Colore 2 16 3 2 2 2" xfId="21057" xr:uid="{00000000-0005-0000-0000-00004A510000}"/>
    <cellStyle name="40% - Colore 2 16 3 2 2 3" xfId="21058" xr:uid="{00000000-0005-0000-0000-00004B510000}"/>
    <cellStyle name="40% - Colore 2 16 3 2 3" xfId="21059" xr:uid="{00000000-0005-0000-0000-00004C510000}"/>
    <cellStyle name="40% - Colore 2 16 3 2 4" xfId="21060" xr:uid="{00000000-0005-0000-0000-00004D510000}"/>
    <cellStyle name="40% - Colore 2 16 3 3" xfId="21061" xr:uid="{00000000-0005-0000-0000-00004E510000}"/>
    <cellStyle name="40% - Colore 2 16 3 3 2" xfId="21062" xr:uid="{00000000-0005-0000-0000-00004F510000}"/>
    <cellStyle name="40% - Colore 2 16 3 3 3" xfId="21063" xr:uid="{00000000-0005-0000-0000-000050510000}"/>
    <cellStyle name="40% - Colore 2 16 3 4" xfId="21064" xr:uid="{00000000-0005-0000-0000-000051510000}"/>
    <cellStyle name="40% - Colore 2 16 3 4 2" xfId="21065" xr:uid="{00000000-0005-0000-0000-000052510000}"/>
    <cellStyle name="40% - Colore 2 16 3 4 3" xfId="21066" xr:uid="{00000000-0005-0000-0000-000053510000}"/>
    <cellStyle name="40% - Colore 2 16 3 5" xfId="21067" xr:uid="{00000000-0005-0000-0000-000054510000}"/>
    <cellStyle name="40% - Colore 2 16 3 5 2" xfId="21068" xr:uid="{00000000-0005-0000-0000-000055510000}"/>
    <cellStyle name="40% - Colore 2 16 3 5 3" xfId="21069" xr:uid="{00000000-0005-0000-0000-000056510000}"/>
    <cellStyle name="40% - Colore 2 16 3 6" xfId="21070" xr:uid="{00000000-0005-0000-0000-000057510000}"/>
    <cellStyle name="40% - Colore 2 16 3 7" xfId="21071" xr:uid="{00000000-0005-0000-0000-000058510000}"/>
    <cellStyle name="40% - Colore 2 16 4" xfId="21072" xr:uid="{00000000-0005-0000-0000-000059510000}"/>
    <cellStyle name="40% - Colore 2 16 4 2" xfId="21073" xr:uid="{00000000-0005-0000-0000-00005A510000}"/>
    <cellStyle name="40% - Colore 2 16 4 2 2" xfId="21074" xr:uid="{00000000-0005-0000-0000-00005B510000}"/>
    <cellStyle name="40% - Colore 2 16 4 2 2 2" xfId="21075" xr:uid="{00000000-0005-0000-0000-00005C510000}"/>
    <cellStyle name="40% - Colore 2 16 4 2 2 3" xfId="21076" xr:uid="{00000000-0005-0000-0000-00005D510000}"/>
    <cellStyle name="40% - Colore 2 16 4 2 3" xfId="21077" xr:uid="{00000000-0005-0000-0000-00005E510000}"/>
    <cellStyle name="40% - Colore 2 16 4 2 4" xfId="21078" xr:uid="{00000000-0005-0000-0000-00005F510000}"/>
    <cellStyle name="40% - Colore 2 16 4 3" xfId="21079" xr:uid="{00000000-0005-0000-0000-000060510000}"/>
    <cellStyle name="40% - Colore 2 16 4 3 2" xfId="21080" xr:uid="{00000000-0005-0000-0000-000061510000}"/>
    <cellStyle name="40% - Colore 2 16 4 3 3" xfId="21081" xr:uid="{00000000-0005-0000-0000-000062510000}"/>
    <cellStyle name="40% - Colore 2 16 4 4" xfId="21082" xr:uid="{00000000-0005-0000-0000-000063510000}"/>
    <cellStyle name="40% - Colore 2 16 4 4 2" xfId="21083" xr:uid="{00000000-0005-0000-0000-000064510000}"/>
    <cellStyle name="40% - Colore 2 16 4 4 3" xfId="21084" xr:uid="{00000000-0005-0000-0000-000065510000}"/>
    <cellStyle name="40% - Colore 2 16 4 5" xfId="21085" xr:uid="{00000000-0005-0000-0000-000066510000}"/>
    <cellStyle name="40% - Colore 2 16 4 5 2" xfId="21086" xr:uid="{00000000-0005-0000-0000-000067510000}"/>
    <cellStyle name="40% - Colore 2 16 4 5 3" xfId="21087" xr:uid="{00000000-0005-0000-0000-000068510000}"/>
    <cellStyle name="40% - Colore 2 16 4 6" xfId="21088" xr:uid="{00000000-0005-0000-0000-000069510000}"/>
    <cellStyle name="40% - Colore 2 16 4 7" xfId="21089" xr:uid="{00000000-0005-0000-0000-00006A510000}"/>
    <cellStyle name="40% - Colore 2 16 5" xfId="21090" xr:uid="{00000000-0005-0000-0000-00006B510000}"/>
    <cellStyle name="40% - Colore 2 16 5 2" xfId="21091" xr:uid="{00000000-0005-0000-0000-00006C510000}"/>
    <cellStyle name="40% - Colore 2 16 5 2 2" xfId="21092" xr:uid="{00000000-0005-0000-0000-00006D510000}"/>
    <cellStyle name="40% - Colore 2 16 5 2 2 2" xfId="21093" xr:uid="{00000000-0005-0000-0000-00006E510000}"/>
    <cellStyle name="40% - Colore 2 16 5 2 2 3" xfId="21094" xr:uid="{00000000-0005-0000-0000-00006F510000}"/>
    <cellStyle name="40% - Colore 2 16 5 2 3" xfId="21095" xr:uid="{00000000-0005-0000-0000-000070510000}"/>
    <cellStyle name="40% - Colore 2 16 5 2 4" xfId="21096" xr:uid="{00000000-0005-0000-0000-000071510000}"/>
    <cellStyle name="40% - Colore 2 16 5 3" xfId="21097" xr:uid="{00000000-0005-0000-0000-000072510000}"/>
    <cellStyle name="40% - Colore 2 16 5 3 2" xfId="21098" xr:uid="{00000000-0005-0000-0000-000073510000}"/>
    <cellStyle name="40% - Colore 2 16 5 3 3" xfId="21099" xr:uid="{00000000-0005-0000-0000-000074510000}"/>
    <cellStyle name="40% - Colore 2 16 5 4" xfId="21100" xr:uid="{00000000-0005-0000-0000-000075510000}"/>
    <cellStyle name="40% - Colore 2 16 5 4 2" xfId="21101" xr:uid="{00000000-0005-0000-0000-000076510000}"/>
    <cellStyle name="40% - Colore 2 16 5 4 3" xfId="21102" xr:uid="{00000000-0005-0000-0000-000077510000}"/>
    <cellStyle name="40% - Colore 2 16 5 5" xfId="21103" xr:uid="{00000000-0005-0000-0000-000078510000}"/>
    <cellStyle name="40% - Colore 2 16 5 5 2" xfId="21104" xr:uid="{00000000-0005-0000-0000-000079510000}"/>
    <cellStyle name="40% - Colore 2 16 5 5 3" xfId="21105" xr:uid="{00000000-0005-0000-0000-00007A510000}"/>
    <cellStyle name="40% - Colore 2 16 5 6" xfId="21106" xr:uid="{00000000-0005-0000-0000-00007B510000}"/>
    <cellStyle name="40% - Colore 2 16 5 7" xfId="21107" xr:uid="{00000000-0005-0000-0000-00007C510000}"/>
    <cellStyle name="40% - Colore 2 16 6" xfId="21108" xr:uid="{00000000-0005-0000-0000-00007D510000}"/>
    <cellStyle name="40% - Colore 2 16 6 2" xfId="21109" xr:uid="{00000000-0005-0000-0000-00007E510000}"/>
    <cellStyle name="40% - Colore 2 16 6 2 2" xfId="21110" xr:uid="{00000000-0005-0000-0000-00007F510000}"/>
    <cellStyle name="40% - Colore 2 16 6 2 3" xfId="21111" xr:uid="{00000000-0005-0000-0000-000080510000}"/>
    <cellStyle name="40% - Colore 2 16 6 3" xfId="21112" xr:uid="{00000000-0005-0000-0000-000081510000}"/>
    <cellStyle name="40% - Colore 2 16 6 4" xfId="21113" xr:uid="{00000000-0005-0000-0000-000082510000}"/>
    <cellStyle name="40% - Colore 2 16 7" xfId="21114" xr:uid="{00000000-0005-0000-0000-000083510000}"/>
    <cellStyle name="40% - Colore 2 16 7 2" xfId="21115" xr:uid="{00000000-0005-0000-0000-000084510000}"/>
    <cellStyle name="40% - Colore 2 16 7 3" xfId="21116" xr:uid="{00000000-0005-0000-0000-000085510000}"/>
    <cellStyle name="40% - Colore 2 16 8" xfId="21117" xr:uid="{00000000-0005-0000-0000-000086510000}"/>
    <cellStyle name="40% - Colore 2 16 8 2" xfId="21118" xr:uid="{00000000-0005-0000-0000-000087510000}"/>
    <cellStyle name="40% - Colore 2 16 8 3" xfId="21119" xr:uid="{00000000-0005-0000-0000-000088510000}"/>
    <cellStyle name="40% - Colore 2 16 9" xfId="21120" xr:uid="{00000000-0005-0000-0000-000089510000}"/>
    <cellStyle name="40% - Colore 2 16 9 2" xfId="21121" xr:uid="{00000000-0005-0000-0000-00008A510000}"/>
    <cellStyle name="40% - Colore 2 16 9 3" xfId="21122" xr:uid="{00000000-0005-0000-0000-00008B510000}"/>
    <cellStyle name="40% - Colore 2 17" xfId="21123" xr:uid="{00000000-0005-0000-0000-00008C510000}"/>
    <cellStyle name="40% - Colore 2 17 10" xfId="21124" xr:uid="{00000000-0005-0000-0000-00008D510000}"/>
    <cellStyle name="40% - Colore 2 17 11" xfId="21125" xr:uid="{00000000-0005-0000-0000-00008E510000}"/>
    <cellStyle name="40% - Colore 2 17 2" xfId="21126" xr:uid="{00000000-0005-0000-0000-00008F510000}"/>
    <cellStyle name="40% - Colore 2 17 2 10" xfId="21127" xr:uid="{00000000-0005-0000-0000-000090510000}"/>
    <cellStyle name="40% - Colore 2 17 2 2" xfId="21128" xr:uid="{00000000-0005-0000-0000-000091510000}"/>
    <cellStyle name="40% - Colore 2 17 2 2 2" xfId="21129" xr:uid="{00000000-0005-0000-0000-000092510000}"/>
    <cellStyle name="40% - Colore 2 17 2 2 2 2" xfId="21130" xr:uid="{00000000-0005-0000-0000-000093510000}"/>
    <cellStyle name="40% - Colore 2 17 2 2 2 2 2" xfId="21131" xr:uid="{00000000-0005-0000-0000-000094510000}"/>
    <cellStyle name="40% - Colore 2 17 2 2 2 2 3" xfId="21132" xr:uid="{00000000-0005-0000-0000-000095510000}"/>
    <cellStyle name="40% - Colore 2 17 2 2 2 3" xfId="21133" xr:uid="{00000000-0005-0000-0000-000096510000}"/>
    <cellStyle name="40% - Colore 2 17 2 2 2 4" xfId="21134" xr:uid="{00000000-0005-0000-0000-000097510000}"/>
    <cellStyle name="40% - Colore 2 17 2 2 3" xfId="21135" xr:uid="{00000000-0005-0000-0000-000098510000}"/>
    <cellStyle name="40% - Colore 2 17 2 2 3 2" xfId="21136" xr:uid="{00000000-0005-0000-0000-000099510000}"/>
    <cellStyle name="40% - Colore 2 17 2 2 3 3" xfId="21137" xr:uid="{00000000-0005-0000-0000-00009A510000}"/>
    <cellStyle name="40% - Colore 2 17 2 2 4" xfId="21138" xr:uid="{00000000-0005-0000-0000-00009B510000}"/>
    <cellStyle name="40% - Colore 2 17 2 2 4 2" xfId="21139" xr:uid="{00000000-0005-0000-0000-00009C510000}"/>
    <cellStyle name="40% - Colore 2 17 2 2 4 3" xfId="21140" xr:uid="{00000000-0005-0000-0000-00009D510000}"/>
    <cellStyle name="40% - Colore 2 17 2 2 5" xfId="21141" xr:uid="{00000000-0005-0000-0000-00009E510000}"/>
    <cellStyle name="40% - Colore 2 17 2 2 5 2" xfId="21142" xr:uid="{00000000-0005-0000-0000-00009F510000}"/>
    <cellStyle name="40% - Colore 2 17 2 2 5 3" xfId="21143" xr:uid="{00000000-0005-0000-0000-0000A0510000}"/>
    <cellStyle name="40% - Colore 2 17 2 2 6" xfId="21144" xr:uid="{00000000-0005-0000-0000-0000A1510000}"/>
    <cellStyle name="40% - Colore 2 17 2 2 7" xfId="21145" xr:uid="{00000000-0005-0000-0000-0000A2510000}"/>
    <cellStyle name="40% - Colore 2 17 2 3" xfId="21146" xr:uid="{00000000-0005-0000-0000-0000A3510000}"/>
    <cellStyle name="40% - Colore 2 17 2 3 2" xfId="21147" xr:uid="{00000000-0005-0000-0000-0000A4510000}"/>
    <cellStyle name="40% - Colore 2 17 2 3 2 2" xfId="21148" xr:uid="{00000000-0005-0000-0000-0000A5510000}"/>
    <cellStyle name="40% - Colore 2 17 2 3 2 2 2" xfId="21149" xr:uid="{00000000-0005-0000-0000-0000A6510000}"/>
    <cellStyle name="40% - Colore 2 17 2 3 2 2 3" xfId="21150" xr:uid="{00000000-0005-0000-0000-0000A7510000}"/>
    <cellStyle name="40% - Colore 2 17 2 3 2 3" xfId="21151" xr:uid="{00000000-0005-0000-0000-0000A8510000}"/>
    <cellStyle name="40% - Colore 2 17 2 3 2 4" xfId="21152" xr:uid="{00000000-0005-0000-0000-0000A9510000}"/>
    <cellStyle name="40% - Colore 2 17 2 3 3" xfId="21153" xr:uid="{00000000-0005-0000-0000-0000AA510000}"/>
    <cellStyle name="40% - Colore 2 17 2 3 3 2" xfId="21154" xr:uid="{00000000-0005-0000-0000-0000AB510000}"/>
    <cellStyle name="40% - Colore 2 17 2 3 3 3" xfId="21155" xr:uid="{00000000-0005-0000-0000-0000AC510000}"/>
    <cellStyle name="40% - Colore 2 17 2 3 4" xfId="21156" xr:uid="{00000000-0005-0000-0000-0000AD510000}"/>
    <cellStyle name="40% - Colore 2 17 2 3 4 2" xfId="21157" xr:uid="{00000000-0005-0000-0000-0000AE510000}"/>
    <cellStyle name="40% - Colore 2 17 2 3 4 3" xfId="21158" xr:uid="{00000000-0005-0000-0000-0000AF510000}"/>
    <cellStyle name="40% - Colore 2 17 2 3 5" xfId="21159" xr:uid="{00000000-0005-0000-0000-0000B0510000}"/>
    <cellStyle name="40% - Colore 2 17 2 3 5 2" xfId="21160" xr:uid="{00000000-0005-0000-0000-0000B1510000}"/>
    <cellStyle name="40% - Colore 2 17 2 3 5 3" xfId="21161" xr:uid="{00000000-0005-0000-0000-0000B2510000}"/>
    <cellStyle name="40% - Colore 2 17 2 3 6" xfId="21162" xr:uid="{00000000-0005-0000-0000-0000B3510000}"/>
    <cellStyle name="40% - Colore 2 17 2 3 7" xfId="21163" xr:uid="{00000000-0005-0000-0000-0000B4510000}"/>
    <cellStyle name="40% - Colore 2 17 2 4" xfId="21164" xr:uid="{00000000-0005-0000-0000-0000B5510000}"/>
    <cellStyle name="40% - Colore 2 17 2 4 2" xfId="21165" xr:uid="{00000000-0005-0000-0000-0000B6510000}"/>
    <cellStyle name="40% - Colore 2 17 2 4 2 2" xfId="21166" xr:uid="{00000000-0005-0000-0000-0000B7510000}"/>
    <cellStyle name="40% - Colore 2 17 2 4 2 2 2" xfId="21167" xr:uid="{00000000-0005-0000-0000-0000B8510000}"/>
    <cellStyle name="40% - Colore 2 17 2 4 2 2 3" xfId="21168" xr:uid="{00000000-0005-0000-0000-0000B9510000}"/>
    <cellStyle name="40% - Colore 2 17 2 4 2 3" xfId="21169" xr:uid="{00000000-0005-0000-0000-0000BA510000}"/>
    <cellStyle name="40% - Colore 2 17 2 4 2 4" xfId="21170" xr:uid="{00000000-0005-0000-0000-0000BB510000}"/>
    <cellStyle name="40% - Colore 2 17 2 4 3" xfId="21171" xr:uid="{00000000-0005-0000-0000-0000BC510000}"/>
    <cellStyle name="40% - Colore 2 17 2 4 3 2" xfId="21172" xr:uid="{00000000-0005-0000-0000-0000BD510000}"/>
    <cellStyle name="40% - Colore 2 17 2 4 3 3" xfId="21173" xr:uid="{00000000-0005-0000-0000-0000BE510000}"/>
    <cellStyle name="40% - Colore 2 17 2 4 4" xfId="21174" xr:uid="{00000000-0005-0000-0000-0000BF510000}"/>
    <cellStyle name="40% - Colore 2 17 2 4 4 2" xfId="21175" xr:uid="{00000000-0005-0000-0000-0000C0510000}"/>
    <cellStyle name="40% - Colore 2 17 2 4 4 3" xfId="21176" xr:uid="{00000000-0005-0000-0000-0000C1510000}"/>
    <cellStyle name="40% - Colore 2 17 2 4 5" xfId="21177" xr:uid="{00000000-0005-0000-0000-0000C2510000}"/>
    <cellStyle name="40% - Colore 2 17 2 4 5 2" xfId="21178" xr:uid="{00000000-0005-0000-0000-0000C3510000}"/>
    <cellStyle name="40% - Colore 2 17 2 4 5 3" xfId="21179" xr:uid="{00000000-0005-0000-0000-0000C4510000}"/>
    <cellStyle name="40% - Colore 2 17 2 4 6" xfId="21180" xr:uid="{00000000-0005-0000-0000-0000C5510000}"/>
    <cellStyle name="40% - Colore 2 17 2 4 7" xfId="21181" xr:uid="{00000000-0005-0000-0000-0000C6510000}"/>
    <cellStyle name="40% - Colore 2 17 2 5" xfId="21182" xr:uid="{00000000-0005-0000-0000-0000C7510000}"/>
    <cellStyle name="40% - Colore 2 17 2 5 2" xfId="21183" xr:uid="{00000000-0005-0000-0000-0000C8510000}"/>
    <cellStyle name="40% - Colore 2 17 2 5 2 2" xfId="21184" xr:uid="{00000000-0005-0000-0000-0000C9510000}"/>
    <cellStyle name="40% - Colore 2 17 2 5 2 3" xfId="21185" xr:uid="{00000000-0005-0000-0000-0000CA510000}"/>
    <cellStyle name="40% - Colore 2 17 2 5 3" xfId="21186" xr:uid="{00000000-0005-0000-0000-0000CB510000}"/>
    <cellStyle name="40% - Colore 2 17 2 5 4" xfId="21187" xr:uid="{00000000-0005-0000-0000-0000CC510000}"/>
    <cellStyle name="40% - Colore 2 17 2 6" xfId="21188" xr:uid="{00000000-0005-0000-0000-0000CD510000}"/>
    <cellStyle name="40% - Colore 2 17 2 6 2" xfId="21189" xr:uid="{00000000-0005-0000-0000-0000CE510000}"/>
    <cellStyle name="40% - Colore 2 17 2 6 3" xfId="21190" xr:uid="{00000000-0005-0000-0000-0000CF510000}"/>
    <cellStyle name="40% - Colore 2 17 2 7" xfId="21191" xr:uid="{00000000-0005-0000-0000-0000D0510000}"/>
    <cellStyle name="40% - Colore 2 17 2 7 2" xfId="21192" xr:uid="{00000000-0005-0000-0000-0000D1510000}"/>
    <cellStyle name="40% - Colore 2 17 2 7 3" xfId="21193" xr:uid="{00000000-0005-0000-0000-0000D2510000}"/>
    <cellStyle name="40% - Colore 2 17 2 8" xfId="21194" xr:uid="{00000000-0005-0000-0000-0000D3510000}"/>
    <cellStyle name="40% - Colore 2 17 2 8 2" xfId="21195" xr:uid="{00000000-0005-0000-0000-0000D4510000}"/>
    <cellStyle name="40% - Colore 2 17 2 8 3" xfId="21196" xr:uid="{00000000-0005-0000-0000-0000D5510000}"/>
    <cellStyle name="40% - Colore 2 17 2 9" xfId="21197" xr:uid="{00000000-0005-0000-0000-0000D6510000}"/>
    <cellStyle name="40% - Colore 2 17 3" xfId="21198" xr:uid="{00000000-0005-0000-0000-0000D7510000}"/>
    <cellStyle name="40% - Colore 2 17 3 2" xfId="21199" xr:uid="{00000000-0005-0000-0000-0000D8510000}"/>
    <cellStyle name="40% - Colore 2 17 3 2 2" xfId="21200" xr:uid="{00000000-0005-0000-0000-0000D9510000}"/>
    <cellStyle name="40% - Colore 2 17 3 2 2 2" xfId="21201" xr:uid="{00000000-0005-0000-0000-0000DA510000}"/>
    <cellStyle name="40% - Colore 2 17 3 2 2 3" xfId="21202" xr:uid="{00000000-0005-0000-0000-0000DB510000}"/>
    <cellStyle name="40% - Colore 2 17 3 2 3" xfId="21203" xr:uid="{00000000-0005-0000-0000-0000DC510000}"/>
    <cellStyle name="40% - Colore 2 17 3 2 4" xfId="21204" xr:uid="{00000000-0005-0000-0000-0000DD510000}"/>
    <cellStyle name="40% - Colore 2 17 3 3" xfId="21205" xr:uid="{00000000-0005-0000-0000-0000DE510000}"/>
    <cellStyle name="40% - Colore 2 17 3 3 2" xfId="21206" xr:uid="{00000000-0005-0000-0000-0000DF510000}"/>
    <cellStyle name="40% - Colore 2 17 3 3 3" xfId="21207" xr:uid="{00000000-0005-0000-0000-0000E0510000}"/>
    <cellStyle name="40% - Colore 2 17 3 4" xfId="21208" xr:uid="{00000000-0005-0000-0000-0000E1510000}"/>
    <cellStyle name="40% - Colore 2 17 3 4 2" xfId="21209" xr:uid="{00000000-0005-0000-0000-0000E2510000}"/>
    <cellStyle name="40% - Colore 2 17 3 4 3" xfId="21210" xr:uid="{00000000-0005-0000-0000-0000E3510000}"/>
    <cellStyle name="40% - Colore 2 17 3 5" xfId="21211" xr:uid="{00000000-0005-0000-0000-0000E4510000}"/>
    <cellStyle name="40% - Colore 2 17 3 5 2" xfId="21212" xr:uid="{00000000-0005-0000-0000-0000E5510000}"/>
    <cellStyle name="40% - Colore 2 17 3 5 3" xfId="21213" xr:uid="{00000000-0005-0000-0000-0000E6510000}"/>
    <cellStyle name="40% - Colore 2 17 3 6" xfId="21214" xr:uid="{00000000-0005-0000-0000-0000E7510000}"/>
    <cellStyle name="40% - Colore 2 17 3 7" xfId="21215" xr:uid="{00000000-0005-0000-0000-0000E8510000}"/>
    <cellStyle name="40% - Colore 2 17 4" xfId="21216" xr:uid="{00000000-0005-0000-0000-0000E9510000}"/>
    <cellStyle name="40% - Colore 2 17 4 2" xfId="21217" xr:uid="{00000000-0005-0000-0000-0000EA510000}"/>
    <cellStyle name="40% - Colore 2 17 4 2 2" xfId="21218" xr:uid="{00000000-0005-0000-0000-0000EB510000}"/>
    <cellStyle name="40% - Colore 2 17 4 2 2 2" xfId="21219" xr:uid="{00000000-0005-0000-0000-0000EC510000}"/>
    <cellStyle name="40% - Colore 2 17 4 2 2 3" xfId="21220" xr:uid="{00000000-0005-0000-0000-0000ED510000}"/>
    <cellStyle name="40% - Colore 2 17 4 2 3" xfId="21221" xr:uid="{00000000-0005-0000-0000-0000EE510000}"/>
    <cellStyle name="40% - Colore 2 17 4 2 4" xfId="21222" xr:uid="{00000000-0005-0000-0000-0000EF510000}"/>
    <cellStyle name="40% - Colore 2 17 4 3" xfId="21223" xr:uid="{00000000-0005-0000-0000-0000F0510000}"/>
    <cellStyle name="40% - Colore 2 17 4 3 2" xfId="21224" xr:uid="{00000000-0005-0000-0000-0000F1510000}"/>
    <cellStyle name="40% - Colore 2 17 4 3 3" xfId="21225" xr:uid="{00000000-0005-0000-0000-0000F2510000}"/>
    <cellStyle name="40% - Colore 2 17 4 4" xfId="21226" xr:uid="{00000000-0005-0000-0000-0000F3510000}"/>
    <cellStyle name="40% - Colore 2 17 4 4 2" xfId="21227" xr:uid="{00000000-0005-0000-0000-0000F4510000}"/>
    <cellStyle name="40% - Colore 2 17 4 4 3" xfId="21228" xr:uid="{00000000-0005-0000-0000-0000F5510000}"/>
    <cellStyle name="40% - Colore 2 17 4 5" xfId="21229" xr:uid="{00000000-0005-0000-0000-0000F6510000}"/>
    <cellStyle name="40% - Colore 2 17 4 5 2" xfId="21230" xr:uid="{00000000-0005-0000-0000-0000F7510000}"/>
    <cellStyle name="40% - Colore 2 17 4 5 3" xfId="21231" xr:uid="{00000000-0005-0000-0000-0000F8510000}"/>
    <cellStyle name="40% - Colore 2 17 4 6" xfId="21232" xr:uid="{00000000-0005-0000-0000-0000F9510000}"/>
    <cellStyle name="40% - Colore 2 17 4 7" xfId="21233" xr:uid="{00000000-0005-0000-0000-0000FA510000}"/>
    <cellStyle name="40% - Colore 2 17 5" xfId="21234" xr:uid="{00000000-0005-0000-0000-0000FB510000}"/>
    <cellStyle name="40% - Colore 2 17 5 2" xfId="21235" xr:uid="{00000000-0005-0000-0000-0000FC510000}"/>
    <cellStyle name="40% - Colore 2 17 5 2 2" xfId="21236" xr:uid="{00000000-0005-0000-0000-0000FD510000}"/>
    <cellStyle name="40% - Colore 2 17 5 2 2 2" xfId="21237" xr:uid="{00000000-0005-0000-0000-0000FE510000}"/>
    <cellStyle name="40% - Colore 2 17 5 2 2 3" xfId="21238" xr:uid="{00000000-0005-0000-0000-0000FF510000}"/>
    <cellStyle name="40% - Colore 2 17 5 2 3" xfId="21239" xr:uid="{00000000-0005-0000-0000-000000520000}"/>
    <cellStyle name="40% - Colore 2 17 5 2 4" xfId="21240" xr:uid="{00000000-0005-0000-0000-000001520000}"/>
    <cellStyle name="40% - Colore 2 17 5 3" xfId="21241" xr:uid="{00000000-0005-0000-0000-000002520000}"/>
    <cellStyle name="40% - Colore 2 17 5 3 2" xfId="21242" xr:uid="{00000000-0005-0000-0000-000003520000}"/>
    <cellStyle name="40% - Colore 2 17 5 3 3" xfId="21243" xr:uid="{00000000-0005-0000-0000-000004520000}"/>
    <cellStyle name="40% - Colore 2 17 5 4" xfId="21244" xr:uid="{00000000-0005-0000-0000-000005520000}"/>
    <cellStyle name="40% - Colore 2 17 5 4 2" xfId="21245" xr:uid="{00000000-0005-0000-0000-000006520000}"/>
    <cellStyle name="40% - Colore 2 17 5 4 3" xfId="21246" xr:uid="{00000000-0005-0000-0000-000007520000}"/>
    <cellStyle name="40% - Colore 2 17 5 5" xfId="21247" xr:uid="{00000000-0005-0000-0000-000008520000}"/>
    <cellStyle name="40% - Colore 2 17 5 5 2" xfId="21248" xr:uid="{00000000-0005-0000-0000-000009520000}"/>
    <cellStyle name="40% - Colore 2 17 5 5 3" xfId="21249" xr:uid="{00000000-0005-0000-0000-00000A520000}"/>
    <cellStyle name="40% - Colore 2 17 5 6" xfId="21250" xr:uid="{00000000-0005-0000-0000-00000B520000}"/>
    <cellStyle name="40% - Colore 2 17 5 7" xfId="21251" xr:uid="{00000000-0005-0000-0000-00000C520000}"/>
    <cellStyle name="40% - Colore 2 17 6" xfId="21252" xr:uid="{00000000-0005-0000-0000-00000D520000}"/>
    <cellStyle name="40% - Colore 2 17 6 2" xfId="21253" xr:uid="{00000000-0005-0000-0000-00000E520000}"/>
    <cellStyle name="40% - Colore 2 17 6 2 2" xfId="21254" xr:uid="{00000000-0005-0000-0000-00000F520000}"/>
    <cellStyle name="40% - Colore 2 17 6 2 3" xfId="21255" xr:uid="{00000000-0005-0000-0000-000010520000}"/>
    <cellStyle name="40% - Colore 2 17 6 3" xfId="21256" xr:uid="{00000000-0005-0000-0000-000011520000}"/>
    <cellStyle name="40% - Colore 2 17 6 4" xfId="21257" xr:uid="{00000000-0005-0000-0000-000012520000}"/>
    <cellStyle name="40% - Colore 2 17 7" xfId="21258" xr:uid="{00000000-0005-0000-0000-000013520000}"/>
    <cellStyle name="40% - Colore 2 17 7 2" xfId="21259" xr:uid="{00000000-0005-0000-0000-000014520000}"/>
    <cellStyle name="40% - Colore 2 17 7 3" xfId="21260" xr:uid="{00000000-0005-0000-0000-000015520000}"/>
    <cellStyle name="40% - Colore 2 17 8" xfId="21261" xr:uid="{00000000-0005-0000-0000-000016520000}"/>
    <cellStyle name="40% - Colore 2 17 8 2" xfId="21262" xr:uid="{00000000-0005-0000-0000-000017520000}"/>
    <cellStyle name="40% - Colore 2 17 8 3" xfId="21263" xr:uid="{00000000-0005-0000-0000-000018520000}"/>
    <cellStyle name="40% - Colore 2 17 9" xfId="21264" xr:uid="{00000000-0005-0000-0000-000019520000}"/>
    <cellStyle name="40% - Colore 2 17 9 2" xfId="21265" xr:uid="{00000000-0005-0000-0000-00001A520000}"/>
    <cellStyle name="40% - Colore 2 17 9 3" xfId="21266" xr:uid="{00000000-0005-0000-0000-00001B520000}"/>
    <cellStyle name="40% - Colore 2 2" xfId="21267" xr:uid="{00000000-0005-0000-0000-00001C520000}"/>
    <cellStyle name="40% - Colore 2 3" xfId="21268" xr:uid="{00000000-0005-0000-0000-00001D520000}"/>
    <cellStyle name="40% - Colore 2 4" xfId="21269" xr:uid="{00000000-0005-0000-0000-00001E520000}"/>
    <cellStyle name="40% - Colore 2 5" xfId="21270" xr:uid="{00000000-0005-0000-0000-00001F520000}"/>
    <cellStyle name="40% - Colore 2 5 10" xfId="21271" xr:uid="{00000000-0005-0000-0000-000020520000}"/>
    <cellStyle name="40% - Colore 2 5 10 2" xfId="21272" xr:uid="{00000000-0005-0000-0000-000021520000}"/>
    <cellStyle name="40% - Colore 2 5 10 3" xfId="21273" xr:uid="{00000000-0005-0000-0000-000022520000}"/>
    <cellStyle name="40% - Colore 2 5 11" xfId="21274" xr:uid="{00000000-0005-0000-0000-000023520000}"/>
    <cellStyle name="40% - Colore 2 5 12" xfId="21275" xr:uid="{00000000-0005-0000-0000-000024520000}"/>
    <cellStyle name="40% - Colore 2 5 2" xfId="21276" xr:uid="{00000000-0005-0000-0000-000025520000}"/>
    <cellStyle name="40% - Colore 2 5 2 10" xfId="21277" xr:uid="{00000000-0005-0000-0000-000026520000}"/>
    <cellStyle name="40% - Colore 2 5 2 2" xfId="21278" xr:uid="{00000000-0005-0000-0000-000027520000}"/>
    <cellStyle name="40% - Colore 2 5 2 2 2" xfId="21279" xr:uid="{00000000-0005-0000-0000-000028520000}"/>
    <cellStyle name="40% - Colore 2 5 2 2 2 2" xfId="21280" xr:uid="{00000000-0005-0000-0000-000029520000}"/>
    <cellStyle name="40% - Colore 2 5 2 2 2 2 2" xfId="21281" xr:uid="{00000000-0005-0000-0000-00002A520000}"/>
    <cellStyle name="40% - Colore 2 5 2 2 2 2 3" xfId="21282" xr:uid="{00000000-0005-0000-0000-00002B520000}"/>
    <cellStyle name="40% - Colore 2 5 2 2 2 3" xfId="21283" xr:uid="{00000000-0005-0000-0000-00002C520000}"/>
    <cellStyle name="40% - Colore 2 5 2 2 2 4" xfId="21284" xr:uid="{00000000-0005-0000-0000-00002D520000}"/>
    <cellStyle name="40% - Colore 2 5 2 2 3" xfId="21285" xr:uid="{00000000-0005-0000-0000-00002E520000}"/>
    <cellStyle name="40% - Colore 2 5 2 2 3 2" xfId="21286" xr:uid="{00000000-0005-0000-0000-00002F520000}"/>
    <cellStyle name="40% - Colore 2 5 2 2 3 3" xfId="21287" xr:uid="{00000000-0005-0000-0000-000030520000}"/>
    <cellStyle name="40% - Colore 2 5 2 2 4" xfId="21288" xr:uid="{00000000-0005-0000-0000-000031520000}"/>
    <cellStyle name="40% - Colore 2 5 2 2 4 2" xfId="21289" xr:uid="{00000000-0005-0000-0000-000032520000}"/>
    <cellStyle name="40% - Colore 2 5 2 2 4 3" xfId="21290" xr:uid="{00000000-0005-0000-0000-000033520000}"/>
    <cellStyle name="40% - Colore 2 5 2 2 5" xfId="21291" xr:uid="{00000000-0005-0000-0000-000034520000}"/>
    <cellStyle name="40% - Colore 2 5 2 2 5 2" xfId="21292" xr:uid="{00000000-0005-0000-0000-000035520000}"/>
    <cellStyle name="40% - Colore 2 5 2 2 5 3" xfId="21293" xr:uid="{00000000-0005-0000-0000-000036520000}"/>
    <cellStyle name="40% - Colore 2 5 2 2 6" xfId="21294" xr:uid="{00000000-0005-0000-0000-000037520000}"/>
    <cellStyle name="40% - Colore 2 5 2 2 7" xfId="21295" xr:uid="{00000000-0005-0000-0000-000038520000}"/>
    <cellStyle name="40% - Colore 2 5 2 3" xfId="21296" xr:uid="{00000000-0005-0000-0000-000039520000}"/>
    <cellStyle name="40% - Colore 2 5 2 3 2" xfId="21297" xr:uid="{00000000-0005-0000-0000-00003A520000}"/>
    <cellStyle name="40% - Colore 2 5 2 3 2 2" xfId="21298" xr:uid="{00000000-0005-0000-0000-00003B520000}"/>
    <cellStyle name="40% - Colore 2 5 2 3 2 2 2" xfId="21299" xr:uid="{00000000-0005-0000-0000-00003C520000}"/>
    <cellStyle name="40% - Colore 2 5 2 3 2 2 3" xfId="21300" xr:uid="{00000000-0005-0000-0000-00003D520000}"/>
    <cellStyle name="40% - Colore 2 5 2 3 2 3" xfId="21301" xr:uid="{00000000-0005-0000-0000-00003E520000}"/>
    <cellStyle name="40% - Colore 2 5 2 3 2 4" xfId="21302" xr:uid="{00000000-0005-0000-0000-00003F520000}"/>
    <cellStyle name="40% - Colore 2 5 2 3 3" xfId="21303" xr:uid="{00000000-0005-0000-0000-000040520000}"/>
    <cellStyle name="40% - Colore 2 5 2 3 3 2" xfId="21304" xr:uid="{00000000-0005-0000-0000-000041520000}"/>
    <cellStyle name="40% - Colore 2 5 2 3 3 3" xfId="21305" xr:uid="{00000000-0005-0000-0000-000042520000}"/>
    <cellStyle name="40% - Colore 2 5 2 3 4" xfId="21306" xr:uid="{00000000-0005-0000-0000-000043520000}"/>
    <cellStyle name="40% - Colore 2 5 2 3 4 2" xfId="21307" xr:uid="{00000000-0005-0000-0000-000044520000}"/>
    <cellStyle name="40% - Colore 2 5 2 3 4 3" xfId="21308" xr:uid="{00000000-0005-0000-0000-000045520000}"/>
    <cellStyle name="40% - Colore 2 5 2 3 5" xfId="21309" xr:uid="{00000000-0005-0000-0000-000046520000}"/>
    <cellStyle name="40% - Colore 2 5 2 3 5 2" xfId="21310" xr:uid="{00000000-0005-0000-0000-000047520000}"/>
    <cellStyle name="40% - Colore 2 5 2 3 5 3" xfId="21311" xr:uid="{00000000-0005-0000-0000-000048520000}"/>
    <cellStyle name="40% - Colore 2 5 2 3 6" xfId="21312" xr:uid="{00000000-0005-0000-0000-000049520000}"/>
    <cellStyle name="40% - Colore 2 5 2 3 7" xfId="21313" xr:uid="{00000000-0005-0000-0000-00004A520000}"/>
    <cellStyle name="40% - Colore 2 5 2 4" xfId="21314" xr:uid="{00000000-0005-0000-0000-00004B520000}"/>
    <cellStyle name="40% - Colore 2 5 2 4 2" xfId="21315" xr:uid="{00000000-0005-0000-0000-00004C520000}"/>
    <cellStyle name="40% - Colore 2 5 2 4 2 2" xfId="21316" xr:uid="{00000000-0005-0000-0000-00004D520000}"/>
    <cellStyle name="40% - Colore 2 5 2 4 2 2 2" xfId="21317" xr:uid="{00000000-0005-0000-0000-00004E520000}"/>
    <cellStyle name="40% - Colore 2 5 2 4 2 2 3" xfId="21318" xr:uid="{00000000-0005-0000-0000-00004F520000}"/>
    <cellStyle name="40% - Colore 2 5 2 4 2 3" xfId="21319" xr:uid="{00000000-0005-0000-0000-000050520000}"/>
    <cellStyle name="40% - Colore 2 5 2 4 2 4" xfId="21320" xr:uid="{00000000-0005-0000-0000-000051520000}"/>
    <cellStyle name="40% - Colore 2 5 2 4 3" xfId="21321" xr:uid="{00000000-0005-0000-0000-000052520000}"/>
    <cellStyle name="40% - Colore 2 5 2 4 3 2" xfId="21322" xr:uid="{00000000-0005-0000-0000-000053520000}"/>
    <cellStyle name="40% - Colore 2 5 2 4 3 3" xfId="21323" xr:uid="{00000000-0005-0000-0000-000054520000}"/>
    <cellStyle name="40% - Colore 2 5 2 4 4" xfId="21324" xr:uid="{00000000-0005-0000-0000-000055520000}"/>
    <cellStyle name="40% - Colore 2 5 2 4 4 2" xfId="21325" xr:uid="{00000000-0005-0000-0000-000056520000}"/>
    <cellStyle name="40% - Colore 2 5 2 4 4 3" xfId="21326" xr:uid="{00000000-0005-0000-0000-000057520000}"/>
    <cellStyle name="40% - Colore 2 5 2 4 5" xfId="21327" xr:uid="{00000000-0005-0000-0000-000058520000}"/>
    <cellStyle name="40% - Colore 2 5 2 4 5 2" xfId="21328" xr:uid="{00000000-0005-0000-0000-000059520000}"/>
    <cellStyle name="40% - Colore 2 5 2 4 5 3" xfId="21329" xr:uid="{00000000-0005-0000-0000-00005A520000}"/>
    <cellStyle name="40% - Colore 2 5 2 4 6" xfId="21330" xr:uid="{00000000-0005-0000-0000-00005B520000}"/>
    <cellStyle name="40% - Colore 2 5 2 4 7" xfId="21331" xr:uid="{00000000-0005-0000-0000-00005C520000}"/>
    <cellStyle name="40% - Colore 2 5 2 5" xfId="21332" xr:uid="{00000000-0005-0000-0000-00005D520000}"/>
    <cellStyle name="40% - Colore 2 5 2 5 2" xfId="21333" xr:uid="{00000000-0005-0000-0000-00005E520000}"/>
    <cellStyle name="40% - Colore 2 5 2 5 2 2" xfId="21334" xr:uid="{00000000-0005-0000-0000-00005F520000}"/>
    <cellStyle name="40% - Colore 2 5 2 5 2 3" xfId="21335" xr:uid="{00000000-0005-0000-0000-000060520000}"/>
    <cellStyle name="40% - Colore 2 5 2 5 3" xfId="21336" xr:uid="{00000000-0005-0000-0000-000061520000}"/>
    <cellStyle name="40% - Colore 2 5 2 5 4" xfId="21337" xr:uid="{00000000-0005-0000-0000-000062520000}"/>
    <cellStyle name="40% - Colore 2 5 2 6" xfId="21338" xr:uid="{00000000-0005-0000-0000-000063520000}"/>
    <cellStyle name="40% - Colore 2 5 2 6 2" xfId="21339" xr:uid="{00000000-0005-0000-0000-000064520000}"/>
    <cellStyle name="40% - Colore 2 5 2 6 3" xfId="21340" xr:uid="{00000000-0005-0000-0000-000065520000}"/>
    <cellStyle name="40% - Colore 2 5 2 7" xfId="21341" xr:uid="{00000000-0005-0000-0000-000066520000}"/>
    <cellStyle name="40% - Colore 2 5 2 7 2" xfId="21342" xr:uid="{00000000-0005-0000-0000-000067520000}"/>
    <cellStyle name="40% - Colore 2 5 2 7 3" xfId="21343" xr:uid="{00000000-0005-0000-0000-000068520000}"/>
    <cellStyle name="40% - Colore 2 5 2 8" xfId="21344" xr:uid="{00000000-0005-0000-0000-000069520000}"/>
    <cellStyle name="40% - Colore 2 5 2 8 2" xfId="21345" xr:uid="{00000000-0005-0000-0000-00006A520000}"/>
    <cellStyle name="40% - Colore 2 5 2 8 3" xfId="21346" xr:uid="{00000000-0005-0000-0000-00006B520000}"/>
    <cellStyle name="40% - Colore 2 5 2 9" xfId="21347" xr:uid="{00000000-0005-0000-0000-00006C520000}"/>
    <cellStyle name="40% - Colore 2 5 3" xfId="21348" xr:uid="{00000000-0005-0000-0000-00006D520000}"/>
    <cellStyle name="40% - Colore 2 5 3 10" xfId="21349" xr:uid="{00000000-0005-0000-0000-00006E520000}"/>
    <cellStyle name="40% - Colore 2 5 3 2" xfId="21350" xr:uid="{00000000-0005-0000-0000-00006F520000}"/>
    <cellStyle name="40% - Colore 2 5 3 2 2" xfId="21351" xr:uid="{00000000-0005-0000-0000-000070520000}"/>
    <cellStyle name="40% - Colore 2 5 3 2 2 2" xfId="21352" xr:uid="{00000000-0005-0000-0000-000071520000}"/>
    <cellStyle name="40% - Colore 2 5 3 2 2 2 2" xfId="21353" xr:uid="{00000000-0005-0000-0000-000072520000}"/>
    <cellStyle name="40% - Colore 2 5 3 2 2 2 3" xfId="21354" xr:uid="{00000000-0005-0000-0000-000073520000}"/>
    <cellStyle name="40% - Colore 2 5 3 2 2 3" xfId="21355" xr:uid="{00000000-0005-0000-0000-000074520000}"/>
    <cellStyle name="40% - Colore 2 5 3 2 2 4" xfId="21356" xr:uid="{00000000-0005-0000-0000-000075520000}"/>
    <cellStyle name="40% - Colore 2 5 3 2 3" xfId="21357" xr:uid="{00000000-0005-0000-0000-000076520000}"/>
    <cellStyle name="40% - Colore 2 5 3 2 3 2" xfId="21358" xr:uid="{00000000-0005-0000-0000-000077520000}"/>
    <cellStyle name="40% - Colore 2 5 3 2 3 3" xfId="21359" xr:uid="{00000000-0005-0000-0000-000078520000}"/>
    <cellStyle name="40% - Colore 2 5 3 2 4" xfId="21360" xr:uid="{00000000-0005-0000-0000-000079520000}"/>
    <cellStyle name="40% - Colore 2 5 3 2 4 2" xfId="21361" xr:uid="{00000000-0005-0000-0000-00007A520000}"/>
    <cellStyle name="40% - Colore 2 5 3 2 4 3" xfId="21362" xr:uid="{00000000-0005-0000-0000-00007B520000}"/>
    <cellStyle name="40% - Colore 2 5 3 2 5" xfId="21363" xr:uid="{00000000-0005-0000-0000-00007C520000}"/>
    <cellStyle name="40% - Colore 2 5 3 2 5 2" xfId="21364" xr:uid="{00000000-0005-0000-0000-00007D520000}"/>
    <cellStyle name="40% - Colore 2 5 3 2 5 3" xfId="21365" xr:uid="{00000000-0005-0000-0000-00007E520000}"/>
    <cellStyle name="40% - Colore 2 5 3 2 6" xfId="21366" xr:uid="{00000000-0005-0000-0000-00007F520000}"/>
    <cellStyle name="40% - Colore 2 5 3 2 7" xfId="21367" xr:uid="{00000000-0005-0000-0000-000080520000}"/>
    <cellStyle name="40% - Colore 2 5 3 3" xfId="21368" xr:uid="{00000000-0005-0000-0000-000081520000}"/>
    <cellStyle name="40% - Colore 2 5 3 3 2" xfId="21369" xr:uid="{00000000-0005-0000-0000-000082520000}"/>
    <cellStyle name="40% - Colore 2 5 3 3 2 2" xfId="21370" xr:uid="{00000000-0005-0000-0000-000083520000}"/>
    <cellStyle name="40% - Colore 2 5 3 3 2 2 2" xfId="21371" xr:uid="{00000000-0005-0000-0000-000084520000}"/>
    <cellStyle name="40% - Colore 2 5 3 3 2 2 3" xfId="21372" xr:uid="{00000000-0005-0000-0000-000085520000}"/>
    <cellStyle name="40% - Colore 2 5 3 3 2 3" xfId="21373" xr:uid="{00000000-0005-0000-0000-000086520000}"/>
    <cellStyle name="40% - Colore 2 5 3 3 2 4" xfId="21374" xr:uid="{00000000-0005-0000-0000-000087520000}"/>
    <cellStyle name="40% - Colore 2 5 3 3 3" xfId="21375" xr:uid="{00000000-0005-0000-0000-000088520000}"/>
    <cellStyle name="40% - Colore 2 5 3 3 3 2" xfId="21376" xr:uid="{00000000-0005-0000-0000-000089520000}"/>
    <cellStyle name="40% - Colore 2 5 3 3 3 3" xfId="21377" xr:uid="{00000000-0005-0000-0000-00008A520000}"/>
    <cellStyle name="40% - Colore 2 5 3 3 4" xfId="21378" xr:uid="{00000000-0005-0000-0000-00008B520000}"/>
    <cellStyle name="40% - Colore 2 5 3 3 4 2" xfId="21379" xr:uid="{00000000-0005-0000-0000-00008C520000}"/>
    <cellStyle name="40% - Colore 2 5 3 3 4 3" xfId="21380" xr:uid="{00000000-0005-0000-0000-00008D520000}"/>
    <cellStyle name="40% - Colore 2 5 3 3 5" xfId="21381" xr:uid="{00000000-0005-0000-0000-00008E520000}"/>
    <cellStyle name="40% - Colore 2 5 3 3 5 2" xfId="21382" xr:uid="{00000000-0005-0000-0000-00008F520000}"/>
    <cellStyle name="40% - Colore 2 5 3 3 5 3" xfId="21383" xr:uid="{00000000-0005-0000-0000-000090520000}"/>
    <cellStyle name="40% - Colore 2 5 3 3 6" xfId="21384" xr:uid="{00000000-0005-0000-0000-000091520000}"/>
    <cellStyle name="40% - Colore 2 5 3 3 7" xfId="21385" xr:uid="{00000000-0005-0000-0000-000092520000}"/>
    <cellStyle name="40% - Colore 2 5 3 4" xfId="21386" xr:uid="{00000000-0005-0000-0000-000093520000}"/>
    <cellStyle name="40% - Colore 2 5 3 4 2" xfId="21387" xr:uid="{00000000-0005-0000-0000-000094520000}"/>
    <cellStyle name="40% - Colore 2 5 3 4 2 2" xfId="21388" xr:uid="{00000000-0005-0000-0000-000095520000}"/>
    <cellStyle name="40% - Colore 2 5 3 4 2 2 2" xfId="21389" xr:uid="{00000000-0005-0000-0000-000096520000}"/>
    <cellStyle name="40% - Colore 2 5 3 4 2 2 3" xfId="21390" xr:uid="{00000000-0005-0000-0000-000097520000}"/>
    <cellStyle name="40% - Colore 2 5 3 4 2 3" xfId="21391" xr:uid="{00000000-0005-0000-0000-000098520000}"/>
    <cellStyle name="40% - Colore 2 5 3 4 2 4" xfId="21392" xr:uid="{00000000-0005-0000-0000-000099520000}"/>
    <cellStyle name="40% - Colore 2 5 3 4 3" xfId="21393" xr:uid="{00000000-0005-0000-0000-00009A520000}"/>
    <cellStyle name="40% - Colore 2 5 3 4 3 2" xfId="21394" xr:uid="{00000000-0005-0000-0000-00009B520000}"/>
    <cellStyle name="40% - Colore 2 5 3 4 3 3" xfId="21395" xr:uid="{00000000-0005-0000-0000-00009C520000}"/>
    <cellStyle name="40% - Colore 2 5 3 4 4" xfId="21396" xr:uid="{00000000-0005-0000-0000-00009D520000}"/>
    <cellStyle name="40% - Colore 2 5 3 4 4 2" xfId="21397" xr:uid="{00000000-0005-0000-0000-00009E520000}"/>
    <cellStyle name="40% - Colore 2 5 3 4 4 3" xfId="21398" xr:uid="{00000000-0005-0000-0000-00009F520000}"/>
    <cellStyle name="40% - Colore 2 5 3 4 5" xfId="21399" xr:uid="{00000000-0005-0000-0000-0000A0520000}"/>
    <cellStyle name="40% - Colore 2 5 3 4 5 2" xfId="21400" xr:uid="{00000000-0005-0000-0000-0000A1520000}"/>
    <cellStyle name="40% - Colore 2 5 3 4 5 3" xfId="21401" xr:uid="{00000000-0005-0000-0000-0000A2520000}"/>
    <cellStyle name="40% - Colore 2 5 3 4 6" xfId="21402" xr:uid="{00000000-0005-0000-0000-0000A3520000}"/>
    <cellStyle name="40% - Colore 2 5 3 4 7" xfId="21403" xr:uid="{00000000-0005-0000-0000-0000A4520000}"/>
    <cellStyle name="40% - Colore 2 5 3 5" xfId="21404" xr:uid="{00000000-0005-0000-0000-0000A5520000}"/>
    <cellStyle name="40% - Colore 2 5 3 5 2" xfId="21405" xr:uid="{00000000-0005-0000-0000-0000A6520000}"/>
    <cellStyle name="40% - Colore 2 5 3 5 2 2" xfId="21406" xr:uid="{00000000-0005-0000-0000-0000A7520000}"/>
    <cellStyle name="40% - Colore 2 5 3 5 2 3" xfId="21407" xr:uid="{00000000-0005-0000-0000-0000A8520000}"/>
    <cellStyle name="40% - Colore 2 5 3 5 3" xfId="21408" xr:uid="{00000000-0005-0000-0000-0000A9520000}"/>
    <cellStyle name="40% - Colore 2 5 3 5 4" xfId="21409" xr:uid="{00000000-0005-0000-0000-0000AA520000}"/>
    <cellStyle name="40% - Colore 2 5 3 6" xfId="21410" xr:uid="{00000000-0005-0000-0000-0000AB520000}"/>
    <cellStyle name="40% - Colore 2 5 3 6 2" xfId="21411" xr:uid="{00000000-0005-0000-0000-0000AC520000}"/>
    <cellStyle name="40% - Colore 2 5 3 6 3" xfId="21412" xr:uid="{00000000-0005-0000-0000-0000AD520000}"/>
    <cellStyle name="40% - Colore 2 5 3 7" xfId="21413" xr:uid="{00000000-0005-0000-0000-0000AE520000}"/>
    <cellStyle name="40% - Colore 2 5 3 7 2" xfId="21414" xr:uid="{00000000-0005-0000-0000-0000AF520000}"/>
    <cellStyle name="40% - Colore 2 5 3 7 3" xfId="21415" xr:uid="{00000000-0005-0000-0000-0000B0520000}"/>
    <cellStyle name="40% - Colore 2 5 3 8" xfId="21416" xr:uid="{00000000-0005-0000-0000-0000B1520000}"/>
    <cellStyle name="40% - Colore 2 5 3 8 2" xfId="21417" xr:uid="{00000000-0005-0000-0000-0000B2520000}"/>
    <cellStyle name="40% - Colore 2 5 3 8 3" xfId="21418" xr:uid="{00000000-0005-0000-0000-0000B3520000}"/>
    <cellStyle name="40% - Colore 2 5 3 9" xfId="21419" xr:uid="{00000000-0005-0000-0000-0000B4520000}"/>
    <cellStyle name="40% - Colore 2 5 4" xfId="21420" xr:uid="{00000000-0005-0000-0000-0000B5520000}"/>
    <cellStyle name="40% - Colore 2 5 4 2" xfId="21421" xr:uid="{00000000-0005-0000-0000-0000B6520000}"/>
    <cellStyle name="40% - Colore 2 5 4 2 2" xfId="21422" xr:uid="{00000000-0005-0000-0000-0000B7520000}"/>
    <cellStyle name="40% - Colore 2 5 4 2 2 2" xfId="21423" xr:uid="{00000000-0005-0000-0000-0000B8520000}"/>
    <cellStyle name="40% - Colore 2 5 4 2 2 3" xfId="21424" xr:uid="{00000000-0005-0000-0000-0000B9520000}"/>
    <cellStyle name="40% - Colore 2 5 4 2 3" xfId="21425" xr:uid="{00000000-0005-0000-0000-0000BA520000}"/>
    <cellStyle name="40% - Colore 2 5 4 2 4" xfId="21426" xr:uid="{00000000-0005-0000-0000-0000BB520000}"/>
    <cellStyle name="40% - Colore 2 5 4 3" xfId="21427" xr:uid="{00000000-0005-0000-0000-0000BC520000}"/>
    <cellStyle name="40% - Colore 2 5 4 3 2" xfId="21428" xr:uid="{00000000-0005-0000-0000-0000BD520000}"/>
    <cellStyle name="40% - Colore 2 5 4 3 3" xfId="21429" xr:uid="{00000000-0005-0000-0000-0000BE520000}"/>
    <cellStyle name="40% - Colore 2 5 4 4" xfId="21430" xr:uid="{00000000-0005-0000-0000-0000BF520000}"/>
    <cellStyle name="40% - Colore 2 5 4 4 2" xfId="21431" xr:uid="{00000000-0005-0000-0000-0000C0520000}"/>
    <cellStyle name="40% - Colore 2 5 4 4 3" xfId="21432" xr:uid="{00000000-0005-0000-0000-0000C1520000}"/>
    <cellStyle name="40% - Colore 2 5 4 5" xfId="21433" xr:uid="{00000000-0005-0000-0000-0000C2520000}"/>
    <cellStyle name="40% - Colore 2 5 4 5 2" xfId="21434" xr:uid="{00000000-0005-0000-0000-0000C3520000}"/>
    <cellStyle name="40% - Colore 2 5 4 5 3" xfId="21435" xr:uid="{00000000-0005-0000-0000-0000C4520000}"/>
    <cellStyle name="40% - Colore 2 5 4 6" xfId="21436" xr:uid="{00000000-0005-0000-0000-0000C5520000}"/>
    <cellStyle name="40% - Colore 2 5 4 7" xfId="21437" xr:uid="{00000000-0005-0000-0000-0000C6520000}"/>
    <cellStyle name="40% - Colore 2 5 5" xfId="21438" xr:uid="{00000000-0005-0000-0000-0000C7520000}"/>
    <cellStyle name="40% - Colore 2 5 5 2" xfId="21439" xr:uid="{00000000-0005-0000-0000-0000C8520000}"/>
    <cellStyle name="40% - Colore 2 5 5 2 2" xfId="21440" xr:uid="{00000000-0005-0000-0000-0000C9520000}"/>
    <cellStyle name="40% - Colore 2 5 5 2 2 2" xfId="21441" xr:uid="{00000000-0005-0000-0000-0000CA520000}"/>
    <cellStyle name="40% - Colore 2 5 5 2 2 3" xfId="21442" xr:uid="{00000000-0005-0000-0000-0000CB520000}"/>
    <cellStyle name="40% - Colore 2 5 5 2 3" xfId="21443" xr:uid="{00000000-0005-0000-0000-0000CC520000}"/>
    <cellStyle name="40% - Colore 2 5 5 2 4" xfId="21444" xr:uid="{00000000-0005-0000-0000-0000CD520000}"/>
    <cellStyle name="40% - Colore 2 5 5 3" xfId="21445" xr:uid="{00000000-0005-0000-0000-0000CE520000}"/>
    <cellStyle name="40% - Colore 2 5 5 3 2" xfId="21446" xr:uid="{00000000-0005-0000-0000-0000CF520000}"/>
    <cellStyle name="40% - Colore 2 5 5 3 3" xfId="21447" xr:uid="{00000000-0005-0000-0000-0000D0520000}"/>
    <cellStyle name="40% - Colore 2 5 5 4" xfId="21448" xr:uid="{00000000-0005-0000-0000-0000D1520000}"/>
    <cellStyle name="40% - Colore 2 5 5 4 2" xfId="21449" xr:uid="{00000000-0005-0000-0000-0000D2520000}"/>
    <cellStyle name="40% - Colore 2 5 5 4 3" xfId="21450" xr:uid="{00000000-0005-0000-0000-0000D3520000}"/>
    <cellStyle name="40% - Colore 2 5 5 5" xfId="21451" xr:uid="{00000000-0005-0000-0000-0000D4520000}"/>
    <cellStyle name="40% - Colore 2 5 5 5 2" xfId="21452" xr:uid="{00000000-0005-0000-0000-0000D5520000}"/>
    <cellStyle name="40% - Colore 2 5 5 5 3" xfId="21453" xr:uid="{00000000-0005-0000-0000-0000D6520000}"/>
    <cellStyle name="40% - Colore 2 5 5 6" xfId="21454" xr:uid="{00000000-0005-0000-0000-0000D7520000}"/>
    <cellStyle name="40% - Colore 2 5 5 7" xfId="21455" xr:uid="{00000000-0005-0000-0000-0000D8520000}"/>
    <cellStyle name="40% - Colore 2 5 6" xfId="21456" xr:uid="{00000000-0005-0000-0000-0000D9520000}"/>
    <cellStyle name="40% - Colore 2 5 6 2" xfId="21457" xr:uid="{00000000-0005-0000-0000-0000DA520000}"/>
    <cellStyle name="40% - Colore 2 5 6 2 2" xfId="21458" xr:uid="{00000000-0005-0000-0000-0000DB520000}"/>
    <cellStyle name="40% - Colore 2 5 6 2 2 2" xfId="21459" xr:uid="{00000000-0005-0000-0000-0000DC520000}"/>
    <cellStyle name="40% - Colore 2 5 6 2 2 3" xfId="21460" xr:uid="{00000000-0005-0000-0000-0000DD520000}"/>
    <cellStyle name="40% - Colore 2 5 6 2 3" xfId="21461" xr:uid="{00000000-0005-0000-0000-0000DE520000}"/>
    <cellStyle name="40% - Colore 2 5 6 2 4" xfId="21462" xr:uid="{00000000-0005-0000-0000-0000DF520000}"/>
    <cellStyle name="40% - Colore 2 5 6 3" xfId="21463" xr:uid="{00000000-0005-0000-0000-0000E0520000}"/>
    <cellStyle name="40% - Colore 2 5 6 3 2" xfId="21464" xr:uid="{00000000-0005-0000-0000-0000E1520000}"/>
    <cellStyle name="40% - Colore 2 5 6 3 3" xfId="21465" xr:uid="{00000000-0005-0000-0000-0000E2520000}"/>
    <cellStyle name="40% - Colore 2 5 6 4" xfId="21466" xr:uid="{00000000-0005-0000-0000-0000E3520000}"/>
    <cellStyle name="40% - Colore 2 5 6 4 2" xfId="21467" xr:uid="{00000000-0005-0000-0000-0000E4520000}"/>
    <cellStyle name="40% - Colore 2 5 6 4 3" xfId="21468" xr:uid="{00000000-0005-0000-0000-0000E5520000}"/>
    <cellStyle name="40% - Colore 2 5 6 5" xfId="21469" xr:uid="{00000000-0005-0000-0000-0000E6520000}"/>
    <cellStyle name="40% - Colore 2 5 6 5 2" xfId="21470" xr:uid="{00000000-0005-0000-0000-0000E7520000}"/>
    <cellStyle name="40% - Colore 2 5 6 5 3" xfId="21471" xr:uid="{00000000-0005-0000-0000-0000E8520000}"/>
    <cellStyle name="40% - Colore 2 5 6 6" xfId="21472" xr:uid="{00000000-0005-0000-0000-0000E9520000}"/>
    <cellStyle name="40% - Colore 2 5 6 7" xfId="21473" xr:uid="{00000000-0005-0000-0000-0000EA520000}"/>
    <cellStyle name="40% - Colore 2 5 7" xfId="21474" xr:uid="{00000000-0005-0000-0000-0000EB520000}"/>
    <cellStyle name="40% - Colore 2 5 7 2" xfId="21475" xr:uid="{00000000-0005-0000-0000-0000EC520000}"/>
    <cellStyle name="40% - Colore 2 5 7 2 2" xfId="21476" xr:uid="{00000000-0005-0000-0000-0000ED520000}"/>
    <cellStyle name="40% - Colore 2 5 7 2 3" xfId="21477" xr:uid="{00000000-0005-0000-0000-0000EE520000}"/>
    <cellStyle name="40% - Colore 2 5 7 3" xfId="21478" xr:uid="{00000000-0005-0000-0000-0000EF520000}"/>
    <cellStyle name="40% - Colore 2 5 7 4" xfId="21479" xr:uid="{00000000-0005-0000-0000-0000F0520000}"/>
    <cellStyle name="40% - Colore 2 5 8" xfId="21480" xr:uid="{00000000-0005-0000-0000-0000F1520000}"/>
    <cellStyle name="40% - Colore 2 5 8 2" xfId="21481" xr:uid="{00000000-0005-0000-0000-0000F2520000}"/>
    <cellStyle name="40% - Colore 2 5 8 3" xfId="21482" xr:uid="{00000000-0005-0000-0000-0000F3520000}"/>
    <cellStyle name="40% - Colore 2 5 9" xfId="21483" xr:uid="{00000000-0005-0000-0000-0000F4520000}"/>
    <cellStyle name="40% - Colore 2 5 9 2" xfId="21484" xr:uid="{00000000-0005-0000-0000-0000F5520000}"/>
    <cellStyle name="40% - Colore 2 5 9 3" xfId="21485" xr:uid="{00000000-0005-0000-0000-0000F6520000}"/>
    <cellStyle name="40% - Colore 2 6" xfId="21486" xr:uid="{00000000-0005-0000-0000-0000F7520000}"/>
    <cellStyle name="40% - Colore 2 6 10" xfId="21487" xr:uid="{00000000-0005-0000-0000-0000F8520000}"/>
    <cellStyle name="40% - Colore 2 6 10 2" xfId="21488" xr:uid="{00000000-0005-0000-0000-0000F9520000}"/>
    <cellStyle name="40% - Colore 2 6 10 3" xfId="21489" xr:uid="{00000000-0005-0000-0000-0000FA520000}"/>
    <cellStyle name="40% - Colore 2 6 11" xfId="21490" xr:uid="{00000000-0005-0000-0000-0000FB520000}"/>
    <cellStyle name="40% - Colore 2 6 12" xfId="21491" xr:uid="{00000000-0005-0000-0000-0000FC520000}"/>
    <cellStyle name="40% - Colore 2 6 2" xfId="21492" xr:uid="{00000000-0005-0000-0000-0000FD520000}"/>
    <cellStyle name="40% - Colore 2 6 2 10" xfId="21493" xr:uid="{00000000-0005-0000-0000-0000FE520000}"/>
    <cellStyle name="40% - Colore 2 6 2 2" xfId="21494" xr:uid="{00000000-0005-0000-0000-0000FF520000}"/>
    <cellStyle name="40% - Colore 2 6 2 2 2" xfId="21495" xr:uid="{00000000-0005-0000-0000-000000530000}"/>
    <cellStyle name="40% - Colore 2 6 2 2 2 2" xfId="21496" xr:uid="{00000000-0005-0000-0000-000001530000}"/>
    <cellStyle name="40% - Colore 2 6 2 2 2 2 2" xfId="21497" xr:uid="{00000000-0005-0000-0000-000002530000}"/>
    <cellStyle name="40% - Colore 2 6 2 2 2 2 3" xfId="21498" xr:uid="{00000000-0005-0000-0000-000003530000}"/>
    <cellStyle name="40% - Colore 2 6 2 2 2 3" xfId="21499" xr:uid="{00000000-0005-0000-0000-000004530000}"/>
    <cellStyle name="40% - Colore 2 6 2 2 2 4" xfId="21500" xr:uid="{00000000-0005-0000-0000-000005530000}"/>
    <cellStyle name="40% - Colore 2 6 2 2 3" xfId="21501" xr:uid="{00000000-0005-0000-0000-000006530000}"/>
    <cellStyle name="40% - Colore 2 6 2 2 3 2" xfId="21502" xr:uid="{00000000-0005-0000-0000-000007530000}"/>
    <cellStyle name="40% - Colore 2 6 2 2 3 3" xfId="21503" xr:uid="{00000000-0005-0000-0000-000008530000}"/>
    <cellStyle name="40% - Colore 2 6 2 2 4" xfId="21504" xr:uid="{00000000-0005-0000-0000-000009530000}"/>
    <cellStyle name="40% - Colore 2 6 2 2 4 2" xfId="21505" xr:uid="{00000000-0005-0000-0000-00000A530000}"/>
    <cellStyle name="40% - Colore 2 6 2 2 4 3" xfId="21506" xr:uid="{00000000-0005-0000-0000-00000B530000}"/>
    <cellStyle name="40% - Colore 2 6 2 2 5" xfId="21507" xr:uid="{00000000-0005-0000-0000-00000C530000}"/>
    <cellStyle name="40% - Colore 2 6 2 2 5 2" xfId="21508" xr:uid="{00000000-0005-0000-0000-00000D530000}"/>
    <cellStyle name="40% - Colore 2 6 2 2 5 3" xfId="21509" xr:uid="{00000000-0005-0000-0000-00000E530000}"/>
    <cellStyle name="40% - Colore 2 6 2 2 6" xfId="21510" xr:uid="{00000000-0005-0000-0000-00000F530000}"/>
    <cellStyle name="40% - Colore 2 6 2 2 7" xfId="21511" xr:uid="{00000000-0005-0000-0000-000010530000}"/>
    <cellStyle name="40% - Colore 2 6 2 3" xfId="21512" xr:uid="{00000000-0005-0000-0000-000011530000}"/>
    <cellStyle name="40% - Colore 2 6 2 3 2" xfId="21513" xr:uid="{00000000-0005-0000-0000-000012530000}"/>
    <cellStyle name="40% - Colore 2 6 2 3 2 2" xfId="21514" xr:uid="{00000000-0005-0000-0000-000013530000}"/>
    <cellStyle name="40% - Colore 2 6 2 3 2 2 2" xfId="21515" xr:uid="{00000000-0005-0000-0000-000014530000}"/>
    <cellStyle name="40% - Colore 2 6 2 3 2 2 3" xfId="21516" xr:uid="{00000000-0005-0000-0000-000015530000}"/>
    <cellStyle name="40% - Colore 2 6 2 3 2 3" xfId="21517" xr:uid="{00000000-0005-0000-0000-000016530000}"/>
    <cellStyle name="40% - Colore 2 6 2 3 2 4" xfId="21518" xr:uid="{00000000-0005-0000-0000-000017530000}"/>
    <cellStyle name="40% - Colore 2 6 2 3 3" xfId="21519" xr:uid="{00000000-0005-0000-0000-000018530000}"/>
    <cellStyle name="40% - Colore 2 6 2 3 3 2" xfId="21520" xr:uid="{00000000-0005-0000-0000-000019530000}"/>
    <cellStyle name="40% - Colore 2 6 2 3 3 3" xfId="21521" xr:uid="{00000000-0005-0000-0000-00001A530000}"/>
    <cellStyle name="40% - Colore 2 6 2 3 4" xfId="21522" xr:uid="{00000000-0005-0000-0000-00001B530000}"/>
    <cellStyle name="40% - Colore 2 6 2 3 4 2" xfId="21523" xr:uid="{00000000-0005-0000-0000-00001C530000}"/>
    <cellStyle name="40% - Colore 2 6 2 3 4 3" xfId="21524" xr:uid="{00000000-0005-0000-0000-00001D530000}"/>
    <cellStyle name="40% - Colore 2 6 2 3 5" xfId="21525" xr:uid="{00000000-0005-0000-0000-00001E530000}"/>
    <cellStyle name="40% - Colore 2 6 2 3 5 2" xfId="21526" xr:uid="{00000000-0005-0000-0000-00001F530000}"/>
    <cellStyle name="40% - Colore 2 6 2 3 5 3" xfId="21527" xr:uid="{00000000-0005-0000-0000-000020530000}"/>
    <cellStyle name="40% - Colore 2 6 2 3 6" xfId="21528" xr:uid="{00000000-0005-0000-0000-000021530000}"/>
    <cellStyle name="40% - Colore 2 6 2 3 7" xfId="21529" xr:uid="{00000000-0005-0000-0000-000022530000}"/>
    <cellStyle name="40% - Colore 2 6 2 4" xfId="21530" xr:uid="{00000000-0005-0000-0000-000023530000}"/>
    <cellStyle name="40% - Colore 2 6 2 4 2" xfId="21531" xr:uid="{00000000-0005-0000-0000-000024530000}"/>
    <cellStyle name="40% - Colore 2 6 2 4 2 2" xfId="21532" xr:uid="{00000000-0005-0000-0000-000025530000}"/>
    <cellStyle name="40% - Colore 2 6 2 4 2 2 2" xfId="21533" xr:uid="{00000000-0005-0000-0000-000026530000}"/>
    <cellStyle name="40% - Colore 2 6 2 4 2 2 3" xfId="21534" xr:uid="{00000000-0005-0000-0000-000027530000}"/>
    <cellStyle name="40% - Colore 2 6 2 4 2 3" xfId="21535" xr:uid="{00000000-0005-0000-0000-000028530000}"/>
    <cellStyle name="40% - Colore 2 6 2 4 2 4" xfId="21536" xr:uid="{00000000-0005-0000-0000-000029530000}"/>
    <cellStyle name="40% - Colore 2 6 2 4 3" xfId="21537" xr:uid="{00000000-0005-0000-0000-00002A530000}"/>
    <cellStyle name="40% - Colore 2 6 2 4 3 2" xfId="21538" xr:uid="{00000000-0005-0000-0000-00002B530000}"/>
    <cellStyle name="40% - Colore 2 6 2 4 3 3" xfId="21539" xr:uid="{00000000-0005-0000-0000-00002C530000}"/>
    <cellStyle name="40% - Colore 2 6 2 4 4" xfId="21540" xr:uid="{00000000-0005-0000-0000-00002D530000}"/>
    <cellStyle name="40% - Colore 2 6 2 4 4 2" xfId="21541" xr:uid="{00000000-0005-0000-0000-00002E530000}"/>
    <cellStyle name="40% - Colore 2 6 2 4 4 3" xfId="21542" xr:uid="{00000000-0005-0000-0000-00002F530000}"/>
    <cellStyle name="40% - Colore 2 6 2 4 5" xfId="21543" xr:uid="{00000000-0005-0000-0000-000030530000}"/>
    <cellStyle name="40% - Colore 2 6 2 4 5 2" xfId="21544" xr:uid="{00000000-0005-0000-0000-000031530000}"/>
    <cellStyle name="40% - Colore 2 6 2 4 5 3" xfId="21545" xr:uid="{00000000-0005-0000-0000-000032530000}"/>
    <cellStyle name="40% - Colore 2 6 2 4 6" xfId="21546" xr:uid="{00000000-0005-0000-0000-000033530000}"/>
    <cellStyle name="40% - Colore 2 6 2 4 7" xfId="21547" xr:uid="{00000000-0005-0000-0000-000034530000}"/>
    <cellStyle name="40% - Colore 2 6 2 5" xfId="21548" xr:uid="{00000000-0005-0000-0000-000035530000}"/>
    <cellStyle name="40% - Colore 2 6 2 5 2" xfId="21549" xr:uid="{00000000-0005-0000-0000-000036530000}"/>
    <cellStyle name="40% - Colore 2 6 2 5 2 2" xfId="21550" xr:uid="{00000000-0005-0000-0000-000037530000}"/>
    <cellStyle name="40% - Colore 2 6 2 5 2 3" xfId="21551" xr:uid="{00000000-0005-0000-0000-000038530000}"/>
    <cellStyle name="40% - Colore 2 6 2 5 3" xfId="21552" xr:uid="{00000000-0005-0000-0000-000039530000}"/>
    <cellStyle name="40% - Colore 2 6 2 5 4" xfId="21553" xr:uid="{00000000-0005-0000-0000-00003A530000}"/>
    <cellStyle name="40% - Colore 2 6 2 6" xfId="21554" xr:uid="{00000000-0005-0000-0000-00003B530000}"/>
    <cellStyle name="40% - Colore 2 6 2 6 2" xfId="21555" xr:uid="{00000000-0005-0000-0000-00003C530000}"/>
    <cellStyle name="40% - Colore 2 6 2 6 3" xfId="21556" xr:uid="{00000000-0005-0000-0000-00003D530000}"/>
    <cellStyle name="40% - Colore 2 6 2 7" xfId="21557" xr:uid="{00000000-0005-0000-0000-00003E530000}"/>
    <cellStyle name="40% - Colore 2 6 2 7 2" xfId="21558" xr:uid="{00000000-0005-0000-0000-00003F530000}"/>
    <cellStyle name="40% - Colore 2 6 2 7 3" xfId="21559" xr:uid="{00000000-0005-0000-0000-000040530000}"/>
    <cellStyle name="40% - Colore 2 6 2 8" xfId="21560" xr:uid="{00000000-0005-0000-0000-000041530000}"/>
    <cellStyle name="40% - Colore 2 6 2 8 2" xfId="21561" xr:uid="{00000000-0005-0000-0000-000042530000}"/>
    <cellStyle name="40% - Colore 2 6 2 8 3" xfId="21562" xr:uid="{00000000-0005-0000-0000-000043530000}"/>
    <cellStyle name="40% - Colore 2 6 2 9" xfId="21563" xr:uid="{00000000-0005-0000-0000-000044530000}"/>
    <cellStyle name="40% - Colore 2 6 3" xfId="21564" xr:uid="{00000000-0005-0000-0000-000045530000}"/>
    <cellStyle name="40% - Colore 2 6 3 10" xfId="21565" xr:uid="{00000000-0005-0000-0000-000046530000}"/>
    <cellStyle name="40% - Colore 2 6 3 2" xfId="21566" xr:uid="{00000000-0005-0000-0000-000047530000}"/>
    <cellStyle name="40% - Colore 2 6 3 2 2" xfId="21567" xr:uid="{00000000-0005-0000-0000-000048530000}"/>
    <cellStyle name="40% - Colore 2 6 3 2 2 2" xfId="21568" xr:uid="{00000000-0005-0000-0000-000049530000}"/>
    <cellStyle name="40% - Colore 2 6 3 2 2 2 2" xfId="21569" xr:uid="{00000000-0005-0000-0000-00004A530000}"/>
    <cellStyle name="40% - Colore 2 6 3 2 2 2 3" xfId="21570" xr:uid="{00000000-0005-0000-0000-00004B530000}"/>
    <cellStyle name="40% - Colore 2 6 3 2 2 3" xfId="21571" xr:uid="{00000000-0005-0000-0000-00004C530000}"/>
    <cellStyle name="40% - Colore 2 6 3 2 2 4" xfId="21572" xr:uid="{00000000-0005-0000-0000-00004D530000}"/>
    <cellStyle name="40% - Colore 2 6 3 2 3" xfId="21573" xr:uid="{00000000-0005-0000-0000-00004E530000}"/>
    <cellStyle name="40% - Colore 2 6 3 2 3 2" xfId="21574" xr:uid="{00000000-0005-0000-0000-00004F530000}"/>
    <cellStyle name="40% - Colore 2 6 3 2 3 3" xfId="21575" xr:uid="{00000000-0005-0000-0000-000050530000}"/>
    <cellStyle name="40% - Colore 2 6 3 2 4" xfId="21576" xr:uid="{00000000-0005-0000-0000-000051530000}"/>
    <cellStyle name="40% - Colore 2 6 3 2 4 2" xfId="21577" xr:uid="{00000000-0005-0000-0000-000052530000}"/>
    <cellStyle name="40% - Colore 2 6 3 2 4 3" xfId="21578" xr:uid="{00000000-0005-0000-0000-000053530000}"/>
    <cellStyle name="40% - Colore 2 6 3 2 5" xfId="21579" xr:uid="{00000000-0005-0000-0000-000054530000}"/>
    <cellStyle name="40% - Colore 2 6 3 2 5 2" xfId="21580" xr:uid="{00000000-0005-0000-0000-000055530000}"/>
    <cellStyle name="40% - Colore 2 6 3 2 5 3" xfId="21581" xr:uid="{00000000-0005-0000-0000-000056530000}"/>
    <cellStyle name="40% - Colore 2 6 3 2 6" xfId="21582" xr:uid="{00000000-0005-0000-0000-000057530000}"/>
    <cellStyle name="40% - Colore 2 6 3 2 7" xfId="21583" xr:uid="{00000000-0005-0000-0000-000058530000}"/>
    <cellStyle name="40% - Colore 2 6 3 3" xfId="21584" xr:uid="{00000000-0005-0000-0000-000059530000}"/>
    <cellStyle name="40% - Colore 2 6 3 3 2" xfId="21585" xr:uid="{00000000-0005-0000-0000-00005A530000}"/>
    <cellStyle name="40% - Colore 2 6 3 3 2 2" xfId="21586" xr:uid="{00000000-0005-0000-0000-00005B530000}"/>
    <cellStyle name="40% - Colore 2 6 3 3 2 2 2" xfId="21587" xr:uid="{00000000-0005-0000-0000-00005C530000}"/>
    <cellStyle name="40% - Colore 2 6 3 3 2 2 3" xfId="21588" xr:uid="{00000000-0005-0000-0000-00005D530000}"/>
    <cellStyle name="40% - Colore 2 6 3 3 2 3" xfId="21589" xr:uid="{00000000-0005-0000-0000-00005E530000}"/>
    <cellStyle name="40% - Colore 2 6 3 3 2 4" xfId="21590" xr:uid="{00000000-0005-0000-0000-00005F530000}"/>
    <cellStyle name="40% - Colore 2 6 3 3 3" xfId="21591" xr:uid="{00000000-0005-0000-0000-000060530000}"/>
    <cellStyle name="40% - Colore 2 6 3 3 3 2" xfId="21592" xr:uid="{00000000-0005-0000-0000-000061530000}"/>
    <cellStyle name="40% - Colore 2 6 3 3 3 3" xfId="21593" xr:uid="{00000000-0005-0000-0000-000062530000}"/>
    <cellStyle name="40% - Colore 2 6 3 3 4" xfId="21594" xr:uid="{00000000-0005-0000-0000-000063530000}"/>
    <cellStyle name="40% - Colore 2 6 3 3 4 2" xfId="21595" xr:uid="{00000000-0005-0000-0000-000064530000}"/>
    <cellStyle name="40% - Colore 2 6 3 3 4 3" xfId="21596" xr:uid="{00000000-0005-0000-0000-000065530000}"/>
    <cellStyle name="40% - Colore 2 6 3 3 5" xfId="21597" xr:uid="{00000000-0005-0000-0000-000066530000}"/>
    <cellStyle name="40% - Colore 2 6 3 3 5 2" xfId="21598" xr:uid="{00000000-0005-0000-0000-000067530000}"/>
    <cellStyle name="40% - Colore 2 6 3 3 5 3" xfId="21599" xr:uid="{00000000-0005-0000-0000-000068530000}"/>
    <cellStyle name="40% - Colore 2 6 3 3 6" xfId="21600" xr:uid="{00000000-0005-0000-0000-000069530000}"/>
    <cellStyle name="40% - Colore 2 6 3 3 7" xfId="21601" xr:uid="{00000000-0005-0000-0000-00006A530000}"/>
    <cellStyle name="40% - Colore 2 6 3 4" xfId="21602" xr:uid="{00000000-0005-0000-0000-00006B530000}"/>
    <cellStyle name="40% - Colore 2 6 3 4 2" xfId="21603" xr:uid="{00000000-0005-0000-0000-00006C530000}"/>
    <cellStyle name="40% - Colore 2 6 3 4 2 2" xfId="21604" xr:uid="{00000000-0005-0000-0000-00006D530000}"/>
    <cellStyle name="40% - Colore 2 6 3 4 2 2 2" xfId="21605" xr:uid="{00000000-0005-0000-0000-00006E530000}"/>
    <cellStyle name="40% - Colore 2 6 3 4 2 2 3" xfId="21606" xr:uid="{00000000-0005-0000-0000-00006F530000}"/>
    <cellStyle name="40% - Colore 2 6 3 4 2 3" xfId="21607" xr:uid="{00000000-0005-0000-0000-000070530000}"/>
    <cellStyle name="40% - Colore 2 6 3 4 2 4" xfId="21608" xr:uid="{00000000-0005-0000-0000-000071530000}"/>
    <cellStyle name="40% - Colore 2 6 3 4 3" xfId="21609" xr:uid="{00000000-0005-0000-0000-000072530000}"/>
    <cellStyle name="40% - Colore 2 6 3 4 3 2" xfId="21610" xr:uid="{00000000-0005-0000-0000-000073530000}"/>
    <cellStyle name="40% - Colore 2 6 3 4 3 3" xfId="21611" xr:uid="{00000000-0005-0000-0000-000074530000}"/>
    <cellStyle name="40% - Colore 2 6 3 4 4" xfId="21612" xr:uid="{00000000-0005-0000-0000-000075530000}"/>
    <cellStyle name="40% - Colore 2 6 3 4 4 2" xfId="21613" xr:uid="{00000000-0005-0000-0000-000076530000}"/>
    <cellStyle name="40% - Colore 2 6 3 4 4 3" xfId="21614" xr:uid="{00000000-0005-0000-0000-000077530000}"/>
    <cellStyle name="40% - Colore 2 6 3 4 5" xfId="21615" xr:uid="{00000000-0005-0000-0000-000078530000}"/>
    <cellStyle name="40% - Colore 2 6 3 4 5 2" xfId="21616" xr:uid="{00000000-0005-0000-0000-000079530000}"/>
    <cellStyle name="40% - Colore 2 6 3 4 5 3" xfId="21617" xr:uid="{00000000-0005-0000-0000-00007A530000}"/>
    <cellStyle name="40% - Colore 2 6 3 4 6" xfId="21618" xr:uid="{00000000-0005-0000-0000-00007B530000}"/>
    <cellStyle name="40% - Colore 2 6 3 4 7" xfId="21619" xr:uid="{00000000-0005-0000-0000-00007C530000}"/>
    <cellStyle name="40% - Colore 2 6 3 5" xfId="21620" xr:uid="{00000000-0005-0000-0000-00007D530000}"/>
    <cellStyle name="40% - Colore 2 6 3 5 2" xfId="21621" xr:uid="{00000000-0005-0000-0000-00007E530000}"/>
    <cellStyle name="40% - Colore 2 6 3 5 2 2" xfId="21622" xr:uid="{00000000-0005-0000-0000-00007F530000}"/>
    <cellStyle name="40% - Colore 2 6 3 5 2 3" xfId="21623" xr:uid="{00000000-0005-0000-0000-000080530000}"/>
    <cellStyle name="40% - Colore 2 6 3 5 3" xfId="21624" xr:uid="{00000000-0005-0000-0000-000081530000}"/>
    <cellStyle name="40% - Colore 2 6 3 5 4" xfId="21625" xr:uid="{00000000-0005-0000-0000-000082530000}"/>
    <cellStyle name="40% - Colore 2 6 3 6" xfId="21626" xr:uid="{00000000-0005-0000-0000-000083530000}"/>
    <cellStyle name="40% - Colore 2 6 3 6 2" xfId="21627" xr:uid="{00000000-0005-0000-0000-000084530000}"/>
    <cellStyle name="40% - Colore 2 6 3 6 3" xfId="21628" xr:uid="{00000000-0005-0000-0000-000085530000}"/>
    <cellStyle name="40% - Colore 2 6 3 7" xfId="21629" xr:uid="{00000000-0005-0000-0000-000086530000}"/>
    <cellStyle name="40% - Colore 2 6 3 7 2" xfId="21630" xr:uid="{00000000-0005-0000-0000-000087530000}"/>
    <cellStyle name="40% - Colore 2 6 3 7 3" xfId="21631" xr:uid="{00000000-0005-0000-0000-000088530000}"/>
    <cellStyle name="40% - Colore 2 6 3 8" xfId="21632" xr:uid="{00000000-0005-0000-0000-000089530000}"/>
    <cellStyle name="40% - Colore 2 6 3 8 2" xfId="21633" xr:uid="{00000000-0005-0000-0000-00008A530000}"/>
    <cellStyle name="40% - Colore 2 6 3 8 3" xfId="21634" xr:uid="{00000000-0005-0000-0000-00008B530000}"/>
    <cellStyle name="40% - Colore 2 6 3 9" xfId="21635" xr:uid="{00000000-0005-0000-0000-00008C530000}"/>
    <cellStyle name="40% - Colore 2 6 4" xfId="21636" xr:uid="{00000000-0005-0000-0000-00008D530000}"/>
    <cellStyle name="40% - Colore 2 6 4 2" xfId="21637" xr:uid="{00000000-0005-0000-0000-00008E530000}"/>
    <cellStyle name="40% - Colore 2 6 4 2 2" xfId="21638" xr:uid="{00000000-0005-0000-0000-00008F530000}"/>
    <cellStyle name="40% - Colore 2 6 4 2 2 2" xfId="21639" xr:uid="{00000000-0005-0000-0000-000090530000}"/>
    <cellStyle name="40% - Colore 2 6 4 2 2 3" xfId="21640" xr:uid="{00000000-0005-0000-0000-000091530000}"/>
    <cellStyle name="40% - Colore 2 6 4 2 3" xfId="21641" xr:uid="{00000000-0005-0000-0000-000092530000}"/>
    <cellStyle name="40% - Colore 2 6 4 2 4" xfId="21642" xr:uid="{00000000-0005-0000-0000-000093530000}"/>
    <cellStyle name="40% - Colore 2 6 4 3" xfId="21643" xr:uid="{00000000-0005-0000-0000-000094530000}"/>
    <cellStyle name="40% - Colore 2 6 4 3 2" xfId="21644" xr:uid="{00000000-0005-0000-0000-000095530000}"/>
    <cellStyle name="40% - Colore 2 6 4 3 3" xfId="21645" xr:uid="{00000000-0005-0000-0000-000096530000}"/>
    <cellStyle name="40% - Colore 2 6 4 4" xfId="21646" xr:uid="{00000000-0005-0000-0000-000097530000}"/>
    <cellStyle name="40% - Colore 2 6 4 4 2" xfId="21647" xr:uid="{00000000-0005-0000-0000-000098530000}"/>
    <cellStyle name="40% - Colore 2 6 4 4 3" xfId="21648" xr:uid="{00000000-0005-0000-0000-000099530000}"/>
    <cellStyle name="40% - Colore 2 6 4 5" xfId="21649" xr:uid="{00000000-0005-0000-0000-00009A530000}"/>
    <cellStyle name="40% - Colore 2 6 4 5 2" xfId="21650" xr:uid="{00000000-0005-0000-0000-00009B530000}"/>
    <cellStyle name="40% - Colore 2 6 4 5 3" xfId="21651" xr:uid="{00000000-0005-0000-0000-00009C530000}"/>
    <cellStyle name="40% - Colore 2 6 4 6" xfId="21652" xr:uid="{00000000-0005-0000-0000-00009D530000}"/>
    <cellStyle name="40% - Colore 2 6 4 7" xfId="21653" xr:uid="{00000000-0005-0000-0000-00009E530000}"/>
    <cellStyle name="40% - Colore 2 6 5" xfId="21654" xr:uid="{00000000-0005-0000-0000-00009F530000}"/>
    <cellStyle name="40% - Colore 2 6 5 2" xfId="21655" xr:uid="{00000000-0005-0000-0000-0000A0530000}"/>
    <cellStyle name="40% - Colore 2 6 5 2 2" xfId="21656" xr:uid="{00000000-0005-0000-0000-0000A1530000}"/>
    <cellStyle name="40% - Colore 2 6 5 2 2 2" xfId="21657" xr:uid="{00000000-0005-0000-0000-0000A2530000}"/>
    <cellStyle name="40% - Colore 2 6 5 2 2 3" xfId="21658" xr:uid="{00000000-0005-0000-0000-0000A3530000}"/>
    <cellStyle name="40% - Colore 2 6 5 2 3" xfId="21659" xr:uid="{00000000-0005-0000-0000-0000A4530000}"/>
    <cellStyle name="40% - Colore 2 6 5 2 4" xfId="21660" xr:uid="{00000000-0005-0000-0000-0000A5530000}"/>
    <cellStyle name="40% - Colore 2 6 5 3" xfId="21661" xr:uid="{00000000-0005-0000-0000-0000A6530000}"/>
    <cellStyle name="40% - Colore 2 6 5 3 2" xfId="21662" xr:uid="{00000000-0005-0000-0000-0000A7530000}"/>
    <cellStyle name="40% - Colore 2 6 5 3 3" xfId="21663" xr:uid="{00000000-0005-0000-0000-0000A8530000}"/>
    <cellStyle name="40% - Colore 2 6 5 4" xfId="21664" xr:uid="{00000000-0005-0000-0000-0000A9530000}"/>
    <cellStyle name="40% - Colore 2 6 5 4 2" xfId="21665" xr:uid="{00000000-0005-0000-0000-0000AA530000}"/>
    <cellStyle name="40% - Colore 2 6 5 4 3" xfId="21666" xr:uid="{00000000-0005-0000-0000-0000AB530000}"/>
    <cellStyle name="40% - Colore 2 6 5 5" xfId="21667" xr:uid="{00000000-0005-0000-0000-0000AC530000}"/>
    <cellStyle name="40% - Colore 2 6 5 5 2" xfId="21668" xr:uid="{00000000-0005-0000-0000-0000AD530000}"/>
    <cellStyle name="40% - Colore 2 6 5 5 3" xfId="21669" xr:uid="{00000000-0005-0000-0000-0000AE530000}"/>
    <cellStyle name="40% - Colore 2 6 5 6" xfId="21670" xr:uid="{00000000-0005-0000-0000-0000AF530000}"/>
    <cellStyle name="40% - Colore 2 6 5 7" xfId="21671" xr:uid="{00000000-0005-0000-0000-0000B0530000}"/>
    <cellStyle name="40% - Colore 2 6 6" xfId="21672" xr:uid="{00000000-0005-0000-0000-0000B1530000}"/>
    <cellStyle name="40% - Colore 2 6 6 2" xfId="21673" xr:uid="{00000000-0005-0000-0000-0000B2530000}"/>
    <cellStyle name="40% - Colore 2 6 6 2 2" xfId="21674" xr:uid="{00000000-0005-0000-0000-0000B3530000}"/>
    <cellStyle name="40% - Colore 2 6 6 2 2 2" xfId="21675" xr:uid="{00000000-0005-0000-0000-0000B4530000}"/>
    <cellStyle name="40% - Colore 2 6 6 2 2 3" xfId="21676" xr:uid="{00000000-0005-0000-0000-0000B5530000}"/>
    <cellStyle name="40% - Colore 2 6 6 2 3" xfId="21677" xr:uid="{00000000-0005-0000-0000-0000B6530000}"/>
    <cellStyle name="40% - Colore 2 6 6 2 4" xfId="21678" xr:uid="{00000000-0005-0000-0000-0000B7530000}"/>
    <cellStyle name="40% - Colore 2 6 6 3" xfId="21679" xr:uid="{00000000-0005-0000-0000-0000B8530000}"/>
    <cellStyle name="40% - Colore 2 6 6 3 2" xfId="21680" xr:uid="{00000000-0005-0000-0000-0000B9530000}"/>
    <cellStyle name="40% - Colore 2 6 6 3 3" xfId="21681" xr:uid="{00000000-0005-0000-0000-0000BA530000}"/>
    <cellStyle name="40% - Colore 2 6 6 4" xfId="21682" xr:uid="{00000000-0005-0000-0000-0000BB530000}"/>
    <cellStyle name="40% - Colore 2 6 6 4 2" xfId="21683" xr:uid="{00000000-0005-0000-0000-0000BC530000}"/>
    <cellStyle name="40% - Colore 2 6 6 4 3" xfId="21684" xr:uid="{00000000-0005-0000-0000-0000BD530000}"/>
    <cellStyle name="40% - Colore 2 6 6 5" xfId="21685" xr:uid="{00000000-0005-0000-0000-0000BE530000}"/>
    <cellStyle name="40% - Colore 2 6 6 5 2" xfId="21686" xr:uid="{00000000-0005-0000-0000-0000BF530000}"/>
    <cellStyle name="40% - Colore 2 6 6 5 3" xfId="21687" xr:uid="{00000000-0005-0000-0000-0000C0530000}"/>
    <cellStyle name="40% - Colore 2 6 6 6" xfId="21688" xr:uid="{00000000-0005-0000-0000-0000C1530000}"/>
    <cellStyle name="40% - Colore 2 6 6 7" xfId="21689" xr:uid="{00000000-0005-0000-0000-0000C2530000}"/>
    <cellStyle name="40% - Colore 2 6 7" xfId="21690" xr:uid="{00000000-0005-0000-0000-0000C3530000}"/>
    <cellStyle name="40% - Colore 2 6 7 2" xfId="21691" xr:uid="{00000000-0005-0000-0000-0000C4530000}"/>
    <cellStyle name="40% - Colore 2 6 7 2 2" xfId="21692" xr:uid="{00000000-0005-0000-0000-0000C5530000}"/>
    <cellStyle name="40% - Colore 2 6 7 2 3" xfId="21693" xr:uid="{00000000-0005-0000-0000-0000C6530000}"/>
    <cellStyle name="40% - Colore 2 6 7 3" xfId="21694" xr:uid="{00000000-0005-0000-0000-0000C7530000}"/>
    <cellStyle name="40% - Colore 2 6 7 4" xfId="21695" xr:uid="{00000000-0005-0000-0000-0000C8530000}"/>
    <cellStyle name="40% - Colore 2 6 8" xfId="21696" xr:uid="{00000000-0005-0000-0000-0000C9530000}"/>
    <cellStyle name="40% - Colore 2 6 8 2" xfId="21697" xr:uid="{00000000-0005-0000-0000-0000CA530000}"/>
    <cellStyle name="40% - Colore 2 6 8 3" xfId="21698" xr:uid="{00000000-0005-0000-0000-0000CB530000}"/>
    <cellStyle name="40% - Colore 2 6 9" xfId="21699" xr:uid="{00000000-0005-0000-0000-0000CC530000}"/>
    <cellStyle name="40% - Colore 2 6 9 2" xfId="21700" xr:uid="{00000000-0005-0000-0000-0000CD530000}"/>
    <cellStyle name="40% - Colore 2 6 9 3" xfId="21701" xr:uid="{00000000-0005-0000-0000-0000CE530000}"/>
    <cellStyle name="40% - Colore 2 7" xfId="21702" xr:uid="{00000000-0005-0000-0000-0000CF530000}"/>
    <cellStyle name="40% - Colore 2 7 10" xfId="21703" xr:uid="{00000000-0005-0000-0000-0000D0530000}"/>
    <cellStyle name="40% - Colore 2 7 10 2" xfId="21704" xr:uid="{00000000-0005-0000-0000-0000D1530000}"/>
    <cellStyle name="40% - Colore 2 7 10 3" xfId="21705" xr:uid="{00000000-0005-0000-0000-0000D2530000}"/>
    <cellStyle name="40% - Colore 2 7 11" xfId="21706" xr:uid="{00000000-0005-0000-0000-0000D3530000}"/>
    <cellStyle name="40% - Colore 2 7 12" xfId="21707" xr:uid="{00000000-0005-0000-0000-0000D4530000}"/>
    <cellStyle name="40% - Colore 2 7 2" xfId="21708" xr:uid="{00000000-0005-0000-0000-0000D5530000}"/>
    <cellStyle name="40% - Colore 2 7 2 10" xfId="21709" xr:uid="{00000000-0005-0000-0000-0000D6530000}"/>
    <cellStyle name="40% - Colore 2 7 2 2" xfId="21710" xr:uid="{00000000-0005-0000-0000-0000D7530000}"/>
    <cellStyle name="40% - Colore 2 7 2 2 2" xfId="21711" xr:uid="{00000000-0005-0000-0000-0000D8530000}"/>
    <cellStyle name="40% - Colore 2 7 2 2 2 2" xfId="21712" xr:uid="{00000000-0005-0000-0000-0000D9530000}"/>
    <cellStyle name="40% - Colore 2 7 2 2 2 2 2" xfId="21713" xr:uid="{00000000-0005-0000-0000-0000DA530000}"/>
    <cellStyle name="40% - Colore 2 7 2 2 2 2 3" xfId="21714" xr:uid="{00000000-0005-0000-0000-0000DB530000}"/>
    <cellStyle name="40% - Colore 2 7 2 2 2 3" xfId="21715" xr:uid="{00000000-0005-0000-0000-0000DC530000}"/>
    <cellStyle name="40% - Colore 2 7 2 2 2 4" xfId="21716" xr:uid="{00000000-0005-0000-0000-0000DD530000}"/>
    <cellStyle name="40% - Colore 2 7 2 2 3" xfId="21717" xr:uid="{00000000-0005-0000-0000-0000DE530000}"/>
    <cellStyle name="40% - Colore 2 7 2 2 3 2" xfId="21718" xr:uid="{00000000-0005-0000-0000-0000DF530000}"/>
    <cellStyle name="40% - Colore 2 7 2 2 3 3" xfId="21719" xr:uid="{00000000-0005-0000-0000-0000E0530000}"/>
    <cellStyle name="40% - Colore 2 7 2 2 4" xfId="21720" xr:uid="{00000000-0005-0000-0000-0000E1530000}"/>
    <cellStyle name="40% - Colore 2 7 2 2 4 2" xfId="21721" xr:uid="{00000000-0005-0000-0000-0000E2530000}"/>
    <cellStyle name="40% - Colore 2 7 2 2 4 3" xfId="21722" xr:uid="{00000000-0005-0000-0000-0000E3530000}"/>
    <cellStyle name="40% - Colore 2 7 2 2 5" xfId="21723" xr:uid="{00000000-0005-0000-0000-0000E4530000}"/>
    <cellStyle name="40% - Colore 2 7 2 2 5 2" xfId="21724" xr:uid="{00000000-0005-0000-0000-0000E5530000}"/>
    <cellStyle name="40% - Colore 2 7 2 2 5 3" xfId="21725" xr:uid="{00000000-0005-0000-0000-0000E6530000}"/>
    <cellStyle name="40% - Colore 2 7 2 2 6" xfId="21726" xr:uid="{00000000-0005-0000-0000-0000E7530000}"/>
    <cellStyle name="40% - Colore 2 7 2 2 7" xfId="21727" xr:uid="{00000000-0005-0000-0000-0000E8530000}"/>
    <cellStyle name="40% - Colore 2 7 2 3" xfId="21728" xr:uid="{00000000-0005-0000-0000-0000E9530000}"/>
    <cellStyle name="40% - Colore 2 7 2 3 2" xfId="21729" xr:uid="{00000000-0005-0000-0000-0000EA530000}"/>
    <cellStyle name="40% - Colore 2 7 2 3 2 2" xfId="21730" xr:uid="{00000000-0005-0000-0000-0000EB530000}"/>
    <cellStyle name="40% - Colore 2 7 2 3 2 2 2" xfId="21731" xr:uid="{00000000-0005-0000-0000-0000EC530000}"/>
    <cellStyle name="40% - Colore 2 7 2 3 2 2 3" xfId="21732" xr:uid="{00000000-0005-0000-0000-0000ED530000}"/>
    <cellStyle name="40% - Colore 2 7 2 3 2 3" xfId="21733" xr:uid="{00000000-0005-0000-0000-0000EE530000}"/>
    <cellStyle name="40% - Colore 2 7 2 3 2 4" xfId="21734" xr:uid="{00000000-0005-0000-0000-0000EF530000}"/>
    <cellStyle name="40% - Colore 2 7 2 3 3" xfId="21735" xr:uid="{00000000-0005-0000-0000-0000F0530000}"/>
    <cellStyle name="40% - Colore 2 7 2 3 3 2" xfId="21736" xr:uid="{00000000-0005-0000-0000-0000F1530000}"/>
    <cellStyle name="40% - Colore 2 7 2 3 3 3" xfId="21737" xr:uid="{00000000-0005-0000-0000-0000F2530000}"/>
    <cellStyle name="40% - Colore 2 7 2 3 4" xfId="21738" xr:uid="{00000000-0005-0000-0000-0000F3530000}"/>
    <cellStyle name="40% - Colore 2 7 2 3 4 2" xfId="21739" xr:uid="{00000000-0005-0000-0000-0000F4530000}"/>
    <cellStyle name="40% - Colore 2 7 2 3 4 3" xfId="21740" xr:uid="{00000000-0005-0000-0000-0000F5530000}"/>
    <cellStyle name="40% - Colore 2 7 2 3 5" xfId="21741" xr:uid="{00000000-0005-0000-0000-0000F6530000}"/>
    <cellStyle name="40% - Colore 2 7 2 3 5 2" xfId="21742" xr:uid="{00000000-0005-0000-0000-0000F7530000}"/>
    <cellStyle name="40% - Colore 2 7 2 3 5 3" xfId="21743" xr:uid="{00000000-0005-0000-0000-0000F8530000}"/>
    <cellStyle name="40% - Colore 2 7 2 3 6" xfId="21744" xr:uid="{00000000-0005-0000-0000-0000F9530000}"/>
    <cellStyle name="40% - Colore 2 7 2 3 7" xfId="21745" xr:uid="{00000000-0005-0000-0000-0000FA530000}"/>
    <cellStyle name="40% - Colore 2 7 2 4" xfId="21746" xr:uid="{00000000-0005-0000-0000-0000FB530000}"/>
    <cellStyle name="40% - Colore 2 7 2 4 2" xfId="21747" xr:uid="{00000000-0005-0000-0000-0000FC530000}"/>
    <cellStyle name="40% - Colore 2 7 2 4 2 2" xfId="21748" xr:uid="{00000000-0005-0000-0000-0000FD530000}"/>
    <cellStyle name="40% - Colore 2 7 2 4 2 2 2" xfId="21749" xr:uid="{00000000-0005-0000-0000-0000FE530000}"/>
    <cellStyle name="40% - Colore 2 7 2 4 2 2 3" xfId="21750" xr:uid="{00000000-0005-0000-0000-0000FF530000}"/>
    <cellStyle name="40% - Colore 2 7 2 4 2 3" xfId="21751" xr:uid="{00000000-0005-0000-0000-000000540000}"/>
    <cellStyle name="40% - Colore 2 7 2 4 2 4" xfId="21752" xr:uid="{00000000-0005-0000-0000-000001540000}"/>
    <cellStyle name="40% - Colore 2 7 2 4 3" xfId="21753" xr:uid="{00000000-0005-0000-0000-000002540000}"/>
    <cellStyle name="40% - Colore 2 7 2 4 3 2" xfId="21754" xr:uid="{00000000-0005-0000-0000-000003540000}"/>
    <cellStyle name="40% - Colore 2 7 2 4 3 3" xfId="21755" xr:uid="{00000000-0005-0000-0000-000004540000}"/>
    <cellStyle name="40% - Colore 2 7 2 4 4" xfId="21756" xr:uid="{00000000-0005-0000-0000-000005540000}"/>
    <cellStyle name="40% - Colore 2 7 2 4 4 2" xfId="21757" xr:uid="{00000000-0005-0000-0000-000006540000}"/>
    <cellStyle name="40% - Colore 2 7 2 4 4 3" xfId="21758" xr:uid="{00000000-0005-0000-0000-000007540000}"/>
    <cellStyle name="40% - Colore 2 7 2 4 5" xfId="21759" xr:uid="{00000000-0005-0000-0000-000008540000}"/>
    <cellStyle name="40% - Colore 2 7 2 4 5 2" xfId="21760" xr:uid="{00000000-0005-0000-0000-000009540000}"/>
    <cellStyle name="40% - Colore 2 7 2 4 5 3" xfId="21761" xr:uid="{00000000-0005-0000-0000-00000A540000}"/>
    <cellStyle name="40% - Colore 2 7 2 4 6" xfId="21762" xr:uid="{00000000-0005-0000-0000-00000B540000}"/>
    <cellStyle name="40% - Colore 2 7 2 4 7" xfId="21763" xr:uid="{00000000-0005-0000-0000-00000C540000}"/>
    <cellStyle name="40% - Colore 2 7 2 5" xfId="21764" xr:uid="{00000000-0005-0000-0000-00000D540000}"/>
    <cellStyle name="40% - Colore 2 7 2 5 2" xfId="21765" xr:uid="{00000000-0005-0000-0000-00000E540000}"/>
    <cellStyle name="40% - Colore 2 7 2 5 2 2" xfId="21766" xr:uid="{00000000-0005-0000-0000-00000F540000}"/>
    <cellStyle name="40% - Colore 2 7 2 5 2 3" xfId="21767" xr:uid="{00000000-0005-0000-0000-000010540000}"/>
    <cellStyle name="40% - Colore 2 7 2 5 3" xfId="21768" xr:uid="{00000000-0005-0000-0000-000011540000}"/>
    <cellStyle name="40% - Colore 2 7 2 5 4" xfId="21769" xr:uid="{00000000-0005-0000-0000-000012540000}"/>
    <cellStyle name="40% - Colore 2 7 2 6" xfId="21770" xr:uid="{00000000-0005-0000-0000-000013540000}"/>
    <cellStyle name="40% - Colore 2 7 2 6 2" xfId="21771" xr:uid="{00000000-0005-0000-0000-000014540000}"/>
    <cellStyle name="40% - Colore 2 7 2 6 3" xfId="21772" xr:uid="{00000000-0005-0000-0000-000015540000}"/>
    <cellStyle name="40% - Colore 2 7 2 7" xfId="21773" xr:uid="{00000000-0005-0000-0000-000016540000}"/>
    <cellStyle name="40% - Colore 2 7 2 7 2" xfId="21774" xr:uid="{00000000-0005-0000-0000-000017540000}"/>
    <cellStyle name="40% - Colore 2 7 2 7 3" xfId="21775" xr:uid="{00000000-0005-0000-0000-000018540000}"/>
    <cellStyle name="40% - Colore 2 7 2 8" xfId="21776" xr:uid="{00000000-0005-0000-0000-000019540000}"/>
    <cellStyle name="40% - Colore 2 7 2 8 2" xfId="21777" xr:uid="{00000000-0005-0000-0000-00001A540000}"/>
    <cellStyle name="40% - Colore 2 7 2 8 3" xfId="21778" xr:uid="{00000000-0005-0000-0000-00001B540000}"/>
    <cellStyle name="40% - Colore 2 7 2 9" xfId="21779" xr:uid="{00000000-0005-0000-0000-00001C540000}"/>
    <cellStyle name="40% - Colore 2 7 3" xfId="21780" xr:uid="{00000000-0005-0000-0000-00001D540000}"/>
    <cellStyle name="40% - Colore 2 7 3 10" xfId="21781" xr:uid="{00000000-0005-0000-0000-00001E540000}"/>
    <cellStyle name="40% - Colore 2 7 3 2" xfId="21782" xr:uid="{00000000-0005-0000-0000-00001F540000}"/>
    <cellStyle name="40% - Colore 2 7 3 2 2" xfId="21783" xr:uid="{00000000-0005-0000-0000-000020540000}"/>
    <cellStyle name="40% - Colore 2 7 3 2 2 2" xfId="21784" xr:uid="{00000000-0005-0000-0000-000021540000}"/>
    <cellStyle name="40% - Colore 2 7 3 2 2 2 2" xfId="21785" xr:uid="{00000000-0005-0000-0000-000022540000}"/>
    <cellStyle name="40% - Colore 2 7 3 2 2 2 3" xfId="21786" xr:uid="{00000000-0005-0000-0000-000023540000}"/>
    <cellStyle name="40% - Colore 2 7 3 2 2 3" xfId="21787" xr:uid="{00000000-0005-0000-0000-000024540000}"/>
    <cellStyle name="40% - Colore 2 7 3 2 2 4" xfId="21788" xr:uid="{00000000-0005-0000-0000-000025540000}"/>
    <cellStyle name="40% - Colore 2 7 3 2 3" xfId="21789" xr:uid="{00000000-0005-0000-0000-000026540000}"/>
    <cellStyle name="40% - Colore 2 7 3 2 3 2" xfId="21790" xr:uid="{00000000-0005-0000-0000-000027540000}"/>
    <cellStyle name="40% - Colore 2 7 3 2 3 3" xfId="21791" xr:uid="{00000000-0005-0000-0000-000028540000}"/>
    <cellStyle name="40% - Colore 2 7 3 2 4" xfId="21792" xr:uid="{00000000-0005-0000-0000-000029540000}"/>
    <cellStyle name="40% - Colore 2 7 3 2 4 2" xfId="21793" xr:uid="{00000000-0005-0000-0000-00002A540000}"/>
    <cellStyle name="40% - Colore 2 7 3 2 4 3" xfId="21794" xr:uid="{00000000-0005-0000-0000-00002B540000}"/>
    <cellStyle name="40% - Colore 2 7 3 2 5" xfId="21795" xr:uid="{00000000-0005-0000-0000-00002C540000}"/>
    <cellStyle name="40% - Colore 2 7 3 2 5 2" xfId="21796" xr:uid="{00000000-0005-0000-0000-00002D540000}"/>
    <cellStyle name="40% - Colore 2 7 3 2 5 3" xfId="21797" xr:uid="{00000000-0005-0000-0000-00002E540000}"/>
    <cellStyle name="40% - Colore 2 7 3 2 6" xfId="21798" xr:uid="{00000000-0005-0000-0000-00002F540000}"/>
    <cellStyle name="40% - Colore 2 7 3 2 7" xfId="21799" xr:uid="{00000000-0005-0000-0000-000030540000}"/>
    <cellStyle name="40% - Colore 2 7 3 3" xfId="21800" xr:uid="{00000000-0005-0000-0000-000031540000}"/>
    <cellStyle name="40% - Colore 2 7 3 3 2" xfId="21801" xr:uid="{00000000-0005-0000-0000-000032540000}"/>
    <cellStyle name="40% - Colore 2 7 3 3 2 2" xfId="21802" xr:uid="{00000000-0005-0000-0000-000033540000}"/>
    <cellStyle name="40% - Colore 2 7 3 3 2 2 2" xfId="21803" xr:uid="{00000000-0005-0000-0000-000034540000}"/>
    <cellStyle name="40% - Colore 2 7 3 3 2 2 3" xfId="21804" xr:uid="{00000000-0005-0000-0000-000035540000}"/>
    <cellStyle name="40% - Colore 2 7 3 3 2 3" xfId="21805" xr:uid="{00000000-0005-0000-0000-000036540000}"/>
    <cellStyle name="40% - Colore 2 7 3 3 2 4" xfId="21806" xr:uid="{00000000-0005-0000-0000-000037540000}"/>
    <cellStyle name="40% - Colore 2 7 3 3 3" xfId="21807" xr:uid="{00000000-0005-0000-0000-000038540000}"/>
    <cellStyle name="40% - Colore 2 7 3 3 3 2" xfId="21808" xr:uid="{00000000-0005-0000-0000-000039540000}"/>
    <cellStyle name="40% - Colore 2 7 3 3 3 3" xfId="21809" xr:uid="{00000000-0005-0000-0000-00003A540000}"/>
    <cellStyle name="40% - Colore 2 7 3 3 4" xfId="21810" xr:uid="{00000000-0005-0000-0000-00003B540000}"/>
    <cellStyle name="40% - Colore 2 7 3 3 4 2" xfId="21811" xr:uid="{00000000-0005-0000-0000-00003C540000}"/>
    <cellStyle name="40% - Colore 2 7 3 3 4 3" xfId="21812" xr:uid="{00000000-0005-0000-0000-00003D540000}"/>
    <cellStyle name="40% - Colore 2 7 3 3 5" xfId="21813" xr:uid="{00000000-0005-0000-0000-00003E540000}"/>
    <cellStyle name="40% - Colore 2 7 3 3 5 2" xfId="21814" xr:uid="{00000000-0005-0000-0000-00003F540000}"/>
    <cellStyle name="40% - Colore 2 7 3 3 5 3" xfId="21815" xr:uid="{00000000-0005-0000-0000-000040540000}"/>
    <cellStyle name="40% - Colore 2 7 3 3 6" xfId="21816" xr:uid="{00000000-0005-0000-0000-000041540000}"/>
    <cellStyle name="40% - Colore 2 7 3 3 7" xfId="21817" xr:uid="{00000000-0005-0000-0000-000042540000}"/>
    <cellStyle name="40% - Colore 2 7 3 4" xfId="21818" xr:uid="{00000000-0005-0000-0000-000043540000}"/>
    <cellStyle name="40% - Colore 2 7 3 4 2" xfId="21819" xr:uid="{00000000-0005-0000-0000-000044540000}"/>
    <cellStyle name="40% - Colore 2 7 3 4 2 2" xfId="21820" xr:uid="{00000000-0005-0000-0000-000045540000}"/>
    <cellStyle name="40% - Colore 2 7 3 4 2 2 2" xfId="21821" xr:uid="{00000000-0005-0000-0000-000046540000}"/>
    <cellStyle name="40% - Colore 2 7 3 4 2 2 3" xfId="21822" xr:uid="{00000000-0005-0000-0000-000047540000}"/>
    <cellStyle name="40% - Colore 2 7 3 4 2 3" xfId="21823" xr:uid="{00000000-0005-0000-0000-000048540000}"/>
    <cellStyle name="40% - Colore 2 7 3 4 2 4" xfId="21824" xr:uid="{00000000-0005-0000-0000-000049540000}"/>
    <cellStyle name="40% - Colore 2 7 3 4 3" xfId="21825" xr:uid="{00000000-0005-0000-0000-00004A540000}"/>
    <cellStyle name="40% - Colore 2 7 3 4 3 2" xfId="21826" xr:uid="{00000000-0005-0000-0000-00004B540000}"/>
    <cellStyle name="40% - Colore 2 7 3 4 3 3" xfId="21827" xr:uid="{00000000-0005-0000-0000-00004C540000}"/>
    <cellStyle name="40% - Colore 2 7 3 4 4" xfId="21828" xr:uid="{00000000-0005-0000-0000-00004D540000}"/>
    <cellStyle name="40% - Colore 2 7 3 4 4 2" xfId="21829" xr:uid="{00000000-0005-0000-0000-00004E540000}"/>
    <cellStyle name="40% - Colore 2 7 3 4 4 3" xfId="21830" xr:uid="{00000000-0005-0000-0000-00004F540000}"/>
    <cellStyle name="40% - Colore 2 7 3 4 5" xfId="21831" xr:uid="{00000000-0005-0000-0000-000050540000}"/>
    <cellStyle name="40% - Colore 2 7 3 4 5 2" xfId="21832" xr:uid="{00000000-0005-0000-0000-000051540000}"/>
    <cellStyle name="40% - Colore 2 7 3 4 5 3" xfId="21833" xr:uid="{00000000-0005-0000-0000-000052540000}"/>
    <cellStyle name="40% - Colore 2 7 3 4 6" xfId="21834" xr:uid="{00000000-0005-0000-0000-000053540000}"/>
    <cellStyle name="40% - Colore 2 7 3 4 7" xfId="21835" xr:uid="{00000000-0005-0000-0000-000054540000}"/>
    <cellStyle name="40% - Colore 2 7 3 5" xfId="21836" xr:uid="{00000000-0005-0000-0000-000055540000}"/>
    <cellStyle name="40% - Colore 2 7 3 5 2" xfId="21837" xr:uid="{00000000-0005-0000-0000-000056540000}"/>
    <cellStyle name="40% - Colore 2 7 3 5 2 2" xfId="21838" xr:uid="{00000000-0005-0000-0000-000057540000}"/>
    <cellStyle name="40% - Colore 2 7 3 5 2 3" xfId="21839" xr:uid="{00000000-0005-0000-0000-000058540000}"/>
    <cellStyle name="40% - Colore 2 7 3 5 3" xfId="21840" xr:uid="{00000000-0005-0000-0000-000059540000}"/>
    <cellStyle name="40% - Colore 2 7 3 5 4" xfId="21841" xr:uid="{00000000-0005-0000-0000-00005A540000}"/>
    <cellStyle name="40% - Colore 2 7 3 6" xfId="21842" xr:uid="{00000000-0005-0000-0000-00005B540000}"/>
    <cellStyle name="40% - Colore 2 7 3 6 2" xfId="21843" xr:uid="{00000000-0005-0000-0000-00005C540000}"/>
    <cellStyle name="40% - Colore 2 7 3 6 3" xfId="21844" xr:uid="{00000000-0005-0000-0000-00005D540000}"/>
    <cellStyle name="40% - Colore 2 7 3 7" xfId="21845" xr:uid="{00000000-0005-0000-0000-00005E540000}"/>
    <cellStyle name="40% - Colore 2 7 3 7 2" xfId="21846" xr:uid="{00000000-0005-0000-0000-00005F540000}"/>
    <cellStyle name="40% - Colore 2 7 3 7 3" xfId="21847" xr:uid="{00000000-0005-0000-0000-000060540000}"/>
    <cellStyle name="40% - Colore 2 7 3 8" xfId="21848" xr:uid="{00000000-0005-0000-0000-000061540000}"/>
    <cellStyle name="40% - Colore 2 7 3 8 2" xfId="21849" xr:uid="{00000000-0005-0000-0000-000062540000}"/>
    <cellStyle name="40% - Colore 2 7 3 8 3" xfId="21850" xr:uid="{00000000-0005-0000-0000-000063540000}"/>
    <cellStyle name="40% - Colore 2 7 3 9" xfId="21851" xr:uid="{00000000-0005-0000-0000-000064540000}"/>
    <cellStyle name="40% - Colore 2 7 4" xfId="21852" xr:uid="{00000000-0005-0000-0000-000065540000}"/>
    <cellStyle name="40% - Colore 2 7 4 2" xfId="21853" xr:uid="{00000000-0005-0000-0000-000066540000}"/>
    <cellStyle name="40% - Colore 2 7 4 2 2" xfId="21854" xr:uid="{00000000-0005-0000-0000-000067540000}"/>
    <cellStyle name="40% - Colore 2 7 4 2 2 2" xfId="21855" xr:uid="{00000000-0005-0000-0000-000068540000}"/>
    <cellStyle name="40% - Colore 2 7 4 2 2 3" xfId="21856" xr:uid="{00000000-0005-0000-0000-000069540000}"/>
    <cellStyle name="40% - Colore 2 7 4 2 3" xfId="21857" xr:uid="{00000000-0005-0000-0000-00006A540000}"/>
    <cellStyle name="40% - Colore 2 7 4 2 4" xfId="21858" xr:uid="{00000000-0005-0000-0000-00006B540000}"/>
    <cellStyle name="40% - Colore 2 7 4 3" xfId="21859" xr:uid="{00000000-0005-0000-0000-00006C540000}"/>
    <cellStyle name="40% - Colore 2 7 4 3 2" xfId="21860" xr:uid="{00000000-0005-0000-0000-00006D540000}"/>
    <cellStyle name="40% - Colore 2 7 4 3 3" xfId="21861" xr:uid="{00000000-0005-0000-0000-00006E540000}"/>
    <cellStyle name="40% - Colore 2 7 4 4" xfId="21862" xr:uid="{00000000-0005-0000-0000-00006F540000}"/>
    <cellStyle name="40% - Colore 2 7 4 4 2" xfId="21863" xr:uid="{00000000-0005-0000-0000-000070540000}"/>
    <cellStyle name="40% - Colore 2 7 4 4 3" xfId="21864" xr:uid="{00000000-0005-0000-0000-000071540000}"/>
    <cellStyle name="40% - Colore 2 7 4 5" xfId="21865" xr:uid="{00000000-0005-0000-0000-000072540000}"/>
    <cellStyle name="40% - Colore 2 7 4 5 2" xfId="21866" xr:uid="{00000000-0005-0000-0000-000073540000}"/>
    <cellStyle name="40% - Colore 2 7 4 5 3" xfId="21867" xr:uid="{00000000-0005-0000-0000-000074540000}"/>
    <cellStyle name="40% - Colore 2 7 4 6" xfId="21868" xr:uid="{00000000-0005-0000-0000-000075540000}"/>
    <cellStyle name="40% - Colore 2 7 4 7" xfId="21869" xr:uid="{00000000-0005-0000-0000-000076540000}"/>
    <cellStyle name="40% - Colore 2 7 5" xfId="21870" xr:uid="{00000000-0005-0000-0000-000077540000}"/>
    <cellStyle name="40% - Colore 2 7 5 2" xfId="21871" xr:uid="{00000000-0005-0000-0000-000078540000}"/>
    <cellStyle name="40% - Colore 2 7 5 2 2" xfId="21872" xr:uid="{00000000-0005-0000-0000-000079540000}"/>
    <cellStyle name="40% - Colore 2 7 5 2 2 2" xfId="21873" xr:uid="{00000000-0005-0000-0000-00007A540000}"/>
    <cellStyle name="40% - Colore 2 7 5 2 2 3" xfId="21874" xr:uid="{00000000-0005-0000-0000-00007B540000}"/>
    <cellStyle name="40% - Colore 2 7 5 2 3" xfId="21875" xr:uid="{00000000-0005-0000-0000-00007C540000}"/>
    <cellStyle name="40% - Colore 2 7 5 2 4" xfId="21876" xr:uid="{00000000-0005-0000-0000-00007D540000}"/>
    <cellStyle name="40% - Colore 2 7 5 3" xfId="21877" xr:uid="{00000000-0005-0000-0000-00007E540000}"/>
    <cellStyle name="40% - Colore 2 7 5 3 2" xfId="21878" xr:uid="{00000000-0005-0000-0000-00007F540000}"/>
    <cellStyle name="40% - Colore 2 7 5 3 3" xfId="21879" xr:uid="{00000000-0005-0000-0000-000080540000}"/>
    <cellStyle name="40% - Colore 2 7 5 4" xfId="21880" xr:uid="{00000000-0005-0000-0000-000081540000}"/>
    <cellStyle name="40% - Colore 2 7 5 4 2" xfId="21881" xr:uid="{00000000-0005-0000-0000-000082540000}"/>
    <cellStyle name="40% - Colore 2 7 5 4 3" xfId="21882" xr:uid="{00000000-0005-0000-0000-000083540000}"/>
    <cellStyle name="40% - Colore 2 7 5 5" xfId="21883" xr:uid="{00000000-0005-0000-0000-000084540000}"/>
    <cellStyle name="40% - Colore 2 7 5 5 2" xfId="21884" xr:uid="{00000000-0005-0000-0000-000085540000}"/>
    <cellStyle name="40% - Colore 2 7 5 5 3" xfId="21885" xr:uid="{00000000-0005-0000-0000-000086540000}"/>
    <cellStyle name="40% - Colore 2 7 5 6" xfId="21886" xr:uid="{00000000-0005-0000-0000-000087540000}"/>
    <cellStyle name="40% - Colore 2 7 5 7" xfId="21887" xr:uid="{00000000-0005-0000-0000-000088540000}"/>
    <cellStyle name="40% - Colore 2 7 6" xfId="21888" xr:uid="{00000000-0005-0000-0000-000089540000}"/>
    <cellStyle name="40% - Colore 2 7 6 2" xfId="21889" xr:uid="{00000000-0005-0000-0000-00008A540000}"/>
    <cellStyle name="40% - Colore 2 7 6 2 2" xfId="21890" xr:uid="{00000000-0005-0000-0000-00008B540000}"/>
    <cellStyle name="40% - Colore 2 7 6 2 2 2" xfId="21891" xr:uid="{00000000-0005-0000-0000-00008C540000}"/>
    <cellStyle name="40% - Colore 2 7 6 2 2 3" xfId="21892" xr:uid="{00000000-0005-0000-0000-00008D540000}"/>
    <cellStyle name="40% - Colore 2 7 6 2 3" xfId="21893" xr:uid="{00000000-0005-0000-0000-00008E540000}"/>
    <cellStyle name="40% - Colore 2 7 6 2 4" xfId="21894" xr:uid="{00000000-0005-0000-0000-00008F540000}"/>
    <cellStyle name="40% - Colore 2 7 6 3" xfId="21895" xr:uid="{00000000-0005-0000-0000-000090540000}"/>
    <cellStyle name="40% - Colore 2 7 6 3 2" xfId="21896" xr:uid="{00000000-0005-0000-0000-000091540000}"/>
    <cellStyle name="40% - Colore 2 7 6 3 3" xfId="21897" xr:uid="{00000000-0005-0000-0000-000092540000}"/>
    <cellStyle name="40% - Colore 2 7 6 4" xfId="21898" xr:uid="{00000000-0005-0000-0000-000093540000}"/>
    <cellStyle name="40% - Colore 2 7 6 4 2" xfId="21899" xr:uid="{00000000-0005-0000-0000-000094540000}"/>
    <cellStyle name="40% - Colore 2 7 6 4 3" xfId="21900" xr:uid="{00000000-0005-0000-0000-000095540000}"/>
    <cellStyle name="40% - Colore 2 7 6 5" xfId="21901" xr:uid="{00000000-0005-0000-0000-000096540000}"/>
    <cellStyle name="40% - Colore 2 7 6 5 2" xfId="21902" xr:uid="{00000000-0005-0000-0000-000097540000}"/>
    <cellStyle name="40% - Colore 2 7 6 5 3" xfId="21903" xr:uid="{00000000-0005-0000-0000-000098540000}"/>
    <cellStyle name="40% - Colore 2 7 6 6" xfId="21904" xr:uid="{00000000-0005-0000-0000-000099540000}"/>
    <cellStyle name="40% - Colore 2 7 6 7" xfId="21905" xr:uid="{00000000-0005-0000-0000-00009A540000}"/>
    <cellStyle name="40% - Colore 2 7 7" xfId="21906" xr:uid="{00000000-0005-0000-0000-00009B540000}"/>
    <cellStyle name="40% - Colore 2 7 7 2" xfId="21907" xr:uid="{00000000-0005-0000-0000-00009C540000}"/>
    <cellStyle name="40% - Colore 2 7 7 2 2" xfId="21908" xr:uid="{00000000-0005-0000-0000-00009D540000}"/>
    <cellStyle name="40% - Colore 2 7 7 2 3" xfId="21909" xr:uid="{00000000-0005-0000-0000-00009E540000}"/>
    <cellStyle name="40% - Colore 2 7 7 3" xfId="21910" xr:uid="{00000000-0005-0000-0000-00009F540000}"/>
    <cellStyle name="40% - Colore 2 7 7 4" xfId="21911" xr:uid="{00000000-0005-0000-0000-0000A0540000}"/>
    <cellStyle name="40% - Colore 2 7 8" xfId="21912" xr:uid="{00000000-0005-0000-0000-0000A1540000}"/>
    <cellStyle name="40% - Colore 2 7 8 2" xfId="21913" xr:uid="{00000000-0005-0000-0000-0000A2540000}"/>
    <cellStyle name="40% - Colore 2 7 8 3" xfId="21914" xr:uid="{00000000-0005-0000-0000-0000A3540000}"/>
    <cellStyle name="40% - Colore 2 7 9" xfId="21915" xr:uid="{00000000-0005-0000-0000-0000A4540000}"/>
    <cellStyle name="40% - Colore 2 7 9 2" xfId="21916" xr:uid="{00000000-0005-0000-0000-0000A5540000}"/>
    <cellStyle name="40% - Colore 2 7 9 3" xfId="21917" xr:uid="{00000000-0005-0000-0000-0000A6540000}"/>
    <cellStyle name="40% - Colore 2 8" xfId="21918" xr:uid="{00000000-0005-0000-0000-0000A7540000}"/>
    <cellStyle name="40% - Colore 2 8 10" xfId="21919" xr:uid="{00000000-0005-0000-0000-0000A8540000}"/>
    <cellStyle name="40% - Colore 2 8 10 2" xfId="21920" xr:uid="{00000000-0005-0000-0000-0000A9540000}"/>
    <cellStyle name="40% - Colore 2 8 10 3" xfId="21921" xr:uid="{00000000-0005-0000-0000-0000AA540000}"/>
    <cellStyle name="40% - Colore 2 8 11" xfId="21922" xr:uid="{00000000-0005-0000-0000-0000AB540000}"/>
    <cellStyle name="40% - Colore 2 8 12" xfId="21923" xr:uid="{00000000-0005-0000-0000-0000AC540000}"/>
    <cellStyle name="40% - Colore 2 8 2" xfId="21924" xr:uid="{00000000-0005-0000-0000-0000AD540000}"/>
    <cellStyle name="40% - Colore 2 8 2 10" xfId="21925" xr:uid="{00000000-0005-0000-0000-0000AE540000}"/>
    <cellStyle name="40% - Colore 2 8 2 2" xfId="21926" xr:uid="{00000000-0005-0000-0000-0000AF540000}"/>
    <cellStyle name="40% - Colore 2 8 2 2 2" xfId="21927" xr:uid="{00000000-0005-0000-0000-0000B0540000}"/>
    <cellStyle name="40% - Colore 2 8 2 2 2 2" xfId="21928" xr:uid="{00000000-0005-0000-0000-0000B1540000}"/>
    <cellStyle name="40% - Colore 2 8 2 2 2 2 2" xfId="21929" xr:uid="{00000000-0005-0000-0000-0000B2540000}"/>
    <cellStyle name="40% - Colore 2 8 2 2 2 2 3" xfId="21930" xr:uid="{00000000-0005-0000-0000-0000B3540000}"/>
    <cellStyle name="40% - Colore 2 8 2 2 2 3" xfId="21931" xr:uid="{00000000-0005-0000-0000-0000B4540000}"/>
    <cellStyle name="40% - Colore 2 8 2 2 2 4" xfId="21932" xr:uid="{00000000-0005-0000-0000-0000B5540000}"/>
    <cellStyle name="40% - Colore 2 8 2 2 3" xfId="21933" xr:uid="{00000000-0005-0000-0000-0000B6540000}"/>
    <cellStyle name="40% - Colore 2 8 2 2 3 2" xfId="21934" xr:uid="{00000000-0005-0000-0000-0000B7540000}"/>
    <cellStyle name="40% - Colore 2 8 2 2 3 3" xfId="21935" xr:uid="{00000000-0005-0000-0000-0000B8540000}"/>
    <cellStyle name="40% - Colore 2 8 2 2 4" xfId="21936" xr:uid="{00000000-0005-0000-0000-0000B9540000}"/>
    <cellStyle name="40% - Colore 2 8 2 2 4 2" xfId="21937" xr:uid="{00000000-0005-0000-0000-0000BA540000}"/>
    <cellStyle name="40% - Colore 2 8 2 2 4 3" xfId="21938" xr:uid="{00000000-0005-0000-0000-0000BB540000}"/>
    <cellStyle name="40% - Colore 2 8 2 2 5" xfId="21939" xr:uid="{00000000-0005-0000-0000-0000BC540000}"/>
    <cellStyle name="40% - Colore 2 8 2 2 5 2" xfId="21940" xr:uid="{00000000-0005-0000-0000-0000BD540000}"/>
    <cellStyle name="40% - Colore 2 8 2 2 5 3" xfId="21941" xr:uid="{00000000-0005-0000-0000-0000BE540000}"/>
    <cellStyle name="40% - Colore 2 8 2 2 6" xfId="21942" xr:uid="{00000000-0005-0000-0000-0000BF540000}"/>
    <cellStyle name="40% - Colore 2 8 2 2 7" xfId="21943" xr:uid="{00000000-0005-0000-0000-0000C0540000}"/>
    <cellStyle name="40% - Colore 2 8 2 3" xfId="21944" xr:uid="{00000000-0005-0000-0000-0000C1540000}"/>
    <cellStyle name="40% - Colore 2 8 2 3 2" xfId="21945" xr:uid="{00000000-0005-0000-0000-0000C2540000}"/>
    <cellStyle name="40% - Colore 2 8 2 3 2 2" xfId="21946" xr:uid="{00000000-0005-0000-0000-0000C3540000}"/>
    <cellStyle name="40% - Colore 2 8 2 3 2 2 2" xfId="21947" xr:uid="{00000000-0005-0000-0000-0000C4540000}"/>
    <cellStyle name="40% - Colore 2 8 2 3 2 2 3" xfId="21948" xr:uid="{00000000-0005-0000-0000-0000C5540000}"/>
    <cellStyle name="40% - Colore 2 8 2 3 2 3" xfId="21949" xr:uid="{00000000-0005-0000-0000-0000C6540000}"/>
    <cellStyle name="40% - Colore 2 8 2 3 2 4" xfId="21950" xr:uid="{00000000-0005-0000-0000-0000C7540000}"/>
    <cellStyle name="40% - Colore 2 8 2 3 3" xfId="21951" xr:uid="{00000000-0005-0000-0000-0000C8540000}"/>
    <cellStyle name="40% - Colore 2 8 2 3 3 2" xfId="21952" xr:uid="{00000000-0005-0000-0000-0000C9540000}"/>
    <cellStyle name="40% - Colore 2 8 2 3 3 3" xfId="21953" xr:uid="{00000000-0005-0000-0000-0000CA540000}"/>
    <cellStyle name="40% - Colore 2 8 2 3 4" xfId="21954" xr:uid="{00000000-0005-0000-0000-0000CB540000}"/>
    <cellStyle name="40% - Colore 2 8 2 3 4 2" xfId="21955" xr:uid="{00000000-0005-0000-0000-0000CC540000}"/>
    <cellStyle name="40% - Colore 2 8 2 3 4 3" xfId="21956" xr:uid="{00000000-0005-0000-0000-0000CD540000}"/>
    <cellStyle name="40% - Colore 2 8 2 3 5" xfId="21957" xr:uid="{00000000-0005-0000-0000-0000CE540000}"/>
    <cellStyle name="40% - Colore 2 8 2 3 5 2" xfId="21958" xr:uid="{00000000-0005-0000-0000-0000CF540000}"/>
    <cellStyle name="40% - Colore 2 8 2 3 5 3" xfId="21959" xr:uid="{00000000-0005-0000-0000-0000D0540000}"/>
    <cellStyle name="40% - Colore 2 8 2 3 6" xfId="21960" xr:uid="{00000000-0005-0000-0000-0000D1540000}"/>
    <cellStyle name="40% - Colore 2 8 2 3 7" xfId="21961" xr:uid="{00000000-0005-0000-0000-0000D2540000}"/>
    <cellStyle name="40% - Colore 2 8 2 4" xfId="21962" xr:uid="{00000000-0005-0000-0000-0000D3540000}"/>
    <cellStyle name="40% - Colore 2 8 2 4 2" xfId="21963" xr:uid="{00000000-0005-0000-0000-0000D4540000}"/>
    <cellStyle name="40% - Colore 2 8 2 4 2 2" xfId="21964" xr:uid="{00000000-0005-0000-0000-0000D5540000}"/>
    <cellStyle name="40% - Colore 2 8 2 4 2 2 2" xfId="21965" xr:uid="{00000000-0005-0000-0000-0000D6540000}"/>
    <cellStyle name="40% - Colore 2 8 2 4 2 2 3" xfId="21966" xr:uid="{00000000-0005-0000-0000-0000D7540000}"/>
    <cellStyle name="40% - Colore 2 8 2 4 2 3" xfId="21967" xr:uid="{00000000-0005-0000-0000-0000D8540000}"/>
    <cellStyle name="40% - Colore 2 8 2 4 2 4" xfId="21968" xr:uid="{00000000-0005-0000-0000-0000D9540000}"/>
    <cellStyle name="40% - Colore 2 8 2 4 3" xfId="21969" xr:uid="{00000000-0005-0000-0000-0000DA540000}"/>
    <cellStyle name="40% - Colore 2 8 2 4 3 2" xfId="21970" xr:uid="{00000000-0005-0000-0000-0000DB540000}"/>
    <cellStyle name="40% - Colore 2 8 2 4 3 3" xfId="21971" xr:uid="{00000000-0005-0000-0000-0000DC540000}"/>
    <cellStyle name="40% - Colore 2 8 2 4 4" xfId="21972" xr:uid="{00000000-0005-0000-0000-0000DD540000}"/>
    <cellStyle name="40% - Colore 2 8 2 4 4 2" xfId="21973" xr:uid="{00000000-0005-0000-0000-0000DE540000}"/>
    <cellStyle name="40% - Colore 2 8 2 4 4 3" xfId="21974" xr:uid="{00000000-0005-0000-0000-0000DF540000}"/>
    <cellStyle name="40% - Colore 2 8 2 4 5" xfId="21975" xr:uid="{00000000-0005-0000-0000-0000E0540000}"/>
    <cellStyle name="40% - Colore 2 8 2 4 5 2" xfId="21976" xr:uid="{00000000-0005-0000-0000-0000E1540000}"/>
    <cellStyle name="40% - Colore 2 8 2 4 5 3" xfId="21977" xr:uid="{00000000-0005-0000-0000-0000E2540000}"/>
    <cellStyle name="40% - Colore 2 8 2 4 6" xfId="21978" xr:uid="{00000000-0005-0000-0000-0000E3540000}"/>
    <cellStyle name="40% - Colore 2 8 2 4 7" xfId="21979" xr:uid="{00000000-0005-0000-0000-0000E4540000}"/>
    <cellStyle name="40% - Colore 2 8 2 5" xfId="21980" xr:uid="{00000000-0005-0000-0000-0000E5540000}"/>
    <cellStyle name="40% - Colore 2 8 2 5 2" xfId="21981" xr:uid="{00000000-0005-0000-0000-0000E6540000}"/>
    <cellStyle name="40% - Colore 2 8 2 5 2 2" xfId="21982" xr:uid="{00000000-0005-0000-0000-0000E7540000}"/>
    <cellStyle name="40% - Colore 2 8 2 5 2 3" xfId="21983" xr:uid="{00000000-0005-0000-0000-0000E8540000}"/>
    <cellStyle name="40% - Colore 2 8 2 5 3" xfId="21984" xr:uid="{00000000-0005-0000-0000-0000E9540000}"/>
    <cellStyle name="40% - Colore 2 8 2 5 4" xfId="21985" xr:uid="{00000000-0005-0000-0000-0000EA540000}"/>
    <cellStyle name="40% - Colore 2 8 2 6" xfId="21986" xr:uid="{00000000-0005-0000-0000-0000EB540000}"/>
    <cellStyle name="40% - Colore 2 8 2 6 2" xfId="21987" xr:uid="{00000000-0005-0000-0000-0000EC540000}"/>
    <cellStyle name="40% - Colore 2 8 2 6 3" xfId="21988" xr:uid="{00000000-0005-0000-0000-0000ED540000}"/>
    <cellStyle name="40% - Colore 2 8 2 7" xfId="21989" xr:uid="{00000000-0005-0000-0000-0000EE540000}"/>
    <cellStyle name="40% - Colore 2 8 2 7 2" xfId="21990" xr:uid="{00000000-0005-0000-0000-0000EF540000}"/>
    <cellStyle name="40% - Colore 2 8 2 7 3" xfId="21991" xr:uid="{00000000-0005-0000-0000-0000F0540000}"/>
    <cellStyle name="40% - Colore 2 8 2 8" xfId="21992" xr:uid="{00000000-0005-0000-0000-0000F1540000}"/>
    <cellStyle name="40% - Colore 2 8 2 8 2" xfId="21993" xr:uid="{00000000-0005-0000-0000-0000F2540000}"/>
    <cellStyle name="40% - Colore 2 8 2 8 3" xfId="21994" xr:uid="{00000000-0005-0000-0000-0000F3540000}"/>
    <cellStyle name="40% - Colore 2 8 2 9" xfId="21995" xr:uid="{00000000-0005-0000-0000-0000F4540000}"/>
    <cellStyle name="40% - Colore 2 8 3" xfId="21996" xr:uid="{00000000-0005-0000-0000-0000F5540000}"/>
    <cellStyle name="40% - Colore 2 8 3 10" xfId="21997" xr:uid="{00000000-0005-0000-0000-0000F6540000}"/>
    <cellStyle name="40% - Colore 2 8 3 2" xfId="21998" xr:uid="{00000000-0005-0000-0000-0000F7540000}"/>
    <cellStyle name="40% - Colore 2 8 3 2 2" xfId="21999" xr:uid="{00000000-0005-0000-0000-0000F8540000}"/>
    <cellStyle name="40% - Colore 2 8 3 2 2 2" xfId="22000" xr:uid="{00000000-0005-0000-0000-0000F9540000}"/>
    <cellStyle name="40% - Colore 2 8 3 2 2 2 2" xfId="22001" xr:uid="{00000000-0005-0000-0000-0000FA540000}"/>
    <cellStyle name="40% - Colore 2 8 3 2 2 2 3" xfId="22002" xr:uid="{00000000-0005-0000-0000-0000FB540000}"/>
    <cellStyle name="40% - Colore 2 8 3 2 2 3" xfId="22003" xr:uid="{00000000-0005-0000-0000-0000FC540000}"/>
    <cellStyle name="40% - Colore 2 8 3 2 2 4" xfId="22004" xr:uid="{00000000-0005-0000-0000-0000FD540000}"/>
    <cellStyle name="40% - Colore 2 8 3 2 3" xfId="22005" xr:uid="{00000000-0005-0000-0000-0000FE540000}"/>
    <cellStyle name="40% - Colore 2 8 3 2 3 2" xfId="22006" xr:uid="{00000000-0005-0000-0000-0000FF540000}"/>
    <cellStyle name="40% - Colore 2 8 3 2 3 3" xfId="22007" xr:uid="{00000000-0005-0000-0000-000000550000}"/>
    <cellStyle name="40% - Colore 2 8 3 2 4" xfId="22008" xr:uid="{00000000-0005-0000-0000-000001550000}"/>
    <cellStyle name="40% - Colore 2 8 3 2 4 2" xfId="22009" xr:uid="{00000000-0005-0000-0000-000002550000}"/>
    <cellStyle name="40% - Colore 2 8 3 2 4 3" xfId="22010" xr:uid="{00000000-0005-0000-0000-000003550000}"/>
    <cellStyle name="40% - Colore 2 8 3 2 5" xfId="22011" xr:uid="{00000000-0005-0000-0000-000004550000}"/>
    <cellStyle name="40% - Colore 2 8 3 2 5 2" xfId="22012" xr:uid="{00000000-0005-0000-0000-000005550000}"/>
    <cellStyle name="40% - Colore 2 8 3 2 5 3" xfId="22013" xr:uid="{00000000-0005-0000-0000-000006550000}"/>
    <cellStyle name="40% - Colore 2 8 3 2 6" xfId="22014" xr:uid="{00000000-0005-0000-0000-000007550000}"/>
    <cellStyle name="40% - Colore 2 8 3 2 7" xfId="22015" xr:uid="{00000000-0005-0000-0000-000008550000}"/>
    <cellStyle name="40% - Colore 2 8 3 3" xfId="22016" xr:uid="{00000000-0005-0000-0000-000009550000}"/>
    <cellStyle name="40% - Colore 2 8 3 3 2" xfId="22017" xr:uid="{00000000-0005-0000-0000-00000A550000}"/>
    <cellStyle name="40% - Colore 2 8 3 3 2 2" xfId="22018" xr:uid="{00000000-0005-0000-0000-00000B550000}"/>
    <cellStyle name="40% - Colore 2 8 3 3 2 2 2" xfId="22019" xr:uid="{00000000-0005-0000-0000-00000C550000}"/>
    <cellStyle name="40% - Colore 2 8 3 3 2 2 3" xfId="22020" xr:uid="{00000000-0005-0000-0000-00000D550000}"/>
    <cellStyle name="40% - Colore 2 8 3 3 2 3" xfId="22021" xr:uid="{00000000-0005-0000-0000-00000E550000}"/>
    <cellStyle name="40% - Colore 2 8 3 3 2 4" xfId="22022" xr:uid="{00000000-0005-0000-0000-00000F550000}"/>
    <cellStyle name="40% - Colore 2 8 3 3 3" xfId="22023" xr:uid="{00000000-0005-0000-0000-000010550000}"/>
    <cellStyle name="40% - Colore 2 8 3 3 3 2" xfId="22024" xr:uid="{00000000-0005-0000-0000-000011550000}"/>
    <cellStyle name="40% - Colore 2 8 3 3 3 3" xfId="22025" xr:uid="{00000000-0005-0000-0000-000012550000}"/>
    <cellStyle name="40% - Colore 2 8 3 3 4" xfId="22026" xr:uid="{00000000-0005-0000-0000-000013550000}"/>
    <cellStyle name="40% - Colore 2 8 3 3 4 2" xfId="22027" xr:uid="{00000000-0005-0000-0000-000014550000}"/>
    <cellStyle name="40% - Colore 2 8 3 3 4 3" xfId="22028" xr:uid="{00000000-0005-0000-0000-000015550000}"/>
    <cellStyle name="40% - Colore 2 8 3 3 5" xfId="22029" xr:uid="{00000000-0005-0000-0000-000016550000}"/>
    <cellStyle name="40% - Colore 2 8 3 3 5 2" xfId="22030" xr:uid="{00000000-0005-0000-0000-000017550000}"/>
    <cellStyle name="40% - Colore 2 8 3 3 5 3" xfId="22031" xr:uid="{00000000-0005-0000-0000-000018550000}"/>
    <cellStyle name="40% - Colore 2 8 3 3 6" xfId="22032" xr:uid="{00000000-0005-0000-0000-000019550000}"/>
    <cellStyle name="40% - Colore 2 8 3 3 7" xfId="22033" xr:uid="{00000000-0005-0000-0000-00001A550000}"/>
    <cellStyle name="40% - Colore 2 8 3 4" xfId="22034" xr:uid="{00000000-0005-0000-0000-00001B550000}"/>
    <cellStyle name="40% - Colore 2 8 3 4 2" xfId="22035" xr:uid="{00000000-0005-0000-0000-00001C550000}"/>
    <cellStyle name="40% - Colore 2 8 3 4 2 2" xfId="22036" xr:uid="{00000000-0005-0000-0000-00001D550000}"/>
    <cellStyle name="40% - Colore 2 8 3 4 2 2 2" xfId="22037" xr:uid="{00000000-0005-0000-0000-00001E550000}"/>
    <cellStyle name="40% - Colore 2 8 3 4 2 2 3" xfId="22038" xr:uid="{00000000-0005-0000-0000-00001F550000}"/>
    <cellStyle name="40% - Colore 2 8 3 4 2 3" xfId="22039" xr:uid="{00000000-0005-0000-0000-000020550000}"/>
    <cellStyle name="40% - Colore 2 8 3 4 2 4" xfId="22040" xr:uid="{00000000-0005-0000-0000-000021550000}"/>
    <cellStyle name="40% - Colore 2 8 3 4 3" xfId="22041" xr:uid="{00000000-0005-0000-0000-000022550000}"/>
    <cellStyle name="40% - Colore 2 8 3 4 3 2" xfId="22042" xr:uid="{00000000-0005-0000-0000-000023550000}"/>
    <cellStyle name="40% - Colore 2 8 3 4 3 3" xfId="22043" xr:uid="{00000000-0005-0000-0000-000024550000}"/>
    <cellStyle name="40% - Colore 2 8 3 4 4" xfId="22044" xr:uid="{00000000-0005-0000-0000-000025550000}"/>
    <cellStyle name="40% - Colore 2 8 3 4 4 2" xfId="22045" xr:uid="{00000000-0005-0000-0000-000026550000}"/>
    <cellStyle name="40% - Colore 2 8 3 4 4 3" xfId="22046" xr:uid="{00000000-0005-0000-0000-000027550000}"/>
    <cellStyle name="40% - Colore 2 8 3 4 5" xfId="22047" xr:uid="{00000000-0005-0000-0000-000028550000}"/>
    <cellStyle name="40% - Colore 2 8 3 4 5 2" xfId="22048" xr:uid="{00000000-0005-0000-0000-000029550000}"/>
    <cellStyle name="40% - Colore 2 8 3 4 5 3" xfId="22049" xr:uid="{00000000-0005-0000-0000-00002A550000}"/>
    <cellStyle name="40% - Colore 2 8 3 4 6" xfId="22050" xr:uid="{00000000-0005-0000-0000-00002B550000}"/>
    <cellStyle name="40% - Colore 2 8 3 4 7" xfId="22051" xr:uid="{00000000-0005-0000-0000-00002C550000}"/>
    <cellStyle name="40% - Colore 2 8 3 5" xfId="22052" xr:uid="{00000000-0005-0000-0000-00002D550000}"/>
    <cellStyle name="40% - Colore 2 8 3 5 2" xfId="22053" xr:uid="{00000000-0005-0000-0000-00002E550000}"/>
    <cellStyle name="40% - Colore 2 8 3 5 2 2" xfId="22054" xr:uid="{00000000-0005-0000-0000-00002F550000}"/>
    <cellStyle name="40% - Colore 2 8 3 5 2 3" xfId="22055" xr:uid="{00000000-0005-0000-0000-000030550000}"/>
    <cellStyle name="40% - Colore 2 8 3 5 3" xfId="22056" xr:uid="{00000000-0005-0000-0000-000031550000}"/>
    <cellStyle name="40% - Colore 2 8 3 5 4" xfId="22057" xr:uid="{00000000-0005-0000-0000-000032550000}"/>
    <cellStyle name="40% - Colore 2 8 3 6" xfId="22058" xr:uid="{00000000-0005-0000-0000-000033550000}"/>
    <cellStyle name="40% - Colore 2 8 3 6 2" xfId="22059" xr:uid="{00000000-0005-0000-0000-000034550000}"/>
    <cellStyle name="40% - Colore 2 8 3 6 3" xfId="22060" xr:uid="{00000000-0005-0000-0000-000035550000}"/>
    <cellStyle name="40% - Colore 2 8 3 7" xfId="22061" xr:uid="{00000000-0005-0000-0000-000036550000}"/>
    <cellStyle name="40% - Colore 2 8 3 7 2" xfId="22062" xr:uid="{00000000-0005-0000-0000-000037550000}"/>
    <cellStyle name="40% - Colore 2 8 3 7 3" xfId="22063" xr:uid="{00000000-0005-0000-0000-000038550000}"/>
    <cellStyle name="40% - Colore 2 8 3 8" xfId="22064" xr:uid="{00000000-0005-0000-0000-000039550000}"/>
    <cellStyle name="40% - Colore 2 8 3 8 2" xfId="22065" xr:uid="{00000000-0005-0000-0000-00003A550000}"/>
    <cellStyle name="40% - Colore 2 8 3 8 3" xfId="22066" xr:uid="{00000000-0005-0000-0000-00003B550000}"/>
    <cellStyle name="40% - Colore 2 8 3 9" xfId="22067" xr:uid="{00000000-0005-0000-0000-00003C550000}"/>
    <cellStyle name="40% - Colore 2 8 4" xfId="22068" xr:uid="{00000000-0005-0000-0000-00003D550000}"/>
    <cellStyle name="40% - Colore 2 8 4 2" xfId="22069" xr:uid="{00000000-0005-0000-0000-00003E550000}"/>
    <cellStyle name="40% - Colore 2 8 4 2 2" xfId="22070" xr:uid="{00000000-0005-0000-0000-00003F550000}"/>
    <cellStyle name="40% - Colore 2 8 4 2 2 2" xfId="22071" xr:uid="{00000000-0005-0000-0000-000040550000}"/>
    <cellStyle name="40% - Colore 2 8 4 2 2 3" xfId="22072" xr:uid="{00000000-0005-0000-0000-000041550000}"/>
    <cellStyle name="40% - Colore 2 8 4 2 3" xfId="22073" xr:uid="{00000000-0005-0000-0000-000042550000}"/>
    <cellStyle name="40% - Colore 2 8 4 2 4" xfId="22074" xr:uid="{00000000-0005-0000-0000-000043550000}"/>
    <cellStyle name="40% - Colore 2 8 4 3" xfId="22075" xr:uid="{00000000-0005-0000-0000-000044550000}"/>
    <cellStyle name="40% - Colore 2 8 4 3 2" xfId="22076" xr:uid="{00000000-0005-0000-0000-000045550000}"/>
    <cellStyle name="40% - Colore 2 8 4 3 3" xfId="22077" xr:uid="{00000000-0005-0000-0000-000046550000}"/>
    <cellStyle name="40% - Colore 2 8 4 4" xfId="22078" xr:uid="{00000000-0005-0000-0000-000047550000}"/>
    <cellStyle name="40% - Colore 2 8 4 4 2" xfId="22079" xr:uid="{00000000-0005-0000-0000-000048550000}"/>
    <cellStyle name="40% - Colore 2 8 4 4 3" xfId="22080" xr:uid="{00000000-0005-0000-0000-000049550000}"/>
    <cellStyle name="40% - Colore 2 8 4 5" xfId="22081" xr:uid="{00000000-0005-0000-0000-00004A550000}"/>
    <cellStyle name="40% - Colore 2 8 4 5 2" xfId="22082" xr:uid="{00000000-0005-0000-0000-00004B550000}"/>
    <cellStyle name="40% - Colore 2 8 4 5 3" xfId="22083" xr:uid="{00000000-0005-0000-0000-00004C550000}"/>
    <cellStyle name="40% - Colore 2 8 4 6" xfId="22084" xr:uid="{00000000-0005-0000-0000-00004D550000}"/>
    <cellStyle name="40% - Colore 2 8 4 7" xfId="22085" xr:uid="{00000000-0005-0000-0000-00004E550000}"/>
    <cellStyle name="40% - Colore 2 8 5" xfId="22086" xr:uid="{00000000-0005-0000-0000-00004F550000}"/>
    <cellStyle name="40% - Colore 2 8 5 2" xfId="22087" xr:uid="{00000000-0005-0000-0000-000050550000}"/>
    <cellStyle name="40% - Colore 2 8 5 2 2" xfId="22088" xr:uid="{00000000-0005-0000-0000-000051550000}"/>
    <cellStyle name="40% - Colore 2 8 5 2 2 2" xfId="22089" xr:uid="{00000000-0005-0000-0000-000052550000}"/>
    <cellStyle name="40% - Colore 2 8 5 2 2 3" xfId="22090" xr:uid="{00000000-0005-0000-0000-000053550000}"/>
    <cellStyle name="40% - Colore 2 8 5 2 3" xfId="22091" xr:uid="{00000000-0005-0000-0000-000054550000}"/>
    <cellStyle name="40% - Colore 2 8 5 2 4" xfId="22092" xr:uid="{00000000-0005-0000-0000-000055550000}"/>
    <cellStyle name="40% - Colore 2 8 5 3" xfId="22093" xr:uid="{00000000-0005-0000-0000-000056550000}"/>
    <cellStyle name="40% - Colore 2 8 5 3 2" xfId="22094" xr:uid="{00000000-0005-0000-0000-000057550000}"/>
    <cellStyle name="40% - Colore 2 8 5 3 3" xfId="22095" xr:uid="{00000000-0005-0000-0000-000058550000}"/>
    <cellStyle name="40% - Colore 2 8 5 4" xfId="22096" xr:uid="{00000000-0005-0000-0000-000059550000}"/>
    <cellStyle name="40% - Colore 2 8 5 4 2" xfId="22097" xr:uid="{00000000-0005-0000-0000-00005A550000}"/>
    <cellStyle name="40% - Colore 2 8 5 4 3" xfId="22098" xr:uid="{00000000-0005-0000-0000-00005B550000}"/>
    <cellStyle name="40% - Colore 2 8 5 5" xfId="22099" xr:uid="{00000000-0005-0000-0000-00005C550000}"/>
    <cellStyle name="40% - Colore 2 8 5 5 2" xfId="22100" xr:uid="{00000000-0005-0000-0000-00005D550000}"/>
    <cellStyle name="40% - Colore 2 8 5 5 3" xfId="22101" xr:uid="{00000000-0005-0000-0000-00005E550000}"/>
    <cellStyle name="40% - Colore 2 8 5 6" xfId="22102" xr:uid="{00000000-0005-0000-0000-00005F550000}"/>
    <cellStyle name="40% - Colore 2 8 5 7" xfId="22103" xr:uid="{00000000-0005-0000-0000-000060550000}"/>
    <cellStyle name="40% - Colore 2 8 6" xfId="22104" xr:uid="{00000000-0005-0000-0000-000061550000}"/>
    <cellStyle name="40% - Colore 2 8 6 2" xfId="22105" xr:uid="{00000000-0005-0000-0000-000062550000}"/>
    <cellStyle name="40% - Colore 2 8 6 2 2" xfId="22106" xr:uid="{00000000-0005-0000-0000-000063550000}"/>
    <cellStyle name="40% - Colore 2 8 6 2 2 2" xfId="22107" xr:uid="{00000000-0005-0000-0000-000064550000}"/>
    <cellStyle name="40% - Colore 2 8 6 2 2 3" xfId="22108" xr:uid="{00000000-0005-0000-0000-000065550000}"/>
    <cellStyle name="40% - Colore 2 8 6 2 3" xfId="22109" xr:uid="{00000000-0005-0000-0000-000066550000}"/>
    <cellStyle name="40% - Colore 2 8 6 2 4" xfId="22110" xr:uid="{00000000-0005-0000-0000-000067550000}"/>
    <cellStyle name="40% - Colore 2 8 6 3" xfId="22111" xr:uid="{00000000-0005-0000-0000-000068550000}"/>
    <cellStyle name="40% - Colore 2 8 6 3 2" xfId="22112" xr:uid="{00000000-0005-0000-0000-000069550000}"/>
    <cellStyle name="40% - Colore 2 8 6 3 3" xfId="22113" xr:uid="{00000000-0005-0000-0000-00006A550000}"/>
    <cellStyle name="40% - Colore 2 8 6 4" xfId="22114" xr:uid="{00000000-0005-0000-0000-00006B550000}"/>
    <cellStyle name="40% - Colore 2 8 6 4 2" xfId="22115" xr:uid="{00000000-0005-0000-0000-00006C550000}"/>
    <cellStyle name="40% - Colore 2 8 6 4 3" xfId="22116" xr:uid="{00000000-0005-0000-0000-00006D550000}"/>
    <cellStyle name="40% - Colore 2 8 6 5" xfId="22117" xr:uid="{00000000-0005-0000-0000-00006E550000}"/>
    <cellStyle name="40% - Colore 2 8 6 5 2" xfId="22118" xr:uid="{00000000-0005-0000-0000-00006F550000}"/>
    <cellStyle name="40% - Colore 2 8 6 5 3" xfId="22119" xr:uid="{00000000-0005-0000-0000-000070550000}"/>
    <cellStyle name="40% - Colore 2 8 6 6" xfId="22120" xr:uid="{00000000-0005-0000-0000-000071550000}"/>
    <cellStyle name="40% - Colore 2 8 6 7" xfId="22121" xr:uid="{00000000-0005-0000-0000-000072550000}"/>
    <cellStyle name="40% - Colore 2 8 7" xfId="22122" xr:uid="{00000000-0005-0000-0000-000073550000}"/>
    <cellStyle name="40% - Colore 2 8 7 2" xfId="22123" xr:uid="{00000000-0005-0000-0000-000074550000}"/>
    <cellStyle name="40% - Colore 2 8 7 2 2" xfId="22124" xr:uid="{00000000-0005-0000-0000-000075550000}"/>
    <cellStyle name="40% - Colore 2 8 7 2 3" xfId="22125" xr:uid="{00000000-0005-0000-0000-000076550000}"/>
    <cellStyle name="40% - Colore 2 8 7 3" xfId="22126" xr:uid="{00000000-0005-0000-0000-000077550000}"/>
    <cellStyle name="40% - Colore 2 8 7 4" xfId="22127" xr:uid="{00000000-0005-0000-0000-000078550000}"/>
    <cellStyle name="40% - Colore 2 8 8" xfId="22128" xr:uid="{00000000-0005-0000-0000-000079550000}"/>
    <cellStyle name="40% - Colore 2 8 8 2" xfId="22129" xr:uid="{00000000-0005-0000-0000-00007A550000}"/>
    <cellStyle name="40% - Colore 2 8 8 3" xfId="22130" xr:uid="{00000000-0005-0000-0000-00007B550000}"/>
    <cellStyle name="40% - Colore 2 8 9" xfId="22131" xr:uid="{00000000-0005-0000-0000-00007C550000}"/>
    <cellStyle name="40% - Colore 2 8 9 2" xfId="22132" xr:uid="{00000000-0005-0000-0000-00007D550000}"/>
    <cellStyle name="40% - Colore 2 8 9 3" xfId="22133" xr:uid="{00000000-0005-0000-0000-00007E550000}"/>
    <cellStyle name="40% - Colore 2 9" xfId="22134" xr:uid="{00000000-0005-0000-0000-00007F550000}"/>
    <cellStyle name="40% - Colore 2 9 10" xfId="22135" xr:uid="{00000000-0005-0000-0000-000080550000}"/>
    <cellStyle name="40% - Colore 2 9 10 2" xfId="22136" xr:uid="{00000000-0005-0000-0000-000081550000}"/>
    <cellStyle name="40% - Colore 2 9 10 3" xfId="22137" xr:uid="{00000000-0005-0000-0000-000082550000}"/>
    <cellStyle name="40% - Colore 2 9 11" xfId="22138" xr:uid="{00000000-0005-0000-0000-000083550000}"/>
    <cellStyle name="40% - Colore 2 9 12" xfId="22139" xr:uid="{00000000-0005-0000-0000-000084550000}"/>
    <cellStyle name="40% - Colore 2 9 2" xfId="22140" xr:uid="{00000000-0005-0000-0000-000085550000}"/>
    <cellStyle name="40% - Colore 2 9 2 10" xfId="22141" xr:uid="{00000000-0005-0000-0000-000086550000}"/>
    <cellStyle name="40% - Colore 2 9 2 2" xfId="22142" xr:uid="{00000000-0005-0000-0000-000087550000}"/>
    <cellStyle name="40% - Colore 2 9 2 2 2" xfId="22143" xr:uid="{00000000-0005-0000-0000-000088550000}"/>
    <cellStyle name="40% - Colore 2 9 2 2 2 2" xfId="22144" xr:uid="{00000000-0005-0000-0000-000089550000}"/>
    <cellStyle name="40% - Colore 2 9 2 2 2 2 2" xfId="22145" xr:uid="{00000000-0005-0000-0000-00008A550000}"/>
    <cellStyle name="40% - Colore 2 9 2 2 2 2 3" xfId="22146" xr:uid="{00000000-0005-0000-0000-00008B550000}"/>
    <cellStyle name="40% - Colore 2 9 2 2 2 3" xfId="22147" xr:uid="{00000000-0005-0000-0000-00008C550000}"/>
    <cellStyle name="40% - Colore 2 9 2 2 2 4" xfId="22148" xr:uid="{00000000-0005-0000-0000-00008D550000}"/>
    <cellStyle name="40% - Colore 2 9 2 2 3" xfId="22149" xr:uid="{00000000-0005-0000-0000-00008E550000}"/>
    <cellStyle name="40% - Colore 2 9 2 2 3 2" xfId="22150" xr:uid="{00000000-0005-0000-0000-00008F550000}"/>
    <cellStyle name="40% - Colore 2 9 2 2 3 3" xfId="22151" xr:uid="{00000000-0005-0000-0000-000090550000}"/>
    <cellStyle name="40% - Colore 2 9 2 2 4" xfId="22152" xr:uid="{00000000-0005-0000-0000-000091550000}"/>
    <cellStyle name="40% - Colore 2 9 2 2 4 2" xfId="22153" xr:uid="{00000000-0005-0000-0000-000092550000}"/>
    <cellStyle name="40% - Colore 2 9 2 2 4 3" xfId="22154" xr:uid="{00000000-0005-0000-0000-000093550000}"/>
    <cellStyle name="40% - Colore 2 9 2 2 5" xfId="22155" xr:uid="{00000000-0005-0000-0000-000094550000}"/>
    <cellStyle name="40% - Colore 2 9 2 2 5 2" xfId="22156" xr:uid="{00000000-0005-0000-0000-000095550000}"/>
    <cellStyle name="40% - Colore 2 9 2 2 5 3" xfId="22157" xr:uid="{00000000-0005-0000-0000-000096550000}"/>
    <cellStyle name="40% - Colore 2 9 2 2 6" xfId="22158" xr:uid="{00000000-0005-0000-0000-000097550000}"/>
    <cellStyle name="40% - Colore 2 9 2 2 7" xfId="22159" xr:uid="{00000000-0005-0000-0000-000098550000}"/>
    <cellStyle name="40% - Colore 2 9 2 3" xfId="22160" xr:uid="{00000000-0005-0000-0000-000099550000}"/>
    <cellStyle name="40% - Colore 2 9 2 3 2" xfId="22161" xr:uid="{00000000-0005-0000-0000-00009A550000}"/>
    <cellStyle name="40% - Colore 2 9 2 3 2 2" xfId="22162" xr:uid="{00000000-0005-0000-0000-00009B550000}"/>
    <cellStyle name="40% - Colore 2 9 2 3 2 2 2" xfId="22163" xr:uid="{00000000-0005-0000-0000-00009C550000}"/>
    <cellStyle name="40% - Colore 2 9 2 3 2 2 3" xfId="22164" xr:uid="{00000000-0005-0000-0000-00009D550000}"/>
    <cellStyle name="40% - Colore 2 9 2 3 2 3" xfId="22165" xr:uid="{00000000-0005-0000-0000-00009E550000}"/>
    <cellStyle name="40% - Colore 2 9 2 3 2 4" xfId="22166" xr:uid="{00000000-0005-0000-0000-00009F550000}"/>
    <cellStyle name="40% - Colore 2 9 2 3 3" xfId="22167" xr:uid="{00000000-0005-0000-0000-0000A0550000}"/>
    <cellStyle name="40% - Colore 2 9 2 3 3 2" xfId="22168" xr:uid="{00000000-0005-0000-0000-0000A1550000}"/>
    <cellStyle name="40% - Colore 2 9 2 3 3 3" xfId="22169" xr:uid="{00000000-0005-0000-0000-0000A2550000}"/>
    <cellStyle name="40% - Colore 2 9 2 3 4" xfId="22170" xr:uid="{00000000-0005-0000-0000-0000A3550000}"/>
    <cellStyle name="40% - Colore 2 9 2 3 4 2" xfId="22171" xr:uid="{00000000-0005-0000-0000-0000A4550000}"/>
    <cellStyle name="40% - Colore 2 9 2 3 4 3" xfId="22172" xr:uid="{00000000-0005-0000-0000-0000A5550000}"/>
    <cellStyle name="40% - Colore 2 9 2 3 5" xfId="22173" xr:uid="{00000000-0005-0000-0000-0000A6550000}"/>
    <cellStyle name="40% - Colore 2 9 2 3 5 2" xfId="22174" xr:uid="{00000000-0005-0000-0000-0000A7550000}"/>
    <cellStyle name="40% - Colore 2 9 2 3 5 3" xfId="22175" xr:uid="{00000000-0005-0000-0000-0000A8550000}"/>
    <cellStyle name="40% - Colore 2 9 2 3 6" xfId="22176" xr:uid="{00000000-0005-0000-0000-0000A9550000}"/>
    <cellStyle name="40% - Colore 2 9 2 3 7" xfId="22177" xr:uid="{00000000-0005-0000-0000-0000AA550000}"/>
    <cellStyle name="40% - Colore 2 9 2 4" xfId="22178" xr:uid="{00000000-0005-0000-0000-0000AB550000}"/>
    <cellStyle name="40% - Colore 2 9 2 4 2" xfId="22179" xr:uid="{00000000-0005-0000-0000-0000AC550000}"/>
    <cellStyle name="40% - Colore 2 9 2 4 2 2" xfId="22180" xr:uid="{00000000-0005-0000-0000-0000AD550000}"/>
    <cellStyle name="40% - Colore 2 9 2 4 2 2 2" xfId="22181" xr:uid="{00000000-0005-0000-0000-0000AE550000}"/>
    <cellStyle name="40% - Colore 2 9 2 4 2 2 3" xfId="22182" xr:uid="{00000000-0005-0000-0000-0000AF550000}"/>
    <cellStyle name="40% - Colore 2 9 2 4 2 3" xfId="22183" xr:uid="{00000000-0005-0000-0000-0000B0550000}"/>
    <cellStyle name="40% - Colore 2 9 2 4 2 4" xfId="22184" xr:uid="{00000000-0005-0000-0000-0000B1550000}"/>
    <cellStyle name="40% - Colore 2 9 2 4 3" xfId="22185" xr:uid="{00000000-0005-0000-0000-0000B2550000}"/>
    <cellStyle name="40% - Colore 2 9 2 4 3 2" xfId="22186" xr:uid="{00000000-0005-0000-0000-0000B3550000}"/>
    <cellStyle name="40% - Colore 2 9 2 4 3 3" xfId="22187" xr:uid="{00000000-0005-0000-0000-0000B4550000}"/>
    <cellStyle name="40% - Colore 2 9 2 4 4" xfId="22188" xr:uid="{00000000-0005-0000-0000-0000B5550000}"/>
    <cellStyle name="40% - Colore 2 9 2 4 4 2" xfId="22189" xr:uid="{00000000-0005-0000-0000-0000B6550000}"/>
    <cellStyle name="40% - Colore 2 9 2 4 4 3" xfId="22190" xr:uid="{00000000-0005-0000-0000-0000B7550000}"/>
    <cellStyle name="40% - Colore 2 9 2 4 5" xfId="22191" xr:uid="{00000000-0005-0000-0000-0000B8550000}"/>
    <cellStyle name="40% - Colore 2 9 2 4 5 2" xfId="22192" xr:uid="{00000000-0005-0000-0000-0000B9550000}"/>
    <cellStyle name="40% - Colore 2 9 2 4 5 3" xfId="22193" xr:uid="{00000000-0005-0000-0000-0000BA550000}"/>
    <cellStyle name="40% - Colore 2 9 2 4 6" xfId="22194" xr:uid="{00000000-0005-0000-0000-0000BB550000}"/>
    <cellStyle name="40% - Colore 2 9 2 4 7" xfId="22195" xr:uid="{00000000-0005-0000-0000-0000BC550000}"/>
    <cellStyle name="40% - Colore 2 9 2 5" xfId="22196" xr:uid="{00000000-0005-0000-0000-0000BD550000}"/>
    <cellStyle name="40% - Colore 2 9 2 5 2" xfId="22197" xr:uid="{00000000-0005-0000-0000-0000BE550000}"/>
    <cellStyle name="40% - Colore 2 9 2 5 2 2" xfId="22198" xr:uid="{00000000-0005-0000-0000-0000BF550000}"/>
    <cellStyle name="40% - Colore 2 9 2 5 2 3" xfId="22199" xr:uid="{00000000-0005-0000-0000-0000C0550000}"/>
    <cellStyle name="40% - Colore 2 9 2 5 3" xfId="22200" xr:uid="{00000000-0005-0000-0000-0000C1550000}"/>
    <cellStyle name="40% - Colore 2 9 2 5 4" xfId="22201" xr:uid="{00000000-0005-0000-0000-0000C2550000}"/>
    <cellStyle name="40% - Colore 2 9 2 6" xfId="22202" xr:uid="{00000000-0005-0000-0000-0000C3550000}"/>
    <cellStyle name="40% - Colore 2 9 2 6 2" xfId="22203" xr:uid="{00000000-0005-0000-0000-0000C4550000}"/>
    <cellStyle name="40% - Colore 2 9 2 6 3" xfId="22204" xr:uid="{00000000-0005-0000-0000-0000C5550000}"/>
    <cellStyle name="40% - Colore 2 9 2 7" xfId="22205" xr:uid="{00000000-0005-0000-0000-0000C6550000}"/>
    <cellStyle name="40% - Colore 2 9 2 7 2" xfId="22206" xr:uid="{00000000-0005-0000-0000-0000C7550000}"/>
    <cellStyle name="40% - Colore 2 9 2 7 3" xfId="22207" xr:uid="{00000000-0005-0000-0000-0000C8550000}"/>
    <cellStyle name="40% - Colore 2 9 2 8" xfId="22208" xr:uid="{00000000-0005-0000-0000-0000C9550000}"/>
    <cellStyle name="40% - Colore 2 9 2 8 2" xfId="22209" xr:uid="{00000000-0005-0000-0000-0000CA550000}"/>
    <cellStyle name="40% - Colore 2 9 2 8 3" xfId="22210" xr:uid="{00000000-0005-0000-0000-0000CB550000}"/>
    <cellStyle name="40% - Colore 2 9 2 9" xfId="22211" xr:uid="{00000000-0005-0000-0000-0000CC550000}"/>
    <cellStyle name="40% - Colore 2 9 3" xfId="22212" xr:uid="{00000000-0005-0000-0000-0000CD550000}"/>
    <cellStyle name="40% - Colore 2 9 3 10" xfId="22213" xr:uid="{00000000-0005-0000-0000-0000CE550000}"/>
    <cellStyle name="40% - Colore 2 9 3 2" xfId="22214" xr:uid="{00000000-0005-0000-0000-0000CF550000}"/>
    <cellStyle name="40% - Colore 2 9 3 2 2" xfId="22215" xr:uid="{00000000-0005-0000-0000-0000D0550000}"/>
    <cellStyle name="40% - Colore 2 9 3 2 2 2" xfId="22216" xr:uid="{00000000-0005-0000-0000-0000D1550000}"/>
    <cellStyle name="40% - Colore 2 9 3 2 2 2 2" xfId="22217" xr:uid="{00000000-0005-0000-0000-0000D2550000}"/>
    <cellStyle name="40% - Colore 2 9 3 2 2 2 3" xfId="22218" xr:uid="{00000000-0005-0000-0000-0000D3550000}"/>
    <cellStyle name="40% - Colore 2 9 3 2 2 3" xfId="22219" xr:uid="{00000000-0005-0000-0000-0000D4550000}"/>
    <cellStyle name="40% - Colore 2 9 3 2 2 4" xfId="22220" xr:uid="{00000000-0005-0000-0000-0000D5550000}"/>
    <cellStyle name="40% - Colore 2 9 3 2 3" xfId="22221" xr:uid="{00000000-0005-0000-0000-0000D6550000}"/>
    <cellStyle name="40% - Colore 2 9 3 2 3 2" xfId="22222" xr:uid="{00000000-0005-0000-0000-0000D7550000}"/>
    <cellStyle name="40% - Colore 2 9 3 2 3 3" xfId="22223" xr:uid="{00000000-0005-0000-0000-0000D8550000}"/>
    <cellStyle name="40% - Colore 2 9 3 2 4" xfId="22224" xr:uid="{00000000-0005-0000-0000-0000D9550000}"/>
    <cellStyle name="40% - Colore 2 9 3 2 4 2" xfId="22225" xr:uid="{00000000-0005-0000-0000-0000DA550000}"/>
    <cellStyle name="40% - Colore 2 9 3 2 4 3" xfId="22226" xr:uid="{00000000-0005-0000-0000-0000DB550000}"/>
    <cellStyle name="40% - Colore 2 9 3 2 5" xfId="22227" xr:uid="{00000000-0005-0000-0000-0000DC550000}"/>
    <cellStyle name="40% - Colore 2 9 3 2 5 2" xfId="22228" xr:uid="{00000000-0005-0000-0000-0000DD550000}"/>
    <cellStyle name="40% - Colore 2 9 3 2 5 3" xfId="22229" xr:uid="{00000000-0005-0000-0000-0000DE550000}"/>
    <cellStyle name="40% - Colore 2 9 3 2 6" xfId="22230" xr:uid="{00000000-0005-0000-0000-0000DF550000}"/>
    <cellStyle name="40% - Colore 2 9 3 2 7" xfId="22231" xr:uid="{00000000-0005-0000-0000-0000E0550000}"/>
    <cellStyle name="40% - Colore 2 9 3 3" xfId="22232" xr:uid="{00000000-0005-0000-0000-0000E1550000}"/>
    <cellStyle name="40% - Colore 2 9 3 3 2" xfId="22233" xr:uid="{00000000-0005-0000-0000-0000E2550000}"/>
    <cellStyle name="40% - Colore 2 9 3 3 2 2" xfId="22234" xr:uid="{00000000-0005-0000-0000-0000E3550000}"/>
    <cellStyle name="40% - Colore 2 9 3 3 2 2 2" xfId="22235" xr:uid="{00000000-0005-0000-0000-0000E4550000}"/>
    <cellStyle name="40% - Colore 2 9 3 3 2 2 3" xfId="22236" xr:uid="{00000000-0005-0000-0000-0000E5550000}"/>
    <cellStyle name="40% - Colore 2 9 3 3 2 3" xfId="22237" xr:uid="{00000000-0005-0000-0000-0000E6550000}"/>
    <cellStyle name="40% - Colore 2 9 3 3 2 4" xfId="22238" xr:uid="{00000000-0005-0000-0000-0000E7550000}"/>
    <cellStyle name="40% - Colore 2 9 3 3 3" xfId="22239" xr:uid="{00000000-0005-0000-0000-0000E8550000}"/>
    <cellStyle name="40% - Colore 2 9 3 3 3 2" xfId="22240" xr:uid="{00000000-0005-0000-0000-0000E9550000}"/>
    <cellStyle name="40% - Colore 2 9 3 3 3 3" xfId="22241" xr:uid="{00000000-0005-0000-0000-0000EA550000}"/>
    <cellStyle name="40% - Colore 2 9 3 3 4" xfId="22242" xr:uid="{00000000-0005-0000-0000-0000EB550000}"/>
    <cellStyle name="40% - Colore 2 9 3 3 4 2" xfId="22243" xr:uid="{00000000-0005-0000-0000-0000EC550000}"/>
    <cellStyle name="40% - Colore 2 9 3 3 4 3" xfId="22244" xr:uid="{00000000-0005-0000-0000-0000ED550000}"/>
    <cellStyle name="40% - Colore 2 9 3 3 5" xfId="22245" xr:uid="{00000000-0005-0000-0000-0000EE550000}"/>
    <cellStyle name="40% - Colore 2 9 3 3 5 2" xfId="22246" xr:uid="{00000000-0005-0000-0000-0000EF550000}"/>
    <cellStyle name="40% - Colore 2 9 3 3 5 3" xfId="22247" xr:uid="{00000000-0005-0000-0000-0000F0550000}"/>
    <cellStyle name="40% - Colore 2 9 3 3 6" xfId="22248" xr:uid="{00000000-0005-0000-0000-0000F1550000}"/>
    <cellStyle name="40% - Colore 2 9 3 3 7" xfId="22249" xr:uid="{00000000-0005-0000-0000-0000F2550000}"/>
    <cellStyle name="40% - Colore 2 9 3 4" xfId="22250" xr:uid="{00000000-0005-0000-0000-0000F3550000}"/>
    <cellStyle name="40% - Colore 2 9 3 4 2" xfId="22251" xr:uid="{00000000-0005-0000-0000-0000F4550000}"/>
    <cellStyle name="40% - Colore 2 9 3 4 2 2" xfId="22252" xr:uid="{00000000-0005-0000-0000-0000F5550000}"/>
    <cellStyle name="40% - Colore 2 9 3 4 2 2 2" xfId="22253" xr:uid="{00000000-0005-0000-0000-0000F6550000}"/>
    <cellStyle name="40% - Colore 2 9 3 4 2 2 3" xfId="22254" xr:uid="{00000000-0005-0000-0000-0000F7550000}"/>
    <cellStyle name="40% - Colore 2 9 3 4 2 3" xfId="22255" xr:uid="{00000000-0005-0000-0000-0000F8550000}"/>
    <cellStyle name="40% - Colore 2 9 3 4 2 4" xfId="22256" xr:uid="{00000000-0005-0000-0000-0000F9550000}"/>
    <cellStyle name="40% - Colore 2 9 3 4 3" xfId="22257" xr:uid="{00000000-0005-0000-0000-0000FA550000}"/>
    <cellStyle name="40% - Colore 2 9 3 4 3 2" xfId="22258" xr:uid="{00000000-0005-0000-0000-0000FB550000}"/>
    <cellStyle name="40% - Colore 2 9 3 4 3 3" xfId="22259" xr:uid="{00000000-0005-0000-0000-0000FC550000}"/>
    <cellStyle name="40% - Colore 2 9 3 4 4" xfId="22260" xr:uid="{00000000-0005-0000-0000-0000FD550000}"/>
    <cellStyle name="40% - Colore 2 9 3 4 4 2" xfId="22261" xr:uid="{00000000-0005-0000-0000-0000FE550000}"/>
    <cellStyle name="40% - Colore 2 9 3 4 4 3" xfId="22262" xr:uid="{00000000-0005-0000-0000-0000FF550000}"/>
    <cellStyle name="40% - Colore 2 9 3 4 5" xfId="22263" xr:uid="{00000000-0005-0000-0000-000000560000}"/>
    <cellStyle name="40% - Colore 2 9 3 4 5 2" xfId="22264" xr:uid="{00000000-0005-0000-0000-000001560000}"/>
    <cellStyle name="40% - Colore 2 9 3 4 5 3" xfId="22265" xr:uid="{00000000-0005-0000-0000-000002560000}"/>
    <cellStyle name="40% - Colore 2 9 3 4 6" xfId="22266" xr:uid="{00000000-0005-0000-0000-000003560000}"/>
    <cellStyle name="40% - Colore 2 9 3 4 7" xfId="22267" xr:uid="{00000000-0005-0000-0000-000004560000}"/>
    <cellStyle name="40% - Colore 2 9 3 5" xfId="22268" xr:uid="{00000000-0005-0000-0000-000005560000}"/>
    <cellStyle name="40% - Colore 2 9 3 5 2" xfId="22269" xr:uid="{00000000-0005-0000-0000-000006560000}"/>
    <cellStyle name="40% - Colore 2 9 3 5 2 2" xfId="22270" xr:uid="{00000000-0005-0000-0000-000007560000}"/>
    <cellStyle name="40% - Colore 2 9 3 5 2 3" xfId="22271" xr:uid="{00000000-0005-0000-0000-000008560000}"/>
    <cellStyle name="40% - Colore 2 9 3 5 3" xfId="22272" xr:uid="{00000000-0005-0000-0000-000009560000}"/>
    <cellStyle name="40% - Colore 2 9 3 5 4" xfId="22273" xr:uid="{00000000-0005-0000-0000-00000A560000}"/>
    <cellStyle name="40% - Colore 2 9 3 6" xfId="22274" xr:uid="{00000000-0005-0000-0000-00000B560000}"/>
    <cellStyle name="40% - Colore 2 9 3 6 2" xfId="22275" xr:uid="{00000000-0005-0000-0000-00000C560000}"/>
    <cellStyle name="40% - Colore 2 9 3 6 3" xfId="22276" xr:uid="{00000000-0005-0000-0000-00000D560000}"/>
    <cellStyle name="40% - Colore 2 9 3 7" xfId="22277" xr:uid="{00000000-0005-0000-0000-00000E560000}"/>
    <cellStyle name="40% - Colore 2 9 3 7 2" xfId="22278" xr:uid="{00000000-0005-0000-0000-00000F560000}"/>
    <cellStyle name="40% - Colore 2 9 3 7 3" xfId="22279" xr:uid="{00000000-0005-0000-0000-000010560000}"/>
    <cellStyle name="40% - Colore 2 9 3 8" xfId="22280" xr:uid="{00000000-0005-0000-0000-000011560000}"/>
    <cellStyle name="40% - Colore 2 9 3 8 2" xfId="22281" xr:uid="{00000000-0005-0000-0000-000012560000}"/>
    <cellStyle name="40% - Colore 2 9 3 8 3" xfId="22282" xr:uid="{00000000-0005-0000-0000-000013560000}"/>
    <cellStyle name="40% - Colore 2 9 3 9" xfId="22283" xr:uid="{00000000-0005-0000-0000-000014560000}"/>
    <cellStyle name="40% - Colore 2 9 4" xfId="22284" xr:uid="{00000000-0005-0000-0000-000015560000}"/>
    <cellStyle name="40% - Colore 2 9 4 2" xfId="22285" xr:uid="{00000000-0005-0000-0000-000016560000}"/>
    <cellStyle name="40% - Colore 2 9 4 2 2" xfId="22286" xr:uid="{00000000-0005-0000-0000-000017560000}"/>
    <cellStyle name="40% - Colore 2 9 4 2 2 2" xfId="22287" xr:uid="{00000000-0005-0000-0000-000018560000}"/>
    <cellStyle name="40% - Colore 2 9 4 2 2 3" xfId="22288" xr:uid="{00000000-0005-0000-0000-000019560000}"/>
    <cellStyle name="40% - Colore 2 9 4 2 3" xfId="22289" xr:uid="{00000000-0005-0000-0000-00001A560000}"/>
    <cellStyle name="40% - Colore 2 9 4 2 4" xfId="22290" xr:uid="{00000000-0005-0000-0000-00001B560000}"/>
    <cellStyle name="40% - Colore 2 9 4 3" xfId="22291" xr:uid="{00000000-0005-0000-0000-00001C560000}"/>
    <cellStyle name="40% - Colore 2 9 4 3 2" xfId="22292" xr:uid="{00000000-0005-0000-0000-00001D560000}"/>
    <cellStyle name="40% - Colore 2 9 4 3 3" xfId="22293" xr:uid="{00000000-0005-0000-0000-00001E560000}"/>
    <cellStyle name="40% - Colore 2 9 4 4" xfId="22294" xr:uid="{00000000-0005-0000-0000-00001F560000}"/>
    <cellStyle name="40% - Colore 2 9 4 4 2" xfId="22295" xr:uid="{00000000-0005-0000-0000-000020560000}"/>
    <cellStyle name="40% - Colore 2 9 4 4 3" xfId="22296" xr:uid="{00000000-0005-0000-0000-000021560000}"/>
    <cellStyle name="40% - Colore 2 9 4 5" xfId="22297" xr:uid="{00000000-0005-0000-0000-000022560000}"/>
    <cellStyle name="40% - Colore 2 9 4 5 2" xfId="22298" xr:uid="{00000000-0005-0000-0000-000023560000}"/>
    <cellStyle name="40% - Colore 2 9 4 5 3" xfId="22299" xr:uid="{00000000-0005-0000-0000-000024560000}"/>
    <cellStyle name="40% - Colore 2 9 4 6" xfId="22300" xr:uid="{00000000-0005-0000-0000-000025560000}"/>
    <cellStyle name="40% - Colore 2 9 4 7" xfId="22301" xr:uid="{00000000-0005-0000-0000-000026560000}"/>
    <cellStyle name="40% - Colore 2 9 5" xfId="22302" xr:uid="{00000000-0005-0000-0000-000027560000}"/>
    <cellStyle name="40% - Colore 2 9 5 2" xfId="22303" xr:uid="{00000000-0005-0000-0000-000028560000}"/>
    <cellStyle name="40% - Colore 2 9 5 2 2" xfId="22304" xr:uid="{00000000-0005-0000-0000-000029560000}"/>
    <cellStyle name="40% - Colore 2 9 5 2 2 2" xfId="22305" xr:uid="{00000000-0005-0000-0000-00002A560000}"/>
    <cellStyle name="40% - Colore 2 9 5 2 2 3" xfId="22306" xr:uid="{00000000-0005-0000-0000-00002B560000}"/>
    <cellStyle name="40% - Colore 2 9 5 2 3" xfId="22307" xr:uid="{00000000-0005-0000-0000-00002C560000}"/>
    <cellStyle name="40% - Colore 2 9 5 2 4" xfId="22308" xr:uid="{00000000-0005-0000-0000-00002D560000}"/>
    <cellStyle name="40% - Colore 2 9 5 3" xfId="22309" xr:uid="{00000000-0005-0000-0000-00002E560000}"/>
    <cellStyle name="40% - Colore 2 9 5 3 2" xfId="22310" xr:uid="{00000000-0005-0000-0000-00002F560000}"/>
    <cellStyle name="40% - Colore 2 9 5 3 3" xfId="22311" xr:uid="{00000000-0005-0000-0000-000030560000}"/>
    <cellStyle name="40% - Colore 2 9 5 4" xfId="22312" xr:uid="{00000000-0005-0000-0000-000031560000}"/>
    <cellStyle name="40% - Colore 2 9 5 4 2" xfId="22313" xr:uid="{00000000-0005-0000-0000-000032560000}"/>
    <cellStyle name="40% - Colore 2 9 5 4 3" xfId="22314" xr:uid="{00000000-0005-0000-0000-000033560000}"/>
    <cellStyle name="40% - Colore 2 9 5 5" xfId="22315" xr:uid="{00000000-0005-0000-0000-000034560000}"/>
    <cellStyle name="40% - Colore 2 9 5 5 2" xfId="22316" xr:uid="{00000000-0005-0000-0000-000035560000}"/>
    <cellStyle name="40% - Colore 2 9 5 5 3" xfId="22317" xr:uid="{00000000-0005-0000-0000-000036560000}"/>
    <cellStyle name="40% - Colore 2 9 5 6" xfId="22318" xr:uid="{00000000-0005-0000-0000-000037560000}"/>
    <cellStyle name="40% - Colore 2 9 5 7" xfId="22319" xr:uid="{00000000-0005-0000-0000-000038560000}"/>
    <cellStyle name="40% - Colore 2 9 6" xfId="22320" xr:uid="{00000000-0005-0000-0000-000039560000}"/>
    <cellStyle name="40% - Colore 2 9 6 2" xfId="22321" xr:uid="{00000000-0005-0000-0000-00003A560000}"/>
    <cellStyle name="40% - Colore 2 9 6 2 2" xfId="22322" xr:uid="{00000000-0005-0000-0000-00003B560000}"/>
    <cellStyle name="40% - Colore 2 9 6 2 2 2" xfId="22323" xr:uid="{00000000-0005-0000-0000-00003C560000}"/>
    <cellStyle name="40% - Colore 2 9 6 2 2 3" xfId="22324" xr:uid="{00000000-0005-0000-0000-00003D560000}"/>
    <cellStyle name="40% - Colore 2 9 6 2 3" xfId="22325" xr:uid="{00000000-0005-0000-0000-00003E560000}"/>
    <cellStyle name="40% - Colore 2 9 6 2 4" xfId="22326" xr:uid="{00000000-0005-0000-0000-00003F560000}"/>
    <cellStyle name="40% - Colore 2 9 6 3" xfId="22327" xr:uid="{00000000-0005-0000-0000-000040560000}"/>
    <cellStyle name="40% - Colore 2 9 6 3 2" xfId="22328" xr:uid="{00000000-0005-0000-0000-000041560000}"/>
    <cellStyle name="40% - Colore 2 9 6 3 3" xfId="22329" xr:uid="{00000000-0005-0000-0000-000042560000}"/>
    <cellStyle name="40% - Colore 2 9 6 4" xfId="22330" xr:uid="{00000000-0005-0000-0000-000043560000}"/>
    <cellStyle name="40% - Colore 2 9 6 4 2" xfId="22331" xr:uid="{00000000-0005-0000-0000-000044560000}"/>
    <cellStyle name="40% - Colore 2 9 6 4 3" xfId="22332" xr:uid="{00000000-0005-0000-0000-000045560000}"/>
    <cellStyle name="40% - Colore 2 9 6 5" xfId="22333" xr:uid="{00000000-0005-0000-0000-000046560000}"/>
    <cellStyle name="40% - Colore 2 9 6 5 2" xfId="22334" xr:uid="{00000000-0005-0000-0000-000047560000}"/>
    <cellStyle name="40% - Colore 2 9 6 5 3" xfId="22335" xr:uid="{00000000-0005-0000-0000-000048560000}"/>
    <cellStyle name="40% - Colore 2 9 6 6" xfId="22336" xr:uid="{00000000-0005-0000-0000-000049560000}"/>
    <cellStyle name="40% - Colore 2 9 6 7" xfId="22337" xr:uid="{00000000-0005-0000-0000-00004A560000}"/>
    <cellStyle name="40% - Colore 2 9 7" xfId="22338" xr:uid="{00000000-0005-0000-0000-00004B560000}"/>
    <cellStyle name="40% - Colore 2 9 7 2" xfId="22339" xr:uid="{00000000-0005-0000-0000-00004C560000}"/>
    <cellStyle name="40% - Colore 2 9 7 2 2" xfId="22340" xr:uid="{00000000-0005-0000-0000-00004D560000}"/>
    <cellStyle name="40% - Colore 2 9 7 2 3" xfId="22341" xr:uid="{00000000-0005-0000-0000-00004E560000}"/>
    <cellStyle name="40% - Colore 2 9 7 3" xfId="22342" xr:uid="{00000000-0005-0000-0000-00004F560000}"/>
    <cellStyle name="40% - Colore 2 9 7 4" xfId="22343" xr:uid="{00000000-0005-0000-0000-000050560000}"/>
    <cellStyle name="40% - Colore 2 9 8" xfId="22344" xr:uid="{00000000-0005-0000-0000-000051560000}"/>
    <cellStyle name="40% - Colore 2 9 8 2" xfId="22345" xr:uid="{00000000-0005-0000-0000-000052560000}"/>
    <cellStyle name="40% - Colore 2 9 8 3" xfId="22346" xr:uid="{00000000-0005-0000-0000-000053560000}"/>
    <cellStyle name="40% - Colore 2 9 9" xfId="22347" xr:uid="{00000000-0005-0000-0000-000054560000}"/>
    <cellStyle name="40% - Colore 2 9 9 2" xfId="22348" xr:uid="{00000000-0005-0000-0000-000055560000}"/>
    <cellStyle name="40% - Colore 2 9 9 3" xfId="22349" xr:uid="{00000000-0005-0000-0000-000056560000}"/>
    <cellStyle name="40% - Colore 3 10" xfId="22350" xr:uid="{00000000-0005-0000-0000-000057560000}"/>
    <cellStyle name="40% - Colore 3 10 10" xfId="22351" xr:uid="{00000000-0005-0000-0000-000058560000}"/>
    <cellStyle name="40% - Colore 3 10 11" xfId="22352" xr:uid="{00000000-0005-0000-0000-000059560000}"/>
    <cellStyle name="40% - Colore 3 10 2" xfId="22353" xr:uid="{00000000-0005-0000-0000-00005A560000}"/>
    <cellStyle name="40% - Colore 3 10 2 10" xfId="22354" xr:uid="{00000000-0005-0000-0000-00005B560000}"/>
    <cellStyle name="40% - Colore 3 10 2 2" xfId="22355" xr:uid="{00000000-0005-0000-0000-00005C560000}"/>
    <cellStyle name="40% - Colore 3 10 2 2 2" xfId="22356" xr:uid="{00000000-0005-0000-0000-00005D560000}"/>
    <cellStyle name="40% - Colore 3 10 2 2 2 2" xfId="22357" xr:uid="{00000000-0005-0000-0000-00005E560000}"/>
    <cellStyle name="40% - Colore 3 10 2 2 2 2 2" xfId="22358" xr:uid="{00000000-0005-0000-0000-00005F560000}"/>
    <cellStyle name="40% - Colore 3 10 2 2 2 2 3" xfId="22359" xr:uid="{00000000-0005-0000-0000-000060560000}"/>
    <cellStyle name="40% - Colore 3 10 2 2 2 3" xfId="22360" xr:uid="{00000000-0005-0000-0000-000061560000}"/>
    <cellStyle name="40% - Colore 3 10 2 2 2 4" xfId="22361" xr:uid="{00000000-0005-0000-0000-000062560000}"/>
    <cellStyle name="40% - Colore 3 10 2 2 3" xfId="22362" xr:uid="{00000000-0005-0000-0000-000063560000}"/>
    <cellStyle name="40% - Colore 3 10 2 2 3 2" xfId="22363" xr:uid="{00000000-0005-0000-0000-000064560000}"/>
    <cellStyle name="40% - Colore 3 10 2 2 3 3" xfId="22364" xr:uid="{00000000-0005-0000-0000-000065560000}"/>
    <cellStyle name="40% - Colore 3 10 2 2 4" xfId="22365" xr:uid="{00000000-0005-0000-0000-000066560000}"/>
    <cellStyle name="40% - Colore 3 10 2 2 4 2" xfId="22366" xr:uid="{00000000-0005-0000-0000-000067560000}"/>
    <cellStyle name="40% - Colore 3 10 2 2 4 3" xfId="22367" xr:uid="{00000000-0005-0000-0000-000068560000}"/>
    <cellStyle name="40% - Colore 3 10 2 2 5" xfId="22368" xr:uid="{00000000-0005-0000-0000-000069560000}"/>
    <cellStyle name="40% - Colore 3 10 2 2 5 2" xfId="22369" xr:uid="{00000000-0005-0000-0000-00006A560000}"/>
    <cellStyle name="40% - Colore 3 10 2 2 5 3" xfId="22370" xr:uid="{00000000-0005-0000-0000-00006B560000}"/>
    <cellStyle name="40% - Colore 3 10 2 2 6" xfId="22371" xr:uid="{00000000-0005-0000-0000-00006C560000}"/>
    <cellStyle name="40% - Colore 3 10 2 2 7" xfId="22372" xr:uid="{00000000-0005-0000-0000-00006D560000}"/>
    <cellStyle name="40% - Colore 3 10 2 3" xfId="22373" xr:uid="{00000000-0005-0000-0000-00006E560000}"/>
    <cellStyle name="40% - Colore 3 10 2 3 2" xfId="22374" xr:uid="{00000000-0005-0000-0000-00006F560000}"/>
    <cellStyle name="40% - Colore 3 10 2 3 2 2" xfId="22375" xr:uid="{00000000-0005-0000-0000-000070560000}"/>
    <cellStyle name="40% - Colore 3 10 2 3 2 2 2" xfId="22376" xr:uid="{00000000-0005-0000-0000-000071560000}"/>
    <cellStyle name="40% - Colore 3 10 2 3 2 2 3" xfId="22377" xr:uid="{00000000-0005-0000-0000-000072560000}"/>
    <cellStyle name="40% - Colore 3 10 2 3 2 3" xfId="22378" xr:uid="{00000000-0005-0000-0000-000073560000}"/>
    <cellStyle name="40% - Colore 3 10 2 3 2 4" xfId="22379" xr:uid="{00000000-0005-0000-0000-000074560000}"/>
    <cellStyle name="40% - Colore 3 10 2 3 3" xfId="22380" xr:uid="{00000000-0005-0000-0000-000075560000}"/>
    <cellStyle name="40% - Colore 3 10 2 3 3 2" xfId="22381" xr:uid="{00000000-0005-0000-0000-000076560000}"/>
    <cellStyle name="40% - Colore 3 10 2 3 3 3" xfId="22382" xr:uid="{00000000-0005-0000-0000-000077560000}"/>
    <cellStyle name="40% - Colore 3 10 2 3 4" xfId="22383" xr:uid="{00000000-0005-0000-0000-000078560000}"/>
    <cellStyle name="40% - Colore 3 10 2 3 4 2" xfId="22384" xr:uid="{00000000-0005-0000-0000-000079560000}"/>
    <cellStyle name="40% - Colore 3 10 2 3 4 3" xfId="22385" xr:uid="{00000000-0005-0000-0000-00007A560000}"/>
    <cellStyle name="40% - Colore 3 10 2 3 5" xfId="22386" xr:uid="{00000000-0005-0000-0000-00007B560000}"/>
    <cellStyle name="40% - Colore 3 10 2 3 5 2" xfId="22387" xr:uid="{00000000-0005-0000-0000-00007C560000}"/>
    <cellStyle name="40% - Colore 3 10 2 3 5 3" xfId="22388" xr:uid="{00000000-0005-0000-0000-00007D560000}"/>
    <cellStyle name="40% - Colore 3 10 2 3 6" xfId="22389" xr:uid="{00000000-0005-0000-0000-00007E560000}"/>
    <cellStyle name="40% - Colore 3 10 2 3 7" xfId="22390" xr:uid="{00000000-0005-0000-0000-00007F560000}"/>
    <cellStyle name="40% - Colore 3 10 2 4" xfId="22391" xr:uid="{00000000-0005-0000-0000-000080560000}"/>
    <cellStyle name="40% - Colore 3 10 2 4 2" xfId="22392" xr:uid="{00000000-0005-0000-0000-000081560000}"/>
    <cellStyle name="40% - Colore 3 10 2 4 2 2" xfId="22393" xr:uid="{00000000-0005-0000-0000-000082560000}"/>
    <cellStyle name="40% - Colore 3 10 2 4 2 2 2" xfId="22394" xr:uid="{00000000-0005-0000-0000-000083560000}"/>
    <cellStyle name="40% - Colore 3 10 2 4 2 2 3" xfId="22395" xr:uid="{00000000-0005-0000-0000-000084560000}"/>
    <cellStyle name="40% - Colore 3 10 2 4 2 3" xfId="22396" xr:uid="{00000000-0005-0000-0000-000085560000}"/>
    <cellStyle name="40% - Colore 3 10 2 4 2 4" xfId="22397" xr:uid="{00000000-0005-0000-0000-000086560000}"/>
    <cellStyle name="40% - Colore 3 10 2 4 3" xfId="22398" xr:uid="{00000000-0005-0000-0000-000087560000}"/>
    <cellStyle name="40% - Colore 3 10 2 4 3 2" xfId="22399" xr:uid="{00000000-0005-0000-0000-000088560000}"/>
    <cellStyle name="40% - Colore 3 10 2 4 3 3" xfId="22400" xr:uid="{00000000-0005-0000-0000-000089560000}"/>
    <cellStyle name="40% - Colore 3 10 2 4 4" xfId="22401" xr:uid="{00000000-0005-0000-0000-00008A560000}"/>
    <cellStyle name="40% - Colore 3 10 2 4 4 2" xfId="22402" xr:uid="{00000000-0005-0000-0000-00008B560000}"/>
    <cellStyle name="40% - Colore 3 10 2 4 4 3" xfId="22403" xr:uid="{00000000-0005-0000-0000-00008C560000}"/>
    <cellStyle name="40% - Colore 3 10 2 4 5" xfId="22404" xr:uid="{00000000-0005-0000-0000-00008D560000}"/>
    <cellStyle name="40% - Colore 3 10 2 4 5 2" xfId="22405" xr:uid="{00000000-0005-0000-0000-00008E560000}"/>
    <cellStyle name="40% - Colore 3 10 2 4 5 3" xfId="22406" xr:uid="{00000000-0005-0000-0000-00008F560000}"/>
    <cellStyle name="40% - Colore 3 10 2 4 6" xfId="22407" xr:uid="{00000000-0005-0000-0000-000090560000}"/>
    <cellStyle name="40% - Colore 3 10 2 4 7" xfId="22408" xr:uid="{00000000-0005-0000-0000-000091560000}"/>
    <cellStyle name="40% - Colore 3 10 2 5" xfId="22409" xr:uid="{00000000-0005-0000-0000-000092560000}"/>
    <cellStyle name="40% - Colore 3 10 2 5 2" xfId="22410" xr:uid="{00000000-0005-0000-0000-000093560000}"/>
    <cellStyle name="40% - Colore 3 10 2 5 2 2" xfId="22411" xr:uid="{00000000-0005-0000-0000-000094560000}"/>
    <cellStyle name="40% - Colore 3 10 2 5 2 3" xfId="22412" xr:uid="{00000000-0005-0000-0000-000095560000}"/>
    <cellStyle name="40% - Colore 3 10 2 5 3" xfId="22413" xr:uid="{00000000-0005-0000-0000-000096560000}"/>
    <cellStyle name="40% - Colore 3 10 2 5 4" xfId="22414" xr:uid="{00000000-0005-0000-0000-000097560000}"/>
    <cellStyle name="40% - Colore 3 10 2 6" xfId="22415" xr:uid="{00000000-0005-0000-0000-000098560000}"/>
    <cellStyle name="40% - Colore 3 10 2 6 2" xfId="22416" xr:uid="{00000000-0005-0000-0000-000099560000}"/>
    <cellStyle name="40% - Colore 3 10 2 6 3" xfId="22417" xr:uid="{00000000-0005-0000-0000-00009A560000}"/>
    <cellStyle name="40% - Colore 3 10 2 7" xfId="22418" xr:uid="{00000000-0005-0000-0000-00009B560000}"/>
    <cellStyle name="40% - Colore 3 10 2 7 2" xfId="22419" xr:uid="{00000000-0005-0000-0000-00009C560000}"/>
    <cellStyle name="40% - Colore 3 10 2 7 3" xfId="22420" xr:uid="{00000000-0005-0000-0000-00009D560000}"/>
    <cellStyle name="40% - Colore 3 10 2 8" xfId="22421" xr:uid="{00000000-0005-0000-0000-00009E560000}"/>
    <cellStyle name="40% - Colore 3 10 2 8 2" xfId="22422" xr:uid="{00000000-0005-0000-0000-00009F560000}"/>
    <cellStyle name="40% - Colore 3 10 2 8 3" xfId="22423" xr:uid="{00000000-0005-0000-0000-0000A0560000}"/>
    <cellStyle name="40% - Colore 3 10 2 9" xfId="22424" xr:uid="{00000000-0005-0000-0000-0000A1560000}"/>
    <cellStyle name="40% - Colore 3 10 3" xfId="22425" xr:uid="{00000000-0005-0000-0000-0000A2560000}"/>
    <cellStyle name="40% - Colore 3 10 3 2" xfId="22426" xr:uid="{00000000-0005-0000-0000-0000A3560000}"/>
    <cellStyle name="40% - Colore 3 10 3 2 2" xfId="22427" xr:uid="{00000000-0005-0000-0000-0000A4560000}"/>
    <cellStyle name="40% - Colore 3 10 3 2 2 2" xfId="22428" xr:uid="{00000000-0005-0000-0000-0000A5560000}"/>
    <cellStyle name="40% - Colore 3 10 3 2 2 3" xfId="22429" xr:uid="{00000000-0005-0000-0000-0000A6560000}"/>
    <cellStyle name="40% - Colore 3 10 3 2 3" xfId="22430" xr:uid="{00000000-0005-0000-0000-0000A7560000}"/>
    <cellStyle name="40% - Colore 3 10 3 2 4" xfId="22431" xr:uid="{00000000-0005-0000-0000-0000A8560000}"/>
    <cellStyle name="40% - Colore 3 10 3 3" xfId="22432" xr:uid="{00000000-0005-0000-0000-0000A9560000}"/>
    <cellStyle name="40% - Colore 3 10 3 3 2" xfId="22433" xr:uid="{00000000-0005-0000-0000-0000AA560000}"/>
    <cellStyle name="40% - Colore 3 10 3 3 3" xfId="22434" xr:uid="{00000000-0005-0000-0000-0000AB560000}"/>
    <cellStyle name="40% - Colore 3 10 3 4" xfId="22435" xr:uid="{00000000-0005-0000-0000-0000AC560000}"/>
    <cellStyle name="40% - Colore 3 10 3 4 2" xfId="22436" xr:uid="{00000000-0005-0000-0000-0000AD560000}"/>
    <cellStyle name="40% - Colore 3 10 3 4 3" xfId="22437" xr:uid="{00000000-0005-0000-0000-0000AE560000}"/>
    <cellStyle name="40% - Colore 3 10 3 5" xfId="22438" xr:uid="{00000000-0005-0000-0000-0000AF560000}"/>
    <cellStyle name="40% - Colore 3 10 3 5 2" xfId="22439" xr:uid="{00000000-0005-0000-0000-0000B0560000}"/>
    <cellStyle name="40% - Colore 3 10 3 5 3" xfId="22440" xr:uid="{00000000-0005-0000-0000-0000B1560000}"/>
    <cellStyle name="40% - Colore 3 10 3 6" xfId="22441" xr:uid="{00000000-0005-0000-0000-0000B2560000}"/>
    <cellStyle name="40% - Colore 3 10 3 7" xfId="22442" xr:uid="{00000000-0005-0000-0000-0000B3560000}"/>
    <cellStyle name="40% - Colore 3 10 4" xfId="22443" xr:uid="{00000000-0005-0000-0000-0000B4560000}"/>
    <cellStyle name="40% - Colore 3 10 4 2" xfId="22444" xr:uid="{00000000-0005-0000-0000-0000B5560000}"/>
    <cellStyle name="40% - Colore 3 10 4 2 2" xfId="22445" xr:uid="{00000000-0005-0000-0000-0000B6560000}"/>
    <cellStyle name="40% - Colore 3 10 4 2 2 2" xfId="22446" xr:uid="{00000000-0005-0000-0000-0000B7560000}"/>
    <cellStyle name="40% - Colore 3 10 4 2 2 3" xfId="22447" xr:uid="{00000000-0005-0000-0000-0000B8560000}"/>
    <cellStyle name="40% - Colore 3 10 4 2 3" xfId="22448" xr:uid="{00000000-0005-0000-0000-0000B9560000}"/>
    <cellStyle name="40% - Colore 3 10 4 2 4" xfId="22449" xr:uid="{00000000-0005-0000-0000-0000BA560000}"/>
    <cellStyle name="40% - Colore 3 10 4 3" xfId="22450" xr:uid="{00000000-0005-0000-0000-0000BB560000}"/>
    <cellStyle name="40% - Colore 3 10 4 3 2" xfId="22451" xr:uid="{00000000-0005-0000-0000-0000BC560000}"/>
    <cellStyle name="40% - Colore 3 10 4 3 3" xfId="22452" xr:uid="{00000000-0005-0000-0000-0000BD560000}"/>
    <cellStyle name="40% - Colore 3 10 4 4" xfId="22453" xr:uid="{00000000-0005-0000-0000-0000BE560000}"/>
    <cellStyle name="40% - Colore 3 10 4 4 2" xfId="22454" xr:uid="{00000000-0005-0000-0000-0000BF560000}"/>
    <cellStyle name="40% - Colore 3 10 4 4 3" xfId="22455" xr:uid="{00000000-0005-0000-0000-0000C0560000}"/>
    <cellStyle name="40% - Colore 3 10 4 5" xfId="22456" xr:uid="{00000000-0005-0000-0000-0000C1560000}"/>
    <cellStyle name="40% - Colore 3 10 4 5 2" xfId="22457" xr:uid="{00000000-0005-0000-0000-0000C2560000}"/>
    <cellStyle name="40% - Colore 3 10 4 5 3" xfId="22458" xr:uid="{00000000-0005-0000-0000-0000C3560000}"/>
    <cellStyle name="40% - Colore 3 10 4 6" xfId="22459" xr:uid="{00000000-0005-0000-0000-0000C4560000}"/>
    <cellStyle name="40% - Colore 3 10 4 7" xfId="22460" xr:uid="{00000000-0005-0000-0000-0000C5560000}"/>
    <cellStyle name="40% - Colore 3 10 5" xfId="22461" xr:uid="{00000000-0005-0000-0000-0000C6560000}"/>
    <cellStyle name="40% - Colore 3 10 5 2" xfId="22462" xr:uid="{00000000-0005-0000-0000-0000C7560000}"/>
    <cellStyle name="40% - Colore 3 10 5 2 2" xfId="22463" xr:uid="{00000000-0005-0000-0000-0000C8560000}"/>
    <cellStyle name="40% - Colore 3 10 5 2 2 2" xfId="22464" xr:uid="{00000000-0005-0000-0000-0000C9560000}"/>
    <cellStyle name="40% - Colore 3 10 5 2 2 3" xfId="22465" xr:uid="{00000000-0005-0000-0000-0000CA560000}"/>
    <cellStyle name="40% - Colore 3 10 5 2 3" xfId="22466" xr:uid="{00000000-0005-0000-0000-0000CB560000}"/>
    <cellStyle name="40% - Colore 3 10 5 2 4" xfId="22467" xr:uid="{00000000-0005-0000-0000-0000CC560000}"/>
    <cellStyle name="40% - Colore 3 10 5 3" xfId="22468" xr:uid="{00000000-0005-0000-0000-0000CD560000}"/>
    <cellStyle name="40% - Colore 3 10 5 3 2" xfId="22469" xr:uid="{00000000-0005-0000-0000-0000CE560000}"/>
    <cellStyle name="40% - Colore 3 10 5 3 3" xfId="22470" xr:uid="{00000000-0005-0000-0000-0000CF560000}"/>
    <cellStyle name="40% - Colore 3 10 5 4" xfId="22471" xr:uid="{00000000-0005-0000-0000-0000D0560000}"/>
    <cellStyle name="40% - Colore 3 10 5 4 2" xfId="22472" xr:uid="{00000000-0005-0000-0000-0000D1560000}"/>
    <cellStyle name="40% - Colore 3 10 5 4 3" xfId="22473" xr:uid="{00000000-0005-0000-0000-0000D2560000}"/>
    <cellStyle name="40% - Colore 3 10 5 5" xfId="22474" xr:uid="{00000000-0005-0000-0000-0000D3560000}"/>
    <cellStyle name="40% - Colore 3 10 5 5 2" xfId="22475" xr:uid="{00000000-0005-0000-0000-0000D4560000}"/>
    <cellStyle name="40% - Colore 3 10 5 5 3" xfId="22476" xr:uid="{00000000-0005-0000-0000-0000D5560000}"/>
    <cellStyle name="40% - Colore 3 10 5 6" xfId="22477" xr:uid="{00000000-0005-0000-0000-0000D6560000}"/>
    <cellStyle name="40% - Colore 3 10 5 7" xfId="22478" xr:uid="{00000000-0005-0000-0000-0000D7560000}"/>
    <cellStyle name="40% - Colore 3 10 6" xfId="22479" xr:uid="{00000000-0005-0000-0000-0000D8560000}"/>
    <cellStyle name="40% - Colore 3 10 6 2" xfId="22480" xr:uid="{00000000-0005-0000-0000-0000D9560000}"/>
    <cellStyle name="40% - Colore 3 10 6 2 2" xfId="22481" xr:uid="{00000000-0005-0000-0000-0000DA560000}"/>
    <cellStyle name="40% - Colore 3 10 6 2 3" xfId="22482" xr:uid="{00000000-0005-0000-0000-0000DB560000}"/>
    <cellStyle name="40% - Colore 3 10 6 3" xfId="22483" xr:uid="{00000000-0005-0000-0000-0000DC560000}"/>
    <cellStyle name="40% - Colore 3 10 6 4" xfId="22484" xr:uid="{00000000-0005-0000-0000-0000DD560000}"/>
    <cellStyle name="40% - Colore 3 10 7" xfId="22485" xr:uid="{00000000-0005-0000-0000-0000DE560000}"/>
    <cellStyle name="40% - Colore 3 10 7 2" xfId="22486" xr:uid="{00000000-0005-0000-0000-0000DF560000}"/>
    <cellStyle name="40% - Colore 3 10 7 3" xfId="22487" xr:uid="{00000000-0005-0000-0000-0000E0560000}"/>
    <cellStyle name="40% - Colore 3 10 8" xfId="22488" xr:uid="{00000000-0005-0000-0000-0000E1560000}"/>
    <cellStyle name="40% - Colore 3 10 8 2" xfId="22489" xr:uid="{00000000-0005-0000-0000-0000E2560000}"/>
    <cellStyle name="40% - Colore 3 10 8 3" xfId="22490" xr:uid="{00000000-0005-0000-0000-0000E3560000}"/>
    <cellStyle name="40% - Colore 3 10 9" xfId="22491" xr:uid="{00000000-0005-0000-0000-0000E4560000}"/>
    <cellStyle name="40% - Colore 3 10 9 2" xfId="22492" xr:uid="{00000000-0005-0000-0000-0000E5560000}"/>
    <cellStyle name="40% - Colore 3 10 9 3" xfId="22493" xr:uid="{00000000-0005-0000-0000-0000E6560000}"/>
    <cellStyle name="40% - Colore 3 11" xfId="22494" xr:uid="{00000000-0005-0000-0000-0000E7560000}"/>
    <cellStyle name="40% - Colore 3 11 10" xfId="22495" xr:uid="{00000000-0005-0000-0000-0000E8560000}"/>
    <cellStyle name="40% - Colore 3 11 11" xfId="22496" xr:uid="{00000000-0005-0000-0000-0000E9560000}"/>
    <cellStyle name="40% - Colore 3 11 2" xfId="22497" xr:uid="{00000000-0005-0000-0000-0000EA560000}"/>
    <cellStyle name="40% - Colore 3 11 2 10" xfId="22498" xr:uid="{00000000-0005-0000-0000-0000EB560000}"/>
    <cellStyle name="40% - Colore 3 11 2 2" xfId="22499" xr:uid="{00000000-0005-0000-0000-0000EC560000}"/>
    <cellStyle name="40% - Colore 3 11 2 2 2" xfId="22500" xr:uid="{00000000-0005-0000-0000-0000ED560000}"/>
    <cellStyle name="40% - Colore 3 11 2 2 2 2" xfId="22501" xr:uid="{00000000-0005-0000-0000-0000EE560000}"/>
    <cellStyle name="40% - Colore 3 11 2 2 2 2 2" xfId="22502" xr:uid="{00000000-0005-0000-0000-0000EF560000}"/>
    <cellStyle name="40% - Colore 3 11 2 2 2 2 3" xfId="22503" xr:uid="{00000000-0005-0000-0000-0000F0560000}"/>
    <cellStyle name="40% - Colore 3 11 2 2 2 3" xfId="22504" xr:uid="{00000000-0005-0000-0000-0000F1560000}"/>
    <cellStyle name="40% - Colore 3 11 2 2 2 4" xfId="22505" xr:uid="{00000000-0005-0000-0000-0000F2560000}"/>
    <cellStyle name="40% - Colore 3 11 2 2 3" xfId="22506" xr:uid="{00000000-0005-0000-0000-0000F3560000}"/>
    <cellStyle name="40% - Colore 3 11 2 2 3 2" xfId="22507" xr:uid="{00000000-0005-0000-0000-0000F4560000}"/>
    <cellStyle name="40% - Colore 3 11 2 2 3 3" xfId="22508" xr:uid="{00000000-0005-0000-0000-0000F5560000}"/>
    <cellStyle name="40% - Colore 3 11 2 2 4" xfId="22509" xr:uid="{00000000-0005-0000-0000-0000F6560000}"/>
    <cellStyle name="40% - Colore 3 11 2 2 4 2" xfId="22510" xr:uid="{00000000-0005-0000-0000-0000F7560000}"/>
    <cellStyle name="40% - Colore 3 11 2 2 4 3" xfId="22511" xr:uid="{00000000-0005-0000-0000-0000F8560000}"/>
    <cellStyle name="40% - Colore 3 11 2 2 5" xfId="22512" xr:uid="{00000000-0005-0000-0000-0000F9560000}"/>
    <cellStyle name="40% - Colore 3 11 2 2 5 2" xfId="22513" xr:uid="{00000000-0005-0000-0000-0000FA560000}"/>
    <cellStyle name="40% - Colore 3 11 2 2 5 3" xfId="22514" xr:uid="{00000000-0005-0000-0000-0000FB560000}"/>
    <cellStyle name="40% - Colore 3 11 2 2 6" xfId="22515" xr:uid="{00000000-0005-0000-0000-0000FC560000}"/>
    <cellStyle name="40% - Colore 3 11 2 2 7" xfId="22516" xr:uid="{00000000-0005-0000-0000-0000FD560000}"/>
    <cellStyle name="40% - Colore 3 11 2 3" xfId="22517" xr:uid="{00000000-0005-0000-0000-0000FE560000}"/>
    <cellStyle name="40% - Colore 3 11 2 3 2" xfId="22518" xr:uid="{00000000-0005-0000-0000-0000FF560000}"/>
    <cellStyle name="40% - Colore 3 11 2 3 2 2" xfId="22519" xr:uid="{00000000-0005-0000-0000-000000570000}"/>
    <cellStyle name="40% - Colore 3 11 2 3 2 2 2" xfId="22520" xr:uid="{00000000-0005-0000-0000-000001570000}"/>
    <cellStyle name="40% - Colore 3 11 2 3 2 2 3" xfId="22521" xr:uid="{00000000-0005-0000-0000-000002570000}"/>
    <cellStyle name="40% - Colore 3 11 2 3 2 3" xfId="22522" xr:uid="{00000000-0005-0000-0000-000003570000}"/>
    <cellStyle name="40% - Colore 3 11 2 3 2 4" xfId="22523" xr:uid="{00000000-0005-0000-0000-000004570000}"/>
    <cellStyle name="40% - Colore 3 11 2 3 3" xfId="22524" xr:uid="{00000000-0005-0000-0000-000005570000}"/>
    <cellStyle name="40% - Colore 3 11 2 3 3 2" xfId="22525" xr:uid="{00000000-0005-0000-0000-000006570000}"/>
    <cellStyle name="40% - Colore 3 11 2 3 3 3" xfId="22526" xr:uid="{00000000-0005-0000-0000-000007570000}"/>
    <cellStyle name="40% - Colore 3 11 2 3 4" xfId="22527" xr:uid="{00000000-0005-0000-0000-000008570000}"/>
    <cellStyle name="40% - Colore 3 11 2 3 4 2" xfId="22528" xr:uid="{00000000-0005-0000-0000-000009570000}"/>
    <cellStyle name="40% - Colore 3 11 2 3 4 3" xfId="22529" xr:uid="{00000000-0005-0000-0000-00000A570000}"/>
    <cellStyle name="40% - Colore 3 11 2 3 5" xfId="22530" xr:uid="{00000000-0005-0000-0000-00000B570000}"/>
    <cellStyle name="40% - Colore 3 11 2 3 5 2" xfId="22531" xr:uid="{00000000-0005-0000-0000-00000C570000}"/>
    <cellStyle name="40% - Colore 3 11 2 3 5 3" xfId="22532" xr:uid="{00000000-0005-0000-0000-00000D570000}"/>
    <cellStyle name="40% - Colore 3 11 2 3 6" xfId="22533" xr:uid="{00000000-0005-0000-0000-00000E570000}"/>
    <cellStyle name="40% - Colore 3 11 2 3 7" xfId="22534" xr:uid="{00000000-0005-0000-0000-00000F570000}"/>
    <cellStyle name="40% - Colore 3 11 2 4" xfId="22535" xr:uid="{00000000-0005-0000-0000-000010570000}"/>
    <cellStyle name="40% - Colore 3 11 2 4 2" xfId="22536" xr:uid="{00000000-0005-0000-0000-000011570000}"/>
    <cellStyle name="40% - Colore 3 11 2 4 2 2" xfId="22537" xr:uid="{00000000-0005-0000-0000-000012570000}"/>
    <cellStyle name="40% - Colore 3 11 2 4 2 2 2" xfId="22538" xr:uid="{00000000-0005-0000-0000-000013570000}"/>
    <cellStyle name="40% - Colore 3 11 2 4 2 2 3" xfId="22539" xr:uid="{00000000-0005-0000-0000-000014570000}"/>
    <cellStyle name="40% - Colore 3 11 2 4 2 3" xfId="22540" xr:uid="{00000000-0005-0000-0000-000015570000}"/>
    <cellStyle name="40% - Colore 3 11 2 4 2 4" xfId="22541" xr:uid="{00000000-0005-0000-0000-000016570000}"/>
    <cellStyle name="40% - Colore 3 11 2 4 3" xfId="22542" xr:uid="{00000000-0005-0000-0000-000017570000}"/>
    <cellStyle name="40% - Colore 3 11 2 4 3 2" xfId="22543" xr:uid="{00000000-0005-0000-0000-000018570000}"/>
    <cellStyle name="40% - Colore 3 11 2 4 3 3" xfId="22544" xr:uid="{00000000-0005-0000-0000-000019570000}"/>
    <cellStyle name="40% - Colore 3 11 2 4 4" xfId="22545" xr:uid="{00000000-0005-0000-0000-00001A570000}"/>
    <cellStyle name="40% - Colore 3 11 2 4 4 2" xfId="22546" xr:uid="{00000000-0005-0000-0000-00001B570000}"/>
    <cellStyle name="40% - Colore 3 11 2 4 4 3" xfId="22547" xr:uid="{00000000-0005-0000-0000-00001C570000}"/>
    <cellStyle name="40% - Colore 3 11 2 4 5" xfId="22548" xr:uid="{00000000-0005-0000-0000-00001D570000}"/>
    <cellStyle name="40% - Colore 3 11 2 4 5 2" xfId="22549" xr:uid="{00000000-0005-0000-0000-00001E570000}"/>
    <cellStyle name="40% - Colore 3 11 2 4 5 3" xfId="22550" xr:uid="{00000000-0005-0000-0000-00001F570000}"/>
    <cellStyle name="40% - Colore 3 11 2 4 6" xfId="22551" xr:uid="{00000000-0005-0000-0000-000020570000}"/>
    <cellStyle name="40% - Colore 3 11 2 4 7" xfId="22552" xr:uid="{00000000-0005-0000-0000-000021570000}"/>
    <cellStyle name="40% - Colore 3 11 2 5" xfId="22553" xr:uid="{00000000-0005-0000-0000-000022570000}"/>
    <cellStyle name="40% - Colore 3 11 2 5 2" xfId="22554" xr:uid="{00000000-0005-0000-0000-000023570000}"/>
    <cellStyle name="40% - Colore 3 11 2 5 2 2" xfId="22555" xr:uid="{00000000-0005-0000-0000-000024570000}"/>
    <cellStyle name="40% - Colore 3 11 2 5 2 3" xfId="22556" xr:uid="{00000000-0005-0000-0000-000025570000}"/>
    <cellStyle name="40% - Colore 3 11 2 5 3" xfId="22557" xr:uid="{00000000-0005-0000-0000-000026570000}"/>
    <cellStyle name="40% - Colore 3 11 2 5 4" xfId="22558" xr:uid="{00000000-0005-0000-0000-000027570000}"/>
    <cellStyle name="40% - Colore 3 11 2 6" xfId="22559" xr:uid="{00000000-0005-0000-0000-000028570000}"/>
    <cellStyle name="40% - Colore 3 11 2 6 2" xfId="22560" xr:uid="{00000000-0005-0000-0000-000029570000}"/>
    <cellStyle name="40% - Colore 3 11 2 6 3" xfId="22561" xr:uid="{00000000-0005-0000-0000-00002A570000}"/>
    <cellStyle name="40% - Colore 3 11 2 7" xfId="22562" xr:uid="{00000000-0005-0000-0000-00002B570000}"/>
    <cellStyle name="40% - Colore 3 11 2 7 2" xfId="22563" xr:uid="{00000000-0005-0000-0000-00002C570000}"/>
    <cellStyle name="40% - Colore 3 11 2 7 3" xfId="22564" xr:uid="{00000000-0005-0000-0000-00002D570000}"/>
    <cellStyle name="40% - Colore 3 11 2 8" xfId="22565" xr:uid="{00000000-0005-0000-0000-00002E570000}"/>
    <cellStyle name="40% - Colore 3 11 2 8 2" xfId="22566" xr:uid="{00000000-0005-0000-0000-00002F570000}"/>
    <cellStyle name="40% - Colore 3 11 2 8 3" xfId="22567" xr:uid="{00000000-0005-0000-0000-000030570000}"/>
    <cellStyle name="40% - Colore 3 11 2 9" xfId="22568" xr:uid="{00000000-0005-0000-0000-000031570000}"/>
    <cellStyle name="40% - Colore 3 11 3" xfId="22569" xr:uid="{00000000-0005-0000-0000-000032570000}"/>
    <cellStyle name="40% - Colore 3 11 3 2" xfId="22570" xr:uid="{00000000-0005-0000-0000-000033570000}"/>
    <cellStyle name="40% - Colore 3 11 3 2 2" xfId="22571" xr:uid="{00000000-0005-0000-0000-000034570000}"/>
    <cellStyle name="40% - Colore 3 11 3 2 2 2" xfId="22572" xr:uid="{00000000-0005-0000-0000-000035570000}"/>
    <cellStyle name="40% - Colore 3 11 3 2 2 3" xfId="22573" xr:uid="{00000000-0005-0000-0000-000036570000}"/>
    <cellStyle name="40% - Colore 3 11 3 2 3" xfId="22574" xr:uid="{00000000-0005-0000-0000-000037570000}"/>
    <cellStyle name="40% - Colore 3 11 3 2 4" xfId="22575" xr:uid="{00000000-0005-0000-0000-000038570000}"/>
    <cellStyle name="40% - Colore 3 11 3 3" xfId="22576" xr:uid="{00000000-0005-0000-0000-000039570000}"/>
    <cellStyle name="40% - Colore 3 11 3 3 2" xfId="22577" xr:uid="{00000000-0005-0000-0000-00003A570000}"/>
    <cellStyle name="40% - Colore 3 11 3 3 3" xfId="22578" xr:uid="{00000000-0005-0000-0000-00003B570000}"/>
    <cellStyle name="40% - Colore 3 11 3 4" xfId="22579" xr:uid="{00000000-0005-0000-0000-00003C570000}"/>
    <cellStyle name="40% - Colore 3 11 3 4 2" xfId="22580" xr:uid="{00000000-0005-0000-0000-00003D570000}"/>
    <cellStyle name="40% - Colore 3 11 3 4 3" xfId="22581" xr:uid="{00000000-0005-0000-0000-00003E570000}"/>
    <cellStyle name="40% - Colore 3 11 3 5" xfId="22582" xr:uid="{00000000-0005-0000-0000-00003F570000}"/>
    <cellStyle name="40% - Colore 3 11 3 5 2" xfId="22583" xr:uid="{00000000-0005-0000-0000-000040570000}"/>
    <cellStyle name="40% - Colore 3 11 3 5 3" xfId="22584" xr:uid="{00000000-0005-0000-0000-000041570000}"/>
    <cellStyle name="40% - Colore 3 11 3 6" xfId="22585" xr:uid="{00000000-0005-0000-0000-000042570000}"/>
    <cellStyle name="40% - Colore 3 11 3 7" xfId="22586" xr:uid="{00000000-0005-0000-0000-000043570000}"/>
    <cellStyle name="40% - Colore 3 11 4" xfId="22587" xr:uid="{00000000-0005-0000-0000-000044570000}"/>
    <cellStyle name="40% - Colore 3 11 4 2" xfId="22588" xr:uid="{00000000-0005-0000-0000-000045570000}"/>
    <cellStyle name="40% - Colore 3 11 4 2 2" xfId="22589" xr:uid="{00000000-0005-0000-0000-000046570000}"/>
    <cellStyle name="40% - Colore 3 11 4 2 2 2" xfId="22590" xr:uid="{00000000-0005-0000-0000-000047570000}"/>
    <cellStyle name="40% - Colore 3 11 4 2 2 3" xfId="22591" xr:uid="{00000000-0005-0000-0000-000048570000}"/>
    <cellStyle name="40% - Colore 3 11 4 2 3" xfId="22592" xr:uid="{00000000-0005-0000-0000-000049570000}"/>
    <cellStyle name="40% - Colore 3 11 4 2 4" xfId="22593" xr:uid="{00000000-0005-0000-0000-00004A570000}"/>
    <cellStyle name="40% - Colore 3 11 4 3" xfId="22594" xr:uid="{00000000-0005-0000-0000-00004B570000}"/>
    <cellStyle name="40% - Colore 3 11 4 3 2" xfId="22595" xr:uid="{00000000-0005-0000-0000-00004C570000}"/>
    <cellStyle name="40% - Colore 3 11 4 3 3" xfId="22596" xr:uid="{00000000-0005-0000-0000-00004D570000}"/>
    <cellStyle name="40% - Colore 3 11 4 4" xfId="22597" xr:uid="{00000000-0005-0000-0000-00004E570000}"/>
    <cellStyle name="40% - Colore 3 11 4 4 2" xfId="22598" xr:uid="{00000000-0005-0000-0000-00004F570000}"/>
    <cellStyle name="40% - Colore 3 11 4 4 3" xfId="22599" xr:uid="{00000000-0005-0000-0000-000050570000}"/>
    <cellStyle name="40% - Colore 3 11 4 5" xfId="22600" xr:uid="{00000000-0005-0000-0000-000051570000}"/>
    <cellStyle name="40% - Colore 3 11 4 5 2" xfId="22601" xr:uid="{00000000-0005-0000-0000-000052570000}"/>
    <cellStyle name="40% - Colore 3 11 4 5 3" xfId="22602" xr:uid="{00000000-0005-0000-0000-000053570000}"/>
    <cellStyle name="40% - Colore 3 11 4 6" xfId="22603" xr:uid="{00000000-0005-0000-0000-000054570000}"/>
    <cellStyle name="40% - Colore 3 11 4 7" xfId="22604" xr:uid="{00000000-0005-0000-0000-000055570000}"/>
    <cellStyle name="40% - Colore 3 11 5" xfId="22605" xr:uid="{00000000-0005-0000-0000-000056570000}"/>
    <cellStyle name="40% - Colore 3 11 5 2" xfId="22606" xr:uid="{00000000-0005-0000-0000-000057570000}"/>
    <cellStyle name="40% - Colore 3 11 5 2 2" xfId="22607" xr:uid="{00000000-0005-0000-0000-000058570000}"/>
    <cellStyle name="40% - Colore 3 11 5 2 2 2" xfId="22608" xr:uid="{00000000-0005-0000-0000-000059570000}"/>
    <cellStyle name="40% - Colore 3 11 5 2 2 3" xfId="22609" xr:uid="{00000000-0005-0000-0000-00005A570000}"/>
    <cellStyle name="40% - Colore 3 11 5 2 3" xfId="22610" xr:uid="{00000000-0005-0000-0000-00005B570000}"/>
    <cellStyle name="40% - Colore 3 11 5 2 4" xfId="22611" xr:uid="{00000000-0005-0000-0000-00005C570000}"/>
    <cellStyle name="40% - Colore 3 11 5 3" xfId="22612" xr:uid="{00000000-0005-0000-0000-00005D570000}"/>
    <cellStyle name="40% - Colore 3 11 5 3 2" xfId="22613" xr:uid="{00000000-0005-0000-0000-00005E570000}"/>
    <cellStyle name="40% - Colore 3 11 5 3 3" xfId="22614" xr:uid="{00000000-0005-0000-0000-00005F570000}"/>
    <cellStyle name="40% - Colore 3 11 5 4" xfId="22615" xr:uid="{00000000-0005-0000-0000-000060570000}"/>
    <cellStyle name="40% - Colore 3 11 5 4 2" xfId="22616" xr:uid="{00000000-0005-0000-0000-000061570000}"/>
    <cellStyle name="40% - Colore 3 11 5 4 3" xfId="22617" xr:uid="{00000000-0005-0000-0000-000062570000}"/>
    <cellStyle name="40% - Colore 3 11 5 5" xfId="22618" xr:uid="{00000000-0005-0000-0000-000063570000}"/>
    <cellStyle name="40% - Colore 3 11 5 5 2" xfId="22619" xr:uid="{00000000-0005-0000-0000-000064570000}"/>
    <cellStyle name="40% - Colore 3 11 5 5 3" xfId="22620" xr:uid="{00000000-0005-0000-0000-000065570000}"/>
    <cellStyle name="40% - Colore 3 11 5 6" xfId="22621" xr:uid="{00000000-0005-0000-0000-000066570000}"/>
    <cellStyle name="40% - Colore 3 11 5 7" xfId="22622" xr:uid="{00000000-0005-0000-0000-000067570000}"/>
    <cellStyle name="40% - Colore 3 11 6" xfId="22623" xr:uid="{00000000-0005-0000-0000-000068570000}"/>
    <cellStyle name="40% - Colore 3 11 6 2" xfId="22624" xr:uid="{00000000-0005-0000-0000-000069570000}"/>
    <cellStyle name="40% - Colore 3 11 6 2 2" xfId="22625" xr:uid="{00000000-0005-0000-0000-00006A570000}"/>
    <cellStyle name="40% - Colore 3 11 6 2 3" xfId="22626" xr:uid="{00000000-0005-0000-0000-00006B570000}"/>
    <cellStyle name="40% - Colore 3 11 6 3" xfId="22627" xr:uid="{00000000-0005-0000-0000-00006C570000}"/>
    <cellStyle name="40% - Colore 3 11 6 4" xfId="22628" xr:uid="{00000000-0005-0000-0000-00006D570000}"/>
    <cellStyle name="40% - Colore 3 11 7" xfId="22629" xr:uid="{00000000-0005-0000-0000-00006E570000}"/>
    <cellStyle name="40% - Colore 3 11 7 2" xfId="22630" xr:uid="{00000000-0005-0000-0000-00006F570000}"/>
    <cellStyle name="40% - Colore 3 11 7 3" xfId="22631" xr:uid="{00000000-0005-0000-0000-000070570000}"/>
    <cellStyle name="40% - Colore 3 11 8" xfId="22632" xr:uid="{00000000-0005-0000-0000-000071570000}"/>
    <cellStyle name="40% - Colore 3 11 8 2" xfId="22633" xr:uid="{00000000-0005-0000-0000-000072570000}"/>
    <cellStyle name="40% - Colore 3 11 8 3" xfId="22634" xr:uid="{00000000-0005-0000-0000-000073570000}"/>
    <cellStyle name="40% - Colore 3 11 9" xfId="22635" xr:uid="{00000000-0005-0000-0000-000074570000}"/>
    <cellStyle name="40% - Colore 3 11 9 2" xfId="22636" xr:uid="{00000000-0005-0000-0000-000075570000}"/>
    <cellStyle name="40% - Colore 3 11 9 3" xfId="22637" xr:uid="{00000000-0005-0000-0000-000076570000}"/>
    <cellStyle name="40% - Colore 3 12" xfId="22638" xr:uid="{00000000-0005-0000-0000-000077570000}"/>
    <cellStyle name="40% - Colore 3 12 10" xfId="22639" xr:uid="{00000000-0005-0000-0000-000078570000}"/>
    <cellStyle name="40% - Colore 3 12 11" xfId="22640" xr:uid="{00000000-0005-0000-0000-000079570000}"/>
    <cellStyle name="40% - Colore 3 12 2" xfId="22641" xr:uid="{00000000-0005-0000-0000-00007A570000}"/>
    <cellStyle name="40% - Colore 3 12 2 10" xfId="22642" xr:uid="{00000000-0005-0000-0000-00007B570000}"/>
    <cellStyle name="40% - Colore 3 12 2 2" xfId="22643" xr:uid="{00000000-0005-0000-0000-00007C570000}"/>
    <cellStyle name="40% - Colore 3 12 2 2 2" xfId="22644" xr:uid="{00000000-0005-0000-0000-00007D570000}"/>
    <cellStyle name="40% - Colore 3 12 2 2 2 2" xfId="22645" xr:uid="{00000000-0005-0000-0000-00007E570000}"/>
    <cellStyle name="40% - Colore 3 12 2 2 2 2 2" xfId="22646" xr:uid="{00000000-0005-0000-0000-00007F570000}"/>
    <cellStyle name="40% - Colore 3 12 2 2 2 2 3" xfId="22647" xr:uid="{00000000-0005-0000-0000-000080570000}"/>
    <cellStyle name="40% - Colore 3 12 2 2 2 3" xfId="22648" xr:uid="{00000000-0005-0000-0000-000081570000}"/>
    <cellStyle name="40% - Colore 3 12 2 2 2 4" xfId="22649" xr:uid="{00000000-0005-0000-0000-000082570000}"/>
    <cellStyle name="40% - Colore 3 12 2 2 3" xfId="22650" xr:uid="{00000000-0005-0000-0000-000083570000}"/>
    <cellStyle name="40% - Colore 3 12 2 2 3 2" xfId="22651" xr:uid="{00000000-0005-0000-0000-000084570000}"/>
    <cellStyle name="40% - Colore 3 12 2 2 3 3" xfId="22652" xr:uid="{00000000-0005-0000-0000-000085570000}"/>
    <cellStyle name="40% - Colore 3 12 2 2 4" xfId="22653" xr:uid="{00000000-0005-0000-0000-000086570000}"/>
    <cellStyle name="40% - Colore 3 12 2 2 4 2" xfId="22654" xr:uid="{00000000-0005-0000-0000-000087570000}"/>
    <cellStyle name="40% - Colore 3 12 2 2 4 3" xfId="22655" xr:uid="{00000000-0005-0000-0000-000088570000}"/>
    <cellStyle name="40% - Colore 3 12 2 2 5" xfId="22656" xr:uid="{00000000-0005-0000-0000-000089570000}"/>
    <cellStyle name="40% - Colore 3 12 2 2 5 2" xfId="22657" xr:uid="{00000000-0005-0000-0000-00008A570000}"/>
    <cellStyle name="40% - Colore 3 12 2 2 5 3" xfId="22658" xr:uid="{00000000-0005-0000-0000-00008B570000}"/>
    <cellStyle name="40% - Colore 3 12 2 2 6" xfId="22659" xr:uid="{00000000-0005-0000-0000-00008C570000}"/>
    <cellStyle name="40% - Colore 3 12 2 2 7" xfId="22660" xr:uid="{00000000-0005-0000-0000-00008D570000}"/>
    <cellStyle name="40% - Colore 3 12 2 3" xfId="22661" xr:uid="{00000000-0005-0000-0000-00008E570000}"/>
    <cellStyle name="40% - Colore 3 12 2 3 2" xfId="22662" xr:uid="{00000000-0005-0000-0000-00008F570000}"/>
    <cellStyle name="40% - Colore 3 12 2 3 2 2" xfId="22663" xr:uid="{00000000-0005-0000-0000-000090570000}"/>
    <cellStyle name="40% - Colore 3 12 2 3 2 2 2" xfId="22664" xr:uid="{00000000-0005-0000-0000-000091570000}"/>
    <cellStyle name="40% - Colore 3 12 2 3 2 2 3" xfId="22665" xr:uid="{00000000-0005-0000-0000-000092570000}"/>
    <cellStyle name="40% - Colore 3 12 2 3 2 3" xfId="22666" xr:uid="{00000000-0005-0000-0000-000093570000}"/>
    <cellStyle name="40% - Colore 3 12 2 3 2 4" xfId="22667" xr:uid="{00000000-0005-0000-0000-000094570000}"/>
    <cellStyle name="40% - Colore 3 12 2 3 3" xfId="22668" xr:uid="{00000000-0005-0000-0000-000095570000}"/>
    <cellStyle name="40% - Colore 3 12 2 3 3 2" xfId="22669" xr:uid="{00000000-0005-0000-0000-000096570000}"/>
    <cellStyle name="40% - Colore 3 12 2 3 3 3" xfId="22670" xr:uid="{00000000-0005-0000-0000-000097570000}"/>
    <cellStyle name="40% - Colore 3 12 2 3 4" xfId="22671" xr:uid="{00000000-0005-0000-0000-000098570000}"/>
    <cellStyle name="40% - Colore 3 12 2 3 4 2" xfId="22672" xr:uid="{00000000-0005-0000-0000-000099570000}"/>
    <cellStyle name="40% - Colore 3 12 2 3 4 3" xfId="22673" xr:uid="{00000000-0005-0000-0000-00009A570000}"/>
    <cellStyle name="40% - Colore 3 12 2 3 5" xfId="22674" xr:uid="{00000000-0005-0000-0000-00009B570000}"/>
    <cellStyle name="40% - Colore 3 12 2 3 5 2" xfId="22675" xr:uid="{00000000-0005-0000-0000-00009C570000}"/>
    <cellStyle name="40% - Colore 3 12 2 3 5 3" xfId="22676" xr:uid="{00000000-0005-0000-0000-00009D570000}"/>
    <cellStyle name="40% - Colore 3 12 2 3 6" xfId="22677" xr:uid="{00000000-0005-0000-0000-00009E570000}"/>
    <cellStyle name="40% - Colore 3 12 2 3 7" xfId="22678" xr:uid="{00000000-0005-0000-0000-00009F570000}"/>
    <cellStyle name="40% - Colore 3 12 2 4" xfId="22679" xr:uid="{00000000-0005-0000-0000-0000A0570000}"/>
    <cellStyle name="40% - Colore 3 12 2 4 2" xfId="22680" xr:uid="{00000000-0005-0000-0000-0000A1570000}"/>
    <cellStyle name="40% - Colore 3 12 2 4 2 2" xfId="22681" xr:uid="{00000000-0005-0000-0000-0000A2570000}"/>
    <cellStyle name="40% - Colore 3 12 2 4 2 2 2" xfId="22682" xr:uid="{00000000-0005-0000-0000-0000A3570000}"/>
    <cellStyle name="40% - Colore 3 12 2 4 2 2 3" xfId="22683" xr:uid="{00000000-0005-0000-0000-0000A4570000}"/>
    <cellStyle name="40% - Colore 3 12 2 4 2 3" xfId="22684" xr:uid="{00000000-0005-0000-0000-0000A5570000}"/>
    <cellStyle name="40% - Colore 3 12 2 4 2 4" xfId="22685" xr:uid="{00000000-0005-0000-0000-0000A6570000}"/>
    <cellStyle name="40% - Colore 3 12 2 4 3" xfId="22686" xr:uid="{00000000-0005-0000-0000-0000A7570000}"/>
    <cellStyle name="40% - Colore 3 12 2 4 3 2" xfId="22687" xr:uid="{00000000-0005-0000-0000-0000A8570000}"/>
    <cellStyle name="40% - Colore 3 12 2 4 3 3" xfId="22688" xr:uid="{00000000-0005-0000-0000-0000A9570000}"/>
    <cellStyle name="40% - Colore 3 12 2 4 4" xfId="22689" xr:uid="{00000000-0005-0000-0000-0000AA570000}"/>
    <cellStyle name="40% - Colore 3 12 2 4 4 2" xfId="22690" xr:uid="{00000000-0005-0000-0000-0000AB570000}"/>
    <cellStyle name="40% - Colore 3 12 2 4 4 3" xfId="22691" xr:uid="{00000000-0005-0000-0000-0000AC570000}"/>
    <cellStyle name="40% - Colore 3 12 2 4 5" xfId="22692" xr:uid="{00000000-0005-0000-0000-0000AD570000}"/>
    <cellStyle name="40% - Colore 3 12 2 4 5 2" xfId="22693" xr:uid="{00000000-0005-0000-0000-0000AE570000}"/>
    <cellStyle name="40% - Colore 3 12 2 4 5 3" xfId="22694" xr:uid="{00000000-0005-0000-0000-0000AF570000}"/>
    <cellStyle name="40% - Colore 3 12 2 4 6" xfId="22695" xr:uid="{00000000-0005-0000-0000-0000B0570000}"/>
    <cellStyle name="40% - Colore 3 12 2 4 7" xfId="22696" xr:uid="{00000000-0005-0000-0000-0000B1570000}"/>
    <cellStyle name="40% - Colore 3 12 2 5" xfId="22697" xr:uid="{00000000-0005-0000-0000-0000B2570000}"/>
    <cellStyle name="40% - Colore 3 12 2 5 2" xfId="22698" xr:uid="{00000000-0005-0000-0000-0000B3570000}"/>
    <cellStyle name="40% - Colore 3 12 2 5 2 2" xfId="22699" xr:uid="{00000000-0005-0000-0000-0000B4570000}"/>
    <cellStyle name="40% - Colore 3 12 2 5 2 3" xfId="22700" xr:uid="{00000000-0005-0000-0000-0000B5570000}"/>
    <cellStyle name="40% - Colore 3 12 2 5 3" xfId="22701" xr:uid="{00000000-0005-0000-0000-0000B6570000}"/>
    <cellStyle name="40% - Colore 3 12 2 5 4" xfId="22702" xr:uid="{00000000-0005-0000-0000-0000B7570000}"/>
    <cellStyle name="40% - Colore 3 12 2 6" xfId="22703" xr:uid="{00000000-0005-0000-0000-0000B8570000}"/>
    <cellStyle name="40% - Colore 3 12 2 6 2" xfId="22704" xr:uid="{00000000-0005-0000-0000-0000B9570000}"/>
    <cellStyle name="40% - Colore 3 12 2 6 3" xfId="22705" xr:uid="{00000000-0005-0000-0000-0000BA570000}"/>
    <cellStyle name="40% - Colore 3 12 2 7" xfId="22706" xr:uid="{00000000-0005-0000-0000-0000BB570000}"/>
    <cellStyle name="40% - Colore 3 12 2 7 2" xfId="22707" xr:uid="{00000000-0005-0000-0000-0000BC570000}"/>
    <cellStyle name="40% - Colore 3 12 2 7 3" xfId="22708" xr:uid="{00000000-0005-0000-0000-0000BD570000}"/>
    <cellStyle name="40% - Colore 3 12 2 8" xfId="22709" xr:uid="{00000000-0005-0000-0000-0000BE570000}"/>
    <cellStyle name="40% - Colore 3 12 2 8 2" xfId="22710" xr:uid="{00000000-0005-0000-0000-0000BF570000}"/>
    <cellStyle name="40% - Colore 3 12 2 8 3" xfId="22711" xr:uid="{00000000-0005-0000-0000-0000C0570000}"/>
    <cellStyle name="40% - Colore 3 12 2 9" xfId="22712" xr:uid="{00000000-0005-0000-0000-0000C1570000}"/>
    <cellStyle name="40% - Colore 3 12 3" xfId="22713" xr:uid="{00000000-0005-0000-0000-0000C2570000}"/>
    <cellStyle name="40% - Colore 3 12 3 2" xfId="22714" xr:uid="{00000000-0005-0000-0000-0000C3570000}"/>
    <cellStyle name="40% - Colore 3 12 3 2 2" xfId="22715" xr:uid="{00000000-0005-0000-0000-0000C4570000}"/>
    <cellStyle name="40% - Colore 3 12 3 2 2 2" xfId="22716" xr:uid="{00000000-0005-0000-0000-0000C5570000}"/>
    <cellStyle name="40% - Colore 3 12 3 2 2 3" xfId="22717" xr:uid="{00000000-0005-0000-0000-0000C6570000}"/>
    <cellStyle name="40% - Colore 3 12 3 2 3" xfId="22718" xr:uid="{00000000-0005-0000-0000-0000C7570000}"/>
    <cellStyle name="40% - Colore 3 12 3 2 4" xfId="22719" xr:uid="{00000000-0005-0000-0000-0000C8570000}"/>
    <cellStyle name="40% - Colore 3 12 3 3" xfId="22720" xr:uid="{00000000-0005-0000-0000-0000C9570000}"/>
    <cellStyle name="40% - Colore 3 12 3 3 2" xfId="22721" xr:uid="{00000000-0005-0000-0000-0000CA570000}"/>
    <cellStyle name="40% - Colore 3 12 3 3 3" xfId="22722" xr:uid="{00000000-0005-0000-0000-0000CB570000}"/>
    <cellStyle name="40% - Colore 3 12 3 4" xfId="22723" xr:uid="{00000000-0005-0000-0000-0000CC570000}"/>
    <cellStyle name="40% - Colore 3 12 3 4 2" xfId="22724" xr:uid="{00000000-0005-0000-0000-0000CD570000}"/>
    <cellStyle name="40% - Colore 3 12 3 4 3" xfId="22725" xr:uid="{00000000-0005-0000-0000-0000CE570000}"/>
    <cellStyle name="40% - Colore 3 12 3 5" xfId="22726" xr:uid="{00000000-0005-0000-0000-0000CF570000}"/>
    <cellStyle name="40% - Colore 3 12 3 5 2" xfId="22727" xr:uid="{00000000-0005-0000-0000-0000D0570000}"/>
    <cellStyle name="40% - Colore 3 12 3 5 3" xfId="22728" xr:uid="{00000000-0005-0000-0000-0000D1570000}"/>
    <cellStyle name="40% - Colore 3 12 3 6" xfId="22729" xr:uid="{00000000-0005-0000-0000-0000D2570000}"/>
    <cellStyle name="40% - Colore 3 12 3 7" xfId="22730" xr:uid="{00000000-0005-0000-0000-0000D3570000}"/>
    <cellStyle name="40% - Colore 3 12 4" xfId="22731" xr:uid="{00000000-0005-0000-0000-0000D4570000}"/>
    <cellStyle name="40% - Colore 3 12 4 2" xfId="22732" xr:uid="{00000000-0005-0000-0000-0000D5570000}"/>
    <cellStyle name="40% - Colore 3 12 4 2 2" xfId="22733" xr:uid="{00000000-0005-0000-0000-0000D6570000}"/>
    <cellStyle name="40% - Colore 3 12 4 2 2 2" xfId="22734" xr:uid="{00000000-0005-0000-0000-0000D7570000}"/>
    <cellStyle name="40% - Colore 3 12 4 2 2 3" xfId="22735" xr:uid="{00000000-0005-0000-0000-0000D8570000}"/>
    <cellStyle name="40% - Colore 3 12 4 2 3" xfId="22736" xr:uid="{00000000-0005-0000-0000-0000D9570000}"/>
    <cellStyle name="40% - Colore 3 12 4 2 4" xfId="22737" xr:uid="{00000000-0005-0000-0000-0000DA570000}"/>
    <cellStyle name="40% - Colore 3 12 4 3" xfId="22738" xr:uid="{00000000-0005-0000-0000-0000DB570000}"/>
    <cellStyle name="40% - Colore 3 12 4 3 2" xfId="22739" xr:uid="{00000000-0005-0000-0000-0000DC570000}"/>
    <cellStyle name="40% - Colore 3 12 4 3 3" xfId="22740" xr:uid="{00000000-0005-0000-0000-0000DD570000}"/>
    <cellStyle name="40% - Colore 3 12 4 4" xfId="22741" xr:uid="{00000000-0005-0000-0000-0000DE570000}"/>
    <cellStyle name="40% - Colore 3 12 4 4 2" xfId="22742" xr:uid="{00000000-0005-0000-0000-0000DF570000}"/>
    <cellStyle name="40% - Colore 3 12 4 4 3" xfId="22743" xr:uid="{00000000-0005-0000-0000-0000E0570000}"/>
    <cellStyle name="40% - Colore 3 12 4 5" xfId="22744" xr:uid="{00000000-0005-0000-0000-0000E1570000}"/>
    <cellStyle name="40% - Colore 3 12 4 5 2" xfId="22745" xr:uid="{00000000-0005-0000-0000-0000E2570000}"/>
    <cellStyle name="40% - Colore 3 12 4 5 3" xfId="22746" xr:uid="{00000000-0005-0000-0000-0000E3570000}"/>
    <cellStyle name="40% - Colore 3 12 4 6" xfId="22747" xr:uid="{00000000-0005-0000-0000-0000E4570000}"/>
    <cellStyle name="40% - Colore 3 12 4 7" xfId="22748" xr:uid="{00000000-0005-0000-0000-0000E5570000}"/>
    <cellStyle name="40% - Colore 3 12 5" xfId="22749" xr:uid="{00000000-0005-0000-0000-0000E6570000}"/>
    <cellStyle name="40% - Colore 3 12 5 2" xfId="22750" xr:uid="{00000000-0005-0000-0000-0000E7570000}"/>
    <cellStyle name="40% - Colore 3 12 5 2 2" xfId="22751" xr:uid="{00000000-0005-0000-0000-0000E8570000}"/>
    <cellStyle name="40% - Colore 3 12 5 2 2 2" xfId="22752" xr:uid="{00000000-0005-0000-0000-0000E9570000}"/>
    <cellStyle name="40% - Colore 3 12 5 2 2 3" xfId="22753" xr:uid="{00000000-0005-0000-0000-0000EA570000}"/>
    <cellStyle name="40% - Colore 3 12 5 2 3" xfId="22754" xr:uid="{00000000-0005-0000-0000-0000EB570000}"/>
    <cellStyle name="40% - Colore 3 12 5 2 4" xfId="22755" xr:uid="{00000000-0005-0000-0000-0000EC570000}"/>
    <cellStyle name="40% - Colore 3 12 5 3" xfId="22756" xr:uid="{00000000-0005-0000-0000-0000ED570000}"/>
    <cellStyle name="40% - Colore 3 12 5 3 2" xfId="22757" xr:uid="{00000000-0005-0000-0000-0000EE570000}"/>
    <cellStyle name="40% - Colore 3 12 5 3 3" xfId="22758" xr:uid="{00000000-0005-0000-0000-0000EF570000}"/>
    <cellStyle name="40% - Colore 3 12 5 4" xfId="22759" xr:uid="{00000000-0005-0000-0000-0000F0570000}"/>
    <cellStyle name="40% - Colore 3 12 5 4 2" xfId="22760" xr:uid="{00000000-0005-0000-0000-0000F1570000}"/>
    <cellStyle name="40% - Colore 3 12 5 4 3" xfId="22761" xr:uid="{00000000-0005-0000-0000-0000F2570000}"/>
    <cellStyle name="40% - Colore 3 12 5 5" xfId="22762" xr:uid="{00000000-0005-0000-0000-0000F3570000}"/>
    <cellStyle name="40% - Colore 3 12 5 5 2" xfId="22763" xr:uid="{00000000-0005-0000-0000-0000F4570000}"/>
    <cellStyle name="40% - Colore 3 12 5 5 3" xfId="22764" xr:uid="{00000000-0005-0000-0000-0000F5570000}"/>
    <cellStyle name="40% - Colore 3 12 5 6" xfId="22765" xr:uid="{00000000-0005-0000-0000-0000F6570000}"/>
    <cellStyle name="40% - Colore 3 12 5 7" xfId="22766" xr:uid="{00000000-0005-0000-0000-0000F7570000}"/>
    <cellStyle name="40% - Colore 3 12 6" xfId="22767" xr:uid="{00000000-0005-0000-0000-0000F8570000}"/>
    <cellStyle name="40% - Colore 3 12 6 2" xfId="22768" xr:uid="{00000000-0005-0000-0000-0000F9570000}"/>
    <cellStyle name="40% - Colore 3 12 6 2 2" xfId="22769" xr:uid="{00000000-0005-0000-0000-0000FA570000}"/>
    <cellStyle name="40% - Colore 3 12 6 2 3" xfId="22770" xr:uid="{00000000-0005-0000-0000-0000FB570000}"/>
    <cellStyle name="40% - Colore 3 12 6 3" xfId="22771" xr:uid="{00000000-0005-0000-0000-0000FC570000}"/>
    <cellStyle name="40% - Colore 3 12 6 4" xfId="22772" xr:uid="{00000000-0005-0000-0000-0000FD570000}"/>
    <cellStyle name="40% - Colore 3 12 7" xfId="22773" xr:uid="{00000000-0005-0000-0000-0000FE570000}"/>
    <cellStyle name="40% - Colore 3 12 7 2" xfId="22774" xr:uid="{00000000-0005-0000-0000-0000FF570000}"/>
    <cellStyle name="40% - Colore 3 12 7 3" xfId="22775" xr:uid="{00000000-0005-0000-0000-000000580000}"/>
    <cellStyle name="40% - Colore 3 12 8" xfId="22776" xr:uid="{00000000-0005-0000-0000-000001580000}"/>
    <cellStyle name="40% - Colore 3 12 8 2" xfId="22777" xr:uid="{00000000-0005-0000-0000-000002580000}"/>
    <cellStyle name="40% - Colore 3 12 8 3" xfId="22778" xr:uid="{00000000-0005-0000-0000-000003580000}"/>
    <cellStyle name="40% - Colore 3 12 9" xfId="22779" xr:uid="{00000000-0005-0000-0000-000004580000}"/>
    <cellStyle name="40% - Colore 3 12 9 2" xfId="22780" xr:uid="{00000000-0005-0000-0000-000005580000}"/>
    <cellStyle name="40% - Colore 3 12 9 3" xfId="22781" xr:uid="{00000000-0005-0000-0000-000006580000}"/>
    <cellStyle name="40% - Colore 3 13" xfId="22782" xr:uid="{00000000-0005-0000-0000-000007580000}"/>
    <cellStyle name="40% - Colore 3 13 10" xfId="22783" xr:uid="{00000000-0005-0000-0000-000008580000}"/>
    <cellStyle name="40% - Colore 3 13 11" xfId="22784" xr:uid="{00000000-0005-0000-0000-000009580000}"/>
    <cellStyle name="40% - Colore 3 13 2" xfId="22785" xr:uid="{00000000-0005-0000-0000-00000A580000}"/>
    <cellStyle name="40% - Colore 3 13 2 10" xfId="22786" xr:uid="{00000000-0005-0000-0000-00000B580000}"/>
    <cellStyle name="40% - Colore 3 13 2 2" xfId="22787" xr:uid="{00000000-0005-0000-0000-00000C580000}"/>
    <cellStyle name="40% - Colore 3 13 2 2 2" xfId="22788" xr:uid="{00000000-0005-0000-0000-00000D580000}"/>
    <cellStyle name="40% - Colore 3 13 2 2 2 2" xfId="22789" xr:uid="{00000000-0005-0000-0000-00000E580000}"/>
    <cellStyle name="40% - Colore 3 13 2 2 2 2 2" xfId="22790" xr:uid="{00000000-0005-0000-0000-00000F580000}"/>
    <cellStyle name="40% - Colore 3 13 2 2 2 2 3" xfId="22791" xr:uid="{00000000-0005-0000-0000-000010580000}"/>
    <cellStyle name="40% - Colore 3 13 2 2 2 3" xfId="22792" xr:uid="{00000000-0005-0000-0000-000011580000}"/>
    <cellStyle name="40% - Colore 3 13 2 2 2 4" xfId="22793" xr:uid="{00000000-0005-0000-0000-000012580000}"/>
    <cellStyle name="40% - Colore 3 13 2 2 3" xfId="22794" xr:uid="{00000000-0005-0000-0000-000013580000}"/>
    <cellStyle name="40% - Colore 3 13 2 2 3 2" xfId="22795" xr:uid="{00000000-0005-0000-0000-000014580000}"/>
    <cellStyle name="40% - Colore 3 13 2 2 3 3" xfId="22796" xr:uid="{00000000-0005-0000-0000-000015580000}"/>
    <cellStyle name="40% - Colore 3 13 2 2 4" xfId="22797" xr:uid="{00000000-0005-0000-0000-000016580000}"/>
    <cellStyle name="40% - Colore 3 13 2 2 4 2" xfId="22798" xr:uid="{00000000-0005-0000-0000-000017580000}"/>
    <cellStyle name="40% - Colore 3 13 2 2 4 3" xfId="22799" xr:uid="{00000000-0005-0000-0000-000018580000}"/>
    <cellStyle name="40% - Colore 3 13 2 2 5" xfId="22800" xr:uid="{00000000-0005-0000-0000-000019580000}"/>
    <cellStyle name="40% - Colore 3 13 2 2 5 2" xfId="22801" xr:uid="{00000000-0005-0000-0000-00001A580000}"/>
    <cellStyle name="40% - Colore 3 13 2 2 5 3" xfId="22802" xr:uid="{00000000-0005-0000-0000-00001B580000}"/>
    <cellStyle name="40% - Colore 3 13 2 2 6" xfId="22803" xr:uid="{00000000-0005-0000-0000-00001C580000}"/>
    <cellStyle name="40% - Colore 3 13 2 2 7" xfId="22804" xr:uid="{00000000-0005-0000-0000-00001D580000}"/>
    <cellStyle name="40% - Colore 3 13 2 3" xfId="22805" xr:uid="{00000000-0005-0000-0000-00001E580000}"/>
    <cellStyle name="40% - Colore 3 13 2 3 2" xfId="22806" xr:uid="{00000000-0005-0000-0000-00001F580000}"/>
    <cellStyle name="40% - Colore 3 13 2 3 2 2" xfId="22807" xr:uid="{00000000-0005-0000-0000-000020580000}"/>
    <cellStyle name="40% - Colore 3 13 2 3 2 2 2" xfId="22808" xr:uid="{00000000-0005-0000-0000-000021580000}"/>
    <cellStyle name="40% - Colore 3 13 2 3 2 2 3" xfId="22809" xr:uid="{00000000-0005-0000-0000-000022580000}"/>
    <cellStyle name="40% - Colore 3 13 2 3 2 3" xfId="22810" xr:uid="{00000000-0005-0000-0000-000023580000}"/>
    <cellStyle name="40% - Colore 3 13 2 3 2 4" xfId="22811" xr:uid="{00000000-0005-0000-0000-000024580000}"/>
    <cellStyle name="40% - Colore 3 13 2 3 3" xfId="22812" xr:uid="{00000000-0005-0000-0000-000025580000}"/>
    <cellStyle name="40% - Colore 3 13 2 3 3 2" xfId="22813" xr:uid="{00000000-0005-0000-0000-000026580000}"/>
    <cellStyle name="40% - Colore 3 13 2 3 3 3" xfId="22814" xr:uid="{00000000-0005-0000-0000-000027580000}"/>
    <cellStyle name="40% - Colore 3 13 2 3 4" xfId="22815" xr:uid="{00000000-0005-0000-0000-000028580000}"/>
    <cellStyle name="40% - Colore 3 13 2 3 4 2" xfId="22816" xr:uid="{00000000-0005-0000-0000-000029580000}"/>
    <cellStyle name="40% - Colore 3 13 2 3 4 3" xfId="22817" xr:uid="{00000000-0005-0000-0000-00002A580000}"/>
    <cellStyle name="40% - Colore 3 13 2 3 5" xfId="22818" xr:uid="{00000000-0005-0000-0000-00002B580000}"/>
    <cellStyle name="40% - Colore 3 13 2 3 5 2" xfId="22819" xr:uid="{00000000-0005-0000-0000-00002C580000}"/>
    <cellStyle name="40% - Colore 3 13 2 3 5 3" xfId="22820" xr:uid="{00000000-0005-0000-0000-00002D580000}"/>
    <cellStyle name="40% - Colore 3 13 2 3 6" xfId="22821" xr:uid="{00000000-0005-0000-0000-00002E580000}"/>
    <cellStyle name="40% - Colore 3 13 2 3 7" xfId="22822" xr:uid="{00000000-0005-0000-0000-00002F580000}"/>
    <cellStyle name="40% - Colore 3 13 2 4" xfId="22823" xr:uid="{00000000-0005-0000-0000-000030580000}"/>
    <cellStyle name="40% - Colore 3 13 2 4 2" xfId="22824" xr:uid="{00000000-0005-0000-0000-000031580000}"/>
    <cellStyle name="40% - Colore 3 13 2 4 2 2" xfId="22825" xr:uid="{00000000-0005-0000-0000-000032580000}"/>
    <cellStyle name="40% - Colore 3 13 2 4 2 2 2" xfId="22826" xr:uid="{00000000-0005-0000-0000-000033580000}"/>
    <cellStyle name="40% - Colore 3 13 2 4 2 2 3" xfId="22827" xr:uid="{00000000-0005-0000-0000-000034580000}"/>
    <cellStyle name="40% - Colore 3 13 2 4 2 3" xfId="22828" xr:uid="{00000000-0005-0000-0000-000035580000}"/>
    <cellStyle name="40% - Colore 3 13 2 4 2 4" xfId="22829" xr:uid="{00000000-0005-0000-0000-000036580000}"/>
    <cellStyle name="40% - Colore 3 13 2 4 3" xfId="22830" xr:uid="{00000000-0005-0000-0000-000037580000}"/>
    <cellStyle name="40% - Colore 3 13 2 4 3 2" xfId="22831" xr:uid="{00000000-0005-0000-0000-000038580000}"/>
    <cellStyle name="40% - Colore 3 13 2 4 3 3" xfId="22832" xr:uid="{00000000-0005-0000-0000-000039580000}"/>
    <cellStyle name="40% - Colore 3 13 2 4 4" xfId="22833" xr:uid="{00000000-0005-0000-0000-00003A580000}"/>
    <cellStyle name="40% - Colore 3 13 2 4 4 2" xfId="22834" xr:uid="{00000000-0005-0000-0000-00003B580000}"/>
    <cellStyle name="40% - Colore 3 13 2 4 4 3" xfId="22835" xr:uid="{00000000-0005-0000-0000-00003C580000}"/>
    <cellStyle name="40% - Colore 3 13 2 4 5" xfId="22836" xr:uid="{00000000-0005-0000-0000-00003D580000}"/>
    <cellStyle name="40% - Colore 3 13 2 4 5 2" xfId="22837" xr:uid="{00000000-0005-0000-0000-00003E580000}"/>
    <cellStyle name="40% - Colore 3 13 2 4 5 3" xfId="22838" xr:uid="{00000000-0005-0000-0000-00003F580000}"/>
    <cellStyle name="40% - Colore 3 13 2 4 6" xfId="22839" xr:uid="{00000000-0005-0000-0000-000040580000}"/>
    <cellStyle name="40% - Colore 3 13 2 4 7" xfId="22840" xr:uid="{00000000-0005-0000-0000-000041580000}"/>
    <cellStyle name="40% - Colore 3 13 2 5" xfId="22841" xr:uid="{00000000-0005-0000-0000-000042580000}"/>
    <cellStyle name="40% - Colore 3 13 2 5 2" xfId="22842" xr:uid="{00000000-0005-0000-0000-000043580000}"/>
    <cellStyle name="40% - Colore 3 13 2 5 2 2" xfId="22843" xr:uid="{00000000-0005-0000-0000-000044580000}"/>
    <cellStyle name="40% - Colore 3 13 2 5 2 3" xfId="22844" xr:uid="{00000000-0005-0000-0000-000045580000}"/>
    <cellStyle name="40% - Colore 3 13 2 5 3" xfId="22845" xr:uid="{00000000-0005-0000-0000-000046580000}"/>
    <cellStyle name="40% - Colore 3 13 2 5 4" xfId="22846" xr:uid="{00000000-0005-0000-0000-000047580000}"/>
    <cellStyle name="40% - Colore 3 13 2 6" xfId="22847" xr:uid="{00000000-0005-0000-0000-000048580000}"/>
    <cellStyle name="40% - Colore 3 13 2 6 2" xfId="22848" xr:uid="{00000000-0005-0000-0000-000049580000}"/>
    <cellStyle name="40% - Colore 3 13 2 6 3" xfId="22849" xr:uid="{00000000-0005-0000-0000-00004A580000}"/>
    <cellStyle name="40% - Colore 3 13 2 7" xfId="22850" xr:uid="{00000000-0005-0000-0000-00004B580000}"/>
    <cellStyle name="40% - Colore 3 13 2 7 2" xfId="22851" xr:uid="{00000000-0005-0000-0000-00004C580000}"/>
    <cellStyle name="40% - Colore 3 13 2 7 3" xfId="22852" xr:uid="{00000000-0005-0000-0000-00004D580000}"/>
    <cellStyle name="40% - Colore 3 13 2 8" xfId="22853" xr:uid="{00000000-0005-0000-0000-00004E580000}"/>
    <cellStyle name="40% - Colore 3 13 2 8 2" xfId="22854" xr:uid="{00000000-0005-0000-0000-00004F580000}"/>
    <cellStyle name="40% - Colore 3 13 2 8 3" xfId="22855" xr:uid="{00000000-0005-0000-0000-000050580000}"/>
    <cellStyle name="40% - Colore 3 13 2 9" xfId="22856" xr:uid="{00000000-0005-0000-0000-000051580000}"/>
    <cellStyle name="40% - Colore 3 13 3" xfId="22857" xr:uid="{00000000-0005-0000-0000-000052580000}"/>
    <cellStyle name="40% - Colore 3 13 3 2" xfId="22858" xr:uid="{00000000-0005-0000-0000-000053580000}"/>
    <cellStyle name="40% - Colore 3 13 3 2 2" xfId="22859" xr:uid="{00000000-0005-0000-0000-000054580000}"/>
    <cellStyle name="40% - Colore 3 13 3 2 2 2" xfId="22860" xr:uid="{00000000-0005-0000-0000-000055580000}"/>
    <cellStyle name="40% - Colore 3 13 3 2 2 3" xfId="22861" xr:uid="{00000000-0005-0000-0000-000056580000}"/>
    <cellStyle name="40% - Colore 3 13 3 2 3" xfId="22862" xr:uid="{00000000-0005-0000-0000-000057580000}"/>
    <cellStyle name="40% - Colore 3 13 3 2 4" xfId="22863" xr:uid="{00000000-0005-0000-0000-000058580000}"/>
    <cellStyle name="40% - Colore 3 13 3 3" xfId="22864" xr:uid="{00000000-0005-0000-0000-000059580000}"/>
    <cellStyle name="40% - Colore 3 13 3 3 2" xfId="22865" xr:uid="{00000000-0005-0000-0000-00005A580000}"/>
    <cellStyle name="40% - Colore 3 13 3 3 3" xfId="22866" xr:uid="{00000000-0005-0000-0000-00005B580000}"/>
    <cellStyle name="40% - Colore 3 13 3 4" xfId="22867" xr:uid="{00000000-0005-0000-0000-00005C580000}"/>
    <cellStyle name="40% - Colore 3 13 3 4 2" xfId="22868" xr:uid="{00000000-0005-0000-0000-00005D580000}"/>
    <cellStyle name="40% - Colore 3 13 3 4 3" xfId="22869" xr:uid="{00000000-0005-0000-0000-00005E580000}"/>
    <cellStyle name="40% - Colore 3 13 3 5" xfId="22870" xr:uid="{00000000-0005-0000-0000-00005F580000}"/>
    <cellStyle name="40% - Colore 3 13 3 5 2" xfId="22871" xr:uid="{00000000-0005-0000-0000-000060580000}"/>
    <cellStyle name="40% - Colore 3 13 3 5 3" xfId="22872" xr:uid="{00000000-0005-0000-0000-000061580000}"/>
    <cellStyle name="40% - Colore 3 13 3 6" xfId="22873" xr:uid="{00000000-0005-0000-0000-000062580000}"/>
    <cellStyle name="40% - Colore 3 13 3 7" xfId="22874" xr:uid="{00000000-0005-0000-0000-000063580000}"/>
    <cellStyle name="40% - Colore 3 13 4" xfId="22875" xr:uid="{00000000-0005-0000-0000-000064580000}"/>
    <cellStyle name="40% - Colore 3 13 4 2" xfId="22876" xr:uid="{00000000-0005-0000-0000-000065580000}"/>
    <cellStyle name="40% - Colore 3 13 4 2 2" xfId="22877" xr:uid="{00000000-0005-0000-0000-000066580000}"/>
    <cellStyle name="40% - Colore 3 13 4 2 2 2" xfId="22878" xr:uid="{00000000-0005-0000-0000-000067580000}"/>
    <cellStyle name="40% - Colore 3 13 4 2 2 3" xfId="22879" xr:uid="{00000000-0005-0000-0000-000068580000}"/>
    <cellStyle name="40% - Colore 3 13 4 2 3" xfId="22880" xr:uid="{00000000-0005-0000-0000-000069580000}"/>
    <cellStyle name="40% - Colore 3 13 4 2 4" xfId="22881" xr:uid="{00000000-0005-0000-0000-00006A580000}"/>
    <cellStyle name="40% - Colore 3 13 4 3" xfId="22882" xr:uid="{00000000-0005-0000-0000-00006B580000}"/>
    <cellStyle name="40% - Colore 3 13 4 3 2" xfId="22883" xr:uid="{00000000-0005-0000-0000-00006C580000}"/>
    <cellStyle name="40% - Colore 3 13 4 3 3" xfId="22884" xr:uid="{00000000-0005-0000-0000-00006D580000}"/>
    <cellStyle name="40% - Colore 3 13 4 4" xfId="22885" xr:uid="{00000000-0005-0000-0000-00006E580000}"/>
    <cellStyle name="40% - Colore 3 13 4 4 2" xfId="22886" xr:uid="{00000000-0005-0000-0000-00006F580000}"/>
    <cellStyle name="40% - Colore 3 13 4 4 3" xfId="22887" xr:uid="{00000000-0005-0000-0000-000070580000}"/>
    <cellStyle name="40% - Colore 3 13 4 5" xfId="22888" xr:uid="{00000000-0005-0000-0000-000071580000}"/>
    <cellStyle name="40% - Colore 3 13 4 5 2" xfId="22889" xr:uid="{00000000-0005-0000-0000-000072580000}"/>
    <cellStyle name="40% - Colore 3 13 4 5 3" xfId="22890" xr:uid="{00000000-0005-0000-0000-000073580000}"/>
    <cellStyle name="40% - Colore 3 13 4 6" xfId="22891" xr:uid="{00000000-0005-0000-0000-000074580000}"/>
    <cellStyle name="40% - Colore 3 13 4 7" xfId="22892" xr:uid="{00000000-0005-0000-0000-000075580000}"/>
    <cellStyle name="40% - Colore 3 13 5" xfId="22893" xr:uid="{00000000-0005-0000-0000-000076580000}"/>
    <cellStyle name="40% - Colore 3 13 5 2" xfId="22894" xr:uid="{00000000-0005-0000-0000-000077580000}"/>
    <cellStyle name="40% - Colore 3 13 5 2 2" xfId="22895" xr:uid="{00000000-0005-0000-0000-000078580000}"/>
    <cellStyle name="40% - Colore 3 13 5 2 2 2" xfId="22896" xr:uid="{00000000-0005-0000-0000-000079580000}"/>
    <cellStyle name="40% - Colore 3 13 5 2 2 3" xfId="22897" xr:uid="{00000000-0005-0000-0000-00007A580000}"/>
    <cellStyle name="40% - Colore 3 13 5 2 3" xfId="22898" xr:uid="{00000000-0005-0000-0000-00007B580000}"/>
    <cellStyle name="40% - Colore 3 13 5 2 4" xfId="22899" xr:uid="{00000000-0005-0000-0000-00007C580000}"/>
    <cellStyle name="40% - Colore 3 13 5 3" xfId="22900" xr:uid="{00000000-0005-0000-0000-00007D580000}"/>
    <cellStyle name="40% - Colore 3 13 5 3 2" xfId="22901" xr:uid="{00000000-0005-0000-0000-00007E580000}"/>
    <cellStyle name="40% - Colore 3 13 5 3 3" xfId="22902" xr:uid="{00000000-0005-0000-0000-00007F580000}"/>
    <cellStyle name="40% - Colore 3 13 5 4" xfId="22903" xr:uid="{00000000-0005-0000-0000-000080580000}"/>
    <cellStyle name="40% - Colore 3 13 5 4 2" xfId="22904" xr:uid="{00000000-0005-0000-0000-000081580000}"/>
    <cellStyle name="40% - Colore 3 13 5 4 3" xfId="22905" xr:uid="{00000000-0005-0000-0000-000082580000}"/>
    <cellStyle name="40% - Colore 3 13 5 5" xfId="22906" xr:uid="{00000000-0005-0000-0000-000083580000}"/>
    <cellStyle name="40% - Colore 3 13 5 5 2" xfId="22907" xr:uid="{00000000-0005-0000-0000-000084580000}"/>
    <cellStyle name="40% - Colore 3 13 5 5 3" xfId="22908" xr:uid="{00000000-0005-0000-0000-000085580000}"/>
    <cellStyle name="40% - Colore 3 13 5 6" xfId="22909" xr:uid="{00000000-0005-0000-0000-000086580000}"/>
    <cellStyle name="40% - Colore 3 13 5 7" xfId="22910" xr:uid="{00000000-0005-0000-0000-000087580000}"/>
    <cellStyle name="40% - Colore 3 13 6" xfId="22911" xr:uid="{00000000-0005-0000-0000-000088580000}"/>
    <cellStyle name="40% - Colore 3 13 6 2" xfId="22912" xr:uid="{00000000-0005-0000-0000-000089580000}"/>
    <cellStyle name="40% - Colore 3 13 6 2 2" xfId="22913" xr:uid="{00000000-0005-0000-0000-00008A580000}"/>
    <cellStyle name="40% - Colore 3 13 6 2 3" xfId="22914" xr:uid="{00000000-0005-0000-0000-00008B580000}"/>
    <cellStyle name="40% - Colore 3 13 6 3" xfId="22915" xr:uid="{00000000-0005-0000-0000-00008C580000}"/>
    <cellStyle name="40% - Colore 3 13 6 4" xfId="22916" xr:uid="{00000000-0005-0000-0000-00008D580000}"/>
    <cellStyle name="40% - Colore 3 13 7" xfId="22917" xr:uid="{00000000-0005-0000-0000-00008E580000}"/>
    <cellStyle name="40% - Colore 3 13 7 2" xfId="22918" xr:uid="{00000000-0005-0000-0000-00008F580000}"/>
    <cellStyle name="40% - Colore 3 13 7 3" xfId="22919" xr:uid="{00000000-0005-0000-0000-000090580000}"/>
    <cellStyle name="40% - Colore 3 13 8" xfId="22920" xr:uid="{00000000-0005-0000-0000-000091580000}"/>
    <cellStyle name="40% - Colore 3 13 8 2" xfId="22921" xr:uid="{00000000-0005-0000-0000-000092580000}"/>
    <cellStyle name="40% - Colore 3 13 8 3" xfId="22922" xr:uid="{00000000-0005-0000-0000-000093580000}"/>
    <cellStyle name="40% - Colore 3 13 9" xfId="22923" xr:uid="{00000000-0005-0000-0000-000094580000}"/>
    <cellStyle name="40% - Colore 3 13 9 2" xfId="22924" xr:uid="{00000000-0005-0000-0000-000095580000}"/>
    <cellStyle name="40% - Colore 3 13 9 3" xfId="22925" xr:uid="{00000000-0005-0000-0000-000096580000}"/>
    <cellStyle name="40% - Colore 3 14" xfId="22926" xr:uid="{00000000-0005-0000-0000-000097580000}"/>
    <cellStyle name="40% - Colore 3 14 10" xfId="22927" xr:uid="{00000000-0005-0000-0000-000098580000}"/>
    <cellStyle name="40% - Colore 3 14 11" xfId="22928" xr:uid="{00000000-0005-0000-0000-000099580000}"/>
    <cellStyle name="40% - Colore 3 14 2" xfId="22929" xr:uid="{00000000-0005-0000-0000-00009A580000}"/>
    <cellStyle name="40% - Colore 3 14 2 10" xfId="22930" xr:uid="{00000000-0005-0000-0000-00009B580000}"/>
    <cellStyle name="40% - Colore 3 14 2 2" xfId="22931" xr:uid="{00000000-0005-0000-0000-00009C580000}"/>
    <cellStyle name="40% - Colore 3 14 2 2 2" xfId="22932" xr:uid="{00000000-0005-0000-0000-00009D580000}"/>
    <cellStyle name="40% - Colore 3 14 2 2 2 2" xfId="22933" xr:uid="{00000000-0005-0000-0000-00009E580000}"/>
    <cellStyle name="40% - Colore 3 14 2 2 2 2 2" xfId="22934" xr:uid="{00000000-0005-0000-0000-00009F580000}"/>
    <cellStyle name="40% - Colore 3 14 2 2 2 2 3" xfId="22935" xr:uid="{00000000-0005-0000-0000-0000A0580000}"/>
    <cellStyle name="40% - Colore 3 14 2 2 2 3" xfId="22936" xr:uid="{00000000-0005-0000-0000-0000A1580000}"/>
    <cellStyle name="40% - Colore 3 14 2 2 2 4" xfId="22937" xr:uid="{00000000-0005-0000-0000-0000A2580000}"/>
    <cellStyle name="40% - Colore 3 14 2 2 3" xfId="22938" xr:uid="{00000000-0005-0000-0000-0000A3580000}"/>
    <cellStyle name="40% - Colore 3 14 2 2 3 2" xfId="22939" xr:uid="{00000000-0005-0000-0000-0000A4580000}"/>
    <cellStyle name="40% - Colore 3 14 2 2 3 3" xfId="22940" xr:uid="{00000000-0005-0000-0000-0000A5580000}"/>
    <cellStyle name="40% - Colore 3 14 2 2 4" xfId="22941" xr:uid="{00000000-0005-0000-0000-0000A6580000}"/>
    <cellStyle name="40% - Colore 3 14 2 2 4 2" xfId="22942" xr:uid="{00000000-0005-0000-0000-0000A7580000}"/>
    <cellStyle name="40% - Colore 3 14 2 2 4 3" xfId="22943" xr:uid="{00000000-0005-0000-0000-0000A8580000}"/>
    <cellStyle name="40% - Colore 3 14 2 2 5" xfId="22944" xr:uid="{00000000-0005-0000-0000-0000A9580000}"/>
    <cellStyle name="40% - Colore 3 14 2 2 5 2" xfId="22945" xr:uid="{00000000-0005-0000-0000-0000AA580000}"/>
    <cellStyle name="40% - Colore 3 14 2 2 5 3" xfId="22946" xr:uid="{00000000-0005-0000-0000-0000AB580000}"/>
    <cellStyle name="40% - Colore 3 14 2 2 6" xfId="22947" xr:uid="{00000000-0005-0000-0000-0000AC580000}"/>
    <cellStyle name="40% - Colore 3 14 2 2 7" xfId="22948" xr:uid="{00000000-0005-0000-0000-0000AD580000}"/>
    <cellStyle name="40% - Colore 3 14 2 3" xfId="22949" xr:uid="{00000000-0005-0000-0000-0000AE580000}"/>
    <cellStyle name="40% - Colore 3 14 2 3 2" xfId="22950" xr:uid="{00000000-0005-0000-0000-0000AF580000}"/>
    <cellStyle name="40% - Colore 3 14 2 3 2 2" xfId="22951" xr:uid="{00000000-0005-0000-0000-0000B0580000}"/>
    <cellStyle name="40% - Colore 3 14 2 3 2 2 2" xfId="22952" xr:uid="{00000000-0005-0000-0000-0000B1580000}"/>
    <cellStyle name="40% - Colore 3 14 2 3 2 2 3" xfId="22953" xr:uid="{00000000-0005-0000-0000-0000B2580000}"/>
    <cellStyle name="40% - Colore 3 14 2 3 2 3" xfId="22954" xr:uid="{00000000-0005-0000-0000-0000B3580000}"/>
    <cellStyle name="40% - Colore 3 14 2 3 2 4" xfId="22955" xr:uid="{00000000-0005-0000-0000-0000B4580000}"/>
    <cellStyle name="40% - Colore 3 14 2 3 3" xfId="22956" xr:uid="{00000000-0005-0000-0000-0000B5580000}"/>
    <cellStyle name="40% - Colore 3 14 2 3 3 2" xfId="22957" xr:uid="{00000000-0005-0000-0000-0000B6580000}"/>
    <cellStyle name="40% - Colore 3 14 2 3 3 3" xfId="22958" xr:uid="{00000000-0005-0000-0000-0000B7580000}"/>
    <cellStyle name="40% - Colore 3 14 2 3 4" xfId="22959" xr:uid="{00000000-0005-0000-0000-0000B8580000}"/>
    <cellStyle name="40% - Colore 3 14 2 3 4 2" xfId="22960" xr:uid="{00000000-0005-0000-0000-0000B9580000}"/>
    <cellStyle name="40% - Colore 3 14 2 3 4 3" xfId="22961" xr:uid="{00000000-0005-0000-0000-0000BA580000}"/>
    <cellStyle name="40% - Colore 3 14 2 3 5" xfId="22962" xr:uid="{00000000-0005-0000-0000-0000BB580000}"/>
    <cellStyle name="40% - Colore 3 14 2 3 5 2" xfId="22963" xr:uid="{00000000-0005-0000-0000-0000BC580000}"/>
    <cellStyle name="40% - Colore 3 14 2 3 5 3" xfId="22964" xr:uid="{00000000-0005-0000-0000-0000BD580000}"/>
    <cellStyle name="40% - Colore 3 14 2 3 6" xfId="22965" xr:uid="{00000000-0005-0000-0000-0000BE580000}"/>
    <cellStyle name="40% - Colore 3 14 2 3 7" xfId="22966" xr:uid="{00000000-0005-0000-0000-0000BF580000}"/>
    <cellStyle name="40% - Colore 3 14 2 4" xfId="22967" xr:uid="{00000000-0005-0000-0000-0000C0580000}"/>
    <cellStyle name="40% - Colore 3 14 2 4 2" xfId="22968" xr:uid="{00000000-0005-0000-0000-0000C1580000}"/>
    <cellStyle name="40% - Colore 3 14 2 4 2 2" xfId="22969" xr:uid="{00000000-0005-0000-0000-0000C2580000}"/>
    <cellStyle name="40% - Colore 3 14 2 4 2 2 2" xfId="22970" xr:uid="{00000000-0005-0000-0000-0000C3580000}"/>
    <cellStyle name="40% - Colore 3 14 2 4 2 2 3" xfId="22971" xr:uid="{00000000-0005-0000-0000-0000C4580000}"/>
    <cellStyle name="40% - Colore 3 14 2 4 2 3" xfId="22972" xr:uid="{00000000-0005-0000-0000-0000C5580000}"/>
    <cellStyle name="40% - Colore 3 14 2 4 2 4" xfId="22973" xr:uid="{00000000-0005-0000-0000-0000C6580000}"/>
    <cellStyle name="40% - Colore 3 14 2 4 3" xfId="22974" xr:uid="{00000000-0005-0000-0000-0000C7580000}"/>
    <cellStyle name="40% - Colore 3 14 2 4 3 2" xfId="22975" xr:uid="{00000000-0005-0000-0000-0000C8580000}"/>
    <cellStyle name="40% - Colore 3 14 2 4 3 3" xfId="22976" xr:uid="{00000000-0005-0000-0000-0000C9580000}"/>
    <cellStyle name="40% - Colore 3 14 2 4 4" xfId="22977" xr:uid="{00000000-0005-0000-0000-0000CA580000}"/>
    <cellStyle name="40% - Colore 3 14 2 4 4 2" xfId="22978" xr:uid="{00000000-0005-0000-0000-0000CB580000}"/>
    <cellStyle name="40% - Colore 3 14 2 4 4 3" xfId="22979" xr:uid="{00000000-0005-0000-0000-0000CC580000}"/>
    <cellStyle name="40% - Colore 3 14 2 4 5" xfId="22980" xr:uid="{00000000-0005-0000-0000-0000CD580000}"/>
    <cellStyle name="40% - Colore 3 14 2 4 5 2" xfId="22981" xr:uid="{00000000-0005-0000-0000-0000CE580000}"/>
    <cellStyle name="40% - Colore 3 14 2 4 5 3" xfId="22982" xr:uid="{00000000-0005-0000-0000-0000CF580000}"/>
    <cellStyle name="40% - Colore 3 14 2 4 6" xfId="22983" xr:uid="{00000000-0005-0000-0000-0000D0580000}"/>
    <cellStyle name="40% - Colore 3 14 2 4 7" xfId="22984" xr:uid="{00000000-0005-0000-0000-0000D1580000}"/>
    <cellStyle name="40% - Colore 3 14 2 5" xfId="22985" xr:uid="{00000000-0005-0000-0000-0000D2580000}"/>
    <cellStyle name="40% - Colore 3 14 2 5 2" xfId="22986" xr:uid="{00000000-0005-0000-0000-0000D3580000}"/>
    <cellStyle name="40% - Colore 3 14 2 5 2 2" xfId="22987" xr:uid="{00000000-0005-0000-0000-0000D4580000}"/>
    <cellStyle name="40% - Colore 3 14 2 5 2 3" xfId="22988" xr:uid="{00000000-0005-0000-0000-0000D5580000}"/>
    <cellStyle name="40% - Colore 3 14 2 5 3" xfId="22989" xr:uid="{00000000-0005-0000-0000-0000D6580000}"/>
    <cellStyle name="40% - Colore 3 14 2 5 4" xfId="22990" xr:uid="{00000000-0005-0000-0000-0000D7580000}"/>
    <cellStyle name="40% - Colore 3 14 2 6" xfId="22991" xr:uid="{00000000-0005-0000-0000-0000D8580000}"/>
    <cellStyle name="40% - Colore 3 14 2 6 2" xfId="22992" xr:uid="{00000000-0005-0000-0000-0000D9580000}"/>
    <cellStyle name="40% - Colore 3 14 2 6 3" xfId="22993" xr:uid="{00000000-0005-0000-0000-0000DA580000}"/>
    <cellStyle name="40% - Colore 3 14 2 7" xfId="22994" xr:uid="{00000000-0005-0000-0000-0000DB580000}"/>
    <cellStyle name="40% - Colore 3 14 2 7 2" xfId="22995" xr:uid="{00000000-0005-0000-0000-0000DC580000}"/>
    <cellStyle name="40% - Colore 3 14 2 7 3" xfId="22996" xr:uid="{00000000-0005-0000-0000-0000DD580000}"/>
    <cellStyle name="40% - Colore 3 14 2 8" xfId="22997" xr:uid="{00000000-0005-0000-0000-0000DE580000}"/>
    <cellStyle name="40% - Colore 3 14 2 8 2" xfId="22998" xr:uid="{00000000-0005-0000-0000-0000DF580000}"/>
    <cellStyle name="40% - Colore 3 14 2 8 3" xfId="22999" xr:uid="{00000000-0005-0000-0000-0000E0580000}"/>
    <cellStyle name="40% - Colore 3 14 2 9" xfId="23000" xr:uid="{00000000-0005-0000-0000-0000E1580000}"/>
    <cellStyle name="40% - Colore 3 14 3" xfId="23001" xr:uid="{00000000-0005-0000-0000-0000E2580000}"/>
    <cellStyle name="40% - Colore 3 14 3 2" xfId="23002" xr:uid="{00000000-0005-0000-0000-0000E3580000}"/>
    <cellStyle name="40% - Colore 3 14 3 2 2" xfId="23003" xr:uid="{00000000-0005-0000-0000-0000E4580000}"/>
    <cellStyle name="40% - Colore 3 14 3 2 2 2" xfId="23004" xr:uid="{00000000-0005-0000-0000-0000E5580000}"/>
    <cellStyle name="40% - Colore 3 14 3 2 2 3" xfId="23005" xr:uid="{00000000-0005-0000-0000-0000E6580000}"/>
    <cellStyle name="40% - Colore 3 14 3 2 3" xfId="23006" xr:uid="{00000000-0005-0000-0000-0000E7580000}"/>
    <cellStyle name="40% - Colore 3 14 3 2 4" xfId="23007" xr:uid="{00000000-0005-0000-0000-0000E8580000}"/>
    <cellStyle name="40% - Colore 3 14 3 3" xfId="23008" xr:uid="{00000000-0005-0000-0000-0000E9580000}"/>
    <cellStyle name="40% - Colore 3 14 3 3 2" xfId="23009" xr:uid="{00000000-0005-0000-0000-0000EA580000}"/>
    <cellStyle name="40% - Colore 3 14 3 3 3" xfId="23010" xr:uid="{00000000-0005-0000-0000-0000EB580000}"/>
    <cellStyle name="40% - Colore 3 14 3 4" xfId="23011" xr:uid="{00000000-0005-0000-0000-0000EC580000}"/>
    <cellStyle name="40% - Colore 3 14 3 4 2" xfId="23012" xr:uid="{00000000-0005-0000-0000-0000ED580000}"/>
    <cellStyle name="40% - Colore 3 14 3 4 3" xfId="23013" xr:uid="{00000000-0005-0000-0000-0000EE580000}"/>
    <cellStyle name="40% - Colore 3 14 3 5" xfId="23014" xr:uid="{00000000-0005-0000-0000-0000EF580000}"/>
    <cellStyle name="40% - Colore 3 14 3 5 2" xfId="23015" xr:uid="{00000000-0005-0000-0000-0000F0580000}"/>
    <cellStyle name="40% - Colore 3 14 3 5 3" xfId="23016" xr:uid="{00000000-0005-0000-0000-0000F1580000}"/>
    <cellStyle name="40% - Colore 3 14 3 6" xfId="23017" xr:uid="{00000000-0005-0000-0000-0000F2580000}"/>
    <cellStyle name="40% - Colore 3 14 3 7" xfId="23018" xr:uid="{00000000-0005-0000-0000-0000F3580000}"/>
    <cellStyle name="40% - Colore 3 14 4" xfId="23019" xr:uid="{00000000-0005-0000-0000-0000F4580000}"/>
    <cellStyle name="40% - Colore 3 14 4 2" xfId="23020" xr:uid="{00000000-0005-0000-0000-0000F5580000}"/>
    <cellStyle name="40% - Colore 3 14 4 2 2" xfId="23021" xr:uid="{00000000-0005-0000-0000-0000F6580000}"/>
    <cellStyle name="40% - Colore 3 14 4 2 2 2" xfId="23022" xr:uid="{00000000-0005-0000-0000-0000F7580000}"/>
    <cellStyle name="40% - Colore 3 14 4 2 2 3" xfId="23023" xr:uid="{00000000-0005-0000-0000-0000F8580000}"/>
    <cellStyle name="40% - Colore 3 14 4 2 3" xfId="23024" xr:uid="{00000000-0005-0000-0000-0000F9580000}"/>
    <cellStyle name="40% - Colore 3 14 4 2 4" xfId="23025" xr:uid="{00000000-0005-0000-0000-0000FA580000}"/>
    <cellStyle name="40% - Colore 3 14 4 3" xfId="23026" xr:uid="{00000000-0005-0000-0000-0000FB580000}"/>
    <cellStyle name="40% - Colore 3 14 4 3 2" xfId="23027" xr:uid="{00000000-0005-0000-0000-0000FC580000}"/>
    <cellStyle name="40% - Colore 3 14 4 3 3" xfId="23028" xr:uid="{00000000-0005-0000-0000-0000FD580000}"/>
    <cellStyle name="40% - Colore 3 14 4 4" xfId="23029" xr:uid="{00000000-0005-0000-0000-0000FE580000}"/>
    <cellStyle name="40% - Colore 3 14 4 4 2" xfId="23030" xr:uid="{00000000-0005-0000-0000-0000FF580000}"/>
    <cellStyle name="40% - Colore 3 14 4 4 3" xfId="23031" xr:uid="{00000000-0005-0000-0000-000000590000}"/>
    <cellStyle name="40% - Colore 3 14 4 5" xfId="23032" xr:uid="{00000000-0005-0000-0000-000001590000}"/>
    <cellStyle name="40% - Colore 3 14 4 5 2" xfId="23033" xr:uid="{00000000-0005-0000-0000-000002590000}"/>
    <cellStyle name="40% - Colore 3 14 4 5 3" xfId="23034" xr:uid="{00000000-0005-0000-0000-000003590000}"/>
    <cellStyle name="40% - Colore 3 14 4 6" xfId="23035" xr:uid="{00000000-0005-0000-0000-000004590000}"/>
    <cellStyle name="40% - Colore 3 14 4 7" xfId="23036" xr:uid="{00000000-0005-0000-0000-000005590000}"/>
    <cellStyle name="40% - Colore 3 14 5" xfId="23037" xr:uid="{00000000-0005-0000-0000-000006590000}"/>
    <cellStyle name="40% - Colore 3 14 5 2" xfId="23038" xr:uid="{00000000-0005-0000-0000-000007590000}"/>
    <cellStyle name="40% - Colore 3 14 5 2 2" xfId="23039" xr:uid="{00000000-0005-0000-0000-000008590000}"/>
    <cellStyle name="40% - Colore 3 14 5 2 2 2" xfId="23040" xr:uid="{00000000-0005-0000-0000-000009590000}"/>
    <cellStyle name="40% - Colore 3 14 5 2 2 3" xfId="23041" xr:uid="{00000000-0005-0000-0000-00000A590000}"/>
    <cellStyle name="40% - Colore 3 14 5 2 3" xfId="23042" xr:uid="{00000000-0005-0000-0000-00000B590000}"/>
    <cellStyle name="40% - Colore 3 14 5 2 4" xfId="23043" xr:uid="{00000000-0005-0000-0000-00000C590000}"/>
    <cellStyle name="40% - Colore 3 14 5 3" xfId="23044" xr:uid="{00000000-0005-0000-0000-00000D590000}"/>
    <cellStyle name="40% - Colore 3 14 5 3 2" xfId="23045" xr:uid="{00000000-0005-0000-0000-00000E590000}"/>
    <cellStyle name="40% - Colore 3 14 5 3 3" xfId="23046" xr:uid="{00000000-0005-0000-0000-00000F590000}"/>
    <cellStyle name="40% - Colore 3 14 5 4" xfId="23047" xr:uid="{00000000-0005-0000-0000-000010590000}"/>
    <cellStyle name="40% - Colore 3 14 5 4 2" xfId="23048" xr:uid="{00000000-0005-0000-0000-000011590000}"/>
    <cellStyle name="40% - Colore 3 14 5 4 3" xfId="23049" xr:uid="{00000000-0005-0000-0000-000012590000}"/>
    <cellStyle name="40% - Colore 3 14 5 5" xfId="23050" xr:uid="{00000000-0005-0000-0000-000013590000}"/>
    <cellStyle name="40% - Colore 3 14 5 5 2" xfId="23051" xr:uid="{00000000-0005-0000-0000-000014590000}"/>
    <cellStyle name="40% - Colore 3 14 5 5 3" xfId="23052" xr:uid="{00000000-0005-0000-0000-000015590000}"/>
    <cellStyle name="40% - Colore 3 14 5 6" xfId="23053" xr:uid="{00000000-0005-0000-0000-000016590000}"/>
    <cellStyle name="40% - Colore 3 14 5 7" xfId="23054" xr:uid="{00000000-0005-0000-0000-000017590000}"/>
    <cellStyle name="40% - Colore 3 14 6" xfId="23055" xr:uid="{00000000-0005-0000-0000-000018590000}"/>
    <cellStyle name="40% - Colore 3 14 6 2" xfId="23056" xr:uid="{00000000-0005-0000-0000-000019590000}"/>
    <cellStyle name="40% - Colore 3 14 6 2 2" xfId="23057" xr:uid="{00000000-0005-0000-0000-00001A590000}"/>
    <cellStyle name="40% - Colore 3 14 6 2 3" xfId="23058" xr:uid="{00000000-0005-0000-0000-00001B590000}"/>
    <cellStyle name="40% - Colore 3 14 6 3" xfId="23059" xr:uid="{00000000-0005-0000-0000-00001C590000}"/>
    <cellStyle name="40% - Colore 3 14 6 4" xfId="23060" xr:uid="{00000000-0005-0000-0000-00001D590000}"/>
    <cellStyle name="40% - Colore 3 14 7" xfId="23061" xr:uid="{00000000-0005-0000-0000-00001E590000}"/>
    <cellStyle name="40% - Colore 3 14 7 2" xfId="23062" xr:uid="{00000000-0005-0000-0000-00001F590000}"/>
    <cellStyle name="40% - Colore 3 14 7 3" xfId="23063" xr:uid="{00000000-0005-0000-0000-000020590000}"/>
    <cellStyle name="40% - Colore 3 14 8" xfId="23064" xr:uid="{00000000-0005-0000-0000-000021590000}"/>
    <cellStyle name="40% - Colore 3 14 8 2" xfId="23065" xr:uid="{00000000-0005-0000-0000-000022590000}"/>
    <cellStyle name="40% - Colore 3 14 8 3" xfId="23066" xr:uid="{00000000-0005-0000-0000-000023590000}"/>
    <cellStyle name="40% - Colore 3 14 9" xfId="23067" xr:uid="{00000000-0005-0000-0000-000024590000}"/>
    <cellStyle name="40% - Colore 3 14 9 2" xfId="23068" xr:uid="{00000000-0005-0000-0000-000025590000}"/>
    <cellStyle name="40% - Colore 3 14 9 3" xfId="23069" xr:uid="{00000000-0005-0000-0000-000026590000}"/>
    <cellStyle name="40% - Colore 3 15" xfId="23070" xr:uid="{00000000-0005-0000-0000-000027590000}"/>
    <cellStyle name="40% - Colore 3 15 10" xfId="23071" xr:uid="{00000000-0005-0000-0000-000028590000}"/>
    <cellStyle name="40% - Colore 3 15 11" xfId="23072" xr:uid="{00000000-0005-0000-0000-000029590000}"/>
    <cellStyle name="40% - Colore 3 15 2" xfId="23073" xr:uid="{00000000-0005-0000-0000-00002A590000}"/>
    <cellStyle name="40% - Colore 3 15 2 10" xfId="23074" xr:uid="{00000000-0005-0000-0000-00002B590000}"/>
    <cellStyle name="40% - Colore 3 15 2 2" xfId="23075" xr:uid="{00000000-0005-0000-0000-00002C590000}"/>
    <cellStyle name="40% - Colore 3 15 2 2 2" xfId="23076" xr:uid="{00000000-0005-0000-0000-00002D590000}"/>
    <cellStyle name="40% - Colore 3 15 2 2 2 2" xfId="23077" xr:uid="{00000000-0005-0000-0000-00002E590000}"/>
    <cellStyle name="40% - Colore 3 15 2 2 2 2 2" xfId="23078" xr:uid="{00000000-0005-0000-0000-00002F590000}"/>
    <cellStyle name="40% - Colore 3 15 2 2 2 2 3" xfId="23079" xr:uid="{00000000-0005-0000-0000-000030590000}"/>
    <cellStyle name="40% - Colore 3 15 2 2 2 3" xfId="23080" xr:uid="{00000000-0005-0000-0000-000031590000}"/>
    <cellStyle name="40% - Colore 3 15 2 2 2 4" xfId="23081" xr:uid="{00000000-0005-0000-0000-000032590000}"/>
    <cellStyle name="40% - Colore 3 15 2 2 3" xfId="23082" xr:uid="{00000000-0005-0000-0000-000033590000}"/>
    <cellStyle name="40% - Colore 3 15 2 2 3 2" xfId="23083" xr:uid="{00000000-0005-0000-0000-000034590000}"/>
    <cellStyle name="40% - Colore 3 15 2 2 3 3" xfId="23084" xr:uid="{00000000-0005-0000-0000-000035590000}"/>
    <cellStyle name="40% - Colore 3 15 2 2 4" xfId="23085" xr:uid="{00000000-0005-0000-0000-000036590000}"/>
    <cellStyle name="40% - Colore 3 15 2 2 4 2" xfId="23086" xr:uid="{00000000-0005-0000-0000-000037590000}"/>
    <cellStyle name="40% - Colore 3 15 2 2 4 3" xfId="23087" xr:uid="{00000000-0005-0000-0000-000038590000}"/>
    <cellStyle name="40% - Colore 3 15 2 2 5" xfId="23088" xr:uid="{00000000-0005-0000-0000-000039590000}"/>
    <cellStyle name="40% - Colore 3 15 2 2 5 2" xfId="23089" xr:uid="{00000000-0005-0000-0000-00003A590000}"/>
    <cellStyle name="40% - Colore 3 15 2 2 5 3" xfId="23090" xr:uid="{00000000-0005-0000-0000-00003B590000}"/>
    <cellStyle name="40% - Colore 3 15 2 2 6" xfId="23091" xr:uid="{00000000-0005-0000-0000-00003C590000}"/>
    <cellStyle name="40% - Colore 3 15 2 2 7" xfId="23092" xr:uid="{00000000-0005-0000-0000-00003D590000}"/>
    <cellStyle name="40% - Colore 3 15 2 3" xfId="23093" xr:uid="{00000000-0005-0000-0000-00003E590000}"/>
    <cellStyle name="40% - Colore 3 15 2 3 2" xfId="23094" xr:uid="{00000000-0005-0000-0000-00003F590000}"/>
    <cellStyle name="40% - Colore 3 15 2 3 2 2" xfId="23095" xr:uid="{00000000-0005-0000-0000-000040590000}"/>
    <cellStyle name="40% - Colore 3 15 2 3 2 2 2" xfId="23096" xr:uid="{00000000-0005-0000-0000-000041590000}"/>
    <cellStyle name="40% - Colore 3 15 2 3 2 2 3" xfId="23097" xr:uid="{00000000-0005-0000-0000-000042590000}"/>
    <cellStyle name="40% - Colore 3 15 2 3 2 3" xfId="23098" xr:uid="{00000000-0005-0000-0000-000043590000}"/>
    <cellStyle name="40% - Colore 3 15 2 3 2 4" xfId="23099" xr:uid="{00000000-0005-0000-0000-000044590000}"/>
    <cellStyle name="40% - Colore 3 15 2 3 3" xfId="23100" xr:uid="{00000000-0005-0000-0000-000045590000}"/>
    <cellStyle name="40% - Colore 3 15 2 3 3 2" xfId="23101" xr:uid="{00000000-0005-0000-0000-000046590000}"/>
    <cellStyle name="40% - Colore 3 15 2 3 3 3" xfId="23102" xr:uid="{00000000-0005-0000-0000-000047590000}"/>
    <cellStyle name="40% - Colore 3 15 2 3 4" xfId="23103" xr:uid="{00000000-0005-0000-0000-000048590000}"/>
    <cellStyle name="40% - Colore 3 15 2 3 4 2" xfId="23104" xr:uid="{00000000-0005-0000-0000-000049590000}"/>
    <cellStyle name="40% - Colore 3 15 2 3 4 3" xfId="23105" xr:uid="{00000000-0005-0000-0000-00004A590000}"/>
    <cellStyle name="40% - Colore 3 15 2 3 5" xfId="23106" xr:uid="{00000000-0005-0000-0000-00004B590000}"/>
    <cellStyle name="40% - Colore 3 15 2 3 5 2" xfId="23107" xr:uid="{00000000-0005-0000-0000-00004C590000}"/>
    <cellStyle name="40% - Colore 3 15 2 3 5 3" xfId="23108" xr:uid="{00000000-0005-0000-0000-00004D590000}"/>
    <cellStyle name="40% - Colore 3 15 2 3 6" xfId="23109" xr:uid="{00000000-0005-0000-0000-00004E590000}"/>
    <cellStyle name="40% - Colore 3 15 2 3 7" xfId="23110" xr:uid="{00000000-0005-0000-0000-00004F590000}"/>
    <cellStyle name="40% - Colore 3 15 2 4" xfId="23111" xr:uid="{00000000-0005-0000-0000-000050590000}"/>
    <cellStyle name="40% - Colore 3 15 2 4 2" xfId="23112" xr:uid="{00000000-0005-0000-0000-000051590000}"/>
    <cellStyle name="40% - Colore 3 15 2 4 2 2" xfId="23113" xr:uid="{00000000-0005-0000-0000-000052590000}"/>
    <cellStyle name="40% - Colore 3 15 2 4 2 2 2" xfId="23114" xr:uid="{00000000-0005-0000-0000-000053590000}"/>
    <cellStyle name="40% - Colore 3 15 2 4 2 2 3" xfId="23115" xr:uid="{00000000-0005-0000-0000-000054590000}"/>
    <cellStyle name="40% - Colore 3 15 2 4 2 3" xfId="23116" xr:uid="{00000000-0005-0000-0000-000055590000}"/>
    <cellStyle name="40% - Colore 3 15 2 4 2 4" xfId="23117" xr:uid="{00000000-0005-0000-0000-000056590000}"/>
    <cellStyle name="40% - Colore 3 15 2 4 3" xfId="23118" xr:uid="{00000000-0005-0000-0000-000057590000}"/>
    <cellStyle name="40% - Colore 3 15 2 4 3 2" xfId="23119" xr:uid="{00000000-0005-0000-0000-000058590000}"/>
    <cellStyle name="40% - Colore 3 15 2 4 3 3" xfId="23120" xr:uid="{00000000-0005-0000-0000-000059590000}"/>
    <cellStyle name="40% - Colore 3 15 2 4 4" xfId="23121" xr:uid="{00000000-0005-0000-0000-00005A590000}"/>
    <cellStyle name="40% - Colore 3 15 2 4 4 2" xfId="23122" xr:uid="{00000000-0005-0000-0000-00005B590000}"/>
    <cellStyle name="40% - Colore 3 15 2 4 4 3" xfId="23123" xr:uid="{00000000-0005-0000-0000-00005C590000}"/>
    <cellStyle name="40% - Colore 3 15 2 4 5" xfId="23124" xr:uid="{00000000-0005-0000-0000-00005D590000}"/>
    <cellStyle name="40% - Colore 3 15 2 4 5 2" xfId="23125" xr:uid="{00000000-0005-0000-0000-00005E590000}"/>
    <cellStyle name="40% - Colore 3 15 2 4 5 3" xfId="23126" xr:uid="{00000000-0005-0000-0000-00005F590000}"/>
    <cellStyle name="40% - Colore 3 15 2 4 6" xfId="23127" xr:uid="{00000000-0005-0000-0000-000060590000}"/>
    <cellStyle name="40% - Colore 3 15 2 4 7" xfId="23128" xr:uid="{00000000-0005-0000-0000-000061590000}"/>
    <cellStyle name="40% - Colore 3 15 2 5" xfId="23129" xr:uid="{00000000-0005-0000-0000-000062590000}"/>
    <cellStyle name="40% - Colore 3 15 2 5 2" xfId="23130" xr:uid="{00000000-0005-0000-0000-000063590000}"/>
    <cellStyle name="40% - Colore 3 15 2 5 2 2" xfId="23131" xr:uid="{00000000-0005-0000-0000-000064590000}"/>
    <cellStyle name="40% - Colore 3 15 2 5 2 3" xfId="23132" xr:uid="{00000000-0005-0000-0000-000065590000}"/>
    <cellStyle name="40% - Colore 3 15 2 5 3" xfId="23133" xr:uid="{00000000-0005-0000-0000-000066590000}"/>
    <cellStyle name="40% - Colore 3 15 2 5 4" xfId="23134" xr:uid="{00000000-0005-0000-0000-000067590000}"/>
    <cellStyle name="40% - Colore 3 15 2 6" xfId="23135" xr:uid="{00000000-0005-0000-0000-000068590000}"/>
    <cellStyle name="40% - Colore 3 15 2 6 2" xfId="23136" xr:uid="{00000000-0005-0000-0000-000069590000}"/>
    <cellStyle name="40% - Colore 3 15 2 6 3" xfId="23137" xr:uid="{00000000-0005-0000-0000-00006A590000}"/>
    <cellStyle name="40% - Colore 3 15 2 7" xfId="23138" xr:uid="{00000000-0005-0000-0000-00006B590000}"/>
    <cellStyle name="40% - Colore 3 15 2 7 2" xfId="23139" xr:uid="{00000000-0005-0000-0000-00006C590000}"/>
    <cellStyle name="40% - Colore 3 15 2 7 3" xfId="23140" xr:uid="{00000000-0005-0000-0000-00006D590000}"/>
    <cellStyle name="40% - Colore 3 15 2 8" xfId="23141" xr:uid="{00000000-0005-0000-0000-00006E590000}"/>
    <cellStyle name="40% - Colore 3 15 2 8 2" xfId="23142" xr:uid="{00000000-0005-0000-0000-00006F590000}"/>
    <cellStyle name="40% - Colore 3 15 2 8 3" xfId="23143" xr:uid="{00000000-0005-0000-0000-000070590000}"/>
    <cellStyle name="40% - Colore 3 15 2 9" xfId="23144" xr:uid="{00000000-0005-0000-0000-000071590000}"/>
    <cellStyle name="40% - Colore 3 15 3" xfId="23145" xr:uid="{00000000-0005-0000-0000-000072590000}"/>
    <cellStyle name="40% - Colore 3 15 3 2" xfId="23146" xr:uid="{00000000-0005-0000-0000-000073590000}"/>
    <cellStyle name="40% - Colore 3 15 3 2 2" xfId="23147" xr:uid="{00000000-0005-0000-0000-000074590000}"/>
    <cellStyle name="40% - Colore 3 15 3 2 2 2" xfId="23148" xr:uid="{00000000-0005-0000-0000-000075590000}"/>
    <cellStyle name="40% - Colore 3 15 3 2 2 3" xfId="23149" xr:uid="{00000000-0005-0000-0000-000076590000}"/>
    <cellStyle name="40% - Colore 3 15 3 2 3" xfId="23150" xr:uid="{00000000-0005-0000-0000-000077590000}"/>
    <cellStyle name="40% - Colore 3 15 3 2 4" xfId="23151" xr:uid="{00000000-0005-0000-0000-000078590000}"/>
    <cellStyle name="40% - Colore 3 15 3 3" xfId="23152" xr:uid="{00000000-0005-0000-0000-000079590000}"/>
    <cellStyle name="40% - Colore 3 15 3 3 2" xfId="23153" xr:uid="{00000000-0005-0000-0000-00007A590000}"/>
    <cellStyle name="40% - Colore 3 15 3 3 3" xfId="23154" xr:uid="{00000000-0005-0000-0000-00007B590000}"/>
    <cellStyle name="40% - Colore 3 15 3 4" xfId="23155" xr:uid="{00000000-0005-0000-0000-00007C590000}"/>
    <cellStyle name="40% - Colore 3 15 3 4 2" xfId="23156" xr:uid="{00000000-0005-0000-0000-00007D590000}"/>
    <cellStyle name="40% - Colore 3 15 3 4 3" xfId="23157" xr:uid="{00000000-0005-0000-0000-00007E590000}"/>
    <cellStyle name="40% - Colore 3 15 3 5" xfId="23158" xr:uid="{00000000-0005-0000-0000-00007F590000}"/>
    <cellStyle name="40% - Colore 3 15 3 5 2" xfId="23159" xr:uid="{00000000-0005-0000-0000-000080590000}"/>
    <cellStyle name="40% - Colore 3 15 3 5 3" xfId="23160" xr:uid="{00000000-0005-0000-0000-000081590000}"/>
    <cellStyle name="40% - Colore 3 15 3 6" xfId="23161" xr:uid="{00000000-0005-0000-0000-000082590000}"/>
    <cellStyle name="40% - Colore 3 15 3 7" xfId="23162" xr:uid="{00000000-0005-0000-0000-000083590000}"/>
    <cellStyle name="40% - Colore 3 15 4" xfId="23163" xr:uid="{00000000-0005-0000-0000-000084590000}"/>
    <cellStyle name="40% - Colore 3 15 4 2" xfId="23164" xr:uid="{00000000-0005-0000-0000-000085590000}"/>
    <cellStyle name="40% - Colore 3 15 4 2 2" xfId="23165" xr:uid="{00000000-0005-0000-0000-000086590000}"/>
    <cellStyle name="40% - Colore 3 15 4 2 2 2" xfId="23166" xr:uid="{00000000-0005-0000-0000-000087590000}"/>
    <cellStyle name="40% - Colore 3 15 4 2 2 3" xfId="23167" xr:uid="{00000000-0005-0000-0000-000088590000}"/>
    <cellStyle name="40% - Colore 3 15 4 2 3" xfId="23168" xr:uid="{00000000-0005-0000-0000-000089590000}"/>
    <cellStyle name="40% - Colore 3 15 4 2 4" xfId="23169" xr:uid="{00000000-0005-0000-0000-00008A590000}"/>
    <cellStyle name="40% - Colore 3 15 4 3" xfId="23170" xr:uid="{00000000-0005-0000-0000-00008B590000}"/>
    <cellStyle name="40% - Colore 3 15 4 3 2" xfId="23171" xr:uid="{00000000-0005-0000-0000-00008C590000}"/>
    <cellStyle name="40% - Colore 3 15 4 3 3" xfId="23172" xr:uid="{00000000-0005-0000-0000-00008D590000}"/>
    <cellStyle name="40% - Colore 3 15 4 4" xfId="23173" xr:uid="{00000000-0005-0000-0000-00008E590000}"/>
    <cellStyle name="40% - Colore 3 15 4 4 2" xfId="23174" xr:uid="{00000000-0005-0000-0000-00008F590000}"/>
    <cellStyle name="40% - Colore 3 15 4 4 3" xfId="23175" xr:uid="{00000000-0005-0000-0000-000090590000}"/>
    <cellStyle name="40% - Colore 3 15 4 5" xfId="23176" xr:uid="{00000000-0005-0000-0000-000091590000}"/>
    <cellStyle name="40% - Colore 3 15 4 5 2" xfId="23177" xr:uid="{00000000-0005-0000-0000-000092590000}"/>
    <cellStyle name="40% - Colore 3 15 4 5 3" xfId="23178" xr:uid="{00000000-0005-0000-0000-000093590000}"/>
    <cellStyle name="40% - Colore 3 15 4 6" xfId="23179" xr:uid="{00000000-0005-0000-0000-000094590000}"/>
    <cellStyle name="40% - Colore 3 15 4 7" xfId="23180" xr:uid="{00000000-0005-0000-0000-000095590000}"/>
    <cellStyle name="40% - Colore 3 15 5" xfId="23181" xr:uid="{00000000-0005-0000-0000-000096590000}"/>
    <cellStyle name="40% - Colore 3 15 5 2" xfId="23182" xr:uid="{00000000-0005-0000-0000-000097590000}"/>
    <cellStyle name="40% - Colore 3 15 5 2 2" xfId="23183" xr:uid="{00000000-0005-0000-0000-000098590000}"/>
    <cellStyle name="40% - Colore 3 15 5 2 2 2" xfId="23184" xr:uid="{00000000-0005-0000-0000-000099590000}"/>
    <cellStyle name="40% - Colore 3 15 5 2 2 3" xfId="23185" xr:uid="{00000000-0005-0000-0000-00009A590000}"/>
    <cellStyle name="40% - Colore 3 15 5 2 3" xfId="23186" xr:uid="{00000000-0005-0000-0000-00009B590000}"/>
    <cellStyle name="40% - Colore 3 15 5 2 4" xfId="23187" xr:uid="{00000000-0005-0000-0000-00009C590000}"/>
    <cellStyle name="40% - Colore 3 15 5 3" xfId="23188" xr:uid="{00000000-0005-0000-0000-00009D590000}"/>
    <cellStyle name="40% - Colore 3 15 5 3 2" xfId="23189" xr:uid="{00000000-0005-0000-0000-00009E590000}"/>
    <cellStyle name="40% - Colore 3 15 5 3 3" xfId="23190" xr:uid="{00000000-0005-0000-0000-00009F590000}"/>
    <cellStyle name="40% - Colore 3 15 5 4" xfId="23191" xr:uid="{00000000-0005-0000-0000-0000A0590000}"/>
    <cellStyle name="40% - Colore 3 15 5 4 2" xfId="23192" xr:uid="{00000000-0005-0000-0000-0000A1590000}"/>
    <cellStyle name="40% - Colore 3 15 5 4 3" xfId="23193" xr:uid="{00000000-0005-0000-0000-0000A2590000}"/>
    <cellStyle name="40% - Colore 3 15 5 5" xfId="23194" xr:uid="{00000000-0005-0000-0000-0000A3590000}"/>
    <cellStyle name="40% - Colore 3 15 5 5 2" xfId="23195" xr:uid="{00000000-0005-0000-0000-0000A4590000}"/>
    <cellStyle name="40% - Colore 3 15 5 5 3" xfId="23196" xr:uid="{00000000-0005-0000-0000-0000A5590000}"/>
    <cellStyle name="40% - Colore 3 15 5 6" xfId="23197" xr:uid="{00000000-0005-0000-0000-0000A6590000}"/>
    <cellStyle name="40% - Colore 3 15 5 7" xfId="23198" xr:uid="{00000000-0005-0000-0000-0000A7590000}"/>
    <cellStyle name="40% - Colore 3 15 6" xfId="23199" xr:uid="{00000000-0005-0000-0000-0000A8590000}"/>
    <cellStyle name="40% - Colore 3 15 6 2" xfId="23200" xr:uid="{00000000-0005-0000-0000-0000A9590000}"/>
    <cellStyle name="40% - Colore 3 15 6 2 2" xfId="23201" xr:uid="{00000000-0005-0000-0000-0000AA590000}"/>
    <cellStyle name="40% - Colore 3 15 6 2 3" xfId="23202" xr:uid="{00000000-0005-0000-0000-0000AB590000}"/>
    <cellStyle name="40% - Colore 3 15 6 3" xfId="23203" xr:uid="{00000000-0005-0000-0000-0000AC590000}"/>
    <cellStyle name="40% - Colore 3 15 6 4" xfId="23204" xr:uid="{00000000-0005-0000-0000-0000AD590000}"/>
    <cellStyle name="40% - Colore 3 15 7" xfId="23205" xr:uid="{00000000-0005-0000-0000-0000AE590000}"/>
    <cellStyle name="40% - Colore 3 15 7 2" xfId="23206" xr:uid="{00000000-0005-0000-0000-0000AF590000}"/>
    <cellStyle name="40% - Colore 3 15 7 3" xfId="23207" xr:uid="{00000000-0005-0000-0000-0000B0590000}"/>
    <cellStyle name="40% - Colore 3 15 8" xfId="23208" xr:uid="{00000000-0005-0000-0000-0000B1590000}"/>
    <cellStyle name="40% - Colore 3 15 8 2" xfId="23209" xr:uid="{00000000-0005-0000-0000-0000B2590000}"/>
    <cellStyle name="40% - Colore 3 15 8 3" xfId="23210" xr:uid="{00000000-0005-0000-0000-0000B3590000}"/>
    <cellStyle name="40% - Colore 3 15 9" xfId="23211" xr:uid="{00000000-0005-0000-0000-0000B4590000}"/>
    <cellStyle name="40% - Colore 3 15 9 2" xfId="23212" xr:uid="{00000000-0005-0000-0000-0000B5590000}"/>
    <cellStyle name="40% - Colore 3 15 9 3" xfId="23213" xr:uid="{00000000-0005-0000-0000-0000B6590000}"/>
    <cellStyle name="40% - Colore 3 16" xfId="23214" xr:uid="{00000000-0005-0000-0000-0000B7590000}"/>
    <cellStyle name="40% - Colore 3 16 10" xfId="23215" xr:uid="{00000000-0005-0000-0000-0000B8590000}"/>
    <cellStyle name="40% - Colore 3 16 11" xfId="23216" xr:uid="{00000000-0005-0000-0000-0000B9590000}"/>
    <cellStyle name="40% - Colore 3 16 2" xfId="23217" xr:uid="{00000000-0005-0000-0000-0000BA590000}"/>
    <cellStyle name="40% - Colore 3 16 2 10" xfId="23218" xr:uid="{00000000-0005-0000-0000-0000BB590000}"/>
    <cellStyle name="40% - Colore 3 16 2 2" xfId="23219" xr:uid="{00000000-0005-0000-0000-0000BC590000}"/>
    <cellStyle name="40% - Colore 3 16 2 2 2" xfId="23220" xr:uid="{00000000-0005-0000-0000-0000BD590000}"/>
    <cellStyle name="40% - Colore 3 16 2 2 2 2" xfId="23221" xr:uid="{00000000-0005-0000-0000-0000BE590000}"/>
    <cellStyle name="40% - Colore 3 16 2 2 2 2 2" xfId="23222" xr:uid="{00000000-0005-0000-0000-0000BF590000}"/>
    <cellStyle name="40% - Colore 3 16 2 2 2 2 3" xfId="23223" xr:uid="{00000000-0005-0000-0000-0000C0590000}"/>
    <cellStyle name="40% - Colore 3 16 2 2 2 3" xfId="23224" xr:uid="{00000000-0005-0000-0000-0000C1590000}"/>
    <cellStyle name="40% - Colore 3 16 2 2 2 4" xfId="23225" xr:uid="{00000000-0005-0000-0000-0000C2590000}"/>
    <cellStyle name="40% - Colore 3 16 2 2 3" xfId="23226" xr:uid="{00000000-0005-0000-0000-0000C3590000}"/>
    <cellStyle name="40% - Colore 3 16 2 2 3 2" xfId="23227" xr:uid="{00000000-0005-0000-0000-0000C4590000}"/>
    <cellStyle name="40% - Colore 3 16 2 2 3 3" xfId="23228" xr:uid="{00000000-0005-0000-0000-0000C5590000}"/>
    <cellStyle name="40% - Colore 3 16 2 2 4" xfId="23229" xr:uid="{00000000-0005-0000-0000-0000C6590000}"/>
    <cellStyle name="40% - Colore 3 16 2 2 4 2" xfId="23230" xr:uid="{00000000-0005-0000-0000-0000C7590000}"/>
    <cellStyle name="40% - Colore 3 16 2 2 4 3" xfId="23231" xr:uid="{00000000-0005-0000-0000-0000C8590000}"/>
    <cellStyle name="40% - Colore 3 16 2 2 5" xfId="23232" xr:uid="{00000000-0005-0000-0000-0000C9590000}"/>
    <cellStyle name="40% - Colore 3 16 2 2 5 2" xfId="23233" xr:uid="{00000000-0005-0000-0000-0000CA590000}"/>
    <cellStyle name="40% - Colore 3 16 2 2 5 3" xfId="23234" xr:uid="{00000000-0005-0000-0000-0000CB590000}"/>
    <cellStyle name="40% - Colore 3 16 2 2 6" xfId="23235" xr:uid="{00000000-0005-0000-0000-0000CC590000}"/>
    <cellStyle name="40% - Colore 3 16 2 2 7" xfId="23236" xr:uid="{00000000-0005-0000-0000-0000CD590000}"/>
    <cellStyle name="40% - Colore 3 16 2 3" xfId="23237" xr:uid="{00000000-0005-0000-0000-0000CE590000}"/>
    <cellStyle name="40% - Colore 3 16 2 3 2" xfId="23238" xr:uid="{00000000-0005-0000-0000-0000CF590000}"/>
    <cellStyle name="40% - Colore 3 16 2 3 2 2" xfId="23239" xr:uid="{00000000-0005-0000-0000-0000D0590000}"/>
    <cellStyle name="40% - Colore 3 16 2 3 2 2 2" xfId="23240" xr:uid="{00000000-0005-0000-0000-0000D1590000}"/>
    <cellStyle name="40% - Colore 3 16 2 3 2 2 3" xfId="23241" xr:uid="{00000000-0005-0000-0000-0000D2590000}"/>
    <cellStyle name="40% - Colore 3 16 2 3 2 3" xfId="23242" xr:uid="{00000000-0005-0000-0000-0000D3590000}"/>
    <cellStyle name="40% - Colore 3 16 2 3 2 4" xfId="23243" xr:uid="{00000000-0005-0000-0000-0000D4590000}"/>
    <cellStyle name="40% - Colore 3 16 2 3 3" xfId="23244" xr:uid="{00000000-0005-0000-0000-0000D5590000}"/>
    <cellStyle name="40% - Colore 3 16 2 3 3 2" xfId="23245" xr:uid="{00000000-0005-0000-0000-0000D6590000}"/>
    <cellStyle name="40% - Colore 3 16 2 3 3 3" xfId="23246" xr:uid="{00000000-0005-0000-0000-0000D7590000}"/>
    <cellStyle name="40% - Colore 3 16 2 3 4" xfId="23247" xr:uid="{00000000-0005-0000-0000-0000D8590000}"/>
    <cellStyle name="40% - Colore 3 16 2 3 4 2" xfId="23248" xr:uid="{00000000-0005-0000-0000-0000D9590000}"/>
    <cellStyle name="40% - Colore 3 16 2 3 4 3" xfId="23249" xr:uid="{00000000-0005-0000-0000-0000DA590000}"/>
    <cellStyle name="40% - Colore 3 16 2 3 5" xfId="23250" xr:uid="{00000000-0005-0000-0000-0000DB590000}"/>
    <cellStyle name="40% - Colore 3 16 2 3 5 2" xfId="23251" xr:uid="{00000000-0005-0000-0000-0000DC590000}"/>
    <cellStyle name="40% - Colore 3 16 2 3 5 3" xfId="23252" xr:uid="{00000000-0005-0000-0000-0000DD590000}"/>
    <cellStyle name="40% - Colore 3 16 2 3 6" xfId="23253" xr:uid="{00000000-0005-0000-0000-0000DE590000}"/>
    <cellStyle name="40% - Colore 3 16 2 3 7" xfId="23254" xr:uid="{00000000-0005-0000-0000-0000DF590000}"/>
    <cellStyle name="40% - Colore 3 16 2 4" xfId="23255" xr:uid="{00000000-0005-0000-0000-0000E0590000}"/>
    <cellStyle name="40% - Colore 3 16 2 4 2" xfId="23256" xr:uid="{00000000-0005-0000-0000-0000E1590000}"/>
    <cellStyle name="40% - Colore 3 16 2 4 2 2" xfId="23257" xr:uid="{00000000-0005-0000-0000-0000E2590000}"/>
    <cellStyle name="40% - Colore 3 16 2 4 2 2 2" xfId="23258" xr:uid="{00000000-0005-0000-0000-0000E3590000}"/>
    <cellStyle name="40% - Colore 3 16 2 4 2 2 3" xfId="23259" xr:uid="{00000000-0005-0000-0000-0000E4590000}"/>
    <cellStyle name="40% - Colore 3 16 2 4 2 3" xfId="23260" xr:uid="{00000000-0005-0000-0000-0000E5590000}"/>
    <cellStyle name="40% - Colore 3 16 2 4 2 4" xfId="23261" xr:uid="{00000000-0005-0000-0000-0000E6590000}"/>
    <cellStyle name="40% - Colore 3 16 2 4 3" xfId="23262" xr:uid="{00000000-0005-0000-0000-0000E7590000}"/>
    <cellStyle name="40% - Colore 3 16 2 4 3 2" xfId="23263" xr:uid="{00000000-0005-0000-0000-0000E8590000}"/>
    <cellStyle name="40% - Colore 3 16 2 4 3 3" xfId="23264" xr:uid="{00000000-0005-0000-0000-0000E9590000}"/>
    <cellStyle name="40% - Colore 3 16 2 4 4" xfId="23265" xr:uid="{00000000-0005-0000-0000-0000EA590000}"/>
    <cellStyle name="40% - Colore 3 16 2 4 4 2" xfId="23266" xr:uid="{00000000-0005-0000-0000-0000EB590000}"/>
    <cellStyle name="40% - Colore 3 16 2 4 4 3" xfId="23267" xr:uid="{00000000-0005-0000-0000-0000EC590000}"/>
    <cellStyle name="40% - Colore 3 16 2 4 5" xfId="23268" xr:uid="{00000000-0005-0000-0000-0000ED590000}"/>
    <cellStyle name="40% - Colore 3 16 2 4 5 2" xfId="23269" xr:uid="{00000000-0005-0000-0000-0000EE590000}"/>
    <cellStyle name="40% - Colore 3 16 2 4 5 3" xfId="23270" xr:uid="{00000000-0005-0000-0000-0000EF590000}"/>
    <cellStyle name="40% - Colore 3 16 2 4 6" xfId="23271" xr:uid="{00000000-0005-0000-0000-0000F0590000}"/>
    <cellStyle name="40% - Colore 3 16 2 4 7" xfId="23272" xr:uid="{00000000-0005-0000-0000-0000F1590000}"/>
    <cellStyle name="40% - Colore 3 16 2 5" xfId="23273" xr:uid="{00000000-0005-0000-0000-0000F2590000}"/>
    <cellStyle name="40% - Colore 3 16 2 5 2" xfId="23274" xr:uid="{00000000-0005-0000-0000-0000F3590000}"/>
    <cellStyle name="40% - Colore 3 16 2 5 2 2" xfId="23275" xr:uid="{00000000-0005-0000-0000-0000F4590000}"/>
    <cellStyle name="40% - Colore 3 16 2 5 2 3" xfId="23276" xr:uid="{00000000-0005-0000-0000-0000F5590000}"/>
    <cellStyle name="40% - Colore 3 16 2 5 3" xfId="23277" xr:uid="{00000000-0005-0000-0000-0000F6590000}"/>
    <cellStyle name="40% - Colore 3 16 2 5 4" xfId="23278" xr:uid="{00000000-0005-0000-0000-0000F7590000}"/>
    <cellStyle name="40% - Colore 3 16 2 6" xfId="23279" xr:uid="{00000000-0005-0000-0000-0000F8590000}"/>
    <cellStyle name="40% - Colore 3 16 2 6 2" xfId="23280" xr:uid="{00000000-0005-0000-0000-0000F9590000}"/>
    <cellStyle name="40% - Colore 3 16 2 6 3" xfId="23281" xr:uid="{00000000-0005-0000-0000-0000FA590000}"/>
    <cellStyle name="40% - Colore 3 16 2 7" xfId="23282" xr:uid="{00000000-0005-0000-0000-0000FB590000}"/>
    <cellStyle name="40% - Colore 3 16 2 7 2" xfId="23283" xr:uid="{00000000-0005-0000-0000-0000FC590000}"/>
    <cellStyle name="40% - Colore 3 16 2 7 3" xfId="23284" xr:uid="{00000000-0005-0000-0000-0000FD590000}"/>
    <cellStyle name="40% - Colore 3 16 2 8" xfId="23285" xr:uid="{00000000-0005-0000-0000-0000FE590000}"/>
    <cellStyle name="40% - Colore 3 16 2 8 2" xfId="23286" xr:uid="{00000000-0005-0000-0000-0000FF590000}"/>
    <cellStyle name="40% - Colore 3 16 2 8 3" xfId="23287" xr:uid="{00000000-0005-0000-0000-0000005A0000}"/>
    <cellStyle name="40% - Colore 3 16 2 9" xfId="23288" xr:uid="{00000000-0005-0000-0000-0000015A0000}"/>
    <cellStyle name="40% - Colore 3 16 3" xfId="23289" xr:uid="{00000000-0005-0000-0000-0000025A0000}"/>
    <cellStyle name="40% - Colore 3 16 3 2" xfId="23290" xr:uid="{00000000-0005-0000-0000-0000035A0000}"/>
    <cellStyle name="40% - Colore 3 16 3 2 2" xfId="23291" xr:uid="{00000000-0005-0000-0000-0000045A0000}"/>
    <cellStyle name="40% - Colore 3 16 3 2 2 2" xfId="23292" xr:uid="{00000000-0005-0000-0000-0000055A0000}"/>
    <cellStyle name="40% - Colore 3 16 3 2 2 3" xfId="23293" xr:uid="{00000000-0005-0000-0000-0000065A0000}"/>
    <cellStyle name="40% - Colore 3 16 3 2 3" xfId="23294" xr:uid="{00000000-0005-0000-0000-0000075A0000}"/>
    <cellStyle name="40% - Colore 3 16 3 2 4" xfId="23295" xr:uid="{00000000-0005-0000-0000-0000085A0000}"/>
    <cellStyle name="40% - Colore 3 16 3 3" xfId="23296" xr:uid="{00000000-0005-0000-0000-0000095A0000}"/>
    <cellStyle name="40% - Colore 3 16 3 3 2" xfId="23297" xr:uid="{00000000-0005-0000-0000-00000A5A0000}"/>
    <cellStyle name="40% - Colore 3 16 3 3 3" xfId="23298" xr:uid="{00000000-0005-0000-0000-00000B5A0000}"/>
    <cellStyle name="40% - Colore 3 16 3 4" xfId="23299" xr:uid="{00000000-0005-0000-0000-00000C5A0000}"/>
    <cellStyle name="40% - Colore 3 16 3 4 2" xfId="23300" xr:uid="{00000000-0005-0000-0000-00000D5A0000}"/>
    <cellStyle name="40% - Colore 3 16 3 4 3" xfId="23301" xr:uid="{00000000-0005-0000-0000-00000E5A0000}"/>
    <cellStyle name="40% - Colore 3 16 3 5" xfId="23302" xr:uid="{00000000-0005-0000-0000-00000F5A0000}"/>
    <cellStyle name="40% - Colore 3 16 3 5 2" xfId="23303" xr:uid="{00000000-0005-0000-0000-0000105A0000}"/>
    <cellStyle name="40% - Colore 3 16 3 5 3" xfId="23304" xr:uid="{00000000-0005-0000-0000-0000115A0000}"/>
    <cellStyle name="40% - Colore 3 16 3 6" xfId="23305" xr:uid="{00000000-0005-0000-0000-0000125A0000}"/>
    <cellStyle name="40% - Colore 3 16 3 7" xfId="23306" xr:uid="{00000000-0005-0000-0000-0000135A0000}"/>
    <cellStyle name="40% - Colore 3 16 4" xfId="23307" xr:uid="{00000000-0005-0000-0000-0000145A0000}"/>
    <cellStyle name="40% - Colore 3 16 4 2" xfId="23308" xr:uid="{00000000-0005-0000-0000-0000155A0000}"/>
    <cellStyle name="40% - Colore 3 16 4 2 2" xfId="23309" xr:uid="{00000000-0005-0000-0000-0000165A0000}"/>
    <cellStyle name="40% - Colore 3 16 4 2 2 2" xfId="23310" xr:uid="{00000000-0005-0000-0000-0000175A0000}"/>
    <cellStyle name="40% - Colore 3 16 4 2 2 3" xfId="23311" xr:uid="{00000000-0005-0000-0000-0000185A0000}"/>
    <cellStyle name="40% - Colore 3 16 4 2 3" xfId="23312" xr:uid="{00000000-0005-0000-0000-0000195A0000}"/>
    <cellStyle name="40% - Colore 3 16 4 2 4" xfId="23313" xr:uid="{00000000-0005-0000-0000-00001A5A0000}"/>
    <cellStyle name="40% - Colore 3 16 4 3" xfId="23314" xr:uid="{00000000-0005-0000-0000-00001B5A0000}"/>
    <cellStyle name="40% - Colore 3 16 4 3 2" xfId="23315" xr:uid="{00000000-0005-0000-0000-00001C5A0000}"/>
    <cellStyle name="40% - Colore 3 16 4 3 3" xfId="23316" xr:uid="{00000000-0005-0000-0000-00001D5A0000}"/>
    <cellStyle name="40% - Colore 3 16 4 4" xfId="23317" xr:uid="{00000000-0005-0000-0000-00001E5A0000}"/>
    <cellStyle name="40% - Colore 3 16 4 4 2" xfId="23318" xr:uid="{00000000-0005-0000-0000-00001F5A0000}"/>
    <cellStyle name="40% - Colore 3 16 4 4 3" xfId="23319" xr:uid="{00000000-0005-0000-0000-0000205A0000}"/>
    <cellStyle name="40% - Colore 3 16 4 5" xfId="23320" xr:uid="{00000000-0005-0000-0000-0000215A0000}"/>
    <cellStyle name="40% - Colore 3 16 4 5 2" xfId="23321" xr:uid="{00000000-0005-0000-0000-0000225A0000}"/>
    <cellStyle name="40% - Colore 3 16 4 5 3" xfId="23322" xr:uid="{00000000-0005-0000-0000-0000235A0000}"/>
    <cellStyle name="40% - Colore 3 16 4 6" xfId="23323" xr:uid="{00000000-0005-0000-0000-0000245A0000}"/>
    <cellStyle name="40% - Colore 3 16 4 7" xfId="23324" xr:uid="{00000000-0005-0000-0000-0000255A0000}"/>
    <cellStyle name="40% - Colore 3 16 5" xfId="23325" xr:uid="{00000000-0005-0000-0000-0000265A0000}"/>
    <cellStyle name="40% - Colore 3 16 5 2" xfId="23326" xr:uid="{00000000-0005-0000-0000-0000275A0000}"/>
    <cellStyle name="40% - Colore 3 16 5 2 2" xfId="23327" xr:uid="{00000000-0005-0000-0000-0000285A0000}"/>
    <cellStyle name="40% - Colore 3 16 5 2 2 2" xfId="23328" xr:uid="{00000000-0005-0000-0000-0000295A0000}"/>
    <cellStyle name="40% - Colore 3 16 5 2 2 3" xfId="23329" xr:uid="{00000000-0005-0000-0000-00002A5A0000}"/>
    <cellStyle name="40% - Colore 3 16 5 2 3" xfId="23330" xr:uid="{00000000-0005-0000-0000-00002B5A0000}"/>
    <cellStyle name="40% - Colore 3 16 5 2 4" xfId="23331" xr:uid="{00000000-0005-0000-0000-00002C5A0000}"/>
    <cellStyle name="40% - Colore 3 16 5 3" xfId="23332" xr:uid="{00000000-0005-0000-0000-00002D5A0000}"/>
    <cellStyle name="40% - Colore 3 16 5 3 2" xfId="23333" xr:uid="{00000000-0005-0000-0000-00002E5A0000}"/>
    <cellStyle name="40% - Colore 3 16 5 3 3" xfId="23334" xr:uid="{00000000-0005-0000-0000-00002F5A0000}"/>
    <cellStyle name="40% - Colore 3 16 5 4" xfId="23335" xr:uid="{00000000-0005-0000-0000-0000305A0000}"/>
    <cellStyle name="40% - Colore 3 16 5 4 2" xfId="23336" xr:uid="{00000000-0005-0000-0000-0000315A0000}"/>
    <cellStyle name="40% - Colore 3 16 5 4 3" xfId="23337" xr:uid="{00000000-0005-0000-0000-0000325A0000}"/>
    <cellStyle name="40% - Colore 3 16 5 5" xfId="23338" xr:uid="{00000000-0005-0000-0000-0000335A0000}"/>
    <cellStyle name="40% - Colore 3 16 5 5 2" xfId="23339" xr:uid="{00000000-0005-0000-0000-0000345A0000}"/>
    <cellStyle name="40% - Colore 3 16 5 5 3" xfId="23340" xr:uid="{00000000-0005-0000-0000-0000355A0000}"/>
    <cellStyle name="40% - Colore 3 16 5 6" xfId="23341" xr:uid="{00000000-0005-0000-0000-0000365A0000}"/>
    <cellStyle name="40% - Colore 3 16 5 7" xfId="23342" xr:uid="{00000000-0005-0000-0000-0000375A0000}"/>
    <cellStyle name="40% - Colore 3 16 6" xfId="23343" xr:uid="{00000000-0005-0000-0000-0000385A0000}"/>
    <cellStyle name="40% - Colore 3 16 6 2" xfId="23344" xr:uid="{00000000-0005-0000-0000-0000395A0000}"/>
    <cellStyle name="40% - Colore 3 16 6 2 2" xfId="23345" xr:uid="{00000000-0005-0000-0000-00003A5A0000}"/>
    <cellStyle name="40% - Colore 3 16 6 2 3" xfId="23346" xr:uid="{00000000-0005-0000-0000-00003B5A0000}"/>
    <cellStyle name="40% - Colore 3 16 6 3" xfId="23347" xr:uid="{00000000-0005-0000-0000-00003C5A0000}"/>
    <cellStyle name="40% - Colore 3 16 6 4" xfId="23348" xr:uid="{00000000-0005-0000-0000-00003D5A0000}"/>
    <cellStyle name="40% - Colore 3 16 7" xfId="23349" xr:uid="{00000000-0005-0000-0000-00003E5A0000}"/>
    <cellStyle name="40% - Colore 3 16 7 2" xfId="23350" xr:uid="{00000000-0005-0000-0000-00003F5A0000}"/>
    <cellStyle name="40% - Colore 3 16 7 3" xfId="23351" xr:uid="{00000000-0005-0000-0000-0000405A0000}"/>
    <cellStyle name="40% - Colore 3 16 8" xfId="23352" xr:uid="{00000000-0005-0000-0000-0000415A0000}"/>
    <cellStyle name="40% - Colore 3 16 8 2" xfId="23353" xr:uid="{00000000-0005-0000-0000-0000425A0000}"/>
    <cellStyle name="40% - Colore 3 16 8 3" xfId="23354" xr:uid="{00000000-0005-0000-0000-0000435A0000}"/>
    <cellStyle name="40% - Colore 3 16 9" xfId="23355" xr:uid="{00000000-0005-0000-0000-0000445A0000}"/>
    <cellStyle name="40% - Colore 3 16 9 2" xfId="23356" xr:uid="{00000000-0005-0000-0000-0000455A0000}"/>
    <cellStyle name="40% - Colore 3 16 9 3" xfId="23357" xr:uid="{00000000-0005-0000-0000-0000465A0000}"/>
    <cellStyle name="40% - Colore 3 17" xfId="23358" xr:uid="{00000000-0005-0000-0000-0000475A0000}"/>
    <cellStyle name="40% - Colore 3 17 10" xfId="23359" xr:uid="{00000000-0005-0000-0000-0000485A0000}"/>
    <cellStyle name="40% - Colore 3 17 11" xfId="23360" xr:uid="{00000000-0005-0000-0000-0000495A0000}"/>
    <cellStyle name="40% - Colore 3 17 2" xfId="23361" xr:uid="{00000000-0005-0000-0000-00004A5A0000}"/>
    <cellStyle name="40% - Colore 3 17 2 10" xfId="23362" xr:uid="{00000000-0005-0000-0000-00004B5A0000}"/>
    <cellStyle name="40% - Colore 3 17 2 2" xfId="23363" xr:uid="{00000000-0005-0000-0000-00004C5A0000}"/>
    <cellStyle name="40% - Colore 3 17 2 2 2" xfId="23364" xr:uid="{00000000-0005-0000-0000-00004D5A0000}"/>
    <cellStyle name="40% - Colore 3 17 2 2 2 2" xfId="23365" xr:uid="{00000000-0005-0000-0000-00004E5A0000}"/>
    <cellStyle name="40% - Colore 3 17 2 2 2 2 2" xfId="23366" xr:uid="{00000000-0005-0000-0000-00004F5A0000}"/>
    <cellStyle name="40% - Colore 3 17 2 2 2 2 3" xfId="23367" xr:uid="{00000000-0005-0000-0000-0000505A0000}"/>
    <cellStyle name="40% - Colore 3 17 2 2 2 3" xfId="23368" xr:uid="{00000000-0005-0000-0000-0000515A0000}"/>
    <cellStyle name="40% - Colore 3 17 2 2 2 4" xfId="23369" xr:uid="{00000000-0005-0000-0000-0000525A0000}"/>
    <cellStyle name="40% - Colore 3 17 2 2 3" xfId="23370" xr:uid="{00000000-0005-0000-0000-0000535A0000}"/>
    <cellStyle name="40% - Colore 3 17 2 2 3 2" xfId="23371" xr:uid="{00000000-0005-0000-0000-0000545A0000}"/>
    <cellStyle name="40% - Colore 3 17 2 2 3 3" xfId="23372" xr:uid="{00000000-0005-0000-0000-0000555A0000}"/>
    <cellStyle name="40% - Colore 3 17 2 2 4" xfId="23373" xr:uid="{00000000-0005-0000-0000-0000565A0000}"/>
    <cellStyle name="40% - Colore 3 17 2 2 4 2" xfId="23374" xr:uid="{00000000-0005-0000-0000-0000575A0000}"/>
    <cellStyle name="40% - Colore 3 17 2 2 4 3" xfId="23375" xr:uid="{00000000-0005-0000-0000-0000585A0000}"/>
    <cellStyle name="40% - Colore 3 17 2 2 5" xfId="23376" xr:uid="{00000000-0005-0000-0000-0000595A0000}"/>
    <cellStyle name="40% - Colore 3 17 2 2 5 2" xfId="23377" xr:uid="{00000000-0005-0000-0000-00005A5A0000}"/>
    <cellStyle name="40% - Colore 3 17 2 2 5 3" xfId="23378" xr:uid="{00000000-0005-0000-0000-00005B5A0000}"/>
    <cellStyle name="40% - Colore 3 17 2 2 6" xfId="23379" xr:uid="{00000000-0005-0000-0000-00005C5A0000}"/>
    <cellStyle name="40% - Colore 3 17 2 2 7" xfId="23380" xr:uid="{00000000-0005-0000-0000-00005D5A0000}"/>
    <cellStyle name="40% - Colore 3 17 2 3" xfId="23381" xr:uid="{00000000-0005-0000-0000-00005E5A0000}"/>
    <cellStyle name="40% - Colore 3 17 2 3 2" xfId="23382" xr:uid="{00000000-0005-0000-0000-00005F5A0000}"/>
    <cellStyle name="40% - Colore 3 17 2 3 2 2" xfId="23383" xr:uid="{00000000-0005-0000-0000-0000605A0000}"/>
    <cellStyle name="40% - Colore 3 17 2 3 2 2 2" xfId="23384" xr:uid="{00000000-0005-0000-0000-0000615A0000}"/>
    <cellStyle name="40% - Colore 3 17 2 3 2 2 3" xfId="23385" xr:uid="{00000000-0005-0000-0000-0000625A0000}"/>
    <cellStyle name="40% - Colore 3 17 2 3 2 3" xfId="23386" xr:uid="{00000000-0005-0000-0000-0000635A0000}"/>
    <cellStyle name="40% - Colore 3 17 2 3 2 4" xfId="23387" xr:uid="{00000000-0005-0000-0000-0000645A0000}"/>
    <cellStyle name="40% - Colore 3 17 2 3 3" xfId="23388" xr:uid="{00000000-0005-0000-0000-0000655A0000}"/>
    <cellStyle name="40% - Colore 3 17 2 3 3 2" xfId="23389" xr:uid="{00000000-0005-0000-0000-0000665A0000}"/>
    <cellStyle name="40% - Colore 3 17 2 3 3 3" xfId="23390" xr:uid="{00000000-0005-0000-0000-0000675A0000}"/>
    <cellStyle name="40% - Colore 3 17 2 3 4" xfId="23391" xr:uid="{00000000-0005-0000-0000-0000685A0000}"/>
    <cellStyle name="40% - Colore 3 17 2 3 4 2" xfId="23392" xr:uid="{00000000-0005-0000-0000-0000695A0000}"/>
    <cellStyle name="40% - Colore 3 17 2 3 4 3" xfId="23393" xr:uid="{00000000-0005-0000-0000-00006A5A0000}"/>
    <cellStyle name="40% - Colore 3 17 2 3 5" xfId="23394" xr:uid="{00000000-0005-0000-0000-00006B5A0000}"/>
    <cellStyle name="40% - Colore 3 17 2 3 5 2" xfId="23395" xr:uid="{00000000-0005-0000-0000-00006C5A0000}"/>
    <cellStyle name="40% - Colore 3 17 2 3 5 3" xfId="23396" xr:uid="{00000000-0005-0000-0000-00006D5A0000}"/>
    <cellStyle name="40% - Colore 3 17 2 3 6" xfId="23397" xr:uid="{00000000-0005-0000-0000-00006E5A0000}"/>
    <cellStyle name="40% - Colore 3 17 2 3 7" xfId="23398" xr:uid="{00000000-0005-0000-0000-00006F5A0000}"/>
    <cellStyle name="40% - Colore 3 17 2 4" xfId="23399" xr:uid="{00000000-0005-0000-0000-0000705A0000}"/>
    <cellStyle name="40% - Colore 3 17 2 4 2" xfId="23400" xr:uid="{00000000-0005-0000-0000-0000715A0000}"/>
    <cellStyle name="40% - Colore 3 17 2 4 2 2" xfId="23401" xr:uid="{00000000-0005-0000-0000-0000725A0000}"/>
    <cellStyle name="40% - Colore 3 17 2 4 2 2 2" xfId="23402" xr:uid="{00000000-0005-0000-0000-0000735A0000}"/>
    <cellStyle name="40% - Colore 3 17 2 4 2 2 3" xfId="23403" xr:uid="{00000000-0005-0000-0000-0000745A0000}"/>
    <cellStyle name="40% - Colore 3 17 2 4 2 3" xfId="23404" xr:uid="{00000000-0005-0000-0000-0000755A0000}"/>
    <cellStyle name="40% - Colore 3 17 2 4 2 4" xfId="23405" xr:uid="{00000000-0005-0000-0000-0000765A0000}"/>
    <cellStyle name="40% - Colore 3 17 2 4 3" xfId="23406" xr:uid="{00000000-0005-0000-0000-0000775A0000}"/>
    <cellStyle name="40% - Colore 3 17 2 4 3 2" xfId="23407" xr:uid="{00000000-0005-0000-0000-0000785A0000}"/>
    <cellStyle name="40% - Colore 3 17 2 4 3 3" xfId="23408" xr:uid="{00000000-0005-0000-0000-0000795A0000}"/>
    <cellStyle name="40% - Colore 3 17 2 4 4" xfId="23409" xr:uid="{00000000-0005-0000-0000-00007A5A0000}"/>
    <cellStyle name="40% - Colore 3 17 2 4 4 2" xfId="23410" xr:uid="{00000000-0005-0000-0000-00007B5A0000}"/>
    <cellStyle name="40% - Colore 3 17 2 4 4 3" xfId="23411" xr:uid="{00000000-0005-0000-0000-00007C5A0000}"/>
    <cellStyle name="40% - Colore 3 17 2 4 5" xfId="23412" xr:uid="{00000000-0005-0000-0000-00007D5A0000}"/>
    <cellStyle name="40% - Colore 3 17 2 4 5 2" xfId="23413" xr:uid="{00000000-0005-0000-0000-00007E5A0000}"/>
    <cellStyle name="40% - Colore 3 17 2 4 5 3" xfId="23414" xr:uid="{00000000-0005-0000-0000-00007F5A0000}"/>
    <cellStyle name="40% - Colore 3 17 2 4 6" xfId="23415" xr:uid="{00000000-0005-0000-0000-0000805A0000}"/>
    <cellStyle name="40% - Colore 3 17 2 4 7" xfId="23416" xr:uid="{00000000-0005-0000-0000-0000815A0000}"/>
    <cellStyle name="40% - Colore 3 17 2 5" xfId="23417" xr:uid="{00000000-0005-0000-0000-0000825A0000}"/>
    <cellStyle name="40% - Colore 3 17 2 5 2" xfId="23418" xr:uid="{00000000-0005-0000-0000-0000835A0000}"/>
    <cellStyle name="40% - Colore 3 17 2 5 2 2" xfId="23419" xr:uid="{00000000-0005-0000-0000-0000845A0000}"/>
    <cellStyle name="40% - Colore 3 17 2 5 2 3" xfId="23420" xr:uid="{00000000-0005-0000-0000-0000855A0000}"/>
    <cellStyle name="40% - Colore 3 17 2 5 3" xfId="23421" xr:uid="{00000000-0005-0000-0000-0000865A0000}"/>
    <cellStyle name="40% - Colore 3 17 2 5 4" xfId="23422" xr:uid="{00000000-0005-0000-0000-0000875A0000}"/>
    <cellStyle name="40% - Colore 3 17 2 6" xfId="23423" xr:uid="{00000000-0005-0000-0000-0000885A0000}"/>
    <cellStyle name="40% - Colore 3 17 2 6 2" xfId="23424" xr:uid="{00000000-0005-0000-0000-0000895A0000}"/>
    <cellStyle name="40% - Colore 3 17 2 6 3" xfId="23425" xr:uid="{00000000-0005-0000-0000-00008A5A0000}"/>
    <cellStyle name="40% - Colore 3 17 2 7" xfId="23426" xr:uid="{00000000-0005-0000-0000-00008B5A0000}"/>
    <cellStyle name="40% - Colore 3 17 2 7 2" xfId="23427" xr:uid="{00000000-0005-0000-0000-00008C5A0000}"/>
    <cellStyle name="40% - Colore 3 17 2 7 3" xfId="23428" xr:uid="{00000000-0005-0000-0000-00008D5A0000}"/>
    <cellStyle name="40% - Colore 3 17 2 8" xfId="23429" xr:uid="{00000000-0005-0000-0000-00008E5A0000}"/>
    <cellStyle name="40% - Colore 3 17 2 8 2" xfId="23430" xr:uid="{00000000-0005-0000-0000-00008F5A0000}"/>
    <cellStyle name="40% - Colore 3 17 2 8 3" xfId="23431" xr:uid="{00000000-0005-0000-0000-0000905A0000}"/>
    <cellStyle name="40% - Colore 3 17 2 9" xfId="23432" xr:uid="{00000000-0005-0000-0000-0000915A0000}"/>
    <cellStyle name="40% - Colore 3 17 3" xfId="23433" xr:uid="{00000000-0005-0000-0000-0000925A0000}"/>
    <cellStyle name="40% - Colore 3 17 3 2" xfId="23434" xr:uid="{00000000-0005-0000-0000-0000935A0000}"/>
    <cellStyle name="40% - Colore 3 17 3 2 2" xfId="23435" xr:uid="{00000000-0005-0000-0000-0000945A0000}"/>
    <cellStyle name="40% - Colore 3 17 3 2 2 2" xfId="23436" xr:uid="{00000000-0005-0000-0000-0000955A0000}"/>
    <cellStyle name="40% - Colore 3 17 3 2 2 3" xfId="23437" xr:uid="{00000000-0005-0000-0000-0000965A0000}"/>
    <cellStyle name="40% - Colore 3 17 3 2 3" xfId="23438" xr:uid="{00000000-0005-0000-0000-0000975A0000}"/>
    <cellStyle name="40% - Colore 3 17 3 2 4" xfId="23439" xr:uid="{00000000-0005-0000-0000-0000985A0000}"/>
    <cellStyle name="40% - Colore 3 17 3 3" xfId="23440" xr:uid="{00000000-0005-0000-0000-0000995A0000}"/>
    <cellStyle name="40% - Colore 3 17 3 3 2" xfId="23441" xr:uid="{00000000-0005-0000-0000-00009A5A0000}"/>
    <cellStyle name="40% - Colore 3 17 3 3 3" xfId="23442" xr:uid="{00000000-0005-0000-0000-00009B5A0000}"/>
    <cellStyle name="40% - Colore 3 17 3 4" xfId="23443" xr:uid="{00000000-0005-0000-0000-00009C5A0000}"/>
    <cellStyle name="40% - Colore 3 17 3 4 2" xfId="23444" xr:uid="{00000000-0005-0000-0000-00009D5A0000}"/>
    <cellStyle name="40% - Colore 3 17 3 4 3" xfId="23445" xr:uid="{00000000-0005-0000-0000-00009E5A0000}"/>
    <cellStyle name="40% - Colore 3 17 3 5" xfId="23446" xr:uid="{00000000-0005-0000-0000-00009F5A0000}"/>
    <cellStyle name="40% - Colore 3 17 3 5 2" xfId="23447" xr:uid="{00000000-0005-0000-0000-0000A05A0000}"/>
    <cellStyle name="40% - Colore 3 17 3 5 3" xfId="23448" xr:uid="{00000000-0005-0000-0000-0000A15A0000}"/>
    <cellStyle name="40% - Colore 3 17 3 6" xfId="23449" xr:uid="{00000000-0005-0000-0000-0000A25A0000}"/>
    <cellStyle name="40% - Colore 3 17 3 7" xfId="23450" xr:uid="{00000000-0005-0000-0000-0000A35A0000}"/>
    <cellStyle name="40% - Colore 3 17 4" xfId="23451" xr:uid="{00000000-0005-0000-0000-0000A45A0000}"/>
    <cellStyle name="40% - Colore 3 17 4 2" xfId="23452" xr:uid="{00000000-0005-0000-0000-0000A55A0000}"/>
    <cellStyle name="40% - Colore 3 17 4 2 2" xfId="23453" xr:uid="{00000000-0005-0000-0000-0000A65A0000}"/>
    <cellStyle name="40% - Colore 3 17 4 2 2 2" xfId="23454" xr:uid="{00000000-0005-0000-0000-0000A75A0000}"/>
    <cellStyle name="40% - Colore 3 17 4 2 2 3" xfId="23455" xr:uid="{00000000-0005-0000-0000-0000A85A0000}"/>
    <cellStyle name="40% - Colore 3 17 4 2 3" xfId="23456" xr:uid="{00000000-0005-0000-0000-0000A95A0000}"/>
    <cellStyle name="40% - Colore 3 17 4 2 4" xfId="23457" xr:uid="{00000000-0005-0000-0000-0000AA5A0000}"/>
    <cellStyle name="40% - Colore 3 17 4 3" xfId="23458" xr:uid="{00000000-0005-0000-0000-0000AB5A0000}"/>
    <cellStyle name="40% - Colore 3 17 4 3 2" xfId="23459" xr:uid="{00000000-0005-0000-0000-0000AC5A0000}"/>
    <cellStyle name="40% - Colore 3 17 4 3 3" xfId="23460" xr:uid="{00000000-0005-0000-0000-0000AD5A0000}"/>
    <cellStyle name="40% - Colore 3 17 4 4" xfId="23461" xr:uid="{00000000-0005-0000-0000-0000AE5A0000}"/>
    <cellStyle name="40% - Colore 3 17 4 4 2" xfId="23462" xr:uid="{00000000-0005-0000-0000-0000AF5A0000}"/>
    <cellStyle name="40% - Colore 3 17 4 4 3" xfId="23463" xr:uid="{00000000-0005-0000-0000-0000B05A0000}"/>
    <cellStyle name="40% - Colore 3 17 4 5" xfId="23464" xr:uid="{00000000-0005-0000-0000-0000B15A0000}"/>
    <cellStyle name="40% - Colore 3 17 4 5 2" xfId="23465" xr:uid="{00000000-0005-0000-0000-0000B25A0000}"/>
    <cellStyle name="40% - Colore 3 17 4 5 3" xfId="23466" xr:uid="{00000000-0005-0000-0000-0000B35A0000}"/>
    <cellStyle name="40% - Colore 3 17 4 6" xfId="23467" xr:uid="{00000000-0005-0000-0000-0000B45A0000}"/>
    <cellStyle name="40% - Colore 3 17 4 7" xfId="23468" xr:uid="{00000000-0005-0000-0000-0000B55A0000}"/>
    <cellStyle name="40% - Colore 3 17 5" xfId="23469" xr:uid="{00000000-0005-0000-0000-0000B65A0000}"/>
    <cellStyle name="40% - Colore 3 17 5 2" xfId="23470" xr:uid="{00000000-0005-0000-0000-0000B75A0000}"/>
    <cellStyle name="40% - Colore 3 17 5 2 2" xfId="23471" xr:uid="{00000000-0005-0000-0000-0000B85A0000}"/>
    <cellStyle name="40% - Colore 3 17 5 2 2 2" xfId="23472" xr:uid="{00000000-0005-0000-0000-0000B95A0000}"/>
    <cellStyle name="40% - Colore 3 17 5 2 2 3" xfId="23473" xr:uid="{00000000-0005-0000-0000-0000BA5A0000}"/>
    <cellStyle name="40% - Colore 3 17 5 2 3" xfId="23474" xr:uid="{00000000-0005-0000-0000-0000BB5A0000}"/>
    <cellStyle name="40% - Colore 3 17 5 2 4" xfId="23475" xr:uid="{00000000-0005-0000-0000-0000BC5A0000}"/>
    <cellStyle name="40% - Colore 3 17 5 3" xfId="23476" xr:uid="{00000000-0005-0000-0000-0000BD5A0000}"/>
    <cellStyle name="40% - Colore 3 17 5 3 2" xfId="23477" xr:uid="{00000000-0005-0000-0000-0000BE5A0000}"/>
    <cellStyle name="40% - Colore 3 17 5 3 3" xfId="23478" xr:uid="{00000000-0005-0000-0000-0000BF5A0000}"/>
    <cellStyle name="40% - Colore 3 17 5 4" xfId="23479" xr:uid="{00000000-0005-0000-0000-0000C05A0000}"/>
    <cellStyle name="40% - Colore 3 17 5 4 2" xfId="23480" xr:uid="{00000000-0005-0000-0000-0000C15A0000}"/>
    <cellStyle name="40% - Colore 3 17 5 4 3" xfId="23481" xr:uid="{00000000-0005-0000-0000-0000C25A0000}"/>
    <cellStyle name="40% - Colore 3 17 5 5" xfId="23482" xr:uid="{00000000-0005-0000-0000-0000C35A0000}"/>
    <cellStyle name="40% - Colore 3 17 5 5 2" xfId="23483" xr:uid="{00000000-0005-0000-0000-0000C45A0000}"/>
    <cellStyle name="40% - Colore 3 17 5 5 3" xfId="23484" xr:uid="{00000000-0005-0000-0000-0000C55A0000}"/>
    <cellStyle name="40% - Colore 3 17 5 6" xfId="23485" xr:uid="{00000000-0005-0000-0000-0000C65A0000}"/>
    <cellStyle name="40% - Colore 3 17 5 7" xfId="23486" xr:uid="{00000000-0005-0000-0000-0000C75A0000}"/>
    <cellStyle name="40% - Colore 3 17 6" xfId="23487" xr:uid="{00000000-0005-0000-0000-0000C85A0000}"/>
    <cellStyle name="40% - Colore 3 17 6 2" xfId="23488" xr:uid="{00000000-0005-0000-0000-0000C95A0000}"/>
    <cellStyle name="40% - Colore 3 17 6 2 2" xfId="23489" xr:uid="{00000000-0005-0000-0000-0000CA5A0000}"/>
    <cellStyle name="40% - Colore 3 17 6 2 3" xfId="23490" xr:uid="{00000000-0005-0000-0000-0000CB5A0000}"/>
    <cellStyle name="40% - Colore 3 17 6 3" xfId="23491" xr:uid="{00000000-0005-0000-0000-0000CC5A0000}"/>
    <cellStyle name="40% - Colore 3 17 6 4" xfId="23492" xr:uid="{00000000-0005-0000-0000-0000CD5A0000}"/>
    <cellStyle name="40% - Colore 3 17 7" xfId="23493" xr:uid="{00000000-0005-0000-0000-0000CE5A0000}"/>
    <cellStyle name="40% - Colore 3 17 7 2" xfId="23494" xr:uid="{00000000-0005-0000-0000-0000CF5A0000}"/>
    <cellStyle name="40% - Colore 3 17 7 3" xfId="23495" xr:uid="{00000000-0005-0000-0000-0000D05A0000}"/>
    <cellStyle name="40% - Colore 3 17 8" xfId="23496" xr:uid="{00000000-0005-0000-0000-0000D15A0000}"/>
    <cellStyle name="40% - Colore 3 17 8 2" xfId="23497" xr:uid="{00000000-0005-0000-0000-0000D25A0000}"/>
    <cellStyle name="40% - Colore 3 17 8 3" xfId="23498" xr:uid="{00000000-0005-0000-0000-0000D35A0000}"/>
    <cellStyle name="40% - Colore 3 17 9" xfId="23499" xr:uid="{00000000-0005-0000-0000-0000D45A0000}"/>
    <cellStyle name="40% - Colore 3 17 9 2" xfId="23500" xr:uid="{00000000-0005-0000-0000-0000D55A0000}"/>
    <cellStyle name="40% - Colore 3 17 9 3" xfId="23501" xr:uid="{00000000-0005-0000-0000-0000D65A0000}"/>
    <cellStyle name="40% - Colore 3 2" xfId="23502" xr:uid="{00000000-0005-0000-0000-0000D75A0000}"/>
    <cellStyle name="40% - Colore 3 3" xfId="23503" xr:uid="{00000000-0005-0000-0000-0000D85A0000}"/>
    <cellStyle name="40% - Colore 3 4" xfId="23504" xr:uid="{00000000-0005-0000-0000-0000D95A0000}"/>
    <cellStyle name="40% - Colore 3 5" xfId="23505" xr:uid="{00000000-0005-0000-0000-0000DA5A0000}"/>
    <cellStyle name="40% - Colore 3 5 10" xfId="23506" xr:uid="{00000000-0005-0000-0000-0000DB5A0000}"/>
    <cellStyle name="40% - Colore 3 5 10 2" xfId="23507" xr:uid="{00000000-0005-0000-0000-0000DC5A0000}"/>
    <cellStyle name="40% - Colore 3 5 10 3" xfId="23508" xr:uid="{00000000-0005-0000-0000-0000DD5A0000}"/>
    <cellStyle name="40% - Colore 3 5 11" xfId="23509" xr:uid="{00000000-0005-0000-0000-0000DE5A0000}"/>
    <cellStyle name="40% - Colore 3 5 12" xfId="23510" xr:uid="{00000000-0005-0000-0000-0000DF5A0000}"/>
    <cellStyle name="40% - Colore 3 5 2" xfId="23511" xr:uid="{00000000-0005-0000-0000-0000E05A0000}"/>
    <cellStyle name="40% - Colore 3 5 2 10" xfId="23512" xr:uid="{00000000-0005-0000-0000-0000E15A0000}"/>
    <cellStyle name="40% - Colore 3 5 2 2" xfId="23513" xr:uid="{00000000-0005-0000-0000-0000E25A0000}"/>
    <cellStyle name="40% - Colore 3 5 2 2 2" xfId="23514" xr:uid="{00000000-0005-0000-0000-0000E35A0000}"/>
    <cellStyle name="40% - Colore 3 5 2 2 2 2" xfId="23515" xr:uid="{00000000-0005-0000-0000-0000E45A0000}"/>
    <cellStyle name="40% - Colore 3 5 2 2 2 2 2" xfId="23516" xr:uid="{00000000-0005-0000-0000-0000E55A0000}"/>
    <cellStyle name="40% - Colore 3 5 2 2 2 2 3" xfId="23517" xr:uid="{00000000-0005-0000-0000-0000E65A0000}"/>
    <cellStyle name="40% - Colore 3 5 2 2 2 3" xfId="23518" xr:uid="{00000000-0005-0000-0000-0000E75A0000}"/>
    <cellStyle name="40% - Colore 3 5 2 2 2 4" xfId="23519" xr:uid="{00000000-0005-0000-0000-0000E85A0000}"/>
    <cellStyle name="40% - Colore 3 5 2 2 3" xfId="23520" xr:uid="{00000000-0005-0000-0000-0000E95A0000}"/>
    <cellStyle name="40% - Colore 3 5 2 2 3 2" xfId="23521" xr:uid="{00000000-0005-0000-0000-0000EA5A0000}"/>
    <cellStyle name="40% - Colore 3 5 2 2 3 3" xfId="23522" xr:uid="{00000000-0005-0000-0000-0000EB5A0000}"/>
    <cellStyle name="40% - Colore 3 5 2 2 4" xfId="23523" xr:uid="{00000000-0005-0000-0000-0000EC5A0000}"/>
    <cellStyle name="40% - Colore 3 5 2 2 4 2" xfId="23524" xr:uid="{00000000-0005-0000-0000-0000ED5A0000}"/>
    <cellStyle name="40% - Colore 3 5 2 2 4 3" xfId="23525" xr:uid="{00000000-0005-0000-0000-0000EE5A0000}"/>
    <cellStyle name="40% - Colore 3 5 2 2 5" xfId="23526" xr:uid="{00000000-0005-0000-0000-0000EF5A0000}"/>
    <cellStyle name="40% - Colore 3 5 2 2 5 2" xfId="23527" xr:uid="{00000000-0005-0000-0000-0000F05A0000}"/>
    <cellStyle name="40% - Colore 3 5 2 2 5 3" xfId="23528" xr:uid="{00000000-0005-0000-0000-0000F15A0000}"/>
    <cellStyle name="40% - Colore 3 5 2 2 6" xfId="23529" xr:uid="{00000000-0005-0000-0000-0000F25A0000}"/>
    <cellStyle name="40% - Colore 3 5 2 2 7" xfId="23530" xr:uid="{00000000-0005-0000-0000-0000F35A0000}"/>
    <cellStyle name="40% - Colore 3 5 2 3" xfId="23531" xr:uid="{00000000-0005-0000-0000-0000F45A0000}"/>
    <cellStyle name="40% - Colore 3 5 2 3 2" xfId="23532" xr:uid="{00000000-0005-0000-0000-0000F55A0000}"/>
    <cellStyle name="40% - Colore 3 5 2 3 2 2" xfId="23533" xr:uid="{00000000-0005-0000-0000-0000F65A0000}"/>
    <cellStyle name="40% - Colore 3 5 2 3 2 2 2" xfId="23534" xr:uid="{00000000-0005-0000-0000-0000F75A0000}"/>
    <cellStyle name="40% - Colore 3 5 2 3 2 2 3" xfId="23535" xr:uid="{00000000-0005-0000-0000-0000F85A0000}"/>
    <cellStyle name="40% - Colore 3 5 2 3 2 3" xfId="23536" xr:uid="{00000000-0005-0000-0000-0000F95A0000}"/>
    <cellStyle name="40% - Colore 3 5 2 3 2 4" xfId="23537" xr:uid="{00000000-0005-0000-0000-0000FA5A0000}"/>
    <cellStyle name="40% - Colore 3 5 2 3 3" xfId="23538" xr:uid="{00000000-0005-0000-0000-0000FB5A0000}"/>
    <cellStyle name="40% - Colore 3 5 2 3 3 2" xfId="23539" xr:uid="{00000000-0005-0000-0000-0000FC5A0000}"/>
    <cellStyle name="40% - Colore 3 5 2 3 3 3" xfId="23540" xr:uid="{00000000-0005-0000-0000-0000FD5A0000}"/>
    <cellStyle name="40% - Colore 3 5 2 3 4" xfId="23541" xr:uid="{00000000-0005-0000-0000-0000FE5A0000}"/>
    <cellStyle name="40% - Colore 3 5 2 3 4 2" xfId="23542" xr:uid="{00000000-0005-0000-0000-0000FF5A0000}"/>
    <cellStyle name="40% - Colore 3 5 2 3 4 3" xfId="23543" xr:uid="{00000000-0005-0000-0000-0000005B0000}"/>
    <cellStyle name="40% - Colore 3 5 2 3 5" xfId="23544" xr:uid="{00000000-0005-0000-0000-0000015B0000}"/>
    <cellStyle name="40% - Colore 3 5 2 3 5 2" xfId="23545" xr:uid="{00000000-0005-0000-0000-0000025B0000}"/>
    <cellStyle name="40% - Colore 3 5 2 3 5 3" xfId="23546" xr:uid="{00000000-0005-0000-0000-0000035B0000}"/>
    <cellStyle name="40% - Colore 3 5 2 3 6" xfId="23547" xr:uid="{00000000-0005-0000-0000-0000045B0000}"/>
    <cellStyle name="40% - Colore 3 5 2 3 7" xfId="23548" xr:uid="{00000000-0005-0000-0000-0000055B0000}"/>
    <cellStyle name="40% - Colore 3 5 2 4" xfId="23549" xr:uid="{00000000-0005-0000-0000-0000065B0000}"/>
    <cellStyle name="40% - Colore 3 5 2 4 2" xfId="23550" xr:uid="{00000000-0005-0000-0000-0000075B0000}"/>
    <cellStyle name="40% - Colore 3 5 2 4 2 2" xfId="23551" xr:uid="{00000000-0005-0000-0000-0000085B0000}"/>
    <cellStyle name="40% - Colore 3 5 2 4 2 2 2" xfId="23552" xr:uid="{00000000-0005-0000-0000-0000095B0000}"/>
    <cellStyle name="40% - Colore 3 5 2 4 2 2 3" xfId="23553" xr:uid="{00000000-0005-0000-0000-00000A5B0000}"/>
    <cellStyle name="40% - Colore 3 5 2 4 2 3" xfId="23554" xr:uid="{00000000-0005-0000-0000-00000B5B0000}"/>
    <cellStyle name="40% - Colore 3 5 2 4 2 4" xfId="23555" xr:uid="{00000000-0005-0000-0000-00000C5B0000}"/>
    <cellStyle name="40% - Colore 3 5 2 4 3" xfId="23556" xr:uid="{00000000-0005-0000-0000-00000D5B0000}"/>
    <cellStyle name="40% - Colore 3 5 2 4 3 2" xfId="23557" xr:uid="{00000000-0005-0000-0000-00000E5B0000}"/>
    <cellStyle name="40% - Colore 3 5 2 4 3 3" xfId="23558" xr:uid="{00000000-0005-0000-0000-00000F5B0000}"/>
    <cellStyle name="40% - Colore 3 5 2 4 4" xfId="23559" xr:uid="{00000000-0005-0000-0000-0000105B0000}"/>
    <cellStyle name="40% - Colore 3 5 2 4 4 2" xfId="23560" xr:uid="{00000000-0005-0000-0000-0000115B0000}"/>
    <cellStyle name="40% - Colore 3 5 2 4 4 3" xfId="23561" xr:uid="{00000000-0005-0000-0000-0000125B0000}"/>
    <cellStyle name="40% - Colore 3 5 2 4 5" xfId="23562" xr:uid="{00000000-0005-0000-0000-0000135B0000}"/>
    <cellStyle name="40% - Colore 3 5 2 4 5 2" xfId="23563" xr:uid="{00000000-0005-0000-0000-0000145B0000}"/>
    <cellStyle name="40% - Colore 3 5 2 4 5 3" xfId="23564" xr:uid="{00000000-0005-0000-0000-0000155B0000}"/>
    <cellStyle name="40% - Colore 3 5 2 4 6" xfId="23565" xr:uid="{00000000-0005-0000-0000-0000165B0000}"/>
    <cellStyle name="40% - Colore 3 5 2 4 7" xfId="23566" xr:uid="{00000000-0005-0000-0000-0000175B0000}"/>
    <cellStyle name="40% - Colore 3 5 2 5" xfId="23567" xr:uid="{00000000-0005-0000-0000-0000185B0000}"/>
    <cellStyle name="40% - Colore 3 5 2 5 2" xfId="23568" xr:uid="{00000000-0005-0000-0000-0000195B0000}"/>
    <cellStyle name="40% - Colore 3 5 2 5 2 2" xfId="23569" xr:uid="{00000000-0005-0000-0000-00001A5B0000}"/>
    <cellStyle name="40% - Colore 3 5 2 5 2 3" xfId="23570" xr:uid="{00000000-0005-0000-0000-00001B5B0000}"/>
    <cellStyle name="40% - Colore 3 5 2 5 3" xfId="23571" xr:uid="{00000000-0005-0000-0000-00001C5B0000}"/>
    <cellStyle name="40% - Colore 3 5 2 5 4" xfId="23572" xr:uid="{00000000-0005-0000-0000-00001D5B0000}"/>
    <cellStyle name="40% - Colore 3 5 2 6" xfId="23573" xr:uid="{00000000-0005-0000-0000-00001E5B0000}"/>
    <cellStyle name="40% - Colore 3 5 2 6 2" xfId="23574" xr:uid="{00000000-0005-0000-0000-00001F5B0000}"/>
    <cellStyle name="40% - Colore 3 5 2 6 3" xfId="23575" xr:uid="{00000000-0005-0000-0000-0000205B0000}"/>
    <cellStyle name="40% - Colore 3 5 2 7" xfId="23576" xr:uid="{00000000-0005-0000-0000-0000215B0000}"/>
    <cellStyle name="40% - Colore 3 5 2 7 2" xfId="23577" xr:uid="{00000000-0005-0000-0000-0000225B0000}"/>
    <cellStyle name="40% - Colore 3 5 2 7 3" xfId="23578" xr:uid="{00000000-0005-0000-0000-0000235B0000}"/>
    <cellStyle name="40% - Colore 3 5 2 8" xfId="23579" xr:uid="{00000000-0005-0000-0000-0000245B0000}"/>
    <cellStyle name="40% - Colore 3 5 2 8 2" xfId="23580" xr:uid="{00000000-0005-0000-0000-0000255B0000}"/>
    <cellStyle name="40% - Colore 3 5 2 8 3" xfId="23581" xr:uid="{00000000-0005-0000-0000-0000265B0000}"/>
    <cellStyle name="40% - Colore 3 5 2 9" xfId="23582" xr:uid="{00000000-0005-0000-0000-0000275B0000}"/>
    <cellStyle name="40% - Colore 3 5 3" xfId="23583" xr:uid="{00000000-0005-0000-0000-0000285B0000}"/>
    <cellStyle name="40% - Colore 3 5 3 10" xfId="23584" xr:uid="{00000000-0005-0000-0000-0000295B0000}"/>
    <cellStyle name="40% - Colore 3 5 3 2" xfId="23585" xr:uid="{00000000-0005-0000-0000-00002A5B0000}"/>
    <cellStyle name="40% - Colore 3 5 3 2 2" xfId="23586" xr:uid="{00000000-0005-0000-0000-00002B5B0000}"/>
    <cellStyle name="40% - Colore 3 5 3 2 2 2" xfId="23587" xr:uid="{00000000-0005-0000-0000-00002C5B0000}"/>
    <cellStyle name="40% - Colore 3 5 3 2 2 2 2" xfId="23588" xr:uid="{00000000-0005-0000-0000-00002D5B0000}"/>
    <cellStyle name="40% - Colore 3 5 3 2 2 2 3" xfId="23589" xr:uid="{00000000-0005-0000-0000-00002E5B0000}"/>
    <cellStyle name="40% - Colore 3 5 3 2 2 3" xfId="23590" xr:uid="{00000000-0005-0000-0000-00002F5B0000}"/>
    <cellStyle name="40% - Colore 3 5 3 2 2 4" xfId="23591" xr:uid="{00000000-0005-0000-0000-0000305B0000}"/>
    <cellStyle name="40% - Colore 3 5 3 2 3" xfId="23592" xr:uid="{00000000-0005-0000-0000-0000315B0000}"/>
    <cellStyle name="40% - Colore 3 5 3 2 3 2" xfId="23593" xr:uid="{00000000-0005-0000-0000-0000325B0000}"/>
    <cellStyle name="40% - Colore 3 5 3 2 3 3" xfId="23594" xr:uid="{00000000-0005-0000-0000-0000335B0000}"/>
    <cellStyle name="40% - Colore 3 5 3 2 4" xfId="23595" xr:uid="{00000000-0005-0000-0000-0000345B0000}"/>
    <cellStyle name="40% - Colore 3 5 3 2 4 2" xfId="23596" xr:uid="{00000000-0005-0000-0000-0000355B0000}"/>
    <cellStyle name="40% - Colore 3 5 3 2 4 3" xfId="23597" xr:uid="{00000000-0005-0000-0000-0000365B0000}"/>
    <cellStyle name="40% - Colore 3 5 3 2 5" xfId="23598" xr:uid="{00000000-0005-0000-0000-0000375B0000}"/>
    <cellStyle name="40% - Colore 3 5 3 2 5 2" xfId="23599" xr:uid="{00000000-0005-0000-0000-0000385B0000}"/>
    <cellStyle name="40% - Colore 3 5 3 2 5 3" xfId="23600" xr:uid="{00000000-0005-0000-0000-0000395B0000}"/>
    <cellStyle name="40% - Colore 3 5 3 2 6" xfId="23601" xr:uid="{00000000-0005-0000-0000-00003A5B0000}"/>
    <cellStyle name="40% - Colore 3 5 3 2 7" xfId="23602" xr:uid="{00000000-0005-0000-0000-00003B5B0000}"/>
    <cellStyle name="40% - Colore 3 5 3 3" xfId="23603" xr:uid="{00000000-0005-0000-0000-00003C5B0000}"/>
    <cellStyle name="40% - Colore 3 5 3 3 2" xfId="23604" xr:uid="{00000000-0005-0000-0000-00003D5B0000}"/>
    <cellStyle name="40% - Colore 3 5 3 3 2 2" xfId="23605" xr:uid="{00000000-0005-0000-0000-00003E5B0000}"/>
    <cellStyle name="40% - Colore 3 5 3 3 2 2 2" xfId="23606" xr:uid="{00000000-0005-0000-0000-00003F5B0000}"/>
    <cellStyle name="40% - Colore 3 5 3 3 2 2 3" xfId="23607" xr:uid="{00000000-0005-0000-0000-0000405B0000}"/>
    <cellStyle name="40% - Colore 3 5 3 3 2 3" xfId="23608" xr:uid="{00000000-0005-0000-0000-0000415B0000}"/>
    <cellStyle name="40% - Colore 3 5 3 3 2 4" xfId="23609" xr:uid="{00000000-0005-0000-0000-0000425B0000}"/>
    <cellStyle name="40% - Colore 3 5 3 3 3" xfId="23610" xr:uid="{00000000-0005-0000-0000-0000435B0000}"/>
    <cellStyle name="40% - Colore 3 5 3 3 3 2" xfId="23611" xr:uid="{00000000-0005-0000-0000-0000445B0000}"/>
    <cellStyle name="40% - Colore 3 5 3 3 3 3" xfId="23612" xr:uid="{00000000-0005-0000-0000-0000455B0000}"/>
    <cellStyle name="40% - Colore 3 5 3 3 4" xfId="23613" xr:uid="{00000000-0005-0000-0000-0000465B0000}"/>
    <cellStyle name="40% - Colore 3 5 3 3 4 2" xfId="23614" xr:uid="{00000000-0005-0000-0000-0000475B0000}"/>
    <cellStyle name="40% - Colore 3 5 3 3 4 3" xfId="23615" xr:uid="{00000000-0005-0000-0000-0000485B0000}"/>
    <cellStyle name="40% - Colore 3 5 3 3 5" xfId="23616" xr:uid="{00000000-0005-0000-0000-0000495B0000}"/>
    <cellStyle name="40% - Colore 3 5 3 3 5 2" xfId="23617" xr:uid="{00000000-0005-0000-0000-00004A5B0000}"/>
    <cellStyle name="40% - Colore 3 5 3 3 5 3" xfId="23618" xr:uid="{00000000-0005-0000-0000-00004B5B0000}"/>
    <cellStyle name="40% - Colore 3 5 3 3 6" xfId="23619" xr:uid="{00000000-0005-0000-0000-00004C5B0000}"/>
    <cellStyle name="40% - Colore 3 5 3 3 7" xfId="23620" xr:uid="{00000000-0005-0000-0000-00004D5B0000}"/>
    <cellStyle name="40% - Colore 3 5 3 4" xfId="23621" xr:uid="{00000000-0005-0000-0000-00004E5B0000}"/>
    <cellStyle name="40% - Colore 3 5 3 4 2" xfId="23622" xr:uid="{00000000-0005-0000-0000-00004F5B0000}"/>
    <cellStyle name="40% - Colore 3 5 3 4 2 2" xfId="23623" xr:uid="{00000000-0005-0000-0000-0000505B0000}"/>
    <cellStyle name="40% - Colore 3 5 3 4 2 2 2" xfId="23624" xr:uid="{00000000-0005-0000-0000-0000515B0000}"/>
    <cellStyle name="40% - Colore 3 5 3 4 2 2 3" xfId="23625" xr:uid="{00000000-0005-0000-0000-0000525B0000}"/>
    <cellStyle name="40% - Colore 3 5 3 4 2 3" xfId="23626" xr:uid="{00000000-0005-0000-0000-0000535B0000}"/>
    <cellStyle name="40% - Colore 3 5 3 4 2 4" xfId="23627" xr:uid="{00000000-0005-0000-0000-0000545B0000}"/>
    <cellStyle name="40% - Colore 3 5 3 4 3" xfId="23628" xr:uid="{00000000-0005-0000-0000-0000555B0000}"/>
    <cellStyle name="40% - Colore 3 5 3 4 3 2" xfId="23629" xr:uid="{00000000-0005-0000-0000-0000565B0000}"/>
    <cellStyle name="40% - Colore 3 5 3 4 3 3" xfId="23630" xr:uid="{00000000-0005-0000-0000-0000575B0000}"/>
    <cellStyle name="40% - Colore 3 5 3 4 4" xfId="23631" xr:uid="{00000000-0005-0000-0000-0000585B0000}"/>
    <cellStyle name="40% - Colore 3 5 3 4 4 2" xfId="23632" xr:uid="{00000000-0005-0000-0000-0000595B0000}"/>
    <cellStyle name="40% - Colore 3 5 3 4 4 3" xfId="23633" xr:uid="{00000000-0005-0000-0000-00005A5B0000}"/>
    <cellStyle name="40% - Colore 3 5 3 4 5" xfId="23634" xr:uid="{00000000-0005-0000-0000-00005B5B0000}"/>
    <cellStyle name="40% - Colore 3 5 3 4 5 2" xfId="23635" xr:uid="{00000000-0005-0000-0000-00005C5B0000}"/>
    <cellStyle name="40% - Colore 3 5 3 4 5 3" xfId="23636" xr:uid="{00000000-0005-0000-0000-00005D5B0000}"/>
    <cellStyle name="40% - Colore 3 5 3 4 6" xfId="23637" xr:uid="{00000000-0005-0000-0000-00005E5B0000}"/>
    <cellStyle name="40% - Colore 3 5 3 4 7" xfId="23638" xr:uid="{00000000-0005-0000-0000-00005F5B0000}"/>
    <cellStyle name="40% - Colore 3 5 3 5" xfId="23639" xr:uid="{00000000-0005-0000-0000-0000605B0000}"/>
    <cellStyle name="40% - Colore 3 5 3 5 2" xfId="23640" xr:uid="{00000000-0005-0000-0000-0000615B0000}"/>
    <cellStyle name="40% - Colore 3 5 3 5 2 2" xfId="23641" xr:uid="{00000000-0005-0000-0000-0000625B0000}"/>
    <cellStyle name="40% - Colore 3 5 3 5 2 3" xfId="23642" xr:uid="{00000000-0005-0000-0000-0000635B0000}"/>
    <cellStyle name="40% - Colore 3 5 3 5 3" xfId="23643" xr:uid="{00000000-0005-0000-0000-0000645B0000}"/>
    <cellStyle name="40% - Colore 3 5 3 5 4" xfId="23644" xr:uid="{00000000-0005-0000-0000-0000655B0000}"/>
    <cellStyle name="40% - Colore 3 5 3 6" xfId="23645" xr:uid="{00000000-0005-0000-0000-0000665B0000}"/>
    <cellStyle name="40% - Colore 3 5 3 6 2" xfId="23646" xr:uid="{00000000-0005-0000-0000-0000675B0000}"/>
    <cellStyle name="40% - Colore 3 5 3 6 3" xfId="23647" xr:uid="{00000000-0005-0000-0000-0000685B0000}"/>
    <cellStyle name="40% - Colore 3 5 3 7" xfId="23648" xr:uid="{00000000-0005-0000-0000-0000695B0000}"/>
    <cellStyle name="40% - Colore 3 5 3 7 2" xfId="23649" xr:uid="{00000000-0005-0000-0000-00006A5B0000}"/>
    <cellStyle name="40% - Colore 3 5 3 7 3" xfId="23650" xr:uid="{00000000-0005-0000-0000-00006B5B0000}"/>
    <cellStyle name="40% - Colore 3 5 3 8" xfId="23651" xr:uid="{00000000-0005-0000-0000-00006C5B0000}"/>
    <cellStyle name="40% - Colore 3 5 3 8 2" xfId="23652" xr:uid="{00000000-0005-0000-0000-00006D5B0000}"/>
    <cellStyle name="40% - Colore 3 5 3 8 3" xfId="23653" xr:uid="{00000000-0005-0000-0000-00006E5B0000}"/>
    <cellStyle name="40% - Colore 3 5 3 9" xfId="23654" xr:uid="{00000000-0005-0000-0000-00006F5B0000}"/>
    <cellStyle name="40% - Colore 3 5 4" xfId="23655" xr:uid="{00000000-0005-0000-0000-0000705B0000}"/>
    <cellStyle name="40% - Colore 3 5 4 2" xfId="23656" xr:uid="{00000000-0005-0000-0000-0000715B0000}"/>
    <cellStyle name="40% - Colore 3 5 4 2 2" xfId="23657" xr:uid="{00000000-0005-0000-0000-0000725B0000}"/>
    <cellStyle name="40% - Colore 3 5 4 2 2 2" xfId="23658" xr:uid="{00000000-0005-0000-0000-0000735B0000}"/>
    <cellStyle name="40% - Colore 3 5 4 2 2 3" xfId="23659" xr:uid="{00000000-0005-0000-0000-0000745B0000}"/>
    <cellStyle name="40% - Colore 3 5 4 2 3" xfId="23660" xr:uid="{00000000-0005-0000-0000-0000755B0000}"/>
    <cellStyle name="40% - Colore 3 5 4 2 4" xfId="23661" xr:uid="{00000000-0005-0000-0000-0000765B0000}"/>
    <cellStyle name="40% - Colore 3 5 4 3" xfId="23662" xr:uid="{00000000-0005-0000-0000-0000775B0000}"/>
    <cellStyle name="40% - Colore 3 5 4 3 2" xfId="23663" xr:uid="{00000000-0005-0000-0000-0000785B0000}"/>
    <cellStyle name="40% - Colore 3 5 4 3 3" xfId="23664" xr:uid="{00000000-0005-0000-0000-0000795B0000}"/>
    <cellStyle name="40% - Colore 3 5 4 4" xfId="23665" xr:uid="{00000000-0005-0000-0000-00007A5B0000}"/>
    <cellStyle name="40% - Colore 3 5 4 4 2" xfId="23666" xr:uid="{00000000-0005-0000-0000-00007B5B0000}"/>
    <cellStyle name="40% - Colore 3 5 4 4 3" xfId="23667" xr:uid="{00000000-0005-0000-0000-00007C5B0000}"/>
    <cellStyle name="40% - Colore 3 5 4 5" xfId="23668" xr:uid="{00000000-0005-0000-0000-00007D5B0000}"/>
    <cellStyle name="40% - Colore 3 5 4 5 2" xfId="23669" xr:uid="{00000000-0005-0000-0000-00007E5B0000}"/>
    <cellStyle name="40% - Colore 3 5 4 5 3" xfId="23670" xr:uid="{00000000-0005-0000-0000-00007F5B0000}"/>
    <cellStyle name="40% - Colore 3 5 4 6" xfId="23671" xr:uid="{00000000-0005-0000-0000-0000805B0000}"/>
    <cellStyle name="40% - Colore 3 5 4 7" xfId="23672" xr:uid="{00000000-0005-0000-0000-0000815B0000}"/>
    <cellStyle name="40% - Colore 3 5 5" xfId="23673" xr:uid="{00000000-0005-0000-0000-0000825B0000}"/>
    <cellStyle name="40% - Colore 3 5 5 2" xfId="23674" xr:uid="{00000000-0005-0000-0000-0000835B0000}"/>
    <cellStyle name="40% - Colore 3 5 5 2 2" xfId="23675" xr:uid="{00000000-0005-0000-0000-0000845B0000}"/>
    <cellStyle name="40% - Colore 3 5 5 2 2 2" xfId="23676" xr:uid="{00000000-0005-0000-0000-0000855B0000}"/>
    <cellStyle name="40% - Colore 3 5 5 2 2 3" xfId="23677" xr:uid="{00000000-0005-0000-0000-0000865B0000}"/>
    <cellStyle name="40% - Colore 3 5 5 2 3" xfId="23678" xr:uid="{00000000-0005-0000-0000-0000875B0000}"/>
    <cellStyle name="40% - Colore 3 5 5 2 4" xfId="23679" xr:uid="{00000000-0005-0000-0000-0000885B0000}"/>
    <cellStyle name="40% - Colore 3 5 5 3" xfId="23680" xr:uid="{00000000-0005-0000-0000-0000895B0000}"/>
    <cellStyle name="40% - Colore 3 5 5 3 2" xfId="23681" xr:uid="{00000000-0005-0000-0000-00008A5B0000}"/>
    <cellStyle name="40% - Colore 3 5 5 3 3" xfId="23682" xr:uid="{00000000-0005-0000-0000-00008B5B0000}"/>
    <cellStyle name="40% - Colore 3 5 5 4" xfId="23683" xr:uid="{00000000-0005-0000-0000-00008C5B0000}"/>
    <cellStyle name="40% - Colore 3 5 5 4 2" xfId="23684" xr:uid="{00000000-0005-0000-0000-00008D5B0000}"/>
    <cellStyle name="40% - Colore 3 5 5 4 3" xfId="23685" xr:uid="{00000000-0005-0000-0000-00008E5B0000}"/>
    <cellStyle name="40% - Colore 3 5 5 5" xfId="23686" xr:uid="{00000000-0005-0000-0000-00008F5B0000}"/>
    <cellStyle name="40% - Colore 3 5 5 5 2" xfId="23687" xr:uid="{00000000-0005-0000-0000-0000905B0000}"/>
    <cellStyle name="40% - Colore 3 5 5 5 3" xfId="23688" xr:uid="{00000000-0005-0000-0000-0000915B0000}"/>
    <cellStyle name="40% - Colore 3 5 5 6" xfId="23689" xr:uid="{00000000-0005-0000-0000-0000925B0000}"/>
    <cellStyle name="40% - Colore 3 5 5 7" xfId="23690" xr:uid="{00000000-0005-0000-0000-0000935B0000}"/>
    <cellStyle name="40% - Colore 3 5 6" xfId="23691" xr:uid="{00000000-0005-0000-0000-0000945B0000}"/>
    <cellStyle name="40% - Colore 3 5 6 2" xfId="23692" xr:uid="{00000000-0005-0000-0000-0000955B0000}"/>
    <cellStyle name="40% - Colore 3 5 6 2 2" xfId="23693" xr:uid="{00000000-0005-0000-0000-0000965B0000}"/>
    <cellStyle name="40% - Colore 3 5 6 2 2 2" xfId="23694" xr:uid="{00000000-0005-0000-0000-0000975B0000}"/>
    <cellStyle name="40% - Colore 3 5 6 2 2 3" xfId="23695" xr:uid="{00000000-0005-0000-0000-0000985B0000}"/>
    <cellStyle name="40% - Colore 3 5 6 2 3" xfId="23696" xr:uid="{00000000-0005-0000-0000-0000995B0000}"/>
    <cellStyle name="40% - Colore 3 5 6 2 4" xfId="23697" xr:uid="{00000000-0005-0000-0000-00009A5B0000}"/>
    <cellStyle name="40% - Colore 3 5 6 3" xfId="23698" xr:uid="{00000000-0005-0000-0000-00009B5B0000}"/>
    <cellStyle name="40% - Colore 3 5 6 3 2" xfId="23699" xr:uid="{00000000-0005-0000-0000-00009C5B0000}"/>
    <cellStyle name="40% - Colore 3 5 6 3 3" xfId="23700" xr:uid="{00000000-0005-0000-0000-00009D5B0000}"/>
    <cellStyle name="40% - Colore 3 5 6 4" xfId="23701" xr:uid="{00000000-0005-0000-0000-00009E5B0000}"/>
    <cellStyle name="40% - Colore 3 5 6 4 2" xfId="23702" xr:uid="{00000000-0005-0000-0000-00009F5B0000}"/>
    <cellStyle name="40% - Colore 3 5 6 4 3" xfId="23703" xr:uid="{00000000-0005-0000-0000-0000A05B0000}"/>
    <cellStyle name="40% - Colore 3 5 6 5" xfId="23704" xr:uid="{00000000-0005-0000-0000-0000A15B0000}"/>
    <cellStyle name="40% - Colore 3 5 6 5 2" xfId="23705" xr:uid="{00000000-0005-0000-0000-0000A25B0000}"/>
    <cellStyle name="40% - Colore 3 5 6 5 3" xfId="23706" xr:uid="{00000000-0005-0000-0000-0000A35B0000}"/>
    <cellStyle name="40% - Colore 3 5 6 6" xfId="23707" xr:uid="{00000000-0005-0000-0000-0000A45B0000}"/>
    <cellStyle name="40% - Colore 3 5 6 7" xfId="23708" xr:uid="{00000000-0005-0000-0000-0000A55B0000}"/>
    <cellStyle name="40% - Colore 3 5 7" xfId="23709" xr:uid="{00000000-0005-0000-0000-0000A65B0000}"/>
    <cellStyle name="40% - Colore 3 5 7 2" xfId="23710" xr:uid="{00000000-0005-0000-0000-0000A75B0000}"/>
    <cellStyle name="40% - Colore 3 5 7 2 2" xfId="23711" xr:uid="{00000000-0005-0000-0000-0000A85B0000}"/>
    <cellStyle name="40% - Colore 3 5 7 2 3" xfId="23712" xr:uid="{00000000-0005-0000-0000-0000A95B0000}"/>
    <cellStyle name="40% - Colore 3 5 7 3" xfId="23713" xr:uid="{00000000-0005-0000-0000-0000AA5B0000}"/>
    <cellStyle name="40% - Colore 3 5 7 4" xfId="23714" xr:uid="{00000000-0005-0000-0000-0000AB5B0000}"/>
    <cellStyle name="40% - Colore 3 5 8" xfId="23715" xr:uid="{00000000-0005-0000-0000-0000AC5B0000}"/>
    <cellStyle name="40% - Colore 3 5 8 2" xfId="23716" xr:uid="{00000000-0005-0000-0000-0000AD5B0000}"/>
    <cellStyle name="40% - Colore 3 5 8 3" xfId="23717" xr:uid="{00000000-0005-0000-0000-0000AE5B0000}"/>
    <cellStyle name="40% - Colore 3 5 9" xfId="23718" xr:uid="{00000000-0005-0000-0000-0000AF5B0000}"/>
    <cellStyle name="40% - Colore 3 5 9 2" xfId="23719" xr:uid="{00000000-0005-0000-0000-0000B05B0000}"/>
    <cellStyle name="40% - Colore 3 5 9 3" xfId="23720" xr:uid="{00000000-0005-0000-0000-0000B15B0000}"/>
    <cellStyle name="40% - Colore 3 6" xfId="23721" xr:uid="{00000000-0005-0000-0000-0000B25B0000}"/>
    <cellStyle name="40% - Colore 3 6 10" xfId="23722" xr:uid="{00000000-0005-0000-0000-0000B35B0000}"/>
    <cellStyle name="40% - Colore 3 6 10 2" xfId="23723" xr:uid="{00000000-0005-0000-0000-0000B45B0000}"/>
    <cellStyle name="40% - Colore 3 6 10 3" xfId="23724" xr:uid="{00000000-0005-0000-0000-0000B55B0000}"/>
    <cellStyle name="40% - Colore 3 6 11" xfId="23725" xr:uid="{00000000-0005-0000-0000-0000B65B0000}"/>
    <cellStyle name="40% - Colore 3 6 12" xfId="23726" xr:uid="{00000000-0005-0000-0000-0000B75B0000}"/>
    <cellStyle name="40% - Colore 3 6 2" xfId="23727" xr:uid="{00000000-0005-0000-0000-0000B85B0000}"/>
    <cellStyle name="40% - Colore 3 6 2 10" xfId="23728" xr:uid="{00000000-0005-0000-0000-0000B95B0000}"/>
    <cellStyle name="40% - Colore 3 6 2 2" xfId="23729" xr:uid="{00000000-0005-0000-0000-0000BA5B0000}"/>
    <cellStyle name="40% - Colore 3 6 2 2 2" xfId="23730" xr:uid="{00000000-0005-0000-0000-0000BB5B0000}"/>
    <cellStyle name="40% - Colore 3 6 2 2 2 2" xfId="23731" xr:uid="{00000000-0005-0000-0000-0000BC5B0000}"/>
    <cellStyle name="40% - Colore 3 6 2 2 2 2 2" xfId="23732" xr:uid="{00000000-0005-0000-0000-0000BD5B0000}"/>
    <cellStyle name="40% - Colore 3 6 2 2 2 2 3" xfId="23733" xr:uid="{00000000-0005-0000-0000-0000BE5B0000}"/>
    <cellStyle name="40% - Colore 3 6 2 2 2 3" xfId="23734" xr:uid="{00000000-0005-0000-0000-0000BF5B0000}"/>
    <cellStyle name="40% - Colore 3 6 2 2 2 4" xfId="23735" xr:uid="{00000000-0005-0000-0000-0000C05B0000}"/>
    <cellStyle name="40% - Colore 3 6 2 2 3" xfId="23736" xr:uid="{00000000-0005-0000-0000-0000C15B0000}"/>
    <cellStyle name="40% - Colore 3 6 2 2 3 2" xfId="23737" xr:uid="{00000000-0005-0000-0000-0000C25B0000}"/>
    <cellStyle name="40% - Colore 3 6 2 2 3 3" xfId="23738" xr:uid="{00000000-0005-0000-0000-0000C35B0000}"/>
    <cellStyle name="40% - Colore 3 6 2 2 4" xfId="23739" xr:uid="{00000000-0005-0000-0000-0000C45B0000}"/>
    <cellStyle name="40% - Colore 3 6 2 2 4 2" xfId="23740" xr:uid="{00000000-0005-0000-0000-0000C55B0000}"/>
    <cellStyle name="40% - Colore 3 6 2 2 4 3" xfId="23741" xr:uid="{00000000-0005-0000-0000-0000C65B0000}"/>
    <cellStyle name="40% - Colore 3 6 2 2 5" xfId="23742" xr:uid="{00000000-0005-0000-0000-0000C75B0000}"/>
    <cellStyle name="40% - Colore 3 6 2 2 5 2" xfId="23743" xr:uid="{00000000-0005-0000-0000-0000C85B0000}"/>
    <cellStyle name="40% - Colore 3 6 2 2 5 3" xfId="23744" xr:uid="{00000000-0005-0000-0000-0000C95B0000}"/>
    <cellStyle name="40% - Colore 3 6 2 2 6" xfId="23745" xr:uid="{00000000-0005-0000-0000-0000CA5B0000}"/>
    <cellStyle name="40% - Colore 3 6 2 2 7" xfId="23746" xr:uid="{00000000-0005-0000-0000-0000CB5B0000}"/>
    <cellStyle name="40% - Colore 3 6 2 3" xfId="23747" xr:uid="{00000000-0005-0000-0000-0000CC5B0000}"/>
    <cellStyle name="40% - Colore 3 6 2 3 2" xfId="23748" xr:uid="{00000000-0005-0000-0000-0000CD5B0000}"/>
    <cellStyle name="40% - Colore 3 6 2 3 2 2" xfId="23749" xr:uid="{00000000-0005-0000-0000-0000CE5B0000}"/>
    <cellStyle name="40% - Colore 3 6 2 3 2 2 2" xfId="23750" xr:uid="{00000000-0005-0000-0000-0000CF5B0000}"/>
    <cellStyle name="40% - Colore 3 6 2 3 2 2 3" xfId="23751" xr:uid="{00000000-0005-0000-0000-0000D05B0000}"/>
    <cellStyle name="40% - Colore 3 6 2 3 2 3" xfId="23752" xr:uid="{00000000-0005-0000-0000-0000D15B0000}"/>
    <cellStyle name="40% - Colore 3 6 2 3 2 4" xfId="23753" xr:uid="{00000000-0005-0000-0000-0000D25B0000}"/>
    <cellStyle name="40% - Colore 3 6 2 3 3" xfId="23754" xr:uid="{00000000-0005-0000-0000-0000D35B0000}"/>
    <cellStyle name="40% - Colore 3 6 2 3 3 2" xfId="23755" xr:uid="{00000000-0005-0000-0000-0000D45B0000}"/>
    <cellStyle name="40% - Colore 3 6 2 3 3 3" xfId="23756" xr:uid="{00000000-0005-0000-0000-0000D55B0000}"/>
    <cellStyle name="40% - Colore 3 6 2 3 4" xfId="23757" xr:uid="{00000000-0005-0000-0000-0000D65B0000}"/>
    <cellStyle name="40% - Colore 3 6 2 3 4 2" xfId="23758" xr:uid="{00000000-0005-0000-0000-0000D75B0000}"/>
    <cellStyle name="40% - Colore 3 6 2 3 4 3" xfId="23759" xr:uid="{00000000-0005-0000-0000-0000D85B0000}"/>
    <cellStyle name="40% - Colore 3 6 2 3 5" xfId="23760" xr:uid="{00000000-0005-0000-0000-0000D95B0000}"/>
    <cellStyle name="40% - Colore 3 6 2 3 5 2" xfId="23761" xr:uid="{00000000-0005-0000-0000-0000DA5B0000}"/>
    <cellStyle name="40% - Colore 3 6 2 3 5 3" xfId="23762" xr:uid="{00000000-0005-0000-0000-0000DB5B0000}"/>
    <cellStyle name="40% - Colore 3 6 2 3 6" xfId="23763" xr:uid="{00000000-0005-0000-0000-0000DC5B0000}"/>
    <cellStyle name="40% - Colore 3 6 2 3 7" xfId="23764" xr:uid="{00000000-0005-0000-0000-0000DD5B0000}"/>
    <cellStyle name="40% - Colore 3 6 2 4" xfId="23765" xr:uid="{00000000-0005-0000-0000-0000DE5B0000}"/>
    <cellStyle name="40% - Colore 3 6 2 4 2" xfId="23766" xr:uid="{00000000-0005-0000-0000-0000DF5B0000}"/>
    <cellStyle name="40% - Colore 3 6 2 4 2 2" xfId="23767" xr:uid="{00000000-0005-0000-0000-0000E05B0000}"/>
    <cellStyle name="40% - Colore 3 6 2 4 2 2 2" xfId="23768" xr:uid="{00000000-0005-0000-0000-0000E15B0000}"/>
    <cellStyle name="40% - Colore 3 6 2 4 2 2 3" xfId="23769" xr:uid="{00000000-0005-0000-0000-0000E25B0000}"/>
    <cellStyle name="40% - Colore 3 6 2 4 2 3" xfId="23770" xr:uid="{00000000-0005-0000-0000-0000E35B0000}"/>
    <cellStyle name="40% - Colore 3 6 2 4 2 4" xfId="23771" xr:uid="{00000000-0005-0000-0000-0000E45B0000}"/>
    <cellStyle name="40% - Colore 3 6 2 4 3" xfId="23772" xr:uid="{00000000-0005-0000-0000-0000E55B0000}"/>
    <cellStyle name="40% - Colore 3 6 2 4 3 2" xfId="23773" xr:uid="{00000000-0005-0000-0000-0000E65B0000}"/>
    <cellStyle name="40% - Colore 3 6 2 4 3 3" xfId="23774" xr:uid="{00000000-0005-0000-0000-0000E75B0000}"/>
    <cellStyle name="40% - Colore 3 6 2 4 4" xfId="23775" xr:uid="{00000000-0005-0000-0000-0000E85B0000}"/>
    <cellStyle name="40% - Colore 3 6 2 4 4 2" xfId="23776" xr:uid="{00000000-0005-0000-0000-0000E95B0000}"/>
    <cellStyle name="40% - Colore 3 6 2 4 4 3" xfId="23777" xr:uid="{00000000-0005-0000-0000-0000EA5B0000}"/>
    <cellStyle name="40% - Colore 3 6 2 4 5" xfId="23778" xr:uid="{00000000-0005-0000-0000-0000EB5B0000}"/>
    <cellStyle name="40% - Colore 3 6 2 4 5 2" xfId="23779" xr:uid="{00000000-0005-0000-0000-0000EC5B0000}"/>
    <cellStyle name="40% - Colore 3 6 2 4 5 3" xfId="23780" xr:uid="{00000000-0005-0000-0000-0000ED5B0000}"/>
    <cellStyle name="40% - Colore 3 6 2 4 6" xfId="23781" xr:uid="{00000000-0005-0000-0000-0000EE5B0000}"/>
    <cellStyle name="40% - Colore 3 6 2 4 7" xfId="23782" xr:uid="{00000000-0005-0000-0000-0000EF5B0000}"/>
    <cellStyle name="40% - Colore 3 6 2 5" xfId="23783" xr:uid="{00000000-0005-0000-0000-0000F05B0000}"/>
    <cellStyle name="40% - Colore 3 6 2 5 2" xfId="23784" xr:uid="{00000000-0005-0000-0000-0000F15B0000}"/>
    <cellStyle name="40% - Colore 3 6 2 5 2 2" xfId="23785" xr:uid="{00000000-0005-0000-0000-0000F25B0000}"/>
    <cellStyle name="40% - Colore 3 6 2 5 2 3" xfId="23786" xr:uid="{00000000-0005-0000-0000-0000F35B0000}"/>
    <cellStyle name="40% - Colore 3 6 2 5 3" xfId="23787" xr:uid="{00000000-0005-0000-0000-0000F45B0000}"/>
    <cellStyle name="40% - Colore 3 6 2 5 4" xfId="23788" xr:uid="{00000000-0005-0000-0000-0000F55B0000}"/>
    <cellStyle name="40% - Colore 3 6 2 6" xfId="23789" xr:uid="{00000000-0005-0000-0000-0000F65B0000}"/>
    <cellStyle name="40% - Colore 3 6 2 6 2" xfId="23790" xr:uid="{00000000-0005-0000-0000-0000F75B0000}"/>
    <cellStyle name="40% - Colore 3 6 2 6 3" xfId="23791" xr:uid="{00000000-0005-0000-0000-0000F85B0000}"/>
    <cellStyle name="40% - Colore 3 6 2 7" xfId="23792" xr:uid="{00000000-0005-0000-0000-0000F95B0000}"/>
    <cellStyle name="40% - Colore 3 6 2 7 2" xfId="23793" xr:uid="{00000000-0005-0000-0000-0000FA5B0000}"/>
    <cellStyle name="40% - Colore 3 6 2 7 3" xfId="23794" xr:uid="{00000000-0005-0000-0000-0000FB5B0000}"/>
    <cellStyle name="40% - Colore 3 6 2 8" xfId="23795" xr:uid="{00000000-0005-0000-0000-0000FC5B0000}"/>
    <cellStyle name="40% - Colore 3 6 2 8 2" xfId="23796" xr:uid="{00000000-0005-0000-0000-0000FD5B0000}"/>
    <cellStyle name="40% - Colore 3 6 2 8 3" xfId="23797" xr:uid="{00000000-0005-0000-0000-0000FE5B0000}"/>
    <cellStyle name="40% - Colore 3 6 2 9" xfId="23798" xr:uid="{00000000-0005-0000-0000-0000FF5B0000}"/>
    <cellStyle name="40% - Colore 3 6 3" xfId="23799" xr:uid="{00000000-0005-0000-0000-0000005C0000}"/>
    <cellStyle name="40% - Colore 3 6 3 10" xfId="23800" xr:uid="{00000000-0005-0000-0000-0000015C0000}"/>
    <cellStyle name="40% - Colore 3 6 3 2" xfId="23801" xr:uid="{00000000-0005-0000-0000-0000025C0000}"/>
    <cellStyle name="40% - Colore 3 6 3 2 2" xfId="23802" xr:uid="{00000000-0005-0000-0000-0000035C0000}"/>
    <cellStyle name="40% - Colore 3 6 3 2 2 2" xfId="23803" xr:uid="{00000000-0005-0000-0000-0000045C0000}"/>
    <cellStyle name="40% - Colore 3 6 3 2 2 2 2" xfId="23804" xr:uid="{00000000-0005-0000-0000-0000055C0000}"/>
    <cellStyle name="40% - Colore 3 6 3 2 2 2 3" xfId="23805" xr:uid="{00000000-0005-0000-0000-0000065C0000}"/>
    <cellStyle name="40% - Colore 3 6 3 2 2 3" xfId="23806" xr:uid="{00000000-0005-0000-0000-0000075C0000}"/>
    <cellStyle name="40% - Colore 3 6 3 2 2 4" xfId="23807" xr:uid="{00000000-0005-0000-0000-0000085C0000}"/>
    <cellStyle name="40% - Colore 3 6 3 2 3" xfId="23808" xr:uid="{00000000-0005-0000-0000-0000095C0000}"/>
    <cellStyle name="40% - Colore 3 6 3 2 3 2" xfId="23809" xr:uid="{00000000-0005-0000-0000-00000A5C0000}"/>
    <cellStyle name="40% - Colore 3 6 3 2 3 3" xfId="23810" xr:uid="{00000000-0005-0000-0000-00000B5C0000}"/>
    <cellStyle name="40% - Colore 3 6 3 2 4" xfId="23811" xr:uid="{00000000-0005-0000-0000-00000C5C0000}"/>
    <cellStyle name="40% - Colore 3 6 3 2 4 2" xfId="23812" xr:uid="{00000000-0005-0000-0000-00000D5C0000}"/>
    <cellStyle name="40% - Colore 3 6 3 2 4 3" xfId="23813" xr:uid="{00000000-0005-0000-0000-00000E5C0000}"/>
    <cellStyle name="40% - Colore 3 6 3 2 5" xfId="23814" xr:uid="{00000000-0005-0000-0000-00000F5C0000}"/>
    <cellStyle name="40% - Colore 3 6 3 2 5 2" xfId="23815" xr:uid="{00000000-0005-0000-0000-0000105C0000}"/>
    <cellStyle name="40% - Colore 3 6 3 2 5 3" xfId="23816" xr:uid="{00000000-0005-0000-0000-0000115C0000}"/>
    <cellStyle name="40% - Colore 3 6 3 2 6" xfId="23817" xr:uid="{00000000-0005-0000-0000-0000125C0000}"/>
    <cellStyle name="40% - Colore 3 6 3 2 7" xfId="23818" xr:uid="{00000000-0005-0000-0000-0000135C0000}"/>
    <cellStyle name="40% - Colore 3 6 3 3" xfId="23819" xr:uid="{00000000-0005-0000-0000-0000145C0000}"/>
    <cellStyle name="40% - Colore 3 6 3 3 2" xfId="23820" xr:uid="{00000000-0005-0000-0000-0000155C0000}"/>
    <cellStyle name="40% - Colore 3 6 3 3 2 2" xfId="23821" xr:uid="{00000000-0005-0000-0000-0000165C0000}"/>
    <cellStyle name="40% - Colore 3 6 3 3 2 2 2" xfId="23822" xr:uid="{00000000-0005-0000-0000-0000175C0000}"/>
    <cellStyle name="40% - Colore 3 6 3 3 2 2 3" xfId="23823" xr:uid="{00000000-0005-0000-0000-0000185C0000}"/>
    <cellStyle name="40% - Colore 3 6 3 3 2 3" xfId="23824" xr:uid="{00000000-0005-0000-0000-0000195C0000}"/>
    <cellStyle name="40% - Colore 3 6 3 3 2 4" xfId="23825" xr:uid="{00000000-0005-0000-0000-00001A5C0000}"/>
    <cellStyle name="40% - Colore 3 6 3 3 3" xfId="23826" xr:uid="{00000000-0005-0000-0000-00001B5C0000}"/>
    <cellStyle name="40% - Colore 3 6 3 3 3 2" xfId="23827" xr:uid="{00000000-0005-0000-0000-00001C5C0000}"/>
    <cellStyle name="40% - Colore 3 6 3 3 3 3" xfId="23828" xr:uid="{00000000-0005-0000-0000-00001D5C0000}"/>
    <cellStyle name="40% - Colore 3 6 3 3 4" xfId="23829" xr:uid="{00000000-0005-0000-0000-00001E5C0000}"/>
    <cellStyle name="40% - Colore 3 6 3 3 4 2" xfId="23830" xr:uid="{00000000-0005-0000-0000-00001F5C0000}"/>
    <cellStyle name="40% - Colore 3 6 3 3 4 3" xfId="23831" xr:uid="{00000000-0005-0000-0000-0000205C0000}"/>
    <cellStyle name="40% - Colore 3 6 3 3 5" xfId="23832" xr:uid="{00000000-0005-0000-0000-0000215C0000}"/>
    <cellStyle name="40% - Colore 3 6 3 3 5 2" xfId="23833" xr:uid="{00000000-0005-0000-0000-0000225C0000}"/>
    <cellStyle name="40% - Colore 3 6 3 3 5 3" xfId="23834" xr:uid="{00000000-0005-0000-0000-0000235C0000}"/>
    <cellStyle name="40% - Colore 3 6 3 3 6" xfId="23835" xr:uid="{00000000-0005-0000-0000-0000245C0000}"/>
    <cellStyle name="40% - Colore 3 6 3 3 7" xfId="23836" xr:uid="{00000000-0005-0000-0000-0000255C0000}"/>
    <cellStyle name="40% - Colore 3 6 3 4" xfId="23837" xr:uid="{00000000-0005-0000-0000-0000265C0000}"/>
    <cellStyle name="40% - Colore 3 6 3 4 2" xfId="23838" xr:uid="{00000000-0005-0000-0000-0000275C0000}"/>
    <cellStyle name="40% - Colore 3 6 3 4 2 2" xfId="23839" xr:uid="{00000000-0005-0000-0000-0000285C0000}"/>
    <cellStyle name="40% - Colore 3 6 3 4 2 2 2" xfId="23840" xr:uid="{00000000-0005-0000-0000-0000295C0000}"/>
    <cellStyle name="40% - Colore 3 6 3 4 2 2 3" xfId="23841" xr:uid="{00000000-0005-0000-0000-00002A5C0000}"/>
    <cellStyle name="40% - Colore 3 6 3 4 2 3" xfId="23842" xr:uid="{00000000-0005-0000-0000-00002B5C0000}"/>
    <cellStyle name="40% - Colore 3 6 3 4 2 4" xfId="23843" xr:uid="{00000000-0005-0000-0000-00002C5C0000}"/>
    <cellStyle name="40% - Colore 3 6 3 4 3" xfId="23844" xr:uid="{00000000-0005-0000-0000-00002D5C0000}"/>
    <cellStyle name="40% - Colore 3 6 3 4 3 2" xfId="23845" xr:uid="{00000000-0005-0000-0000-00002E5C0000}"/>
    <cellStyle name="40% - Colore 3 6 3 4 3 3" xfId="23846" xr:uid="{00000000-0005-0000-0000-00002F5C0000}"/>
    <cellStyle name="40% - Colore 3 6 3 4 4" xfId="23847" xr:uid="{00000000-0005-0000-0000-0000305C0000}"/>
    <cellStyle name="40% - Colore 3 6 3 4 4 2" xfId="23848" xr:uid="{00000000-0005-0000-0000-0000315C0000}"/>
    <cellStyle name="40% - Colore 3 6 3 4 4 3" xfId="23849" xr:uid="{00000000-0005-0000-0000-0000325C0000}"/>
    <cellStyle name="40% - Colore 3 6 3 4 5" xfId="23850" xr:uid="{00000000-0005-0000-0000-0000335C0000}"/>
    <cellStyle name="40% - Colore 3 6 3 4 5 2" xfId="23851" xr:uid="{00000000-0005-0000-0000-0000345C0000}"/>
    <cellStyle name="40% - Colore 3 6 3 4 5 3" xfId="23852" xr:uid="{00000000-0005-0000-0000-0000355C0000}"/>
    <cellStyle name="40% - Colore 3 6 3 4 6" xfId="23853" xr:uid="{00000000-0005-0000-0000-0000365C0000}"/>
    <cellStyle name="40% - Colore 3 6 3 4 7" xfId="23854" xr:uid="{00000000-0005-0000-0000-0000375C0000}"/>
    <cellStyle name="40% - Colore 3 6 3 5" xfId="23855" xr:uid="{00000000-0005-0000-0000-0000385C0000}"/>
    <cellStyle name="40% - Colore 3 6 3 5 2" xfId="23856" xr:uid="{00000000-0005-0000-0000-0000395C0000}"/>
    <cellStyle name="40% - Colore 3 6 3 5 2 2" xfId="23857" xr:uid="{00000000-0005-0000-0000-00003A5C0000}"/>
    <cellStyle name="40% - Colore 3 6 3 5 2 3" xfId="23858" xr:uid="{00000000-0005-0000-0000-00003B5C0000}"/>
    <cellStyle name="40% - Colore 3 6 3 5 3" xfId="23859" xr:uid="{00000000-0005-0000-0000-00003C5C0000}"/>
    <cellStyle name="40% - Colore 3 6 3 5 4" xfId="23860" xr:uid="{00000000-0005-0000-0000-00003D5C0000}"/>
    <cellStyle name="40% - Colore 3 6 3 6" xfId="23861" xr:uid="{00000000-0005-0000-0000-00003E5C0000}"/>
    <cellStyle name="40% - Colore 3 6 3 6 2" xfId="23862" xr:uid="{00000000-0005-0000-0000-00003F5C0000}"/>
    <cellStyle name="40% - Colore 3 6 3 6 3" xfId="23863" xr:uid="{00000000-0005-0000-0000-0000405C0000}"/>
    <cellStyle name="40% - Colore 3 6 3 7" xfId="23864" xr:uid="{00000000-0005-0000-0000-0000415C0000}"/>
    <cellStyle name="40% - Colore 3 6 3 7 2" xfId="23865" xr:uid="{00000000-0005-0000-0000-0000425C0000}"/>
    <cellStyle name="40% - Colore 3 6 3 7 3" xfId="23866" xr:uid="{00000000-0005-0000-0000-0000435C0000}"/>
    <cellStyle name="40% - Colore 3 6 3 8" xfId="23867" xr:uid="{00000000-0005-0000-0000-0000445C0000}"/>
    <cellStyle name="40% - Colore 3 6 3 8 2" xfId="23868" xr:uid="{00000000-0005-0000-0000-0000455C0000}"/>
    <cellStyle name="40% - Colore 3 6 3 8 3" xfId="23869" xr:uid="{00000000-0005-0000-0000-0000465C0000}"/>
    <cellStyle name="40% - Colore 3 6 3 9" xfId="23870" xr:uid="{00000000-0005-0000-0000-0000475C0000}"/>
    <cellStyle name="40% - Colore 3 6 4" xfId="23871" xr:uid="{00000000-0005-0000-0000-0000485C0000}"/>
    <cellStyle name="40% - Colore 3 6 4 2" xfId="23872" xr:uid="{00000000-0005-0000-0000-0000495C0000}"/>
    <cellStyle name="40% - Colore 3 6 4 2 2" xfId="23873" xr:uid="{00000000-0005-0000-0000-00004A5C0000}"/>
    <cellStyle name="40% - Colore 3 6 4 2 2 2" xfId="23874" xr:uid="{00000000-0005-0000-0000-00004B5C0000}"/>
    <cellStyle name="40% - Colore 3 6 4 2 2 3" xfId="23875" xr:uid="{00000000-0005-0000-0000-00004C5C0000}"/>
    <cellStyle name="40% - Colore 3 6 4 2 3" xfId="23876" xr:uid="{00000000-0005-0000-0000-00004D5C0000}"/>
    <cellStyle name="40% - Colore 3 6 4 2 4" xfId="23877" xr:uid="{00000000-0005-0000-0000-00004E5C0000}"/>
    <cellStyle name="40% - Colore 3 6 4 3" xfId="23878" xr:uid="{00000000-0005-0000-0000-00004F5C0000}"/>
    <cellStyle name="40% - Colore 3 6 4 3 2" xfId="23879" xr:uid="{00000000-0005-0000-0000-0000505C0000}"/>
    <cellStyle name="40% - Colore 3 6 4 3 3" xfId="23880" xr:uid="{00000000-0005-0000-0000-0000515C0000}"/>
    <cellStyle name="40% - Colore 3 6 4 4" xfId="23881" xr:uid="{00000000-0005-0000-0000-0000525C0000}"/>
    <cellStyle name="40% - Colore 3 6 4 4 2" xfId="23882" xr:uid="{00000000-0005-0000-0000-0000535C0000}"/>
    <cellStyle name="40% - Colore 3 6 4 4 3" xfId="23883" xr:uid="{00000000-0005-0000-0000-0000545C0000}"/>
    <cellStyle name="40% - Colore 3 6 4 5" xfId="23884" xr:uid="{00000000-0005-0000-0000-0000555C0000}"/>
    <cellStyle name="40% - Colore 3 6 4 5 2" xfId="23885" xr:uid="{00000000-0005-0000-0000-0000565C0000}"/>
    <cellStyle name="40% - Colore 3 6 4 5 3" xfId="23886" xr:uid="{00000000-0005-0000-0000-0000575C0000}"/>
    <cellStyle name="40% - Colore 3 6 4 6" xfId="23887" xr:uid="{00000000-0005-0000-0000-0000585C0000}"/>
    <cellStyle name="40% - Colore 3 6 4 7" xfId="23888" xr:uid="{00000000-0005-0000-0000-0000595C0000}"/>
    <cellStyle name="40% - Colore 3 6 5" xfId="23889" xr:uid="{00000000-0005-0000-0000-00005A5C0000}"/>
    <cellStyle name="40% - Colore 3 6 5 2" xfId="23890" xr:uid="{00000000-0005-0000-0000-00005B5C0000}"/>
    <cellStyle name="40% - Colore 3 6 5 2 2" xfId="23891" xr:uid="{00000000-0005-0000-0000-00005C5C0000}"/>
    <cellStyle name="40% - Colore 3 6 5 2 2 2" xfId="23892" xr:uid="{00000000-0005-0000-0000-00005D5C0000}"/>
    <cellStyle name="40% - Colore 3 6 5 2 2 3" xfId="23893" xr:uid="{00000000-0005-0000-0000-00005E5C0000}"/>
    <cellStyle name="40% - Colore 3 6 5 2 3" xfId="23894" xr:uid="{00000000-0005-0000-0000-00005F5C0000}"/>
    <cellStyle name="40% - Colore 3 6 5 2 4" xfId="23895" xr:uid="{00000000-0005-0000-0000-0000605C0000}"/>
    <cellStyle name="40% - Colore 3 6 5 3" xfId="23896" xr:uid="{00000000-0005-0000-0000-0000615C0000}"/>
    <cellStyle name="40% - Colore 3 6 5 3 2" xfId="23897" xr:uid="{00000000-0005-0000-0000-0000625C0000}"/>
    <cellStyle name="40% - Colore 3 6 5 3 3" xfId="23898" xr:uid="{00000000-0005-0000-0000-0000635C0000}"/>
    <cellStyle name="40% - Colore 3 6 5 4" xfId="23899" xr:uid="{00000000-0005-0000-0000-0000645C0000}"/>
    <cellStyle name="40% - Colore 3 6 5 4 2" xfId="23900" xr:uid="{00000000-0005-0000-0000-0000655C0000}"/>
    <cellStyle name="40% - Colore 3 6 5 4 3" xfId="23901" xr:uid="{00000000-0005-0000-0000-0000665C0000}"/>
    <cellStyle name="40% - Colore 3 6 5 5" xfId="23902" xr:uid="{00000000-0005-0000-0000-0000675C0000}"/>
    <cellStyle name="40% - Colore 3 6 5 5 2" xfId="23903" xr:uid="{00000000-0005-0000-0000-0000685C0000}"/>
    <cellStyle name="40% - Colore 3 6 5 5 3" xfId="23904" xr:uid="{00000000-0005-0000-0000-0000695C0000}"/>
    <cellStyle name="40% - Colore 3 6 5 6" xfId="23905" xr:uid="{00000000-0005-0000-0000-00006A5C0000}"/>
    <cellStyle name="40% - Colore 3 6 5 7" xfId="23906" xr:uid="{00000000-0005-0000-0000-00006B5C0000}"/>
    <cellStyle name="40% - Colore 3 6 6" xfId="23907" xr:uid="{00000000-0005-0000-0000-00006C5C0000}"/>
    <cellStyle name="40% - Colore 3 6 6 2" xfId="23908" xr:uid="{00000000-0005-0000-0000-00006D5C0000}"/>
    <cellStyle name="40% - Colore 3 6 6 2 2" xfId="23909" xr:uid="{00000000-0005-0000-0000-00006E5C0000}"/>
    <cellStyle name="40% - Colore 3 6 6 2 2 2" xfId="23910" xr:uid="{00000000-0005-0000-0000-00006F5C0000}"/>
    <cellStyle name="40% - Colore 3 6 6 2 2 3" xfId="23911" xr:uid="{00000000-0005-0000-0000-0000705C0000}"/>
    <cellStyle name="40% - Colore 3 6 6 2 3" xfId="23912" xr:uid="{00000000-0005-0000-0000-0000715C0000}"/>
    <cellStyle name="40% - Colore 3 6 6 2 4" xfId="23913" xr:uid="{00000000-0005-0000-0000-0000725C0000}"/>
    <cellStyle name="40% - Colore 3 6 6 3" xfId="23914" xr:uid="{00000000-0005-0000-0000-0000735C0000}"/>
    <cellStyle name="40% - Colore 3 6 6 3 2" xfId="23915" xr:uid="{00000000-0005-0000-0000-0000745C0000}"/>
    <cellStyle name="40% - Colore 3 6 6 3 3" xfId="23916" xr:uid="{00000000-0005-0000-0000-0000755C0000}"/>
    <cellStyle name="40% - Colore 3 6 6 4" xfId="23917" xr:uid="{00000000-0005-0000-0000-0000765C0000}"/>
    <cellStyle name="40% - Colore 3 6 6 4 2" xfId="23918" xr:uid="{00000000-0005-0000-0000-0000775C0000}"/>
    <cellStyle name="40% - Colore 3 6 6 4 3" xfId="23919" xr:uid="{00000000-0005-0000-0000-0000785C0000}"/>
    <cellStyle name="40% - Colore 3 6 6 5" xfId="23920" xr:uid="{00000000-0005-0000-0000-0000795C0000}"/>
    <cellStyle name="40% - Colore 3 6 6 5 2" xfId="23921" xr:uid="{00000000-0005-0000-0000-00007A5C0000}"/>
    <cellStyle name="40% - Colore 3 6 6 5 3" xfId="23922" xr:uid="{00000000-0005-0000-0000-00007B5C0000}"/>
    <cellStyle name="40% - Colore 3 6 6 6" xfId="23923" xr:uid="{00000000-0005-0000-0000-00007C5C0000}"/>
    <cellStyle name="40% - Colore 3 6 6 7" xfId="23924" xr:uid="{00000000-0005-0000-0000-00007D5C0000}"/>
    <cellStyle name="40% - Colore 3 6 7" xfId="23925" xr:uid="{00000000-0005-0000-0000-00007E5C0000}"/>
    <cellStyle name="40% - Colore 3 6 7 2" xfId="23926" xr:uid="{00000000-0005-0000-0000-00007F5C0000}"/>
    <cellStyle name="40% - Colore 3 6 7 2 2" xfId="23927" xr:uid="{00000000-0005-0000-0000-0000805C0000}"/>
    <cellStyle name="40% - Colore 3 6 7 2 3" xfId="23928" xr:uid="{00000000-0005-0000-0000-0000815C0000}"/>
    <cellStyle name="40% - Colore 3 6 7 3" xfId="23929" xr:uid="{00000000-0005-0000-0000-0000825C0000}"/>
    <cellStyle name="40% - Colore 3 6 7 4" xfId="23930" xr:uid="{00000000-0005-0000-0000-0000835C0000}"/>
    <cellStyle name="40% - Colore 3 6 8" xfId="23931" xr:uid="{00000000-0005-0000-0000-0000845C0000}"/>
    <cellStyle name="40% - Colore 3 6 8 2" xfId="23932" xr:uid="{00000000-0005-0000-0000-0000855C0000}"/>
    <cellStyle name="40% - Colore 3 6 8 3" xfId="23933" xr:uid="{00000000-0005-0000-0000-0000865C0000}"/>
    <cellStyle name="40% - Colore 3 6 9" xfId="23934" xr:uid="{00000000-0005-0000-0000-0000875C0000}"/>
    <cellStyle name="40% - Colore 3 6 9 2" xfId="23935" xr:uid="{00000000-0005-0000-0000-0000885C0000}"/>
    <cellStyle name="40% - Colore 3 6 9 3" xfId="23936" xr:uid="{00000000-0005-0000-0000-0000895C0000}"/>
    <cellStyle name="40% - Colore 3 7" xfId="23937" xr:uid="{00000000-0005-0000-0000-00008A5C0000}"/>
    <cellStyle name="40% - Colore 3 7 10" xfId="23938" xr:uid="{00000000-0005-0000-0000-00008B5C0000}"/>
    <cellStyle name="40% - Colore 3 7 10 2" xfId="23939" xr:uid="{00000000-0005-0000-0000-00008C5C0000}"/>
    <cellStyle name="40% - Colore 3 7 10 3" xfId="23940" xr:uid="{00000000-0005-0000-0000-00008D5C0000}"/>
    <cellStyle name="40% - Colore 3 7 11" xfId="23941" xr:uid="{00000000-0005-0000-0000-00008E5C0000}"/>
    <cellStyle name="40% - Colore 3 7 12" xfId="23942" xr:uid="{00000000-0005-0000-0000-00008F5C0000}"/>
    <cellStyle name="40% - Colore 3 7 2" xfId="23943" xr:uid="{00000000-0005-0000-0000-0000905C0000}"/>
    <cellStyle name="40% - Colore 3 7 2 10" xfId="23944" xr:uid="{00000000-0005-0000-0000-0000915C0000}"/>
    <cellStyle name="40% - Colore 3 7 2 2" xfId="23945" xr:uid="{00000000-0005-0000-0000-0000925C0000}"/>
    <cellStyle name="40% - Colore 3 7 2 2 2" xfId="23946" xr:uid="{00000000-0005-0000-0000-0000935C0000}"/>
    <cellStyle name="40% - Colore 3 7 2 2 2 2" xfId="23947" xr:uid="{00000000-0005-0000-0000-0000945C0000}"/>
    <cellStyle name="40% - Colore 3 7 2 2 2 2 2" xfId="23948" xr:uid="{00000000-0005-0000-0000-0000955C0000}"/>
    <cellStyle name="40% - Colore 3 7 2 2 2 2 3" xfId="23949" xr:uid="{00000000-0005-0000-0000-0000965C0000}"/>
    <cellStyle name="40% - Colore 3 7 2 2 2 3" xfId="23950" xr:uid="{00000000-0005-0000-0000-0000975C0000}"/>
    <cellStyle name="40% - Colore 3 7 2 2 2 4" xfId="23951" xr:uid="{00000000-0005-0000-0000-0000985C0000}"/>
    <cellStyle name="40% - Colore 3 7 2 2 3" xfId="23952" xr:uid="{00000000-0005-0000-0000-0000995C0000}"/>
    <cellStyle name="40% - Colore 3 7 2 2 3 2" xfId="23953" xr:uid="{00000000-0005-0000-0000-00009A5C0000}"/>
    <cellStyle name="40% - Colore 3 7 2 2 3 3" xfId="23954" xr:uid="{00000000-0005-0000-0000-00009B5C0000}"/>
    <cellStyle name="40% - Colore 3 7 2 2 4" xfId="23955" xr:uid="{00000000-0005-0000-0000-00009C5C0000}"/>
    <cellStyle name="40% - Colore 3 7 2 2 4 2" xfId="23956" xr:uid="{00000000-0005-0000-0000-00009D5C0000}"/>
    <cellStyle name="40% - Colore 3 7 2 2 4 3" xfId="23957" xr:uid="{00000000-0005-0000-0000-00009E5C0000}"/>
    <cellStyle name="40% - Colore 3 7 2 2 5" xfId="23958" xr:uid="{00000000-0005-0000-0000-00009F5C0000}"/>
    <cellStyle name="40% - Colore 3 7 2 2 5 2" xfId="23959" xr:uid="{00000000-0005-0000-0000-0000A05C0000}"/>
    <cellStyle name="40% - Colore 3 7 2 2 5 3" xfId="23960" xr:uid="{00000000-0005-0000-0000-0000A15C0000}"/>
    <cellStyle name="40% - Colore 3 7 2 2 6" xfId="23961" xr:uid="{00000000-0005-0000-0000-0000A25C0000}"/>
    <cellStyle name="40% - Colore 3 7 2 2 7" xfId="23962" xr:uid="{00000000-0005-0000-0000-0000A35C0000}"/>
    <cellStyle name="40% - Colore 3 7 2 3" xfId="23963" xr:uid="{00000000-0005-0000-0000-0000A45C0000}"/>
    <cellStyle name="40% - Colore 3 7 2 3 2" xfId="23964" xr:uid="{00000000-0005-0000-0000-0000A55C0000}"/>
    <cellStyle name="40% - Colore 3 7 2 3 2 2" xfId="23965" xr:uid="{00000000-0005-0000-0000-0000A65C0000}"/>
    <cellStyle name="40% - Colore 3 7 2 3 2 2 2" xfId="23966" xr:uid="{00000000-0005-0000-0000-0000A75C0000}"/>
    <cellStyle name="40% - Colore 3 7 2 3 2 2 3" xfId="23967" xr:uid="{00000000-0005-0000-0000-0000A85C0000}"/>
    <cellStyle name="40% - Colore 3 7 2 3 2 3" xfId="23968" xr:uid="{00000000-0005-0000-0000-0000A95C0000}"/>
    <cellStyle name="40% - Colore 3 7 2 3 2 4" xfId="23969" xr:uid="{00000000-0005-0000-0000-0000AA5C0000}"/>
    <cellStyle name="40% - Colore 3 7 2 3 3" xfId="23970" xr:uid="{00000000-0005-0000-0000-0000AB5C0000}"/>
    <cellStyle name="40% - Colore 3 7 2 3 3 2" xfId="23971" xr:uid="{00000000-0005-0000-0000-0000AC5C0000}"/>
    <cellStyle name="40% - Colore 3 7 2 3 3 3" xfId="23972" xr:uid="{00000000-0005-0000-0000-0000AD5C0000}"/>
    <cellStyle name="40% - Colore 3 7 2 3 4" xfId="23973" xr:uid="{00000000-0005-0000-0000-0000AE5C0000}"/>
    <cellStyle name="40% - Colore 3 7 2 3 4 2" xfId="23974" xr:uid="{00000000-0005-0000-0000-0000AF5C0000}"/>
    <cellStyle name="40% - Colore 3 7 2 3 4 3" xfId="23975" xr:uid="{00000000-0005-0000-0000-0000B05C0000}"/>
    <cellStyle name="40% - Colore 3 7 2 3 5" xfId="23976" xr:uid="{00000000-0005-0000-0000-0000B15C0000}"/>
    <cellStyle name="40% - Colore 3 7 2 3 5 2" xfId="23977" xr:uid="{00000000-0005-0000-0000-0000B25C0000}"/>
    <cellStyle name="40% - Colore 3 7 2 3 5 3" xfId="23978" xr:uid="{00000000-0005-0000-0000-0000B35C0000}"/>
    <cellStyle name="40% - Colore 3 7 2 3 6" xfId="23979" xr:uid="{00000000-0005-0000-0000-0000B45C0000}"/>
    <cellStyle name="40% - Colore 3 7 2 3 7" xfId="23980" xr:uid="{00000000-0005-0000-0000-0000B55C0000}"/>
    <cellStyle name="40% - Colore 3 7 2 4" xfId="23981" xr:uid="{00000000-0005-0000-0000-0000B65C0000}"/>
    <cellStyle name="40% - Colore 3 7 2 4 2" xfId="23982" xr:uid="{00000000-0005-0000-0000-0000B75C0000}"/>
    <cellStyle name="40% - Colore 3 7 2 4 2 2" xfId="23983" xr:uid="{00000000-0005-0000-0000-0000B85C0000}"/>
    <cellStyle name="40% - Colore 3 7 2 4 2 2 2" xfId="23984" xr:uid="{00000000-0005-0000-0000-0000B95C0000}"/>
    <cellStyle name="40% - Colore 3 7 2 4 2 2 3" xfId="23985" xr:uid="{00000000-0005-0000-0000-0000BA5C0000}"/>
    <cellStyle name="40% - Colore 3 7 2 4 2 3" xfId="23986" xr:uid="{00000000-0005-0000-0000-0000BB5C0000}"/>
    <cellStyle name="40% - Colore 3 7 2 4 2 4" xfId="23987" xr:uid="{00000000-0005-0000-0000-0000BC5C0000}"/>
    <cellStyle name="40% - Colore 3 7 2 4 3" xfId="23988" xr:uid="{00000000-0005-0000-0000-0000BD5C0000}"/>
    <cellStyle name="40% - Colore 3 7 2 4 3 2" xfId="23989" xr:uid="{00000000-0005-0000-0000-0000BE5C0000}"/>
    <cellStyle name="40% - Colore 3 7 2 4 3 3" xfId="23990" xr:uid="{00000000-0005-0000-0000-0000BF5C0000}"/>
    <cellStyle name="40% - Colore 3 7 2 4 4" xfId="23991" xr:uid="{00000000-0005-0000-0000-0000C05C0000}"/>
    <cellStyle name="40% - Colore 3 7 2 4 4 2" xfId="23992" xr:uid="{00000000-0005-0000-0000-0000C15C0000}"/>
    <cellStyle name="40% - Colore 3 7 2 4 4 3" xfId="23993" xr:uid="{00000000-0005-0000-0000-0000C25C0000}"/>
    <cellStyle name="40% - Colore 3 7 2 4 5" xfId="23994" xr:uid="{00000000-0005-0000-0000-0000C35C0000}"/>
    <cellStyle name="40% - Colore 3 7 2 4 5 2" xfId="23995" xr:uid="{00000000-0005-0000-0000-0000C45C0000}"/>
    <cellStyle name="40% - Colore 3 7 2 4 5 3" xfId="23996" xr:uid="{00000000-0005-0000-0000-0000C55C0000}"/>
    <cellStyle name="40% - Colore 3 7 2 4 6" xfId="23997" xr:uid="{00000000-0005-0000-0000-0000C65C0000}"/>
    <cellStyle name="40% - Colore 3 7 2 4 7" xfId="23998" xr:uid="{00000000-0005-0000-0000-0000C75C0000}"/>
    <cellStyle name="40% - Colore 3 7 2 5" xfId="23999" xr:uid="{00000000-0005-0000-0000-0000C85C0000}"/>
    <cellStyle name="40% - Colore 3 7 2 5 2" xfId="24000" xr:uid="{00000000-0005-0000-0000-0000C95C0000}"/>
    <cellStyle name="40% - Colore 3 7 2 5 2 2" xfId="24001" xr:uid="{00000000-0005-0000-0000-0000CA5C0000}"/>
    <cellStyle name="40% - Colore 3 7 2 5 2 3" xfId="24002" xr:uid="{00000000-0005-0000-0000-0000CB5C0000}"/>
    <cellStyle name="40% - Colore 3 7 2 5 3" xfId="24003" xr:uid="{00000000-0005-0000-0000-0000CC5C0000}"/>
    <cellStyle name="40% - Colore 3 7 2 5 4" xfId="24004" xr:uid="{00000000-0005-0000-0000-0000CD5C0000}"/>
    <cellStyle name="40% - Colore 3 7 2 6" xfId="24005" xr:uid="{00000000-0005-0000-0000-0000CE5C0000}"/>
    <cellStyle name="40% - Colore 3 7 2 6 2" xfId="24006" xr:uid="{00000000-0005-0000-0000-0000CF5C0000}"/>
    <cellStyle name="40% - Colore 3 7 2 6 3" xfId="24007" xr:uid="{00000000-0005-0000-0000-0000D05C0000}"/>
    <cellStyle name="40% - Colore 3 7 2 7" xfId="24008" xr:uid="{00000000-0005-0000-0000-0000D15C0000}"/>
    <cellStyle name="40% - Colore 3 7 2 7 2" xfId="24009" xr:uid="{00000000-0005-0000-0000-0000D25C0000}"/>
    <cellStyle name="40% - Colore 3 7 2 7 3" xfId="24010" xr:uid="{00000000-0005-0000-0000-0000D35C0000}"/>
    <cellStyle name="40% - Colore 3 7 2 8" xfId="24011" xr:uid="{00000000-0005-0000-0000-0000D45C0000}"/>
    <cellStyle name="40% - Colore 3 7 2 8 2" xfId="24012" xr:uid="{00000000-0005-0000-0000-0000D55C0000}"/>
    <cellStyle name="40% - Colore 3 7 2 8 3" xfId="24013" xr:uid="{00000000-0005-0000-0000-0000D65C0000}"/>
    <cellStyle name="40% - Colore 3 7 2 9" xfId="24014" xr:uid="{00000000-0005-0000-0000-0000D75C0000}"/>
    <cellStyle name="40% - Colore 3 7 3" xfId="24015" xr:uid="{00000000-0005-0000-0000-0000D85C0000}"/>
    <cellStyle name="40% - Colore 3 7 3 10" xfId="24016" xr:uid="{00000000-0005-0000-0000-0000D95C0000}"/>
    <cellStyle name="40% - Colore 3 7 3 2" xfId="24017" xr:uid="{00000000-0005-0000-0000-0000DA5C0000}"/>
    <cellStyle name="40% - Colore 3 7 3 2 2" xfId="24018" xr:uid="{00000000-0005-0000-0000-0000DB5C0000}"/>
    <cellStyle name="40% - Colore 3 7 3 2 2 2" xfId="24019" xr:uid="{00000000-0005-0000-0000-0000DC5C0000}"/>
    <cellStyle name="40% - Colore 3 7 3 2 2 2 2" xfId="24020" xr:uid="{00000000-0005-0000-0000-0000DD5C0000}"/>
    <cellStyle name="40% - Colore 3 7 3 2 2 2 3" xfId="24021" xr:uid="{00000000-0005-0000-0000-0000DE5C0000}"/>
    <cellStyle name="40% - Colore 3 7 3 2 2 3" xfId="24022" xr:uid="{00000000-0005-0000-0000-0000DF5C0000}"/>
    <cellStyle name="40% - Colore 3 7 3 2 2 4" xfId="24023" xr:uid="{00000000-0005-0000-0000-0000E05C0000}"/>
    <cellStyle name="40% - Colore 3 7 3 2 3" xfId="24024" xr:uid="{00000000-0005-0000-0000-0000E15C0000}"/>
    <cellStyle name="40% - Colore 3 7 3 2 3 2" xfId="24025" xr:uid="{00000000-0005-0000-0000-0000E25C0000}"/>
    <cellStyle name="40% - Colore 3 7 3 2 3 3" xfId="24026" xr:uid="{00000000-0005-0000-0000-0000E35C0000}"/>
    <cellStyle name="40% - Colore 3 7 3 2 4" xfId="24027" xr:uid="{00000000-0005-0000-0000-0000E45C0000}"/>
    <cellStyle name="40% - Colore 3 7 3 2 4 2" xfId="24028" xr:uid="{00000000-0005-0000-0000-0000E55C0000}"/>
    <cellStyle name="40% - Colore 3 7 3 2 4 3" xfId="24029" xr:uid="{00000000-0005-0000-0000-0000E65C0000}"/>
    <cellStyle name="40% - Colore 3 7 3 2 5" xfId="24030" xr:uid="{00000000-0005-0000-0000-0000E75C0000}"/>
    <cellStyle name="40% - Colore 3 7 3 2 5 2" xfId="24031" xr:uid="{00000000-0005-0000-0000-0000E85C0000}"/>
    <cellStyle name="40% - Colore 3 7 3 2 5 3" xfId="24032" xr:uid="{00000000-0005-0000-0000-0000E95C0000}"/>
    <cellStyle name="40% - Colore 3 7 3 2 6" xfId="24033" xr:uid="{00000000-0005-0000-0000-0000EA5C0000}"/>
    <cellStyle name="40% - Colore 3 7 3 2 7" xfId="24034" xr:uid="{00000000-0005-0000-0000-0000EB5C0000}"/>
    <cellStyle name="40% - Colore 3 7 3 3" xfId="24035" xr:uid="{00000000-0005-0000-0000-0000EC5C0000}"/>
    <cellStyle name="40% - Colore 3 7 3 3 2" xfId="24036" xr:uid="{00000000-0005-0000-0000-0000ED5C0000}"/>
    <cellStyle name="40% - Colore 3 7 3 3 2 2" xfId="24037" xr:uid="{00000000-0005-0000-0000-0000EE5C0000}"/>
    <cellStyle name="40% - Colore 3 7 3 3 2 2 2" xfId="24038" xr:uid="{00000000-0005-0000-0000-0000EF5C0000}"/>
    <cellStyle name="40% - Colore 3 7 3 3 2 2 3" xfId="24039" xr:uid="{00000000-0005-0000-0000-0000F05C0000}"/>
    <cellStyle name="40% - Colore 3 7 3 3 2 3" xfId="24040" xr:uid="{00000000-0005-0000-0000-0000F15C0000}"/>
    <cellStyle name="40% - Colore 3 7 3 3 2 4" xfId="24041" xr:uid="{00000000-0005-0000-0000-0000F25C0000}"/>
    <cellStyle name="40% - Colore 3 7 3 3 3" xfId="24042" xr:uid="{00000000-0005-0000-0000-0000F35C0000}"/>
    <cellStyle name="40% - Colore 3 7 3 3 3 2" xfId="24043" xr:uid="{00000000-0005-0000-0000-0000F45C0000}"/>
    <cellStyle name="40% - Colore 3 7 3 3 3 3" xfId="24044" xr:uid="{00000000-0005-0000-0000-0000F55C0000}"/>
    <cellStyle name="40% - Colore 3 7 3 3 4" xfId="24045" xr:uid="{00000000-0005-0000-0000-0000F65C0000}"/>
    <cellStyle name="40% - Colore 3 7 3 3 4 2" xfId="24046" xr:uid="{00000000-0005-0000-0000-0000F75C0000}"/>
    <cellStyle name="40% - Colore 3 7 3 3 4 3" xfId="24047" xr:uid="{00000000-0005-0000-0000-0000F85C0000}"/>
    <cellStyle name="40% - Colore 3 7 3 3 5" xfId="24048" xr:uid="{00000000-0005-0000-0000-0000F95C0000}"/>
    <cellStyle name="40% - Colore 3 7 3 3 5 2" xfId="24049" xr:uid="{00000000-0005-0000-0000-0000FA5C0000}"/>
    <cellStyle name="40% - Colore 3 7 3 3 5 3" xfId="24050" xr:uid="{00000000-0005-0000-0000-0000FB5C0000}"/>
    <cellStyle name="40% - Colore 3 7 3 3 6" xfId="24051" xr:uid="{00000000-0005-0000-0000-0000FC5C0000}"/>
    <cellStyle name="40% - Colore 3 7 3 3 7" xfId="24052" xr:uid="{00000000-0005-0000-0000-0000FD5C0000}"/>
    <cellStyle name="40% - Colore 3 7 3 4" xfId="24053" xr:uid="{00000000-0005-0000-0000-0000FE5C0000}"/>
    <cellStyle name="40% - Colore 3 7 3 4 2" xfId="24054" xr:uid="{00000000-0005-0000-0000-0000FF5C0000}"/>
    <cellStyle name="40% - Colore 3 7 3 4 2 2" xfId="24055" xr:uid="{00000000-0005-0000-0000-0000005D0000}"/>
    <cellStyle name="40% - Colore 3 7 3 4 2 2 2" xfId="24056" xr:uid="{00000000-0005-0000-0000-0000015D0000}"/>
    <cellStyle name="40% - Colore 3 7 3 4 2 2 3" xfId="24057" xr:uid="{00000000-0005-0000-0000-0000025D0000}"/>
    <cellStyle name="40% - Colore 3 7 3 4 2 3" xfId="24058" xr:uid="{00000000-0005-0000-0000-0000035D0000}"/>
    <cellStyle name="40% - Colore 3 7 3 4 2 4" xfId="24059" xr:uid="{00000000-0005-0000-0000-0000045D0000}"/>
    <cellStyle name="40% - Colore 3 7 3 4 3" xfId="24060" xr:uid="{00000000-0005-0000-0000-0000055D0000}"/>
    <cellStyle name="40% - Colore 3 7 3 4 3 2" xfId="24061" xr:uid="{00000000-0005-0000-0000-0000065D0000}"/>
    <cellStyle name="40% - Colore 3 7 3 4 3 3" xfId="24062" xr:uid="{00000000-0005-0000-0000-0000075D0000}"/>
    <cellStyle name="40% - Colore 3 7 3 4 4" xfId="24063" xr:uid="{00000000-0005-0000-0000-0000085D0000}"/>
    <cellStyle name="40% - Colore 3 7 3 4 4 2" xfId="24064" xr:uid="{00000000-0005-0000-0000-0000095D0000}"/>
    <cellStyle name="40% - Colore 3 7 3 4 4 3" xfId="24065" xr:uid="{00000000-0005-0000-0000-00000A5D0000}"/>
    <cellStyle name="40% - Colore 3 7 3 4 5" xfId="24066" xr:uid="{00000000-0005-0000-0000-00000B5D0000}"/>
    <cellStyle name="40% - Colore 3 7 3 4 5 2" xfId="24067" xr:uid="{00000000-0005-0000-0000-00000C5D0000}"/>
    <cellStyle name="40% - Colore 3 7 3 4 5 3" xfId="24068" xr:uid="{00000000-0005-0000-0000-00000D5D0000}"/>
    <cellStyle name="40% - Colore 3 7 3 4 6" xfId="24069" xr:uid="{00000000-0005-0000-0000-00000E5D0000}"/>
    <cellStyle name="40% - Colore 3 7 3 4 7" xfId="24070" xr:uid="{00000000-0005-0000-0000-00000F5D0000}"/>
    <cellStyle name="40% - Colore 3 7 3 5" xfId="24071" xr:uid="{00000000-0005-0000-0000-0000105D0000}"/>
    <cellStyle name="40% - Colore 3 7 3 5 2" xfId="24072" xr:uid="{00000000-0005-0000-0000-0000115D0000}"/>
    <cellStyle name="40% - Colore 3 7 3 5 2 2" xfId="24073" xr:uid="{00000000-0005-0000-0000-0000125D0000}"/>
    <cellStyle name="40% - Colore 3 7 3 5 2 3" xfId="24074" xr:uid="{00000000-0005-0000-0000-0000135D0000}"/>
    <cellStyle name="40% - Colore 3 7 3 5 3" xfId="24075" xr:uid="{00000000-0005-0000-0000-0000145D0000}"/>
    <cellStyle name="40% - Colore 3 7 3 5 4" xfId="24076" xr:uid="{00000000-0005-0000-0000-0000155D0000}"/>
    <cellStyle name="40% - Colore 3 7 3 6" xfId="24077" xr:uid="{00000000-0005-0000-0000-0000165D0000}"/>
    <cellStyle name="40% - Colore 3 7 3 6 2" xfId="24078" xr:uid="{00000000-0005-0000-0000-0000175D0000}"/>
    <cellStyle name="40% - Colore 3 7 3 6 3" xfId="24079" xr:uid="{00000000-0005-0000-0000-0000185D0000}"/>
    <cellStyle name="40% - Colore 3 7 3 7" xfId="24080" xr:uid="{00000000-0005-0000-0000-0000195D0000}"/>
    <cellStyle name="40% - Colore 3 7 3 7 2" xfId="24081" xr:uid="{00000000-0005-0000-0000-00001A5D0000}"/>
    <cellStyle name="40% - Colore 3 7 3 7 3" xfId="24082" xr:uid="{00000000-0005-0000-0000-00001B5D0000}"/>
    <cellStyle name="40% - Colore 3 7 3 8" xfId="24083" xr:uid="{00000000-0005-0000-0000-00001C5D0000}"/>
    <cellStyle name="40% - Colore 3 7 3 8 2" xfId="24084" xr:uid="{00000000-0005-0000-0000-00001D5D0000}"/>
    <cellStyle name="40% - Colore 3 7 3 8 3" xfId="24085" xr:uid="{00000000-0005-0000-0000-00001E5D0000}"/>
    <cellStyle name="40% - Colore 3 7 3 9" xfId="24086" xr:uid="{00000000-0005-0000-0000-00001F5D0000}"/>
    <cellStyle name="40% - Colore 3 7 4" xfId="24087" xr:uid="{00000000-0005-0000-0000-0000205D0000}"/>
    <cellStyle name="40% - Colore 3 7 4 2" xfId="24088" xr:uid="{00000000-0005-0000-0000-0000215D0000}"/>
    <cellStyle name="40% - Colore 3 7 4 2 2" xfId="24089" xr:uid="{00000000-0005-0000-0000-0000225D0000}"/>
    <cellStyle name="40% - Colore 3 7 4 2 2 2" xfId="24090" xr:uid="{00000000-0005-0000-0000-0000235D0000}"/>
    <cellStyle name="40% - Colore 3 7 4 2 2 3" xfId="24091" xr:uid="{00000000-0005-0000-0000-0000245D0000}"/>
    <cellStyle name="40% - Colore 3 7 4 2 3" xfId="24092" xr:uid="{00000000-0005-0000-0000-0000255D0000}"/>
    <cellStyle name="40% - Colore 3 7 4 2 4" xfId="24093" xr:uid="{00000000-0005-0000-0000-0000265D0000}"/>
    <cellStyle name="40% - Colore 3 7 4 3" xfId="24094" xr:uid="{00000000-0005-0000-0000-0000275D0000}"/>
    <cellStyle name="40% - Colore 3 7 4 3 2" xfId="24095" xr:uid="{00000000-0005-0000-0000-0000285D0000}"/>
    <cellStyle name="40% - Colore 3 7 4 3 3" xfId="24096" xr:uid="{00000000-0005-0000-0000-0000295D0000}"/>
    <cellStyle name="40% - Colore 3 7 4 4" xfId="24097" xr:uid="{00000000-0005-0000-0000-00002A5D0000}"/>
    <cellStyle name="40% - Colore 3 7 4 4 2" xfId="24098" xr:uid="{00000000-0005-0000-0000-00002B5D0000}"/>
    <cellStyle name="40% - Colore 3 7 4 4 3" xfId="24099" xr:uid="{00000000-0005-0000-0000-00002C5D0000}"/>
    <cellStyle name="40% - Colore 3 7 4 5" xfId="24100" xr:uid="{00000000-0005-0000-0000-00002D5D0000}"/>
    <cellStyle name="40% - Colore 3 7 4 5 2" xfId="24101" xr:uid="{00000000-0005-0000-0000-00002E5D0000}"/>
    <cellStyle name="40% - Colore 3 7 4 5 3" xfId="24102" xr:uid="{00000000-0005-0000-0000-00002F5D0000}"/>
    <cellStyle name="40% - Colore 3 7 4 6" xfId="24103" xr:uid="{00000000-0005-0000-0000-0000305D0000}"/>
    <cellStyle name="40% - Colore 3 7 4 7" xfId="24104" xr:uid="{00000000-0005-0000-0000-0000315D0000}"/>
    <cellStyle name="40% - Colore 3 7 5" xfId="24105" xr:uid="{00000000-0005-0000-0000-0000325D0000}"/>
    <cellStyle name="40% - Colore 3 7 5 2" xfId="24106" xr:uid="{00000000-0005-0000-0000-0000335D0000}"/>
    <cellStyle name="40% - Colore 3 7 5 2 2" xfId="24107" xr:uid="{00000000-0005-0000-0000-0000345D0000}"/>
    <cellStyle name="40% - Colore 3 7 5 2 2 2" xfId="24108" xr:uid="{00000000-0005-0000-0000-0000355D0000}"/>
    <cellStyle name="40% - Colore 3 7 5 2 2 3" xfId="24109" xr:uid="{00000000-0005-0000-0000-0000365D0000}"/>
    <cellStyle name="40% - Colore 3 7 5 2 3" xfId="24110" xr:uid="{00000000-0005-0000-0000-0000375D0000}"/>
    <cellStyle name="40% - Colore 3 7 5 2 4" xfId="24111" xr:uid="{00000000-0005-0000-0000-0000385D0000}"/>
    <cellStyle name="40% - Colore 3 7 5 3" xfId="24112" xr:uid="{00000000-0005-0000-0000-0000395D0000}"/>
    <cellStyle name="40% - Colore 3 7 5 3 2" xfId="24113" xr:uid="{00000000-0005-0000-0000-00003A5D0000}"/>
    <cellStyle name="40% - Colore 3 7 5 3 3" xfId="24114" xr:uid="{00000000-0005-0000-0000-00003B5D0000}"/>
    <cellStyle name="40% - Colore 3 7 5 4" xfId="24115" xr:uid="{00000000-0005-0000-0000-00003C5D0000}"/>
    <cellStyle name="40% - Colore 3 7 5 4 2" xfId="24116" xr:uid="{00000000-0005-0000-0000-00003D5D0000}"/>
    <cellStyle name="40% - Colore 3 7 5 4 3" xfId="24117" xr:uid="{00000000-0005-0000-0000-00003E5D0000}"/>
    <cellStyle name="40% - Colore 3 7 5 5" xfId="24118" xr:uid="{00000000-0005-0000-0000-00003F5D0000}"/>
    <cellStyle name="40% - Colore 3 7 5 5 2" xfId="24119" xr:uid="{00000000-0005-0000-0000-0000405D0000}"/>
    <cellStyle name="40% - Colore 3 7 5 5 3" xfId="24120" xr:uid="{00000000-0005-0000-0000-0000415D0000}"/>
    <cellStyle name="40% - Colore 3 7 5 6" xfId="24121" xr:uid="{00000000-0005-0000-0000-0000425D0000}"/>
    <cellStyle name="40% - Colore 3 7 5 7" xfId="24122" xr:uid="{00000000-0005-0000-0000-0000435D0000}"/>
    <cellStyle name="40% - Colore 3 7 6" xfId="24123" xr:uid="{00000000-0005-0000-0000-0000445D0000}"/>
    <cellStyle name="40% - Colore 3 7 6 2" xfId="24124" xr:uid="{00000000-0005-0000-0000-0000455D0000}"/>
    <cellStyle name="40% - Colore 3 7 6 2 2" xfId="24125" xr:uid="{00000000-0005-0000-0000-0000465D0000}"/>
    <cellStyle name="40% - Colore 3 7 6 2 2 2" xfId="24126" xr:uid="{00000000-0005-0000-0000-0000475D0000}"/>
    <cellStyle name="40% - Colore 3 7 6 2 2 3" xfId="24127" xr:uid="{00000000-0005-0000-0000-0000485D0000}"/>
    <cellStyle name="40% - Colore 3 7 6 2 3" xfId="24128" xr:uid="{00000000-0005-0000-0000-0000495D0000}"/>
    <cellStyle name="40% - Colore 3 7 6 2 4" xfId="24129" xr:uid="{00000000-0005-0000-0000-00004A5D0000}"/>
    <cellStyle name="40% - Colore 3 7 6 3" xfId="24130" xr:uid="{00000000-0005-0000-0000-00004B5D0000}"/>
    <cellStyle name="40% - Colore 3 7 6 3 2" xfId="24131" xr:uid="{00000000-0005-0000-0000-00004C5D0000}"/>
    <cellStyle name="40% - Colore 3 7 6 3 3" xfId="24132" xr:uid="{00000000-0005-0000-0000-00004D5D0000}"/>
    <cellStyle name="40% - Colore 3 7 6 4" xfId="24133" xr:uid="{00000000-0005-0000-0000-00004E5D0000}"/>
    <cellStyle name="40% - Colore 3 7 6 4 2" xfId="24134" xr:uid="{00000000-0005-0000-0000-00004F5D0000}"/>
    <cellStyle name="40% - Colore 3 7 6 4 3" xfId="24135" xr:uid="{00000000-0005-0000-0000-0000505D0000}"/>
    <cellStyle name="40% - Colore 3 7 6 5" xfId="24136" xr:uid="{00000000-0005-0000-0000-0000515D0000}"/>
    <cellStyle name="40% - Colore 3 7 6 5 2" xfId="24137" xr:uid="{00000000-0005-0000-0000-0000525D0000}"/>
    <cellStyle name="40% - Colore 3 7 6 5 3" xfId="24138" xr:uid="{00000000-0005-0000-0000-0000535D0000}"/>
    <cellStyle name="40% - Colore 3 7 6 6" xfId="24139" xr:uid="{00000000-0005-0000-0000-0000545D0000}"/>
    <cellStyle name="40% - Colore 3 7 6 7" xfId="24140" xr:uid="{00000000-0005-0000-0000-0000555D0000}"/>
    <cellStyle name="40% - Colore 3 7 7" xfId="24141" xr:uid="{00000000-0005-0000-0000-0000565D0000}"/>
    <cellStyle name="40% - Colore 3 7 7 2" xfId="24142" xr:uid="{00000000-0005-0000-0000-0000575D0000}"/>
    <cellStyle name="40% - Colore 3 7 7 2 2" xfId="24143" xr:uid="{00000000-0005-0000-0000-0000585D0000}"/>
    <cellStyle name="40% - Colore 3 7 7 2 3" xfId="24144" xr:uid="{00000000-0005-0000-0000-0000595D0000}"/>
    <cellStyle name="40% - Colore 3 7 7 3" xfId="24145" xr:uid="{00000000-0005-0000-0000-00005A5D0000}"/>
    <cellStyle name="40% - Colore 3 7 7 4" xfId="24146" xr:uid="{00000000-0005-0000-0000-00005B5D0000}"/>
    <cellStyle name="40% - Colore 3 7 8" xfId="24147" xr:uid="{00000000-0005-0000-0000-00005C5D0000}"/>
    <cellStyle name="40% - Colore 3 7 8 2" xfId="24148" xr:uid="{00000000-0005-0000-0000-00005D5D0000}"/>
    <cellStyle name="40% - Colore 3 7 8 3" xfId="24149" xr:uid="{00000000-0005-0000-0000-00005E5D0000}"/>
    <cellStyle name="40% - Colore 3 7 9" xfId="24150" xr:uid="{00000000-0005-0000-0000-00005F5D0000}"/>
    <cellStyle name="40% - Colore 3 7 9 2" xfId="24151" xr:uid="{00000000-0005-0000-0000-0000605D0000}"/>
    <cellStyle name="40% - Colore 3 7 9 3" xfId="24152" xr:uid="{00000000-0005-0000-0000-0000615D0000}"/>
    <cellStyle name="40% - Colore 3 8" xfId="24153" xr:uid="{00000000-0005-0000-0000-0000625D0000}"/>
    <cellStyle name="40% - Colore 3 8 10" xfId="24154" xr:uid="{00000000-0005-0000-0000-0000635D0000}"/>
    <cellStyle name="40% - Colore 3 8 10 2" xfId="24155" xr:uid="{00000000-0005-0000-0000-0000645D0000}"/>
    <cellStyle name="40% - Colore 3 8 10 3" xfId="24156" xr:uid="{00000000-0005-0000-0000-0000655D0000}"/>
    <cellStyle name="40% - Colore 3 8 11" xfId="24157" xr:uid="{00000000-0005-0000-0000-0000665D0000}"/>
    <cellStyle name="40% - Colore 3 8 12" xfId="24158" xr:uid="{00000000-0005-0000-0000-0000675D0000}"/>
    <cellStyle name="40% - Colore 3 8 2" xfId="24159" xr:uid="{00000000-0005-0000-0000-0000685D0000}"/>
    <cellStyle name="40% - Colore 3 8 2 10" xfId="24160" xr:uid="{00000000-0005-0000-0000-0000695D0000}"/>
    <cellStyle name="40% - Colore 3 8 2 2" xfId="24161" xr:uid="{00000000-0005-0000-0000-00006A5D0000}"/>
    <cellStyle name="40% - Colore 3 8 2 2 2" xfId="24162" xr:uid="{00000000-0005-0000-0000-00006B5D0000}"/>
    <cellStyle name="40% - Colore 3 8 2 2 2 2" xfId="24163" xr:uid="{00000000-0005-0000-0000-00006C5D0000}"/>
    <cellStyle name="40% - Colore 3 8 2 2 2 2 2" xfId="24164" xr:uid="{00000000-0005-0000-0000-00006D5D0000}"/>
    <cellStyle name="40% - Colore 3 8 2 2 2 2 3" xfId="24165" xr:uid="{00000000-0005-0000-0000-00006E5D0000}"/>
    <cellStyle name="40% - Colore 3 8 2 2 2 3" xfId="24166" xr:uid="{00000000-0005-0000-0000-00006F5D0000}"/>
    <cellStyle name="40% - Colore 3 8 2 2 2 4" xfId="24167" xr:uid="{00000000-0005-0000-0000-0000705D0000}"/>
    <cellStyle name="40% - Colore 3 8 2 2 3" xfId="24168" xr:uid="{00000000-0005-0000-0000-0000715D0000}"/>
    <cellStyle name="40% - Colore 3 8 2 2 3 2" xfId="24169" xr:uid="{00000000-0005-0000-0000-0000725D0000}"/>
    <cellStyle name="40% - Colore 3 8 2 2 3 3" xfId="24170" xr:uid="{00000000-0005-0000-0000-0000735D0000}"/>
    <cellStyle name="40% - Colore 3 8 2 2 4" xfId="24171" xr:uid="{00000000-0005-0000-0000-0000745D0000}"/>
    <cellStyle name="40% - Colore 3 8 2 2 4 2" xfId="24172" xr:uid="{00000000-0005-0000-0000-0000755D0000}"/>
    <cellStyle name="40% - Colore 3 8 2 2 4 3" xfId="24173" xr:uid="{00000000-0005-0000-0000-0000765D0000}"/>
    <cellStyle name="40% - Colore 3 8 2 2 5" xfId="24174" xr:uid="{00000000-0005-0000-0000-0000775D0000}"/>
    <cellStyle name="40% - Colore 3 8 2 2 5 2" xfId="24175" xr:uid="{00000000-0005-0000-0000-0000785D0000}"/>
    <cellStyle name="40% - Colore 3 8 2 2 5 3" xfId="24176" xr:uid="{00000000-0005-0000-0000-0000795D0000}"/>
    <cellStyle name="40% - Colore 3 8 2 2 6" xfId="24177" xr:uid="{00000000-0005-0000-0000-00007A5D0000}"/>
    <cellStyle name="40% - Colore 3 8 2 2 7" xfId="24178" xr:uid="{00000000-0005-0000-0000-00007B5D0000}"/>
    <cellStyle name="40% - Colore 3 8 2 3" xfId="24179" xr:uid="{00000000-0005-0000-0000-00007C5D0000}"/>
    <cellStyle name="40% - Colore 3 8 2 3 2" xfId="24180" xr:uid="{00000000-0005-0000-0000-00007D5D0000}"/>
    <cellStyle name="40% - Colore 3 8 2 3 2 2" xfId="24181" xr:uid="{00000000-0005-0000-0000-00007E5D0000}"/>
    <cellStyle name="40% - Colore 3 8 2 3 2 2 2" xfId="24182" xr:uid="{00000000-0005-0000-0000-00007F5D0000}"/>
    <cellStyle name="40% - Colore 3 8 2 3 2 2 3" xfId="24183" xr:uid="{00000000-0005-0000-0000-0000805D0000}"/>
    <cellStyle name="40% - Colore 3 8 2 3 2 3" xfId="24184" xr:uid="{00000000-0005-0000-0000-0000815D0000}"/>
    <cellStyle name="40% - Colore 3 8 2 3 2 4" xfId="24185" xr:uid="{00000000-0005-0000-0000-0000825D0000}"/>
    <cellStyle name="40% - Colore 3 8 2 3 3" xfId="24186" xr:uid="{00000000-0005-0000-0000-0000835D0000}"/>
    <cellStyle name="40% - Colore 3 8 2 3 3 2" xfId="24187" xr:uid="{00000000-0005-0000-0000-0000845D0000}"/>
    <cellStyle name="40% - Colore 3 8 2 3 3 3" xfId="24188" xr:uid="{00000000-0005-0000-0000-0000855D0000}"/>
    <cellStyle name="40% - Colore 3 8 2 3 4" xfId="24189" xr:uid="{00000000-0005-0000-0000-0000865D0000}"/>
    <cellStyle name="40% - Colore 3 8 2 3 4 2" xfId="24190" xr:uid="{00000000-0005-0000-0000-0000875D0000}"/>
    <cellStyle name="40% - Colore 3 8 2 3 4 3" xfId="24191" xr:uid="{00000000-0005-0000-0000-0000885D0000}"/>
    <cellStyle name="40% - Colore 3 8 2 3 5" xfId="24192" xr:uid="{00000000-0005-0000-0000-0000895D0000}"/>
    <cellStyle name="40% - Colore 3 8 2 3 5 2" xfId="24193" xr:uid="{00000000-0005-0000-0000-00008A5D0000}"/>
    <cellStyle name="40% - Colore 3 8 2 3 5 3" xfId="24194" xr:uid="{00000000-0005-0000-0000-00008B5D0000}"/>
    <cellStyle name="40% - Colore 3 8 2 3 6" xfId="24195" xr:uid="{00000000-0005-0000-0000-00008C5D0000}"/>
    <cellStyle name="40% - Colore 3 8 2 3 7" xfId="24196" xr:uid="{00000000-0005-0000-0000-00008D5D0000}"/>
    <cellStyle name="40% - Colore 3 8 2 4" xfId="24197" xr:uid="{00000000-0005-0000-0000-00008E5D0000}"/>
    <cellStyle name="40% - Colore 3 8 2 4 2" xfId="24198" xr:uid="{00000000-0005-0000-0000-00008F5D0000}"/>
    <cellStyle name="40% - Colore 3 8 2 4 2 2" xfId="24199" xr:uid="{00000000-0005-0000-0000-0000905D0000}"/>
    <cellStyle name="40% - Colore 3 8 2 4 2 2 2" xfId="24200" xr:uid="{00000000-0005-0000-0000-0000915D0000}"/>
    <cellStyle name="40% - Colore 3 8 2 4 2 2 3" xfId="24201" xr:uid="{00000000-0005-0000-0000-0000925D0000}"/>
    <cellStyle name="40% - Colore 3 8 2 4 2 3" xfId="24202" xr:uid="{00000000-0005-0000-0000-0000935D0000}"/>
    <cellStyle name="40% - Colore 3 8 2 4 2 4" xfId="24203" xr:uid="{00000000-0005-0000-0000-0000945D0000}"/>
    <cellStyle name="40% - Colore 3 8 2 4 3" xfId="24204" xr:uid="{00000000-0005-0000-0000-0000955D0000}"/>
    <cellStyle name="40% - Colore 3 8 2 4 3 2" xfId="24205" xr:uid="{00000000-0005-0000-0000-0000965D0000}"/>
    <cellStyle name="40% - Colore 3 8 2 4 3 3" xfId="24206" xr:uid="{00000000-0005-0000-0000-0000975D0000}"/>
    <cellStyle name="40% - Colore 3 8 2 4 4" xfId="24207" xr:uid="{00000000-0005-0000-0000-0000985D0000}"/>
    <cellStyle name="40% - Colore 3 8 2 4 4 2" xfId="24208" xr:uid="{00000000-0005-0000-0000-0000995D0000}"/>
    <cellStyle name="40% - Colore 3 8 2 4 4 3" xfId="24209" xr:uid="{00000000-0005-0000-0000-00009A5D0000}"/>
    <cellStyle name="40% - Colore 3 8 2 4 5" xfId="24210" xr:uid="{00000000-0005-0000-0000-00009B5D0000}"/>
    <cellStyle name="40% - Colore 3 8 2 4 5 2" xfId="24211" xr:uid="{00000000-0005-0000-0000-00009C5D0000}"/>
    <cellStyle name="40% - Colore 3 8 2 4 5 3" xfId="24212" xr:uid="{00000000-0005-0000-0000-00009D5D0000}"/>
    <cellStyle name="40% - Colore 3 8 2 4 6" xfId="24213" xr:uid="{00000000-0005-0000-0000-00009E5D0000}"/>
    <cellStyle name="40% - Colore 3 8 2 4 7" xfId="24214" xr:uid="{00000000-0005-0000-0000-00009F5D0000}"/>
    <cellStyle name="40% - Colore 3 8 2 5" xfId="24215" xr:uid="{00000000-0005-0000-0000-0000A05D0000}"/>
    <cellStyle name="40% - Colore 3 8 2 5 2" xfId="24216" xr:uid="{00000000-0005-0000-0000-0000A15D0000}"/>
    <cellStyle name="40% - Colore 3 8 2 5 2 2" xfId="24217" xr:uid="{00000000-0005-0000-0000-0000A25D0000}"/>
    <cellStyle name="40% - Colore 3 8 2 5 2 3" xfId="24218" xr:uid="{00000000-0005-0000-0000-0000A35D0000}"/>
    <cellStyle name="40% - Colore 3 8 2 5 3" xfId="24219" xr:uid="{00000000-0005-0000-0000-0000A45D0000}"/>
    <cellStyle name="40% - Colore 3 8 2 5 4" xfId="24220" xr:uid="{00000000-0005-0000-0000-0000A55D0000}"/>
    <cellStyle name="40% - Colore 3 8 2 6" xfId="24221" xr:uid="{00000000-0005-0000-0000-0000A65D0000}"/>
    <cellStyle name="40% - Colore 3 8 2 6 2" xfId="24222" xr:uid="{00000000-0005-0000-0000-0000A75D0000}"/>
    <cellStyle name="40% - Colore 3 8 2 6 3" xfId="24223" xr:uid="{00000000-0005-0000-0000-0000A85D0000}"/>
    <cellStyle name="40% - Colore 3 8 2 7" xfId="24224" xr:uid="{00000000-0005-0000-0000-0000A95D0000}"/>
    <cellStyle name="40% - Colore 3 8 2 7 2" xfId="24225" xr:uid="{00000000-0005-0000-0000-0000AA5D0000}"/>
    <cellStyle name="40% - Colore 3 8 2 7 3" xfId="24226" xr:uid="{00000000-0005-0000-0000-0000AB5D0000}"/>
    <cellStyle name="40% - Colore 3 8 2 8" xfId="24227" xr:uid="{00000000-0005-0000-0000-0000AC5D0000}"/>
    <cellStyle name="40% - Colore 3 8 2 8 2" xfId="24228" xr:uid="{00000000-0005-0000-0000-0000AD5D0000}"/>
    <cellStyle name="40% - Colore 3 8 2 8 3" xfId="24229" xr:uid="{00000000-0005-0000-0000-0000AE5D0000}"/>
    <cellStyle name="40% - Colore 3 8 2 9" xfId="24230" xr:uid="{00000000-0005-0000-0000-0000AF5D0000}"/>
    <cellStyle name="40% - Colore 3 8 3" xfId="24231" xr:uid="{00000000-0005-0000-0000-0000B05D0000}"/>
    <cellStyle name="40% - Colore 3 8 3 10" xfId="24232" xr:uid="{00000000-0005-0000-0000-0000B15D0000}"/>
    <cellStyle name="40% - Colore 3 8 3 2" xfId="24233" xr:uid="{00000000-0005-0000-0000-0000B25D0000}"/>
    <cellStyle name="40% - Colore 3 8 3 2 2" xfId="24234" xr:uid="{00000000-0005-0000-0000-0000B35D0000}"/>
    <cellStyle name="40% - Colore 3 8 3 2 2 2" xfId="24235" xr:uid="{00000000-0005-0000-0000-0000B45D0000}"/>
    <cellStyle name="40% - Colore 3 8 3 2 2 2 2" xfId="24236" xr:uid="{00000000-0005-0000-0000-0000B55D0000}"/>
    <cellStyle name="40% - Colore 3 8 3 2 2 2 3" xfId="24237" xr:uid="{00000000-0005-0000-0000-0000B65D0000}"/>
    <cellStyle name="40% - Colore 3 8 3 2 2 3" xfId="24238" xr:uid="{00000000-0005-0000-0000-0000B75D0000}"/>
    <cellStyle name="40% - Colore 3 8 3 2 2 4" xfId="24239" xr:uid="{00000000-0005-0000-0000-0000B85D0000}"/>
    <cellStyle name="40% - Colore 3 8 3 2 3" xfId="24240" xr:uid="{00000000-0005-0000-0000-0000B95D0000}"/>
    <cellStyle name="40% - Colore 3 8 3 2 3 2" xfId="24241" xr:uid="{00000000-0005-0000-0000-0000BA5D0000}"/>
    <cellStyle name="40% - Colore 3 8 3 2 3 3" xfId="24242" xr:uid="{00000000-0005-0000-0000-0000BB5D0000}"/>
    <cellStyle name="40% - Colore 3 8 3 2 4" xfId="24243" xr:uid="{00000000-0005-0000-0000-0000BC5D0000}"/>
    <cellStyle name="40% - Colore 3 8 3 2 4 2" xfId="24244" xr:uid="{00000000-0005-0000-0000-0000BD5D0000}"/>
    <cellStyle name="40% - Colore 3 8 3 2 4 3" xfId="24245" xr:uid="{00000000-0005-0000-0000-0000BE5D0000}"/>
    <cellStyle name="40% - Colore 3 8 3 2 5" xfId="24246" xr:uid="{00000000-0005-0000-0000-0000BF5D0000}"/>
    <cellStyle name="40% - Colore 3 8 3 2 5 2" xfId="24247" xr:uid="{00000000-0005-0000-0000-0000C05D0000}"/>
    <cellStyle name="40% - Colore 3 8 3 2 5 3" xfId="24248" xr:uid="{00000000-0005-0000-0000-0000C15D0000}"/>
    <cellStyle name="40% - Colore 3 8 3 2 6" xfId="24249" xr:uid="{00000000-0005-0000-0000-0000C25D0000}"/>
    <cellStyle name="40% - Colore 3 8 3 2 7" xfId="24250" xr:uid="{00000000-0005-0000-0000-0000C35D0000}"/>
    <cellStyle name="40% - Colore 3 8 3 3" xfId="24251" xr:uid="{00000000-0005-0000-0000-0000C45D0000}"/>
    <cellStyle name="40% - Colore 3 8 3 3 2" xfId="24252" xr:uid="{00000000-0005-0000-0000-0000C55D0000}"/>
    <cellStyle name="40% - Colore 3 8 3 3 2 2" xfId="24253" xr:uid="{00000000-0005-0000-0000-0000C65D0000}"/>
    <cellStyle name="40% - Colore 3 8 3 3 2 2 2" xfId="24254" xr:uid="{00000000-0005-0000-0000-0000C75D0000}"/>
    <cellStyle name="40% - Colore 3 8 3 3 2 2 3" xfId="24255" xr:uid="{00000000-0005-0000-0000-0000C85D0000}"/>
    <cellStyle name="40% - Colore 3 8 3 3 2 3" xfId="24256" xr:uid="{00000000-0005-0000-0000-0000C95D0000}"/>
    <cellStyle name="40% - Colore 3 8 3 3 2 4" xfId="24257" xr:uid="{00000000-0005-0000-0000-0000CA5D0000}"/>
    <cellStyle name="40% - Colore 3 8 3 3 3" xfId="24258" xr:uid="{00000000-0005-0000-0000-0000CB5D0000}"/>
    <cellStyle name="40% - Colore 3 8 3 3 3 2" xfId="24259" xr:uid="{00000000-0005-0000-0000-0000CC5D0000}"/>
    <cellStyle name="40% - Colore 3 8 3 3 3 3" xfId="24260" xr:uid="{00000000-0005-0000-0000-0000CD5D0000}"/>
    <cellStyle name="40% - Colore 3 8 3 3 4" xfId="24261" xr:uid="{00000000-0005-0000-0000-0000CE5D0000}"/>
    <cellStyle name="40% - Colore 3 8 3 3 4 2" xfId="24262" xr:uid="{00000000-0005-0000-0000-0000CF5D0000}"/>
    <cellStyle name="40% - Colore 3 8 3 3 4 3" xfId="24263" xr:uid="{00000000-0005-0000-0000-0000D05D0000}"/>
    <cellStyle name="40% - Colore 3 8 3 3 5" xfId="24264" xr:uid="{00000000-0005-0000-0000-0000D15D0000}"/>
    <cellStyle name="40% - Colore 3 8 3 3 5 2" xfId="24265" xr:uid="{00000000-0005-0000-0000-0000D25D0000}"/>
    <cellStyle name="40% - Colore 3 8 3 3 5 3" xfId="24266" xr:uid="{00000000-0005-0000-0000-0000D35D0000}"/>
    <cellStyle name="40% - Colore 3 8 3 3 6" xfId="24267" xr:uid="{00000000-0005-0000-0000-0000D45D0000}"/>
    <cellStyle name="40% - Colore 3 8 3 3 7" xfId="24268" xr:uid="{00000000-0005-0000-0000-0000D55D0000}"/>
    <cellStyle name="40% - Colore 3 8 3 4" xfId="24269" xr:uid="{00000000-0005-0000-0000-0000D65D0000}"/>
    <cellStyle name="40% - Colore 3 8 3 4 2" xfId="24270" xr:uid="{00000000-0005-0000-0000-0000D75D0000}"/>
    <cellStyle name="40% - Colore 3 8 3 4 2 2" xfId="24271" xr:uid="{00000000-0005-0000-0000-0000D85D0000}"/>
    <cellStyle name="40% - Colore 3 8 3 4 2 2 2" xfId="24272" xr:uid="{00000000-0005-0000-0000-0000D95D0000}"/>
    <cellStyle name="40% - Colore 3 8 3 4 2 2 3" xfId="24273" xr:uid="{00000000-0005-0000-0000-0000DA5D0000}"/>
    <cellStyle name="40% - Colore 3 8 3 4 2 3" xfId="24274" xr:uid="{00000000-0005-0000-0000-0000DB5D0000}"/>
    <cellStyle name="40% - Colore 3 8 3 4 2 4" xfId="24275" xr:uid="{00000000-0005-0000-0000-0000DC5D0000}"/>
    <cellStyle name="40% - Colore 3 8 3 4 3" xfId="24276" xr:uid="{00000000-0005-0000-0000-0000DD5D0000}"/>
    <cellStyle name="40% - Colore 3 8 3 4 3 2" xfId="24277" xr:uid="{00000000-0005-0000-0000-0000DE5D0000}"/>
    <cellStyle name="40% - Colore 3 8 3 4 3 3" xfId="24278" xr:uid="{00000000-0005-0000-0000-0000DF5D0000}"/>
    <cellStyle name="40% - Colore 3 8 3 4 4" xfId="24279" xr:uid="{00000000-0005-0000-0000-0000E05D0000}"/>
    <cellStyle name="40% - Colore 3 8 3 4 4 2" xfId="24280" xr:uid="{00000000-0005-0000-0000-0000E15D0000}"/>
    <cellStyle name="40% - Colore 3 8 3 4 4 3" xfId="24281" xr:uid="{00000000-0005-0000-0000-0000E25D0000}"/>
    <cellStyle name="40% - Colore 3 8 3 4 5" xfId="24282" xr:uid="{00000000-0005-0000-0000-0000E35D0000}"/>
    <cellStyle name="40% - Colore 3 8 3 4 5 2" xfId="24283" xr:uid="{00000000-0005-0000-0000-0000E45D0000}"/>
    <cellStyle name="40% - Colore 3 8 3 4 5 3" xfId="24284" xr:uid="{00000000-0005-0000-0000-0000E55D0000}"/>
    <cellStyle name="40% - Colore 3 8 3 4 6" xfId="24285" xr:uid="{00000000-0005-0000-0000-0000E65D0000}"/>
    <cellStyle name="40% - Colore 3 8 3 4 7" xfId="24286" xr:uid="{00000000-0005-0000-0000-0000E75D0000}"/>
    <cellStyle name="40% - Colore 3 8 3 5" xfId="24287" xr:uid="{00000000-0005-0000-0000-0000E85D0000}"/>
    <cellStyle name="40% - Colore 3 8 3 5 2" xfId="24288" xr:uid="{00000000-0005-0000-0000-0000E95D0000}"/>
    <cellStyle name="40% - Colore 3 8 3 5 2 2" xfId="24289" xr:uid="{00000000-0005-0000-0000-0000EA5D0000}"/>
    <cellStyle name="40% - Colore 3 8 3 5 2 3" xfId="24290" xr:uid="{00000000-0005-0000-0000-0000EB5D0000}"/>
    <cellStyle name="40% - Colore 3 8 3 5 3" xfId="24291" xr:uid="{00000000-0005-0000-0000-0000EC5D0000}"/>
    <cellStyle name="40% - Colore 3 8 3 5 4" xfId="24292" xr:uid="{00000000-0005-0000-0000-0000ED5D0000}"/>
    <cellStyle name="40% - Colore 3 8 3 6" xfId="24293" xr:uid="{00000000-0005-0000-0000-0000EE5D0000}"/>
    <cellStyle name="40% - Colore 3 8 3 6 2" xfId="24294" xr:uid="{00000000-0005-0000-0000-0000EF5D0000}"/>
    <cellStyle name="40% - Colore 3 8 3 6 3" xfId="24295" xr:uid="{00000000-0005-0000-0000-0000F05D0000}"/>
    <cellStyle name="40% - Colore 3 8 3 7" xfId="24296" xr:uid="{00000000-0005-0000-0000-0000F15D0000}"/>
    <cellStyle name="40% - Colore 3 8 3 7 2" xfId="24297" xr:uid="{00000000-0005-0000-0000-0000F25D0000}"/>
    <cellStyle name="40% - Colore 3 8 3 7 3" xfId="24298" xr:uid="{00000000-0005-0000-0000-0000F35D0000}"/>
    <cellStyle name="40% - Colore 3 8 3 8" xfId="24299" xr:uid="{00000000-0005-0000-0000-0000F45D0000}"/>
    <cellStyle name="40% - Colore 3 8 3 8 2" xfId="24300" xr:uid="{00000000-0005-0000-0000-0000F55D0000}"/>
    <cellStyle name="40% - Colore 3 8 3 8 3" xfId="24301" xr:uid="{00000000-0005-0000-0000-0000F65D0000}"/>
    <cellStyle name="40% - Colore 3 8 3 9" xfId="24302" xr:uid="{00000000-0005-0000-0000-0000F75D0000}"/>
    <cellStyle name="40% - Colore 3 8 4" xfId="24303" xr:uid="{00000000-0005-0000-0000-0000F85D0000}"/>
    <cellStyle name="40% - Colore 3 8 4 2" xfId="24304" xr:uid="{00000000-0005-0000-0000-0000F95D0000}"/>
    <cellStyle name="40% - Colore 3 8 4 2 2" xfId="24305" xr:uid="{00000000-0005-0000-0000-0000FA5D0000}"/>
    <cellStyle name="40% - Colore 3 8 4 2 2 2" xfId="24306" xr:uid="{00000000-0005-0000-0000-0000FB5D0000}"/>
    <cellStyle name="40% - Colore 3 8 4 2 2 3" xfId="24307" xr:uid="{00000000-0005-0000-0000-0000FC5D0000}"/>
    <cellStyle name="40% - Colore 3 8 4 2 3" xfId="24308" xr:uid="{00000000-0005-0000-0000-0000FD5D0000}"/>
    <cellStyle name="40% - Colore 3 8 4 2 4" xfId="24309" xr:uid="{00000000-0005-0000-0000-0000FE5D0000}"/>
    <cellStyle name="40% - Colore 3 8 4 3" xfId="24310" xr:uid="{00000000-0005-0000-0000-0000FF5D0000}"/>
    <cellStyle name="40% - Colore 3 8 4 3 2" xfId="24311" xr:uid="{00000000-0005-0000-0000-0000005E0000}"/>
    <cellStyle name="40% - Colore 3 8 4 3 3" xfId="24312" xr:uid="{00000000-0005-0000-0000-0000015E0000}"/>
    <cellStyle name="40% - Colore 3 8 4 4" xfId="24313" xr:uid="{00000000-0005-0000-0000-0000025E0000}"/>
    <cellStyle name="40% - Colore 3 8 4 4 2" xfId="24314" xr:uid="{00000000-0005-0000-0000-0000035E0000}"/>
    <cellStyle name="40% - Colore 3 8 4 4 3" xfId="24315" xr:uid="{00000000-0005-0000-0000-0000045E0000}"/>
    <cellStyle name="40% - Colore 3 8 4 5" xfId="24316" xr:uid="{00000000-0005-0000-0000-0000055E0000}"/>
    <cellStyle name="40% - Colore 3 8 4 5 2" xfId="24317" xr:uid="{00000000-0005-0000-0000-0000065E0000}"/>
    <cellStyle name="40% - Colore 3 8 4 5 3" xfId="24318" xr:uid="{00000000-0005-0000-0000-0000075E0000}"/>
    <cellStyle name="40% - Colore 3 8 4 6" xfId="24319" xr:uid="{00000000-0005-0000-0000-0000085E0000}"/>
    <cellStyle name="40% - Colore 3 8 4 7" xfId="24320" xr:uid="{00000000-0005-0000-0000-0000095E0000}"/>
    <cellStyle name="40% - Colore 3 8 5" xfId="24321" xr:uid="{00000000-0005-0000-0000-00000A5E0000}"/>
    <cellStyle name="40% - Colore 3 8 5 2" xfId="24322" xr:uid="{00000000-0005-0000-0000-00000B5E0000}"/>
    <cellStyle name="40% - Colore 3 8 5 2 2" xfId="24323" xr:uid="{00000000-0005-0000-0000-00000C5E0000}"/>
    <cellStyle name="40% - Colore 3 8 5 2 2 2" xfId="24324" xr:uid="{00000000-0005-0000-0000-00000D5E0000}"/>
    <cellStyle name="40% - Colore 3 8 5 2 2 3" xfId="24325" xr:uid="{00000000-0005-0000-0000-00000E5E0000}"/>
    <cellStyle name="40% - Colore 3 8 5 2 3" xfId="24326" xr:uid="{00000000-0005-0000-0000-00000F5E0000}"/>
    <cellStyle name="40% - Colore 3 8 5 2 4" xfId="24327" xr:uid="{00000000-0005-0000-0000-0000105E0000}"/>
    <cellStyle name="40% - Colore 3 8 5 3" xfId="24328" xr:uid="{00000000-0005-0000-0000-0000115E0000}"/>
    <cellStyle name="40% - Colore 3 8 5 3 2" xfId="24329" xr:uid="{00000000-0005-0000-0000-0000125E0000}"/>
    <cellStyle name="40% - Colore 3 8 5 3 3" xfId="24330" xr:uid="{00000000-0005-0000-0000-0000135E0000}"/>
    <cellStyle name="40% - Colore 3 8 5 4" xfId="24331" xr:uid="{00000000-0005-0000-0000-0000145E0000}"/>
    <cellStyle name="40% - Colore 3 8 5 4 2" xfId="24332" xr:uid="{00000000-0005-0000-0000-0000155E0000}"/>
    <cellStyle name="40% - Colore 3 8 5 4 3" xfId="24333" xr:uid="{00000000-0005-0000-0000-0000165E0000}"/>
    <cellStyle name="40% - Colore 3 8 5 5" xfId="24334" xr:uid="{00000000-0005-0000-0000-0000175E0000}"/>
    <cellStyle name="40% - Colore 3 8 5 5 2" xfId="24335" xr:uid="{00000000-0005-0000-0000-0000185E0000}"/>
    <cellStyle name="40% - Colore 3 8 5 5 3" xfId="24336" xr:uid="{00000000-0005-0000-0000-0000195E0000}"/>
    <cellStyle name="40% - Colore 3 8 5 6" xfId="24337" xr:uid="{00000000-0005-0000-0000-00001A5E0000}"/>
    <cellStyle name="40% - Colore 3 8 5 7" xfId="24338" xr:uid="{00000000-0005-0000-0000-00001B5E0000}"/>
    <cellStyle name="40% - Colore 3 8 6" xfId="24339" xr:uid="{00000000-0005-0000-0000-00001C5E0000}"/>
    <cellStyle name="40% - Colore 3 8 6 2" xfId="24340" xr:uid="{00000000-0005-0000-0000-00001D5E0000}"/>
    <cellStyle name="40% - Colore 3 8 6 2 2" xfId="24341" xr:uid="{00000000-0005-0000-0000-00001E5E0000}"/>
    <cellStyle name="40% - Colore 3 8 6 2 2 2" xfId="24342" xr:uid="{00000000-0005-0000-0000-00001F5E0000}"/>
    <cellStyle name="40% - Colore 3 8 6 2 2 3" xfId="24343" xr:uid="{00000000-0005-0000-0000-0000205E0000}"/>
    <cellStyle name="40% - Colore 3 8 6 2 3" xfId="24344" xr:uid="{00000000-0005-0000-0000-0000215E0000}"/>
    <cellStyle name="40% - Colore 3 8 6 2 4" xfId="24345" xr:uid="{00000000-0005-0000-0000-0000225E0000}"/>
    <cellStyle name="40% - Colore 3 8 6 3" xfId="24346" xr:uid="{00000000-0005-0000-0000-0000235E0000}"/>
    <cellStyle name="40% - Colore 3 8 6 3 2" xfId="24347" xr:uid="{00000000-0005-0000-0000-0000245E0000}"/>
    <cellStyle name="40% - Colore 3 8 6 3 3" xfId="24348" xr:uid="{00000000-0005-0000-0000-0000255E0000}"/>
    <cellStyle name="40% - Colore 3 8 6 4" xfId="24349" xr:uid="{00000000-0005-0000-0000-0000265E0000}"/>
    <cellStyle name="40% - Colore 3 8 6 4 2" xfId="24350" xr:uid="{00000000-0005-0000-0000-0000275E0000}"/>
    <cellStyle name="40% - Colore 3 8 6 4 3" xfId="24351" xr:uid="{00000000-0005-0000-0000-0000285E0000}"/>
    <cellStyle name="40% - Colore 3 8 6 5" xfId="24352" xr:uid="{00000000-0005-0000-0000-0000295E0000}"/>
    <cellStyle name="40% - Colore 3 8 6 5 2" xfId="24353" xr:uid="{00000000-0005-0000-0000-00002A5E0000}"/>
    <cellStyle name="40% - Colore 3 8 6 5 3" xfId="24354" xr:uid="{00000000-0005-0000-0000-00002B5E0000}"/>
    <cellStyle name="40% - Colore 3 8 6 6" xfId="24355" xr:uid="{00000000-0005-0000-0000-00002C5E0000}"/>
    <cellStyle name="40% - Colore 3 8 6 7" xfId="24356" xr:uid="{00000000-0005-0000-0000-00002D5E0000}"/>
    <cellStyle name="40% - Colore 3 8 7" xfId="24357" xr:uid="{00000000-0005-0000-0000-00002E5E0000}"/>
    <cellStyle name="40% - Colore 3 8 7 2" xfId="24358" xr:uid="{00000000-0005-0000-0000-00002F5E0000}"/>
    <cellStyle name="40% - Colore 3 8 7 2 2" xfId="24359" xr:uid="{00000000-0005-0000-0000-0000305E0000}"/>
    <cellStyle name="40% - Colore 3 8 7 2 3" xfId="24360" xr:uid="{00000000-0005-0000-0000-0000315E0000}"/>
    <cellStyle name="40% - Colore 3 8 7 3" xfId="24361" xr:uid="{00000000-0005-0000-0000-0000325E0000}"/>
    <cellStyle name="40% - Colore 3 8 7 4" xfId="24362" xr:uid="{00000000-0005-0000-0000-0000335E0000}"/>
    <cellStyle name="40% - Colore 3 8 8" xfId="24363" xr:uid="{00000000-0005-0000-0000-0000345E0000}"/>
    <cellStyle name="40% - Colore 3 8 8 2" xfId="24364" xr:uid="{00000000-0005-0000-0000-0000355E0000}"/>
    <cellStyle name="40% - Colore 3 8 8 3" xfId="24365" xr:uid="{00000000-0005-0000-0000-0000365E0000}"/>
    <cellStyle name="40% - Colore 3 8 9" xfId="24366" xr:uid="{00000000-0005-0000-0000-0000375E0000}"/>
    <cellStyle name="40% - Colore 3 8 9 2" xfId="24367" xr:uid="{00000000-0005-0000-0000-0000385E0000}"/>
    <cellStyle name="40% - Colore 3 8 9 3" xfId="24368" xr:uid="{00000000-0005-0000-0000-0000395E0000}"/>
    <cellStyle name="40% - Colore 3 9" xfId="24369" xr:uid="{00000000-0005-0000-0000-00003A5E0000}"/>
    <cellStyle name="40% - Colore 3 9 10" xfId="24370" xr:uid="{00000000-0005-0000-0000-00003B5E0000}"/>
    <cellStyle name="40% - Colore 3 9 10 2" xfId="24371" xr:uid="{00000000-0005-0000-0000-00003C5E0000}"/>
    <cellStyle name="40% - Colore 3 9 10 3" xfId="24372" xr:uid="{00000000-0005-0000-0000-00003D5E0000}"/>
    <cellStyle name="40% - Colore 3 9 11" xfId="24373" xr:uid="{00000000-0005-0000-0000-00003E5E0000}"/>
    <cellStyle name="40% - Colore 3 9 12" xfId="24374" xr:uid="{00000000-0005-0000-0000-00003F5E0000}"/>
    <cellStyle name="40% - Colore 3 9 2" xfId="24375" xr:uid="{00000000-0005-0000-0000-0000405E0000}"/>
    <cellStyle name="40% - Colore 3 9 2 10" xfId="24376" xr:uid="{00000000-0005-0000-0000-0000415E0000}"/>
    <cellStyle name="40% - Colore 3 9 2 2" xfId="24377" xr:uid="{00000000-0005-0000-0000-0000425E0000}"/>
    <cellStyle name="40% - Colore 3 9 2 2 2" xfId="24378" xr:uid="{00000000-0005-0000-0000-0000435E0000}"/>
    <cellStyle name="40% - Colore 3 9 2 2 2 2" xfId="24379" xr:uid="{00000000-0005-0000-0000-0000445E0000}"/>
    <cellStyle name="40% - Colore 3 9 2 2 2 2 2" xfId="24380" xr:uid="{00000000-0005-0000-0000-0000455E0000}"/>
    <cellStyle name="40% - Colore 3 9 2 2 2 2 3" xfId="24381" xr:uid="{00000000-0005-0000-0000-0000465E0000}"/>
    <cellStyle name="40% - Colore 3 9 2 2 2 3" xfId="24382" xr:uid="{00000000-0005-0000-0000-0000475E0000}"/>
    <cellStyle name="40% - Colore 3 9 2 2 2 4" xfId="24383" xr:uid="{00000000-0005-0000-0000-0000485E0000}"/>
    <cellStyle name="40% - Colore 3 9 2 2 3" xfId="24384" xr:uid="{00000000-0005-0000-0000-0000495E0000}"/>
    <cellStyle name="40% - Colore 3 9 2 2 3 2" xfId="24385" xr:uid="{00000000-0005-0000-0000-00004A5E0000}"/>
    <cellStyle name="40% - Colore 3 9 2 2 3 3" xfId="24386" xr:uid="{00000000-0005-0000-0000-00004B5E0000}"/>
    <cellStyle name="40% - Colore 3 9 2 2 4" xfId="24387" xr:uid="{00000000-0005-0000-0000-00004C5E0000}"/>
    <cellStyle name="40% - Colore 3 9 2 2 4 2" xfId="24388" xr:uid="{00000000-0005-0000-0000-00004D5E0000}"/>
    <cellStyle name="40% - Colore 3 9 2 2 4 3" xfId="24389" xr:uid="{00000000-0005-0000-0000-00004E5E0000}"/>
    <cellStyle name="40% - Colore 3 9 2 2 5" xfId="24390" xr:uid="{00000000-0005-0000-0000-00004F5E0000}"/>
    <cellStyle name="40% - Colore 3 9 2 2 5 2" xfId="24391" xr:uid="{00000000-0005-0000-0000-0000505E0000}"/>
    <cellStyle name="40% - Colore 3 9 2 2 5 3" xfId="24392" xr:uid="{00000000-0005-0000-0000-0000515E0000}"/>
    <cellStyle name="40% - Colore 3 9 2 2 6" xfId="24393" xr:uid="{00000000-0005-0000-0000-0000525E0000}"/>
    <cellStyle name="40% - Colore 3 9 2 2 7" xfId="24394" xr:uid="{00000000-0005-0000-0000-0000535E0000}"/>
    <cellStyle name="40% - Colore 3 9 2 3" xfId="24395" xr:uid="{00000000-0005-0000-0000-0000545E0000}"/>
    <cellStyle name="40% - Colore 3 9 2 3 2" xfId="24396" xr:uid="{00000000-0005-0000-0000-0000555E0000}"/>
    <cellStyle name="40% - Colore 3 9 2 3 2 2" xfId="24397" xr:uid="{00000000-0005-0000-0000-0000565E0000}"/>
    <cellStyle name="40% - Colore 3 9 2 3 2 2 2" xfId="24398" xr:uid="{00000000-0005-0000-0000-0000575E0000}"/>
    <cellStyle name="40% - Colore 3 9 2 3 2 2 3" xfId="24399" xr:uid="{00000000-0005-0000-0000-0000585E0000}"/>
    <cellStyle name="40% - Colore 3 9 2 3 2 3" xfId="24400" xr:uid="{00000000-0005-0000-0000-0000595E0000}"/>
    <cellStyle name="40% - Colore 3 9 2 3 2 4" xfId="24401" xr:uid="{00000000-0005-0000-0000-00005A5E0000}"/>
    <cellStyle name="40% - Colore 3 9 2 3 3" xfId="24402" xr:uid="{00000000-0005-0000-0000-00005B5E0000}"/>
    <cellStyle name="40% - Colore 3 9 2 3 3 2" xfId="24403" xr:uid="{00000000-0005-0000-0000-00005C5E0000}"/>
    <cellStyle name="40% - Colore 3 9 2 3 3 3" xfId="24404" xr:uid="{00000000-0005-0000-0000-00005D5E0000}"/>
    <cellStyle name="40% - Colore 3 9 2 3 4" xfId="24405" xr:uid="{00000000-0005-0000-0000-00005E5E0000}"/>
    <cellStyle name="40% - Colore 3 9 2 3 4 2" xfId="24406" xr:uid="{00000000-0005-0000-0000-00005F5E0000}"/>
    <cellStyle name="40% - Colore 3 9 2 3 4 3" xfId="24407" xr:uid="{00000000-0005-0000-0000-0000605E0000}"/>
    <cellStyle name="40% - Colore 3 9 2 3 5" xfId="24408" xr:uid="{00000000-0005-0000-0000-0000615E0000}"/>
    <cellStyle name="40% - Colore 3 9 2 3 5 2" xfId="24409" xr:uid="{00000000-0005-0000-0000-0000625E0000}"/>
    <cellStyle name="40% - Colore 3 9 2 3 5 3" xfId="24410" xr:uid="{00000000-0005-0000-0000-0000635E0000}"/>
    <cellStyle name="40% - Colore 3 9 2 3 6" xfId="24411" xr:uid="{00000000-0005-0000-0000-0000645E0000}"/>
    <cellStyle name="40% - Colore 3 9 2 3 7" xfId="24412" xr:uid="{00000000-0005-0000-0000-0000655E0000}"/>
    <cellStyle name="40% - Colore 3 9 2 4" xfId="24413" xr:uid="{00000000-0005-0000-0000-0000665E0000}"/>
    <cellStyle name="40% - Colore 3 9 2 4 2" xfId="24414" xr:uid="{00000000-0005-0000-0000-0000675E0000}"/>
    <cellStyle name="40% - Colore 3 9 2 4 2 2" xfId="24415" xr:uid="{00000000-0005-0000-0000-0000685E0000}"/>
    <cellStyle name="40% - Colore 3 9 2 4 2 2 2" xfId="24416" xr:uid="{00000000-0005-0000-0000-0000695E0000}"/>
    <cellStyle name="40% - Colore 3 9 2 4 2 2 3" xfId="24417" xr:uid="{00000000-0005-0000-0000-00006A5E0000}"/>
    <cellStyle name="40% - Colore 3 9 2 4 2 3" xfId="24418" xr:uid="{00000000-0005-0000-0000-00006B5E0000}"/>
    <cellStyle name="40% - Colore 3 9 2 4 2 4" xfId="24419" xr:uid="{00000000-0005-0000-0000-00006C5E0000}"/>
    <cellStyle name="40% - Colore 3 9 2 4 3" xfId="24420" xr:uid="{00000000-0005-0000-0000-00006D5E0000}"/>
    <cellStyle name="40% - Colore 3 9 2 4 3 2" xfId="24421" xr:uid="{00000000-0005-0000-0000-00006E5E0000}"/>
    <cellStyle name="40% - Colore 3 9 2 4 3 3" xfId="24422" xr:uid="{00000000-0005-0000-0000-00006F5E0000}"/>
    <cellStyle name="40% - Colore 3 9 2 4 4" xfId="24423" xr:uid="{00000000-0005-0000-0000-0000705E0000}"/>
    <cellStyle name="40% - Colore 3 9 2 4 4 2" xfId="24424" xr:uid="{00000000-0005-0000-0000-0000715E0000}"/>
    <cellStyle name="40% - Colore 3 9 2 4 4 3" xfId="24425" xr:uid="{00000000-0005-0000-0000-0000725E0000}"/>
    <cellStyle name="40% - Colore 3 9 2 4 5" xfId="24426" xr:uid="{00000000-0005-0000-0000-0000735E0000}"/>
    <cellStyle name="40% - Colore 3 9 2 4 5 2" xfId="24427" xr:uid="{00000000-0005-0000-0000-0000745E0000}"/>
    <cellStyle name="40% - Colore 3 9 2 4 5 3" xfId="24428" xr:uid="{00000000-0005-0000-0000-0000755E0000}"/>
    <cellStyle name="40% - Colore 3 9 2 4 6" xfId="24429" xr:uid="{00000000-0005-0000-0000-0000765E0000}"/>
    <cellStyle name="40% - Colore 3 9 2 4 7" xfId="24430" xr:uid="{00000000-0005-0000-0000-0000775E0000}"/>
    <cellStyle name="40% - Colore 3 9 2 5" xfId="24431" xr:uid="{00000000-0005-0000-0000-0000785E0000}"/>
    <cellStyle name="40% - Colore 3 9 2 5 2" xfId="24432" xr:uid="{00000000-0005-0000-0000-0000795E0000}"/>
    <cellStyle name="40% - Colore 3 9 2 5 2 2" xfId="24433" xr:uid="{00000000-0005-0000-0000-00007A5E0000}"/>
    <cellStyle name="40% - Colore 3 9 2 5 2 3" xfId="24434" xr:uid="{00000000-0005-0000-0000-00007B5E0000}"/>
    <cellStyle name="40% - Colore 3 9 2 5 3" xfId="24435" xr:uid="{00000000-0005-0000-0000-00007C5E0000}"/>
    <cellStyle name="40% - Colore 3 9 2 5 4" xfId="24436" xr:uid="{00000000-0005-0000-0000-00007D5E0000}"/>
    <cellStyle name="40% - Colore 3 9 2 6" xfId="24437" xr:uid="{00000000-0005-0000-0000-00007E5E0000}"/>
    <cellStyle name="40% - Colore 3 9 2 6 2" xfId="24438" xr:uid="{00000000-0005-0000-0000-00007F5E0000}"/>
    <cellStyle name="40% - Colore 3 9 2 6 3" xfId="24439" xr:uid="{00000000-0005-0000-0000-0000805E0000}"/>
    <cellStyle name="40% - Colore 3 9 2 7" xfId="24440" xr:uid="{00000000-0005-0000-0000-0000815E0000}"/>
    <cellStyle name="40% - Colore 3 9 2 7 2" xfId="24441" xr:uid="{00000000-0005-0000-0000-0000825E0000}"/>
    <cellStyle name="40% - Colore 3 9 2 7 3" xfId="24442" xr:uid="{00000000-0005-0000-0000-0000835E0000}"/>
    <cellStyle name="40% - Colore 3 9 2 8" xfId="24443" xr:uid="{00000000-0005-0000-0000-0000845E0000}"/>
    <cellStyle name="40% - Colore 3 9 2 8 2" xfId="24444" xr:uid="{00000000-0005-0000-0000-0000855E0000}"/>
    <cellStyle name="40% - Colore 3 9 2 8 3" xfId="24445" xr:uid="{00000000-0005-0000-0000-0000865E0000}"/>
    <cellStyle name="40% - Colore 3 9 2 9" xfId="24446" xr:uid="{00000000-0005-0000-0000-0000875E0000}"/>
    <cellStyle name="40% - Colore 3 9 3" xfId="24447" xr:uid="{00000000-0005-0000-0000-0000885E0000}"/>
    <cellStyle name="40% - Colore 3 9 3 10" xfId="24448" xr:uid="{00000000-0005-0000-0000-0000895E0000}"/>
    <cellStyle name="40% - Colore 3 9 3 2" xfId="24449" xr:uid="{00000000-0005-0000-0000-00008A5E0000}"/>
    <cellStyle name="40% - Colore 3 9 3 2 2" xfId="24450" xr:uid="{00000000-0005-0000-0000-00008B5E0000}"/>
    <cellStyle name="40% - Colore 3 9 3 2 2 2" xfId="24451" xr:uid="{00000000-0005-0000-0000-00008C5E0000}"/>
    <cellStyle name="40% - Colore 3 9 3 2 2 2 2" xfId="24452" xr:uid="{00000000-0005-0000-0000-00008D5E0000}"/>
    <cellStyle name="40% - Colore 3 9 3 2 2 2 3" xfId="24453" xr:uid="{00000000-0005-0000-0000-00008E5E0000}"/>
    <cellStyle name="40% - Colore 3 9 3 2 2 3" xfId="24454" xr:uid="{00000000-0005-0000-0000-00008F5E0000}"/>
    <cellStyle name="40% - Colore 3 9 3 2 2 4" xfId="24455" xr:uid="{00000000-0005-0000-0000-0000905E0000}"/>
    <cellStyle name="40% - Colore 3 9 3 2 3" xfId="24456" xr:uid="{00000000-0005-0000-0000-0000915E0000}"/>
    <cellStyle name="40% - Colore 3 9 3 2 3 2" xfId="24457" xr:uid="{00000000-0005-0000-0000-0000925E0000}"/>
    <cellStyle name="40% - Colore 3 9 3 2 3 3" xfId="24458" xr:uid="{00000000-0005-0000-0000-0000935E0000}"/>
    <cellStyle name="40% - Colore 3 9 3 2 4" xfId="24459" xr:uid="{00000000-0005-0000-0000-0000945E0000}"/>
    <cellStyle name="40% - Colore 3 9 3 2 4 2" xfId="24460" xr:uid="{00000000-0005-0000-0000-0000955E0000}"/>
    <cellStyle name="40% - Colore 3 9 3 2 4 3" xfId="24461" xr:uid="{00000000-0005-0000-0000-0000965E0000}"/>
    <cellStyle name="40% - Colore 3 9 3 2 5" xfId="24462" xr:uid="{00000000-0005-0000-0000-0000975E0000}"/>
    <cellStyle name="40% - Colore 3 9 3 2 5 2" xfId="24463" xr:uid="{00000000-0005-0000-0000-0000985E0000}"/>
    <cellStyle name="40% - Colore 3 9 3 2 5 3" xfId="24464" xr:uid="{00000000-0005-0000-0000-0000995E0000}"/>
    <cellStyle name="40% - Colore 3 9 3 2 6" xfId="24465" xr:uid="{00000000-0005-0000-0000-00009A5E0000}"/>
    <cellStyle name="40% - Colore 3 9 3 2 7" xfId="24466" xr:uid="{00000000-0005-0000-0000-00009B5E0000}"/>
    <cellStyle name="40% - Colore 3 9 3 3" xfId="24467" xr:uid="{00000000-0005-0000-0000-00009C5E0000}"/>
    <cellStyle name="40% - Colore 3 9 3 3 2" xfId="24468" xr:uid="{00000000-0005-0000-0000-00009D5E0000}"/>
    <cellStyle name="40% - Colore 3 9 3 3 2 2" xfId="24469" xr:uid="{00000000-0005-0000-0000-00009E5E0000}"/>
    <cellStyle name="40% - Colore 3 9 3 3 2 2 2" xfId="24470" xr:uid="{00000000-0005-0000-0000-00009F5E0000}"/>
    <cellStyle name="40% - Colore 3 9 3 3 2 2 3" xfId="24471" xr:uid="{00000000-0005-0000-0000-0000A05E0000}"/>
    <cellStyle name="40% - Colore 3 9 3 3 2 3" xfId="24472" xr:uid="{00000000-0005-0000-0000-0000A15E0000}"/>
    <cellStyle name="40% - Colore 3 9 3 3 2 4" xfId="24473" xr:uid="{00000000-0005-0000-0000-0000A25E0000}"/>
    <cellStyle name="40% - Colore 3 9 3 3 3" xfId="24474" xr:uid="{00000000-0005-0000-0000-0000A35E0000}"/>
    <cellStyle name="40% - Colore 3 9 3 3 3 2" xfId="24475" xr:uid="{00000000-0005-0000-0000-0000A45E0000}"/>
    <cellStyle name="40% - Colore 3 9 3 3 3 3" xfId="24476" xr:uid="{00000000-0005-0000-0000-0000A55E0000}"/>
    <cellStyle name="40% - Colore 3 9 3 3 4" xfId="24477" xr:uid="{00000000-0005-0000-0000-0000A65E0000}"/>
    <cellStyle name="40% - Colore 3 9 3 3 4 2" xfId="24478" xr:uid="{00000000-0005-0000-0000-0000A75E0000}"/>
    <cellStyle name="40% - Colore 3 9 3 3 4 3" xfId="24479" xr:uid="{00000000-0005-0000-0000-0000A85E0000}"/>
    <cellStyle name="40% - Colore 3 9 3 3 5" xfId="24480" xr:uid="{00000000-0005-0000-0000-0000A95E0000}"/>
    <cellStyle name="40% - Colore 3 9 3 3 5 2" xfId="24481" xr:uid="{00000000-0005-0000-0000-0000AA5E0000}"/>
    <cellStyle name="40% - Colore 3 9 3 3 5 3" xfId="24482" xr:uid="{00000000-0005-0000-0000-0000AB5E0000}"/>
    <cellStyle name="40% - Colore 3 9 3 3 6" xfId="24483" xr:uid="{00000000-0005-0000-0000-0000AC5E0000}"/>
    <cellStyle name="40% - Colore 3 9 3 3 7" xfId="24484" xr:uid="{00000000-0005-0000-0000-0000AD5E0000}"/>
    <cellStyle name="40% - Colore 3 9 3 4" xfId="24485" xr:uid="{00000000-0005-0000-0000-0000AE5E0000}"/>
    <cellStyle name="40% - Colore 3 9 3 4 2" xfId="24486" xr:uid="{00000000-0005-0000-0000-0000AF5E0000}"/>
    <cellStyle name="40% - Colore 3 9 3 4 2 2" xfId="24487" xr:uid="{00000000-0005-0000-0000-0000B05E0000}"/>
    <cellStyle name="40% - Colore 3 9 3 4 2 2 2" xfId="24488" xr:uid="{00000000-0005-0000-0000-0000B15E0000}"/>
    <cellStyle name="40% - Colore 3 9 3 4 2 2 3" xfId="24489" xr:uid="{00000000-0005-0000-0000-0000B25E0000}"/>
    <cellStyle name="40% - Colore 3 9 3 4 2 3" xfId="24490" xr:uid="{00000000-0005-0000-0000-0000B35E0000}"/>
    <cellStyle name="40% - Colore 3 9 3 4 2 4" xfId="24491" xr:uid="{00000000-0005-0000-0000-0000B45E0000}"/>
    <cellStyle name="40% - Colore 3 9 3 4 3" xfId="24492" xr:uid="{00000000-0005-0000-0000-0000B55E0000}"/>
    <cellStyle name="40% - Colore 3 9 3 4 3 2" xfId="24493" xr:uid="{00000000-0005-0000-0000-0000B65E0000}"/>
    <cellStyle name="40% - Colore 3 9 3 4 3 3" xfId="24494" xr:uid="{00000000-0005-0000-0000-0000B75E0000}"/>
    <cellStyle name="40% - Colore 3 9 3 4 4" xfId="24495" xr:uid="{00000000-0005-0000-0000-0000B85E0000}"/>
    <cellStyle name="40% - Colore 3 9 3 4 4 2" xfId="24496" xr:uid="{00000000-0005-0000-0000-0000B95E0000}"/>
    <cellStyle name="40% - Colore 3 9 3 4 4 3" xfId="24497" xr:uid="{00000000-0005-0000-0000-0000BA5E0000}"/>
    <cellStyle name="40% - Colore 3 9 3 4 5" xfId="24498" xr:uid="{00000000-0005-0000-0000-0000BB5E0000}"/>
    <cellStyle name="40% - Colore 3 9 3 4 5 2" xfId="24499" xr:uid="{00000000-0005-0000-0000-0000BC5E0000}"/>
    <cellStyle name="40% - Colore 3 9 3 4 5 3" xfId="24500" xr:uid="{00000000-0005-0000-0000-0000BD5E0000}"/>
    <cellStyle name="40% - Colore 3 9 3 4 6" xfId="24501" xr:uid="{00000000-0005-0000-0000-0000BE5E0000}"/>
    <cellStyle name="40% - Colore 3 9 3 4 7" xfId="24502" xr:uid="{00000000-0005-0000-0000-0000BF5E0000}"/>
    <cellStyle name="40% - Colore 3 9 3 5" xfId="24503" xr:uid="{00000000-0005-0000-0000-0000C05E0000}"/>
    <cellStyle name="40% - Colore 3 9 3 5 2" xfId="24504" xr:uid="{00000000-0005-0000-0000-0000C15E0000}"/>
    <cellStyle name="40% - Colore 3 9 3 5 2 2" xfId="24505" xr:uid="{00000000-0005-0000-0000-0000C25E0000}"/>
    <cellStyle name="40% - Colore 3 9 3 5 2 3" xfId="24506" xr:uid="{00000000-0005-0000-0000-0000C35E0000}"/>
    <cellStyle name="40% - Colore 3 9 3 5 3" xfId="24507" xr:uid="{00000000-0005-0000-0000-0000C45E0000}"/>
    <cellStyle name="40% - Colore 3 9 3 5 4" xfId="24508" xr:uid="{00000000-0005-0000-0000-0000C55E0000}"/>
    <cellStyle name="40% - Colore 3 9 3 6" xfId="24509" xr:uid="{00000000-0005-0000-0000-0000C65E0000}"/>
    <cellStyle name="40% - Colore 3 9 3 6 2" xfId="24510" xr:uid="{00000000-0005-0000-0000-0000C75E0000}"/>
    <cellStyle name="40% - Colore 3 9 3 6 3" xfId="24511" xr:uid="{00000000-0005-0000-0000-0000C85E0000}"/>
    <cellStyle name="40% - Colore 3 9 3 7" xfId="24512" xr:uid="{00000000-0005-0000-0000-0000C95E0000}"/>
    <cellStyle name="40% - Colore 3 9 3 7 2" xfId="24513" xr:uid="{00000000-0005-0000-0000-0000CA5E0000}"/>
    <cellStyle name="40% - Colore 3 9 3 7 3" xfId="24514" xr:uid="{00000000-0005-0000-0000-0000CB5E0000}"/>
    <cellStyle name="40% - Colore 3 9 3 8" xfId="24515" xr:uid="{00000000-0005-0000-0000-0000CC5E0000}"/>
    <cellStyle name="40% - Colore 3 9 3 8 2" xfId="24516" xr:uid="{00000000-0005-0000-0000-0000CD5E0000}"/>
    <cellStyle name="40% - Colore 3 9 3 8 3" xfId="24517" xr:uid="{00000000-0005-0000-0000-0000CE5E0000}"/>
    <cellStyle name="40% - Colore 3 9 3 9" xfId="24518" xr:uid="{00000000-0005-0000-0000-0000CF5E0000}"/>
    <cellStyle name="40% - Colore 3 9 4" xfId="24519" xr:uid="{00000000-0005-0000-0000-0000D05E0000}"/>
    <cellStyle name="40% - Colore 3 9 4 2" xfId="24520" xr:uid="{00000000-0005-0000-0000-0000D15E0000}"/>
    <cellStyle name="40% - Colore 3 9 4 2 2" xfId="24521" xr:uid="{00000000-0005-0000-0000-0000D25E0000}"/>
    <cellStyle name="40% - Colore 3 9 4 2 2 2" xfId="24522" xr:uid="{00000000-0005-0000-0000-0000D35E0000}"/>
    <cellStyle name="40% - Colore 3 9 4 2 2 3" xfId="24523" xr:uid="{00000000-0005-0000-0000-0000D45E0000}"/>
    <cellStyle name="40% - Colore 3 9 4 2 3" xfId="24524" xr:uid="{00000000-0005-0000-0000-0000D55E0000}"/>
    <cellStyle name="40% - Colore 3 9 4 2 4" xfId="24525" xr:uid="{00000000-0005-0000-0000-0000D65E0000}"/>
    <cellStyle name="40% - Colore 3 9 4 3" xfId="24526" xr:uid="{00000000-0005-0000-0000-0000D75E0000}"/>
    <cellStyle name="40% - Colore 3 9 4 3 2" xfId="24527" xr:uid="{00000000-0005-0000-0000-0000D85E0000}"/>
    <cellStyle name="40% - Colore 3 9 4 3 3" xfId="24528" xr:uid="{00000000-0005-0000-0000-0000D95E0000}"/>
    <cellStyle name="40% - Colore 3 9 4 4" xfId="24529" xr:uid="{00000000-0005-0000-0000-0000DA5E0000}"/>
    <cellStyle name="40% - Colore 3 9 4 4 2" xfId="24530" xr:uid="{00000000-0005-0000-0000-0000DB5E0000}"/>
    <cellStyle name="40% - Colore 3 9 4 4 3" xfId="24531" xr:uid="{00000000-0005-0000-0000-0000DC5E0000}"/>
    <cellStyle name="40% - Colore 3 9 4 5" xfId="24532" xr:uid="{00000000-0005-0000-0000-0000DD5E0000}"/>
    <cellStyle name="40% - Colore 3 9 4 5 2" xfId="24533" xr:uid="{00000000-0005-0000-0000-0000DE5E0000}"/>
    <cellStyle name="40% - Colore 3 9 4 5 3" xfId="24534" xr:uid="{00000000-0005-0000-0000-0000DF5E0000}"/>
    <cellStyle name="40% - Colore 3 9 4 6" xfId="24535" xr:uid="{00000000-0005-0000-0000-0000E05E0000}"/>
    <cellStyle name="40% - Colore 3 9 4 7" xfId="24536" xr:uid="{00000000-0005-0000-0000-0000E15E0000}"/>
    <cellStyle name="40% - Colore 3 9 5" xfId="24537" xr:uid="{00000000-0005-0000-0000-0000E25E0000}"/>
    <cellStyle name="40% - Colore 3 9 5 2" xfId="24538" xr:uid="{00000000-0005-0000-0000-0000E35E0000}"/>
    <cellStyle name="40% - Colore 3 9 5 2 2" xfId="24539" xr:uid="{00000000-0005-0000-0000-0000E45E0000}"/>
    <cellStyle name="40% - Colore 3 9 5 2 2 2" xfId="24540" xr:uid="{00000000-0005-0000-0000-0000E55E0000}"/>
    <cellStyle name="40% - Colore 3 9 5 2 2 3" xfId="24541" xr:uid="{00000000-0005-0000-0000-0000E65E0000}"/>
    <cellStyle name="40% - Colore 3 9 5 2 3" xfId="24542" xr:uid="{00000000-0005-0000-0000-0000E75E0000}"/>
    <cellStyle name="40% - Colore 3 9 5 2 4" xfId="24543" xr:uid="{00000000-0005-0000-0000-0000E85E0000}"/>
    <cellStyle name="40% - Colore 3 9 5 3" xfId="24544" xr:uid="{00000000-0005-0000-0000-0000E95E0000}"/>
    <cellStyle name="40% - Colore 3 9 5 3 2" xfId="24545" xr:uid="{00000000-0005-0000-0000-0000EA5E0000}"/>
    <cellStyle name="40% - Colore 3 9 5 3 3" xfId="24546" xr:uid="{00000000-0005-0000-0000-0000EB5E0000}"/>
    <cellStyle name="40% - Colore 3 9 5 4" xfId="24547" xr:uid="{00000000-0005-0000-0000-0000EC5E0000}"/>
    <cellStyle name="40% - Colore 3 9 5 4 2" xfId="24548" xr:uid="{00000000-0005-0000-0000-0000ED5E0000}"/>
    <cellStyle name="40% - Colore 3 9 5 4 3" xfId="24549" xr:uid="{00000000-0005-0000-0000-0000EE5E0000}"/>
    <cellStyle name="40% - Colore 3 9 5 5" xfId="24550" xr:uid="{00000000-0005-0000-0000-0000EF5E0000}"/>
    <cellStyle name="40% - Colore 3 9 5 5 2" xfId="24551" xr:uid="{00000000-0005-0000-0000-0000F05E0000}"/>
    <cellStyle name="40% - Colore 3 9 5 5 3" xfId="24552" xr:uid="{00000000-0005-0000-0000-0000F15E0000}"/>
    <cellStyle name="40% - Colore 3 9 5 6" xfId="24553" xr:uid="{00000000-0005-0000-0000-0000F25E0000}"/>
    <cellStyle name="40% - Colore 3 9 5 7" xfId="24554" xr:uid="{00000000-0005-0000-0000-0000F35E0000}"/>
    <cellStyle name="40% - Colore 3 9 6" xfId="24555" xr:uid="{00000000-0005-0000-0000-0000F45E0000}"/>
    <cellStyle name="40% - Colore 3 9 6 2" xfId="24556" xr:uid="{00000000-0005-0000-0000-0000F55E0000}"/>
    <cellStyle name="40% - Colore 3 9 6 2 2" xfId="24557" xr:uid="{00000000-0005-0000-0000-0000F65E0000}"/>
    <cellStyle name="40% - Colore 3 9 6 2 2 2" xfId="24558" xr:uid="{00000000-0005-0000-0000-0000F75E0000}"/>
    <cellStyle name="40% - Colore 3 9 6 2 2 3" xfId="24559" xr:uid="{00000000-0005-0000-0000-0000F85E0000}"/>
    <cellStyle name="40% - Colore 3 9 6 2 3" xfId="24560" xr:uid="{00000000-0005-0000-0000-0000F95E0000}"/>
    <cellStyle name="40% - Colore 3 9 6 2 4" xfId="24561" xr:uid="{00000000-0005-0000-0000-0000FA5E0000}"/>
    <cellStyle name="40% - Colore 3 9 6 3" xfId="24562" xr:uid="{00000000-0005-0000-0000-0000FB5E0000}"/>
    <cellStyle name="40% - Colore 3 9 6 3 2" xfId="24563" xr:uid="{00000000-0005-0000-0000-0000FC5E0000}"/>
    <cellStyle name="40% - Colore 3 9 6 3 3" xfId="24564" xr:uid="{00000000-0005-0000-0000-0000FD5E0000}"/>
    <cellStyle name="40% - Colore 3 9 6 4" xfId="24565" xr:uid="{00000000-0005-0000-0000-0000FE5E0000}"/>
    <cellStyle name="40% - Colore 3 9 6 4 2" xfId="24566" xr:uid="{00000000-0005-0000-0000-0000FF5E0000}"/>
    <cellStyle name="40% - Colore 3 9 6 4 3" xfId="24567" xr:uid="{00000000-0005-0000-0000-0000005F0000}"/>
    <cellStyle name="40% - Colore 3 9 6 5" xfId="24568" xr:uid="{00000000-0005-0000-0000-0000015F0000}"/>
    <cellStyle name="40% - Colore 3 9 6 5 2" xfId="24569" xr:uid="{00000000-0005-0000-0000-0000025F0000}"/>
    <cellStyle name="40% - Colore 3 9 6 5 3" xfId="24570" xr:uid="{00000000-0005-0000-0000-0000035F0000}"/>
    <cellStyle name="40% - Colore 3 9 6 6" xfId="24571" xr:uid="{00000000-0005-0000-0000-0000045F0000}"/>
    <cellStyle name="40% - Colore 3 9 6 7" xfId="24572" xr:uid="{00000000-0005-0000-0000-0000055F0000}"/>
    <cellStyle name="40% - Colore 3 9 7" xfId="24573" xr:uid="{00000000-0005-0000-0000-0000065F0000}"/>
    <cellStyle name="40% - Colore 3 9 7 2" xfId="24574" xr:uid="{00000000-0005-0000-0000-0000075F0000}"/>
    <cellStyle name="40% - Colore 3 9 7 2 2" xfId="24575" xr:uid="{00000000-0005-0000-0000-0000085F0000}"/>
    <cellStyle name="40% - Colore 3 9 7 2 3" xfId="24576" xr:uid="{00000000-0005-0000-0000-0000095F0000}"/>
    <cellStyle name="40% - Colore 3 9 7 3" xfId="24577" xr:uid="{00000000-0005-0000-0000-00000A5F0000}"/>
    <cellStyle name="40% - Colore 3 9 7 4" xfId="24578" xr:uid="{00000000-0005-0000-0000-00000B5F0000}"/>
    <cellStyle name="40% - Colore 3 9 8" xfId="24579" xr:uid="{00000000-0005-0000-0000-00000C5F0000}"/>
    <cellStyle name="40% - Colore 3 9 8 2" xfId="24580" xr:uid="{00000000-0005-0000-0000-00000D5F0000}"/>
    <cellStyle name="40% - Colore 3 9 8 3" xfId="24581" xr:uid="{00000000-0005-0000-0000-00000E5F0000}"/>
    <cellStyle name="40% - Colore 3 9 9" xfId="24582" xr:uid="{00000000-0005-0000-0000-00000F5F0000}"/>
    <cellStyle name="40% - Colore 3 9 9 2" xfId="24583" xr:uid="{00000000-0005-0000-0000-0000105F0000}"/>
    <cellStyle name="40% - Colore 3 9 9 3" xfId="24584" xr:uid="{00000000-0005-0000-0000-0000115F0000}"/>
    <cellStyle name="40% - Colore 4 10" xfId="24585" xr:uid="{00000000-0005-0000-0000-0000125F0000}"/>
    <cellStyle name="40% - Colore 4 10 10" xfId="24586" xr:uid="{00000000-0005-0000-0000-0000135F0000}"/>
    <cellStyle name="40% - Colore 4 10 11" xfId="24587" xr:uid="{00000000-0005-0000-0000-0000145F0000}"/>
    <cellStyle name="40% - Colore 4 10 2" xfId="24588" xr:uid="{00000000-0005-0000-0000-0000155F0000}"/>
    <cellStyle name="40% - Colore 4 10 2 10" xfId="24589" xr:uid="{00000000-0005-0000-0000-0000165F0000}"/>
    <cellStyle name="40% - Colore 4 10 2 2" xfId="24590" xr:uid="{00000000-0005-0000-0000-0000175F0000}"/>
    <cellStyle name="40% - Colore 4 10 2 2 2" xfId="24591" xr:uid="{00000000-0005-0000-0000-0000185F0000}"/>
    <cellStyle name="40% - Colore 4 10 2 2 2 2" xfId="24592" xr:uid="{00000000-0005-0000-0000-0000195F0000}"/>
    <cellStyle name="40% - Colore 4 10 2 2 2 2 2" xfId="24593" xr:uid="{00000000-0005-0000-0000-00001A5F0000}"/>
    <cellStyle name="40% - Colore 4 10 2 2 2 2 3" xfId="24594" xr:uid="{00000000-0005-0000-0000-00001B5F0000}"/>
    <cellStyle name="40% - Colore 4 10 2 2 2 3" xfId="24595" xr:uid="{00000000-0005-0000-0000-00001C5F0000}"/>
    <cellStyle name="40% - Colore 4 10 2 2 2 4" xfId="24596" xr:uid="{00000000-0005-0000-0000-00001D5F0000}"/>
    <cellStyle name="40% - Colore 4 10 2 2 3" xfId="24597" xr:uid="{00000000-0005-0000-0000-00001E5F0000}"/>
    <cellStyle name="40% - Colore 4 10 2 2 3 2" xfId="24598" xr:uid="{00000000-0005-0000-0000-00001F5F0000}"/>
    <cellStyle name="40% - Colore 4 10 2 2 3 3" xfId="24599" xr:uid="{00000000-0005-0000-0000-0000205F0000}"/>
    <cellStyle name="40% - Colore 4 10 2 2 4" xfId="24600" xr:uid="{00000000-0005-0000-0000-0000215F0000}"/>
    <cellStyle name="40% - Colore 4 10 2 2 4 2" xfId="24601" xr:uid="{00000000-0005-0000-0000-0000225F0000}"/>
    <cellStyle name="40% - Colore 4 10 2 2 4 3" xfId="24602" xr:uid="{00000000-0005-0000-0000-0000235F0000}"/>
    <cellStyle name="40% - Colore 4 10 2 2 5" xfId="24603" xr:uid="{00000000-0005-0000-0000-0000245F0000}"/>
    <cellStyle name="40% - Colore 4 10 2 2 5 2" xfId="24604" xr:uid="{00000000-0005-0000-0000-0000255F0000}"/>
    <cellStyle name="40% - Colore 4 10 2 2 5 3" xfId="24605" xr:uid="{00000000-0005-0000-0000-0000265F0000}"/>
    <cellStyle name="40% - Colore 4 10 2 2 6" xfId="24606" xr:uid="{00000000-0005-0000-0000-0000275F0000}"/>
    <cellStyle name="40% - Colore 4 10 2 2 7" xfId="24607" xr:uid="{00000000-0005-0000-0000-0000285F0000}"/>
    <cellStyle name="40% - Colore 4 10 2 3" xfId="24608" xr:uid="{00000000-0005-0000-0000-0000295F0000}"/>
    <cellStyle name="40% - Colore 4 10 2 3 2" xfId="24609" xr:uid="{00000000-0005-0000-0000-00002A5F0000}"/>
    <cellStyle name="40% - Colore 4 10 2 3 2 2" xfId="24610" xr:uid="{00000000-0005-0000-0000-00002B5F0000}"/>
    <cellStyle name="40% - Colore 4 10 2 3 2 2 2" xfId="24611" xr:uid="{00000000-0005-0000-0000-00002C5F0000}"/>
    <cellStyle name="40% - Colore 4 10 2 3 2 2 3" xfId="24612" xr:uid="{00000000-0005-0000-0000-00002D5F0000}"/>
    <cellStyle name="40% - Colore 4 10 2 3 2 3" xfId="24613" xr:uid="{00000000-0005-0000-0000-00002E5F0000}"/>
    <cellStyle name="40% - Colore 4 10 2 3 2 4" xfId="24614" xr:uid="{00000000-0005-0000-0000-00002F5F0000}"/>
    <cellStyle name="40% - Colore 4 10 2 3 3" xfId="24615" xr:uid="{00000000-0005-0000-0000-0000305F0000}"/>
    <cellStyle name="40% - Colore 4 10 2 3 3 2" xfId="24616" xr:uid="{00000000-0005-0000-0000-0000315F0000}"/>
    <cellStyle name="40% - Colore 4 10 2 3 3 3" xfId="24617" xr:uid="{00000000-0005-0000-0000-0000325F0000}"/>
    <cellStyle name="40% - Colore 4 10 2 3 4" xfId="24618" xr:uid="{00000000-0005-0000-0000-0000335F0000}"/>
    <cellStyle name="40% - Colore 4 10 2 3 4 2" xfId="24619" xr:uid="{00000000-0005-0000-0000-0000345F0000}"/>
    <cellStyle name="40% - Colore 4 10 2 3 4 3" xfId="24620" xr:uid="{00000000-0005-0000-0000-0000355F0000}"/>
    <cellStyle name="40% - Colore 4 10 2 3 5" xfId="24621" xr:uid="{00000000-0005-0000-0000-0000365F0000}"/>
    <cellStyle name="40% - Colore 4 10 2 3 5 2" xfId="24622" xr:uid="{00000000-0005-0000-0000-0000375F0000}"/>
    <cellStyle name="40% - Colore 4 10 2 3 5 3" xfId="24623" xr:uid="{00000000-0005-0000-0000-0000385F0000}"/>
    <cellStyle name="40% - Colore 4 10 2 3 6" xfId="24624" xr:uid="{00000000-0005-0000-0000-0000395F0000}"/>
    <cellStyle name="40% - Colore 4 10 2 3 7" xfId="24625" xr:uid="{00000000-0005-0000-0000-00003A5F0000}"/>
    <cellStyle name="40% - Colore 4 10 2 4" xfId="24626" xr:uid="{00000000-0005-0000-0000-00003B5F0000}"/>
    <cellStyle name="40% - Colore 4 10 2 4 2" xfId="24627" xr:uid="{00000000-0005-0000-0000-00003C5F0000}"/>
    <cellStyle name="40% - Colore 4 10 2 4 2 2" xfId="24628" xr:uid="{00000000-0005-0000-0000-00003D5F0000}"/>
    <cellStyle name="40% - Colore 4 10 2 4 2 2 2" xfId="24629" xr:uid="{00000000-0005-0000-0000-00003E5F0000}"/>
    <cellStyle name="40% - Colore 4 10 2 4 2 2 3" xfId="24630" xr:uid="{00000000-0005-0000-0000-00003F5F0000}"/>
    <cellStyle name="40% - Colore 4 10 2 4 2 3" xfId="24631" xr:uid="{00000000-0005-0000-0000-0000405F0000}"/>
    <cellStyle name="40% - Colore 4 10 2 4 2 4" xfId="24632" xr:uid="{00000000-0005-0000-0000-0000415F0000}"/>
    <cellStyle name="40% - Colore 4 10 2 4 3" xfId="24633" xr:uid="{00000000-0005-0000-0000-0000425F0000}"/>
    <cellStyle name="40% - Colore 4 10 2 4 3 2" xfId="24634" xr:uid="{00000000-0005-0000-0000-0000435F0000}"/>
    <cellStyle name="40% - Colore 4 10 2 4 3 3" xfId="24635" xr:uid="{00000000-0005-0000-0000-0000445F0000}"/>
    <cellStyle name="40% - Colore 4 10 2 4 4" xfId="24636" xr:uid="{00000000-0005-0000-0000-0000455F0000}"/>
    <cellStyle name="40% - Colore 4 10 2 4 4 2" xfId="24637" xr:uid="{00000000-0005-0000-0000-0000465F0000}"/>
    <cellStyle name="40% - Colore 4 10 2 4 4 3" xfId="24638" xr:uid="{00000000-0005-0000-0000-0000475F0000}"/>
    <cellStyle name="40% - Colore 4 10 2 4 5" xfId="24639" xr:uid="{00000000-0005-0000-0000-0000485F0000}"/>
    <cellStyle name="40% - Colore 4 10 2 4 5 2" xfId="24640" xr:uid="{00000000-0005-0000-0000-0000495F0000}"/>
    <cellStyle name="40% - Colore 4 10 2 4 5 3" xfId="24641" xr:uid="{00000000-0005-0000-0000-00004A5F0000}"/>
    <cellStyle name="40% - Colore 4 10 2 4 6" xfId="24642" xr:uid="{00000000-0005-0000-0000-00004B5F0000}"/>
    <cellStyle name="40% - Colore 4 10 2 4 7" xfId="24643" xr:uid="{00000000-0005-0000-0000-00004C5F0000}"/>
    <cellStyle name="40% - Colore 4 10 2 5" xfId="24644" xr:uid="{00000000-0005-0000-0000-00004D5F0000}"/>
    <cellStyle name="40% - Colore 4 10 2 5 2" xfId="24645" xr:uid="{00000000-0005-0000-0000-00004E5F0000}"/>
    <cellStyle name="40% - Colore 4 10 2 5 2 2" xfId="24646" xr:uid="{00000000-0005-0000-0000-00004F5F0000}"/>
    <cellStyle name="40% - Colore 4 10 2 5 2 3" xfId="24647" xr:uid="{00000000-0005-0000-0000-0000505F0000}"/>
    <cellStyle name="40% - Colore 4 10 2 5 3" xfId="24648" xr:uid="{00000000-0005-0000-0000-0000515F0000}"/>
    <cellStyle name="40% - Colore 4 10 2 5 4" xfId="24649" xr:uid="{00000000-0005-0000-0000-0000525F0000}"/>
    <cellStyle name="40% - Colore 4 10 2 6" xfId="24650" xr:uid="{00000000-0005-0000-0000-0000535F0000}"/>
    <cellStyle name="40% - Colore 4 10 2 6 2" xfId="24651" xr:uid="{00000000-0005-0000-0000-0000545F0000}"/>
    <cellStyle name="40% - Colore 4 10 2 6 3" xfId="24652" xr:uid="{00000000-0005-0000-0000-0000555F0000}"/>
    <cellStyle name="40% - Colore 4 10 2 7" xfId="24653" xr:uid="{00000000-0005-0000-0000-0000565F0000}"/>
    <cellStyle name="40% - Colore 4 10 2 7 2" xfId="24654" xr:uid="{00000000-0005-0000-0000-0000575F0000}"/>
    <cellStyle name="40% - Colore 4 10 2 7 3" xfId="24655" xr:uid="{00000000-0005-0000-0000-0000585F0000}"/>
    <cellStyle name="40% - Colore 4 10 2 8" xfId="24656" xr:uid="{00000000-0005-0000-0000-0000595F0000}"/>
    <cellStyle name="40% - Colore 4 10 2 8 2" xfId="24657" xr:uid="{00000000-0005-0000-0000-00005A5F0000}"/>
    <cellStyle name="40% - Colore 4 10 2 8 3" xfId="24658" xr:uid="{00000000-0005-0000-0000-00005B5F0000}"/>
    <cellStyle name="40% - Colore 4 10 2 9" xfId="24659" xr:uid="{00000000-0005-0000-0000-00005C5F0000}"/>
    <cellStyle name="40% - Colore 4 10 3" xfId="24660" xr:uid="{00000000-0005-0000-0000-00005D5F0000}"/>
    <cellStyle name="40% - Colore 4 10 3 2" xfId="24661" xr:uid="{00000000-0005-0000-0000-00005E5F0000}"/>
    <cellStyle name="40% - Colore 4 10 3 2 2" xfId="24662" xr:uid="{00000000-0005-0000-0000-00005F5F0000}"/>
    <cellStyle name="40% - Colore 4 10 3 2 2 2" xfId="24663" xr:uid="{00000000-0005-0000-0000-0000605F0000}"/>
    <cellStyle name="40% - Colore 4 10 3 2 2 3" xfId="24664" xr:uid="{00000000-0005-0000-0000-0000615F0000}"/>
    <cellStyle name="40% - Colore 4 10 3 2 3" xfId="24665" xr:uid="{00000000-0005-0000-0000-0000625F0000}"/>
    <cellStyle name="40% - Colore 4 10 3 2 4" xfId="24666" xr:uid="{00000000-0005-0000-0000-0000635F0000}"/>
    <cellStyle name="40% - Colore 4 10 3 3" xfId="24667" xr:uid="{00000000-0005-0000-0000-0000645F0000}"/>
    <cellStyle name="40% - Colore 4 10 3 3 2" xfId="24668" xr:uid="{00000000-0005-0000-0000-0000655F0000}"/>
    <cellStyle name="40% - Colore 4 10 3 3 3" xfId="24669" xr:uid="{00000000-0005-0000-0000-0000665F0000}"/>
    <cellStyle name="40% - Colore 4 10 3 4" xfId="24670" xr:uid="{00000000-0005-0000-0000-0000675F0000}"/>
    <cellStyle name="40% - Colore 4 10 3 4 2" xfId="24671" xr:uid="{00000000-0005-0000-0000-0000685F0000}"/>
    <cellStyle name="40% - Colore 4 10 3 4 3" xfId="24672" xr:uid="{00000000-0005-0000-0000-0000695F0000}"/>
    <cellStyle name="40% - Colore 4 10 3 5" xfId="24673" xr:uid="{00000000-0005-0000-0000-00006A5F0000}"/>
    <cellStyle name="40% - Colore 4 10 3 5 2" xfId="24674" xr:uid="{00000000-0005-0000-0000-00006B5F0000}"/>
    <cellStyle name="40% - Colore 4 10 3 5 3" xfId="24675" xr:uid="{00000000-0005-0000-0000-00006C5F0000}"/>
    <cellStyle name="40% - Colore 4 10 3 6" xfId="24676" xr:uid="{00000000-0005-0000-0000-00006D5F0000}"/>
    <cellStyle name="40% - Colore 4 10 3 7" xfId="24677" xr:uid="{00000000-0005-0000-0000-00006E5F0000}"/>
    <cellStyle name="40% - Colore 4 10 4" xfId="24678" xr:uid="{00000000-0005-0000-0000-00006F5F0000}"/>
    <cellStyle name="40% - Colore 4 10 4 2" xfId="24679" xr:uid="{00000000-0005-0000-0000-0000705F0000}"/>
    <cellStyle name="40% - Colore 4 10 4 2 2" xfId="24680" xr:uid="{00000000-0005-0000-0000-0000715F0000}"/>
    <cellStyle name="40% - Colore 4 10 4 2 2 2" xfId="24681" xr:uid="{00000000-0005-0000-0000-0000725F0000}"/>
    <cellStyle name="40% - Colore 4 10 4 2 2 3" xfId="24682" xr:uid="{00000000-0005-0000-0000-0000735F0000}"/>
    <cellStyle name="40% - Colore 4 10 4 2 3" xfId="24683" xr:uid="{00000000-0005-0000-0000-0000745F0000}"/>
    <cellStyle name="40% - Colore 4 10 4 2 4" xfId="24684" xr:uid="{00000000-0005-0000-0000-0000755F0000}"/>
    <cellStyle name="40% - Colore 4 10 4 3" xfId="24685" xr:uid="{00000000-0005-0000-0000-0000765F0000}"/>
    <cellStyle name="40% - Colore 4 10 4 3 2" xfId="24686" xr:uid="{00000000-0005-0000-0000-0000775F0000}"/>
    <cellStyle name="40% - Colore 4 10 4 3 3" xfId="24687" xr:uid="{00000000-0005-0000-0000-0000785F0000}"/>
    <cellStyle name="40% - Colore 4 10 4 4" xfId="24688" xr:uid="{00000000-0005-0000-0000-0000795F0000}"/>
    <cellStyle name="40% - Colore 4 10 4 4 2" xfId="24689" xr:uid="{00000000-0005-0000-0000-00007A5F0000}"/>
    <cellStyle name="40% - Colore 4 10 4 4 3" xfId="24690" xr:uid="{00000000-0005-0000-0000-00007B5F0000}"/>
    <cellStyle name="40% - Colore 4 10 4 5" xfId="24691" xr:uid="{00000000-0005-0000-0000-00007C5F0000}"/>
    <cellStyle name="40% - Colore 4 10 4 5 2" xfId="24692" xr:uid="{00000000-0005-0000-0000-00007D5F0000}"/>
    <cellStyle name="40% - Colore 4 10 4 5 3" xfId="24693" xr:uid="{00000000-0005-0000-0000-00007E5F0000}"/>
    <cellStyle name="40% - Colore 4 10 4 6" xfId="24694" xr:uid="{00000000-0005-0000-0000-00007F5F0000}"/>
    <cellStyle name="40% - Colore 4 10 4 7" xfId="24695" xr:uid="{00000000-0005-0000-0000-0000805F0000}"/>
    <cellStyle name="40% - Colore 4 10 5" xfId="24696" xr:uid="{00000000-0005-0000-0000-0000815F0000}"/>
    <cellStyle name="40% - Colore 4 10 5 2" xfId="24697" xr:uid="{00000000-0005-0000-0000-0000825F0000}"/>
    <cellStyle name="40% - Colore 4 10 5 2 2" xfId="24698" xr:uid="{00000000-0005-0000-0000-0000835F0000}"/>
    <cellStyle name="40% - Colore 4 10 5 2 2 2" xfId="24699" xr:uid="{00000000-0005-0000-0000-0000845F0000}"/>
    <cellStyle name="40% - Colore 4 10 5 2 2 3" xfId="24700" xr:uid="{00000000-0005-0000-0000-0000855F0000}"/>
    <cellStyle name="40% - Colore 4 10 5 2 3" xfId="24701" xr:uid="{00000000-0005-0000-0000-0000865F0000}"/>
    <cellStyle name="40% - Colore 4 10 5 2 4" xfId="24702" xr:uid="{00000000-0005-0000-0000-0000875F0000}"/>
    <cellStyle name="40% - Colore 4 10 5 3" xfId="24703" xr:uid="{00000000-0005-0000-0000-0000885F0000}"/>
    <cellStyle name="40% - Colore 4 10 5 3 2" xfId="24704" xr:uid="{00000000-0005-0000-0000-0000895F0000}"/>
    <cellStyle name="40% - Colore 4 10 5 3 3" xfId="24705" xr:uid="{00000000-0005-0000-0000-00008A5F0000}"/>
    <cellStyle name="40% - Colore 4 10 5 4" xfId="24706" xr:uid="{00000000-0005-0000-0000-00008B5F0000}"/>
    <cellStyle name="40% - Colore 4 10 5 4 2" xfId="24707" xr:uid="{00000000-0005-0000-0000-00008C5F0000}"/>
    <cellStyle name="40% - Colore 4 10 5 4 3" xfId="24708" xr:uid="{00000000-0005-0000-0000-00008D5F0000}"/>
    <cellStyle name="40% - Colore 4 10 5 5" xfId="24709" xr:uid="{00000000-0005-0000-0000-00008E5F0000}"/>
    <cellStyle name="40% - Colore 4 10 5 5 2" xfId="24710" xr:uid="{00000000-0005-0000-0000-00008F5F0000}"/>
    <cellStyle name="40% - Colore 4 10 5 5 3" xfId="24711" xr:uid="{00000000-0005-0000-0000-0000905F0000}"/>
    <cellStyle name="40% - Colore 4 10 5 6" xfId="24712" xr:uid="{00000000-0005-0000-0000-0000915F0000}"/>
    <cellStyle name="40% - Colore 4 10 5 7" xfId="24713" xr:uid="{00000000-0005-0000-0000-0000925F0000}"/>
    <cellStyle name="40% - Colore 4 10 6" xfId="24714" xr:uid="{00000000-0005-0000-0000-0000935F0000}"/>
    <cellStyle name="40% - Colore 4 10 6 2" xfId="24715" xr:uid="{00000000-0005-0000-0000-0000945F0000}"/>
    <cellStyle name="40% - Colore 4 10 6 2 2" xfId="24716" xr:uid="{00000000-0005-0000-0000-0000955F0000}"/>
    <cellStyle name="40% - Colore 4 10 6 2 3" xfId="24717" xr:uid="{00000000-0005-0000-0000-0000965F0000}"/>
    <cellStyle name="40% - Colore 4 10 6 3" xfId="24718" xr:uid="{00000000-0005-0000-0000-0000975F0000}"/>
    <cellStyle name="40% - Colore 4 10 6 4" xfId="24719" xr:uid="{00000000-0005-0000-0000-0000985F0000}"/>
    <cellStyle name="40% - Colore 4 10 7" xfId="24720" xr:uid="{00000000-0005-0000-0000-0000995F0000}"/>
    <cellStyle name="40% - Colore 4 10 7 2" xfId="24721" xr:uid="{00000000-0005-0000-0000-00009A5F0000}"/>
    <cellStyle name="40% - Colore 4 10 7 3" xfId="24722" xr:uid="{00000000-0005-0000-0000-00009B5F0000}"/>
    <cellStyle name="40% - Colore 4 10 8" xfId="24723" xr:uid="{00000000-0005-0000-0000-00009C5F0000}"/>
    <cellStyle name="40% - Colore 4 10 8 2" xfId="24724" xr:uid="{00000000-0005-0000-0000-00009D5F0000}"/>
    <cellStyle name="40% - Colore 4 10 8 3" xfId="24725" xr:uid="{00000000-0005-0000-0000-00009E5F0000}"/>
    <cellStyle name="40% - Colore 4 10 9" xfId="24726" xr:uid="{00000000-0005-0000-0000-00009F5F0000}"/>
    <cellStyle name="40% - Colore 4 10 9 2" xfId="24727" xr:uid="{00000000-0005-0000-0000-0000A05F0000}"/>
    <cellStyle name="40% - Colore 4 10 9 3" xfId="24728" xr:uid="{00000000-0005-0000-0000-0000A15F0000}"/>
    <cellStyle name="40% - Colore 4 11" xfId="24729" xr:uid="{00000000-0005-0000-0000-0000A25F0000}"/>
    <cellStyle name="40% - Colore 4 11 10" xfId="24730" xr:uid="{00000000-0005-0000-0000-0000A35F0000}"/>
    <cellStyle name="40% - Colore 4 11 11" xfId="24731" xr:uid="{00000000-0005-0000-0000-0000A45F0000}"/>
    <cellStyle name="40% - Colore 4 11 2" xfId="24732" xr:uid="{00000000-0005-0000-0000-0000A55F0000}"/>
    <cellStyle name="40% - Colore 4 11 2 10" xfId="24733" xr:uid="{00000000-0005-0000-0000-0000A65F0000}"/>
    <cellStyle name="40% - Colore 4 11 2 2" xfId="24734" xr:uid="{00000000-0005-0000-0000-0000A75F0000}"/>
    <cellStyle name="40% - Colore 4 11 2 2 2" xfId="24735" xr:uid="{00000000-0005-0000-0000-0000A85F0000}"/>
    <cellStyle name="40% - Colore 4 11 2 2 2 2" xfId="24736" xr:uid="{00000000-0005-0000-0000-0000A95F0000}"/>
    <cellStyle name="40% - Colore 4 11 2 2 2 2 2" xfId="24737" xr:uid="{00000000-0005-0000-0000-0000AA5F0000}"/>
    <cellStyle name="40% - Colore 4 11 2 2 2 2 3" xfId="24738" xr:uid="{00000000-0005-0000-0000-0000AB5F0000}"/>
    <cellStyle name="40% - Colore 4 11 2 2 2 3" xfId="24739" xr:uid="{00000000-0005-0000-0000-0000AC5F0000}"/>
    <cellStyle name="40% - Colore 4 11 2 2 2 4" xfId="24740" xr:uid="{00000000-0005-0000-0000-0000AD5F0000}"/>
    <cellStyle name="40% - Colore 4 11 2 2 3" xfId="24741" xr:uid="{00000000-0005-0000-0000-0000AE5F0000}"/>
    <cellStyle name="40% - Colore 4 11 2 2 3 2" xfId="24742" xr:uid="{00000000-0005-0000-0000-0000AF5F0000}"/>
    <cellStyle name="40% - Colore 4 11 2 2 3 3" xfId="24743" xr:uid="{00000000-0005-0000-0000-0000B05F0000}"/>
    <cellStyle name="40% - Colore 4 11 2 2 4" xfId="24744" xr:uid="{00000000-0005-0000-0000-0000B15F0000}"/>
    <cellStyle name="40% - Colore 4 11 2 2 4 2" xfId="24745" xr:uid="{00000000-0005-0000-0000-0000B25F0000}"/>
    <cellStyle name="40% - Colore 4 11 2 2 4 3" xfId="24746" xr:uid="{00000000-0005-0000-0000-0000B35F0000}"/>
    <cellStyle name="40% - Colore 4 11 2 2 5" xfId="24747" xr:uid="{00000000-0005-0000-0000-0000B45F0000}"/>
    <cellStyle name="40% - Colore 4 11 2 2 5 2" xfId="24748" xr:uid="{00000000-0005-0000-0000-0000B55F0000}"/>
    <cellStyle name="40% - Colore 4 11 2 2 5 3" xfId="24749" xr:uid="{00000000-0005-0000-0000-0000B65F0000}"/>
    <cellStyle name="40% - Colore 4 11 2 2 6" xfId="24750" xr:uid="{00000000-0005-0000-0000-0000B75F0000}"/>
    <cellStyle name="40% - Colore 4 11 2 2 7" xfId="24751" xr:uid="{00000000-0005-0000-0000-0000B85F0000}"/>
    <cellStyle name="40% - Colore 4 11 2 3" xfId="24752" xr:uid="{00000000-0005-0000-0000-0000B95F0000}"/>
    <cellStyle name="40% - Colore 4 11 2 3 2" xfId="24753" xr:uid="{00000000-0005-0000-0000-0000BA5F0000}"/>
    <cellStyle name="40% - Colore 4 11 2 3 2 2" xfId="24754" xr:uid="{00000000-0005-0000-0000-0000BB5F0000}"/>
    <cellStyle name="40% - Colore 4 11 2 3 2 2 2" xfId="24755" xr:uid="{00000000-0005-0000-0000-0000BC5F0000}"/>
    <cellStyle name="40% - Colore 4 11 2 3 2 2 3" xfId="24756" xr:uid="{00000000-0005-0000-0000-0000BD5F0000}"/>
    <cellStyle name="40% - Colore 4 11 2 3 2 3" xfId="24757" xr:uid="{00000000-0005-0000-0000-0000BE5F0000}"/>
    <cellStyle name="40% - Colore 4 11 2 3 2 4" xfId="24758" xr:uid="{00000000-0005-0000-0000-0000BF5F0000}"/>
    <cellStyle name="40% - Colore 4 11 2 3 3" xfId="24759" xr:uid="{00000000-0005-0000-0000-0000C05F0000}"/>
    <cellStyle name="40% - Colore 4 11 2 3 3 2" xfId="24760" xr:uid="{00000000-0005-0000-0000-0000C15F0000}"/>
    <cellStyle name="40% - Colore 4 11 2 3 3 3" xfId="24761" xr:uid="{00000000-0005-0000-0000-0000C25F0000}"/>
    <cellStyle name="40% - Colore 4 11 2 3 4" xfId="24762" xr:uid="{00000000-0005-0000-0000-0000C35F0000}"/>
    <cellStyle name="40% - Colore 4 11 2 3 4 2" xfId="24763" xr:uid="{00000000-0005-0000-0000-0000C45F0000}"/>
    <cellStyle name="40% - Colore 4 11 2 3 4 3" xfId="24764" xr:uid="{00000000-0005-0000-0000-0000C55F0000}"/>
    <cellStyle name="40% - Colore 4 11 2 3 5" xfId="24765" xr:uid="{00000000-0005-0000-0000-0000C65F0000}"/>
    <cellStyle name="40% - Colore 4 11 2 3 5 2" xfId="24766" xr:uid="{00000000-0005-0000-0000-0000C75F0000}"/>
    <cellStyle name="40% - Colore 4 11 2 3 5 3" xfId="24767" xr:uid="{00000000-0005-0000-0000-0000C85F0000}"/>
    <cellStyle name="40% - Colore 4 11 2 3 6" xfId="24768" xr:uid="{00000000-0005-0000-0000-0000C95F0000}"/>
    <cellStyle name="40% - Colore 4 11 2 3 7" xfId="24769" xr:uid="{00000000-0005-0000-0000-0000CA5F0000}"/>
    <cellStyle name="40% - Colore 4 11 2 4" xfId="24770" xr:uid="{00000000-0005-0000-0000-0000CB5F0000}"/>
    <cellStyle name="40% - Colore 4 11 2 4 2" xfId="24771" xr:uid="{00000000-0005-0000-0000-0000CC5F0000}"/>
    <cellStyle name="40% - Colore 4 11 2 4 2 2" xfId="24772" xr:uid="{00000000-0005-0000-0000-0000CD5F0000}"/>
    <cellStyle name="40% - Colore 4 11 2 4 2 2 2" xfId="24773" xr:uid="{00000000-0005-0000-0000-0000CE5F0000}"/>
    <cellStyle name="40% - Colore 4 11 2 4 2 2 3" xfId="24774" xr:uid="{00000000-0005-0000-0000-0000CF5F0000}"/>
    <cellStyle name="40% - Colore 4 11 2 4 2 3" xfId="24775" xr:uid="{00000000-0005-0000-0000-0000D05F0000}"/>
    <cellStyle name="40% - Colore 4 11 2 4 2 4" xfId="24776" xr:uid="{00000000-0005-0000-0000-0000D15F0000}"/>
    <cellStyle name="40% - Colore 4 11 2 4 3" xfId="24777" xr:uid="{00000000-0005-0000-0000-0000D25F0000}"/>
    <cellStyle name="40% - Colore 4 11 2 4 3 2" xfId="24778" xr:uid="{00000000-0005-0000-0000-0000D35F0000}"/>
    <cellStyle name="40% - Colore 4 11 2 4 3 3" xfId="24779" xr:uid="{00000000-0005-0000-0000-0000D45F0000}"/>
    <cellStyle name="40% - Colore 4 11 2 4 4" xfId="24780" xr:uid="{00000000-0005-0000-0000-0000D55F0000}"/>
    <cellStyle name="40% - Colore 4 11 2 4 4 2" xfId="24781" xr:uid="{00000000-0005-0000-0000-0000D65F0000}"/>
    <cellStyle name="40% - Colore 4 11 2 4 4 3" xfId="24782" xr:uid="{00000000-0005-0000-0000-0000D75F0000}"/>
    <cellStyle name="40% - Colore 4 11 2 4 5" xfId="24783" xr:uid="{00000000-0005-0000-0000-0000D85F0000}"/>
    <cellStyle name="40% - Colore 4 11 2 4 5 2" xfId="24784" xr:uid="{00000000-0005-0000-0000-0000D95F0000}"/>
    <cellStyle name="40% - Colore 4 11 2 4 5 3" xfId="24785" xr:uid="{00000000-0005-0000-0000-0000DA5F0000}"/>
    <cellStyle name="40% - Colore 4 11 2 4 6" xfId="24786" xr:uid="{00000000-0005-0000-0000-0000DB5F0000}"/>
    <cellStyle name="40% - Colore 4 11 2 4 7" xfId="24787" xr:uid="{00000000-0005-0000-0000-0000DC5F0000}"/>
    <cellStyle name="40% - Colore 4 11 2 5" xfId="24788" xr:uid="{00000000-0005-0000-0000-0000DD5F0000}"/>
    <cellStyle name="40% - Colore 4 11 2 5 2" xfId="24789" xr:uid="{00000000-0005-0000-0000-0000DE5F0000}"/>
    <cellStyle name="40% - Colore 4 11 2 5 2 2" xfId="24790" xr:uid="{00000000-0005-0000-0000-0000DF5F0000}"/>
    <cellStyle name="40% - Colore 4 11 2 5 2 3" xfId="24791" xr:uid="{00000000-0005-0000-0000-0000E05F0000}"/>
    <cellStyle name="40% - Colore 4 11 2 5 3" xfId="24792" xr:uid="{00000000-0005-0000-0000-0000E15F0000}"/>
    <cellStyle name="40% - Colore 4 11 2 5 4" xfId="24793" xr:uid="{00000000-0005-0000-0000-0000E25F0000}"/>
    <cellStyle name="40% - Colore 4 11 2 6" xfId="24794" xr:uid="{00000000-0005-0000-0000-0000E35F0000}"/>
    <cellStyle name="40% - Colore 4 11 2 6 2" xfId="24795" xr:uid="{00000000-0005-0000-0000-0000E45F0000}"/>
    <cellStyle name="40% - Colore 4 11 2 6 3" xfId="24796" xr:uid="{00000000-0005-0000-0000-0000E55F0000}"/>
    <cellStyle name="40% - Colore 4 11 2 7" xfId="24797" xr:uid="{00000000-0005-0000-0000-0000E65F0000}"/>
    <cellStyle name="40% - Colore 4 11 2 7 2" xfId="24798" xr:uid="{00000000-0005-0000-0000-0000E75F0000}"/>
    <cellStyle name="40% - Colore 4 11 2 7 3" xfId="24799" xr:uid="{00000000-0005-0000-0000-0000E85F0000}"/>
    <cellStyle name="40% - Colore 4 11 2 8" xfId="24800" xr:uid="{00000000-0005-0000-0000-0000E95F0000}"/>
    <cellStyle name="40% - Colore 4 11 2 8 2" xfId="24801" xr:uid="{00000000-0005-0000-0000-0000EA5F0000}"/>
    <cellStyle name="40% - Colore 4 11 2 8 3" xfId="24802" xr:uid="{00000000-0005-0000-0000-0000EB5F0000}"/>
    <cellStyle name="40% - Colore 4 11 2 9" xfId="24803" xr:uid="{00000000-0005-0000-0000-0000EC5F0000}"/>
    <cellStyle name="40% - Colore 4 11 3" xfId="24804" xr:uid="{00000000-0005-0000-0000-0000ED5F0000}"/>
    <cellStyle name="40% - Colore 4 11 3 2" xfId="24805" xr:uid="{00000000-0005-0000-0000-0000EE5F0000}"/>
    <cellStyle name="40% - Colore 4 11 3 2 2" xfId="24806" xr:uid="{00000000-0005-0000-0000-0000EF5F0000}"/>
    <cellStyle name="40% - Colore 4 11 3 2 2 2" xfId="24807" xr:uid="{00000000-0005-0000-0000-0000F05F0000}"/>
    <cellStyle name="40% - Colore 4 11 3 2 2 3" xfId="24808" xr:uid="{00000000-0005-0000-0000-0000F15F0000}"/>
    <cellStyle name="40% - Colore 4 11 3 2 3" xfId="24809" xr:uid="{00000000-0005-0000-0000-0000F25F0000}"/>
    <cellStyle name="40% - Colore 4 11 3 2 4" xfId="24810" xr:uid="{00000000-0005-0000-0000-0000F35F0000}"/>
    <cellStyle name="40% - Colore 4 11 3 3" xfId="24811" xr:uid="{00000000-0005-0000-0000-0000F45F0000}"/>
    <cellStyle name="40% - Colore 4 11 3 3 2" xfId="24812" xr:uid="{00000000-0005-0000-0000-0000F55F0000}"/>
    <cellStyle name="40% - Colore 4 11 3 3 3" xfId="24813" xr:uid="{00000000-0005-0000-0000-0000F65F0000}"/>
    <cellStyle name="40% - Colore 4 11 3 4" xfId="24814" xr:uid="{00000000-0005-0000-0000-0000F75F0000}"/>
    <cellStyle name="40% - Colore 4 11 3 4 2" xfId="24815" xr:uid="{00000000-0005-0000-0000-0000F85F0000}"/>
    <cellStyle name="40% - Colore 4 11 3 4 3" xfId="24816" xr:uid="{00000000-0005-0000-0000-0000F95F0000}"/>
    <cellStyle name="40% - Colore 4 11 3 5" xfId="24817" xr:uid="{00000000-0005-0000-0000-0000FA5F0000}"/>
    <cellStyle name="40% - Colore 4 11 3 5 2" xfId="24818" xr:uid="{00000000-0005-0000-0000-0000FB5F0000}"/>
    <cellStyle name="40% - Colore 4 11 3 5 3" xfId="24819" xr:uid="{00000000-0005-0000-0000-0000FC5F0000}"/>
    <cellStyle name="40% - Colore 4 11 3 6" xfId="24820" xr:uid="{00000000-0005-0000-0000-0000FD5F0000}"/>
    <cellStyle name="40% - Colore 4 11 3 7" xfId="24821" xr:uid="{00000000-0005-0000-0000-0000FE5F0000}"/>
    <cellStyle name="40% - Colore 4 11 4" xfId="24822" xr:uid="{00000000-0005-0000-0000-0000FF5F0000}"/>
    <cellStyle name="40% - Colore 4 11 4 2" xfId="24823" xr:uid="{00000000-0005-0000-0000-000000600000}"/>
    <cellStyle name="40% - Colore 4 11 4 2 2" xfId="24824" xr:uid="{00000000-0005-0000-0000-000001600000}"/>
    <cellStyle name="40% - Colore 4 11 4 2 2 2" xfId="24825" xr:uid="{00000000-0005-0000-0000-000002600000}"/>
    <cellStyle name="40% - Colore 4 11 4 2 2 3" xfId="24826" xr:uid="{00000000-0005-0000-0000-000003600000}"/>
    <cellStyle name="40% - Colore 4 11 4 2 3" xfId="24827" xr:uid="{00000000-0005-0000-0000-000004600000}"/>
    <cellStyle name="40% - Colore 4 11 4 2 4" xfId="24828" xr:uid="{00000000-0005-0000-0000-000005600000}"/>
    <cellStyle name="40% - Colore 4 11 4 3" xfId="24829" xr:uid="{00000000-0005-0000-0000-000006600000}"/>
    <cellStyle name="40% - Colore 4 11 4 3 2" xfId="24830" xr:uid="{00000000-0005-0000-0000-000007600000}"/>
    <cellStyle name="40% - Colore 4 11 4 3 3" xfId="24831" xr:uid="{00000000-0005-0000-0000-000008600000}"/>
    <cellStyle name="40% - Colore 4 11 4 4" xfId="24832" xr:uid="{00000000-0005-0000-0000-000009600000}"/>
    <cellStyle name="40% - Colore 4 11 4 4 2" xfId="24833" xr:uid="{00000000-0005-0000-0000-00000A600000}"/>
    <cellStyle name="40% - Colore 4 11 4 4 3" xfId="24834" xr:uid="{00000000-0005-0000-0000-00000B600000}"/>
    <cellStyle name="40% - Colore 4 11 4 5" xfId="24835" xr:uid="{00000000-0005-0000-0000-00000C600000}"/>
    <cellStyle name="40% - Colore 4 11 4 5 2" xfId="24836" xr:uid="{00000000-0005-0000-0000-00000D600000}"/>
    <cellStyle name="40% - Colore 4 11 4 5 3" xfId="24837" xr:uid="{00000000-0005-0000-0000-00000E600000}"/>
    <cellStyle name="40% - Colore 4 11 4 6" xfId="24838" xr:uid="{00000000-0005-0000-0000-00000F600000}"/>
    <cellStyle name="40% - Colore 4 11 4 7" xfId="24839" xr:uid="{00000000-0005-0000-0000-000010600000}"/>
    <cellStyle name="40% - Colore 4 11 5" xfId="24840" xr:uid="{00000000-0005-0000-0000-000011600000}"/>
    <cellStyle name="40% - Colore 4 11 5 2" xfId="24841" xr:uid="{00000000-0005-0000-0000-000012600000}"/>
    <cellStyle name="40% - Colore 4 11 5 2 2" xfId="24842" xr:uid="{00000000-0005-0000-0000-000013600000}"/>
    <cellStyle name="40% - Colore 4 11 5 2 2 2" xfId="24843" xr:uid="{00000000-0005-0000-0000-000014600000}"/>
    <cellStyle name="40% - Colore 4 11 5 2 2 3" xfId="24844" xr:uid="{00000000-0005-0000-0000-000015600000}"/>
    <cellStyle name="40% - Colore 4 11 5 2 3" xfId="24845" xr:uid="{00000000-0005-0000-0000-000016600000}"/>
    <cellStyle name="40% - Colore 4 11 5 2 4" xfId="24846" xr:uid="{00000000-0005-0000-0000-000017600000}"/>
    <cellStyle name="40% - Colore 4 11 5 3" xfId="24847" xr:uid="{00000000-0005-0000-0000-000018600000}"/>
    <cellStyle name="40% - Colore 4 11 5 3 2" xfId="24848" xr:uid="{00000000-0005-0000-0000-000019600000}"/>
    <cellStyle name="40% - Colore 4 11 5 3 3" xfId="24849" xr:uid="{00000000-0005-0000-0000-00001A600000}"/>
    <cellStyle name="40% - Colore 4 11 5 4" xfId="24850" xr:uid="{00000000-0005-0000-0000-00001B600000}"/>
    <cellStyle name="40% - Colore 4 11 5 4 2" xfId="24851" xr:uid="{00000000-0005-0000-0000-00001C600000}"/>
    <cellStyle name="40% - Colore 4 11 5 4 3" xfId="24852" xr:uid="{00000000-0005-0000-0000-00001D600000}"/>
    <cellStyle name="40% - Colore 4 11 5 5" xfId="24853" xr:uid="{00000000-0005-0000-0000-00001E600000}"/>
    <cellStyle name="40% - Colore 4 11 5 5 2" xfId="24854" xr:uid="{00000000-0005-0000-0000-00001F600000}"/>
    <cellStyle name="40% - Colore 4 11 5 5 3" xfId="24855" xr:uid="{00000000-0005-0000-0000-000020600000}"/>
    <cellStyle name="40% - Colore 4 11 5 6" xfId="24856" xr:uid="{00000000-0005-0000-0000-000021600000}"/>
    <cellStyle name="40% - Colore 4 11 5 7" xfId="24857" xr:uid="{00000000-0005-0000-0000-000022600000}"/>
    <cellStyle name="40% - Colore 4 11 6" xfId="24858" xr:uid="{00000000-0005-0000-0000-000023600000}"/>
    <cellStyle name="40% - Colore 4 11 6 2" xfId="24859" xr:uid="{00000000-0005-0000-0000-000024600000}"/>
    <cellStyle name="40% - Colore 4 11 6 2 2" xfId="24860" xr:uid="{00000000-0005-0000-0000-000025600000}"/>
    <cellStyle name="40% - Colore 4 11 6 2 3" xfId="24861" xr:uid="{00000000-0005-0000-0000-000026600000}"/>
    <cellStyle name="40% - Colore 4 11 6 3" xfId="24862" xr:uid="{00000000-0005-0000-0000-000027600000}"/>
    <cellStyle name="40% - Colore 4 11 6 4" xfId="24863" xr:uid="{00000000-0005-0000-0000-000028600000}"/>
    <cellStyle name="40% - Colore 4 11 7" xfId="24864" xr:uid="{00000000-0005-0000-0000-000029600000}"/>
    <cellStyle name="40% - Colore 4 11 7 2" xfId="24865" xr:uid="{00000000-0005-0000-0000-00002A600000}"/>
    <cellStyle name="40% - Colore 4 11 7 3" xfId="24866" xr:uid="{00000000-0005-0000-0000-00002B600000}"/>
    <cellStyle name="40% - Colore 4 11 8" xfId="24867" xr:uid="{00000000-0005-0000-0000-00002C600000}"/>
    <cellStyle name="40% - Colore 4 11 8 2" xfId="24868" xr:uid="{00000000-0005-0000-0000-00002D600000}"/>
    <cellStyle name="40% - Colore 4 11 8 3" xfId="24869" xr:uid="{00000000-0005-0000-0000-00002E600000}"/>
    <cellStyle name="40% - Colore 4 11 9" xfId="24870" xr:uid="{00000000-0005-0000-0000-00002F600000}"/>
    <cellStyle name="40% - Colore 4 11 9 2" xfId="24871" xr:uid="{00000000-0005-0000-0000-000030600000}"/>
    <cellStyle name="40% - Colore 4 11 9 3" xfId="24872" xr:uid="{00000000-0005-0000-0000-000031600000}"/>
    <cellStyle name="40% - Colore 4 12" xfId="24873" xr:uid="{00000000-0005-0000-0000-000032600000}"/>
    <cellStyle name="40% - Colore 4 12 10" xfId="24874" xr:uid="{00000000-0005-0000-0000-000033600000}"/>
    <cellStyle name="40% - Colore 4 12 11" xfId="24875" xr:uid="{00000000-0005-0000-0000-000034600000}"/>
    <cellStyle name="40% - Colore 4 12 2" xfId="24876" xr:uid="{00000000-0005-0000-0000-000035600000}"/>
    <cellStyle name="40% - Colore 4 12 2 10" xfId="24877" xr:uid="{00000000-0005-0000-0000-000036600000}"/>
    <cellStyle name="40% - Colore 4 12 2 2" xfId="24878" xr:uid="{00000000-0005-0000-0000-000037600000}"/>
    <cellStyle name="40% - Colore 4 12 2 2 2" xfId="24879" xr:uid="{00000000-0005-0000-0000-000038600000}"/>
    <cellStyle name="40% - Colore 4 12 2 2 2 2" xfId="24880" xr:uid="{00000000-0005-0000-0000-000039600000}"/>
    <cellStyle name="40% - Colore 4 12 2 2 2 2 2" xfId="24881" xr:uid="{00000000-0005-0000-0000-00003A600000}"/>
    <cellStyle name="40% - Colore 4 12 2 2 2 2 3" xfId="24882" xr:uid="{00000000-0005-0000-0000-00003B600000}"/>
    <cellStyle name="40% - Colore 4 12 2 2 2 3" xfId="24883" xr:uid="{00000000-0005-0000-0000-00003C600000}"/>
    <cellStyle name="40% - Colore 4 12 2 2 2 4" xfId="24884" xr:uid="{00000000-0005-0000-0000-00003D600000}"/>
    <cellStyle name="40% - Colore 4 12 2 2 3" xfId="24885" xr:uid="{00000000-0005-0000-0000-00003E600000}"/>
    <cellStyle name="40% - Colore 4 12 2 2 3 2" xfId="24886" xr:uid="{00000000-0005-0000-0000-00003F600000}"/>
    <cellStyle name="40% - Colore 4 12 2 2 3 3" xfId="24887" xr:uid="{00000000-0005-0000-0000-000040600000}"/>
    <cellStyle name="40% - Colore 4 12 2 2 4" xfId="24888" xr:uid="{00000000-0005-0000-0000-000041600000}"/>
    <cellStyle name="40% - Colore 4 12 2 2 4 2" xfId="24889" xr:uid="{00000000-0005-0000-0000-000042600000}"/>
    <cellStyle name="40% - Colore 4 12 2 2 4 3" xfId="24890" xr:uid="{00000000-0005-0000-0000-000043600000}"/>
    <cellStyle name="40% - Colore 4 12 2 2 5" xfId="24891" xr:uid="{00000000-0005-0000-0000-000044600000}"/>
    <cellStyle name="40% - Colore 4 12 2 2 5 2" xfId="24892" xr:uid="{00000000-0005-0000-0000-000045600000}"/>
    <cellStyle name="40% - Colore 4 12 2 2 5 3" xfId="24893" xr:uid="{00000000-0005-0000-0000-000046600000}"/>
    <cellStyle name="40% - Colore 4 12 2 2 6" xfId="24894" xr:uid="{00000000-0005-0000-0000-000047600000}"/>
    <cellStyle name="40% - Colore 4 12 2 2 7" xfId="24895" xr:uid="{00000000-0005-0000-0000-000048600000}"/>
    <cellStyle name="40% - Colore 4 12 2 3" xfId="24896" xr:uid="{00000000-0005-0000-0000-000049600000}"/>
    <cellStyle name="40% - Colore 4 12 2 3 2" xfId="24897" xr:uid="{00000000-0005-0000-0000-00004A600000}"/>
    <cellStyle name="40% - Colore 4 12 2 3 2 2" xfId="24898" xr:uid="{00000000-0005-0000-0000-00004B600000}"/>
    <cellStyle name="40% - Colore 4 12 2 3 2 2 2" xfId="24899" xr:uid="{00000000-0005-0000-0000-00004C600000}"/>
    <cellStyle name="40% - Colore 4 12 2 3 2 2 3" xfId="24900" xr:uid="{00000000-0005-0000-0000-00004D600000}"/>
    <cellStyle name="40% - Colore 4 12 2 3 2 3" xfId="24901" xr:uid="{00000000-0005-0000-0000-00004E600000}"/>
    <cellStyle name="40% - Colore 4 12 2 3 2 4" xfId="24902" xr:uid="{00000000-0005-0000-0000-00004F600000}"/>
    <cellStyle name="40% - Colore 4 12 2 3 3" xfId="24903" xr:uid="{00000000-0005-0000-0000-000050600000}"/>
    <cellStyle name="40% - Colore 4 12 2 3 3 2" xfId="24904" xr:uid="{00000000-0005-0000-0000-000051600000}"/>
    <cellStyle name="40% - Colore 4 12 2 3 3 3" xfId="24905" xr:uid="{00000000-0005-0000-0000-000052600000}"/>
    <cellStyle name="40% - Colore 4 12 2 3 4" xfId="24906" xr:uid="{00000000-0005-0000-0000-000053600000}"/>
    <cellStyle name="40% - Colore 4 12 2 3 4 2" xfId="24907" xr:uid="{00000000-0005-0000-0000-000054600000}"/>
    <cellStyle name="40% - Colore 4 12 2 3 4 3" xfId="24908" xr:uid="{00000000-0005-0000-0000-000055600000}"/>
    <cellStyle name="40% - Colore 4 12 2 3 5" xfId="24909" xr:uid="{00000000-0005-0000-0000-000056600000}"/>
    <cellStyle name="40% - Colore 4 12 2 3 5 2" xfId="24910" xr:uid="{00000000-0005-0000-0000-000057600000}"/>
    <cellStyle name="40% - Colore 4 12 2 3 5 3" xfId="24911" xr:uid="{00000000-0005-0000-0000-000058600000}"/>
    <cellStyle name="40% - Colore 4 12 2 3 6" xfId="24912" xr:uid="{00000000-0005-0000-0000-000059600000}"/>
    <cellStyle name="40% - Colore 4 12 2 3 7" xfId="24913" xr:uid="{00000000-0005-0000-0000-00005A600000}"/>
    <cellStyle name="40% - Colore 4 12 2 4" xfId="24914" xr:uid="{00000000-0005-0000-0000-00005B600000}"/>
    <cellStyle name="40% - Colore 4 12 2 4 2" xfId="24915" xr:uid="{00000000-0005-0000-0000-00005C600000}"/>
    <cellStyle name="40% - Colore 4 12 2 4 2 2" xfId="24916" xr:uid="{00000000-0005-0000-0000-00005D600000}"/>
    <cellStyle name="40% - Colore 4 12 2 4 2 2 2" xfId="24917" xr:uid="{00000000-0005-0000-0000-00005E600000}"/>
    <cellStyle name="40% - Colore 4 12 2 4 2 2 3" xfId="24918" xr:uid="{00000000-0005-0000-0000-00005F600000}"/>
    <cellStyle name="40% - Colore 4 12 2 4 2 3" xfId="24919" xr:uid="{00000000-0005-0000-0000-000060600000}"/>
    <cellStyle name="40% - Colore 4 12 2 4 2 4" xfId="24920" xr:uid="{00000000-0005-0000-0000-000061600000}"/>
    <cellStyle name="40% - Colore 4 12 2 4 3" xfId="24921" xr:uid="{00000000-0005-0000-0000-000062600000}"/>
    <cellStyle name="40% - Colore 4 12 2 4 3 2" xfId="24922" xr:uid="{00000000-0005-0000-0000-000063600000}"/>
    <cellStyle name="40% - Colore 4 12 2 4 3 3" xfId="24923" xr:uid="{00000000-0005-0000-0000-000064600000}"/>
    <cellStyle name="40% - Colore 4 12 2 4 4" xfId="24924" xr:uid="{00000000-0005-0000-0000-000065600000}"/>
    <cellStyle name="40% - Colore 4 12 2 4 4 2" xfId="24925" xr:uid="{00000000-0005-0000-0000-000066600000}"/>
    <cellStyle name="40% - Colore 4 12 2 4 4 3" xfId="24926" xr:uid="{00000000-0005-0000-0000-000067600000}"/>
    <cellStyle name="40% - Colore 4 12 2 4 5" xfId="24927" xr:uid="{00000000-0005-0000-0000-000068600000}"/>
    <cellStyle name="40% - Colore 4 12 2 4 5 2" xfId="24928" xr:uid="{00000000-0005-0000-0000-000069600000}"/>
    <cellStyle name="40% - Colore 4 12 2 4 5 3" xfId="24929" xr:uid="{00000000-0005-0000-0000-00006A600000}"/>
    <cellStyle name="40% - Colore 4 12 2 4 6" xfId="24930" xr:uid="{00000000-0005-0000-0000-00006B600000}"/>
    <cellStyle name="40% - Colore 4 12 2 4 7" xfId="24931" xr:uid="{00000000-0005-0000-0000-00006C600000}"/>
    <cellStyle name="40% - Colore 4 12 2 5" xfId="24932" xr:uid="{00000000-0005-0000-0000-00006D600000}"/>
    <cellStyle name="40% - Colore 4 12 2 5 2" xfId="24933" xr:uid="{00000000-0005-0000-0000-00006E600000}"/>
    <cellStyle name="40% - Colore 4 12 2 5 2 2" xfId="24934" xr:uid="{00000000-0005-0000-0000-00006F600000}"/>
    <cellStyle name="40% - Colore 4 12 2 5 2 3" xfId="24935" xr:uid="{00000000-0005-0000-0000-000070600000}"/>
    <cellStyle name="40% - Colore 4 12 2 5 3" xfId="24936" xr:uid="{00000000-0005-0000-0000-000071600000}"/>
    <cellStyle name="40% - Colore 4 12 2 5 4" xfId="24937" xr:uid="{00000000-0005-0000-0000-000072600000}"/>
    <cellStyle name="40% - Colore 4 12 2 6" xfId="24938" xr:uid="{00000000-0005-0000-0000-000073600000}"/>
    <cellStyle name="40% - Colore 4 12 2 6 2" xfId="24939" xr:uid="{00000000-0005-0000-0000-000074600000}"/>
    <cellStyle name="40% - Colore 4 12 2 6 3" xfId="24940" xr:uid="{00000000-0005-0000-0000-000075600000}"/>
    <cellStyle name="40% - Colore 4 12 2 7" xfId="24941" xr:uid="{00000000-0005-0000-0000-000076600000}"/>
    <cellStyle name="40% - Colore 4 12 2 7 2" xfId="24942" xr:uid="{00000000-0005-0000-0000-000077600000}"/>
    <cellStyle name="40% - Colore 4 12 2 7 3" xfId="24943" xr:uid="{00000000-0005-0000-0000-000078600000}"/>
    <cellStyle name="40% - Colore 4 12 2 8" xfId="24944" xr:uid="{00000000-0005-0000-0000-000079600000}"/>
    <cellStyle name="40% - Colore 4 12 2 8 2" xfId="24945" xr:uid="{00000000-0005-0000-0000-00007A600000}"/>
    <cellStyle name="40% - Colore 4 12 2 8 3" xfId="24946" xr:uid="{00000000-0005-0000-0000-00007B600000}"/>
    <cellStyle name="40% - Colore 4 12 2 9" xfId="24947" xr:uid="{00000000-0005-0000-0000-00007C600000}"/>
    <cellStyle name="40% - Colore 4 12 3" xfId="24948" xr:uid="{00000000-0005-0000-0000-00007D600000}"/>
    <cellStyle name="40% - Colore 4 12 3 2" xfId="24949" xr:uid="{00000000-0005-0000-0000-00007E600000}"/>
    <cellStyle name="40% - Colore 4 12 3 2 2" xfId="24950" xr:uid="{00000000-0005-0000-0000-00007F600000}"/>
    <cellStyle name="40% - Colore 4 12 3 2 2 2" xfId="24951" xr:uid="{00000000-0005-0000-0000-000080600000}"/>
    <cellStyle name="40% - Colore 4 12 3 2 2 3" xfId="24952" xr:uid="{00000000-0005-0000-0000-000081600000}"/>
    <cellStyle name="40% - Colore 4 12 3 2 3" xfId="24953" xr:uid="{00000000-0005-0000-0000-000082600000}"/>
    <cellStyle name="40% - Colore 4 12 3 2 4" xfId="24954" xr:uid="{00000000-0005-0000-0000-000083600000}"/>
    <cellStyle name="40% - Colore 4 12 3 3" xfId="24955" xr:uid="{00000000-0005-0000-0000-000084600000}"/>
    <cellStyle name="40% - Colore 4 12 3 3 2" xfId="24956" xr:uid="{00000000-0005-0000-0000-000085600000}"/>
    <cellStyle name="40% - Colore 4 12 3 3 3" xfId="24957" xr:uid="{00000000-0005-0000-0000-000086600000}"/>
    <cellStyle name="40% - Colore 4 12 3 4" xfId="24958" xr:uid="{00000000-0005-0000-0000-000087600000}"/>
    <cellStyle name="40% - Colore 4 12 3 4 2" xfId="24959" xr:uid="{00000000-0005-0000-0000-000088600000}"/>
    <cellStyle name="40% - Colore 4 12 3 4 3" xfId="24960" xr:uid="{00000000-0005-0000-0000-000089600000}"/>
    <cellStyle name="40% - Colore 4 12 3 5" xfId="24961" xr:uid="{00000000-0005-0000-0000-00008A600000}"/>
    <cellStyle name="40% - Colore 4 12 3 5 2" xfId="24962" xr:uid="{00000000-0005-0000-0000-00008B600000}"/>
    <cellStyle name="40% - Colore 4 12 3 5 3" xfId="24963" xr:uid="{00000000-0005-0000-0000-00008C600000}"/>
    <cellStyle name="40% - Colore 4 12 3 6" xfId="24964" xr:uid="{00000000-0005-0000-0000-00008D600000}"/>
    <cellStyle name="40% - Colore 4 12 3 7" xfId="24965" xr:uid="{00000000-0005-0000-0000-00008E600000}"/>
    <cellStyle name="40% - Colore 4 12 4" xfId="24966" xr:uid="{00000000-0005-0000-0000-00008F600000}"/>
    <cellStyle name="40% - Colore 4 12 4 2" xfId="24967" xr:uid="{00000000-0005-0000-0000-000090600000}"/>
    <cellStyle name="40% - Colore 4 12 4 2 2" xfId="24968" xr:uid="{00000000-0005-0000-0000-000091600000}"/>
    <cellStyle name="40% - Colore 4 12 4 2 2 2" xfId="24969" xr:uid="{00000000-0005-0000-0000-000092600000}"/>
    <cellStyle name="40% - Colore 4 12 4 2 2 3" xfId="24970" xr:uid="{00000000-0005-0000-0000-000093600000}"/>
    <cellStyle name="40% - Colore 4 12 4 2 3" xfId="24971" xr:uid="{00000000-0005-0000-0000-000094600000}"/>
    <cellStyle name="40% - Colore 4 12 4 2 4" xfId="24972" xr:uid="{00000000-0005-0000-0000-000095600000}"/>
    <cellStyle name="40% - Colore 4 12 4 3" xfId="24973" xr:uid="{00000000-0005-0000-0000-000096600000}"/>
    <cellStyle name="40% - Colore 4 12 4 3 2" xfId="24974" xr:uid="{00000000-0005-0000-0000-000097600000}"/>
    <cellStyle name="40% - Colore 4 12 4 3 3" xfId="24975" xr:uid="{00000000-0005-0000-0000-000098600000}"/>
    <cellStyle name="40% - Colore 4 12 4 4" xfId="24976" xr:uid="{00000000-0005-0000-0000-000099600000}"/>
    <cellStyle name="40% - Colore 4 12 4 4 2" xfId="24977" xr:uid="{00000000-0005-0000-0000-00009A600000}"/>
    <cellStyle name="40% - Colore 4 12 4 4 3" xfId="24978" xr:uid="{00000000-0005-0000-0000-00009B600000}"/>
    <cellStyle name="40% - Colore 4 12 4 5" xfId="24979" xr:uid="{00000000-0005-0000-0000-00009C600000}"/>
    <cellStyle name="40% - Colore 4 12 4 5 2" xfId="24980" xr:uid="{00000000-0005-0000-0000-00009D600000}"/>
    <cellStyle name="40% - Colore 4 12 4 5 3" xfId="24981" xr:uid="{00000000-0005-0000-0000-00009E600000}"/>
    <cellStyle name="40% - Colore 4 12 4 6" xfId="24982" xr:uid="{00000000-0005-0000-0000-00009F600000}"/>
    <cellStyle name="40% - Colore 4 12 4 7" xfId="24983" xr:uid="{00000000-0005-0000-0000-0000A0600000}"/>
    <cellStyle name="40% - Colore 4 12 5" xfId="24984" xr:uid="{00000000-0005-0000-0000-0000A1600000}"/>
    <cellStyle name="40% - Colore 4 12 5 2" xfId="24985" xr:uid="{00000000-0005-0000-0000-0000A2600000}"/>
    <cellStyle name="40% - Colore 4 12 5 2 2" xfId="24986" xr:uid="{00000000-0005-0000-0000-0000A3600000}"/>
    <cellStyle name="40% - Colore 4 12 5 2 2 2" xfId="24987" xr:uid="{00000000-0005-0000-0000-0000A4600000}"/>
    <cellStyle name="40% - Colore 4 12 5 2 2 3" xfId="24988" xr:uid="{00000000-0005-0000-0000-0000A5600000}"/>
    <cellStyle name="40% - Colore 4 12 5 2 3" xfId="24989" xr:uid="{00000000-0005-0000-0000-0000A6600000}"/>
    <cellStyle name="40% - Colore 4 12 5 2 4" xfId="24990" xr:uid="{00000000-0005-0000-0000-0000A7600000}"/>
    <cellStyle name="40% - Colore 4 12 5 3" xfId="24991" xr:uid="{00000000-0005-0000-0000-0000A8600000}"/>
    <cellStyle name="40% - Colore 4 12 5 3 2" xfId="24992" xr:uid="{00000000-0005-0000-0000-0000A9600000}"/>
    <cellStyle name="40% - Colore 4 12 5 3 3" xfId="24993" xr:uid="{00000000-0005-0000-0000-0000AA600000}"/>
    <cellStyle name="40% - Colore 4 12 5 4" xfId="24994" xr:uid="{00000000-0005-0000-0000-0000AB600000}"/>
    <cellStyle name="40% - Colore 4 12 5 4 2" xfId="24995" xr:uid="{00000000-0005-0000-0000-0000AC600000}"/>
    <cellStyle name="40% - Colore 4 12 5 4 3" xfId="24996" xr:uid="{00000000-0005-0000-0000-0000AD600000}"/>
    <cellStyle name="40% - Colore 4 12 5 5" xfId="24997" xr:uid="{00000000-0005-0000-0000-0000AE600000}"/>
    <cellStyle name="40% - Colore 4 12 5 5 2" xfId="24998" xr:uid="{00000000-0005-0000-0000-0000AF600000}"/>
    <cellStyle name="40% - Colore 4 12 5 5 3" xfId="24999" xr:uid="{00000000-0005-0000-0000-0000B0600000}"/>
    <cellStyle name="40% - Colore 4 12 5 6" xfId="25000" xr:uid="{00000000-0005-0000-0000-0000B1600000}"/>
    <cellStyle name="40% - Colore 4 12 5 7" xfId="25001" xr:uid="{00000000-0005-0000-0000-0000B2600000}"/>
    <cellStyle name="40% - Colore 4 12 6" xfId="25002" xr:uid="{00000000-0005-0000-0000-0000B3600000}"/>
    <cellStyle name="40% - Colore 4 12 6 2" xfId="25003" xr:uid="{00000000-0005-0000-0000-0000B4600000}"/>
    <cellStyle name="40% - Colore 4 12 6 2 2" xfId="25004" xr:uid="{00000000-0005-0000-0000-0000B5600000}"/>
    <cellStyle name="40% - Colore 4 12 6 2 3" xfId="25005" xr:uid="{00000000-0005-0000-0000-0000B6600000}"/>
    <cellStyle name="40% - Colore 4 12 6 3" xfId="25006" xr:uid="{00000000-0005-0000-0000-0000B7600000}"/>
    <cellStyle name="40% - Colore 4 12 6 4" xfId="25007" xr:uid="{00000000-0005-0000-0000-0000B8600000}"/>
    <cellStyle name="40% - Colore 4 12 7" xfId="25008" xr:uid="{00000000-0005-0000-0000-0000B9600000}"/>
    <cellStyle name="40% - Colore 4 12 7 2" xfId="25009" xr:uid="{00000000-0005-0000-0000-0000BA600000}"/>
    <cellStyle name="40% - Colore 4 12 7 3" xfId="25010" xr:uid="{00000000-0005-0000-0000-0000BB600000}"/>
    <cellStyle name="40% - Colore 4 12 8" xfId="25011" xr:uid="{00000000-0005-0000-0000-0000BC600000}"/>
    <cellStyle name="40% - Colore 4 12 8 2" xfId="25012" xr:uid="{00000000-0005-0000-0000-0000BD600000}"/>
    <cellStyle name="40% - Colore 4 12 8 3" xfId="25013" xr:uid="{00000000-0005-0000-0000-0000BE600000}"/>
    <cellStyle name="40% - Colore 4 12 9" xfId="25014" xr:uid="{00000000-0005-0000-0000-0000BF600000}"/>
    <cellStyle name="40% - Colore 4 12 9 2" xfId="25015" xr:uid="{00000000-0005-0000-0000-0000C0600000}"/>
    <cellStyle name="40% - Colore 4 12 9 3" xfId="25016" xr:uid="{00000000-0005-0000-0000-0000C1600000}"/>
    <cellStyle name="40% - Colore 4 13" xfId="25017" xr:uid="{00000000-0005-0000-0000-0000C2600000}"/>
    <cellStyle name="40% - Colore 4 13 10" xfId="25018" xr:uid="{00000000-0005-0000-0000-0000C3600000}"/>
    <cellStyle name="40% - Colore 4 13 11" xfId="25019" xr:uid="{00000000-0005-0000-0000-0000C4600000}"/>
    <cellStyle name="40% - Colore 4 13 2" xfId="25020" xr:uid="{00000000-0005-0000-0000-0000C5600000}"/>
    <cellStyle name="40% - Colore 4 13 2 10" xfId="25021" xr:uid="{00000000-0005-0000-0000-0000C6600000}"/>
    <cellStyle name="40% - Colore 4 13 2 2" xfId="25022" xr:uid="{00000000-0005-0000-0000-0000C7600000}"/>
    <cellStyle name="40% - Colore 4 13 2 2 2" xfId="25023" xr:uid="{00000000-0005-0000-0000-0000C8600000}"/>
    <cellStyle name="40% - Colore 4 13 2 2 2 2" xfId="25024" xr:uid="{00000000-0005-0000-0000-0000C9600000}"/>
    <cellStyle name="40% - Colore 4 13 2 2 2 2 2" xfId="25025" xr:uid="{00000000-0005-0000-0000-0000CA600000}"/>
    <cellStyle name="40% - Colore 4 13 2 2 2 2 3" xfId="25026" xr:uid="{00000000-0005-0000-0000-0000CB600000}"/>
    <cellStyle name="40% - Colore 4 13 2 2 2 3" xfId="25027" xr:uid="{00000000-0005-0000-0000-0000CC600000}"/>
    <cellStyle name="40% - Colore 4 13 2 2 2 4" xfId="25028" xr:uid="{00000000-0005-0000-0000-0000CD600000}"/>
    <cellStyle name="40% - Colore 4 13 2 2 3" xfId="25029" xr:uid="{00000000-0005-0000-0000-0000CE600000}"/>
    <cellStyle name="40% - Colore 4 13 2 2 3 2" xfId="25030" xr:uid="{00000000-0005-0000-0000-0000CF600000}"/>
    <cellStyle name="40% - Colore 4 13 2 2 3 3" xfId="25031" xr:uid="{00000000-0005-0000-0000-0000D0600000}"/>
    <cellStyle name="40% - Colore 4 13 2 2 4" xfId="25032" xr:uid="{00000000-0005-0000-0000-0000D1600000}"/>
    <cellStyle name="40% - Colore 4 13 2 2 4 2" xfId="25033" xr:uid="{00000000-0005-0000-0000-0000D2600000}"/>
    <cellStyle name="40% - Colore 4 13 2 2 4 3" xfId="25034" xr:uid="{00000000-0005-0000-0000-0000D3600000}"/>
    <cellStyle name="40% - Colore 4 13 2 2 5" xfId="25035" xr:uid="{00000000-0005-0000-0000-0000D4600000}"/>
    <cellStyle name="40% - Colore 4 13 2 2 5 2" xfId="25036" xr:uid="{00000000-0005-0000-0000-0000D5600000}"/>
    <cellStyle name="40% - Colore 4 13 2 2 5 3" xfId="25037" xr:uid="{00000000-0005-0000-0000-0000D6600000}"/>
    <cellStyle name="40% - Colore 4 13 2 2 6" xfId="25038" xr:uid="{00000000-0005-0000-0000-0000D7600000}"/>
    <cellStyle name="40% - Colore 4 13 2 2 7" xfId="25039" xr:uid="{00000000-0005-0000-0000-0000D8600000}"/>
    <cellStyle name="40% - Colore 4 13 2 3" xfId="25040" xr:uid="{00000000-0005-0000-0000-0000D9600000}"/>
    <cellStyle name="40% - Colore 4 13 2 3 2" xfId="25041" xr:uid="{00000000-0005-0000-0000-0000DA600000}"/>
    <cellStyle name="40% - Colore 4 13 2 3 2 2" xfId="25042" xr:uid="{00000000-0005-0000-0000-0000DB600000}"/>
    <cellStyle name="40% - Colore 4 13 2 3 2 2 2" xfId="25043" xr:uid="{00000000-0005-0000-0000-0000DC600000}"/>
    <cellStyle name="40% - Colore 4 13 2 3 2 2 3" xfId="25044" xr:uid="{00000000-0005-0000-0000-0000DD600000}"/>
    <cellStyle name="40% - Colore 4 13 2 3 2 3" xfId="25045" xr:uid="{00000000-0005-0000-0000-0000DE600000}"/>
    <cellStyle name="40% - Colore 4 13 2 3 2 4" xfId="25046" xr:uid="{00000000-0005-0000-0000-0000DF600000}"/>
    <cellStyle name="40% - Colore 4 13 2 3 3" xfId="25047" xr:uid="{00000000-0005-0000-0000-0000E0600000}"/>
    <cellStyle name="40% - Colore 4 13 2 3 3 2" xfId="25048" xr:uid="{00000000-0005-0000-0000-0000E1600000}"/>
    <cellStyle name="40% - Colore 4 13 2 3 3 3" xfId="25049" xr:uid="{00000000-0005-0000-0000-0000E2600000}"/>
    <cellStyle name="40% - Colore 4 13 2 3 4" xfId="25050" xr:uid="{00000000-0005-0000-0000-0000E3600000}"/>
    <cellStyle name="40% - Colore 4 13 2 3 4 2" xfId="25051" xr:uid="{00000000-0005-0000-0000-0000E4600000}"/>
    <cellStyle name="40% - Colore 4 13 2 3 4 3" xfId="25052" xr:uid="{00000000-0005-0000-0000-0000E5600000}"/>
    <cellStyle name="40% - Colore 4 13 2 3 5" xfId="25053" xr:uid="{00000000-0005-0000-0000-0000E6600000}"/>
    <cellStyle name="40% - Colore 4 13 2 3 5 2" xfId="25054" xr:uid="{00000000-0005-0000-0000-0000E7600000}"/>
    <cellStyle name="40% - Colore 4 13 2 3 5 3" xfId="25055" xr:uid="{00000000-0005-0000-0000-0000E8600000}"/>
    <cellStyle name="40% - Colore 4 13 2 3 6" xfId="25056" xr:uid="{00000000-0005-0000-0000-0000E9600000}"/>
    <cellStyle name="40% - Colore 4 13 2 3 7" xfId="25057" xr:uid="{00000000-0005-0000-0000-0000EA600000}"/>
    <cellStyle name="40% - Colore 4 13 2 4" xfId="25058" xr:uid="{00000000-0005-0000-0000-0000EB600000}"/>
    <cellStyle name="40% - Colore 4 13 2 4 2" xfId="25059" xr:uid="{00000000-0005-0000-0000-0000EC600000}"/>
    <cellStyle name="40% - Colore 4 13 2 4 2 2" xfId="25060" xr:uid="{00000000-0005-0000-0000-0000ED600000}"/>
    <cellStyle name="40% - Colore 4 13 2 4 2 2 2" xfId="25061" xr:uid="{00000000-0005-0000-0000-0000EE600000}"/>
    <cellStyle name="40% - Colore 4 13 2 4 2 2 3" xfId="25062" xr:uid="{00000000-0005-0000-0000-0000EF600000}"/>
    <cellStyle name="40% - Colore 4 13 2 4 2 3" xfId="25063" xr:uid="{00000000-0005-0000-0000-0000F0600000}"/>
    <cellStyle name="40% - Colore 4 13 2 4 2 4" xfId="25064" xr:uid="{00000000-0005-0000-0000-0000F1600000}"/>
    <cellStyle name="40% - Colore 4 13 2 4 3" xfId="25065" xr:uid="{00000000-0005-0000-0000-0000F2600000}"/>
    <cellStyle name="40% - Colore 4 13 2 4 3 2" xfId="25066" xr:uid="{00000000-0005-0000-0000-0000F3600000}"/>
    <cellStyle name="40% - Colore 4 13 2 4 3 3" xfId="25067" xr:uid="{00000000-0005-0000-0000-0000F4600000}"/>
    <cellStyle name="40% - Colore 4 13 2 4 4" xfId="25068" xr:uid="{00000000-0005-0000-0000-0000F5600000}"/>
    <cellStyle name="40% - Colore 4 13 2 4 4 2" xfId="25069" xr:uid="{00000000-0005-0000-0000-0000F6600000}"/>
    <cellStyle name="40% - Colore 4 13 2 4 4 3" xfId="25070" xr:uid="{00000000-0005-0000-0000-0000F7600000}"/>
    <cellStyle name="40% - Colore 4 13 2 4 5" xfId="25071" xr:uid="{00000000-0005-0000-0000-0000F8600000}"/>
    <cellStyle name="40% - Colore 4 13 2 4 5 2" xfId="25072" xr:uid="{00000000-0005-0000-0000-0000F9600000}"/>
    <cellStyle name="40% - Colore 4 13 2 4 5 3" xfId="25073" xr:uid="{00000000-0005-0000-0000-0000FA600000}"/>
    <cellStyle name="40% - Colore 4 13 2 4 6" xfId="25074" xr:uid="{00000000-0005-0000-0000-0000FB600000}"/>
    <cellStyle name="40% - Colore 4 13 2 4 7" xfId="25075" xr:uid="{00000000-0005-0000-0000-0000FC600000}"/>
    <cellStyle name="40% - Colore 4 13 2 5" xfId="25076" xr:uid="{00000000-0005-0000-0000-0000FD600000}"/>
    <cellStyle name="40% - Colore 4 13 2 5 2" xfId="25077" xr:uid="{00000000-0005-0000-0000-0000FE600000}"/>
    <cellStyle name="40% - Colore 4 13 2 5 2 2" xfId="25078" xr:uid="{00000000-0005-0000-0000-0000FF600000}"/>
    <cellStyle name="40% - Colore 4 13 2 5 2 3" xfId="25079" xr:uid="{00000000-0005-0000-0000-000000610000}"/>
    <cellStyle name="40% - Colore 4 13 2 5 3" xfId="25080" xr:uid="{00000000-0005-0000-0000-000001610000}"/>
    <cellStyle name="40% - Colore 4 13 2 5 4" xfId="25081" xr:uid="{00000000-0005-0000-0000-000002610000}"/>
    <cellStyle name="40% - Colore 4 13 2 6" xfId="25082" xr:uid="{00000000-0005-0000-0000-000003610000}"/>
    <cellStyle name="40% - Colore 4 13 2 6 2" xfId="25083" xr:uid="{00000000-0005-0000-0000-000004610000}"/>
    <cellStyle name="40% - Colore 4 13 2 6 3" xfId="25084" xr:uid="{00000000-0005-0000-0000-000005610000}"/>
    <cellStyle name="40% - Colore 4 13 2 7" xfId="25085" xr:uid="{00000000-0005-0000-0000-000006610000}"/>
    <cellStyle name="40% - Colore 4 13 2 7 2" xfId="25086" xr:uid="{00000000-0005-0000-0000-000007610000}"/>
    <cellStyle name="40% - Colore 4 13 2 7 3" xfId="25087" xr:uid="{00000000-0005-0000-0000-000008610000}"/>
    <cellStyle name="40% - Colore 4 13 2 8" xfId="25088" xr:uid="{00000000-0005-0000-0000-000009610000}"/>
    <cellStyle name="40% - Colore 4 13 2 8 2" xfId="25089" xr:uid="{00000000-0005-0000-0000-00000A610000}"/>
    <cellStyle name="40% - Colore 4 13 2 8 3" xfId="25090" xr:uid="{00000000-0005-0000-0000-00000B610000}"/>
    <cellStyle name="40% - Colore 4 13 2 9" xfId="25091" xr:uid="{00000000-0005-0000-0000-00000C610000}"/>
    <cellStyle name="40% - Colore 4 13 3" xfId="25092" xr:uid="{00000000-0005-0000-0000-00000D610000}"/>
    <cellStyle name="40% - Colore 4 13 3 2" xfId="25093" xr:uid="{00000000-0005-0000-0000-00000E610000}"/>
    <cellStyle name="40% - Colore 4 13 3 2 2" xfId="25094" xr:uid="{00000000-0005-0000-0000-00000F610000}"/>
    <cellStyle name="40% - Colore 4 13 3 2 2 2" xfId="25095" xr:uid="{00000000-0005-0000-0000-000010610000}"/>
    <cellStyle name="40% - Colore 4 13 3 2 2 3" xfId="25096" xr:uid="{00000000-0005-0000-0000-000011610000}"/>
    <cellStyle name="40% - Colore 4 13 3 2 3" xfId="25097" xr:uid="{00000000-0005-0000-0000-000012610000}"/>
    <cellStyle name="40% - Colore 4 13 3 2 4" xfId="25098" xr:uid="{00000000-0005-0000-0000-000013610000}"/>
    <cellStyle name="40% - Colore 4 13 3 3" xfId="25099" xr:uid="{00000000-0005-0000-0000-000014610000}"/>
    <cellStyle name="40% - Colore 4 13 3 3 2" xfId="25100" xr:uid="{00000000-0005-0000-0000-000015610000}"/>
    <cellStyle name="40% - Colore 4 13 3 3 3" xfId="25101" xr:uid="{00000000-0005-0000-0000-000016610000}"/>
    <cellStyle name="40% - Colore 4 13 3 4" xfId="25102" xr:uid="{00000000-0005-0000-0000-000017610000}"/>
    <cellStyle name="40% - Colore 4 13 3 4 2" xfId="25103" xr:uid="{00000000-0005-0000-0000-000018610000}"/>
    <cellStyle name="40% - Colore 4 13 3 4 3" xfId="25104" xr:uid="{00000000-0005-0000-0000-000019610000}"/>
    <cellStyle name="40% - Colore 4 13 3 5" xfId="25105" xr:uid="{00000000-0005-0000-0000-00001A610000}"/>
    <cellStyle name="40% - Colore 4 13 3 5 2" xfId="25106" xr:uid="{00000000-0005-0000-0000-00001B610000}"/>
    <cellStyle name="40% - Colore 4 13 3 5 3" xfId="25107" xr:uid="{00000000-0005-0000-0000-00001C610000}"/>
    <cellStyle name="40% - Colore 4 13 3 6" xfId="25108" xr:uid="{00000000-0005-0000-0000-00001D610000}"/>
    <cellStyle name="40% - Colore 4 13 3 7" xfId="25109" xr:uid="{00000000-0005-0000-0000-00001E610000}"/>
    <cellStyle name="40% - Colore 4 13 4" xfId="25110" xr:uid="{00000000-0005-0000-0000-00001F610000}"/>
    <cellStyle name="40% - Colore 4 13 4 2" xfId="25111" xr:uid="{00000000-0005-0000-0000-000020610000}"/>
    <cellStyle name="40% - Colore 4 13 4 2 2" xfId="25112" xr:uid="{00000000-0005-0000-0000-000021610000}"/>
    <cellStyle name="40% - Colore 4 13 4 2 2 2" xfId="25113" xr:uid="{00000000-0005-0000-0000-000022610000}"/>
    <cellStyle name="40% - Colore 4 13 4 2 2 3" xfId="25114" xr:uid="{00000000-0005-0000-0000-000023610000}"/>
    <cellStyle name="40% - Colore 4 13 4 2 3" xfId="25115" xr:uid="{00000000-0005-0000-0000-000024610000}"/>
    <cellStyle name="40% - Colore 4 13 4 2 4" xfId="25116" xr:uid="{00000000-0005-0000-0000-000025610000}"/>
    <cellStyle name="40% - Colore 4 13 4 3" xfId="25117" xr:uid="{00000000-0005-0000-0000-000026610000}"/>
    <cellStyle name="40% - Colore 4 13 4 3 2" xfId="25118" xr:uid="{00000000-0005-0000-0000-000027610000}"/>
    <cellStyle name="40% - Colore 4 13 4 3 3" xfId="25119" xr:uid="{00000000-0005-0000-0000-000028610000}"/>
    <cellStyle name="40% - Colore 4 13 4 4" xfId="25120" xr:uid="{00000000-0005-0000-0000-000029610000}"/>
    <cellStyle name="40% - Colore 4 13 4 4 2" xfId="25121" xr:uid="{00000000-0005-0000-0000-00002A610000}"/>
    <cellStyle name="40% - Colore 4 13 4 4 3" xfId="25122" xr:uid="{00000000-0005-0000-0000-00002B610000}"/>
    <cellStyle name="40% - Colore 4 13 4 5" xfId="25123" xr:uid="{00000000-0005-0000-0000-00002C610000}"/>
    <cellStyle name="40% - Colore 4 13 4 5 2" xfId="25124" xr:uid="{00000000-0005-0000-0000-00002D610000}"/>
    <cellStyle name="40% - Colore 4 13 4 5 3" xfId="25125" xr:uid="{00000000-0005-0000-0000-00002E610000}"/>
    <cellStyle name="40% - Colore 4 13 4 6" xfId="25126" xr:uid="{00000000-0005-0000-0000-00002F610000}"/>
    <cellStyle name="40% - Colore 4 13 4 7" xfId="25127" xr:uid="{00000000-0005-0000-0000-000030610000}"/>
    <cellStyle name="40% - Colore 4 13 5" xfId="25128" xr:uid="{00000000-0005-0000-0000-000031610000}"/>
    <cellStyle name="40% - Colore 4 13 5 2" xfId="25129" xr:uid="{00000000-0005-0000-0000-000032610000}"/>
    <cellStyle name="40% - Colore 4 13 5 2 2" xfId="25130" xr:uid="{00000000-0005-0000-0000-000033610000}"/>
    <cellStyle name="40% - Colore 4 13 5 2 2 2" xfId="25131" xr:uid="{00000000-0005-0000-0000-000034610000}"/>
    <cellStyle name="40% - Colore 4 13 5 2 2 3" xfId="25132" xr:uid="{00000000-0005-0000-0000-000035610000}"/>
    <cellStyle name="40% - Colore 4 13 5 2 3" xfId="25133" xr:uid="{00000000-0005-0000-0000-000036610000}"/>
    <cellStyle name="40% - Colore 4 13 5 2 4" xfId="25134" xr:uid="{00000000-0005-0000-0000-000037610000}"/>
    <cellStyle name="40% - Colore 4 13 5 3" xfId="25135" xr:uid="{00000000-0005-0000-0000-000038610000}"/>
    <cellStyle name="40% - Colore 4 13 5 3 2" xfId="25136" xr:uid="{00000000-0005-0000-0000-000039610000}"/>
    <cellStyle name="40% - Colore 4 13 5 3 3" xfId="25137" xr:uid="{00000000-0005-0000-0000-00003A610000}"/>
    <cellStyle name="40% - Colore 4 13 5 4" xfId="25138" xr:uid="{00000000-0005-0000-0000-00003B610000}"/>
    <cellStyle name="40% - Colore 4 13 5 4 2" xfId="25139" xr:uid="{00000000-0005-0000-0000-00003C610000}"/>
    <cellStyle name="40% - Colore 4 13 5 4 3" xfId="25140" xr:uid="{00000000-0005-0000-0000-00003D610000}"/>
    <cellStyle name="40% - Colore 4 13 5 5" xfId="25141" xr:uid="{00000000-0005-0000-0000-00003E610000}"/>
    <cellStyle name="40% - Colore 4 13 5 5 2" xfId="25142" xr:uid="{00000000-0005-0000-0000-00003F610000}"/>
    <cellStyle name="40% - Colore 4 13 5 5 3" xfId="25143" xr:uid="{00000000-0005-0000-0000-000040610000}"/>
    <cellStyle name="40% - Colore 4 13 5 6" xfId="25144" xr:uid="{00000000-0005-0000-0000-000041610000}"/>
    <cellStyle name="40% - Colore 4 13 5 7" xfId="25145" xr:uid="{00000000-0005-0000-0000-000042610000}"/>
    <cellStyle name="40% - Colore 4 13 6" xfId="25146" xr:uid="{00000000-0005-0000-0000-000043610000}"/>
    <cellStyle name="40% - Colore 4 13 6 2" xfId="25147" xr:uid="{00000000-0005-0000-0000-000044610000}"/>
    <cellStyle name="40% - Colore 4 13 6 2 2" xfId="25148" xr:uid="{00000000-0005-0000-0000-000045610000}"/>
    <cellStyle name="40% - Colore 4 13 6 2 3" xfId="25149" xr:uid="{00000000-0005-0000-0000-000046610000}"/>
    <cellStyle name="40% - Colore 4 13 6 3" xfId="25150" xr:uid="{00000000-0005-0000-0000-000047610000}"/>
    <cellStyle name="40% - Colore 4 13 6 4" xfId="25151" xr:uid="{00000000-0005-0000-0000-000048610000}"/>
    <cellStyle name="40% - Colore 4 13 7" xfId="25152" xr:uid="{00000000-0005-0000-0000-000049610000}"/>
    <cellStyle name="40% - Colore 4 13 7 2" xfId="25153" xr:uid="{00000000-0005-0000-0000-00004A610000}"/>
    <cellStyle name="40% - Colore 4 13 7 3" xfId="25154" xr:uid="{00000000-0005-0000-0000-00004B610000}"/>
    <cellStyle name="40% - Colore 4 13 8" xfId="25155" xr:uid="{00000000-0005-0000-0000-00004C610000}"/>
    <cellStyle name="40% - Colore 4 13 8 2" xfId="25156" xr:uid="{00000000-0005-0000-0000-00004D610000}"/>
    <cellStyle name="40% - Colore 4 13 8 3" xfId="25157" xr:uid="{00000000-0005-0000-0000-00004E610000}"/>
    <cellStyle name="40% - Colore 4 13 9" xfId="25158" xr:uid="{00000000-0005-0000-0000-00004F610000}"/>
    <cellStyle name="40% - Colore 4 13 9 2" xfId="25159" xr:uid="{00000000-0005-0000-0000-000050610000}"/>
    <cellStyle name="40% - Colore 4 13 9 3" xfId="25160" xr:uid="{00000000-0005-0000-0000-000051610000}"/>
    <cellStyle name="40% - Colore 4 14" xfId="25161" xr:uid="{00000000-0005-0000-0000-000052610000}"/>
    <cellStyle name="40% - Colore 4 14 10" xfId="25162" xr:uid="{00000000-0005-0000-0000-000053610000}"/>
    <cellStyle name="40% - Colore 4 14 11" xfId="25163" xr:uid="{00000000-0005-0000-0000-000054610000}"/>
    <cellStyle name="40% - Colore 4 14 2" xfId="25164" xr:uid="{00000000-0005-0000-0000-000055610000}"/>
    <cellStyle name="40% - Colore 4 14 2 10" xfId="25165" xr:uid="{00000000-0005-0000-0000-000056610000}"/>
    <cellStyle name="40% - Colore 4 14 2 2" xfId="25166" xr:uid="{00000000-0005-0000-0000-000057610000}"/>
    <cellStyle name="40% - Colore 4 14 2 2 2" xfId="25167" xr:uid="{00000000-0005-0000-0000-000058610000}"/>
    <cellStyle name="40% - Colore 4 14 2 2 2 2" xfId="25168" xr:uid="{00000000-0005-0000-0000-000059610000}"/>
    <cellStyle name="40% - Colore 4 14 2 2 2 2 2" xfId="25169" xr:uid="{00000000-0005-0000-0000-00005A610000}"/>
    <cellStyle name="40% - Colore 4 14 2 2 2 2 3" xfId="25170" xr:uid="{00000000-0005-0000-0000-00005B610000}"/>
    <cellStyle name="40% - Colore 4 14 2 2 2 3" xfId="25171" xr:uid="{00000000-0005-0000-0000-00005C610000}"/>
    <cellStyle name="40% - Colore 4 14 2 2 2 4" xfId="25172" xr:uid="{00000000-0005-0000-0000-00005D610000}"/>
    <cellStyle name="40% - Colore 4 14 2 2 3" xfId="25173" xr:uid="{00000000-0005-0000-0000-00005E610000}"/>
    <cellStyle name="40% - Colore 4 14 2 2 3 2" xfId="25174" xr:uid="{00000000-0005-0000-0000-00005F610000}"/>
    <cellStyle name="40% - Colore 4 14 2 2 3 3" xfId="25175" xr:uid="{00000000-0005-0000-0000-000060610000}"/>
    <cellStyle name="40% - Colore 4 14 2 2 4" xfId="25176" xr:uid="{00000000-0005-0000-0000-000061610000}"/>
    <cellStyle name="40% - Colore 4 14 2 2 4 2" xfId="25177" xr:uid="{00000000-0005-0000-0000-000062610000}"/>
    <cellStyle name="40% - Colore 4 14 2 2 4 3" xfId="25178" xr:uid="{00000000-0005-0000-0000-000063610000}"/>
    <cellStyle name="40% - Colore 4 14 2 2 5" xfId="25179" xr:uid="{00000000-0005-0000-0000-000064610000}"/>
    <cellStyle name="40% - Colore 4 14 2 2 5 2" xfId="25180" xr:uid="{00000000-0005-0000-0000-000065610000}"/>
    <cellStyle name="40% - Colore 4 14 2 2 5 3" xfId="25181" xr:uid="{00000000-0005-0000-0000-000066610000}"/>
    <cellStyle name="40% - Colore 4 14 2 2 6" xfId="25182" xr:uid="{00000000-0005-0000-0000-000067610000}"/>
    <cellStyle name="40% - Colore 4 14 2 2 7" xfId="25183" xr:uid="{00000000-0005-0000-0000-000068610000}"/>
    <cellStyle name="40% - Colore 4 14 2 3" xfId="25184" xr:uid="{00000000-0005-0000-0000-000069610000}"/>
    <cellStyle name="40% - Colore 4 14 2 3 2" xfId="25185" xr:uid="{00000000-0005-0000-0000-00006A610000}"/>
    <cellStyle name="40% - Colore 4 14 2 3 2 2" xfId="25186" xr:uid="{00000000-0005-0000-0000-00006B610000}"/>
    <cellStyle name="40% - Colore 4 14 2 3 2 2 2" xfId="25187" xr:uid="{00000000-0005-0000-0000-00006C610000}"/>
    <cellStyle name="40% - Colore 4 14 2 3 2 2 3" xfId="25188" xr:uid="{00000000-0005-0000-0000-00006D610000}"/>
    <cellStyle name="40% - Colore 4 14 2 3 2 3" xfId="25189" xr:uid="{00000000-0005-0000-0000-00006E610000}"/>
    <cellStyle name="40% - Colore 4 14 2 3 2 4" xfId="25190" xr:uid="{00000000-0005-0000-0000-00006F610000}"/>
    <cellStyle name="40% - Colore 4 14 2 3 3" xfId="25191" xr:uid="{00000000-0005-0000-0000-000070610000}"/>
    <cellStyle name="40% - Colore 4 14 2 3 3 2" xfId="25192" xr:uid="{00000000-0005-0000-0000-000071610000}"/>
    <cellStyle name="40% - Colore 4 14 2 3 3 3" xfId="25193" xr:uid="{00000000-0005-0000-0000-000072610000}"/>
    <cellStyle name="40% - Colore 4 14 2 3 4" xfId="25194" xr:uid="{00000000-0005-0000-0000-000073610000}"/>
    <cellStyle name="40% - Colore 4 14 2 3 4 2" xfId="25195" xr:uid="{00000000-0005-0000-0000-000074610000}"/>
    <cellStyle name="40% - Colore 4 14 2 3 4 3" xfId="25196" xr:uid="{00000000-0005-0000-0000-000075610000}"/>
    <cellStyle name="40% - Colore 4 14 2 3 5" xfId="25197" xr:uid="{00000000-0005-0000-0000-000076610000}"/>
    <cellStyle name="40% - Colore 4 14 2 3 5 2" xfId="25198" xr:uid="{00000000-0005-0000-0000-000077610000}"/>
    <cellStyle name="40% - Colore 4 14 2 3 5 3" xfId="25199" xr:uid="{00000000-0005-0000-0000-000078610000}"/>
    <cellStyle name="40% - Colore 4 14 2 3 6" xfId="25200" xr:uid="{00000000-0005-0000-0000-000079610000}"/>
    <cellStyle name="40% - Colore 4 14 2 3 7" xfId="25201" xr:uid="{00000000-0005-0000-0000-00007A610000}"/>
    <cellStyle name="40% - Colore 4 14 2 4" xfId="25202" xr:uid="{00000000-0005-0000-0000-00007B610000}"/>
    <cellStyle name="40% - Colore 4 14 2 4 2" xfId="25203" xr:uid="{00000000-0005-0000-0000-00007C610000}"/>
    <cellStyle name="40% - Colore 4 14 2 4 2 2" xfId="25204" xr:uid="{00000000-0005-0000-0000-00007D610000}"/>
    <cellStyle name="40% - Colore 4 14 2 4 2 2 2" xfId="25205" xr:uid="{00000000-0005-0000-0000-00007E610000}"/>
    <cellStyle name="40% - Colore 4 14 2 4 2 2 3" xfId="25206" xr:uid="{00000000-0005-0000-0000-00007F610000}"/>
    <cellStyle name="40% - Colore 4 14 2 4 2 3" xfId="25207" xr:uid="{00000000-0005-0000-0000-000080610000}"/>
    <cellStyle name="40% - Colore 4 14 2 4 2 4" xfId="25208" xr:uid="{00000000-0005-0000-0000-000081610000}"/>
    <cellStyle name="40% - Colore 4 14 2 4 3" xfId="25209" xr:uid="{00000000-0005-0000-0000-000082610000}"/>
    <cellStyle name="40% - Colore 4 14 2 4 3 2" xfId="25210" xr:uid="{00000000-0005-0000-0000-000083610000}"/>
    <cellStyle name="40% - Colore 4 14 2 4 3 3" xfId="25211" xr:uid="{00000000-0005-0000-0000-000084610000}"/>
    <cellStyle name="40% - Colore 4 14 2 4 4" xfId="25212" xr:uid="{00000000-0005-0000-0000-000085610000}"/>
    <cellStyle name="40% - Colore 4 14 2 4 4 2" xfId="25213" xr:uid="{00000000-0005-0000-0000-000086610000}"/>
    <cellStyle name="40% - Colore 4 14 2 4 4 3" xfId="25214" xr:uid="{00000000-0005-0000-0000-000087610000}"/>
    <cellStyle name="40% - Colore 4 14 2 4 5" xfId="25215" xr:uid="{00000000-0005-0000-0000-000088610000}"/>
    <cellStyle name="40% - Colore 4 14 2 4 5 2" xfId="25216" xr:uid="{00000000-0005-0000-0000-000089610000}"/>
    <cellStyle name="40% - Colore 4 14 2 4 5 3" xfId="25217" xr:uid="{00000000-0005-0000-0000-00008A610000}"/>
    <cellStyle name="40% - Colore 4 14 2 4 6" xfId="25218" xr:uid="{00000000-0005-0000-0000-00008B610000}"/>
    <cellStyle name="40% - Colore 4 14 2 4 7" xfId="25219" xr:uid="{00000000-0005-0000-0000-00008C610000}"/>
    <cellStyle name="40% - Colore 4 14 2 5" xfId="25220" xr:uid="{00000000-0005-0000-0000-00008D610000}"/>
    <cellStyle name="40% - Colore 4 14 2 5 2" xfId="25221" xr:uid="{00000000-0005-0000-0000-00008E610000}"/>
    <cellStyle name="40% - Colore 4 14 2 5 2 2" xfId="25222" xr:uid="{00000000-0005-0000-0000-00008F610000}"/>
    <cellStyle name="40% - Colore 4 14 2 5 2 3" xfId="25223" xr:uid="{00000000-0005-0000-0000-000090610000}"/>
    <cellStyle name="40% - Colore 4 14 2 5 3" xfId="25224" xr:uid="{00000000-0005-0000-0000-000091610000}"/>
    <cellStyle name="40% - Colore 4 14 2 5 4" xfId="25225" xr:uid="{00000000-0005-0000-0000-000092610000}"/>
    <cellStyle name="40% - Colore 4 14 2 6" xfId="25226" xr:uid="{00000000-0005-0000-0000-000093610000}"/>
    <cellStyle name="40% - Colore 4 14 2 6 2" xfId="25227" xr:uid="{00000000-0005-0000-0000-000094610000}"/>
    <cellStyle name="40% - Colore 4 14 2 6 3" xfId="25228" xr:uid="{00000000-0005-0000-0000-000095610000}"/>
    <cellStyle name="40% - Colore 4 14 2 7" xfId="25229" xr:uid="{00000000-0005-0000-0000-000096610000}"/>
    <cellStyle name="40% - Colore 4 14 2 7 2" xfId="25230" xr:uid="{00000000-0005-0000-0000-000097610000}"/>
    <cellStyle name="40% - Colore 4 14 2 7 3" xfId="25231" xr:uid="{00000000-0005-0000-0000-000098610000}"/>
    <cellStyle name="40% - Colore 4 14 2 8" xfId="25232" xr:uid="{00000000-0005-0000-0000-000099610000}"/>
    <cellStyle name="40% - Colore 4 14 2 8 2" xfId="25233" xr:uid="{00000000-0005-0000-0000-00009A610000}"/>
    <cellStyle name="40% - Colore 4 14 2 8 3" xfId="25234" xr:uid="{00000000-0005-0000-0000-00009B610000}"/>
    <cellStyle name="40% - Colore 4 14 2 9" xfId="25235" xr:uid="{00000000-0005-0000-0000-00009C610000}"/>
    <cellStyle name="40% - Colore 4 14 3" xfId="25236" xr:uid="{00000000-0005-0000-0000-00009D610000}"/>
    <cellStyle name="40% - Colore 4 14 3 2" xfId="25237" xr:uid="{00000000-0005-0000-0000-00009E610000}"/>
    <cellStyle name="40% - Colore 4 14 3 2 2" xfId="25238" xr:uid="{00000000-0005-0000-0000-00009F610000}"/>
    <cellStyle name="40% - Colore 4 14 3 2 2 2" xfId="25239" xr:uid="{00000000-0005-0000-0000-0000A0610000}"/>
    <cellStyle name="40% - Colore 4 14 3 2 2 3" xfId="25240" xr:uid="{00000000-0005-0000-0000-0000A1610000}"/>
    <cellStyle name="40% - Colore 4 14 3 2 3" xfId="25241" xr:uid="{00000000-0005-0000-0000-0000A2610000}"/>
    <cellStyle name="40% - Colore 4 14 3 2 4" xfId="25242" xr:uid="{00000000-0005-0000-0000-0000A3610000}"/>
    <cellStyle name="40% - Colore 4 14 3 3" xfId="25243" xr:uid="{00000000-0005-0000-0000-0000A4610000}"/>
    <cellStyle name="40% - Colore 4 14 3 3 2" xfId="25244" xr:uid="{00000000-0005-0000-0000-0000A5610000}"/>
    <cellStyle name="40% - Colore 4 14 3 3 3" xfId="25245" xr:uid="{00000000-0005-0000-0000-0000A6610000}"/>
    <cellStyle name="40% - Colore 4 14 3 4" xfId="25246" xr:uid="{00000000-0005-0000-0000-0000A7610000}"/>
    <cellStyle name="40% - Colore 4 14 3 4 2" xfId="25247" xr:uid="{00000000-0005-0000-0000-0000A8610000}"/>
    <cellStyle name="40% - Colore 4 14 3 4 3" xfId="25248" xr:uid="{00000000-0005-0000-0000-0000A9610000}"/>
    <cellStyle name="40% - Colore 4 14 3 5" xfId="25249" xr:uid="{00000000-0005-0000-0000-0000AA610000}"/>
    <cellStyle name="40% - Colore 4 14 3 5 2" xfId="25250" xr:uid="{00000000-0005-0000-0000-0000AB610000}"/>
    <cellStyle name="40% - Colore 4 14 3 5 3" xfId="25251" xr:uid="{00000000-0005-0000-0000-0000AC610000}"/>
    <cellStyle name="40% - Colore 4 14 3 6" xfId="25252" xr:uid="{00000000-0005-0000-0000-0000AD610000}"/>
    <cellStyle name="40% - Colore 4 14 3 7" xfId="25253" xr:uid="{00000000-0005-0000-0000-0000AE610000}"/>
    <cellStyle name="40% - Colore 4 14 4" xfId="25254" xr:uid="{00000000-0005-0000-0000-0000AF610000}"/>
    <cellStyle name="40% - Colore 4 14 4 2" xfId="25255" xr:uid="{00000000-0005-0000-0000-0000B0610000}"/>
    <cellStyle name="40% - Colore 4 14 4 2 2" xfId="25256" xr:uid="{00000000-0005-0000-0000-0000B1610000}"/>
    <cellStyle name="40% - Colore 4 14 4 2 2 2" xfId="25257" xr:uid="{00000000-0005-0000-0000-0000B2610000}"/>
    <cellStyle name="40% - Colore 4 14 4 2 2 3" xfId="25258" xr:uid="{00000000-0005-0000-0000-0000B3610000}"/>
    <cellStyle name="40% - Colore 4 14 4 2 3" xfId="25259" xr:uid="{00000000-0005-0000-0000-0000B4610000}"/>
    <cellStyle name="40% - Colore 4 14 4 2 4" xfId="25260" xr:uid="{00000000-0005-0000-0000-0000B5610000}"/>
    <cellStyle name="40% - Colore 4 14 4 3" xfId="25261" xr:uid="{00000000-0005-0000-0000-0000B6610000}"/>
    <cellStyle name="40% - Colore 4 14 4 3 2" xfId="25262" xr:uid="{00000000-0005-0000-0000-0000B7610000}"/>
    <cellStyle name="40% - Colore 4 14 4 3 3" xfId="25263" xr:uid="{00000000-0005-0000-0000-0000B8610000}"/>
    <cellStyle name="40% - Colore 4 14 4 4" xfId="25264" xr:uid="{00000000-0005-0000-0000-0000B9610000}"/>
    <cellStyle name="40% - Colore 4 14 4 4 2" xfId="25265" xr:uid="{00000000-0005-0000-0000-0000BA610000}"/>
    <cellStyle name="40% - Colore 4 14 4 4 3" xfId="25266" xr:uid="{00000000-0005-0000-0000-0000BB610000}"/>
    <cellStyle name="40% - Colore 4 14 4 5" xfId="25267" xr:uid="{00000000-0005-0000-0000-0000BC610000}"/>
    <cellStyle name="40% - Colore 4 14 4 5 2" xfId="25268" xr:uid="{00000000-0005-0000-0000-0000BD610000}"/>
    <cellStyle name="40% - Colore 4 14 4 5 3" xfId="25269" xr:uid="{00000000-0005-0000-0000-0000BE610000}"/>
    <cellStyle name="40% - Colore 4 14 4 6" xfId="25270" xr:uid="{00000000-0005-0000-0000-0000BF610000}"/>
    <cellStyle name="40% - Colore 4 14 4 7" xfId="25271" xr:uid="{00000000-0005-0000-0000-0000C0610000}"/>
    <cellStyle name="40% - Colore 4 14 5" xfId="25272" xr:uid="{00000000-0005-0000-0000-0000C1610000}"/>
    <cellStyle name="40% - Colore 4 14 5 2" xfId="25273" xr:uid="{00000000-0005-0000-0000-0000C2610000}"/>
    <cellStyle name="40% - Colore 4 14 5 2 2" xfId="25274" xr:uid="{00000000-0005-0000-0000-0000C3610000}"/>
    <cellStyle name="40% - Colore 4 14 5 2 2 2" xfId="25275" xr:uid="{00000000-0005-0000-0000-0000C4610000}"/>
    <cellStyle name="40% - Colore 4 14 5 2 2 3" xfId="25276" xr:uid="{00000000-0005-0000-0000-0000C5610000}"/>
    <cellStyle name="40% - Colore 4 14 5 2 3" xfId="25277" xr:uid="{00000000-0005-0000-0000-0000C6610000}"/>
    <cellStyle name="40% - Colore 4 14 5 2 4" xfId="25278" xr:uid="{00000000-0005-0000-0000-0000C7610000}"/>
    <cellStyle name="40% - Colore 4 14 5 3" xfId="25279" xr:uid="{00000000-0005-0000-0000-0000C8610000}"/>
    <cellStyle name="40% - Colore 4 14 5 3 2" xfId="25280" xr:uid="{00000000-0005-0000-0000-0000C9610000}"/>
    <cellStyle name="40% - Colore 4 14 5 3 3" xfId="25281" xr:uid="{00000000-0005-0000-0000-0000CA610000}"/>
    <cellStyle name="40% - Colore 4 14 5 4" xfId="25282" xr:uid="{00000000-0005-0000-0000-0000CB610000}"/>
    <cellStyle name="40% - Colore 4 14 5 4 2" xfId="25283" xr:uid="{00000000-0005-0000-0000-0000CC610000}"/>
    <cellStyle name="40% - Colore 4 14 5 4 3" xfId="25284" xr:uid="{00000000-0005-0000-0000-0000CD610000}"/>
    <cellStyle name="40% - Colore 4 14 5 5" xfId="25285" xr:uid="{00000000-0005-0000-0000-0000CE610000}"/>
    <cellStyle name="40% - Colore 4 14 5 5 2" xfId="25286" xr:uid="{00000000-0005-0000-0000-0000CF610000}"/>
    <cellStyle name="40% - Colore 4 14 5 5 3" xfId="25287" xr:uid="{00000000-0005-0000-0000-0000D0610000}"/>
    <cellStyle name="40% - Colore 4 14 5 6" xfId="25288" xr:uid="{00000000-0005-0000-0000-0000D1610000}"/>
    <cellStyle name="40% - Colore 4 14 5 7" xfId="25289" xr:uid="{00000000-0005-0000-0000-0000D2610000}"/>
    <cellStyle name="40% - Colore 4 14 6" xfId="25290" xr:uid="{00000000-0005-0000-0000-0000D3610000}"/>
    <cellStyle name="40% - Colore 4 14 6 2" xfId="25291" xr:uid="{00000000-0005-0000-0000-0000D4610000}"/>
    <cellStyle name="40% - Colore 4 14 6 2 2" xfId="25292" xr:uid="{00000000-0005-0000-0000-0000D5610000}"/>
    <cellStyle name="40% - Colore 4 14 6 2 3" xfId="25293" xr:uid="{00000000-0005-0000-0000-0000D6610000}"/>
    <cellStyle name="40% - Colore 4 14 6 3" xfId="25294" xr:uid="{00000000-0005-0000-0000-0000D7610000}"/>
    <cellStyle name="40% - Colore 4 14 6 4" xfId="25295" xr:uid="{00000000-0005-0000-0000-0000D8610000}"/>
    <cellStyle name="40% - Colore 4 14 7" xfId="25296" xr:uid="{00000000-0005-0000-0000-0000D9610000}"/>
    <cellStyle name="40% - Colore 4 14 7 2" xfId="25297" xr:uid="{00000000-0005-0000-0000-0000DA610000}"/>
    <cellStyle name="40% - Colore 4 14 7 3" xfId="25298" xr:uid="{00000000-0005-0000-0000-0000DB610000}"/>
    <cellStyle name="40% - Colore 4 14 8" xfId="25299" xr:uid="{00000000-0005-0000-0000-0000DC610000}"/>
    <cellStyle name="40% - Colore 4 14 8 2" xfId="25300" xr:uid="{00000000-0005-0000-0000-0000DD610000}"/>
    <cellStyle name="40% - Colore 4 14 8 3" xfId="25301" xr:uid="{00000000-0005-0000-0000-0000DE610000}"/>
    <cellStyle name="40% - Colore 4 14 9" xfId="25302" xr:uid="{00000000-0005-0000-0000-0000DF610000}"/>
    <cellStyle name="40% - Colore 4 14 9 2" xfId="25303" xr:uid="{00000000-0005-0000-0000-0000E0610000}"/>
    <cellStyle name="40% - Colore 4 14 9 3" xfId="25304" xr:uid="{00000000-0005-0000-0000-0000E1610000}"/>
    <cellStyle name="40% - Colore 4 15" xfId="25305" xr:uid="{00000000-0005-0000-0000-0000E2610000}"/>
    <cellStyle name="40% - Colore 4 15 10" xfId="25306" xr:uid="{00000000-0005-0000-0000-0000E3610000}"/>
    <cellStyle name="40% - Colore 4 15 11" xfId="25307" xr:uid="{00000000-0005-0000-0000-0000E4610000}"/>
    <cellStyle name="40% - Colore 4 15 2" xfId="25308" xr:uid="{00000000-0005-0000-0000-0000E5610000}"/>
    <cellStyle name="40% - Colore 4 15 2 10" xfId="25309" xr:uid="{00000000-0005-0000-0000-0000E6610000}"/>
    <cellStyle name="40% - Colore 4 15 2 2" xfId="25310" xr:uid="{00000000-0005-0000-0000-0000E7610000}"/>
    <cellStyle name="40% - Colore 4 15 2 2 2" xfId="25311" xr:uid="{00000000-0005-0000-0000-0000E8610000}"/>
    <cellStyle name="40% - Colore 4 15 2 2 2 2" xfId="25312" xr:uid="{00000000-0005-0000-0000-0000E9610000}"/>
    <cellStyle name="40% - Colore 4 15 2 2 2 2 2" xfId="25313" xr:uid="{00000000-0005-0000-0000-0000EA610000}"/>
    <cellStyle name="40% - Colore 4 15 2 2 2 2 3" xfId="25314" xr:uid="{00000000-0005-0000-0000-0000EB610000}"/>
    <cellStyle name="40% - Colore 4 15 2 2 2 3" xfId="25315" xr:uid="{00000000-0005-0000-0000-0000EC610000}"/>
    <cellStyle name="40% - Colore 4 15 2 2 2 4" xfId="25316" xr:uid="{00000000-0005-0000-0000-0000ED610000}"/>
    <cellStyle name="40% - Colore 4 15 2 2 3" xfId="25317" xr:uid="{00000000-0005-0000-0000-0000EE610000}"/>
    <cellStyle name="40% - Colore 4 15 2 2 3 2" xfId="25318" xr:uid="{00000000-0005-0000-0000-0000EF610000}"/>
    <cellStyle name="40% - Colore 4 15 2 2 3 3" xfId="25319" xr:uid="{00000000-0005-0000-0000-0000F0610000}"/>
    <cellStyle name="40% - Colore 4 15 2 2 4" xfId="25320" xr:uid="{00000000-0005-0000-0000-0000F1610000}"/>
    <cellStyle name="40% - Colore 4 15 2 2 4 2" xfId="25321" xr:uid="{00000000-0005-0000-0000-0000F2610000}"/>
    <cellStyle name="40% - Colore 4 15 2 2 4 3" xfId="25322" xr:uid="{00000000-0005-0000-0000-0000F3610000}"/>
    <cellStyle name="40% - Colore 4 15 2 2 5" xfId="25323" xr:uid="{00000000-0005-0000-0000-0000F4610000}"/>
    <cellStyle name="40% - Colore 4 15 2 2 5 2" xfId="25324" xr:uid="{00000000-0005-0000-0000-0000F5610000}"/>
    <cellStyle name="40% - Colore 4 15 2 2 5 3" xfId="25325" xr:uid="{00000000-0005-0000-0000-0000F6610000}"/>
    <cellStyle name="40% - Colore 4 15 2 2 6" xfId="25326" xr:uid="{00000000-0005-0000-0000-0000F7610000}"/>
    <cellStyle name="40% - Colore 4 15 2 2 7" xfId="25327" xr:uid="{00000000-0005-0000-0000-0000F8610000}"/>
    <cellStyle name="40% - Colore 4 15 2 3" xfId="25328" xr:uid="{00000000-0005-0000-0000-0000F9610000}"/>
    <cellStyle name="40% - Colore 4 15 2 3 2" xfId="25329" xr:uid="{00000000-0005-0000-0000-0000FA610000}"/>
    <cellStyle name="40% - Colore 4 15 2 3 2 2" xfId="25330" xr:uid="{00000000-0005-0000-0000-0000FB610000}"/>
    <cellStyle name="40% - Colore 4 15 2 3 2 2 2" xfId="25331" xr:uid="{00000000-0005-0000-0000-0000FC610000}"/>
    <cellStyle name="40% - Colore 4 15 2 3 2 2 3" xfId="25332" xr:uid="{00000000-0005-0000-0000-0000FD610000}"/>
    <cellStyle name="40% - Colore 4 15 2 3 2 3" xfId="25333" xr:uid="{00000000-0005-0000-0000-0000FE610000}"/>
    <cellStyle name="40% - Colore 4 15 2 3 2 4" xfId="25334" xr:uid="{00000000-0005-0000-0000-0000FF610000}"/>
    <cellStyle name="40% - Colore 4 15 2 3 3" xfId="25335" xr:uid="{00000000-0005-0000-0000-000000620000}"/>
    <cellStyle name="40% - Colore 4 15 2 3 3 2" xfId="25336" xr:uid="{00000000-0005-0000-0000-000001620000}"/>
    <cellStyle name="40% - Colore 4 15 2 3 3 3" xfId="25337" xr:uid="{00000000-0005-0000-0000-000002620000}"/>
    <cellStyle name="40% - Colore 4 15 2 3 4" xfId="25338" xr:uid="{00000000-0005-0000-0000-000003620000}"/>
    <cellStyle name="40% - Colore 4 15 2 3 4 2" xfId="25339" xr:uid="{00000000-0005-0000-0000-000004620000}"/>
    <cellStyle name="40% - Colore 4 15 2 3 4 3" xfId="25340" xr:uid="{00000000-0005-0000-0000-000005620000}"/>
    <cellStyle name="40% - Colore 4 15 2 3 5" xfId="25341" xr:uid="{00000000-0005-0000-0000-000006620000}"/>
    <cellStyle name="40% - Colore 4 15 2 3 5 2" xfId="25342" xr:uid="{00000000-0005-0000-0000-000007620000}"/>
    <cellStyle name="40% - Colore 4 15 2 3 5 3" xfId="25343" xr:uid="{00000000-0005-0000-0000-000008620000}"/>
    <cellStyle name="40% - Colore 4 15 2 3 6" xfId="25344" xr:uid="{00000000-0005-0000-0000-000009620000}"/>
    <cellStyle name="40% - Colore 4 15 2 3 7" xfId="25345" xr:uid="{00000000-0005-0000-0000-00000A620000}"/>
    <cellStyle name="40% - Colore 4 15 2 4" xfId="25346" xr:uid="{00000000-0005-0000-0000-00000B620000}"/>
    <cellStyle name="40% - Colore 4 15 2 4 2" xfId="25347" xr:uid="{00000000-0005-0000-0000-00000C620000}"/>
    <cellStyle name="40% - Colore 4 15 2 4 2 2" xfId="25348" xr:uid="{00000000-0005-0000-0000-00000D620000}"/>
    <cellStyle name="40% - Colore 4 15 2 4 2 2 2" xfId="25349" xr:uid="{00000000-0005-0000-0000-00000E620000}"/>
    <cellStyle name="40% - Colore 4 15 2 4 2 2 3" xfId="25350" xr:uid="{00000000-0005-0000-0000-00000F620000}"/>
    <cellStyle name="40% - Colore 4 15 2 4 2 3" xfId="25351" xr:uid="{00000000-0005-0000-0000-000010620000}"/>
    <cellStyle name="40% - Colore 4 15 2 4 2 4" xfId="25352" xr:uid="{00000000-0005-0000-0000-000011620000}"/>
    <cellStyle name="40% - Colore 4 15 2 4 3" xfId="25353" xr:uid="{00000000-0005-0000-0000-000012620000}"/>
    <cellStyle name="40% - Colore 4 15 2 4 3 2" xfId="25354" xr:uid="{00000000-0005-0000-0000-000013620000}"/>
    <cellStyle name="40% - Colore 4 15 2 4 3 3" xfId="25355" xr:uid="{00000000-0005-0000-0000-000014620000}"/>
    <cellStyle name="40% - Colore 4 15 2 4 4" xfId="25356" xr:uid="{00000000-0005-0000-0000-000015620000}"/>
    <cellStyle name="40% - Colore 4 15 2 4 4 2" xfId="25357" xr:uid="{00000000-0005-0000-0000-000016620000}"/>
    <cellStyle name="40% - Colore 4 15 2 4 4 3" xfId="25358" xr:uid="{00000000-0005-0000-0000-000017620000}"/>
    <cellStyle name="40% - Colore 4 15 2 4 5" xfId="25359" xr:uid="{00000000-0005-0000-0000-000018620000}"/>
    <cellStyle name="40% - Colore 4 15 2 4 5 2" xfId="25360" xr:uid="{00000000-0005-0000-0000-000019620000}"/>
    <cellStyle name="40% - Colore 4 15 2 4 5 3" xfId="25361" xr:uid="{00000000-0005-0000-0000-00001A620000}"/>
    <cellStyle name="40% - Colore 4 15 2 4 6" xfId="25362" xr:uid="{00000000-0005-0000-0000-00001B620000}"/>
    <cellStyle name="40% - Colore 4 15 2 4 7" xfId="25363" xr:uid="{00000000-0005-0000-0000-00001C620000}"/>
    <cellStyle name="40% - Colore 4 15 2 5" xfId="25364" xr:uid="{00000000-0005-0000-0000-00001D620000}"/>
    <cellStyle name="40% - Colore 4 15 2 5 2" xfId="25365" xr:uid="{00000000-0005-0000-0000-00001E620000}"/>
    <cellStyle name="40% - Colore 4 15 2 5 2 2" xfId="25366" xr:uid="{00000000-0005-0000-0000-00001F620000}"/>
    <cellStyle name="40% - Colore 4 15 2 5 2 3" xfId="25367" xr:uid="{00000000-0005-0000-0000-000020620000}"/>
    <cellStyle name="40% - Colore 4 15 2 5 3" xfId="25368" xr:uid="{00000000-0005-0000-0000-000021620000}"/>
    <cellStyle name="40% - Colore 4 15 2 5 4" xfId="25369" xr:uid="{00000000-0005-0000-0000-000022620000}"/>
    <cellStyle name="40% - Colore 4 15 2 6" xfId="25370" xr:uid="{00000000-0005-0000-0000-000023620000}"/>
    <cellStyle name="40% - Colore 4 15 2 6 2" xfId="25371" xr:uid="{00000000-0005-0000-0000-000024620000}"/>
    <cellStyle name="40% - Colore 4 15 2 6 3" xfId="25372" xr:uid="{00000000-0005-0000-0000-000025620000}"/>
    <cellStyle name="40% - Colore 4 15 2 7" xfId="25373" xr:uid="{00000000-0005-0000-0000-000026620000}"/>
    <cellStyle name="40% - Colore 4 15 2 7 2" xfId="25374" xr:uid="{00000000-0005-0000-0000-000027620000}"/>
    <cellStyle name="40% - Colore 4 15 2 7 3" xfId="25375" xr:uid="{00000000-0005-0000-0000-000028620000}"/>
    <cellStyle name="40% - Colore 4 15 2 8" xfId="25376" xr:uid="{00000000-0005-0000-0000-000029620000}"/>
    <cellStyle name="40% - Colore 4 15 2 8 2" xfId="25377" xr:uid="{00000000-0005-0000-0000-00002A620000}"/>
    <cellStyle name="40% - Colore 4 15 2 8 3" xfId="25378" xr:uid="{00000000-0005-0000-0000-00002B620000}"/>
    <cellStyle name="40% - Colore 4 15 2 9" xfId="25379" xr:uid="{00000000-0005-0000-0000-00002C620000}"/>
    <cellStyle name="40% - Colore 4 15 3" xfId="25380" xr:uid="{00000000-0005-0000-0000-00002D620000}"/>
    <cellStyle name="40% - Colore 4 15 3 2" xfId="25381" xr:uid="{00000000-0005-0000-0000-00002E620000}"/>
    <cellStyle name="40% - Colore 4 15 3 2 2" xfId="25382" xr:uid="{00000000-0005-0000-0000-00002F620000}"/>
    <cellStyle name="40% - Colore 4 15 3 2 2 2" xfId="25383" xr:uid="{00000000-0005-0000-0000-000030620000}"/>
    <cellStyle name="40% - Colore 4 15 3 2 2 3" xfId="25384" xr:uid="{00000000-0005-0000-0000-000031620000}"/>
    <cellStyle name="40% - Colore 4 15 3 2 3" xfId="25385" xr:uid="{00000000-0005-0000-0000-000032620000}"/>
    <cellStyle name="40% - Colore 4 15 3 2 4" xfId="25386" xr:uid="{00000000-0005-0000-0000-000033620000}"/>
    <cellStyle name="40% - Colore 4 15 3 3" xfId="25387" xr:uid="{00000000-0005-0000-0000-000034620000}"/>
    <cellStyle name="40% - Colore 4 15 3 3 2" xfId="25388" xr:uid="{00000000-0005-0000-0000-000035620000}"/>
    <cellStyle name="40% - Colore 4 15 3 3 3" xfId="25389" xr:uid="{00000000-0005-0000-0000-000036620000}"/>
    <cellStyle name="40% - Colore 4 15 3 4" xfId="25390" xr:uid="{00000000-0005-0000-0000-000037620000}"/>
    <cellStyle name="40% - Colore 4 15 3 4 2" xfId="25391" xr:uid="{00000000-0005-0000-0000-000038620000}"/>
    <cellStyle name="40% - Colore 4 15 3 4 3" xfId="25392" xr:uid="{00000000-0005-0000-0000-000039620000}"/>
    <cellStyle name="40% - Colore 4 15 3 5" xfId="25393" xr:uid="{00000000-0005-0000-0000-00003A620000}"/>
    <cellStyle name="40% - Colore 4 15 3 5 2" xfId="25394" xr:uid="{00000000-0005-0000-0000-00003B620000}"/>
    <cellStyle name="40% - Colore 4 15 3 5 3" xfId="25395" xr:uid="{00000000-0005-0000-0000-00003C620000}"/>
    <cellStyle name="40% - Colore 4 15 3 6" xfId="25396" xr:uid="{00000000-0005-0000-0000-00003D620000}"/>
    <cellStyle name="40% - Colore 4 15 3 7" xfId="25397" xr:uid="{00000000-0005-0000-0000-00003E620000}"/>
    <cellStyle name="40% - Colore 4 15 4" xfId="25398" xr:uid="{00000000-0005-0000-0000-00003F620000}"/>
    <cellStyle name="40% - Colore 4 15 4 2" xfId="25399" xr:uid="{00000000-0005-0000-0000-000040620000}"/>
    <cellStyle name="40% - Colore 4 15 4 2 2" xfId="25400" xr:uid="{00000000-0005-0000-0000-000041620000}"/>
    <cellStyle name="40% - Colore 4 15 4 2 2 2" xfId="25401" xr:uid="{00000000-0005-0000-0000-000042620000}"/>
    <cellStyle name="40% - Colore 4 15 4 2 2 3" xfId="25402" xr:uid="{00000000-0005-0000-0000-000043620000}"/>
    <cellStyle name="40% - Colore 4 15 4 2 3" xfId="25403" xr:uid="{00000000-0005-0000-0000-000044620000}"/>
    <cellStyle name="40% - Colore 4 15 4 2 4" xfId="25404" xr:uid="{00000000-0005-0000-0000-000045620000}"/>
    <cellStyle name="40% - Colore 4 15 4 3" xfId="25405" xr:uid="{00000000-0005-0000-0000-000046620000}"/>
    <cellStyle name="40% - Colore 4 15 4 3 2" xfId="25406" xr:uid="{00000000-0005-0000-0000-000047620000}"/>
    <cellStyle name="40% - Colore 4 15 4 3 3" xfId="25407" xr:uid="{00000000-0005-0000-0000-000048620000}"/>
    <cellStyle name="40% - Colore 4 15 4 4" xfId="25408" xr:uid="{00000000-0005-0000-0000-000049620000}"/>
    <cellStyle name="40% - Colore 4 15 4 4 2" xfId="25409" xr:uid="{00000000-0005-0000-0000-00004A620000}"/>
    <cellStyle name="40% - Colore 4 15 4 4 3" xfId="25410" xr:uid="{00000000-0005-0000-0000-00004B620000}"/>
    <cellStyle name="40% - Colore 4 15 4 5" xfId="25411" xr:uid="{00000000-0005-0000-0000-00004C620000}"/>
    <cellStyle name="40% - Colore 4 15 4 5 2" xfId="25412" xr:uid="{00000000-0005-0000-0000-00004D620000}"/>
    <cellStyle name="40% - Colore 4 15 4 5 3" xfId="25413" xr:uid="{00000000-0005-0000-0000-00004E620000}"/>
    <cellStyle name="40% - Colore 4 15 4 6" xfId="25414" xr:uid="{00000000-0005-0000-0000-00004F620000}"/>
    <cellStyle name="40% - Colore 4 15 4 7" xfId="25415" xr:uid="{00000000-0005-0000-0000-000050620000}"/>
    <cellStyle name="40% - Colore 4 15 5" xfId="25416" xr:uid="{00000000-0005-0000-0000-000051620000}"/>
    <cellStyle name="40% - Colore 4 15 5 2" xfId="25417" xr:uid="{00000000-0005-0000-0000-000052620000}"/>
    <cellStyle name="40% - Colore 4 15 5 2 2" xfId="25418" xr:uid="{00000000-0005-0000-0000-000053620000}"/>
    <cellStyle name="40% - Colore 4 15 5 2 2 2" xfId="25419" xr:uid="{00000000-0005-0000-0000-000054620000}"/>
    <cellStyle name="40% - Colore 4 15 5 2 2 3" xfId="25420" xr:uid="{00000000-0005-0000-0000-000055620000}"/>
    <cellStyle name="40% - Colore 4 15 5 2 3" xfId="25421" xr:uid="{00000000-0005-0000-0000-000056620000}"/>
    <cellStyle name="40% - Colore 4 15 5 2 4" xfId="25422" xr:uid="{00000000-0005-0000-0000-000057620000}"/>
    <cellStyle name="40% - Colore 4 15 5 3" xfId="25423" xr:uid="{00000000-0005-0000-0000-000058620000}"/>
    <cellStyle name="40% - Colore 4 15 5 3 2" xfId="25424" xr:uid="{00000000-0005-0000-0000-000059620000}"/>
    <cellStyle name="40% - Colore 4 15 5 3 3" xfId="25425" xr:uid="{00000000-0005-0000-0000-00005A620000}"/>
    <cellStyle name="40% - Colore 4 15 5 4" xfId="25426" xr:uid="{00000000-0005-0000-0000-00005B620000}"/>
    <cellStyle name="40% - Colore 4 15 5 4 2" xfId="25427" xr:uid="{00000000-0005-0000-0000-00005C620000}"/>
    <cellStyle name="40% - Colore 4 15 5 4 3" xfId="25428" xr:uid="{00000000-0005-0000-0000-00005D620000}"/>
    <cellStyle name="40% - Colore 4 15 5 5" xfId="25429" xr:uid="{00000000-0005-0000-0000-00005E620000}"/>
    <cellStyle name="40% - Colore 4 15 5 5 2" xfId="25430" xr:uid="{00000000-0005-0000-0000-00005F620000}"/>
    <cellStyle name="40% - Colore 4 15 5 5 3" xfId="25431" xr:uid="{00000000-0005-0000-0000-000060620000}"/>
    <cellStyle name="40% - Colore 4 15 5 6" xfId="25432" xr:uid="{00000000-0005-0000-0000-000061620000}"/>
    <cellStyle name="40% - Colore 4 15 5 7" xfId="25433" xr:uid="{00000000-0005-0000-0000-000062620000}"/>
    <cellStyle name="40% - Colore 4 15 6" xfId="25434" xr:uid="{00000000-0005-0000-0000-000063620000}"/>
    <cellStyle name="40% - Colore 4 15 6 2" xfId="25435" xr:uid="{00000000-0005-0000-0000-000064620000}"/>
    <cellStyle name="40% - Colore 4 15 6 2 2" xfId="25436" xr:uid="{00000000-0005-0000-0000-000065620000}"/>
    <cellStyle name="40% - Colore 4 15 6 2 3" xfId="25437" xr:uid="{00000000-0005-0000-0000-000066620000}"/>
    <cellStyle name="40% - Colore 4 15 6 3" xfId="25438" xr:uid="{00000000-0005-0000-0000-000067620000}"/>
    <cellStyle name="40% - Colore 4 15 6 4" xfId="25439" xr:uid="{00000000-0005-0000-0000-000068620000}"/>
    <cellStyle name="40% - Colore 4 15 7" xfId="25440" xr:uid="{00000000-0005-0000-0000-000069620000}"/>
    <cellStyle name="40% - Colore 4 15 7 2" xfId="25441" xr:uid="{00000000-0005-0000-0000-00006A620000}"/>
    <cellStyle name="40% - Colore 4 15 7 3" xfId="25442" xr:uid="{00000000-0005-0000-0000-00006B620000}"/>
    <cellStyle name="40% - Colore 4 15 8" xfId="25443" xr:uid="{00000000-0005-0000-0000-00006C620000}"/>
    <cellStyle name="40% - Colore 4 15 8 2" xfId="25444" xr:uid="{00000000-0005-0000-0000-00006D620000}"/>
    <cellStyle name="40% - Colore 4 15 8 3" xfId="25445" xr:uid="{00000000-0005-0000-0000-00006E620000}"/>
    <cellStyle name="40% - Colore 4 15 9" xfId="25446" xr:uid="{00000000-0005-0000-0000-00006F620000}"/>
    <cellStyle name="40% - Colore 4 15 9 2" xfId="25447" xr:uid="{00000000-0005-0000-0000-000070620000}"/>
    <cellStyle name="40% - Colore 4 15 9 3" xfId="25448" xr:uid="{00000000-0005-0000-0000-000071620000}"/>
    <cellStyle name="40% - Colore 4 16" xfId="25449" xr:uid="{00000000-0005-0000-0000-000072620000}"/>
    <cellStyle name="40% - Colore 4 16 10" xfId="25450" xr:uid="{00000000-0005-0000-0000-000073620000}"/>
    <cellStyle name="40% - Colore 4 16 11" xfId="25451" xr:uid="{00000000-0005-0000-0000-000074620000}"/>
    <cellStyle name="40% - Colore 4 16 2" xfId="25452" xr:uid="{00000000-0005-0000-0000-000075620000}"/>
    <cellStyle name="40% - Colore 4 16 2 10" xfId="25453" xr:uid="{00000000-0005-0000-0000-000076620000}"/>
    <cellStyle name="40% - Colore 4 16 2 2" xfId="25454" xr:uid="{00000000-0005-0000-0000-000077620000}"/>
    <cellStyle name="40% - Colore 4 16 2 2 2" xfId="25455" xr:uid="{00000000-0005-0000-0000-000078620000}"/>
    <cellStyle name="40% - Colore 4 16 2 2 2 2" xfId="25456" xr:uid="{00000000-0005-0000-0000-000079620000}"/>
    <cellStyle name="40% - Colore 4 16 2 2 2 2 2" xfId="25457" xr:uid="{00000000-0005-0000-0000-00007A620000}"/>
    <cellStyle name="40% - Colore 4 16 2 2 2 2 3" xfId="25458" xr:uid="{00000000-0005-0000-0000-00007B620000}"/>
    <cellStyle name="40% - Colore 4 16 2 2 2 3" xfId="25459" xr:uid="{00000000-0005-0000-0000-00007C620000}"/>
    <cellStyle name="40% - Colore 4 16 2 2 2 4" xfId="25460" xr:uid="{00000000-0005-0000-0000-00007D620000}"/>
    <cellStyle name="40% - Colore 4 16 2 2 3" xfId="25461" xr:uid="{00000000-0005-0000-0000-00007E620000}"/>
    <cellStyle name="40% - Colore 4 16 2 2 3 2" xfId="25462" xr:uid="{00000000-0005-0000-0000-00007F620000}"/>
    <cellStyle name="40% - Colore 4 16 2 2 3 3" xfId="25463" xr:uid="{00000000-0005-0000-0000-000080620000}"/>
    <cellStyle name="40% - Colore 4 16 2 2 4" xfId="25464" xr:uid="{00000000-0005-0000-0000-000081620000}"/>
    <cellStyle name="40% - Colore 4 16 2 2 4 2" xfId="25465" xr:uid="{00000000-0005-0000-0000-000082620000}"/>
    <cellStyle name="40% - Colore 4 16 2 2 4 3" xfId="25466" xr:uid="{00000000-0005-0000-0000-000083620000}"/>
    <cellStyle name="40% - Colore 4 16 2 2 5" xfId="25467" xr:uid="{00000000-0005-0000-0000-000084620000}"/>
    <cellStyle name="40% - Colore 4 16 2 2 5 2" xfId="25468" xr:uid="{00000000-0005-0000-0000-000085620000}"/>
    <cellStyle name="40% - Colore 4 16 2 2 5 3" xfId="25469" xr:uid="{00000000-0005-0000-0000-000086620000}"/>
    <cellStyle name="40% - Colore 4 16 2 2 6" xfId="25470" xr:uid="{00000000-0005-0000-0000-000087620000}"/>
    <cellStyle name="40% - Colore 4 16 2 2 7" xfId="25471" xr:uid="{00000000-0005-0000-0000-000088620000}"/>
    <cellStyle name="40% - Colore 4 16 2 3" xfId="25472" xr:uid="{00000000-0005-0000-0000-000089620000}"/>
    <cellStyle name="40% - Colore 4 16 2 3 2" xfId="25473" xr:uid="{00000000-0005-0000-0000-00008A620000}"/>
    <cellStyle name="40% - Colore 4 16 2 3 2 2" xfId="25474" xr:uid="{00000000-0005-0000-0000-00008B620000}"/>
    <cellStyle name="40% - Colore 4 16 2 3 2 2 2" xfId="25475" xr:uid="{00000000-0005-0000-0000-00008C620000}"/>
    <cellStyle name="40% - Colore 4 16 2 3 2 2 3" xfId="25476" xr:uid="{00000000-0005-0000-0000-00008D620000}"/>
    <cellStyle name="40% - Colore 4 16 2 3 2 3" xfId="25477" xr:uid="{00000000-0005-0000-0000-00008E620000}"/>
    <cellStyle name="40% - Colore 4 16 2 3 2 4" xfId="25478" xr:uid="{00000000-0005-0000-0000-00008F620000}"/>
    <cellStyle name="40% - Colore 4 16 2 3 3" xfId="25479" xr:uid="{00000000-0005-0000-0000-000090620000}"/>
    <cellStyle name="40% - Colore 4 16 2 3 3 2" xfId="25480" xr:uid="{00000000-0005-0000-0000-000091620000}"/>
    <cellStyle name="40% - Colore 4 16 2 3 3 3" xfId="25481" xr:uid="{00000000-0005-0000-0000-000092620000}"/>
    <cellStyle name="40% - Colore 4 16 2 3 4" xfId="25482" xr:uid="{00000000-0005-0000-0000-000093620000}"/>
    <cellStyle name="40% - Colore 4 16 2 3 4 2" xfId="25483" xr:uid="{00000000-0005-0000-0000-000094620000}"/>
    <cellStyle name="40% - Colore 4 16 2 3 4 3" xfId="25484" xr:uid="{00000000-0005-0000-0000-000095620000}"/>
    <cellStyle name="40% - Colore 4 16 2 3 5" xfId="25485" xr:uid="{00000000-0005-0000-0000-000096620000}"/>
    <cellStyle name="40% - Colore 4 16 2 3 5 2" xfId="25486" xr:uid="{00000000-0005-0000-0000-000097620000}"/>
    <cellStyle name="40% - Colore 4 16 2 3 5 3" xfId="25487" xr:uid="{00000000-0005-0000-0000-000098620000}"/>
    <cellStyle name="40% - Colore 4 16 2 3 6" xfId="25488" xr:uid="{00000000-0005-0000-0000-000099620000}"/>
    <cellStyle name="40% - Colore 4 16 2 3 7" xfId="25489" xr:uid="{00000000-0005-0000-0000-00009A620000}"/>
    <cellStyle name="40% - Colore 4 16 2 4" xfId="25490" xr:uid="{00000000-0005-0000-0000-00009B620000}"/>
    <cellStyle name="40% - Colore 4 16 2 4 2" xfId="25491" xr:uid="{00000000-0005-0000-0000-00009C620000}"/>
    <cellStyle name="40% - Colore 4 16 2 4 2 2" xfId="25492" xr:uid="{00000000-0005-0000-0000-00009D620000}"/>
    <cellStyle name="40% - Colore 4 16 2 4 2 2 2" xfId="25493" xr:uid="{00000000-0005-0000-0000-00009E620000}"/>
    <cellStyle name="40% - Colore 4 16 2 4 2 2 3" xfId="25494" xr:uid="{00000000-0005-0000-0000-00009F620000}"/>
    <cellStyle name="40% - Colore 4 16 2 4 2 3" xfId="25495" xr:uid="{00000000-0005-0000-0000-0000A0620000}"/>
    <cellStyle name="40% - Colore 4 16 2 4 2 4" xfId="25496" xr:uid="{00000000-0005-0000-0000-0000A1620000}"/>
    <cellStyle name="40% - Colore 4 16 2 4 3" xfId="25497" xr:uid="{00000000-0005-0000-0000-0000A2620000}"/>
    <cellStyle name="40% - Colore 4 16 2 4 3 2" xfId="25498" xr:uid="{00000000-0005-0000-0000-0000A3620000}"/>
    <cellStyle name="40% - Colore 4 16 2 4 3 3" xfId="25499" xr:uid="{00000000-0005-0000-0000-0000A4620000}"/>
    <cellStyle name="40% - Colore 4 16 2 4 4" xfId="25500" xr:uid="{00000000-0005-0000-0000-0000A5620000}"/>
    <cellStyle name="40% - Colore 4 16 2 4 4 2" xfId="25501" xr:uid="{00000000-0005-0000-0000-0000A6620000}"/>
    <cellStyle name="40% - Colore 4 16 2 4 4 3" xfId="25502" xr:uid="{00000000-0005-0000-0000-0000A7620000}"/>
    <cellStyle name="40% - Colore 4 16 2 4 5" xfId="25503" xr:uid="{00000000-0005-0000-0000-0000A8620000}"/>
    <cellStyle name="40% - Colore 4 16 2 4 5 2" xfId="25504" xr:uid="{00000000-0005-0000-0000-0000A9620000}"/>
    <cellStyle name="40% - Colore 4 16 2 4 5 3" xfId="25505" xr:uid="{00000000-0005-0000-0000-0000AA620000}"/>
    <cellStyle name="40% - Colore 4 16 2 4 6" xfId="25506" xr:uid="{00000000-0005-0000-0000-0000AB620000}"/>
    <cellStyle name="40% - Colore 4 16 2 4 7" xfId="25507" xr:uid="{00000000-0005-0000-0000-0000AC620000}"/>
    <cellStyle name="40% - Colore 4 16 2 5" xfId="25508" xr:uid="{00000000-0005-0000-0000-0000AD620000}"/>
    <cellStyle name="40% - Colore 4 16 2 5 2" xfId="25509" xr:uid="{00000000-0005-0000-0000-0000AE620000}"/>
    <cellStyle name="40% - Colore 4 16 2 5 2 2" xfId="25510" xr:uid="{00000000-0005-0000-0000-0000AF620000}"/>
    <cellStyle name="40% - Colore 4 16 2 5 2 3" xfId="25511" xr:uid="{00000000-0005-0000-0000-0000B0620000}"/>
    <cellStyle name="40% - Colore 4 16 2 5 3" xfId="25512" xr:uid="{00000000-0005-0000-0000-0000B1620000}"/>
    <cellStyle name="40% - Colore 4 16 2 5 4" xfId="25513" xr:uid="{00000000-0005-0000-0000-0000B2620000}"/>
    <cellStyle name="40% - Colore 4 16 2 6" xfId="25514" xr:uid="{00000000-0005-0000-0000-0000B3620000}"/>
    <cellStyle name="40% - Colore 4 16 2 6 2" xfId="25515" xr:uid="{00000000-0005-0000-0000-0000B4620000}"/>
    <cellStyle name="40% - Colore 4 16 2 6 3" xfId="25516" xr:uid="{00000000-0005-0000-0000-0000B5620000}"/>
    <cellStyle name="40% - Colore 4 16 2 7" xfId="25517" xr:uid="{00000000-0005-0000-0000-0000B6620000}"/>
    <cellStyle name="40% - Colore 4 16 2 7 2" xfId="25518" xr:uid="{00000000-0005-0000-0000-0000B7620000}"/>
    <cellStyle name="40% - Colore 4 16 2 7 3" xfId="25519" xr:uid="{00000000-0005-0000-0000-0000B8620000}"/>
    <cellStyle name="40% - Colore 4 16 2 8" xfId="25520" xr:uid="{00000000-0005-0000-0000-0000B9620000}"/>
    <cellStyle name="40% - Colore 4 16 2 8 2" xfId="25521" xr:uid="{00000000-0005-0000-0000-0000BA620000}"/>
    <cellStyle name="40% - Colore 4 16 2 8 3" xfId="25522" xr:uid="{00000000-0005-0000-0000-0000BB620000}"/>
    <cellStyle name="40% - Colore 4 16 2 9" xfId="25523" xr:uid="{00000000-0005-0000-0000-0000BC620000}"/>
    <cellStyle name="40% - Colore 4 16 3" xfId="25524" xr:uid="{00000000-0005-0000-0000-0000BD620000}"/>
    <cellStyle name="40% - Colore 4 16 3 2" xfId="25525" xr:uid="{00000000-0005-0000-0000-0000BE620000}"/>
    <cellStyle name="40% - Colore 4 16 3 2 2" xfId="25526" xr:uid="{00000000-0005-0000-0000-0000BF620000}"/>
    <cellStyle name="40% - Colore 4 16 3 2 2 2" xfId="25527" xr:uid="{00000000-0005-0000-0000-0000C0620000}"/>
    <cellStyle name="40% - Colore 4 16 3 2 2 3" xfId="25528" xr:uid="{00000000-0005-0000-0000-0000C1620000}"/>
    <cellStyle name="40% - Colore 4 16 3 2 3" xfId="25529" xr:uid="{00000000-0005-0000-0000-0000C2620000}"/>
    <cellStyle name="40% - Colore 4 16 3 2 4" xfId="25530" xr:uid="{00000000-0005-0000-0000-0000C3620000}"/>
    <cellStyle name="40% - Colore 4 16 3 3" xfId="25531" xr:uid="{00000000-0005-0000-0000-0000C4620000}"/>
    <cellStyle name="40% - Colore 4 16 3 3 2" xfId="25532" xr:uid="{00000000-0005-0000-0000-0000C5620000}"/>
    <cellStyle name="40% - Colore 4 16 3 3 3" xfId="25533" xr:uid="{00000000-0005-0000-0000-0000C6620000}"/>
    <cellStyle name="40% - Colore 4 16 3 4" xfId="25534" xr:uid="{00000000-0005-0000-0000-0000C7620000}"/>
    <cellStyle name="40% - Colore 4 16 3 4 2" xfId="25535" xr:uid="{00000000-0005-0000-0000-0000C8620000}"/>
    <cellStyle name="40% - Colore 4 16 3 4 3" xfId="25536" xr:uid="{00000000-0005-0000-0000-0000C9620000}"/>
    <cellStyle name="40% - Colore 4 16 3 5" xfId="25537" xr:uid="{00000000-0005-0000-0000-0000CA620000}"/>
    <cellStyle name="40% - Colore 4 16 3 5 2" xfId="25538" xr:uid="{00000000-0005-0000-0000-0000CB620000}"/>
    <cellStyle name="40% - Colore 4 16 3 5 3" xfId="25539" xr:uid="{00000000-0005-0000-0000-0000CC620000}"/>
    <cellStyle name="40% - Colore 4 16 3 6" xfId="25540" xr:uid="{00000000-0005-0000-0000-0000CD620000}"/>
    <cellStyle name="40% - Colore 4 16 3 7" xfId="25541" xr:uid="{00000000-0005-0000-0000-0000CE620000}"/>
    <cellStyle name="40% - Colore 4 16 4" xfId="25542" xr:uid="{00000000-0005-0000-0000-0000CF620000}"/>
    <cellStyle name="40% - Colore 4 16 4 2" xfId="25543" xr:uid="{00000000-0005-0000-0000-0000D0620000}"/>
    <cellStyle name="40% - Colore 4 16 4 2 2" xfId="25544" xr:uid="{00000000-0005-0000-0000-0000D1620000}"/>
    <cellStyle name="40% - Colore 4 16 4 2 2 2" xfId="25545" xr:uid="{00000000-0005-0000-0000-0000D2620000}"/>
    <cellStyle name="40% - Colore 4 16 4 2 2 3" xfId="25546" xr:uid="{00000000-0005-0000-0000-0000D3620000}"/>
    <cellStyle name="40% - Colore 4 16 4 2 3" xfId="25547" xr:uid="{00000000-0005-0000-0000-0000D4620000}"/>
    <cellStyle name="40% - Colore 4 16 4 2 4" xfId="25548" xr:uid="{00000000-0005-0000-0000-0000D5620000}"/>
    <cellStyle name="40% - Colore 4 16 4 3" xfId="25549" xr:uid="{00000000-0005-0000-0000-0000D6620000}"/>
    <cellStyle name="40% - Colore 4 16 4 3 2" xfId="25550" xr:uid="{00000000-0005-0000-0000-0000D7620000}"/>
    <cellStyle name="40% - Colore 4 16 4 3 3" xfId="25551" xr:uid="{00000000-0005-0000-0000-0000D8620000}"/>
    <cellStyle name="40% - Colore 4 16 4 4" xfId="25552" xr:uid="{00000000-0005-0000-0000-0000D9620000}"/>
    <cellStyle name="40% - Colore 4 16 4 4 2" xfId="25553" xr:uid="{00000000-0005-0000-0000-0000DA620000}"/>
    <cellStyle name="40% - Colore 4 16 4 4 3" xfId="25554" xr:uid="{00000000-0005-0000-0000-0000DB620000}"/>
    <cellStyle name="40% - Colore 4 16 4 5" xfId="25555" xr:uid="{00000000-0005-0000-0000-0000DC620000}"/>
    <cellStyle name="40% - Colore 4 16 4 5 2" xfId="25556" xr:uid="{00000000-0005-0000-0000-0000DD620000}"/>
    <cellStyle name="40% - Colore 4 16 4 5 3" xfId="25557" xr:uid="{00000000-0005-0000-0000-0000DE620000}"/>
    <cellStyle name="40% - Colore 4 16 4 6" xfId="25558" xr:uid="{00000000-0005-0000-0000-0000DF620000}"/>
    <cellStyle name="40% - Colore 4 16 4 7" xfId="25559" xr:uid="{00000000-0005-0000-0000-0000E0620000}"/>
    <cellStyle name="40% - Colore 4 16 5" xfId="25560" xr:uid="{00000000-0005-0000-0000-0000E1620000}"/>
    <cellStyle name="40% - Colore 4 16 5 2" xfId="25561" xr:uid="{00000000-0005-0000-0000-0000E2620000}"/>
    <cellStyle name="40% - Colore 4 16 5 2 2" xfId="25562" xr:uid="{00000000-0005-0000-0000-0000E3620000}"/>
    <cellStyle name="40% - Colore 4 16 5 2 2 2" xfId="25563" xr:uid="{00000000-0005-0000-0000-0000E4620000}"/>
    <cellStyle name="40% - Colore 4 16 5 2 2 3" xfId="25564" xr:uid="{00000000-0005-0000-0000-0000E5620000}"/>
    <cellStyle name="40% - Colore 4 16 5 2 3" xfId="25565" xr:uid="{00000000-0005-0000-0000-0000E6620000}"/>
    <cellStyle name="40% - Colore 4 16 5 2 4" xfId="25566" xr:uid="{00000000-0005-0000-0000-0000E7620000}"/>
    <cellStyle name="40% - Colore 4 16 5 3" xfId="25567" xr:uid="{00000000-0005-0000-0000-0000E8620000}"/>
    <cellStyle name="40% - Colore 4 16 5 3 2" xfId="25568" xr:uid="{00000000-0005-0000-0000-0000E9620000}"/>
    <cellStyle name="40% - Colore 4 16 5 3 3" xfId="25569" xr:uid="{00000000-0005-0000-0000-0000EA620000}"/>
    <cellStyle name="40% - Colore 4 16 5 4" xfId="25570" xr:uid="{00000000-0005-0000-0000-0000EB620000}"/>
    <cellStyle name="40% - Colore 4 16 5 4 2" xfId="25571" xr:uid="{00000000-0005-0000-0000-0000EC620000}"/>
    <cellStyle name="40% - Colore 4 16 5 4 3" xfId="25572" xr:uid="{00000000-0005-0000-0000-0000ED620000}"/>
    <cellStyle name="40% - Colore 4 16 5 5" xfId="25573" xr:uid="{00000000-0005-0000-0000-0000EE620000}"/>
    <cellStyle name="40% - Colore 4 16 5 5 2" xfId="25574" xr:uid="{00000000-0005-0000-0000-0000EF620000}"/>
    <cellStyle name="40% - Colore 4 16 5 5 3" xfId="25575" xr:uid="{00000000-0005-0000-0000-0000F0620000}"/>
    <cellStyle name="40% - Colore 4 16 5 6" xfId="25576" xr:uid="{00000000-0005-0000-0000-0000F1620000}"/>
    <cellStyle name="40% - Colore 4 16 5 7" xfId="25577" xr:uid="{00000000-0005-0000-0000-0000F2620000}"/>
    <cellStyle name="40% - Colore 4 16 6" xfId="25578" xr:uid="{00000000-0005-0000-0000-0000F3620000}"/>
    <cellStyle name="40% - Colore 4 16 6 2" xfId="25579" xr:uid="{00000000-0005-0000-0000-0000F4620000}"/>
    <cellStyle name="40% - Colore 4 16 6 2 2" xfId="25580" xr:uid="{00000000-0005-0000-0000-0000F5620000}"/>
    <cellStyle name="40% - Colore 4 16 6 2 3" xfId="25581" xr:uid="{00000000-0005-0000-0000-0000F6620000}"/>
    <cellStyle name="40% - Colore 4 16 6 3" xfId="25582" xr:uid="{00000000-0005-0000-0000-0000F7620000}"/>
    <cellStyle name="40% - Colore 4 16 6 4" xfId="25583" xr:uid="{00000000-0005-0000-0000-0000F8620000}"/>
    <cellStyle name="40% - Colore 4 16 7" xfId="25584" xr:uid="{00000000-0005-0000-0000-0000F9620000}"/>
    <cellStyle name="40% - Colore 4 16 7 2" xfId="25585" xr:uid="{00000000-0005-0000-0000-0000FA620000}"/>
    <cellStyle name="40% - Colore 4 16 7 3" xfId="25586" xr:uid="{00000000-0005-0000-0000-0000FB620000}"/>
    <cellStyle name="40% - Colore 4 16 8" xfId="25587" xr:uid="{00000000-0005-0000-0000-0000FC620000}"/>
    <cellStyle name="40% - Colore 4 16 8 2" xfId="25588" xr:uid="{00000000-0005-0000-0000-0000FD620000}"/>
    <cellStyle name="40% - Colore 4 16 8 3" xfId="25589" xr:uid="{00000000-0005-0000-0000-0000FE620000}"/>
    <cellStyle name="40% - Colore 4 16 9" xfId="25590" xr:uid="{00000000-0005-0000-0000-0000FF620000}"/>
    <cellStyle name="40% - Colore 4 16 9 2" xfId="25591" xr:uid="{00000000-0005-0000-0000-000000630000}"/>
    <cellStyle name="40% - Colore 4 16 9 3" xfId="25592" xr:uid="{00000000-0005-0000-0000-000001630000}"/>
    <cellStyle name="40% - Colore 4 17" xfId="25593" xr:uid="{00000000-0005-0000-0000-000002630000}"/>
    <cellStyle name="40% - Colore 4 17 10" xfId="25594" xr:uid="{00000000-0005-0000-0000-000003630000}"/>
    <cellStyle name="40% - Colore 4 17 11" xfId="25595" xr:uid="{00000000-0005-0000-0000-000004630000}"/>
    <cellStyle name="40% - Colore 4 17 2" xfId="25596" xr:uid="{00000000-0005-0000-0000-000005630000}"/>
    <cellStyle name="40% - Colore 4 17 2 10" xfId="25597" xr:uid="{00000000-0005-0000-0000-000006630000}"/>
    <cellStyle name="40% - Colore 4 17 2 2" xfId="25598" xr:uid="{00000000-0005-0000-0000-000007630000}"/>
    <cellStyle name="40% - Colore 4 17 2 2 2" xfId="25599" xr:uid="{00000000-0005-0000-0000-000008630000}"/>
    <cellStyle name="40% - Colore 4 17 2 2 2 2" xfId="25600" xr:uid="{00000000-0005-0000-0000-000009630000}"/>
    <cellStyle name="40% - Colore 4 17 2 2 2 2 2" xfId="25601" xr:uid="{00000000-0005-0000-0000-00000A630000}"/>
    <cellStyle name="40% - Colore 4 17 2 2 2 2 3" xfId="25602" xr:uid="{00000000-0005-0000-0000-00000B630000}"/>
    <cellStyle name="40% - Colore 4 17 2 2 2 3" xfId="25603" xr:uid="{00000000-0005-0000-0000-00000C630000}"/>
    <cellStyle name="40% - Colore 4 17 2 2 2 4" xfId="25604" xr:uid="{00000000-0005-0000-0000-00000D630000}"/>
    <cellStyle name="40% - Colore 4 17 2 2 3" xfId="25605" xr:uid="{00000000-0005-0000-0000-00000E630000}"/>
    <cellStyle name="40% - Colore 4 17 2 2 3 2" xfId="25606" xr:uid="{00000000-0005-0000-0000-00000F630000}"/>
    <cellStyle name="40% - Colore 4 17 2 2 3 3" xfId="25607" xr:uid="{00000000-0005-0000-0000-000010630000}"/>
    <cellStyle name="40% - Colore 4 17 2 2 4" xfId="25608" xr:uid="{00000000-0005-0000-0000-000011630000}"/>
    <cellStyle name="40% - Colore 4 17 2 2 4 2" xfId="25609" xr:uid="{00000000-0005-0000-0000-000012630000}"/>
    <cellStyle name="40% - Colore 4 17 2 2 4 3" xfId="25610" xr:uid="{00000000-0005-0000-0000-000013630000}"/>
    <cellStyle name="40% - Colore 4 17 2 2 5" xfId="25611" xr:uid="{00000000-0005-0000-0000-000014630000}"/>
    <cellStyle name="40% - Colore 4 17 2 2 5 2" xfId="25612" xr:uid="{00000000-0005-0000-0000-000015630000}"/>
    <cellStyle name="40% - Colore 4 17 2 2 5 3" xfId="25613" xr:uid="{00000000-0005-0000-0000-000016630000}"/>
    <cellStyle name="40% - Colore 4 17 2 2 6" xfId="25614" xr:uid="{00000000-0005-0000-0000-000017630000}"/>
    <cellStyle name="40% - Colore 4 17 2 2 7" xfId="25615" xr:uid="{00000000-0005-0000-0000-000018630000}"/>
    <cellStyle name="40% - Colore 4 17 2 3" xfId="25616" xr:uid="{00000000-0005-0000-0000-000019630000}"/>
    <cellStyle name="40% - Colore 4 17 2 3 2" xfId="25617" xr:uid="{00000000-0005-0000-0000-00001A630000}"/>
    <cellStyle name="40% - Colore 4 17 2 3 2 2" xfId="25618" xr:uid="{00000000-0005-0000-0000-00001B630000}"/>
    <cellStyle name="40% - Colore 4 17 2 3 2 2 2" xfId="25619" xr:uid="{00000000-0005-0000-0000-00001C630000}"/>
    <cellStyle name="40% - Colore 4 17 2 3 2 2 3" xfId="25620" xr:uid="{00000000-0005-0000-0000-00001D630000}"/>
    <cellStyle name="40% - Colore 4 17 2 3 2 3" xfId="25621" xr:uid="{00000000-0005-0000-0000-00001E630000}"/>
    <cellStyle name="40% - Colore 4 17 2 3 2 4" xfId="25622" xr:uid="{00000000-0005-0000-0000-00001F630000}"/>
    <cellStyle name="40% - Colore 4 17 2 3 3" xfId="25623" xr:uid="{00000000-0005-0000-0000-000020630000}"/>
    <cellStyle name="40% - Colore 4 17 2 3 3 2" xfId="25624" xr:uid="{00000000-0005-0000-0000-000021630000}"/>
    <cellStyle name="40% - Colore 4 17 2 3 3 3" xfId="25625" xr:uid="{00000000-0005-0000-0000-000022630000}"/>
    <cellStyle name="40% - Colore 4 17 2 3 4" xfId="25626" xr:uid="{00000000-0005-0000-0000-000023630000}"/>
    <cellStyle name="40% - Colore 4 17 2 3 4 2" xfId="25627" xr:uid="{00000000-0005-0000-0000-000024630000}"/>
    <cellStyle name="40% - Colore 4 17 2 3 4 3" xfId="25628" xr:uid="{00000000-0005-0000-0000-000025630000}"/>
    <cellStyle name="40% - Colore 4 17 2 3 5" xfId="25629" xr:uid="{00000000-0005-0000-0000-000026630000}"/>
    <cellStyle name="40% - Colore 4 17 2 3 5 2" xfId="25630" xr:uid="{00000000-0005-0000-0000-000027630000}"/>
    <cellStyle name="40% - Colore 4 17 2 3 5 3" xfId="25631" xr:uid="{00000000-0005-0000-0000-000028630000}"/>
    <cellStyle name="40% - Colore 4 17 2 3 6" xfId="25632" xr:uid="{00000000-0005-0000-0000-000029630000}"/>
    <cellStyle name="40% - Colore 4 17 2 3 7" xfId="25633" xr:uid="{00000000-0005-0000-0000-00002A630000}"/>
    <cellStyle name="40% - Colore 4 17 2 4" xfId="25634" xr:uid="{00000000-0005-0000-0000-00002B630000}"/>
    <cellStyle name="40% - Colore 4 17 2 4 2" xfId="25635" xr:uid="{00000000-0005-0000-0000-00002C630000}"/>
    <cellStyle name="40% - Colore 4 17 2 4 2 2" xfId="25636" xr:uid="{00000000-0005-0000-0000-00002D630000}"/>
    <cellStyle name="40% - Colore 4 17 2 4 2 2 2" xfId="25637" xr:uid="{00000000-0005-0000-0000-00002E630000}"/>
    <cellStyle name="40% - Colore 4 17 2 4 2 2 3" xfId="25638" xr:uid="{00000000-0005-0000-0000-00002F630000}"/>
    <cellStyle name="40% - Colore 4 17 2 4 2 3" xfId="25639" xr:uid="{00000000-0005-0000-0000-000030630000}"/>
    <cellStyle name="40% - Colore 4 17 2 4 2 4" xfId="25640" xr:uid="{00000000-0005-0000-0000-000031630000}"/>
    <cellStyle name="40% - Colore 4 17 2 4 3" xfId="25641" xr:uid="{00000000-0005-0000-0000-000032630000}"/>
    <cellStyle name="40% - Colore 4 17 2 4 3 2" xfId="25642" xr:uid="{00000000-0005-0000-0000-000033630000}"/>
    <cellStyle name="40% - Colore 4 17 2 4 3 3" xfId="25643" xr:uid="{00000000-0005-0000-0000-000034630000}"/>
    <cellStyle name="40% - Colore 4 17 2 4 4" xfId="25644" xr:uid="{00000000-0005-0000-0000-000035630000}"/>
    <cellStyle name="40% - Colore 4 17 2 4 4 2" xfId="25645" xr:uid="{00000000-0005-0000-0000-000036630000}"/>
    <cellStyle name="40% - Colore 4 17 2 4 4 3" xfId="25646" xr:uid="{00000000-0005-0000-0000-000037630000}"/>
    <cellStyle name="40% - Colore 4 17 2 4 5" xfId="25647" xr:uid="{00000000-0005-0000-0000-000038630000}"/>
    <cellStyle name="40% - Colore 4 17 2 4 5 2" xfId="25648" xr:uid="{00000000-0005-0000-0000-000039630000}"/>
    <cellStyle name="40% - Colore 4 17 2 4 5 3" xfId="25649" xr:uid="{00000000-0005-0000-0000-00003A630000}"/>
    <cellStyle name="40% - Colore 4 17 2 4 6" xfId="25650" xr:uid="{00000000-0005-0000-0000-00003B630000}"/>
    <cellStyle name="40% - Colore 4 17 2 4 7" xfId="25651" xr:uid="{00000000-0005-0000-0000-00003C630000}"/>
    <cellStyle name="40% - Colore 4 17 2 5" xfId="25652" xr:uid="{00000000-0005-0000-0000-00003D630000}"/>
    <cellStyle name="40% - Colore 4 17 2 5 2" xfId="25653" xr:uid="{00000000-0005-0000-0000-00003E630000}"/>
    <cellStyle name="40% - Colore 4 17 2 5 2 2" xfId="25654" xr:uid="{00000000-0005-0000-0000-00003F630000}"/>
    <cellStyle name="40% - Colore 4 17 2 5 2 3" xfId="25655" xr:uid="{00000000-0005-0000-0000-000040630000}"/>
    <cellStyle name="40% - Colore 4 17 2 5 3" xfId="25656" xr:uid="{00000000-0005-0000-0000-000041630000}"/>
    <cellStyle name="40% - Colore 4 17 2 5 4" xfId="25657" xr:uid="{00000000-0005-0000-0000-000042630000}"/>
    <cellStyle name="40% - Colore 4 17 2 6" xfId="25658" xr:uid="{00000000-0005-0000-0000-000043630000}"/>
    <cellStyle name="40% - Colore 4 17 2 6 2" xfId="25659" xr:uid="{00000000-0005-0000-0000-000044630000}"/>
    <cellStyle name="40% - Colore 4 17 2 6 3" xfId="25660" xr:uid="{00000000-0005-0000-0000-000045630000}"/>
    <cellStyle name="40% - Colore 4 17 2 7" xfId="25661" xr:uid="{00000000-0005-0000-0000-000046630000}"/>
    <cellStyle name="40% - Colore 4 17 2 7 2" xfId="25662" xr:uid="{00000000-0005-0000-0000-000047630000}"/>
    <cellStyle name="40% - Colore 4 17 2 7 3" xfId="25663" xr:uid="{00000000-0005-0000-0000-000048630000}"/>
    <cellStyle name="40% - Colore 4 17 2 8" xfId="25664" xr:uid="{00000000-0005-0000-0000-000049630000}"/>
    <cellStyle name="40% - Colore 4 17 2 8 2" xfId="25665" xr:uid="{00000000-0005-0000-0000-00004A630000}"/>
    <cellStyle name="40% - Colore 4 17 2 8 3" xfId="25666" xr:uid="{00000000-0005-0000-0000-00004B630000}"/>
    <cellStyle name="40% - Colore 4 17 2 9" xfId="25667" xr:uid="{00000000-0005-0000-0000-00004C630000}"/>
    <cellStyle name="40% - Colore 4 17 3" xfId="25668" xr:uid="{00000000-0005-0000-0000-00004D630000}"/>
    <cellStyle name="40% - Colore 4 17 3 2" xfId="25669" xr:uid="{00000000-0005-0000-0000-00004E630000}"/>
    <cellStyle name="40% - Colore 4 17 3 2 2" xfId="25670" xr:uid="{00000000-0005-0000-0000-00004F630000}"/>
    <cellStyle name="40% - Colore 4 17 3 2 2 2" xfId="25671" xr:uid="{00000000-0005-0000-0000-000050630000}"/>
    <cellStyle name="40% - Colore 4 17 3 2 2 3" xfId="25672" xr:uid="{00000000-0005-0000-0000-000051630000}"/>
    <cellStyle name="40% - Colore 4 17 3 2 3" xfId="25673" xr:uid="{00000000-0005-0000-0000-000052630000}"/>
    <cellStyle name="40% - Colore 4 17 3 2 4" xfId="25674" xr:uid="{00000000-0005-0000-0000-000053630000}"/>
    <cellStyle name="40% - Colore 4 17 3 3" xfId="25675" xr:uid="{00000000-0005-0000-0000-000054630000}"/>
    <cellStyle name="40% - Colore 4 17 3 3 2" xfId="25676" xr:uid="{00000000-0005-0000-0000-000055630000}"/>
    <cellStyle name="40% - Colore 4 17 3 3 3" xfId="25677" xr:uid="{00000000-0005-0000-0000-000056630000}"/>
    <cellStyle name="40% - Colore 4 17 3 4" xfId="25678" xr:uid="{00000000-0005-0000-0000-000057630000}"/>
    <cellStyle name="40% - Colore 4 17 3 4 2" xfId="25679" xr:uid="{00000000-0005-0000-0000-000058630000}"/>
    <cellStyle name="40% - Colore 4 17 3 4 3" xfId="25680" xr:uid="{00000000-0005-0000-0000-000059630000}"/>
    <cellStyle name="40% - Colore 4 17 3 5" xfId="25681" xr:uid="{00000000-0005-0000-0000-00005A630000}"/>
    <cellStyle name="40% - Colore 4 17 3 5 2" xfId="25682" xr:uid="{00000000-0005-0000-0000-00005B630000}"/>
    <cellStyle name="40% - Colore 4 17 3 5 3" xfId="25683" xr:uid="{00000000-0005-0000-0000-00005C630000}"/>
    <cellStyle name="40% - Colore 4 17 3 6" xfId="25684" xr:uid="{00000000-0005-0000-0000-00005D630000}"/>
    <cellStyle name="40% - Colore 4 17 3 7" xfId="25685" xr:uid="{00000000-0005-0000-0000-00005E630000}"/>
    <cellStyle name="40% - Colore 4 17 4" xfId="25686" xr:uid="{00000000-0005-0000-0000-00005F630000}"/>
    <cellStyle name="40% - Colore 4 17 4 2" xfId="25687" xr:uid="{00000000-0005-0000-0000-000060630000}"/>
    <cellStyle name="40% - Colore 4 17 4 2 2" xfId="25688" xr:uid="{00000000-0005-0000-0000-000061630000}"/>
    <cellStyle name="40% - Colore 4 17 4 2 2 2" xfId="25689" xr:uid="{00000000-0005-0000-0000-000062630000}"/>
    <cellStyle name="40% - Colore 4 17 4 2 2 3" xfId="25690" xr:uid="{00000000-0005-0000-0000-000063630000}"/>
    <cellStyle name="40% - Colore 4 17 4 2 3" xfId="25691" xr:uid="{00000000-0005-0000-0000-000064630000}"/>
    <cellStyle name="40% - Colore 4 17 4 2 4" xfId="25692" xr:uid="{00000000-0005-0000-0000-000065630000}"/>
    <cellStyle name="40% - Colore 4 17 4 3" xfId="25693" xr:uid="{00000000-0005-0000-0000-000066630000}"/>
    <cellStyle name="40% - Colore 4 17 4 3 2" xfId="25694" xr:uid="{00000000-0005-0000-0000-000067630000}"/>
    <cellStyle name="40% - Colore 4 17 4 3 3" xfId="25695" xr:uid="{00000000-0005-0000-0000-000068630000}"/>
    <cellStyle name="40% - Colore 4 17 4 4" xfId="25696" xr:uid="{00000000-0005-0000-0000-000069630000}"/>
    <cellStyle name="40% - Colore 4 17 4 4 2" xfId="25697" xr:uid="{00000000-0005-0000-0000-00006A630000}"/>
    <cellStyle name="40% - Colore 4 17 4 4 3" xfId="25698" xr:uid="{00000000-0005-0000-0000-00006B630000}"/>
    <cellStyle name="40% - Colore 4 17 4 5" xfId="25699" xr:uid="{00000000-0005-0000-0000-00006C630000}"/>
    <cellStyle name="40% - Colore 4 17 4 5 2" xfId="25700" xr:uid="{00000000-0005-0000-0000-00006D630000}"/>
    <cellStyle name="40% - Colore 4 17 4 5 3" xfId="25701" xr:uid="{00000000-0005-0000-0000-00006E630000}"/>
    <cellStyle name="40% - Colore 4 17 4 6" xfId="25702" xr:uid="{00000000-0005-0000-0000-00006F630000}"/>
    <cellStyle name="40% - Colore 4 17 4 7" xfId="25703" xr:uid="{00000000-0005-0000-0000-000070630000}"/>
    <cellStyle name="40% - Colore 4 17 5" xfId="25704" xr:uid="{00000000-0005-0000-0000-000071630000}"/>
    <cellStyle name="40% - Colore 4 17 5 2" xfId="25705" xr:uid="{00000000-0005-0000-0000-000072630000}"/>
    <cellStyle name="40% - Colore 4 17 5 2 2" xfId="25706" xr:uid="{00000000-0005-0000-0000-000073630000}"/>
    <cellStyle name="40% - Colore 4 17 5 2 2 2" xfId="25707" xr:uid="{00000000-0005-0000-0000-000074630000}"/>
    <cellStyle name="40% - Colore 4 17 5 2 2 3" xfId="25708" xr:uid="{00000000-0005-0000-0000-000075630000}"/>
    <cellStyle name="40% - Colore 4 17 5 2 3" xfId="25709" xr:uid="{00000000-0005-0000-0000-000076630000}"/>
    <cellStyle name="40% - Colore 4 17 5 2 4" xfId="25710" xr:uid="{00000000-0005-0000-0000-000077630000}"/>
    <cellStyle name="40% - Colore 4 17 5 3" xfId="25711" xr:uid="{00000000-0005-0000-0000-000078630000}"/>
    <cellStyle name="40% - Colore 4 17 5 3 2" xfId="25712" xr:uid="{00000000-0005-0000-0000-000079630000}"/>
    <cellStyle name="40% - Colore 4 17 5 3 3" xfId="25713" xr:uid="{00000000-0005-0000-0000-00007A630000}"/>
    <cellStyle name="40% - Colore 4 17 5 4" xfId="25714" xr:uid="{00000000-0005-0000-0000-00007B630000}"/>
    <cellStyle name="40% - Colore 4 17 5 4 2" xfId="25715" xr:uid="{00000000-0005-0000-0000-00007C630000}"/>
    <cellStyle name="40% - Colore 4 17 5 4 3" xfId="25716" xr:uid="{00000000-0005-0000-0000-00007D630000}"/>
    <cellStyle name="40% - Colore 4 17 5 5" xfId="25717" xr:uid="{00000000-0005-0000-0000-00007E630000}"/>
    <cellStyle name="40% - Colore 4 17 5 5 2" xfId="25718" xr:uid="{00000000-0005-0000-0000-00007F630000}"/>
    <cellStyle name="40% - Colore 4 17 5 5 3" xfId="25719" xr:uid="{00000000-0005-0000-0000-000080630000}"/>
    <cellStyle name="40% - Colore 4 17 5 6" xfId="25720" xr:uid="{00000000-0005-0000-0000-000081630000}"/>
    <cellStyle name="40% - Colore 4 17 5 7" xfId="25721" xr:uid="{00000000-0005-0000-0000-000082630000}"/>
    <cellStyle name="40% - Colore 4 17 6" xfId="25722" xr:uid="{00000000-0005-0000-0000-000083630000}"/>
    <cellStyle name="40% - Colore 4 17 6 2" xfId="25723" xr:uid="{00000000-0005-0000-0000-000084630000}"/>
    <cellStyle name="40% - Colore 4 17 6 2 2" xfId="25724" xr:uid="{00000000-0005-0000-0000-000085630000}"/>
    <cellStyle name="40% - Colore 4 17 6 2 3" xfId="25725" xr:uid="{00000000-0005-0000-0000-000086630000}"/>
    <cellStyle name="40% - Colore 4 17 6 3" xfId="25726" xr:uid="{00000000-0005-0000-0000-000087630000}"/>
    <cellStyle name="40% - Colore 4 17 6 4" xfId="25727" xr:uid="{00000000-0005-0000-0000-000088630000}"/>
    <cellStyle name="40% - Colore 4 17 7" xfId="25728" xr:uid="{00000000-0005-0000-0000-000089630000}"/>
    <cellStyle name="40% - Colore 4 17 7 2" xfId="25729" xr:uid="{00000000-0005-0000-0000-00008A630000}"/>
    <cellStyle name="40% - Colore 4 17 7 3" xfId="25730" xr:uid="{00000000-0005-0000-0000-00008B630000}"/>
    <cellStyle name="40% - Colore 4 17 8" xfId="25731" xr:uid="{00000000-0005-0000-0000-00008C630000}"/>
    <cellStyle name="40% - Colore 4 17 8 2" xfId="25732" xr:uid="{00000000-0005-0000-0000-00008D630000}"/>
    <cellStyle name="40% - Colore 4 17 8 3" xfId="25733" xr:uid="{00000000-0005-0000-0000-00008E630000}"/>
    <cellStyle name="40% - Colore 4 17 9" xfId="25734" xr:uid="{00000000-0005-0000-0000-00008F630000}"/>
    <cellStyle name="40% - Colore 4 17 9 2" xfId="25735" xr:uid="{00000000-0005-0000-0000-000090630000}"/>
    <cellStyle name="40% - Colore 4 17 9 3" xfId="25736" xr:uid="{00000000-0005-0000-0000-000091630000}"/>
    <cellStyle name="40% - Colore 4 2" xfId="25737" xr:uid="{00000000-0005-0000-0000-000092630000}"/>
    <cellStyle name="40% - Colore 4 3" xfId="25738" xr:uid="{00000000-0005-0000-0000-000093630000}"/>
    <cellStyle name="40% - Colore 4 4" xfId="25739" xr:uid="{00000000-0005-0000-0000-000094630000}"/>
    <cellStyle name="40% - Colore 4 5" xfId="25740" xr:uid="{00000000-0005-0000-0000-000095630000}"/>
    <cellStyle name="40% - Colore 4 5 10" xfId="25741" xr:uid="{00000000-0005-0000-0000-000096630000}"/>
    <cellStyle name="40% - Colore 4 5 10 2" xfId="25742" xr:uid="{00000000-0005-0000-0000-000097630000}"/>
    <cellStyle name="40% - Colore 4 5 10 3" xfId="25743" xr:uid="{00000000-0005-0000-0000-000098630000}"/>
    <cellStyle name="40% - Colore 4 5 11" xfId="25744" xr:uid="{00000000-0005-0000-0000-000099630000}"/>
    <cellStyle name="40% - Colore 4 5 12" xfId="25745" xr:uid="{00000000-0005-0000-0000-00009A630000}"/>
    <cellStyle name="40% - Colore 4 5 2" xfId="25746" xr:uid="{00000000-0005-0000-0000-00009B630000}"/>
    <cellStyle name="40% - Colore 4 5 2 10" xfId="25747" xr:uid="{00000000-0005-0000-0000-00009C630000}"/>
    <cellStyle name="40% - Colore 4 5 2 2" xfId="25748" xr:uid="{00000000-0005-0000-0000-00009D630000}"/>
    <cellStyle name="40% - Colore 4 5 2 2 2" xfId="25749" xr:uid="{00000000-0005-0000-0000-00009E630000}"/>
    <cellStyle name="40% - Colore 4 5 2 2 2 2" xfId="25750" xr:uid="{00000000-0005-0000-0000-00009F630000}"/>
    <cellStyle name="40% - Colore 4 5 2 2 2 2 2" xfId="25751" xr:uid="{00000000-0005-0000-0000-0000A0630000}"/>
    <cellStyle name="40% - Colore 4 5 2 2 2 2 3" xfId="25752" xr:uid="{00000000-0005-0000-0000-0000A1630000}"/>
    <cellStyle name="40% - Colore 4 5 2 2 2 3" xfId="25753" xr:uid="{00000000-0005-0000-0000-0000A2630000}"/>
    <cellStyle name="40% - Colore 4 5 2 2 2 4" xfId="25754" xr:uid="{00000000-0005-0000-0000-0000A3630000}"/>
    <cellStyle name="40% - Colore 4 5 2 2 3" xfId="25755" xr:uid="{00000000-0005-0000-0000-0000A4630000}"/>
    <cellStyle name="40% - Colore 4 5 2 2 3 2" xfId="25756" xr:uid="{00000000-0005-0000-0000-0000A5630000}"/>
    <cellStyle name="40% - Colore 4 5 2 2 3 3" xfId="25757" xr:uid="{00000000-0005-0000-0000-0000A6630000}"/>
    <cellStyle name="40% - Colore 4 5 2 2 4" xfId="25758" xr:uid="{00000000-0005-0000-0000-0000A7630000}"/>
    <cellStyle name="40% - Colore 4 5 2 2 4 2" xfId="25759" xr:uid="{00000000-0005-0000-0000-0000A8630000}"/>
    <cellStyle name="40% - Colore 4 5 2 2 4 3" xfId="25760" xr:uid="{00000000-0005-0000-0000-0000A9630000}"/>
    <cellStyle name="40% - Colore 4 5 2 2 5" xfId="25761" xr:uid="{00000000-0005-0000-0000-0000AA630000}"/>
    <cellStyle name="40% - Colore 4 5 2 2 5 2" xfId="25762" xr:uid="{00000000-0005-0000-0000-0000AB630000}"/>
    <cellStyle name="40% - Colore 4 5 2 2 5 3" xfId="25763" xr:uid="{00000000-0005-0000-0000-0000AC630000}"/>
    <cellStyle name="40% - Colore 4 5 2 2 6" xfId="25764" xr:uid="{00000000-0005-0000-0000-0000AD630000}"/>
    <cellStyle name="40% - Colore 4 5 2 2 7" xfId="25765" xr:uid="{00000000-0005-0000-0000-0000AE630000}"/>
    <cellStyle name="40% - Colore 4 5 2 3" xfId="25766" xr:uid="{00000000-0005-0000-0000-0000AF630000}"/>
    <cellStyle name="40% - Colore 4 5 2 3 2" xfId="25767" xr:uid="{00000000-0005-0000-0000-0000B0630000}"/>
    <cellStyle name="40% - Colore 4 5 2 3 2 2" xfId="25768" xr:uid="{00000000-0005-0000-0000-0000B1630000}"/>
    <cellStyle name="40% - Colore 4 5 2 3 2 2 2" xfId="25769" xr:uid="{00000000-0005-0000-0000-0000B2630000}"/>
    <cellStyle name="40% - Colore 4 5 2 3 2 2 3" xfId="25770" xr:uid="{00000000-0005-0000-0000-0000B3630000}"/>
    <cellStyle name="40% - Colore 4 5 2 3 2 3" xfId="25771" xr:uid="{00000000-0005-0000-0000-0000B4630000}"/>
    <cellStyle name="40% - Colore 4 5 2 3 2 4" xfId="25772" xr:uid="{00000000-0005-0000-0000-0000B5630000}"/>
    <cellStyle name="40% - Colore 4 5 2 3 3" xfId="25773" xr:uid="{00000000-0005-0000-0000-0000B6630000}"/>
    <cellStyle name="40% - Colore 4 5 2 3 3 2" xfId="25774" xr:uid="{00000000-0005-0000-0000-0000B7630000}"/>
    <cellStyle name="40% - Colore 4 5 2 3 3 3" xfId="25775" xr:uid="{00000000-0005-0000-0000-0000B8630000}"/>
    <cellStyle name="40% - Colore 4 5 2 3 4" xfId="25776" xr:uid="{00000000-0005-0000-0000-0000B9630000}"/>
    <cellStyle name="40% - Colore 4 5 2 3 4 2" xfId="25777" xr:uid="{00000000-0005-0000-0000-0000BA630000}"/>
    <cellStyle name="40% - Colore 4 5 2 3 4 3" xfId="25778" xr:uid="{00000000-0005-0000-0000-0000BB630000}"/>
    <cellStyle name="40% - Colore 4 5 2 3 5" xfId="25779" xr:uid="{00000000-0005-0000-0000-0000BC630000}"/>
    <cellStyle name="40% - Colore 4 5 2 3 5 2" xfId="25780" xr:uid="{00000000-0005-0000-0000-0000BD630000}"/>
    <cellStyle name="40% - Colore 4 5 2 3 5 3" xfId="25781" xr:uid="{00000000-0005-0000-0000-0000BE630000}"/>
    <cellStyle name="40% - Colore 4 5 2 3 6" xfId="25782" xr:uid="{00000000-0005-0000-0000-0000BF630000}"/>
    <cellStyle name="40% - Colore 4 5 2 3 7" xfId="25783" xr:uid="{00000000-0005-0000-0000-0000C0630000}"/>
    <cellStyle name="40% - Colore 4 5 2 4" xfId="25784" xr:uid="{00000000-0005-0000-0000-0000C1630000}"/>
    <cellStyle name="40% - Colore 4 5 2 4 2" xfId="25785" xr:uid="{00000000-0005-0000-0000-0000C2630000}"/>
    <cellStyle name="40% - Colore 4 5 2 4 2 2" xfId="25786" xr:uid="{00000000-0005-0000-0000-0000C3630000}"/>
    <cellStyle name="40% - Colore 4 5 2 4 2 2 2" xfId="25787" xr:uid="{00000000-0005-0000-0000-0000C4630000}"/>
    <cellStyle name="40% - Colore 4 5 2 4 2 2 3" xfId="25788" xr:uid="{00000000-0005-0000-0000-0000C5630000}"/>
    <cellStyle name="40% - Colore 4 5 2 4 2 3" xfId="25789" xr:uid="{00000000-0005-0000-0000-0000C6630000}"/>
    <cellStyle name="40% - Colore 4 5 2 4 2 4" xfId="25790" xr:uid="{00000000-0005-0000-0000-0000C7630000}"/>
    <cellStyle name="40% - Colore 4 5 2 4 3" xfId="25791" xr:uid="{00000000-0005-0000-0000-0000C8630000}"/>
    <cellStyle name="40% - Colore 4 5 2 4 3 2" xfId="25792" xr:uid="{00000000-0005-0000-0000-0000C9630000}"/>
    <cellStyle name="40% - Colore 4 5 2 4 3 3" xfId="25793" xr:uid="{00000000-0005-0000-0000-0000CA630000}"/>
    <cellStyle name="40% - Colore 4 5 2 4 4" xfId="25794" xr:uid="{00000000-0005-0000-0000-0000CB630000}"/>
    <cellStyle name="40% - Colore 4 5 2 4 4 2" xfId="25795" xr:uid="{00000000-0005-0000-0000-0000CC630000}"/>
    <cellStyle name="40% - Colore 4 5 2 4 4 3" xfId="25796" xr:uid="{00000000-0005-0000-0000-0000CD630000}"/>
    <cellStyle name="40% - Colore 4 5 2 4 5" xfId="25797" xr:uid="{00000000-0005-0000-0000-0000CE630000}"/>
    <cellStyle name="40% - Colore 4 5 2 4 5 2" xfId="25798" xr:uid="{00000000-0005-0000-0000-0000CF630000}"/>
    <cellStyle name="40% - Colore 4 5 2 4 5 3" xfId="25799" xr:uid="{00000000-0005-0000-0000-0000D0630000}"/>
    <cellStyle name="40% - Colore 4 5 2 4 6" xfId="25800" xr:uid="{00000000-0005-0000-0000-0000D1630000}"/>
    <cellStyle name="40% - Colore 4 5 2 4 7" xfId="25801" xr:uid="{00000000-0005-0000-0000-0000D2630000}"/>
    <cellStyle name="40% - Colore 4 5 2 5" xfId="25802" xr:uid="{00000000-0005-0000-0000-0000D3630000}"/>
    <cellStyle name="40% - Colore 4 5 2 5 2" xfId="25803" xr:uid="{00000000-0005-0000-0000-0000D4630000}"/>
    <cellStyle name="40% - Colore 4 5 2 5 2 2" xfId="25804" xr:uid="{00000000-0005-0000-0000-0000D5630000}"/>
    <cellStyle name="40% - Colore 4 5 2 5 2 3" xfId="25805" xr:uid="{00000000-0005-0000-0000-0000D6630000}"/>
    <cellStyle name="40% - Colore 4 5 2 5 3" xfId="25806" xr:uid="{00000000-0005-0000-0000-0000D7630000}"/>
    <cellStyle name="40% - Colore 4 5 2 5 4" xfId="25807" xr:uid="{00000000-0005-0000-0000-0000D8630000}"/>
    <cellStyle name="40% - Colore 4 5 2 6" xfId="25808" xr:uid="{00000000-0005-0000-0000-0000D9630000}"/>
    <cellStyle name="40% - Colore 4 5 2 6 2" xfId="25809" xr:uid="{00000000-0005-0000-0000-0000DA630000}"/>
    <cellStyle name="40% - Colore 4 5 2 6 3" xfId="25810" xr:uid="{00000000-0005-0000-0000-0000DB630000}"/>
    <cellStyle name="40% - Colore 4 5 2 7" xfId="25811" xr:uid="{00000000-0005-0000-0000-0000DC630000}"/>
    <cellStyle name="40% - Colore 4 5 2 7 2" xfId="25812" xr:uid="{00000000-0005-0000-0000-0000DD630000}"/>
    <cellStyle name="40% - Colore 4 5 2 7 3" xfId="25813" xr:uid="{00000000-0005-0000-0000-0000DE630000}"/>
    <cellStyle name="40% - Colore 4 5 2 8" xfId="25814" xr:uid="{00000000-0005-0000-0000-0000DF630000}"/>
    <cellStyle name="40% - Colore 4 5 2 8 2" xfId="25815" xr:uid="{00000000-0005-0000-0000-0000E0630000}"/>
    <cellStyle name="40% - Colore 4 5 2 8 3" xfId="25816" xr:uid="{00000000-0005-0000-0000-0000E1630000}"/>
    <cellStyle name="40% - Colore 4 5 2 9" xfId="25817" xr:uid="{00000000-0005-0000-0000-0000E2630000}"/>
    <cellStyle name="40% - Colore 4 5 3" xfId="25818" xr:uid="{00000000-0005-0000-0000-0000E3630000}"/>
    <cellStyle name="40% - Colore 4 5 3 10" xfId="25819" xr:uid="{00000000-0005-0000-0000-0000E4630000}"/>
    <cellStyle name="40% - Colore 4 5 3 2" xfId="25820" xr:uid="{00000000-0005-0000-0000-0000E5630000}"/>
    <cellStyle name="40% - Colore 4 5 3 2 2" xfId="25821" xr:uid="{00000000-0005-0000-0000-0000E6630000}"/>
    <cellStyle name="40% - Colore 4 5 3 2 2 2" xfId="25822" xr:uid="{00000000-0005-0000-0000-0000E7630000}"/>
    <cellStyle name="40% - Colore 4 5 3 2 2 2 2" xfId="25823" xr:uid="{00000000-0005-0000-0000-0000E8630000}"/>
    <cellStyle name="40% - Colore 4 5 3 2 2 2 3" xfId="25824" xr:uid="{00000000-0005-0000-0000-0000E9630000}"/>
    <cellStyle name="40% - Colore 4 5 3 2 2 3" xfId="25825" xr:uid="{00000000-0005-0000-0000-0000EA630000}"/>
    <cellStyle name="40% - Colore 4 5 3 2 2 4" xfId="25826" xr:uid="{00000000-0005-0000-0000-0000EB630000}"/>
    <cellStyle name="40% - Colore 4 5 3 2 3" xfId="25827" xr:uid="{00000000-0005-0000-0000-0000EC630000}"/>
    <cellStyle name="40% - Colore 4 5 3 2 3 2" xfId="25828" xr:uid="{00000000-0005-0000-0000-0000ED630000}"/>
    <cellStyle name="40% - Colore 4 5 3 2 3 3" xfId="25829" xr:uid="{00000000-0005-0000-0000-0000EE630000}"/>
    <cellStyle name="40% - Colore 4 5 3 2 4" xfId="25830" xr:uid="{00000000-0005-0000-0000-0000EF630000}"/>
    <cellStyle name="40% - Colore 4 5 3 2 4 2" xfId="25831" xr:uid="{00000000-0005-0000-0000-0000F0630000}"/>
    <cellStyle name="40% - Colore 4 5 3 2 4 3" xfId="25832" xr:uid="{00000000-0005-0000-0000-0000F1630000}"/>
    <cellStyle name="40% - Colore 4 5 3 2 5" xfId="25833" xr:uid="{00000000-0005-0000-0000-0000F2630000}"/>
    <cellStyle name="40% - Colore 4 5 3 2 5 2" xfId="25834" xr:uid="{00000000-0005-0000-0000-0000F3630000}"/>
    <cellStyle name="40% - Colore 4 5 3 2 5 3" xfId="25835" xr:uid="{00000000-0005-0000-0000-0000F4630000}"/>
    <cellStyle name="40% - Colore 4 5 3 2 6" xfId="25836" xr:uid="{00000000-0005-0000-0000-0000F5630000}"/>
    <cellStyle name="40% - Colore 4 5 3 2 7" xfId="25837" xr:uid="{00000000-0005-0000-0000-0000F6630000}"/>
    <cellStyle name="40% - Colore 4 5 3 3" xfId="25838" xr:uid="{00000000-0005-0000-0000-0000F7630000}"/>
    <cellStyle name="40% - Colore 4 5 3 3 2" xfId="25839" xr:uid="{00000000-0005-0000-0000-0000F8630000}"/>
    <cellStyle name="40% - Colore 4 5 3 3 2 2" xfId="25840" xr:uid="{00000000-0005-0000-0000-0000F9630000}"/>
    <cellStyle name="40% - Colore 4 5 3 3 2 2 2" xfId="25841" xr:uid="{00000000-0005-0000-0000-0000FA630000}"/>
    <cellStyle name="40% - Colore 4 5 3 3 2 2 3" xfId="25842" xr:uid="{00000000-0005-0000-0000-0000FB630000}"/>
    <cellStyle name="40% - Colore 4 5 3 3 2 3" xfId="25843" xr:uid="{00000000-0005-0000-0000-0000FC630000}"/>
    <cellStyle name="40% - Colore 4 5 3 3 2 4" xfId="25844" xr:uid="{00000000-0005-0000-0000-0000FD630000}"/>
    <cellStyle name="40% - Colore 4 5 3 3 3" xfId="25845" xr:uid="{00000000-0005-0000-0000-0000FE630000}"/>
    <cellStyle name="40% - Colore 4 5 3 3 3 2" xfId="25846" xr:uid="{00000000-0005-0000-0000-0000FF630000}"/>
    <cellStyle name="40% - Colore 4 5 3 3 3 3" xfId="25847" xr:uid="{00000000-0005-0000-0000-000000640000}"/>
    <cellStyle name="40% - Colore 4 5 3 3 4" xfId="25848" xr:uid="{00000000-0005-0000-0000-000001640000}"/>
    <cellStyle name="40% - Colore 4 5 3 3 4 2" xfId="25849" xr:uid="{00000000-0005-0000-0000-000002640000}"/>
    <cellStyle name="40% - Colore 4 5 3 3 4 3" xfId="25850" xr:uid="{00000000-0005-0000-0000-000003640000}"/>
    <cellStyle name="40% - Colore 4 5 3 3 5" xfId="25851" xr:uid="{00000000-0005-0000-0000-000004640000}"/>
    <cellStyle name="40% - Colore 4 5 3 3 5 2" xfId="25852" xr:uid="{00000000-0005-0000-0000-000005640000}"/>
    <cellStyle name="40% - Colore 4 5 3 3 5 3" xfId="25853" xr:uid="{00000000-0005-0000-0000-000006640000}"/>
    <cellStyle name="40% - Colore 4 5 3 3 6" xfId="25854" xr:uid="{00000000-0005-0000-0000-000007640000}"/>
    <cellStyle name="40% - Colore 4 5 3 3 7" xfId="25855" xr:uid="{00000000-0005-0000-0000-000008640000}"/>
    <cellStyle name="40% - Colore 4 5 3 4" xfId="25856" xr:uid="{00000000-0005-0000-0000-000009640000}"/>
    <cellStyle name="40% - Colore 4 5 3 4 2" xfId="25857" xr:uid="{00000000-0005-0000-0000-00000A640000}"/>
    <cellStyle name="40% - Colore 4 5 3 4 2 2" xfId="25858" xr:uid="{00000000-0005-0000-0000-00000B640000}"/>
    <cellStyle name="40% - Colore 4 5 3 4 2 2 2" xfId="25859" xr:uid="{00000000-0005-0000-0000-00000C640000}"/>
    <cellStyle name="40% - Colore 4 5 3 4 2 2 3" xfId="25860" xr:uid="{00000000-0005-0000-0000-00000D640000}"/>
    <cellStyle name="40% - Colore 4 5 3 4 2 3" xfId="25861" xr:uid="{00000000-0005-0000-0000-00000E640000}"/>
    <cellStyle name="40% - Colore 4 5 3 4 2 4" xfId="25862" xr:uid="{00000000-0005-0000-0000-00000F640000}"/>
    <cellStyle name="40% - Colore 4 5 3 4 3" xfId="25863" xr:uid="{00000000-0005-0000-0000-000010640000}"/>
    <cellStyle name="40% - Colore 4 5 3 4 3 2" xfId="25864" xr:uid="{00000000-0005-0000-0000-000011640000}"/>
    <cellStyle name="40% - Colore 4 5 3 4 3 3" xfId="25865" xr:uid="{00000000-0005-0000-0000-000012640000}"/>
    <cellStyle name="40% - Colore 4 5 3 4 4" xfId="25866" xr:uid="{00000000-0005-0000-0000-000013640000}"/>
    <cellStyle name="40% - Colore 4 5 3 4 4 2" xfId="25867" xr:uid="{00000000-0005-0000-0000-000014640000}"/>
    <cellStyle name="40% - Colore 4 5 3 4 4 3" xfId="25868" xr:uid="{00000000-0005-0000-0000-000015640000}"/>
    <cellStyle name="40% - Colore 4 5 3 4 5" xfId="25869" xr:uid="{00000000-0005-0000-0000-000016640000}"/>
    <cellStyle name="40% - Colore 4 5 3 4 5 2" xfId="25870" xr:uid="{00000000-0005-0000-0000-000017640000}"/>
    <cellStyle name="40% - Colore 4 5 3 4 5 3" xfId="25871" xr:uid="{00000000-0005-0000-0000-000018640000}"/>
    <cellStyle name="40% - Colore 4 5 3 4 6" xfId="25872" xr:uid="{00000000-0005-0000-0000-000019640000}"/>
    <cellStyle name="40% - Colore 4 5 3 4 7" xfId="25873" xr:uid="{00000000-0005-0000-0000-00001A640000}"/>
    <cellStyle name="40% - Colore 4 5 3 5" xfId="25874" xr:uid="{00000000-0005-0000-0000-00001B640000}"/>
    <cellStyle name="40% - Colore 4 5 3 5 2" xfId="25875" xr:uid="{00000000-0005-0000-0000-00001C640000}"/>
    <cellStyle name="40% - Colore 4 5 3 5 2 2" xfId="25876" xr:uid="{00000000-0005-0000-0000-00001D640000}"/>
    <cellStyle name="40% - Colore 4 5 3 5 2 3" xfId="25877" xr:uid="{00000000-0005-0000-0000-00001E640000}"/>
    <cellStyle name="40% - Colore 4 5 3 5 3" xfId="25878" xr:uid="{00000000-0005-0000-0000-00001F640000}"/>
    <cellStyle name="40% - Colore 4 5 3 5 4" xfId="25879" xr:uid="{00000000-0005-0000-0000-000020640000}"/>
    <cellStyle name="40% - Colore 4 5 3 6" xfId="25880" xr:uid="{00000000-0005-0000-0000-000021640000}"/>
    <cellStyle name="40% - Colore 4 5 3 6 2" xfId="25881" xr:uid="{00000000-0005-0000-0000-000022640000}"/>
    <cellStyle name="40% - Colore 4 5 3 6 3" xfId="25882" xr:uid="{00000000-0005-0000-0000-000023640000}"/>
    <cellStyle name="40% - Colore 4 5 3 7" xfId="25883" xr:uid="{00000000-0005-0000-0000-000024640000}"/>
    <cellStyle name="40% - Colore 4 5 3 7 2" xfId="25884" xr:uid="{00000000-0005-0000-0000-000025640000}"/>
    <cellStyle name="40% - Colore 4 5 3 7 3" xfId="25885" xr:uid="{00000000-0005-0000-0000-000026640000}"/>
    <cellStyle name="40% - Colore 4 5 3 8" xfId="25886" xr:uid="{00000000-0005-0000-0000-000027640000}"/>
    <cellStyle name="40% - Colore 4 5 3 8 2" xfId="25887" xr:uid="{00000000-0005-0000-0000-000028640000}"/>
    <cellStyle name="40% - Colore 4 5 3 8 3" xfId="25888" xr:uid="{00000000-0005-0000-0000-000029640000}"/>
    <cellStyle name="40% - Colore 4 5 3 9" xfId="25889" xr:uid="{00000000-0005-0000-0000-00002A640000}"/>
    <cellStyle name="40% - Colore 4 5 4" xfId="25890" xr:uid="{00000000-0005-0000-0000-00002B640000}"/>
    <cellStyle name="40% - Colore 4 5 4 2" xfId="25891" xr:uid="{00000000-0005-0000-0000-00002C640000}"/>
    <cellStyle name="40% - Colore 4 5 4 2 2" xfId="25892" xr:uid="{00000000-0005-0000-0000-00002D640000}"/>
    <cellStyle name="40% - Colore 4 5 4 2 2 2" xfId="25893" xr:uid="{00000000-0005-0000-0000-00002E640000}"/>
    <cellStyle name="40% - Colore 4 5 4 2 2 3" xfId="25894" xr:uid="{00000000-0005-0000-0000-00002F640000}"/>
    <cellStyle name="40% - Colore 4 5 4 2 3" xfId="25895" xr:uid="{00000000-0005-0000-0000-000030640000}"/>
    <cellStyle name="40% - Colore 4 5 4 2 4" xfId="25896" xr:uid="{00000000-0005-0000-0000-000031640000}"/>
    <cellStyle name="40% - Colore 4 5 4 3" xfId="25897" xr:uid="{00000000-0005-0000-0000-000032640000}"/>
    <cellStyle name="40% - Colore 4 5 4 3 2" xfId="25898" xr:uid="{00000000-0005-0000-0000-000033640000}"/>
    <cellStyle name="40% - Colore 4 5 4 3 3" xfId="25899" xr:uid="{00000000-0005-0000-0000-000034640000}"/>
    <cellStyle name="40% - Colore 4 5 4 4" xfId="25900" xr:uid="{00000000-0005-0000-0000-000035640000}"/>
    <cellStyle name="40% - Colore 4 5 4 4 2" xfId="25901" xr:uid="{00000000-0005-0000-0000-000036640000}"/>
    <cellStyle name="40% - Colore 4 5 4 4 3" xfId="25902" xr:uid="{00000000-0005-0000-0000-000037640000}"/>
    <cellStyle name="40% - Colore 4 5 4 5" xfId="25903" xr:uid="{00000000-0005-0000-0000-000038640000}"/>
    <cellStyle name="40% - Colore 4 5 4 5 2" xfId="25904" xr:uid="{00000000-0005-0000-0000-000039640000}"/>
    <cellStyle name="40% - Colore 4 5 4 5 3" xfId="25905" xr:uid="{00000000-0005-0000-0000-00003A640000}"/>
    <cellStyle name="40% - Colore 4 5 4 6" xfId="25906" xr:uid="{00000000-0005-0000-0000-00003B640000}"/>
    <cellStyle name="40% - Colore 4 5 4 7" xfId="25907" xr:uid="{00000000-0005-0000-0000-00003C640000}"/>
    <cellStyle name="40% - Colore 4 5 5" xfId="25908" xr:uid="{00000000-0005-0000-0000-00003D640000}"/>
    <cellStyle name="40% - Colore 4 5 5 2" xfId="25909" xr:uid="{00000000-0005-0000-0000-00003E640000}"/>
    <cellStyle name="40% - Colore 4 5 5 2 2" xfId="25910" xr:uid="{00000000-0005-0000-0000-00003F640000}"/>
    <cellStyle name="40% - Colore 4 5 5 2 2 2" xfId="25911" xr:uid="{00000000-0005-0000-0000-000040640000}"/>
    <cellStyle name="40% - Colore 4 5 5 2 2 3" xfId="25912" xr:uid="{00000000-0005-0000-0000-000041640000}"/>
    <cellStyle name="40% - Colore 4 5 5 2 3" xfId="25913" xr:uid="{00000000-0005-0000-0000-000042640000}"/>
    <cellStyle name="40% - Colore 4 5 5 2 4" xfId="25914" xr:uid="{00000000-0005-0000-0000-000043640000}"/>
    <cellStyle name="40% - Colore 4 5 5 3" xfId="25915" xr:uid="{00000000-0005-0000-0000-000044640000}"/>
    <cellStyle name="40% - Colore 4 5 5 3 2" xfId="25916" xr:uid="{00000000-0005-0000-0000-000045640000}"/>
    <cellStyle name="40% - Colore 4 5 5 3 3" xfId="25917" xr:uid="{00000000-0005-0000-0000-000046640000}"/>
    <cellStyle name="40% - Colore 4 5 5 4" xfId="25918" xr:uid="{00000000-0005-0000-0000-000047640000}"/>
    <cellStyle name="40% - Colore 4 5 5 4 2" xfId="25919" xr:uid="{00000000-0005-0000-0000-000048640000}"/>
    <cellStyle name="40% - Colore 4 5 5 4 3" xfId="25920" xr:uid="{00000000-0005-0000-0000-000049640000}"/>
    <cellStyle name="40% - Colore 4 5 5 5" xfId="25921" xr:uid="{00000000-0005-0000-0000-00004A640000}"/>
    <cellStyle name="40% - Colore 4 5 5 5 2" xfId="25922" xr:uid="{00000000-0005-0000-0000-00004B640000}"/>
    <cellStyle name="40% - Colore 4 5 5 5 3" xfId="25923" xr:uid="{00000000-0005-0000-0000-00004C640000}"/>
    <cellStyle name="40% - Colore 4 5 5 6" xfId="25924" xr:uid="{00000000-0005-0000-0000-00004D640000}"/>
    <cellStyle name="40% - Colore 4 5 5 7" xfId="25925" xr:uid="{00000000-0005-0000-0000-00004E640000}"/>
    <cellStyle name="40% - Colore 4 5 6" xfId="25926" xr:uid="{00000000-0005-0000-0000-00004F640000}"/>
    <cellStyle name="40% - Colore 4 5 6 2" xfId="25927" xr:uid="{00000000-0005-0000-0000-000050640000}"/>
    <cellStyle name="40% - Colore 4 5 6 2 2" xfId="25928" xr:uid="{00000000-0005-0000-0000-000051640000}"/>
    <cellStyle name="40% - Colore 4 5 6 2 2 2" xfId="25929" xr:uid="{00000000-0005-0000-0000-000052640000}"/>
    <cellStyle name="40% - Colore 4 5 6 2 2 3" xfId="25930" xr:uid="{00000000-0005-0000-0000-000053640000}"/>
    <cellStyle name="40% - Colore 4 5 6 2 3" xfId="25931" xr:uid="{00000000-0005-0000-0000-000054640000}"/>
    <cellStyle name="40% - Colore 4 5 6 2 4" xfId="25932" xr:uid="{00000000-0005-0000-0000-000055640000}"/>
    <cellStyle name="40% - Colore 4 5 6 3" xfId="25933" xr:uid="{00000000-0005-0000-0000-000056640000}"/>
    <cellStyle name="40% - Colore 4 5 6 3 2" xfId="25934" xr:uid="{00000000-0005-0000-0000-000057640000}"/>
    <cellStyle name="40% - Colore 4 5 6 3 3" xfId="25935" xr:uid="{00000000-0005-0000-0000-000058640000}"/>
    <cellStyle name="40% - Colore 4 5 6 4" xfId="25936" xr:uid="{00000000-0005-0000-0000-000059640000}"/>
    <cellStyle name="40% - Colore 4 5 6 4 2" xfId="25937" xr:uid="{00000000-0005-0000-0000-00005A640000}"/>
    <cellStyle name="40% - Colore 4 5 6 4 3" xfId="25938" xr:uid="{00000000-0005-0000-0000-00005B640000}"/>
    <cellStyle name="40% - Colore 4 5 6 5" xfId="25939" xr:uid="{00000000-0005-0000-0000-00005C640000}"/>
    <cellStyle name="40% - Colore 4 5 6 5 2" xfId="25940" xr:uid="{00000000-0005-0000-0000-00005D640000}"/>
    <cellStyle name="40% - Colore 4 5 6 5 3" xfId="25941" xr:uid="{00000000-0005-0000-0000-00005E640000}"/>
    <cellStyle name="40% - Colore 4 5 6 6" xfId="25942" xr:uid="{00000000-0005-0000-0000-00005F640000}"/>
    <cellStyle name="40% - Colore 4 5 6 7" xfId="25943" xr:uid="{00000000-0005-0000-0000-000060640000}"/>
    <cellStyle name="40% - Colore 4 5 7" xfId="25944" xr:uid="{00000000-0005-0000-0000-000061640000}"/>
    <cellStyle name="40% - Colore 4 5 7 2" xfId="25945" xr:uid="{00000000-0005-0000-0000-000062640000}"/>
    <cellStyle name="40% - Colore 4 5 7 2 2" xfId="25946" xr:uid="{00000000-0005-0000-0000-000063640000}"/>
    <cellStyle name="40% - Colore 4 5 7 2 3" xfId="25947" xr:uid="{00000000-0005-0000-0000-000064640000}"/>
    <cellStyle name="40% - Colore 4 5 7 3" xfId="25948" xr:uid="{00000000-0005-0000-0000-000065640000}"/>
    <cellStyle name="40% - Colore 4 5 7 4" xfId="25949" xr:uid="{00000000-0005-0000-0000-000066640000}"/>
    <cellStyle name="40% - Colore 4 5 8" xfId="25950" xr:uid="{00000000-0005-0000-0000-000067640000}"/>
    <cellStyle name="40% - Colore 4 5 8 2" xfId="25951" xr:uid="{00000000-0005-0000-0000-000068640000}"/>
    <cellStyle name="40% - Colore 4 5 8 3" xfId="25952" xr:uid="{00000000-0005-0000-0000-000069640000}"/>
    <cellStyle name="40% - Colore 4 5 9" xfId="25953" xr:uid="{00000000-0005-0000-0000-00006A640000}"/>
    <cellStyle name="40% - Colore 4 5 9 2" xfId="25954" xr:uid="{00000000-0005-0000-0000-00006B640000}"/>
    <cellStyle name="40% - Colore 4 5 9 3" xfId="25955" xr:uid="{00000000-0005-0000-0000-00006C640000}"/>
    <cellStyle name="40% - Colore 4 6" xfId="25956" xr:uid="{00000000-0005-0000-0000-00006D640000}"/>
    <cellStyle name="40% - Colore 4 6 10" xfId="25957" xr:uid="{00000000-0005-0000-0000-00006E640000}"/>
    <cellStyle name="40% - Colore 4 6 10 2" xfId="25958" xr:uid="{00000000-0005-0000-0000-00006F640000}"/>
    <cellStyle name="40% - Colore 4 6 10 3" xfId="25959" xr:uid="{00000000-0005-0000-0000-000070640000}"/>
    <cellStyle name="40% - Colore 4 6 11" xfId="25960" xr:uid="{00000000-0005-0000-0000-000071640000}"/>
    <cellStyle name="40% - Colore 4 6 12" xfId="25961" xr:uid="{00000000-0005-0000-0000-000072640000}"/>
    <cellStyle name="40% - Colore 4 6 2" xfId="25962" xr:uid="{00000000-0005-0000-0000-000073640000}"/>
    <cellStyle name="40% - Colore 4 6 2 10" xfId="25963" xr:uid="{00000000-0005-0000-0000-000074640000}"/>
    <cellStyle name="40% - Colore 4 6 2 2" xfId="25964" xr:uid="{00000000-0005-0000-0000-000075640000}"/>
    <cellStyle name="40% - Colore 4 6 2 2 2" xfId="25965" xr:uid="{00000000-0005-0000-0000-000076640000}"/>
    <cellStyle name="40% - Colore 4 6 2 2 2 2" xfId="25966" xr:uid="{00000000-0005-0000-0000-000077640000}"/>
    <cellStyle name="40% - Colore 4 6 2 2 2 2 2" xfId="25967" xr:uid="{00000000-0005-0000-0000-000078640000}"/>
    <cellStyle name="40% - Colore 4 6 2 2 2 2 3" xfId="25968" xr:uid="{00000000-0005-0000-0000-000079640000}"/>
    <cellStyle name="40% - Colore 4 6 2 2 2 3" xfId="25969" xr:uid="{00000000-0005-0000-0000-00007A640000}"/>
    <cellStyle name="40% - Colore 4 6 2 2 2 4" xfId="25970" xr:uid="{00000000-0005-0000-0000-00007B640000}"/>
    <cellStyle name="40% - Colore 4 6 2 2 3" xfId="25971" xr:uid="{00000000-0005-0000-0000-00007C640000}"/>
    <cellStyle name="40% - Colore 4 6 2 2 3 2" xfId="25972" xr:uid="{00000000-0005-0000-0000-00007D640000}"/>
    <cellStyle name="40% - Colore 4 6 2 2 3 3" xfId="25973" xr:uid="{00000000-0005-0000-0000-00007E640000}"/>
    <cellStyle name="40% - Colore 4 6 2 2 4" xfId="25974" xr:uid="{00000000-0005-0000-0000-00007F640000}"/>
    <cellStyle name="40% - Colore 4 6 2 2 4 2" xfId="25975" xr:uid="{00000000-0005-0000-0000-000080640000}"/>
    <cellStyle name="40% - Colore 4 6 2 2 4 3" xfId="25976" xr:uid="{00000000-0005-0000-0000-000081640000}"/>
    <cellStyle name="40% - Colore 4 6 2 2 5" xfId="25977" xr:uid="{00000000-0005-0000-0000-000082640000}"/>
    <cellStyle name="40% - Colore 4 6 2 2 5 2" xfId="25978" xr:uid="{00000000-0005-0000-0000-000083640000}"/>
    <cellStyle name="40% - Colore 4 6 2 2 5 3" xfId="25979" xr:uid="{00000000-0005-0000-0000-000084640000}"/>
    <cellStyle name="40% - Colore 4 6 2 2 6" xfId="25980" xr:uid="{00000000-0005-0000-0000-000085640000}"/>
    <cellStyle name="40% - Colore 4 6 2 2 7" xfId="25981" xr:uid="{00000000-0005-0000-0000-000086640000}"/>
    <cellStyle name="40% - Colore 4 6 2 3" xfId="25982" xr:uid="{00000000-0005-0000-0000-000087640000}"/>
    <cellStyle name="40% - Colore 4 6 2 3 2" xfId="25983" xr:uid="{00000000-0005-0000-0000-000088640000}"/>
    <cellStyle name="40% - Colore 4 6 2 3 2 2" xfId="25984" xr:uid="{00000000-0005-0000-0000-000089640000}"/>
    <cellStyle name="40% - Colore 4 6 2 3 2 2 2" xfId="25985" xr:uid="{00000000-0005-0000-0000-00008A640000}"/>
    <cellStyle name="40% - Colore 4 6 2 3 2 2 3" xfId="25986" xr:uid="{00000000-0005-0000-0000-00008B640000}"/>
    <cellStyle name="40% - Colore 4 6 2 3 2 3" xfId="25987" xr:uid="{00000000-0005-0000-0000-00008C640000}"/>
    <cellStyle name="40% - Colore 4 6 2 3 2 4" xfId="25988" xr:uid="{00000000-0005-0000-0000-00008D640000}"/>
    <cellStyle name="40% - Colore 4 6 2 3 3" xfId="25989" xr:uid="{00000000-0005-0000-0000-00008E640000}"/>
    <cellStyle name="40% - Colore 4 6 2 3 3 2" xfId="25990" xr:uid="{00000000-0005-0000-0000-00008F640000}"/>
    <cellStyle name="40% - Colore 4 6 2 3 3 3" xfId="25991" xr:uid="{00000000-0005-0000-0000-000090640000}"/>
    <cellStyle name="40% - Colore 4 6 2 3 4" xfId="25992" xr:uid="{00000000-0005-0000-0000-000091640000}"/>
    <cellStyle name="40% - Colore 4 6 2 3 4 2" xfId="25993" xr:uid="{00000000-0005-0000-0000-000092640000}"/>
    <cellStyle name="40% - Colore 4 6 2 3 4 3" xfId="25994" xr:uid="{00000000-0005-0000-0000-000093640000}"/>
    <cellStyle name="40% - Colore 4 6 2 3 5" xfId="25995" xr:uid="{00000000-0005-0000-0000-000094640000}"/>
    <cellStyle name="40% - Colore 4 6 2 3 5 2" xfId="25996" xr:uid="{00000000-0005-0000-0000-000095640000}"/>
    <cellStyle name="40% - Colore 4 6 2 3 5 3" xfId="25997" xr:uid="{00000000-0005-0000-0000-000096640000}"/>
    <cellStyle name="40% - Colore 4 6 2 3 6" xfId="25998" xr:uid="{00000000-0005-0000-0000-000097640000}"/>
    <cellStyle name="40% - Colore 4 6 2 3 7" xfId="25999" xr:uid="{00000000-0005-0000-0000-000098640000}"/>
    <cellStyle name="40% - Colore 4 6 2 4" xfId="26000" xr:uid="{00000000-0005-0000-0000-000099640000}"/>
    <cellStyle name="40% - Colore 4 6 2 4 2" xfId="26001" xr:uid="{00000000-0005-0000-0000-00009A640000}"/>
    <cellStyle name="40% - Colore 4 6 2 4 2 2" xfId="26002" xr:uid="{00000000-0005-0000-0000-00009B640000}"/>
    <cellStyle name="40% - Colore 4 6 2 4 2 2 2" xfId="26003" xr:uid="{00000000-0005-0000-0000-00009C640000}"/>
    <cellStyle name="40% - Colore 4 6 2 4 2 2 3" xfId="26004" xr:uid="{00000000-0005-0000-0000-00009D640000}"/>
    <cellStyle name="40% - Colore 4 6 2 4 2 3" xfId="26005" xr:uid="{00000000-0005-0000-0000-00009E640000}"/>
    <cellStyle name="40% - Colore 4 6 2 4 2 4" xfId="26006" xr:uid="{00000000-0005-0000-0000-00009F640000}"/>
    <cellStyle name="40% - Colore 4 6 2 4 3" xfId="26007" xr:uid="{00000000-0005-0000-0000-0000A0640000}"/>
    <cellStyle name="40% - Colore 4 6 2 4 3 2" xfId="26008" xr:uid="{00000000-0005-0000-0000-0000A1640000}"/>
    <cellStyle name="40% - Colore 4 6 2 4 3 3" xfId="26009" xr:uid="{00000000-0005-0000-0000-0000A2640000}"/>
    <cellStyle name="40% - Colore 4 6 2 4 4" xfId="26010" xr:uid="{00000000-0005-0000-0000-0000A3640000}"/>
    <cellStyle name="40% - Colore 4 6 2 4 4 2" xfId="26011" xr:uid="{00000000-0005-0000-0000-0000A4640000}"/>
    <cellStyle name="40% - Colore 4 6 2 4 4 3" xfId="26012" xr:uid="{00000000-0005-0000-0000-0000A5640000}"/>
    <cellStyle name="40% - Colore 4 6 2 4 5" xfId="26013" xr:uid="{00000000-0005-0000-0000-0000A6640000}"/>
    <cellStyle name="40% - Colore 4 6 2 4 5 2" xfId="26014" xr:uid="{00000000-0005-0000-0000-0000A7640000}"/>
    <cellStyle name="40% - Colore 4 6 2 4 5 3" xfId="26015" xr:uid="{00000000-0005-0000-0000-0000A8640000}"/>
    <cellStyle name="40% - Colore 4 6 2 4 6" xfId="26016" xr:uid="{00000000-0005-0000-0000-0000A9640000}"/>
    <cellStyle name="40% - Colore 4 6 2 4 7" xfId="26017" xr:uid="{00000000-0005-0000-0000-0000AA640000}"/>
    <cellStyle name="40% - Colore 4 6 2 5" xfId="26018" xr:uid="{00000000-0005-0000-0000-0000AB640000}"/>
    <cellStyle name="40% - Colore 4 6 2 5 2" xfId="26019" xr:uid="{00000000-0005-0000-0000-0000AC640000}"/>
    <cellStyle name="40% - Colore 4 6 2 5 2 2" xfId="26020" xr:uid="{00000000-0005-0000-0000-0000AD640000}"/>
    <cellStyle name="40% - Colore 4 6 2 5 2 3" xfId="26021" xr:uid="{00000000-0005-0000-0000-0000AE640000}"/>
    <cellStyle name="40% - Colore 4 6 2 5 3" xfId="26022" xr:uid="{00000000-0005-0000-0000-0000AF640000}"/>
    <cellStyle name="40% - Colore 4 6 2 5 4" xfId="26023" xr:uid="{00000000-0005-0000-0000-0000B0640000}"/>
    <cellStyle name="40% - Colore 4 6 2 6" xfId="26024" xr:uid="{00000000-0005-0000-0000-0000B1640000}"/>
    <cellStyle name="40% - Colore 4 6 2 6 2" xfId="26025" xr:uid="{00000000-0005-0000-0000-0000B2640000}"/>
    <cellStyle name="40% - Colore 4 6 2 6 3" xfId="26026" xr:uid="{00000000-0005-0000-0000-0000B3640000}"/>
    <cellStyle name="40% - Colore 4 6 2 7" xfId="26027" xr:uid="{00000000-0005-0000-0000-0000B4640000}"/>
    <cellStyle name="40% - Colore 4 6 2 7 2" xfId="26028" xr:uid="{00000000-0005-0000-0000-0000B5640000}"/>
    <cellStyle name="40% - Colore 4 6 2 7 3" xfId="26029" xr:uid="{00000000-0005-0000-0000-0000B6640000}"/>
    <cellStyle name="40% - Colore 4 6 2 8" xfId="26030" xr:uid="{00000000-0005-0000-0000-0000B7640000}"/>
    <cellStyle name="40% - Colore 4 6 2 8 2" xfId="26031" xr:uid="{00000000-0005-0000-0000-0000B8640000}"/>
    <cellStyle name="40% - Colore 4 6 2 8 3" xfId="26032" xr:uid="{00000000-0005-0000-0000-0000B9640000}"/>
    <cellStyle name="40% - Colore 4 6 2 9" xfId="26033" xr:uid="{00000000-0005-0000-0000-0000BA640000}"/>
    <cellStyle name="40% - Colore 4 6 3" xfId="26034" xr:uid="{00000000-0005-0000-0000-0000BB640000}"/>
    <cellStyle name="40% - Colore 4 6 3 10" xfId="26035" xr:uid="{00000000-0005-0000-0000-0000BC640000}"/>
    <cellStyle name="40% - Colore 4 6 3 2" xfId="26036" xr:uid="{00000000-0005-0000-0000-0000BD640000}"/>
    <cellStyle name="40% - Colore 4 6 3 2 2" xfId="26037" xr:uid="{00000000-0005-0000-0000-0000BE640000}"/>
    <cellStyle name="40% - Colore 4 6 3 2 2 2" xfId="26038" xr:uid="{00000000-0005-0000-0000-0000BF640000}"/>
    <cellStyle name="40% - Colore 4 6 3 2 2 2 2" xfId="26039" xr:uid="{00000000-0005-0000-0000-0000C0640000}"/>
    <cellStyle name="40% - Colore 4 6 3 2 2 2 3" xfId="26040" xr:uid="{00000000-0005-0000-0000-0000C1640000}"/>
    <cellStyle name="40% - Colore 4 6 3 2 2 3" xfId="26041" xr:uid="{00000000-0005-0000-0000-0000C2640000}"/>
    <cellStyle name="40% - Colore 4 6 3 2 2 4" xfId="26042" xr:uid="{00000000-0005-0000-0000-0000C3640000}"/>
    <cellStyle name="40% - Colore 4 6 3 2 3" xfId="26043" xr:uid="{00000000-0005-0000-0000-0000C4640000}"/>
    <cellStyle name="40% - Colore 4 6 3 2 3 2" xfId="26044" xr:uid="{00000000-0005-0000-0000-0000C5640000}"/>
    <cellStyle name="40% - Colore 4 6 3 2 3 3" xfId="26045" xr:uid="{00000000-0005-0000-0000-0000C6640000}"/>
    <cellStyle name="40% - Colore 4 6 3 2 4" xfId="26046" xr:uid="{00000000-0005-0000-0000-0000C7640000}"/>
    <cellStyle name="40% - Colore 4 6 3 2 4 2" xfId="26047" xr:uid="{00000000-0005-0000-0000-0000C8640000}"/>
    <cellStyle name="40% - Colore 4 6 3 2 4 3" xfId="26048" xr:uid="{00000000-0005-0000-0000-0000C9640000}"/>
    <cellStyle name="40% - Colore 4 6 3 2 5" xfId="26049" xr:uid="{00000000-0005-0000-0000-0000CA640000}"/>
    <cellStyle name="40% - Colore 4 6 3 2 5 2" xfId="26050" xr:uid="{00000000-0005-0000-0000-0000CB640000}"/>
    <cellStyle name="40% - Colore 4 6 3 2 5 3" xfId="26051" xr:uid="{00000000-0005-0000-0000-0000CC640000}"/>
    <cellStyle name="40% - Colore 4 6 3 2 6" xfId="26052" xr:uid="{00000000-0005-0000-0000-0000CD640000}"/>
    <cellStyle name="40% - Colore 4 6 3 2 7" xfId="26053" xr:uid="{00000000-0005-0000-0000-0000CE640000}"/>
    <cellStyle name="40% - Colore 4 6 3 3" xfId="26054" xr:uid="{00000000-0005-0000-0000-0000CF640000}"/>
    <cellStyle name="40% - Colore 4 6 3 3 2" xfId="26055" xr:uid="{00000000-0005-0000-0000-0000D0640000}"/>
    <cellStyle name="40% - Colore 4 6 3 3 2 2" xfId="26056" xr:uid="{00000000-0005-0000-0000-0000D1640000}"/>
    <cellStyle name="40% - Colore 4 6 3 3 2 2 2" xfId="26057" xr:uid="{00000000-0005-0000-0000-0000D2640000}"/>
    <cellStyle name="40% - Colore 4 6 3 3 2 2 3" xfId="26058" xr:uid="{00000000-0005-0000-0000-0000D3640000}"/>
    <cellStyle name="40% - Colore 4 6 3 3 2 3" xfId="26059" xr:uid="{00000000-0005-0000-0000-0000D4640000}"/>
    <cellStyle name="40% - Colore 4 6 3 3 2 4" xfId="26060" xr:uid="{00000000-0005-0000-0000-0000D5640000}"/>
    <cellStyle name="40% - Colore 4 6 3 3 3" xfId="26061" xr:uid="{00000000-0005-0000-0000-0000D6640000}"/>
    <cellStyle name="40% - Colore 4 6 3 3 3 2" xfId="26062" xr:uid="{00000000-0005-0000-0000-0000D7640000}"/>
    <cellStyle name="40% - Colore 4 6 3 3 3 3" xfId="26063" xr:uid="{00000000-0005-0000-0000-0000D8640000}"/>
    <cellStyle name="40% - Colore 4 6 3 3 4" xfId="26064" xr:uid="{00000000-0005-0000-0000-0000D9640000}"/>
    <cellStyle name="40% - Colore 4 6 3 3 4 2" xfId="26065" xr:uid="{00000000-0005-0000-0000-0000DA640000}"/>
    <cellStyle name="40% - Colore 4 6 3 3 4 3" xfId="26066" xr:uid="{00000000-0005-0000-0000-0000DB640000}"/>
    <cellStyle name="40% - Colore 4 6 3 3 5" xfId="26067" xr:uid="{00000000-0005-0000-0000-0000DC640000}"/>
    <cellStyle name="40% - Colore 4 6 3 3 5 2" xfId="26068" xr:uid="{00000000-0005-0000-0000-0000DD640000}"/>
    <cellStyle name="40% - Colore 4 6 3 3 5 3" xfId="26069" xr:uid="{00000000-0005-0000-0000-0000DE640000}"/>
    <cellStyle name="40% - Colore 4 6 3 3 6" xfId="26070" xr:uid="{00000000-0005-0000-0000-0000DF640000}"/>
    <cellStyle name="40% - Colore 4 6 3 3 7" xfId="26071" xr:uid="{00000000-0005-0000-0000-0000E0640000}"/>
    <cellStyle name="40% - Colore 4 6 3 4" xfId="26072" xr:uid="{00000000-0005-0000-0000-0000E1640000}"/>
    <cellStyle name="40% - Colore 4 6 3 4 2" xfId="26073" xr:uid="{00000000-0005-0000-0000-0000E2640000}"/>
    <cellStyle name="40% - Colore 4 6 3 4 2 2" xfId="26074" xr:uid="{00000000-0005-0000-0000-0000E3640000}"/>
    <cellStyle name="40% - Colore 4 6 3 4 2 2 2" xfId="26075" xr:uid="{00000000-0005-0000-0000-0000E4640000}"/>
    <cellStyle name="40% - Colore 4 6 3 4 2 2 3" xfId="26076" xr:uid="{00000000-0005-0000-0000-0000E5640000}"/>
    <cellStyle name="40% - Colore 4 6 3 4 2 3" xfId="26077" xr:uid="{00000000-0005-0000-0000-0000E6640000}"/>
    <cellStyle name="40% - Colore 4 6 3 4 2 4" xfId="26078" xr:uid="{00000000-0005-0000-0000-0000E7640000}"/>
    <cellStyle name="40% - Colore 4 6 3 4 3" xfId="26079" xr:uid="{00000000-0005-0000-0000-0000E8640000}"/>
    <cellStyle name="40% - Colore 4 6 3 4 3 2" xfId="26080" xr:uid="{00000000-0005-0000-0000-0000E9640000}"/>
    <cellStyle name="40% - Colore 4 6 3 4 3 3" xfId="26081" xr:uid="{00000000-0005-0000-0000-0000EA640000}"/>
    <cellStyle name="40% - Colore 4 6 3 4 4" xfId="26082" xr:uid="{00000000-0005-0000-0000-0000EB640000}"/>
    <cellStyle name="40% - Colore 4 6 3 4 4 2" xfId="26083" xr:uid="{00000000-0005-0000-0000-0000EC640000}"/>
    <cellStyle name="40% - Colore 4 6 3 4 4 3" xfId="26084" xr:uid="{00000000-0005-0000-0000-0000ED640000}"/>
    <cellStyle name="40% - Colore 4 6 3 4 5" xfId="26085" xr:uid="{00000000-0005-0000-0000-0000EE640000}"/>
    <cellStyle name="40% - Colore 4 6 3 4 5 2" xfId="26086" xr:uid="{00000000-0005-0000-0000-0000EF640000}"/>
    <cellStyle name="40% - Colore 4 6 3 4 5 3" xfId="26087" xr:uid="{00000000-0005-0000-0000-0000F0640000}"/>
    <cellStyle name="40% - Colore 4 6 3 4 6" xfId="26088" xr:uid="{00000000-0005-0000-0000-0000F1640000}"/>
    <cellStyle name="40% - Colore 4 6 3 4 7" xfId="26089" xr:uid="{00000000-0005-0000-0000-0000F2640000}"/>
    <cellStyle name="40% - Colore 4 6 3 5" xfId="26090" xr:uid="{00000000-0005-0000-0000-0000F3640000}"/>
    <cellStyle name="40% - Colore 4 6 3 5 2" xfId="26091" xr:uid="{00000000-0005-0000-0000-0000F4640000}"/>
    <cellStyle name="40% - Colore 4 6 3 5 2 2" xfId="26092" xr:uid="{00000000-0005-0000-0000-0000F5640000}"/>
    <cellStyle name="40% - Colore 4 6 3 5 2 3" xfId="26093" xr:uid="{00000000-0005-0000-0000-0000F6640000}"/>
    <cellStyle name="40% - Colore 4 6 3 5 3" xfId="26094" xr:uid="{00000000-0005-0000-0000-0000F7640000}"/>
    <cellStyle name="40% - Colore 4 6 3 5 4" xfId="26095" xr:uid="{00000000-0005-0000-0000-0000F8640000}"/>
    <cellStyle name="40% - Colore 4 6 3 6" xfId="26096" xr:uid="{00000000-0005-0000-0000-0000F9640000}"/>
    <cellStyle name="40% - Colore 4 6 3 6 2" xfId="26097" xr:uid="{00000000-0005-0000-0000-0000FA640000}"/>
    <cellStyle name="40% - Colore 4 6 3 6 3" xfId="26098" xr:uid="{00000000-0005-0000-0000-0000FB640000}"/>
    <cellStyle name="40% - Colore 4 6 3 7" xfId="26099" xr:uid="{00000000-0005-0000-0000-0000FC640000}"/>
    <cellStyle name="40% - Colore 4 6 3 7 2" xfId="26100" xr:uid="{00000000-0005-0000-0000-0000FD640000}"/>
    <cellStyle name="40% - Colore 4 6 3 7 3" xfId="26101" xr:uid="{00000000-0005-0000-0000-0000FE640000}"/>
    <cellStyle name="40% - Colore 4 6 3 8" xfId="26102" xr:uid="{00000000-0005-0000-0000-0000FF640000}"/>
    <cellStyle name="40% - Colore 4 6 3 8 2" xfId="26103" xr:uid="{00000000-0005-0000-0000-000000650000}"/>
    <cellStyle name="40% - Colore 4 6 3 8 3" xfId="26104" xr:uid="{00000000-0005-0000-0000-000001650000}"/>
    <cellStyle name="40% - Colore 4 6 3 9" xfId="26105" xr:uid="{00000000-0005-0000-0000-000002650000}"/>
    <cellStyle name="40% - Colore 4 6 4" xfId="26106" xr:uid="{00000000-0005-0000-0000-000003650000}"/>
    <cellStyle name="40% - Colore 4 6 4 2" xfId="26107" xr:uid="{00000000-0005-0000-0000-000004650000}"/>
    <cellStyle name="40% - Colore 4 6 4 2 2" xfId="26108" xr:uid="{00000000-0005-0000-0000-000005650000}"/>
    <cellStyle name="40% - Colore 4 6 4 2 2 2" xfId="26109" xr:uid="{00000000-0005-0000-0000-000006650000}"/>
    <cellStyle name="40% - Colore 4 6 4 2 2 3" xfId="26110" xr:uid="{00000000-0005-0000-0000-000007650000}"/>
    <cellStyle name="40% - Colore 4 6 4 2 3" xfId="26111" xr:uid="{00000000-0005-0000-0000-000008650000}"/>
    <cellStyle name="40% - Colore 4 6 4 2 4" xfId="26112" xr:uid="{00000000-0005-0000-0000-000009650000}"/>
    <cellStyle name="40% - Colore 4 6 4 3" xfId="26113" xr:uid="{00000000-0005-0000-0000-00000A650000}"/>
    <cellStyle name="40% - Colore 4 6 4 3 2" xfId="26114" xr:uid="{00000000-0005-0000-0000-00000B650000}"/>
    <cellStyle name="40% - Colore 4 6 4 3 3" xfId="26115" xr:uid="{00000000-0005-0000-0000-00000C650000}"/>
    <cellStyle name="40% - Colore 4 6 4 4" xfId="26116" xr:uid="{00000000-0005-0000-0000-00000D650000}"/>
    <cellStyle name="40% - Colore 4 6 4 4 2" xfId="26117" xr:uid="{00000000-0005-0000-0000-00000E650000}"/>
    <cellStyle name="40% - Colore 4 6 4 4 3" xfId="26118" xr:uid="{00000000-0005-0000-0000-00000F650000}"/>
    <cellStyle name="40% - Colore 4 6 4 5" xfId="26119" xr:uid="{00000000-0005-0000-0000-000010650000}"/>
    <cellStyle name="40% - Colore 4 6 4 5 2" xfId="26120" xr:uid="{00000000-0005-0000-0000-000011650000}"/>
    <cellStyle name="40% - Colore 4 6 4 5 3" xfId="26121" xr:uid="{00000000-0005-0000-0000-000012650000}"/>
    <cellStyle name="40% - Colore 4 6 4 6" xfId="26122" xr:uid="{00000000-0005-0000-0000-000013650000}"/>
    <cellStyle name="40% - Colore 4 6 4 7" xfId="26123" xr:uid="{00000000-0005-0000-0000-000014650000}"/>
    <cellStyle name="40% - Colore 4 6 5" xfId="26124" xr:uid="{00000000-0005-0000-0000-000015650000}"/>
    <cellStyle name="40% - Colore 4 6 5 2" xfId="26125" xr:uid="{00000000-0005-0000-0000-000016650000}"/>
    <cellStyle name="40% - Colore 4 6 5 2 2" xfId="26126" xr:uid="{00000000-0005-0000-0000-000017650000}"/>
    <cellStyle name="40% - Colore 4 6 5 2 2 2" xfId="26127" xr:uid="{00000000-0005-0000-0000-000018650000}"/>
    <cellStyle name="40% - Colore 4 6 5 2 2 3" xfId="26128" xr:uid="{00000000-0005-0000-0000-000019650000}"/>
    <cellStyle name="40% - Colore 4 6 5 2 3" xfId="26129" xr:uid="{00000000-0005-0000-0000-00001A650000}"/>
    <cellStyle name="40% - Colore 4 6 5 2 4" xfId="26130" xr:uid="{00000000-0005-0000-0000-00001B650000}"/>
    <cellStyle name="40% - Colore 4 6 5 3" xfId="26131" xr:uid="{00000000-0005-0000-0000-00001C650000}"/>
    <cellStyle name="40% - Colore 4 6 5 3 2" xfId="26132" xr:uid="{00000000-0005-0000-0000-00001D650000}"/>
    <cellStyle name="40% - Colore 4 6 5 3 3" xfId="26133" xr:uid="{00000000-0005-0000-0000-00001E650000}"/>
    <cellStyle name="40% - Colore 4 6 5 4" xfId="26134" xr:uid="{00000000-0005-0000-0000-00001F650000}"/>
    <cellStyle name="40% - Colore 4 6 5 4 2" xfId="26135" xr:uid="{00000000-0005-0000-0000-000020650000}"/>
    <cellStyle name="40% - Colore 4 6 5 4 3" xfId="26136" xr:uid="{00000000-0005-0000-0000-000021650000}"/>
    <cellStyle name="40% - Colore 4 6 5 5" xfId="26137" xr:uid="{00000000-0005-0000-0000-000022650000}"/>
    <cellStyle name="40% - Colore 4 6 5 5 2" xfId="26138" xr:uid="{00000000-0005-0000-0000-000023650000}"/>
    <cellStyle name="40% - Colore 4 6 5 5 3" xfId="26139" xr:uid="{00000000-0005-0000-0000-000024650000}"/>
    <cellStyle name="40% - Colore 4 6 5 6" xfId="26140" xr:uid="{00000000-0005-0000-0000-000025650000}"/>
    <cellStyle name="40% - Colore 4 6 5 7" xfId="26141" xr:uid="{00000000-0005-0000-0000-000026650000}"/>
    <cellStyle name="40% - Colore 4 6 6" xfId="26142" xr:uid="{00000000-0005-0000-0000-000027650000}"/>
    <cellStyle name="40% - Colore 4 6 6 2" xfId="26143" xr:uid="{00000000-0005-0000-0000-000028650000}"/>
    <cellStyle name="40% - Colore 4 6 6 2 2" xfId="26144" xr:uid="{00000000-0005-0000-0000-000029650000}"/>
    <cellStyle name="40% - Colore 4 6 6 2 2 2" xfId="26145" xr:uid="{00000000-0005-0000-0000-00002A650000}"/>
    <cellStyle name="40% - Colore 4 6 6 2 2 3" xfId="26146" xr:uid="{00000000-0005-0000-0000-00002B650000}"/>
    <cellStyle name="40% - Colore 4 6 6 2 3" xfId="26147" xr:uid="{00000000-0005-0000-0000-00002C650000}"/>
    <cellStyle name="40% - Colore 4 6 6 2 4" xfId="26148" xr:uid="{00000000-0005-0000-0000-00002D650000}"/>
    <cellStyle name="40% - Colore 4 6 6 3" xfId="26149" xr:uid="{00000000-0005-0000-0000-00002E650000}"/>
    <cellStyle name="40% - Colore 4 6 6 3 2" xfId="26150" xr:uid="{00000000-0005-0000-0000-00002F650000}"/>
    <cellStyle name="40% - Colore 4 6 6 3 3" xfId="26151" xr:uid="{00000000-0005-0000-0000-000030650000}"/>
    <cellStyle name="40% - Colore 4 6 6 4" xfId="26152" xr:uid="{00000000-0005-0000-0000-000031650000}"/>
    <cellStyle name="40% - Colore 4 6 6 4 2" xfId="26153" xr:uid="{00000000-0005-0000-0000-000032650000}"/>
    <cellStyle name="40% - Colore 4 6 6 4 3" xfId="26154" xr:uid="{00000000-0005-0000-0000-000033650000}"/>
    <cellStyle name="40% - Colore 4 6 6 5" xfId="26155" xr:uid="{00000000-0005-0000-0000-000034650000}"/>
    <cellStyle name="40% - Colore 4 6 6 5 2" xfId="26156" xr:uid="{00000000-0005-0000-0000-000035650000}"/>
    <cellStyle name="40% - Colore 4 6 6 5 3" xfId="26157" xr:uid="{00000000-0005-0000-0000-000036650000}"/>
    <cellStyle name="40% - Colore 4 6 6 6" xfId="26158" xr:uid="{00000000-0005-0000-0000-000037650000}"/>
    <cellStyle name="40% - Colore 4 6 6 7" xfId="26159" xr:uid="{00000000-0005-0000-0000-000038650000}"/>
    <cellStyle name="40% - Colore 4 6 7" xfId="26160" xr:uid="{00000000-0005-0000-0000-000039650000}"/>
    <cellStyle name="40% - Colore 4 6 7 2" xfId="26161" xr:uid="{00000000-0005-0000-0000-00003A650000}"/>
    <cellStyle name="40% - Colore 4 6 7 2 2" xfId="26162" xr:uid="{00000000-0005-0000-0000-00003B650000}"/>
    <cellStyle name="40% - Colore 4 6 7 2 3" xfId="26163" xr:uid="{00000000-0005-0000-0000-00003C650000}"/>
    <cellStyle name="40% - Colore 4 6 7 3" xfId="26164" xr:uid="{00000000-0005-0000-0000-00003D650000}"/>
    <cellStyle name="40% - Colore 4 6 7 4" xfId="26165" xr:uid="{00000000-0005-0000-0000-00003E650000}"/>
    <cellStyle name="40% - Colore 4 6 8" xfId="26166" xr:uid="{00000000-0005-0000-0000-00003F650000}"/>
    <cellStyle name="40% - Colore 4 6 8 2" xfId="26167" xr:uid="{00000000-0005-0000-0000-000040650000}"/>
    <cellStyle name="40% - Colore 4 6 8 3" xfId="26168" xr:uid="{00000000-0005-0000-0000-000041650000}"/>
    <cellStyle name="40% - Colore 4 6 9" xfId="26169" xr:uid="{00000000-0005-0000-0000-000042650000}"/>
    <cellStyle name="40% - Colore 4 6 9 2" xfId="26170" xr:uid="{00000000-0005-0000-0000-000043650000}"/>
    <cellStyle name="40% - Colore 4 6 9 3" xfId="26171" xr:uid="{00000000-0005-0000-0000-000044650000}"/>
    <cellStyle name="40% - Colore 4 7" xfId="26172" xr:uid="{00000000-0005-0000-0000-000045650000}"/>
    <cellStyle name="40% - Colore 4 7 10" xfId="26173" xr:uid="{00000000-0005-0000-0000-000046650000}"/>
    <cellStyle name="40% - Colore 4 7 10 2" xfId="26174" xr:uid="{00000000-0005-0000-0000-000047650000}"/>
    <cellStyle name="40% - Colore 4 7 10 3" xfId="26175" xr:uid="{00000000-0005-0000-0000-000048650000}"/>
    <cellStyle name="40% - Colore 4 7 11" xfId="26176" xr:uid="{00000000-0005-0000-0000-000049650000}"/>
    <cellStyle name="40% - Colore 4 7 12" xfId="26177" xr:uid="{00000000-0005-0000-0000-00004A650000}"/>
    <cellStyle name="40% - Colore 4 7 2" xfId="26178" xr:uid="{00000000-0005-0000-0000-00004B650000}"/>
    <cellStyle name="40% - Colore 4 7 2 10" xfId="26179" xr:uid="{00000000-0005-0000-0000-00004C650000}"/>
    <cellStyle name="40% - Colore 4 7 2 2" xfId="26180" xr:uid="{00000000-0005-0000-0000-00004D650000}"/>
    <cellStyle name="40% - Colore 4 7 2 2 2" xfId="26181" xr:uid="{00000000-0005-0000-0000-00004E650000}"/>
    <cellStyle name="40% - Colore 4 7 2 2 2 2" xfId="26182" xr:uid="{00000000-0005-0000-0000-00004F650000}"/>
    <cellStyle name="40% - Colore 4 7 2 2 2 2 2" xfId="26183" xr:uid="{00000000-0005-0000-0000-000050650000}"/>
    <cellStyle name="40% - Colore 4 7 2 2 2 2 3" xfId="26184" xr:uid="{00000000-0005-0000-0000-000051650000}"/>
    <cellStyle name="40% - Colore 4 7 2 2 2 3" xfId="26185" xr:uid="{00000000-0005-0000-0000-000052650000}"/>
    <cellStyle name="40% - Colore 4 7 2 2 2 4" xfId="26186" xr:uid="{00000000-0005-0000-0000-000053650000}"/>
    <cellStyle name="40% - Colore 4 7 2 2 3" xfId="26187" xr:uid="{00000000-0005-0000-0000-000054650000}"/>
    <cellStyle name="40% - Colore 4 7 2 2 3 2" xfId="26188" xr:uid="{00000000-0005-0000-0000-000055650000}"/>
    <cellStyle name="40% - Colore 4 7 2 2 3 3" xfId="26189" xr:uid="{00000000-0005-0000-0000-000056650000}"/>
    <cellStyle name="40% - Colore 4 7 2 2 4" xfId="26190" xr:uid="{00000000-0005-0000-0000-000057650000}"/>
    <cellStyle name="40% - Colore 4 7 2 2 4 2" xfId="26191" xr:uid="{00000000-0005-0000-0000-000058650000}"/>
    <cellStyle name="40% - Colore 4 7 2 2 4 3" xfId="26192" xr:uid="{00000000-0005-0000-0000-000059650000}"/>
    <cellStyle name="40% - Colore 4 7 2 2 5" xfId="26193" xr:uid="{00000000-0005-0000-0000-00005A650000}"/>
    <cellStyle name="40% - Colore 4 7 2 2 5 2" xfId="26194" xr:uid="{00000000-0005-0000-0000-00005B650000}"/>
    <cellStyle name="40% - Colore 4 7 2 2 5 3" xfId="26195" xr:uid="{00000000-0005-0000-0000-00005C650000}"/>
    <cellStyle name="40% - Colore 4 7 2 2 6" xfId="26196" xr:uid="{00000000-0005-0000-0000-00005D650000}"/>
    <cellStyle name="40% - Colore 4 7 2 2 7" xfId="26197" xr:uid="{00000000-0005-0000-0000-00005E650000}"/>
    <cellStyle name="40% - Colore 4 7 2 3" xfId="26198" xr:uid="{00000000-0005-0000-0000-00005F650000}"/>
    <cellStyle name="40% - Colore 4 7 2 3 2" xfId="26199" xr:uid="{00000000-0005-0000-0000-000060650000}"/>
    <cellStyle name="40% - Colore 4 7 2 3 2 2" xfId="26200" xr:uid="{00000000-0005-0000-0000-000061650000}"/>
    <cellStyle name="40% - Colore 4 7 2 3 2 2 2" xfId="26201" xr:uid="{00000000-0005-0000-0000-000062650000}"/>
    <cellStyle name="40% - Colore 4 7 2 3 2 2 3" xfId="26202" xr:uid="{00000000-0005-0000-0000-000063650000}"/>
    <cellStyle name="40% - Colore 4 7 2 3 2 3" xfId="26203" xr:uid="{00000000-0005-0000-0000-000064650000}"/>
    <cellStyle name="40% - Colore 4 7 2 3 2 4" xfId="26204" xr:uid="{00000000-0005-0000-0000-000065650000}"/>
    <cellStyle name="40% - Colore 4 7 2 3 3" xfId="26205" xr:uid="{00000000-0005-0000-0000-000066650000}"/>
    <cellStyle name="40% - Colore 4 7 2 3 3 2" xfId="26206" xr:uid="{00000000-0005-0000-0000-000067650000}"/>
    <cellStyle name="40% - Colore 4 7 2 3 3 3" xfId="26207" xr:uid="{00000000-0005-0000-0000-000068650000}"/>
    <cellStyle name="40% - Colore 4 7 2 3 4" xfId="26208" xr:uid="{00000000-0005-0000-0000-000069650000}"/>
    <cellStyle name="40% - Colore 4 7 2 3 4 2" xfId="26209" xr:uid="{00000000-0005-0000-0000-00006A650000}"/>
    <cellStyle name="40% - Colore 4 7 2 3 4 3" xfId="26210" xr:uid="{00000000-0005-0000-0000-00006B650000}"/>
    <cellStyle name="40% - Colore 4 7 2 3 5" xfId="26211" xr:uid="{00000000-0005-0000-0000-00006C650000}"/>
    <cellStyle name="40% - Colore 4 7 2 3 5 2" xfId="26212" xr:uid="{00000000-0005-0000-0000-00006D650000}"/>
    <cellStyle name="40% - Colore 4 7 2 3 5 3" xfId="26213" xr:uid="{00000000-0005-0000-0000-00006E650000}"/>
    <cellStyle name="40% - Colore 4 7 2 3 6" xfId="26214" xr:uid="{00000000-0005-0000-0000-00006F650000}"/>
    <cellStyle name="40% - Colore 4 7 2 3 7" xfId="26215" xr:uid="{00000000-0005-0000-0000-000070650000}"/>
    <cellStyle name="40% - Colore 4 7 2 4" xfId="26216" xr:uid="{00000000-0005-0000-0000-000071650000}"/>
    <cellStyle name="40% - Colore 4 7 2 4 2" xfId="26217" xr:uid="{00000000-0005-0000-0000-000072650000}"/>
    <cellStyle name="40% - Colore 4 7 2 4 2 2" xfId="26218" xr:uid="{00000000-0005-0000-0000-000073650000}"/>
    <cellStyle name="40% - Colore 4 7 2 4 2 2 2" xfId="26219" xr:uid="{00000000-0005-0000-0000-000074650000}"/>
    <cellStyle name="40% - Colore 4 7 2 4 2 2 3" xfId="26220" xr:uid="{00000000-0005-0000-0000-000075650000}"/>
    <cellStyle name="40% - Colore 4 7 2 4 2 3" xfId="26221" xr:uid="{00000000-0005-0000-0000-000076650000}"/>
    <cellStyle name="40% - Colore 4 7 2 4 2 4" xfId="26222" xr:uid="{00000000-0005-0000-0000-000077650000}"/>
    <cellStyle name="40% - Colore 4 7 2 4 3" xfId="26223" xr:uid="{00000000-0005-0000-0000-000078650000}"/>
    <cellStyle name="40% - Colore 4 7 2 4 3 2" xfId="26224" xr:uid="{00000000-0005-0000-0000-000079650000}"/>
    <cellStyle name="40% - Colore 4 7 2 4 3 3" xfId="26225" xr:uid="{00000000-0005-0000-0000-00007A650000}"/>
    <cellStyle name="40% - Colore 4 7 2 4 4" xfId="26226" xr:uid="{00000000-0005-0000-0000-00007B650000}"/>
    <cellStyle name="40% - Colore 4 7 2 4 4 2" xfId="26227" xr:uid="{00000000-0005-0000-0000-00007C650000}"/>
    <cellStyle name="40% - Colore 4 7 2 4 4 3" xfId="26228" xr:uid="{00000000-0005-0000-0000-00007D650000}"/>
    <cellStyle name="40% - Colore 4 7 2 4 5" xfId="26229" xr:uid="{00000000-0005-0000-0000-00007E650000}"/>
    <cellStyle name="40% - Colore 4 7 2 4 5 2" xfId="26230" xr:uid="{00000000-0005-0000-0000-00007F650000}"/>
    <cellStyle name="40% - Colore 4 7 2 4 5 3" xfId="26231" xr:uid="{00000000-0005-0000-0000-000080650000}"/>
    <cellStyle name="40% - Colore 4 7 2 4 6" xfId="26232" xr:uid="{00000000-0005-0000-0000-000081650000}"/>
    <cellStyle name="40% - Colore 4 7 2 4 7" xfId="26233" xr:uid="{00000000-0005-0000-0000-000082650000}"/>
    <cellStyle name="40% - Colore 4 7 2 5" xfId="26234" xr:uid="{00000000-0005-0000-0000-000083650000}"/>
    <cellStyle name="40% - Colore 4 7 2 5 2" xfId="26235" xr:uid="{00000000-0005-0000-0000-000084650000}"/>
    <cellStyle name="40% - Colore 4 7 2 5 2 2" xfId="26236" xr:uid="{00000000-0005-0000-0000-000085650000}"/>
    <cellStyle name="40% - Colore 4 7 2 5 2 3" xfId="26237" xr:uid="{00000000-0005-0000-0000-000086650000}"/>
    <cellStyle name="40% - Colore 4 7 2 5 3" xfId="26238" xr:uid="{00000000-0005-0000-0000-000087650000}"/>
    <cellStyle name="40% - Colore 4 7 2 5 4" xfId="26239" xr:uid="{00000000-0005-0000-0000-000088650000}"/>
    <cellStyle name="40% - Colore 4 7 2 6" xfId="26240" xr:uid="{00000000-0005-0000-0000-000089650000}"/>
    <cellStyle name="40% - Colore 4 7 2 6 2" xfId="26241" xr:uid="{00000000-0005-0000-0000-00008A650000}"/>
    <cellStyle name="40% - Colore 4 7 2 6 3" xfId="26242" xr:uid="{00000000-0005-0000-0000-00008B650000}"/>
    <cellStyle name="40% - Colore 4 7 2 7" xfId="26243" xr:uid="{00000000-0005-0000-0000-00008C650000}"/>
    <cellStyle name="40% - Colore 4 7 2 7 2" xfId="26244" xr:uid="{00000000-0005-0000-0000-00008D650000}"/>
    <cellStyle name="40% - Colore 4 7 2 7 3" xfId="26245" xr:uid="{00000000-0005-0000-0000-00008E650000}"/>
    <cellStyle name="40% - Colore 4 7 2 8" xfId="26246" xr:uid="{00000000-0005-0000-0000-00008F650000}"/>
    <cellStyle name="40% - Colore 4 7 2 8 2" xfId="26247" xr:uid="{00000000-0005-0000-0000-000090650000}"/>
    <cellStyle name="40% - Colore 4 7 2 8 3" xfId="26248" xr:uid="{00000000-0005-0000-0000-000091650000}"/>
    <cellStyle name="40% - Colore 4 7 2 9" xfId="26249" xr:uid="{00000000-0005-0000-0000-000092650000}"/>
    <cellStyle name="40% - Colore 4 7 3" xfId="26250" xr:uid="{00000000-0005-0000-0000-000093650000}"/>
    <cellStyle name="40% - Colore 4 7 3 10" xfId="26251" xr:uid="{00000000-0005-0000-0000-000094650000}"/>
    <cellStyle name="40% - Colore 4 7 3 2" xfId="26252" xr:uid="{00000000-0005-0000-0000-000095650000}"/>
    <cellStyle name="40% - Colore 4 7 3 2 2" xfId="26253" xr:uid="{00000000-0005-0000-0000-000096650000}"/>
    <cellStyle name="40% - Colore 4 7 3 2 2 2" xfId="26254" xr:uid="{00000000-0005-0000-0000-000097650000}"/>
    <cellStyle name="40% - Colore 4 7 3 2 2 2 2" xfId="26255" xr:uid="{00000000-0005-0000-0000-000098650000}"/>
    <cellStyle name="40% - Colore 4 7 3 2 2 2 3" xfId="26256" xr:uid="{00000000-0005-0000-0000-000099650000}"/>
    <cellStyle name="40% - Colore 4 7 3 2 2 3" xfId="26257" xr:uid="{00000000-0005-0000-0000-00009A650000}"/>
    <cellStyle name="40% - Colore 4 7 3 2 2 4" xfId="26258" xr:uid="{00000000-0005-0000-0000-00009B650000}"/>
    <cellStyle name="40% - Colore 4 7 3 2 3" xfId="26259" xr:uid="{00000000-0005-0000-0000-00009C650000}"/>
    <cellStyle name="40% - Colore 4 7 3 2 3 2" xfId="26260" xr:uid="{00000000-0005-0000-0000-00009D650000}"/>
    <cellStyle name="40% - Colore 4 7 3 2 3 3" xfId="26261" xr:uid="{00000000-0005-0000-0000-00009E650000}"/>
    <cellStyle name="40% - Colore 4 7 3 2 4" xfId="26262" xr:uid="{00000000-0005-0000-0000-00009F650000}"/>
    <cellStyle name="40% - Colore 4 7 3 2 4 2" xfId="26263" xr:uid="{00000000-0005-0000-0000-0000A0650000}"/>
    <cellStyle name="40% - Colore 4 7 3 2 4 3" xfId="26264" xr:uid="{00000000-0005-0000-0000-0000A1650000}"/>
    <cellStyle name="40% - Colore 4 7 3 2 5" xfId="26265" xr:uid="{00000000-0005-0000-0000-0000A2650000}"/>
    <cellStyle name="40% - Colore 4 7 3 2 5 2" xfId="26266" xr:uid="{00000000-0005-0000-0000-0000A3650000}"/>
    <cellStyle name="40% - Colore 4 7 3 2 5 3" xfId="26267" xr:uid="{00000000-0005-0000-0000-0000A4650000}"/>
    <cellStyle name="40% - Colore 4 7 3 2 6" xfId="26268" xr:uid="{00000000-0005-0000-0000-0000A5650000}"/>
    <cellStyle name="40% - Colore 4 7 3 2 7" xfId="26269" xr:uid="{00000000-0005-0000-0000-0000A6650000}"/>
    <cellStyle name="40% - Colore 4 7 3 3" xfId="26270" xr:uid="{00000000-0005-0000-0000-0000A7650000}"/>
    <cellStyle name="40% - Colore 4 7 3 3 2" xfId="26271" xr:uid="{00000000-0005-0000-0000-0000A8650000}"/>
    <cellStyle name="40% - Colore 4 7 3 3 2 2" xfId="26272" xr:uid="{00000000-0005-0000-0000-0000A9650000}"/>
    <cellStyle name="40% - Colore 4 7 3 3 2 2 2" xfId="26273" xr:uid="{00000000-0005-0000-0000-0000AA650000}"/>
    <cellStyle name="40% - Colore 4 7 3 3 2 2 3" xfId="26274" xr:uid="{00000000-0005-0000-0000-0000AB650000}"/>
    <cellStyle name="40% - Colore 4 7 3 3 2 3" xfId="26275" xr:uid="{00000000-0005-0000-0000-0000AC650000}"/>
    <cellStyle name="40% - Colore 4 7 3 3 2 4" xfId="26276" xr:uid="{00000000-0005-0000-0000-0000AD650000}"/>
    <cellStyle name="40% - Colore 4 7 3 3 3" xfId="26277" xr:uid="{00000000-0005-0000-0000-0000AE650000}"/>
    <cellStyle name="40% - Colore 4 7 3 3 3 2" xfId="26278" xr:uid="{00000000-0005-0000-0000-0000AF650000}"/>
    <cellStyle name="40% - Colore 4 7 3 3 3 3" xfId="26279" xr:uid="{00000000-0005-0000-0000-0000B0650000}"/>
    <cellStyle name="40% - Colore 4 7 3 3 4" xfId="26280" xr:uid="{00000000-0005-0000-0000-0000B1650000}"/>
    <cellStyle name="40% - Colore 4 7 3 3 4 2" xfId="26281" xr:uid="{00000000-0005-0000-0000-0000B2650000}"/>
    <cellStyle name="40% - Colore 4 7 3 3 4 3" xfId="26282" xr:uid="{00000000-0005-0000-0000-0000B3650000}"/>
    <cellStyle name="40% - Colore 4 7 3 3 5" xfId="26283" xr:uid="{00000000-0005-0000-0000-0000B4650000}"/>
    <cellStyle name="40% - Colore 4 7 3 3 5 2" xfId="26284" xr:uid="{00000000-0005-0000-0000-0000B5650000}"/>
    <cellStyle name="40% - Colore 4 7 3 3 5 3" xfId="26285" xr:uid="{00000000-0005-0000-0000-0000B6650000}"/>
    <cellStyle name="40% - Colore 4 7 3 3 6" xfId="26286" xr:uid="{00000000-0005-0000-0000-0000B7650000}"/>
    <cellStyle name="40% - Colore 4 7 3 3 7" xfId="26287" xr:uid="{00000000-0005-0000-0000-0000B8650000}"/>
    <cellStyle name="40% - Colore 4 7 3 4" xfId="26288" xr:uid="{00000000-0005-0000-0000-0000B9650000}"/>
    <cellStyle name="40% - Colore 4 7 3 4 2" xfId="26289" xr:uid="{00000000-0005-0000-0000-0000BA650000}"/>
    <cellStyle name="40% - Colore 4 7 3 4 2 2" xfId="26290" xr:uid="{00000000-0005-0000-0000-0000BB650000}"/>
    <cellStyle name="40% - Colore 4 7 3 4 2 2 2" xfId="26291" xr:uid="{00000000-0005-0000-0000-0000BC650000}"/>
    <cellStyle name="40% - Colore 4 7 3 4 2 2 3" xfId="26292" xr:uid="{00000000-0005-0000-0000-0000BD650000}"/>
    <cellStyle name="40% - Colore 4 7 3 4 2 3" xfId="26293" xr:uid="{00000000-0005-0000-0000-0000BE650000}"/>
    <cellStyle name="40% - Colore 4 7 3 4 2 4" xfId="26294" xr:uid="{00000000-0005-0000-0000-0000BF650000}"/>
    <cellStyle name="40% - Colore 4 7 3 4 3" xfId="26295" xr:uid="{00000000-0005-0000-0000-0000C0650000}"/>
    <cellStyle name="40% - Colore 4 7 3 4 3 2" xfId="26296" xr:uid="{00000000-0005-0000-0000-0000C1650000}"/>
    <cellStyle name="40% - Colore 4 7 3 4 3 3" xfId="26297" xr:uid="{00000000-0005-0000-0000-0000C2650000}"/>
    <cellStyle name="40% - Colore 4 7 3 4 4" xfId="26298" xr:uid="{00000000-0005-0000-0000-0000C3650000}"/>
    <cellStyle name="40% - Colore 4 7 3 4 4 2" xfId="26299" xr:uid="{00000000-0005-0000-0000-0000C4650000}"/>
    <cellStyle name="40% - Colore 4 7 3 4 4 3" xfId="26300" xr:uid="{00000000-0005-0000-0000-0000C5650000}"/>
    <cellStyle name="40% - Colore 4 7 3 4 5" xfId="26301" xr:uid="{00000000-0005-0000-0000-0000C6650000}"/>
    <cellStyle name="40% - Colore 4 7 3 4 5 2" xfId="26302" xr:uid="{00000000-0005-0000-0000-0000C7650000}"/>
    <cellStyle name="40% - Colore 4 7 3 4 5 3" xfId="26303" xr:uid="{00000000-0005-0000-0000-0000C8650000}"/>
    <cellStyle name="40% - Colore 4 7 3 4 6" xfId="26304" xr:uid="{00000000-0005-0000-0000-0000C9650000}"/>
    <cellStyle name="40% - Colore 4 7 3 4 7" xfId="26305" xr:uid="{00000000-0005-0000-0000-0000CA650000}"/>
    <cellStyle name="40% - Colore 4 7 3 5" xfId="26306" xr:uid="{00000000-0005-0000-0000-0000CB650000}"/>
    <cellStyle name="40% - Colore 4 7 3 5 2" xfId="26307" xr:uid="{00000000-0005-0000-0000-0000CC650000}"/>
    <cellStyle name="40% - Colore 4 7 3 5 2 2" xfId="26308" xr:uid="{00000000-0005-0000-0000-0000CD650000}"/>
    <cellStyle name="40% - Colore 4 7 3 5 2 3" xfId="26309" xr:uid="{00000000-0005-0000-0000-0000CE650000}"/>
    <cellStyle name="40% - Colore 4 7 3 5 3" xfId="26310" xr:uid="{00000000-0005-0000-0000-0000CF650000}"/>
    <cellStyle name="40% - Colore 4 7 3 5 4" xfId="26311" xr:uid="{00000000-0005-0000-0000-0000D0650000}"/>
    <cellStyle name="40% - Colore 4 7 3 6" xfId="26312" xr:uid="{00000000-0005-0000-0000-0000D1650000}"/>
    <cellStyle name="40% - Colore 4 7 3 6 2" xfId="26313" xr:uid="{00000000-0005-0000-0000-0000D2650000}"/>
    <cellStyle name="40% - Colore 4 7 3 6 3" xfId="26314" xr:uid="{00000000-0005-0000-0000-0000D3650000}"/>
    <cellStyle name="40% - Colore 4 7 3 7" xfId="26315" xr:uid="{00000000-0005-0000-0000-0000D4650000}"/>
    <cellStyle name="40% - Colore 4 7 3 7 2" xfId="26316" xr:uid="{00000000-0005-0000-0000-0000D5650000}"/>
    <cellStyle name="40% - Colore 4 7 3 7 3" xfId="26317" xr:uid="{00000000-0005-0000-0000-0000D6650000}"/>
    <cellStyle name="40% - Colore 4 7 3 8" xfId="26318" xr:uid="{00000000-0005-0000-0000-0000D7650000}"/>
    <cellStyle name="40% - Colore 4 7 3 8 2" xfId="26319" xr:uid="{00000000-0005-0000-0000-0000D8650000}"/>
    <cellStyle name="40% - Colore 4 7 3 8 3" xfId="26320" xr:uid="{00000000-0005-0000-0000-0000D9650000}"/>
    <cellStyle name="40% - Colore 4 7 3 9" xfId="26321" xr:uid="{00000000-0005-0000-0000-0000DA650000}"/>
    <cellStyle name="40% - Colore 4 7 4" xfId="26322" xr:uid="{00000000-0005-0000-0000-0000DB650000}"/>
    <cellStyle name="40% - Colore 4 7 4 2" xfId="26323" xr:uid="{00000000-0005-0000-0000-0000DC650000}"/>
    <cellStyle name="40% - Colore 4 7 4 2 2" xfId="26324" xr:uid="{00000000-0005-0000-0000-0000DD650000}"/>
    <cellStyle name="40% - Colore 4 7 4 2 2 2" xfId="26325" xr:uid="{00000000-0005-0000-0000-0000DE650000}"/>
    <cellStyle name="40% - Colore 4 7 4 2 2 3" xfId="26326" xr:uid="{00000000-0005-0000-0000-0000DF650000}"/>
    <cellStyle name="40% - Colore 4 7 4 2 3" xfId="26327" xr:uid="{00000000-0005-0000-0000-0000E0650000}"/>
    <cellStyle name="40% - Colore 4 7 4 2 4" xfId="26328" xr:uid="{00000000-0005-0000-0000-0000E1650000}"/>
    <cellStyle name="40% - Colore 4 7 4 3" xfId="26329" xr:uid="{00000000-0005-0000-0000-0000E2650000}"/>
    <cellStyle name="40% - Colore 4 7 4 3 2" xfId="26330" xr:uid="{00000000-0005-0000-0000-0000E3650000}"/>
    <cellStyle name="40% - Colore 4 7 4 3 3" xfId="26331" xr:uid="{00000000-0005-0000-0000-0000E4650000}"/>
    <cellStyle name="40% - Colore 4 7 4 4" xfId="26332" xr:uid="{00000000-0005-0000-0000-0000E5650000}"/>
    <cellStyle name="40% - Colore 4 7 4 4 2" xfId="26333" xr:uid="{00000000-0005-0000-0000-0000E6650000}"/>
    <cellStyle name="40% - Colore 4 7 4 4 3" xfId="26334" xr:uid="{00000000-0005-0000-0000-0000E7650000}"/>
    <cellStyle name="40% - Colore 4 7 4 5" xfId="26335" xr:uid="{00000000-0005-0000-0000-0000E8650000}"/>
    <cellStyle name="40% - Colore 4 7 4 5 2" xfId="26336" xr:uid="{00000000-0005-0000-0000-0000E9650000}"/>
    <cellStyle name="40% - Colore 4 7 4 5 3" xfId="26337" xr:uid="{00000000-0005-0000-0000-0000EA650000}"/>
    <cellStyle name="40% - Colore 4 7 4 6" xfId="26338" xr:uid="{00000000-0005-0000-0000-0000EB650000}"/>
    <cellStyle name="40% - Colore 4 7 4 7" xfId="26339" xr:uid="{00000000-0005-0000-0000-0000EC650000}"/>
    <cellStyle name="40% - Colore 4 7 5" xfId="26340" xr:uid="{00000000-0005-0000-0000-0000ED650000}"/>
    <cellStyle name="40% - Colore 4 7 5 2" xfId="26341" xr:uid="{00000000-0005-0000-0000-0000EE650000}"/>
    <cellStyle name="40% - Colore 4 7 5 2 2" xfId="26342" xr:uid="{00000000-0005-0000-0000-0000EF650000}"/>
    <cellStyle name="40% - Colore 4 7 5 2 2 2" xfId="26343" xr:uid="{00000000-0005-0000-0000-0000F0650000}"/>
    <cellStyle name="40% - Colore 4 7 5 2 2 3" xfId="26344" xr:uid="{00000000-0005-0000-0000-0000F1650000}"/>
    <cellStyle name="40% - Colore 4 7 5 2 3" xfId="26345" xr:uid="{00000000-0005-0000-0000-0000F2650000}"/>
    <cellStyle name="40% - Colore 4 7 5 2 4" xfId="26346" xr:uid="{00000000-0005-0000-0000-0000F3650000}"/>
    <cellStyle name="40% - Colore 4 7 5 3" xfId="26347" xr:uid="{00000000-0005-0000-0000-0000F4650000}"/>
    <cellStyle name="40% - Colore 4 7 5 3 2" xfId="26348" xr:uid="{00000000-0005-0000-0000-0000F5650000}"/>
    <cellStyle name="40% - Colore 4 7 5 3 3" xfId="26349" xr:uid="{00000000-0005-0000-0000-0000F6650000}"/>
    <cellStyle name="40% - Colore 4 7 5 4" xfId="26350" xr:uid="{00000000-0005-0000-0000-0000F7650000}"/>
    <cellStyle name="40% - Colore 4 7 5 4 2" xfId="26351" xr:uid="{00000000-0005-0000-0000-0000F8650000}"/>
    <cellStyle name="40% - Colore 4 7 5 4 3" xfId="26352" xr:uid="{00000000-0005-0000-0000-0000F9650000}"/>
    <cellStyle name="40% - Colore 4 7 5 5" xfId="26353" xr:uid="{00000000-0005-0000-0000-0000FA650000}"/>
    <cellStyle name="40% - Colore 4 7 5 5 2" xfId="26354" xr:uid="{00000000-0005-0000-0000-0000FB650000}"/>
    <cellStyle name="40% - Colore 4 7 5 5 3" xfId="26355" xr:uid="{00000000-0005-0000-0000-0000FC650000}"/>
    <cellStyle name="40% - Colore 4 7 5 6" xfId="26356" xr:uid="{00000000-0005-0000-0000-0000FD650000}"/>
    <cellStyle name="40% - Colore 4 7 5 7" xfId="26357" xr:uid="{00000000-0005-0000-0000-0000FE650000}"/>
    <cellStyle name="40% - Colore 4 7 6" xfId="26358" xr:uid="{00000000-0005-0000-0000-0000FF650000}"/>
    <cellStyle name="40% - Colore 4 7 6 2" xfId="26359" xr:uid="{00000000-0005-0000-0000-000000660000}"/>
    <cellStyle name="40% - Colore 4 7 6 2 2" xfId="26360" xr:uid="{00000000-0005-0000-0000-000001660000}"/>
    <cellStyle name="40% - Colore 4 7 6 2 2 2" xfId="26361" xr:uid="{00000000-0005-0000-0000-000002660000}"/>
    <cellStyle name="40% - Colore 4 7 6 2 2 3" xfId="26362" xr:uid="{00000000-0005-0000-0000-000003660000}"/>
    <cellStyle name="40% - Colore 4 7 6 2 3" xfId="26363" xr:uid="{00000000-0005-0000-0000-000004660000}"/>
    <cellStyle name="40% - Colore 4 7 6 2 4" xfId="26364" xr:uid="{00000000-0005-0000-0000-000005660000}"/>
    <cellStyle name="40% - Colore 4 7 6 3" xfId="26365" xr:uid="{00000000-0005-0000-0000-000006660000}"/>
    <cellStyle name="40% - Colore 4 7 6 3 2" xfId="26366" xr:uid="{00000000-0005-0000-0000-000007660000}"/>
    <cellStyle name="40% - Colore 4 7 6 3 3" xfId="26367" xr:uid="{00000000-0005-0000-0000-000008660000}"/>
    <cellStyle name="40% - Colore 4 7 6 4" xfId="26368" xr:uid="{00000000-0005-0000-0000-000009660000}"/>
    <cellStyle name="40% - Colore 4 7 6 4 2" xfId="26369" xr:uid="{00000000-0005-0000-0000-00000A660000}"/>
    <cellStyle name="40% - Colore 4 7 6 4 3" xfId="26370" xr:uid="{00000000-0005-0000-0000-00000B660000}"/>
    <cellStyle name="40% - Colore 4 7 6 5" xfId="26371" xr:uid="{00000000-0005-0000-0000-00000C660000}"/>
    <cellStyle name="40% - Colore 4 7 6 5 2" xfId="26372" xr:uid="{00000000-0005-0000-0000-00000D660000}"/>
    <cellStyle name="40% - Colore 4 7 6 5 3" xfId="26373" xr:uid="{00000000-0005-0000-0000-00000E660000}"/>
    <cellStyle name="40% - Colore 4 7 6 6" xfId="26374" xr:uid="{00000000-0005-0000-0000-00000F660000}"/>
    <cellStyle name="40% - Colore 4 7 6 7" xfId="26375" xr:uid="{00000000-0005-0000-0000-000010660000}"/>
    <cellStyle name="40% - Colore 4 7 7" xfId="26376" xr:uid="{00000000-0005-0000-0000-000011660000}"/>
    <cellStyle name="40% - Colore 4 7 7 2" xfId="26377" xr:uid="{00000000-0005-0000-0000-000012660000}"/>
    <cellStyle name="40% - Colore 4 7 7 2 2" xfId="26378" xr:uid="{00000000-0005-0000-0000-000013660000}"/>
    <cellStyle name="40% - Colore 4 7 7 2 3" xfId="26379" xr:uid="{00000000-0005-0000-0000-000014660000}"/>
    <cellStyle name="40% - Colore 4 7 7 3" xfId="26380" xr:uid="{00000000-0005-0000-0000-000015660000}"/>
    <cellStyle name="40% - Colore 4 7 7 4" xfId="26381" xr:uid="{00000000-0005-0000-0000-000016660000}"/>
    <cellStyle name="40% - Colore 4 7 8" xfId="26382" xr:uid="{00000000-0005-0000-0000-000017660000}"/>
    <cellStyle name="40% - Colore 4 7 8 2" xfId="26383" xr:uid="{00000000-0005-0000-0000-000018660000}"/>
    <cellStyle name="40% - Colore 4 7 8 3" xfId="26384" xr:uid="{00000000-0005-0000-0000-000019660000}"/>
    <cellStyle name="40% - Colore 4 7 9" xfId="26385" xr:uid="{00000000-0005-0000-0000-00001A660000}"/>
    <cellStyle name="40% - Colore 4 7 9 2" xfId="26386" xr:uid="{00000000-0005-0000-0000-00001B660000}"/>
    <cellStyle name="40% - Colore 4 7 9 3" xfId="26387" xr:uid="{00000000-0005-0000-0000-00001C660000}"/>
    <cellStyle name="40% - Colore 4 8" xfId="26388" xr:uid="{00000000-0005-0000-0000-00001D660000}"/>
    <cellStyle name="40% - Colore 4 8 10" xfId="26389" xr:uid="{00000000-0005-0000-0000-00001E660000}"/>
    <cellStyle name="40% - Colore 4 8 10 2" xfId="26390" xr:uid="{00000000-0005-0000-0000-00001F660000}"/>
    <cellStyle name="40% - Colore 4 8 10 3" xfId="26391" xr:uid="{00000000-0005-0000-0000-000020660000}"/>
    <cellStyle name="40% - Colore 4 8 11" xfId="26392" xr:uid="{00000000-0005-0000-0000-000021660000}"/>
    <cellStyle name="40% - Colore 4 8 12" xfId="26393" xr:uid="{00000000-0005-0000-0000-000022660000}"/>
    <cellStyle name="40% - Colore 4 8 2" xfId="26394" xr:uid="{00000000-0005-0000-0000-000023660000}"/>
    <cellStyle name="40% - Colore 4 8 2 10" xfId="26395" xr:uid="{00000000-0005-0000-0000-000024660000}"/>
    <cellStyle name="40% - Colore 4 8 2 2" xfId="26396" xr:uid="{00000000-0005-0000-0000-000025660000}"/>
    <cellStyle name="40% - Colore 4 8 2 2 2" xfId="26397" xr:uid="{00000000-0005-0000-0000-000026660000}"/>
    <cellStyle name="40% - Colore 4 8 2 2 2 2" xfId="26398" xr:uid="{00000000-0005-0000-0000-000027660000}"/>
    <cellStyle name="40% - Colore 4 8 2 2 2 2 2" xfId="26399" xr:uid="{00000000-0005-0000-0000-000028660000}"/>
    <cellStyle name="40% - Colore 4 8 2 2 2 2 3" xfId="26400" xr:uid="{00000000-0005-0000-0000-000029660000}"/>
    <cellStyle name="40% - Colore 4 8 2 2 2 3" xfId="26401" xr:uid="{00000000-0005-0000-0000-00002A660000}"/>
    <cellStyle name="40% - Colore 4 8 2 2 2 4" xfId="26402" xr:uid="{00000000-0005-0000-0000-00002B660000}"/>
    <cellStyle name="40% - Colore 4 8 2 2 3" xfId="26403" xr:uid="{00000000-0005-0000-0000-00002C660000}"/>
    <cellStyle name="40% - Colore 4 8 2 2 3 2" xfId="26404" xr:uid="{00000000-0005-0000-0000-00002D660000}"/>
    <cellStyle name="40% - Colore 4 8 2 2 3 3" xfId="26405" xr:uid="{00000000-0005-0000-0000-00002E660000}"/>
    <cellStyle name="40% - Colore 4 8 2 2 4" xfId="26406" xr:uid="{00000000-0005-0000-0000-00002F660000}"/>
    <cellStyle name="40% - Colore 4 8 2 2 4 2" xfId="26407" xr:uid="{00000000-0005-0000-0000-000030660000}"/>
    <cellStyle name="40% - Colore 4 8 2 2 4 3" xfId="26408" xr:uid="{00000000-0005-0000-0000-000031660000}"/>
    <cellStyle name="40% - Colore 4 8 2 2 5" xfId="26409" xr:uid="{00000000-0005-0000-0000-000032660000}"/>
    <cellStyle name="40% - Colore 4 8 2 2 5 2" xfId="26410" xr:uid="{00000000-0005-0000-0000-000033660000}"/>
    <cellStyle name="40% - Colore 4 8 2 2 5 3" xfId="26411" xr:uid="{00000000-0005-0000-0000-000034660000}"/>
    <cellStyle name="40% - Colore 4 8 2 2 6" xfId="26412" xr:uid="{00000000-0005-0000-0000-000035660000}"/>
    <cellStyle name="40% - Colore 4 8 2 2 7" xfId="26413" xr:uid="{00000000-0005-0000-0000-000036660000}"/>
    <cellStyle name="40% - Colore 4 8 2 3" xfId="26414" xr:uid="{00000000-0005-0000-0000-000037660000}"/>
    <cellStyle name="40% - Colore 4 8 2 3 2" xfId="26415" xr:uid="{00000000-0005-0000-0000-000038660000}"/>
    <cellStyle name="40% - Colore 4 8 2 3 2 2" xfId="26416" xr:uid="{00000000-0005-0000-0000-000039660000}"/>
    <cellStyle name="40% - Colore 4 8 2 3 2 2 2" xfId="26417" xr:uid="{00000000-0005-0000-0000-00003A660000}"/>
    <cellStyle name="40% - Colore 4 8 2 3 2 2 3" xfId="26418" xr:uid="{00000000-0005-0000-0000-00003B660000}"/>
    <cellStyle name="40% - Colore 4 8 2 3 2 3" xfId="26419" xr:uid="{00000000-0005-0000-0000-00003C660000}"/>
    <cellStyle name="40% - Colore 4 8 2 3 2 4" xfId="26420" xr:uid="{00000000-0005-0000-0000-00003D660000}"/>
    <cellStyle name="40% - Colore 4 8 2 3 3" xfId="26421" xr:uid="{00000000-0005-0000-0000-00003E660000}"/>
    <cellStyle name="40% - Colore 4 8 2 3 3 2" xfId="26422" xr:uid="{00000000-0005-0000-0000-00003F660000}"/>
    <cellStyle name="40% - Colore 4 8 2 3 3 3" xfId="26423" xr:uid="{00000000-0005-0000-0000-000040660000}"/>
    <cellStyle name="40% - Colore 4 8 2 3 4" xfId="26424" xr:uid="{00000000-0005-0000-0000-000041660000}"/>
    <cellStyle name="40% - Colore 4 8 2 3 4 2" xfId="26425" xr:uid="{00000000-0005-0000-0000-000042660000}"/>
    <cellStyle name="40% - Colore 4 8 2 3 4 3" xfId="26426" xr:uid="{00000000-0005-0000-0000-000043660000}"/>
    <cellStyle name="40% - Colore 4 8 2 3 5" xfId="26427" xr:uid="{00000000-0005-0000-0000-000044660000}"/>
    <cellStyle name="40% - Colore 4 8 2 3 5 2" xfId="26428" xr:uid="{00000000-0005-0000-0000-000045660000}"/>
    <cellStyle name="40% - Colore 4 8 2 3 5 3" xfId="26429" xr:uid="{00000000-0005-0000-0000-000046660000}"/>
    <cellStyle name="40% - Colore 4 8 2 3 6" xfId="26430" xr:uid="{00000000-0005-0000-0000-000047660000}"/>
    <cellStyle name="40% - Colore 4 8 2 3 7" xfId="26431" xr:uid="{00000000-0005-0000-0000-000048660000}"/>
    <cellStyle name="40% - Colore 4 8 2 4" xfId="26432" xr:uid="{00000000-0005-0000-0000-000049660000}"/>
    <cellStyle name="40% - Colore 4 8 2 4 2" xfId="26433" xr:uid="{00000000-0005-0000-0000-00004A660000}"/>
    <cellStyle name="40% - Colore 4 8 2 4 2 2" xfId="26434" xr:uid="{00000000-0005-0000-0000-00004B660000}"/>
    <cellStyle name="40% - Colore 4 8 2 4 2 2 2" xfId="26435" xr:uid="{00000000-0005-0000-0000-00004C660000}"/>
    <cellStyle name="40% - Colore 4 8 2 4 2 2 3" xfId="26436" xr:uid="{00000000-0005-0000-0000-00004D660000}"/>
    <cellStyle name="40% - Colore 4 8 2 4 2 3" xfId="26437" xr:uid="{00000000-0005-0000-0000-00004E660000}"/>
    <cellStyle name="40% - Colore 4 8 2 4 2 4" xfId="26438" xr:uid="{00000000-0005-0000-0000-00004F660000}"/>
    <cellStyle name="40% - Colore 4 8 2 4 3" xfId="26439" xr:uid="{00000000-0005-0000-0000-000050660000}"/>
    <cellStyle name="40% - Colore 4 8 2 4 3 2" xfId="26440" xr:uid="{00000000-0005-0000-0000-000051660000}"/>
    <cellStyle name="40% - Colore 4 8 2 4 3 3" xfId="26441" xr:uid="{00000000-0005-0000-0000-000052660000}"/>
    <cellStyle name="40% - Colore 4 8 2 4 4" xfId="26442" xr:uid="{00000000-0005-0000-0000-000053660000}"/>
    <cellStyle name="40% - Colore 4 8 2 4 4 2" xfId="26443" xr:uid="{00000000-0005-0000-0000-000054660000}"/>
    <cellStyle name="40% - Colore 4 8 2 4 4 3" xfId="26444" xr:uid="{00000000-0005-0000-0000-000055660000}"/>
    <cellStyle name="40% - Colore 4 8 2 4 5" xfId="26445" xr:uid="{00000000-0005-0000-0000-000056660000}"/>
    <cellStyle name="40% - Colore 4 8 2 4 5 2" xfId="26446" xr:uid="{00000000-0005-0000-0000-000057660000}"/>
    <cellStyle name="40% - Colore 4 8 2 4 5 3" xfId="26447" xr:uid="{00000000-0005-0000-0000-000058660000}"/>
    <cellStyle name="40% - Colore 4 8 2 4 6" xfId="26448" xr:uid="{00000000-0005-0000-0000-000059660000}"/>
    <cellStyle name="40% - Colore 4 8 2 4 7" xfId="26449" xr:uid="{00000000-0005-0000-0000-00005A660000}"/>
    <cellStyle name="40% - Colore 4 8 2 5" xfId="26450" xr:uid="{00000000-0005-0000-0000-00005B660000}"/>
    <cellStyle name="40% - Colore 4 8 2 5 2" xfId="26451" xr:uid="{00000000-0005-0000-0000-00005C660000}"/>
    <cellStyle name="40% - Colore 4 8 2 5 2 2" xfId="26452" xr:uid="{00000000-0005-0000-0000-00005D660000}"/>
    <cellStyle name="40% - Colore 4 8 2 5 2 3" xfId="26453" xr:uid="{00000000-0005-0000-0000-00005E660000}"/>
    <cellStyle name="40% - Colore 4 8 2 5 3" xfId="26454" xr:uid="{00000000-0005-0000-0000-00005F660000}"/>
    <cellStyle name="40% - Colore 4 8 2 5 4" xfId="26455" xr:uid="{00000000-0005-0000-0000-000060660000}"/>
    <cellStyle name="40% - Colore 4 8 2 6" xfId="26456" xr:uid="{00000000-0005-0000-0000-000061660000}"/>
    <cellStyle name="40% - Colore 4 8 2 6 2" xfId="26457" xr:uid="{00000000-0005-0000-0000-000062660000}"/>
    <cellStyle name="40% - Colore 4 8 2 6 3" xfId="26458" xr:uid="{00000000-0005-0000-0000-000063660000}"/>
    <cellStyle name="40% - Colore 4 8 2 7" xfId="26459" xr:uid="{00000000-0005-0000-0000-000064660000}"/>
    <cellStyle name="40% - Colore 4 8 2 7 2" xfId="26460" xr:uid="{00000000-0005-0000-0000-000065660000}"/>
    <cellStyle name="40% - Colore 4 8 2 7 3" xfId="26461" xr:uid="{00000000-0005-0000-0000-000066660000}"/>
    <cellStyle name="40% - Colore 4 8 2 8" xfId="26462" xr:uid="{00000000-0005-0000-0000-000067660000}"/>
    <cellStyle name="40% - Colore 4 8 2 8 2" xfId="26463" xr:uid="{00000000-0005-0000-0000-000068660000}"/>
    <cellStyle name="40% - Colore 4 8 2 8 3" xfId="26464" xr:uid="{00000000-0005-0000-0000-000069660000}"/>
    <cellStyle name="40% - Colore 4 8 2 9" xfId="26465" xr:uid="{00000000-0005-0000-0000-00006A660000}"/>
    <cellStyle name="40% - Colore 4 8 3" xfId="26466" xr:uid="{00000000-0005-0000-0000-00006B660000}"/>
    <cellStyle name="40% - Colore 4 8 3 10" xfId="26467" xr:uid="{00000000-0005-0000-0000-00006C660000}"/>
    <cellStyle name="40% - Colore 4 8 3 2" xfId="26468" xr:uid="{00000000-0005-0000-0000-00006D660000}"/>
    <cellStyle name="40% - Colore 4 8 3 2 2" xfId="26469" xr:uid="{00000000-0005-0000-0000-00006E660000}"/>
    <cellStyle name="40% - Colore 4 8 3 2 2 2" xfId="26470" xr:uid="{00000000-0005-0000-0000-00006F660000}"/>
    <cellStyle name="40% - Colore 4 8 3 2 2 2 2" xfId="26471" xr:uid="{00000000-0005-0000-0000-000070660000}"/>
    <cellStyle name="40% - Colore 4 8 3 2 2 2 3" xfId="26472" xr:uid="{00000000-0005-0000-0000-000071660000}"/>
    <cellStyle name="40% - Colore 4 8 3 2 2 3" xfId="26473" xr:uid="{00000000-0005-0000-0000-000072660000}"/>
    <cellStyle name="40% - Colore 4 8 3 2 2 4" xfId="26474" xr:uid="{00000000-0005-0000-0000-000073660000}"/>
    <cellStyle name="40% - Colore 4 8 3 2 3" xfId="26475" xr:uid="{00000000-0005-0000-0000-000074660000}"/>
    <cellStyle name="40% - Colore 4 8 3 2 3 2" xfId="26476" xr:uid="{00000000-0005-0000-0000-000075660000}"/>
    <cellStyle name="40% - Colore 4 8 3 2 3 3" xfId="26477" xr:uid="{00000000-0005-0000-0000-000076660000}"/>
    <cellStyle name="40% - Colore 4 8 3 2 4" xfId="26478" xr:uid="{00000000-0005-0000-0000-000077660000}"/>
    <cellStyle name="40% - Colore 4 8 3 2 4 2" xfId="26479" xr:uid="{00000000-0005-0000-0000-000078660000}"/>
    <cellStyle name="40% - Colore 4 8 3 2 4 3" xfId="26480" xr:uid="{00000000-0005-0000-0000-000079660000}"/>
    <cellStyle name="40% - Colore 4 8 3 2 5" xfId="26481" xr:uid="{00000000-0005-0000-0000-00007A660000}"/>
    <cellStyle name="40% - Colore 4 8 3 2 5 2" xfId="26482" xr:uid="{00000000-0005-0000-0000-00007B660000}"/>
    <cellStyle name="40% - Colore 4 8 3 2 5 3" xfId="26483" xr:uid="{00000000-0005-0000-0000-00007C660000}"/>
    <cellStyle name="40% - Colore 4 8 3 2 6" xfId="26484" xr:uid="{00000000-0005-0000-0000-00007D660000}"/>
    <cellStyle name="40% - Colore 4 8 3 2 7" xfId="26485" xr:uid="{00000000-0005-0000-0000-00007E660000}"/>
    <cellStyle name="40% - Colore 4 8 3 3" xfId="26486" xr:uid="{00000000-0005-0000-0000-00007F660000}"/>
    <cellStyle name="40% - Colore 4 8 3 3 2" xfId="26487" xr:uid="{00000000-0005-0000-0000-000080660000}"/>
    <cellStyle name="40% - Colore 4 8 3 3 2 2" xfId="26488" xr:uid="{00000000-0005-0000-0000-000081660000}"/>
    <cellStyle name="40% - Colore 4 8 3 3 2 2 2" xfId="26489" xr:uid="{00000000-0005-0000-0000-000082660000}"/>
    <cellStyle name="40% - Colore 4 8 3 3 2 2 3" xfId="26490" xr:uid="{00000000-0005-0000-0000-000083660000}"/>
    <cellStyle name="40% - Colore 4 8 3 3 2 3" xfId="26491" xr:uid="{00000000-0005-0000-0000-000084660000}"/>
    <cellStyle name="40% - Colore 4 8 3 3 2 4" xfId="26492" xr:uid="{00000000-0005-0000-0000-000085660000}"/>
    <cellStyle name="40% - Colore 4 8 3 3 3" xfId="26493" xr:uid="{00000000-0005-0000-0000-000086660000}"/>
    <cellStyle name="40% - Colore 4 8 3 3 3 2" xfId="26494" xr:uid="{00000000-0005-0000-0000-000087660000}"/>
    <cellStyle name="40% - Colore 4 8 3 3 3 3" xfId="26495" xr:uid="{00000000-0005-0000-0000-000088660000}"/>
    <cellStyle name="40% - Colore 4 8 3 3 4" xfId="26496" xr:uid="{00000000-0005-0000-0000-000089660000}"/>
    <cellStyle name="40% - Colore 4 8 3 3 4 2" xfId="26497" xr:uid="{00000000-0005-0000-0000-00008A660000}"/>
    <cellStyle name="40% - Colore 4 8 3 3 4 3" xfId="26498" xr:uid="{00000000-0005-0000-0000-00008B660000}"/>
    <cellStyle name="40% - Colore 4 8 3 3 5" xfId="26499" xr:uid="{00000000-0005-0000-0000-00008C660000}"/>
    <cellStyle name="40% - Colore 4 8 3 3 5 2" xfId="26500" xr:uid="{00000000-0005-0000-0000-00008D660000}"/>
    <cellStyle name="40% - Colore 4 8 3 3 5 3" xfId="26501" xr:uid="{00000000-0005-0000-0000-00008E660000}"/>
    <cellStyle name="40% - Colore 4 8 3 3 6" xfId="26502" xr:uid="{00000000-0005-0000-0000-00008F660000}"/>
    <cellStyle name="40% - Colore 4 8 3 3 7" xfId="26503" xr:uid="{00000000-0005-0000-0000-000090660000}"/>
    <cellStyle name="40% - Colore 4 8 3 4" xfId="26504" xr:uid="{00000000-0005-0000-0000-000091660000}"/>
    <cellStyle name="40% - Colore 4 8 3 4 2" xfId="26505" xr:uid="{00000000-0005-0000-0000-000092660000}"/>
    <cellStyle name="40% - Colore 4 8 3 4 2 2" xfId="26506" xr:uid="{00000000-0005-0000-0000-000093660000}"/>
    <cellStyle name="40% - Colore 4 8 3 4 2 2 2" xfId="26507" xr:uid="{00000000-0005-0000-0000-000094660000}"/>
    <cellStyle name="40% - Colore 4 8 3 4 2 2 3" xfId="26508" xr:uid="{00000000-0005-0000-0000-000095660000}"/>
    <cellStyle name="40% - Colore 4 8 3 4 2 3" xfId="26509" xr:uid="{00000000-0005-0000-0000-000096660000}"/>
    <cellStyle name="40% - Colore 4 8 3 4 2 4" xfId="26510" xr:uid="{00000000-0005-0000-0000-000097660000}"/>
    <cellStyle name="40% - Colore 4 8 3 4 3" xfId="26511" xr:uid="{00000000-0005-0000-0000-000098660000}"/>
    <cellStyle name="40% - Colore 4 8 3 4 3 2" xfId="26512" xr:uid="{00000000-0005-0000-0000-000099660000}"/>
    <cellStyle name="40% - Colore 4 8 3 4 3 3" xfId="26513" xr:uid="{00000000-0005-0000-0000-00009A660000}"/>
    <cellStyle name="40% - Colore 4 8 3 4 4" xfId="26514" xr:uid="{00000000-0005-0000-0000-00009B660000}"/>
    <cellStyle name="40% - Colore 4 8 3 4 4 2" xfId="26515" xr:uid="{00000000-0005-0000-0000-00009C660000}"/>
    <cellStyle name="40% - Colore 4 8 3 4 4 3" xfId="26516" xr:uid="{00000000-0005-0000-0000-00009D660000}"/>
    <cellStyle name="40% - Colore 4 8 3 4 5" xfId="26517" xr:uid="{00000000-0005-0000-0000-00009E660000}"/>
    <cellStyle name="40% - Colore 4 8 3 4 5 2" xfId="26518" xr:uid="{00000000-0005-0000-0000-00009F660000}"/>
    <cellStyle name="40% - Colore 4 8 3 4 5 3" xfId="26519" xr:uid="{00000000-0005-0000-0000-0000A0660000}"/>
    <cellStyle name="40% - Colore 4 8 3 4 6" xfId="26520" xr:uid="{00000000-0005-0000-0000-0000A1660000}"/>
    <cellStyle name="40% - Colore 4 8 3 4 7" xfId="26521" xr:uid="{00000000-0005-0000-0000-0000A2660000}"/>
    <cellStyle name="40% - Colore 4 8 3 5" xfId="26522" xr:uid="{00000000-0005-0000-0000-0000A3660000}"/>
    <cellStyle name="40% - Colore 4 8 3 5 2" xfId="26523" xr:uid="{00000000-0005-0000-0000-0000A4660000}"/>
    <cellStyle name="40% - Colore 4 8 3 5 2 2" xfId="26524" xr:uid="{00000000-0005-0000-0000-0000A5660000}"/>
    <cellStyle name="40% - Colore 4 8 3 5 2 3" xfId="26525" xr:uid="{00000000-0005-0000-0000-0000A6660000}"/>
    <cellStyle name="40% - Colore 4 8 3 5 3" xfId="26526" xr:uid="{00000000-0005-0000-0000-0000A7660000}"/>
    <cellStyle name="40% - Colore 4 8 3 5 4" xfId="26527" xr:uid="{00000000-0005-0000-0000-0000A8660000}"/>
    <cellStyle name="40% - Colore 4 8 3 6" xfId="26528" xr:uid="{00000000-0005-0000-0000-0000A9660000}"/>
    <cellStyle name="40% - Colore 4 8 3 6 2" xfId="26529" xr:uid="{00000000-0005-0000-0000-0000AA660000}"/>
    <cellStyle name="40% - Colore 4 8 3 6 3" xfId="26530" xr:uid="{00000000-0005-0000-0000-0000AB660000}"/>
    <cellStyle name="40% - Colore 4 8 3 7" xfId="26531" xr:uid="{00000000-0005-0000-0000-0000AC660000}"/>
    <cellStyle name="40% - Colore 4 8 3 7 2" xfId="26532" xr:uid="{00000000-0005-0000-0000-0000AD660000}"/>
    <cellStyle name="40% - Colore 4 8 3 7 3" xfId="26533" xr:uid="{00000000-0005-0000-0000-0000AE660000}"/>
    <cellStyle name="40% - Colore 4 8 3 8" xfId="26534" xr:uid="{00000000-0005-0000-0000-0000AF660000}"/>
    <cellStyle name="40% - Colore 4 8 3 8 2" xfId="26535" xr:uid="{00000000-0005-0000-0000-0000B0660000}"/>
    <cellStyle name="40% - Colore 4 8 3 8 3" xfId="26536" xr:uid="{00000000-0005-0000-0000-0000B1660000}"/>
    <cellStyle name="40% - Colore 4 8 3 9" xfId="26537" xr:uid="{00000000-0005-0000-0000-0000B2660000}"/>
    <cellStyle name="40% - Colore 4 8 4" xfId="26538" xr:uid="{00000000-0005-0000-0000-0000B3660000}"/>
    <cellStyle name="40% - Colore 4 8 4 2" xfId="26539" xr:uid="{00000000-0005-0000-0000-0000B4660000}"/>
    <cellStyle name="40% - Colore 4 8 4 2 2" xfId="26540" xr:uid="{00000000-0005-0000-0000-0000B5660000}"/>
    <cellStyle name="40% - Colore 4 8 4 2 2 2" xfId="26541" xr:uid="{00000000-0005-0000-0000-0000B6660000}"/>
    <cellStyle name="40% - Colore 4 8 4 2 2 3" xfId="26542" xr:uid="{00000000-0005-0000-0000-0000B7660000}"/>
    <cellStyle name="40% - Colore 4 8 4 2 3" xfId="26543" xr:uid="{00000000-0005-0000-0000-0000B8660000}"/>
    <cellStyle name="40% - Colore 4 8 4 2 4" xfId="26544" xr:uid="{00000000-0005-0000-0000-0000B9660000}"/>
    <cellStyle name="40% - Colore 4 8 4 3" xfId="26545" xr:uid="{00000000-0005-0000-0000-0000BA660000}"/>
    <cellStyle name="40% - Colore 4 8 4 3 2" xfId="26546" xr:uid="{00000000-0005-0000-0000-0000BB660000}"/>
    <cellStyle name="40% - Colore 4 8 4 3 3" xfId="26547" xr:uid="{00000000-0005-0000-0000-0000BC660000}"/>
    <cellStyle name="40% - Colore 4 8 4 4" xfId="26548" xr:uid="{00000000-0005-0000-0000-0000BD660000}"/>
    <cellStyle name="40% - Colore 4 8 4 4 2" xfId="26549" xr:uid="{00000000-0005-0000-0000-0000BE660000}"/>
    <cellStyle name="40% - Colore 4 8 4 4 3" xfId="26550" xr:uid="{00000000-0005-0000-0000-0000BF660000}"/>
    <cellStyle name="40% - Colore 4 8 4 5" xfId="26551" xr:uid="{00000000-0005-0000-0000-0000C0660000}"/>
    <cellStyle name="40% - Colore 4 8 4 5 2" xfId="26552" xr:uid="{00000000-0005-0000-0000-0000C1660000}"/>
    <cellStyle name="40% - Colore 4 8 4 5 3" xfId="26553" xr:uid="{00000000-0005-0000-0000-0000C2660000}"/>
    <cellStyle name="40% - Colore 4 8 4 6" xfId="26554" xr:uid="{00000000-0005-0000-0000-0000C3660000}"/>
    <cellStyle name="40% - Colore 4 8 4 7" xfId="26555" xr:uid="{00000000-0005-0000-0000-0000C4660000}"/>
    <cellStyle name="40% - Colore 4 8 5" xfId="26556" xr:uid="{00000000-0005-0000-0000-0000C5660000}"/>
    <cellStyle name="40% - Colore 4 8 5 2" xfId="26557" xr:uid="{00000000-0005-0000-0000-0000C6660000}"/>
    <cellStyle name="40% - Colore 4 8 5 2 2" xfId="26558" xr:uid="{00000000-0005-0000-0000-0000C7660000}"/>
    <cellStyle name="40% - Colore 4 8 5 2 2 2" xfId="26559" xr:uid="{00000000-0005-0000-0000-0000C8660000}"/>
    <cellStyle name="40% - Colore 4 8 5 2 2 3" xfId="26560" xr:uid="{00000000-0005-0000-0000-0000C9660000}"/>
    <cellStyle name="40% - Colore 4 8 5 2 3" xfId="26561" xr:uid="{00000000-0005-0000-0000-0000CA660000}"/>
    <cellStyle name="40% - Colore 4 8 5 2 4" xfId="26562" xr:uid="{00000000-0005-0000-0000-0000CB660000}"/>
    <cellStyle name="40% - Colore 4 8 5 3" xfId="26563" xr:uid="{00000000-0005-0000-0000-0000CC660000}"/>
    <cellStyle name="40% - Colore 4 8 5 3 2" xfId="26564" xr:uid="{00000000-0005-0000-0000-0000CD660000}"/>
    <cellStyle name="40% - Colore 4 8 5 3 3" xfId="26565" xr:uid="{00000000-0005-0000-0000-0000CE660000}"/>
    <cellStyle name="40% - Colore 4 8 5 4" xfId="26566" xr:uid="{00000000-0005-0000-0000-0000CF660000}"/>
    <cellStyle name="40% - Colore 4 8 5 4 2" xfId="26567" xr:uid="{00000000-0005-0000-0000-0000D0660000}"/>
    <cellStyle name="40% - Colore 4 8 5 4 3" xfId="26568" xr:uid="{00000000-0005-0000-0000-0000D1660000}"/>
    <cellStyle name="40% - Colore 4 8 5 5" xfId="26569" xr:uid="{00000000-0005-0000-0000-0000D2660000}"/>
    <cellStyle name="40% - Colore 4 8 5 5 2" xfId="26570" xr:uid="{00000000-0005-0000-0000-0000D3660000}"/>
    <cellStyle name="40% - Colore 4 8 5 5 3" xfId="26571" xr:uid="{00000000-0005-0000-0000-0000D4660000}"/>
    <cellStyle name="40% - Colore 4 8 5 6" xfId="26572" xr:uid="{00000000-0005-0000-0000-0000D5660000}"/>
    <cellStyle name="40% - Colore 4 8 5 7" xfId="26573" xr:uid="{00000000-0005-0000-0000-0000D6660000}"/>
    <cellStyle name="40% - Colore 4 8 6" xfId="26574" xr:uid="{00000000-0005-0000-0000-0000D7660000}"/>
    <cellStyle name="40% - Colore 4 8 6 2" xfId="26575" xr:uid="{00000000-0005-0000-0000-0000D8660000}"/>
    <cellStyle name="40% - Colore 4 8 6 2 2" xfId="26576" xr:uid="{00000000-0005-0000-0000-0000D9660000}"/>
    <cellStyle name="40% - Colore 4 8 6 2 2 2" xfId="26577" xr:uid="{00000000-0005-0000-0000-0000DA660000}"/>
    <cellStyle name="40% - Colore 4 8 6 2 2 3" xfId="26578" xr:uid="{00000000-0005-0000-0000-0000DB660000}"/>
    <cellStyle name="40% - Colore 4 8 6 2 3" xfId="26579" xr:uid="{00000000-0005-0000-0000-0000DC660000}"/>
    <cellStyle name="40% - Colore 4 8 6 2 4" xfId="26580" xr:uid="{00000000-0005-0000-0000-0000DD660000}"/>
    <cellStyle name="40% - Colore 4 8 6 3" xfId="26581" xr:uid="{00000000-0005-0000-0000-0000DE660000}"/>
    <cellStyle name="40% - Colore 4 8 6 3 2" xfId="26582" xr:uid="{00000000-0005-0000-0000-0000DF660000}"/>
    <cellStyle name="40% - Colore 4 8 6 3 3" xfId="26583" xr:uid="{00000000-0005-0000-0000-0000E0660000}"/>
    <cellStyle name="40% - Colore 4 8 6 4" xfId="26584" xr:uid="{00000000-0005-0000-0000-0000E1660000}"/>
    <cellStyle name="40% - Colore 4 8 6 4 2" xfId="26585" xr:uid="{00000000-0005-0000-0000-0000E2660000}"/>
    <cellStyle name="40% - Colore 4 8 6 4 3" xfId="26586" xr:uid="{00000000-0005-0000-0000-0000E3660000}"/>
    <cellStyle name="40% - Colore 4 8 6 5" xfId="26587" xr:uid="{00000000-0005-0000-0000-0000E4660000}"/>
    <cellStyle name="40% - Colore 4 8 6 5 2" xfId="26588" xr:uid="{00000000-0005-0000-0000-0000E5660000}"/>
    <cellStyle name="40% - Colore 4 8 6 5 3" xfId="26589" xr:uid="{00000000-0005-0000-0000-0000E6660000}"/>
    <cellStyle name="40% - Colore 4 8 6 6" xfId="26590" xr:uid="{00000000-0005-0000-0000-0000E7660000}"/>
    <cellStyle name="40% - Colore 4 8 6 7" xfId="26591" xr:uid="{00000000-0005-0000-0000-0000E8660000}"/>
    <cellStyle name="40% - Colore 4 8 7" xfId="26592" xr:uid="{00000000-0005-0000-0000-0000E9660000}"/>
    <cellStyle name="40% - Colore 4 8 7 2" xfId="26593" xr:uid="{00000000-0005-0000-0000-0000EA660000}"/>
    <cellStyle name="40% - Colore 4 8 7 2 2" xfId="26594" xr:uid="{00000000-0005-0000-0000-0000EB660000}"/>
    <cellStyle name="40% - Colore 4 8 7 2 3" xfId="26595" xr:uid="{00000000-0005-0000-0000-0000EC660000}"/>
    <cellStyle name="40% - Colore 4 8 7 3" xfId="26596" xr:uid="{00000000-0005-0000-0000-0000ED660000}"/>
    <cellStyle name="40% - Colore 4 8 7 4" xfId="26597" xr:uid="{00000000-0005-0000-0000-0000EE660000}"/>
    <cellStyle name="40% - Colore 4 8 8" xfId="26598" xr:uid="{00000000-0005-0000-0000-0000EF660000}"/>
    <cellStyle name="40% - Colore 4 8 8 2" xfId="26599" xr:uid="{00000000-0005-0000-0000-0000F0660000}"/>
    <cellStyle name="40% - Colore 4 8 8 3" xfId="26600" xr:uid="{00000000-0005-0000-0000-0000F1660000}"/>
    <cellStyle name="40% - Colore 4 8 9" xfId="26601" xr:uid="{00000000-0005-0000-0000-0000F2660000}"/>
    <cellStyle name="40% - Colore 4 8 9 2" xfId="26602" xr:uid="{00000000-0005-0000-0000-0000F3660000}"/>
    <cellStyle name="40% - Colore 4 8 9 3" xfId="26603" xr:uid="{00000000-0005-0000-0000-0000F4660000}"/>
    <cellStyle name="40% - Colore 4 9" xfId="26604" xr:uid="{00000000-0005-0000-0000-0000F5660000}"/>
    <cellStyle name="40% - Colore 4 9 10" xfId="26605" xr:uid="{00000000-0005-0000-0000-0000F6660000}"/>
    <cellStyle name="40% - Colore 4 9 10 2" xfId="26606" xr:uid="{00000000-0005-0000-0000-0000F7660000}"/>
    <cellStyle name="40% - Colore 4 9 10 3" xfId="26607" xr:uid="{00000000-0005-0000-0000-0000F8660000}"/>
    <cellStyle name="40% - Colore 4 9 11" xfId="26608" xr:uid="{00000000-0005-0000-0000-0000F9660000}"/>
    <cellStyle name="40% - Colore 4 9 12" xfId="26609" xr:uid="{00000000-0005-0000-0000-0000FA660000}"/>
    <cellStyle name="40% - Colore 4 9 2" xfId="26610" xr:uid="{00000000-0005-0000-0000-0000FB660000}"/>
    <cellStyle name="40% - Colore 4 9 2 10" xfId="26611" xr:uid="{00000000-0005-0000-0000-0000FC660000}"/>
    <cellStyle name="40% - Colore 4 9 2 2" xfId="26612" xr:uid="{00000000-0005-0000-0000-0000FD660000}"/>
    <cellStyle name="40% - Colore 4 9 2 2 2" xfId="26613" xr:uid="{00000000-0005-0000-0000-0000FE660000}"/>
    <cellStyle name="40% - Colore 4 9 2 2 2 2" xfId="26614" xr:uid="{00000000-0005-0000-0000-0000FF660000}"/>
    <cellStyle name="40% - Colore 4 9 2 2 2 2 2" xfId="26615" xr:uid="{00000000-0005-0000-0000-000000670000}"/>
    <cellStyle name="40% - Colore 4 9 2 2 2 2 3" xfId="26616" xr:uid="{00000000-0005-0000-0000-000001670000}"/>
    <cellStyle name="40% - Colore 4 9 2 2 2 3" xfId="26617" xr:uid="{00000000-0005-0000-0000-000002670000}"/>
    <cellStyle name="40% - Colore 4 9 2 2 2 4" xfId="26618" xr:uid="{00000000-0005-0000-0000-000003670000}"/>
    <cellStyle name="40% - Colore 4 9 2 2 3" xfId="26619" xr:uid="{00000000-0005-0000-0000-000004670000}"/>
    <cellStyle name="40% - Colore 4 9 2 2 3 2" xfId="26620" xr:uid="{00000000-0005-0000-0000-000005670000}"/>
    <cellStyle name="40% - Colore 4 9 2 2 3 3" xfId="26621" xr:uid="{00000000-0005-0000-0000-000006670000}"/>
    <cellStyle name="40% - Colore 4 9 2 2 4" xfId="26622" xr:uid="{00000000-0005-0000-0000-000007670000}"/>
    <cellStyle name="40% - Colore 4 9 2 2 4 2" xfId="26623" xr:uid="{00000000-0005-0000-0000-000008670000}"/>
    <cellStyle name="40% - Colore 4 9 2 2 4 3" xfId="26624" xr:uid="{00000000-0005-0000-0000-000009670000}"/>
    <cellStyle name="40% - Colore 4 9 2 2 5" xfId="26625" xr:uid="{00000000-0005-0000-0000-00000A670000}"/>
    <cellStyle name="40% - Colore 4 9 2 2 5 2" xfId="26626" xr:uid="{00000000-0005-0000-0000-00000B670000}"/>
    <cellStyle name="40% - Colore 4 9 2 2 5 3" xfId="26627" xr:uid="{00000000-0005-0000-0000-00000C670000}"/>
    <cellStyle name="40% - Colore 4 9 2 2 6" xfId="26628" xr:uid="{00000000-0005-0000-0000-00000D670000}"/>
    <cellStyle name="40% - Colore 4 9 2 2 7" xfId="26629" xr:uid="{00000000-0005-0000-0000-00000E670000}"/>
    <cellStyle name="40% - Colore 4 9 2 3" xfId="26630" xr:uid="{00000000-0005-0000-0000-00000F670000}"/>
    <cellStyle name="40% - Colore 4 9 2 3 2" xfId="26631" xr:uid="{00000000-0005-0000-0000-000010670000}"/>
    <cellStyle name="40% - Colore 4 9 2 3 2 2" xfId="26632" xr:uid="{00000000-0005-0000-0000-000011670000}"/>
    <cellStyle name="40% - Colore 4 9 2 3 2 2 2" xfId="26633" xr:uid="{00000000-0005-0000-0000-000012670000}"/>
    <cellStyle name="40% - Colore 4 9 2 3 2 2 3" xfId="26634" xr:uid="{00000000-0005-0000-0000-000013670000}"/>
    <cellStyle name="40% - Colore 4 9 2 3 2 3" xfId="26635" xr:uid="{00000000-0005-0000-0000-000014670000}"/>
    <cellStyle name="40% - Colore 4 9 2 3 2 4" xfId="26636" xr:uid="{00000000-0005-0000-0000-000015670000}"/>
    <cellStyle name="40% - Colore 4 9 2 3 3" xfId="26637" xr:uid="{00000000-0005-0000-0000-000016670000}"/>
    <cellStyle name="40% - Colore 4 9 2 3 3 2" xfId="26638" xr:uid="{00000000-0005-0000-0000-000017670000}"/>
    <cellStyle name="40% - Colore 4 9 2 3 3 3" xfId="26639" xr:uid="{00000000-0005-0000-0000-000018670000}"/>
    <cellStyle name="40% - Colore 4 9 2 3 4" xfId="26640" xr:uid="{00000000-0005-0000-0000-000019670000}"/>
    <cellStyle name="40% - Colore 4 9 2 3 4 2" xfId="26641" xr:uid="{00000000-0005-0000-0000-00001A670000}"/>
    <cellStyle name="40% - Colore 4 9 2 3 4 3" xfId="26642" xr:uid="{00000000-0005-0000-0000-00001B670000}"/>
    <cellStyle name="40% - Colore 4 9 2 3 5" xfId="26643" xr:uid="{00000000-0005-0000-0000-00001C670000}"/>
    <cellStyle name="40% - Colore 4 9 2 3 5 2" xfId="26644" xr:uid="{00000000-0005-0000-0000-00001D670000}"/>
    <cellStyle name="40% - Colore 4 9 2 3 5 3" xfId="26645" xr:uid="{00000000-0005-0000-0000-00001E670000}"/>
    <cellStyle name="40% - Colore 4 9 2 3 6" xfId="26646" xr:uid="{00000000-0005-0000-0000-00001F670000}"/>
    <cellStyle name="40% - Colore 4 9 2 3 7" xfId="26647" xr:uid="{00000000-0005-0000-0000-000020670000}"/>
    <cellStyle name="40% - Colore 4 9 2 4" xfId="26648" xr:uid="{00000000-0005-0000-0000-000021670000}"/>
    <cellStyle name="40% - Colore 4 9 2 4 2" xfId="26649" xr:uid="{00000000-0005-0000-0000-000022670000}"/>
    <cellStyle name="40% - Colore 4 9 2 4 2 2" xfId="26650" xr:uid="{00000000-0005-0000-0000-000023670000}"/>
    <cellStyle name="40% - Colore 4 9 2 4 2 2 2" xfId="26651" xr:uid="{00000000-0005-0000-0000-000024670000}"/>
    <cellStyle name="40% - Colore 4 9 2 4 2 2 3" xfId="26652" xr:uid="{00000000-0005-0000-0000-000025670000}"/>
    <cellStyle name="40% - Colore 4 9 2 4 2 3" xfId="26653" xr:uid="{00000000-0005-0000-0000-000026670000}"/>
    <cellStyle name="40% - Colore 4 9 2 4 2 4" xfId="26654" xr:uid="{00000000-0005-0000-0000-000027670000}"/>
    <cellStyle name="40% - Colore 4 9 2 4 3" xfId="26655" xr:uid="{00000000-0005-0000-0000-000028670000}"/>
    <cellStyle name="40% - Colore 4 9 2 4 3 2" xfId="26656" xr:uid="{00000000-0005-0000-0000-000029670000}"/>
    <cellStyle name="40% - Colore 4 9 2 4 3 3" xfId="26657" xr:uid="{00000000-0005-0000-0000-00002A670000}"/>
    <cellStyle name="40% - Colore 4 9 2 4 4" xfId="26658" xr:uid="{00000000-0005-0000-0000-00002B670000}"/>
    <cellStyle name="40% - Colore 4 9 2 4 4 2" xfId="26659" xr:uid="{00000000-0005-0000-0000-00002C670000}"/>
    <cellStyle name="40% - Colore 4 9 2 4 4 3" xfId="26660" xr:uid="{00000000-0005-0000-0000-00002D670000}"/>
    <cellStyle name="40% - Colore 4 9 2 4 5" xfId="26661" xr:uid="{00000000-0005-0000-0000-00002E670000}"/>
    <cellStyle name="40% - Colore 4 9 2 4 5 2" xfId="26662" xr:uid="{00000000-0005-0000-0000-00002F670000}"/>
    <cellStyle name="40% - Colore 4 9 2 4 5 3" xfId="26663" xr:uid="{00000000-0005-0000-0000-000030670000}"/>
    <cellStyle name="40% - Colore 4 9 2 4 6" xfId="26664" xr:uid="{00000000-0005-0000-0000-000031670000}"/>
    <cellStyle name="40% - Colore 4 9 2 4 7" xfId="26665" xr:uid="{00000000-0005-0000-0000-000032670000}"/>
    <cellStyle name="40% - Colore 4 9 2 5" xfId="26666" xr:uid="{00000000-0005-0000-0000-000033670000}"/>
    <cellStyle name="40% - Colore 4 9 2 5 2" xfId="26667" xr:uid="{00000000-0005-0000-0000-000034670000}"/>
    <cellStyle name="40% - Colore 4 9 2 5 2 2" xfId="26668" xr:uid="{00000000-0005-0000-0000-000035670000}"/>
    <cellStyle name="40% - Colore 4 9 2 5 2 3" xfId="26669" xr:uid="{00000000-0005-0000-0000-000036670000}"/>
    <cellStyle name="40% - Colore 4 9 2 5 3" xfId="26670" xr:uid="{00000000-0005-0000-0000-000037670000}"/>
    <cellStyle name="40% - Colore 4 9 2 5 4" xfId="26671" xr:uid="{00000000-0005-0000-0000-000038670000}"/>
    <cellStyle name="40% - Colore 4 9 2 6" xfId="26672" xr:uid="{00000000-0005-0000-0000-000039670000}"/>
    <cellStyle name="40% - Colore 4 9 2 6 2" xfId="26673" xr:uid="{00000000-0005-0000-0000-00003A670000}"/>
    <cellStyle name="40% - Colore 4 9 2 6 3" xfId="26674" xr:uid="{00000000-0005-0000-0000-00003B670000}"/>
    <cellStyle name="40% - Colore 4 9 2 7" xfId="26675" xr:uid="{00000000-0005-0000-0000-00003C670000}"/>
    <cellStyle name="40% - Colore 4 9 2 7 2" xfId="26676" xr:uid="{00000000-0005-0000-0000-00003D670000}"/>
    <cellStyle name="40% - Colore 4 9 2 7 3" xfId="26677" xr:uid="{00000000-0005-0000-0000-00003E670000}"/>
    <cellStyle name="40% - Colore 4 9 2 8" xfId="26678" xr:uid="{00000000-0005-0000-0000-00003F670000}"/>
    <cellStyle name="40% - Colore 4 9 2 8 2" xfId="26679" xr:uid="{00000000-0005-0000-0000-000040670000}"/>
    <cellStyle name="40% - Colore 4 9 2 8 3" xfId="26680" xr:uid="{00000000-0005-0000-0000-000041670000}"/>
    <cellStyle name="40% - Colore 4 9 2 9" xfId="26681" xr:uid="{00000000-0005-0000-0000-000042670000}"/>
    <cellStyle name="40% - Colore 4 9 3" xfId="26682" xr:uid="{00000000-0005-0000-0000-000043670000}"/>
    <cellStyle name="40% - Colore 4 9 3 10" xfId="26683" xr:uid="{00000000-0005-0000-0000-000044670000}"/>
    <cellStyle name="40% - Colore 4 9 3 2" xfId="26684" xr:uid="{00000000-0005-0000-0000-000045670000}"/>
    <cellStyle name="40% - Colore 4 9 3 2 2" xfId="26685" xr:uid="{00000000-0005-0000-0000-000046670000}"/>
    <cellStyle name="40% - Colore 4 9 3 2 2 2" xfId="26686" xr:uid="{00000000-0005-0000-0000-000047670000}"/>
    <cellStyle name="40% - Colore 4 9 3 2 2 2 2" xfId="26687" xr:uid="{00000000-0005-0000-0000-000048670000}"/>
    <cellStyle name="40% - Colore 4 9 3 2 2 2 3" xfId="26688" xr:uid="{00000000-0005-0000-0000-000049670000}"/>
    <cellStyle name="40% - Colore 4 9 3 2 2 3" xfId="26689" xr:uid="{00000000-0005-0000-0000-00004A670000}"/>
    <cellStyle name="40% - Colore 4 9 3 2 2 4" xfId="26690" xr:uid="{00000000-0005-0000-0000-00004B670000}"/>
    <cellStyle name="40% - Colore 4 9 3 2 3" xfId="26691" xr:uid="{00000000-0005-0000-0000-00004C670000}"/>
    <cellStyle name="40% - Colore 4 9 3 2 3 2" xfId="26692" xr:uid="{00000000-0005-0000-0000-00004D670000}"/>
    <cellStyle name="40% - Colore 4 9 3 2 3 3" xfId="26693" xr:uid="{00000000-0005-0000-0000-00004E670000}"/>
    <cellStyle name="40% - Colore 4 9 3 2 4" xfId="26694" xr:uid="{00000000-0005-0000-0000-00004F670000}"/>
    <cellStyle name="40% - Colore 4 9 3 2 4 2" xfId="26695" xr:uid="{00000000-0005-0000-0000-000050670000}"/>
    <cellStyle name="40% - Colore 4 9 3 2 4 3" xfId="26696" xr:uid="{00000000-0005-0000-0000-000051670000}"/>
    <cellStyle name="40% - Colore 4 9 3 2 5" xfId="26697" xr:uid="{00000000-0005-0000-0000-000052670000}"/>
    <cellStyle name="40% - Colore 4 9 3 2 5 2" xfId="26698" xr:uid="{00000000-0005-0000-0000-000053670000}"/>
    <cellStyle name="40% - Colore 4 9 3 2 5 3" xfId="26699" xr:uid="{00000000-0005-0000-0000-000054670000}"/>
    <cellStyle name="40% - Colore 4 9 3 2 6" xfId="26700" xr:uid="{00000000-0005-0000-0000-000055670000}"/>
    <cellStyle name="40% - Colore 4 9 3 2 7" xfId="26701" xr:uid="{00000000-0005-0000-0000-000056670000}"/>
    <cellStyle name="40% - Colore 4 9 3 3" xfId="26702" xr:uid="{00000000-0005-0000-0000-000057670000}"/>
    <cellStyle name="40% - Colore 4 9 3 3 2" xfId="26703" xr:uid="{00000000-0005-0000-0000-000058670000}"/>
    <cellStyle name="40% - Colore 4 9 3 3 2 2" xfId="26704" xr:uid="{00000000-0005-0000-0000-000059670000}"/>
    <cellStyle name="40% - Colore 4 9 3 3 2 2 2" xfId="26705" xr:uid="{00000000-0005-0000-0000-00005A670000}"/>
    <cellStyle name="40% - Colore 4 9 3 3 2 2 3" xfId="26706" xr:uid="{00000000-0005-0000-0000-00005B670000}"/>
    <cellStyle name="40% - Colore 4 9 3 3 2 3" xfId="26707" xr:uid="{00000000-0005-0000-0000-00005C670000}"/>
    <cellStyle name="40% - Colore 4 9 3 3 2 4" xfId="26708" xr:uid="{00000000-0005-0000-0000-00005D670000}"/>
    <cellStyle name="40% - Colore 4 9 3 3 3" xfId="26709" xr:uid="{00000000-0005-0000-0000-00005E670000}"/>
    <cellStyle name="40% - Colore 4 9 3 3 3 2" xfId="26710" xr:uid="{00000000-0005-0000-0000-00005F670000}"/>
    <cellStyle name="40% - Colore 4 9 3 3 3 3" xfId="26711" xr:uid="{00000000-0005-0000-0000-000060670000}"/>
    <cellStyle name="40% - Colore 4 9 3 3 4" xfId="26712" xr:uid="{00000000-0005-0000-0000-000061670000}"/>
    <cellStyle name="40% - Colore 4 9 3 3 4 2" xfId="26713" xr:uid="{00000000-0005-0000-0000-000062670000}"/>
    <cellStyle name="40% - Colore 4 9 3 3 4 3" xfId="26714" xr:uid="{00000000-0005-0000-0000-000063670000}"/>
    <cellStyle name="40% - Colore 4 9 3 3 5" xfId="26715" xr:uid="{00000000-0005-0000-0000-000064670000}"/>
    <cellStyle name="40% - Colore 4 9 3 3 5 2" xfId="26716" xr:uid="{00000000-0005-0000-0000-000065670000}"/>
    <cellStyle name="40% - Colore 4 9 3 3 5 3" xfId="26717" xr:uid="{00000000-0005-0000-0000-000066670000}"/>
    <cellStyle name="40% - Colore 4 9 3 3 6" xfId="26718" xr:uid="{00000000-0005-0000-0000-000067670000}"/>
    <cellStyle name="40% - Colore 4 9 3 3 7" xfId="26719" xr:uid="{00000000-0005-0000-0000-000068670000}"/>
    <cellStyle name="40% - Colore 4 9 3 4" xfId="26720" xr:uid="{00000000-0005-0000-0000-000069670000}"/>
    <cellStyle name="40% - Colore 4 9 3 4 2" xfId="26721" xr:uid="{00000000-0005-0000-0000-00006A670000}"/>
    <cellStyle name="40% - Colore 4 9 3 4 2 2" xfId="26722" xr:uid="{00000000-0005-0000-0000-00006B670000}"/>
    <cellStyle name="40% - Colore 4 9 3 4 2 2 2" xfId="26723" xr:uid="{00000000-0005-0000-0000-00006C670000}"/>
    <cellStyle name="40% - Colore 4 9 3 4 2 2 3" xfId="26724" xr:uid="{00000000-0005-0000-0000-00006D670000}"/>
    <cellStyle name="40% - Colore 4 9 3 4 2 3" xfId="26725" xr:uid="{00000000-0005-0000-0000-00006E670000}"/>
    <cellStyle name="40% - Colore 4 9 3 4 2 4" xfId="26726" xr:uid="{00000000-0005-0000-0000-00006F670000}"/>
    <cellStyle name="40% - Colore 4 9 3 4 3" xfId="26727" xr:uid="{00000000-0005-0000-0000-000070670000}"/>
    <cellStyle name="40% - Colore 4 9 3 4 3 2" xfId="26728" xr:uid="{00000000-0005-0000-0000-000071670000}"/>
    <cellStyle name="40% - Colore 4 9 3 4 3 3" xfId="26729" xr:uid="{00000000-0005-0000-0000-000072670000}"/>
    <cellStyle name="40% - Colore 4 9 3 4 4" xfId="26730" xr:uid="{00000000-0005-0000-0000-000073670000}"/>
    <cellStyle name="40% - Colore 4 9 3 4 4 2" xfId="26731" xr:uid="{00000000-0005-0000-0000-000074670000}"/>
    <cellStyle name="40% - Colore 4 9 3 4 4 3" xfId="26732" xr:uid="{00000000-0005-0000-0000-000075670000}"/>
    <cellStyle name="40% - Colore 4 9 3 4 5" xfId="26733" xr:uid="{00000000-0005-0000-0000-000076670000}"/>
    <cellStyle name="40% - Colore 4 9 3 4 5 2" xfId="26734" xr:uid="{00000000-0005-0000-0000-000077670000}"/>
    <cellStyle name="40% - Colore 4 9 3 4 5 3" xfId="26735" xr:uid="{00000000-0005-0000-0000-000078670000}"/>
    <cellStyle name="40% - Colore 4 9 3 4 6" xfId="26736" xr:uid="{00000000-0005-0000-0000-000079670000}"/>
    <cellStyle name="40% - Colore 4 9 3 4 7" xfId="26737" xr:uid="{00000000-0005-0000-0000-00007A670000}"/>
    <cellStyle name="40% - Colore 4 9 3 5" xfId="26738" xr:uid="{00000000-0005-0000-0000-00007B670000}"/>
    <cellStyle name="40% - Colore 4 9 3 5 2" xfId="26739" xr:uid="{00000000-0005-0000-0000-00007C670000}"/>
    <cellStyle name="40% - Colore 4 9 3 5 2 2" xfId="26740" xr:uid="{00000000-0005-0000-0000-00007D670000}"/>
    <cellStyle name="40% - Colore 4 9 3 5 2 3" xfId="26741" xr:uid="{00000000-0005-0000-0000-00007E670000}"/>
    <cellStyle name="40% - Colore 4 9 3 5 3" xfId="26742" xr:uid="{00000000-0005-0000-0000-00007F670000}"/>
    <cellStyle name="40% - Colore 4 9 3 5 4" xfId="26743" xr:uid="{00000000-0005-0000-0000-000080670000}"/>
    <cellStyle name="40% - Colore 4 9 3 6" xfId="26744" xr:uid="{00000000-0005-0000-0000-000081670000}"/>
    <cellStyle name="40% - Colore 4 9 3 6 2" xfId="26745" xr:uid="{00000000-0005-0000-0000-000082670000}"/>
    <cellStyle name="40% - Colore 4 9 3 6 3" xfId="26746" xr:uid="{00000000-0005-0000-0000-000083670000}"/>
    <cellStyle name="40% - Colore 4 9 3 7" xfId="26747" xr:uid="{00000000-0005-0000-0000-000084670000}"/>
    <cellStyle name="40% - Colore 4 9 3 7 2" xfId="26748" xr:uid="{00000000-0005-0000-0000-000085670000}"/>
    <cellStyle name="40% - Colore 4 9 3 7 3" xfId="26749" xr:uid="{00000000-0005-0000-0000-000086670000}"/>
    <cellStyle name="40% - Colore 4 9 3 8" xfId="26750" xr:uid="{00000000-0005-0000-0000-000087670000}"/>
    <cellStyle name="40% - Colore 4 9 3 8 2" xfId="26751" xr:uid="{00000000-0005-0000-0000-000088670000}"/>
    <cellStyle name="40% - Colore 4 9 3 8 3" xfId="26752" xr:uid="{00000000-0005-0000-0000-000089670000}"/>
    <cellStyle name="40% - Colore 4 9 3 9" xfId="26753" xr:uid="{00000000-0005-0000-0000-00008A670000}"/>
    <cellStyle name="40% - Colore 4 9 4" xfId="26754" xr:uid="{00000000-0005-0000-0000-00008B670000}"/>
    <cellStyle name="40% - Colore 4 9 4 2" xfId="26755" xr:uid="{00000000-0005-0000-0000-00008C670000}"/>
    <cellStyle name="40% - Colore 4 9 4 2 2" xfId="26756" xr:uid="{00000000-0005-0000-0000-00008D670000}"/>
    <cellStyle name="40% - Colore 4 9 4 2 2 2" xfId="26757" xr:uid="{00000000-0005-0000-0000-00008E670000}"/>
    <cellStyle name="40% - Colore 4 9 4 2 2 3" xfId="26758" xr:uid="{00000000-0005-0000-0000-00008F670000}"/>
    <cellStyle name="40% - Colore 4 9 4 2 3" xfId="26759" xr:uid="{00000000-0005-0000-0000-000090670000}"/>
    <cellStyle name="40% - Colore 4 9 4 2 4" xfId="26760" xr:uid="{00000000-0005-0000-0000-000091670000}"/>
    <cellStyle name="40% - Colore 4 9 4 3" xfId="26761" xr:uid="{00000000-0005-0000-0000-000092670000}"/>
    <cellStyle name="40% - Colore 4 9 4 3 2" xfId="26762" xr:uid="{00000000-0005-0000-0000-000093670000}"/>
    <cellStyle name="40% - Colore 4 9 4 3 3" xfId="26763" xr:uid="{00000000-0005-0000-0000-000094670000}"/>
    <cellStyle name="40% - Colore 4 9 4 4" xfId="26764" xr:uid="{00000000-0005-0000-0000-000095670000}"/>
    <cellStyle name="40% - Colore 4 9 4 4 2" xfId="26765" xr:uid="{00000000-0005-0000-0000-000096670000}"/>
    <cellStyle name="40% - Colore 4 9 4 4 3" xfId="26766" xr:uid="{00000000-0005-0000-0000-000097670000}"/>
    <cellStyle name="40% - Colore 4 9 4 5" xfId="26767" xr:uid="{00000000-0005-0000-0000-000098670000}"/>
    <cellStyle name="40% - Colore 4 9 4 5 2" xfId="26768" xr:uid="{00000000-0005-0000-0000-000099670000}"/>
    <cellStyle name="40% - Colore 4 9 4 5 3" xfId="26769" xr:uid="{00000000-0005-0000-0000-00009A670000}"/>
    <cellStyle name="40% - Colore 4 9 4 6" xfId="26770" xr:uid="{00000000-0005-0000-0000-00009B670000}"/>
    <cellStyle name="40% - Colore 4 9 4 7" xfId="26771" xr:uid="{00000000-0005-0000-0000-00009C670000}"/>
    <cellStyle name="40% - Colore 4 9 5" xfId="26772" xr:uid="{00000000-0005-0000-0000-00009D670000}"/>
    <cellStyle name="40% - Colore 4 9 5 2" xfId="26773" xr:uid="{00000000-0005-0000-0000-00009E670000}"/>
    <cellStyle name="40% - Colore 4 9 5 2 2" xfId="26774" xr:uid="{00000000-0005-0000-0000-00009F670000}"/>
    <cellStyle name="40% - Colore 4 9 5 2 2 2" xfId="26775" xr:uid="{00000000-0005-0000-0000-0000A0670000}"/>
    <cellStyle name="40% - Colore 4 9 5 2 2 3" xfId="26776" xr:uid="{00000000-0005-0000-0000-0000A1670000}"/>
    <cellStyle name="40% - Colore 4 9 5 2 3" xfId="26777" xr:uid="{00000000-0005-0000-0000-0000A2670000}"/>
    <cellStyle name="40% - Colore 4 9 5 2 4" xfId="26778" xr:uid="{00000000-0005-0000-0000-0000A3670000}"/>
    <cellStyle name="40% - Colore 4 9 5 3" xfId="26779" xr:uid="{00000000-0005-0000-0000-0000A4670000}"/>
    <cellStyle name="40% - Colore 4 9 5 3 2" xfId="26780" xr:uid="{00000000-0005-0000-0000-0000A5670000}"/>
    <cellStyle name="40% - Colore 4 9 5 3 3" xfId="26781" xr:uid="{00000000-0005-0000-0000-0000A6670000}"/>
    <cellStyle name="40% - Colore 4 9 5 4" xfId="26782" xr:uid="{00000000-0005-0000-0000-0000A7670000}"/>
    <cellStyle name="40% - Colore 4 9 5 4 2" xfId="26783" xr:uid="{00000000-0005-0000-0000-0000A8670000}"/>
    <cellStyle name="40% - Colore 4 9 5 4 3" xfId="26784" xr:uid="{00000000-0005-0000-0000-0000A9670000}"/>
    <cellStyle name="40% - Colore 4 9 5 5" xfId="26785" xr:uid="{00000000-0005-0000-0000-0000AA670000}"/>
    <cellStyle name="40% - Colore 4 9 5 5 2" xfId="26786" xr:uid="{00000000-0005-0000-0000-0000AB670000}"/>
    <cellStyle name="40% - Colore 4 9 5 5 3" xfId="26787" xr:uid="{00000000-0005-0000-0000-0000AC670000}"/>
    <cellStyle name="40% - Colore 4 9 5 6" xfId="26788" xr:uid="{00000000-0005-0000-0000-0000AD670000}"/>
    <cellStyle name="40% - Colore 4 9 5 7" xfId="26789" xr:uid="{00000000-0005-0000-0000-0000AE670000}"/>
    <cellStyle name="40% - Colore 4 9 6" xfId="26790" xr:uid="{00000000-0005-0000-0000-0000AF670000}"/>
    <cellStyle name="40% - Colore 4 9 6 2" xfId="26791" xr:uid="{00000000-0005-0000-0000-0000B0670000}"/>
    <cellStyle name="40% - Colore 4 9 6 2 2" xfId="26792" xr:uid="{00000000-0005-0000-0000-0000B1670000}"/>
    <cellStyle name="40% - Colore 4 9 6 2 2 2" xfId="26793" xr:uid="{00000000-0005-0000-0000-0000B2670000}"/>
    <cellStyle name="40% - Colore 4 9 6 2 2 3" xfId="26794" xr:uid="{00000000-0005-0000-0000-0000B3670000}"/>
    <cellStyle name="40% - Colore 4 9 6 2 3" xfId="26795" xr:uid="{00000000-0005-0000-0000-0000B4670000}"/>
    <cellStyle name="40% - Colore 4 9 6 2 4" xfId="26796" xr:uid="{00000000-0005-0000-0000-0000B5670000}"/>
    <cellStyle name="40% - Colore 4 9 6 3" xfId="26797" xr:uid="{00000000-0005-0000-0000-0000B6670000}"/>
    <cellStyle name="40% - Colore 4 9 6 3 2" xfId="26798" xr:uid="{00000000-0005-0000-0000-0000B7670000}"/>
    <cellStyle name="40% - Colore 4 9 6 3 3" xfId="26799" xr:uid="{00000000-0005-0000-0000-0000B8670000}"/>
    <cellStyle name="40% - Colore 4 9 6 4" xfId="26800" xr:uid="{00000000-0005-0000-0000-0000B9670000}"/>
    <cellStyle name="40% - Colore 4 9 6 4 2" xfId="26801" xr:uid="{00000000-0005-0000-0000-0000BA670000}"/>
    <cellStyle name="40% - Colore 4 9 6 4 3" xfId="26802" xr:uid="{00000000-0005-0000-0000-0000BB670000}"/>
    <cellStyle name="40% - Colore 4 9 6 5" xfId="26803" xr:uid="{00000000-0005-0000-0000-0000BC670000}"/>
    <cellStyle name="40% - Colore 4 9 6 5 2" xfId="26804" xr:uid="{00000000-0005-0000-0000-0000BD670000}"/>
    <cellStyle name="40% - Colore 4 9 6 5 3" xfId="26805" xr:uid="{00000000-0005-0000-0000-0000BE670000}"/>
    <cellStyle name="40% - Colore 4 9 6 6" xfId="26806" xr:uid="{00000000-0005-0000-0000-0000BF670000}"/>
    <cellStyle name="40% - Colore 4 9 6 7" xfId="26807" xr:uid="{00000000-0005-0000-0000-0000C0670000}"/>
    <cellStyle name="40% - Colore 4 9 7" xfId="26808" xr:uid="{00000000-0005-0000-0000-0000C1670000}"/>
    <cellStyle name="40% - Colore 4 9 7 2" xfId="26809" xr:uid="{00000000-0005-0000-0000-0000C2670000}"/>
    <cellStyle name="40% - Colore 4 9 7 2 2" xfId="26810" xr:uid="{00000000-0005-0000-0000-0000C3670000}"/>
    <cellStyle name="40% - Colore 4 9 7 2 3" xfId="26811" xr:uid="{00000000-0005-0000-0000-0000C4670000}"/>
    <cellStyle name="40% - Colore 4 9 7 3" xfId="26812" xr:uid="{00000000-0005-0000-0000-0000C5670000}"/>
    <cellStyle name="40% - Colore 4 9 7 4" xfId="26813" xr:uid="{00000000-0005-0000-0000-0000C6670000}"/>
    <cellStyle name="40% - Colore 4 9 8" xfId="26814" xr:uid="{00000000-0005-0000-0000-0000C7670000}"/>
    <cellStyle name="40% - Colore 4 9 8 2" xfId="26815" xr:uid="{00000000-0005-0000-0000-0000C8670000}"/>
    <cellStyle name="40% - Colore 4 9 8 3" xfId="26816" xr:uid="{00000000-0005-0000-0000-0000C9670000}"/>
    <cellStyle name="40% - Colore 4 9 9" xfId="26817" xr:uid="{00000000-0005-0000-0000-0000CA670000}"/>
    <cellStyle name="40% - Colore 4 9 9 2" xfId="26818" xr:uid="{00000000-0005-0000-0000-0000CB670000}"/>
    <cellStyle name="40% - Colore 4 9 9 3" xfId="26819" xr:uid="{00000000-0005-0000-0000-0000CC670000}"/>
    <cellStyle name="40% - Colore 5 10" xfId="26820" xr:uid="{00000000-0005-0000-0000-0000CD670000}"/>
    <cellStyle name="40% - Colore 5 10 10" xfId="26821" xr:uid="{00000000-0005-0000-0000-0000CE670000}"/>
    <cellStyle name="40% - Colore 5 10 11" xfId="26822" xr:uid="{00000000-0005-0000-0000-0000CF670000}"/>
    <cellStyle name="40% - Colore 5 10 2" xfId="26823" xr:uid="{00000000-0005-0000-0000-0000D0670000}"/>
    <cellStyle name="40% - Colore 5 10 2 10" xfId="26824" xr:uid="{00000000-0005-0000-0000-0000D1670000}"/>
    <cellStyle name="40% - Colore 5 10 2 2" xfId="26825" xr:uid="{00000000-0005-0000-0000-0000D2670000}"/>
    <cellStyle name="40% - Colore 5 10 2 2 2" xfId="26826" xr:uid="{00000000-0005-0000-0000-0000D3670000}"/>
    <cellStyle name="40% - Colore 5 10 2 2 2 2" xfId="26827" xr:uid="{00000000-0005-0000-0000-0000D4670000}"/>
    <cellStyle name="40% - Colore 5 10 2 2 2 2 2" xfId="26828" xr:uid="{00000000-0005-0000-0000-0000D5670000}"/>
    <cellStyle name="40% - Colore 5 10 2 2 2 2 3" xfId="26829" xr:uid="{00000000-0005-0000-0000-0000D6670000}"/>
    <cellStyle name="40% - Colore 5 10 2 2 2 3" xfId="26830" xr:uid="{00000000-0005-0000-0000-0000D7670000}"/>
    <cellStyle name="40% - Colore 5 10 2 2 2 4" xfId="26831" xr:uid="{00000000-0005-0000-0000-0000D8670000}"/>
    <cellStyle name="40% - Colore 5 10 2 2 3" xfId="26832" xr:uid="{00000000-0005-0000-0000-0000D9670000}"/>
    <cellStyle name="40% - Colore 5 10 2 2 3 2" xfId="26833" xr:uid="{00000000-0005-0000-0000-0000DA670000}"/>
    <cellStyle name="40% - Colore 5 10 2 2 3 3" xfId="26834" xr:uid="{00000000-0005-0000-0000-0000DB670000}"/>
    <cellStyle name="40% - Colore 5 10 2 2 4" xfId="26835" xr:uid="{00000000-0005-0000-0000-0000DC670000}"/>
    <cellStyle name="40% - Colore 5 10 2 2 4 2" xfId="26836" xr:uid="{00000000-0005-0000-0000-0000DD670000}"/>
    <cellStyle name="40% - Colore 5 10 2 2 4 3" xfId="26837" xr:uid="{00000000-0005-0000-0000-0000DE670000}"/>
    <cellStyle name="40% - Colore 5 10 2 2 5" xfId="26838" xr:uid="{00000000-0005-0000-0000-0000DF670000}"/>
    <cellStyle name="40% - Colore 5 10 2 2 5 2" xfId="26839" xr:uid="{00000000-0005-0000-0000-0000E0670000}"/>
    <cellStyle name="40% - Colore 5 10 2 2 5 3" xfId="26840" xr:uid="{00000000-0005-0000-0000-0000E1670000}"/>
    <cellStyle name="40% - Colore 5 10 2 2 6" xfId="26841" xr:uid="{00000000-0005-0000-0000-0000E2670000}"/>
    <cellStyle name="40% - Colore 5 10 2 2 7" xfId="26842" xr:uid="{00000000-0005-0000-0000-0000E3670000}"/>
    <cellStyle name="40% - Colore 5 10 2 3" xfId="26843" xr:uid="{00000000-0005-0000-0000-0000E4670000}"/>
    <cellStyle name="40% - Colore 5 10 2 3 2" xfId="26844" xr:uid="{00000000-0005-0000-0000-0000E5670000}"/>
    <cellStyle name="40% - Colore 5 10 2 3 2 2" xfId="26845" xr:uid="{00000000-0005-0000-0000-0000E6670000}"/>
    <cellStyle name="40% - Colore 5 10 2 3 2 2 2" xfId="26846" xr:uid="{00000000-0005-0000-0000-0000E7670000}"/>
    <cellStyle name="40% - Colore 5 10 2 3 2 2 3" xfId="26847" xr:uid="{00000000-0005-0000-0000-0000E8670000}"/>
    <cellStyle name="40% - Colore 5 10 2 3 2 3" xfId="26848" xr:uid="{00000000-0005-0000-0000-0000E9670000}"/>
    <cellStyle name="40% - Colore 5 10 2 3 2 4" xfId="26849" xr:uid="{00000000-0005-0000-0000-0000EA670000}"/>
    <cellStyle name="40% - Colore 5 10 2 3 3" xfId="26850" xr:uid="{00000000-0005-0000-0000-0000EB670000}"/>
    <cellStyle name="40% - Colore 5 10 2 3 3 2" xfId="26851" xr:uid="{00000000-0005-0000-0000-0000EC670000}"/>
    <cellStyle name="40% - Colore 5 10 2 3 3 3" xfId="26852" xr:uid="{00000000-0005-0000-0000-0000ED670000}"/>
    <cellStyle name="40% - Colore 5 10 2 3 4" xfId="26853" xr:uid="{00000000-0005-0000-0000-0000EE670000}"/>
    <cellStyle name="40% - Colore 5 10 2 3 4 2" xfId="26854" xr:uid="{00000000-0005-0000-0000-0000EF670000}"/>
    <cellStyle name="40% - Colore 5 10 2 3 4 3" xfId="26855" xr:uid="{00000000-0005-0000-0000-0000F0670000}"/>
    <cellStyle name="40% - Colore 5 10 2 3 5" xfId="26856" xr:uid="{00000000-0005-0000-0000-0000F1670000}"/>
    <cellStyle name="40% - Colore 5 10 2 3 5 2" xfId="26857" xr:uid="{00000000-0005-0000-0000-0000F2670000}"/>
    <cellStyle name="40% - Colore 5 10 2 3 5 3" xfId="26858" xr:uid="{00000000-0005-0000-0000-0000F3670000}"/>
    <cellStyle name="40% - Colore 5 10 2 3 6" xfId="26859" xr:uid="{00000000-0005-0000-0000-0000F4670000}"/>
    <cellStyle name="40% - Colore 5 10 2 3 7" xfId="26860" xr:uid="{00000000-0005-0000-0000-0000F5670000}"/>
    <cellStyle name="40% - Colore 5 10 2 4" xfId="26861" xr:uid="{00000000-0005-0000-0000-0000F6670000}"/>
    <cellStyle name="40% - Colore 5 10 2 4 2" xfId="26862" xr:uid="{00000000-0005-0000-0000-0000F7670000}"/>
    <cellStyle name="40% - Colore 5 10 2 4 2 2" xfId="26863" xr:uid="{00000000-0005-0000-0000-0000F8670000}"/>
    <cellStyle name="40% - Colore 5 10 2 4 2 2 2" xfId="26864" xr:uid="{00000000-0005-0000-0000-0000F9670000}"/>
    <cellStyle name="40% - Colore 5 10 2 4 2 2 3" xfId="26865" xr:uid="{00000000-0005-0000-0000-0000FA670000}"/>
    <cellStyle name="40% - Colore 5 10 2 4 2 3" xfId="26866" xr:uid="{00000000-0005-0000-0000-0000FB670000}"/>
    <cellStyle name="40% - Colore 5 10 2 4 2 4" xfId="26867" xr:uid="{00000000-0005-0000-0000-0000FC670000}"/>
    <cellStyle name="40% - Colore 5 10 2 4 3" xfId="26868" xr:uid="{00000000-0005-0000-0000-0000FD670000}"/>
    <cellStyle name="40% - Colore 5 10 2 4 3 2" xfId="26869" xr:uid="{00000000-0005-0000-0000-0000FE670000}"/>
    <cellStyle name="40% - Colore 5 10 2 4 3 3" xfId="26870" xr:uid="{00000000-0005-0000-0000-0000FF670000}"/>
    <cellStyle name="40% - Colore 5 10 2 4 4" xfId="26871" xr:uid="{00000000-0005-0000-0000-000000680000}"/>
    <cellStyle name="40% - Colore 5 10 2 4 4 2" xfId="26872" xr:uid="{00000000-0005-0000-0000-000001680000}"/>
    <cellStyle name="40% - Colore 5 10 2 4 4 3" xfId="26873" xr:uid="{00000000-0005-0000-0000-000002680000}"/>
    <cellStyle name="40% - Colore 5 10 2 4 5" xfId="26874" xr:uid="{00000000-0005-0000-0000-000003680000}"/>
    <cellStyle name="40% - Colore 5 10 2 4 5 2" xfId="26875" xr:uid="{00000000-0005-0000-0000-000004680000}"/>
    <cellStyle name="40% - Colore 5 10 2 4 5 3" xfId="26876" xr:uid="{00000000-0005-0000-0000-000005680000}"/>
    <cellStyle name="40% - Colore 5 10 2 4 6" xfId="26877" xr:uid="{00000000-0005-0000-0000-000006680000}"/>
    <cellStyle name="40% - Colore 5 10 2 4 7" xfId="26878" xr:uid="{00000000-0005-0000-0000-000007680000}"/>
    <cellStyle name="40% - Colore 5 10 2 5" xfId="26879" xr:uid="{00000000-0005-0000-0000-000008680000}"/>
    <cellStyle name="40% - Colore 5 10 2 5 2" xfId="26880" xr:uid="{00000000-0005-0000-0000-000009680000}"/>
    <cellStyle name="40% - Colore 5 10 2 5 2 2" xfId="26881" xr:uid="{00000000-0005-0000-0000-00000A680000}"/>
    <cellStyle name="40% - Colore 5 10 2 5 2 3" xfId="26882" xr:uid="{00000000-0005-0000-0000-00000B680000}"/>
    <cellStyle name="40% - Colore 5 10 2 5 3" xfId="26883" xr:uid="{00000000-0005-0000-0000-00000C680000}"/>
    <cellStyle name="40% - Colore 5 10 2 5 4" xfId="26884" xr:uid="{00000000-0005-0000-0000-00000D680000}"/>
    <cellStyle name="40% - Colore 5 10 2 6" xfId="26885" xr:uid="{00000000-0005-0000-0000-00000E680000}"/>
    <cellStyle name="40% - Colore 5 10 2 6 2" xfId="26886" xr:uid="{00000000-0005-0000-0000-00000F680000}"/>
    <cellStyle name="40% - Colore 5 10 2 6 3" xfId="26887" xr:uid="{00000000-0005-0000-0000-000010680000}"/>
    <cellStyle name="40% - Colore 5 10 2 7" xfId="26888" xr:uid="{00000000-0005-0000-0000-000011680000}"/>
    <cellStyle name="40% - Colore 5 10 2 7 2" xfId="26889" xr:uid="{00000000-0005-0000-0000-000012680000}"/>
    <cellStyle name="40% - Colore 5 10 2 7 3" xfId="26890" xr:uid="{00000000-0005-0000-0000-000013680000}"/>
    <cellStyle name="40% - Colore 5 10 2 8" xfId="26891" xr:uid="{00000000-0005-0000-0000-000014680000}"/>
    <cellStyle name="40% - Colore 5 10 2 8 2" xfId="26892" xr:uid="{00000000-0005-0000-0000-000015680000}"/>
    <cellStyle name="40% - Colore 5 10 2 8 3" xfId="26893" xr:uid="{00000000-0005-0000-0000-000016680000}"/>
    <cellStyle name="40% - Colore 5 10 2 9" xfId="26894" xr:uid="{00000000-0005-0000-0000-000017680000}"/>
    <cellStyle name="40% - Colore 5 10 3" xfId="26895" xr:uid="{00000000-0005-0000-0000-000018680000}"/>
    <cellStyle name="40% - Colore 5 10 3 2" xfId="26896" xr:uid="{00000000-0005-0000-0000-000019680000}"/>
    <cellStyle name="40% - Colore 5 10 3 2 2" xfId="26897" xr:uid="{00000000-0005-0000-0000-00001A680000}"/>
    <cellStyle name="40% - Colore 5 10 3 2 2 2" xfId="26898" xr:uid="{00000000-0005-0000-0000-00001B680000}"/>
    <cellStyle name="40% - Colore 5 10 3 2 2 3" xfId="26899" xr:uid="{00000000-0005-0000-0000-00001C680000}"/>
    <cellStyle name="40% - Colore 5 10 3 2 3" xfId="26900" xr:uid="{00000000-0005-0000-0000-00001D680000}"/>
    <cellStyle name="40% - Colore 5 10 3 2 4" xfId="26901" xr:uid="{00000000-0005-0000-0000-00001E680000}"/>
    <cellStyle name="40% - Colore 5 10 3 3" xfId="26902" xr:uid="{00000000-0005-0000-0000-00001F680000}"/>
    <cellStyle name="40% - Colore 5 10 3 3 2" xfId="26903" xr:uid="{00000000-0005-0000-0000-000020680000}"/>
    <cellStyle name="40% - Colore 5 10 3 3 3" xfId="26904" xr:uid="{00000000-0005-0000-0000-000021680000}"/>
    <cellStyle name="40% - Colore 5 10 3 4" xfId="26905" xr:uid="{00000000-0005-0000-0000-000022680000}"/>
    <cellStyle name="40% - Colore 5 10 3 4 2" xfId="26906" xr:uid="{00000000-0005-0000-0000-000023680000}"/>
    <cellStyle name="40% - Colore 5 10 3 4 3" xfId="26907" xr:uid="{00000000-0005-0000-0000-000024680000}"/>
    <cellStyle name="40% - Colore 5 10 3 5" xfId="26908" xr:uid="{00000000-0005-0000-0000-000025680000}"/>
    <cellStyle name="40% - Colore 5 10 3 5 2" xfId="26909" xr:uid="{00000000-0005-0000-0000-000026680000}"/>
    <cellStyle name="40% - Colore 5 10 3 5 3" xfId="26910" xr:uid="{00000000-0005-0000-0000-000027680000}"/>
    <cellStyle name="40% - Colore 5 10 3 6" xfId="26911" xr:uid="{00000000-0005-0000-0000-000028680000}"/>
    <cellStyle name="40% - Colore 5 10 3 7" xfId="26912" xr:uid="{00000000-0005-0000-0000-000029680000}"/>
    <cellStyle name="40% - Colore 5 10 4" xfId="26913" xr:uid="{00000000-0005-0000-0000-00002A680000}"/>
    <cellStyle name="40% - Colore 5 10 4 2" xfId="26914" xr:uid="{00000000-0005-0000-0000-00002B680000}"/>
    <cellStyle name="40% - Colore 5 10 4 2 2" xfId="26915" xr:uid="{00000000-0005-0000-0000-00002C680000}"/>
    <cellStyle name="40% - Colore 5 10 4 2 2 2" xfId="26916" xr:uid="{00000000-0005-0000-0000-00002D680000}"/>
    <cellStyle name="40% - Colore 5 10 4 2 2 3" xfId="26917" xr:uid="{00000000-0005-0000-0000-00002E680000}"/>
    <cellStyle name="40% - Colore 5 10 4 2 3" xfId="26918" xr:uid="{00000000-0005-0000-0000-00002F680000}"/>
    <cellStyle name="40% - Colore 5 10 4 2 4" xfId="26919" xr:uid="{00000000-0005-0000-0000-000030680000}"/>
    <cellStyle name="40% - Colore 5 10 4 3" xfId="26920" xr:uid="{00000000-0005-0000-0000-000031680000}"/>
    <cellStyle name="40% - Colore 5 10 4 3 2" xfId="26921" xr:uid="{00000000-0005-0000-0000-000032680000}"/>
    <cellStyle name="40% - Colore 5 10 4 3 3" xfId="26922" xr:uid="{00000000-0005-0000-0000-000033680000}"/>
    <cellStyle name="40% - Colore 5 10 4 4" xfId="26923" xr:uid="{00000000-0005-0000-0000-000034680000}"/>
    <cellStyle name="40% - Colore 5 10 4 4 2" xfId="26924" xr:uid="{00000000-0005-0000-0000-000035680000}"/>
    <cellStyle name="40% - Colore 5 10 4 4 3" xfId="26925" xr:uid="{00000000-0005-0000-0000-000036680000}"/>
    <cellStyle name="40% - Colore 5 10 4 5" xfId="26926" xr:uid="{00000000-0005-0000-0000-000037680000}"/>
    <cellStyle name="40% - Colore 5 10 4 5 2" xfId="26927" xr:uid="{00000000-0005-0000-0000-000038680000}"/>
    <cellStyle name="40% - Colore 5 10 4 5 3" xfId="26928" xr:uid="{00000000-0005-0000-0000-000039680000}"/>
    <cellStyle name="40% - Colore 5 10 4 6" xfId="26929" xr:uid="{00000000-0005-0000-0000-00003A680000}"/>
    <cellStyle name="40% - Colore 5 10 4 7" xfId="26930" xr:uid="{00000000-0005-0000-0000-00003B680000}"/>
    <cellStyle name="40% - Colore 5 10 5" xfId="26931" xr:uid="{00000000-0005-0000-0000-00003C680000}"/>
    <cellStyle name="40% - Colore 5 10 5 2" xfId="26932" xr:uid="{00000000-0005-0000-0000-00003D680000}"/>
    <cellStyle name="40% - Colore 5 10 5 2 2" xfId="26933" xr:uid="{00000000-0005-0000-0000-00003E680000}"/>
    <cellStyle name="40% - Colore 5 10 5 2 2 2" xfId="26934" xr:uid="{00000000-0005-0000-0000-00003F680000}"/>
    <cellStyle name="40% - Colore 5 10 5 2 2 3" xfId="26935" xr:uid="{00000000-0005-0000-0000-000040680000}"/>
    <cellStyle name="40% - Colore 5 10 5 2 3" xfId="26936" xr:uid="{00000000-0005-0000-0000-000041680000}"/>
    <cellStyle name="40% - Colore 5 10 5 2 4" xfId="26937" xr:uid="{00000000-0005-0000-0000-000042680000}"/>
    <cellStyle name="40% - Colore 5 10 5 3" xfId="26938" xr:uid="{00000000-0005-0000-0000-000043680000}"/>
    <cellStyle name="40% - Colore 5 10 5 3 2" xfId="26939" xr:uid="{00000000-0005-0000-0000-000044680000}"/>
    <cellStyle name="40% - Colore 5 10 5 3 3" xfId="26940" xr:uid="{00000000-0005-0000-0000-000045680000}"/>
    <cellStyle name="40% - Colore 5 10 5 4" xfId="26941" xr:uid="{00000000-0005-0000-0000-000046680000}"/>
    <cellStyle name="40% - Colore 5 10 5 4 2" xfId="26942" xr:uid="{00000000-0005-0000-0000-000047680000}"/>
    <cellStyle name="40% - Colore 5 10 5 4 3" xfId="26943" xr:uid="{00000000-0005-0000-0000-000048680000}"/>
    <cellStyle name="40% - Colore 5 10 5 5" xfId="26944" xr:uid="{00000000-0005-0000-0000-000049680000}"/>
    <cellStyle name="40% - Colore 5 10 5 5 2" xfId="26945" xr:uid="{00000000-0005-0000-0000-00004A680000}"/>
    <cellStyle name="40% - Colore 5 10 5 5 3" xfId="26946" xr:uid="{00000000-0005-0000-0000-00004B680000}"/>
    <cellStyle name="40% - Colore 5 10 5 6" xfId="26947" xr:uid="{00000000-0005-0000-0000-00004C680000}"/>
    <cellStyle name="40% - Colore 5 10 5 7" xfId="26948" xr:uid="{00000000-0005-0000-0000-00004D680000}"/>
    <cellStyle name="40% - Colore 5 10 6" xfId="26949" xr:uid="{00000000-0005-0000-0000-00004E680000}"/>
    <cellStyle name="40% - Colore 5 10 6 2" xfId="26950" xr:uid="{00000000-0005-0000-0000-00004F680000}"/>
    <cellStyle name="40% - Colore 5 10 6 2 2" xfId="26951" xr:uid="{00000000-0005-0000-0000-000050680000}"/>
    <cellStyle name="40% - Colore 5 10 6 2 3" xfId="26952" xr:uid="{00000000-0005-0000-0000-000051680000}"/>
    <cellStyle name="40% - Colore 5 10 6 3" xfId="26953" xr:uid="{00000000-0005-0000-0000-000052680000}"/>
    <cellStyle name="40% - Colore 5 10 6 4" xfId="26954" xr:uid="{00000000-0005-0000-0000-000053680000}"/>
    <cellStyle name="40% - Colore 5 10 7" xfId="26955" xr:uid="{00000000-0005-0000-0000-000054680000}"/>
    <cellStyle name="40% - Colore 5 10 7 2" xfId="26956" xr:uid="{00000000-0005-0000-0000-000055680000}"/>
    <cellStyle name="40% - Colore 5 10 7 3" xfId="26957" xr:uid="{00000000-0005-0000-0000-000056680000}"/>
    <cellStyle name="40% - Colore 5 10 8" xfId="26958" xr:uid="{00000000-0005-0000-0000-000057680000}"/>
    <cellStyle name="40% - Colore 5 10 8 2" xfId="26959" xr:uid="{00000000-0005-0000-0000-000058680000}"/>
    <cellStyle name="40% - Colore 5 10 8 3" xfId="26960" xr:uid="{00000000-0005-0000-0000-000059680000}"/>
    <cellStyle name="40% - Colore 5 10 9" xfId="26961" xr:uid="{00000000-0005-0000-0000-00005A680000}"/>
    <cellStyle name="40% - Colore 5 10 9 2" xfId="26962" xr:uid="{00000000-0005-0000-0000-00005B680000}"/>
    <cellStyle name="40% - Colore 5 10 9 3" xfId="26963" xr:uid="{00000000-0005-0000-0000-00005C680000}"/>
    <cellStyle name="40% - Colore 5 11" xfId="26964" xr:uid="{00000000-0005-0000-0000-00005D680000}"/>
    <cellStyle name="40% - Colore 5 11 10" xfId="26965" xr:uid="{00000000-0005-0000-0000-00005E680000}"/>
    <cellStyle name="40% - Colore 5 11 11" xfId="26966" xr:uid="{00000000-0005-0000-0000-00005F680000}"/>
    <cellStyle name="40% - Colore 5 11 2" xfId="26967" xr:uid="{00000000-0005-0000-0000-000060680000}"/>
    <cellStyle name="40% - Colore 5 11 2 10" xfId="26968" xr:uid="{00000000-0005-0000-0000-000061680000}"/>
    <cellStyle name="40% - Colore 5 11 2 2" xfId="26969" xr:uid="{00000000-0005-0000-0000-000062680000}"/>
    <cellStyle name="40% - Colore 5 11 2 2 2" xfId="26970" xr:uid="{00000000-0005-0000-0000-000063680000}"/>
    <cellStyle name="40% - Colore 5 11 2 2 2 2" xfId="26971" xr:uid="{00000000-0005-0000-0000-000064680000}"/>
    <cellStyle name="40% - Colore 5 11 2 2 2 2 2" xfId="26972" xr:uid="{00000000-0005-0000-0000-000065680000}"/>
    <cellStyle name="40% - Colore 5 11 2 2 2 2 3" xfId="26973" xr:uid="{00000000-0005-0000-0000-000066680000}"/>
    <cellStyle name="40% - Colore 5 11 2 2 2 3" xfId="26974" xr:uid="{00000000-0005-0000-0000-000067680000}"/>
    <cellStyle name="40% - Colore 5 11 2 2 2 4" xfId="26975" xr:uid="{00000000-0005-0000-0000-000068680000}"/>
    <cellStyle name="40% - Colore 5 11 2 2 3" xfId="26976" xr:uid="{00000000-0005-0000-0000-000069680000}"/>
    <cellStyle name="40% - Colore 5 11 2 2 3 2" xfId="26977" xr:uid="{00000000-0005-0000-0000-00006A680000}"/>
    <cellStyle name="40% - Colore 5 11 2 2 3 3" xfId="26978" xr:uid="{00000000-0005-0000-0000-00006B680000}"/>
    <cellStyle name="40% - Colore 5 11 2 2 4" xfId="26979" xr:uid="{00000000-0005-0000-0000-00006C680000}"/>
    <cellStyle name="40% - Colore 5 11 2 2 4 2" xfId="26980" xr:uid="{00000000-0005-0000-0000-00006D680000}"/>
    <cellStyle name="40% - Colore 5 11 2 2 4 3" xfId="26981" xr:uid="{00000000-0005-0000-0000-00006E680000}"/>
    <cellStyle name="40% - Colore 5 11 2 2 5" xfId="26982" xr:uid="{00000000-0005-0000-0000-00006F680000}"/>
    <cellStyle name="40% - Colore 5 11 2 2 5 2" xfId="26983" xr:uid="{00000000-0005-0000-0000-000070680000}"/>
    <cellStyle name="40% - Colore 5 11 2 2 5 3" xfId="26984" xr:uid="{00000000-0005-0000-0000-000071680000}"/>
    <cellStyle name="40% - Colore 5 11 2 2 6" xfId="26985" xr:uid="{00000000-0005-0000-0000-000072680000}"/>
    <cellStyle name="40% - Colore 5 11 2 2 7" xfId="26986" xr:uid="{00000000-0005-0000-0000-000073680000}"/>
    <cellStyle name="40% - Colore 5 11 2 3" xfId="26987" xr:uid="{00000000-0005-0000-0000-000074680000}"/>
    <cellStyle name="40% - Colore 5 11 2 3 2" xfId="26988" xr:uid="{00000000-0005-0000-0000-000075680000}"/>
    <cellStyle name="40% - Colore 5 11 2 3 2 2" xfId="26989" xr:uid="{00000000-0005-0000-0000-000076680000}"/>
    <cellStyle name="40% - Colore 5 11 2 3 2 2 2" xfId="26990" xr:uid="{00000000-0005-0000-0000-000077680000}"/>
    <cellStyle name="40% - Colore 5 11 2 3 2 2 3" xfId="26991" xr:uid="{00000000-0005-0000-0000-000078680000}"/>
    <cellStyle name="40% - Colore 5 11 2 3 2 3" xfId="26992" xr:uid="{00000000-0005-0000-0000-000079680000}"/>
    <cellStyle name="40% - Colore 5 11 2 3 2 4" xfId="26993" xr:uid="{00000000-0005-0000-0000-00007A680000}"/>
    <cellStyle name="40% - Colore 5 11 2 3 3" xfId="26994" xr:uid="{00000000-0005-0000-0000-00007B680000}"/>
    <cellStyle name="40% - Colore 5 11 2 3 3 2" xfId="26995" xr:uid="{00000000-0005-0000-0000-00007C680000}"/>
    <cellStyle name="40% - Colore 5 11 2 3 3 3" xfId="26996" xr:uid="{00000000-0005-0000-0000-00007D680000}"/>
    <cellStyle name="40% - Colore 5 11 2 3 4" xfId="26997" xr:uid="{00000000-0005-0000-0000-00007E680000}"/>
    <cellStyle name="40% - Colore 5 11 2 3 4 2" xfId="26998" xr:uid="{00000000-0005-0000-0000-00007F680000}"/>
    <cellStyle name="40% - Colore 5 11 2 3 4 3" xfId="26999" xr:uid="{00000000-0005-0000-0000-000080680000}"/>
    <cellStyle name="40% - Colore 5 11 2 3 5" xfId="27000" xr:uid="{00000000-0005-0000-0000-000081680000}"/>
    <cellStyle name="40% - Colore 5 11 2 3 5 2" xfId="27001" xr:uid="{00000000-0005-0000-0000-000082680000}"/>
    <cellStyle name="40% - Colore 5 11 2 3 5 3" xfId="27002" xr:uid="{00000000-0005-0000-0000-000083680000}"/>
    <cellStyle name="40% - Colore 5 11 2 3 6" xfId="27003" xr:uid="{00000000-0005-0000-0000-000084680000}"/>
    <cellStyle name="40% - Colore 5 11 2 3 7" xfId="27004" xr:uid="{00000000-0005-0000-0000-000085680000}"/>
    <cellStyle name="40% - Colore 5 11 2 4" xfId="27005" xr:uid="{00000000-0005-0000-0000-000086680000}"/>
    <cellStyle name="40% - Colore 5 11 2 4 2" xfId="27006" xr:uid="{00000000-0005-0000-0000-000087680000}"/>
    <cellStyle name="40% - Colore 5 11 2 4 2 2" xfId="27007" xr:uid="{00000000-0005-0000-0000-000088680000}"/>
    <cellStyle name="40% - Colore 5 11 2 4 2 2 2" xfId="27008" xr:uid="{00000000-0005-0000-0000-000089680000}"/>
    <cellStyle name="40% - Colore 5 11 2 4 2 2 3" xfId="27009" xr:uid="{00000000-0005-0000-0000-00008A680000}"/>
    <cellStyle name="40% - Colore 5 11 2 4 2 3" xfId="27010" xr:uid="{00000000-0005-0000-0000-00008B680000}"/>
    <cellStyle name="40% - Colore 5 11 2 4 2 4" xfId="27011" xr:uid="{00000000-0005-0000-0000-00008C680000}"/>
    <cellStyle name="40% - Colore 5 11 2 4 3" xfId="27012" xr:uid="{00000000-0005-0000-0000-00008D680000}"/>
    <cellStyle name="40% - Colore 5 11 2 4 3 2" xfId="27013" xr:uid="{00000000-0005-0000-0000-00008E680000}"/>
    <cellStyle name="40% - Colore 5 11 2 4 3 3" xfId="27014" xr:uid="{00000000-0005-0000-0000-00008F680000}"/>
    <cellStyle name="40% - Colore 5 11 2 4 4" xfId="27015" xr:uid="{00000000-0005-0000-0000-000090680000}"/>
    <cellStyle name="40% - Colore 5 11 2 4 4 2" xfId="27016" xr:uid="{00000000-0005-0000-0000-000091680000}"/>
    <cellStyle name="40% - Colore 5 11 2 4 4 3" xfId="27017" xr:uid="{00000000-0005-0000-0000-000092680000}"/>
    <cellStyle name="40% - Colore 5 11 2 4 5" xfId="27018" xr:uid="{00000000-0005-0000-0000-000093680000}"/>
    <cellStyle name="40% - Colore 5 11 2 4 5 2" xfId="27019" xr:uid="{00000000-0005-0000-0000-000094680000}"/>
    <cellStyle name="40% - Colore 5 11 2 4 5 3" xfId="27020" xr:uid="{00000000-0005-0000-0000-000095680000}"/>
    <cellStyle name="40% - Colore 5 11 2 4 6" xfId="27021" xr:uid="{00000000-0005-0000-0000-000096680000}"/>
    <cellStyle name="40% - Colore 5 11 2 4 7" xfId="27022" xr:uid="{00000000-0005-0000-0000-000097680000}"/>
    <cellStyle name="40% - Colore 5 11 2 5" xfId="27023" xr:uid="{00000000-0005-0000-0000-000098680000}"/>
    <cellStyle name="40% - Colore 5 11 2 5 2" xfId="27024" xr:uid="{00000000-0005-0000-0000-000099680000}"/>
    <cellStyle name="40% - Colore 5 11 2 5 2 2" xfId="27025" xr:uid="{00000000-0005-0000-0000-00009A680000}"/>
    <cellStyle name="40% - Colore 5 11 2 5 2 3" xfId="27026" xr:uid="{00000000-0005-0000-0000-00009B680000}"/>
    <cellStyle name="40% - Colore 5 11 2 5 3" xfId="27027" xr:uid="{00000000-0005-0000-0000-00009C680000}"/>
    <cellStyle name="40% - Colore 5 11 2 5 4" xfId="27028" xr:uid="{00000000-0005-0000-0000-00009D680000}"/>
    <cellStyle name="40% - Colore 5 11 2 6" xfId="27029" xr:uid="{00000000-0005-0000-0000-00009E680000}"/>
    <cellStyle name="40% - Colore 5 11 2 6 2" xfId="27030" xr:uid="{00000000-0005-0000-0000-00009F680000}"/>
    <cellStyle name="40% - Colore 5 11 2 6 3" xfId="27031" xr:uid="{00000000-0005-0000-0000-0000A0680000}"/>
    <cellStyle name="40% - Colore 5 11 2 7" xfId="27032" xr:uid="{00000000-0005-0000-0000-0000A1680000}"/>
    <cellStyle name="40% - Colore 5 11 2 7 2" xfId="27033" xr:uid="{00000000-0005-0000-0000-0000A2680000}"/>
    <cellStyle name="40% - Colore 5 11 2 7 3" xfId="27034" xr:uid="{00000000-0005-0000-0000-0000A3680000}"/>
    <cellStyle name="40% - Colore 5 11 2 8" xfId="27035" xr:uid="{00000000-0005-0000-0000-0000A4680000}"/>
    <cellStyle name="40% - Colore 5 11 2 8 2" xfId="27036" xr:uid="{00000000-0005-0000-0000-0000A5680000}"/>
    <cellStyle name="40% - Colore 5 11 2 8 3" xfId="27037" xr:uid="{00000000-0005-0000-0000-0000A6680000}"/>
    <cellStyle name="40% - Colore 5 11 2 9" xfId="27038" xr:uid="{00000000-0005-0000-0000-0000A7680000}"/>
    <cellStyle name="40% - Colore 5 11 3" xfId="27039" xr:uid="{00000000-0005-0000-0000-0000A8680000}"/>
    <cellStyle name="40% - Colore 5 11 3 2" xfId="27040" xr:uid="{00000000-0005-0000-0000-0000A9680000}"/>
    <cellStyle name="40% - Colore 5 11 3 2 2" xfId="27041" xr:uid="{00000000-0005-0000-0000-0000AA680000}"/>
    <cellStyle name="40% - Colore 5 11 3 2 2 2" xfId="27042" xr:uid="{00000000-0005-0000-0000-0000AB680000}"/>
    <cellStyle name="40% - Colore 5 11 3 2 2 3" xfId="27043" xr:uid="{00000000-0005-0000-0000-0000AC680000}"/>
    <cellStyle name="40% - Colore 5 11 3 2 3" xfId="27044" xr:uid="{00000000-0005-0000-0000-0000AD680000}"/>
    <cellStyle name="40% - Colore 5 11 3 2 4" xfId="27045" xr:uid="{00000000-0005-0000-0000-0000AE680000}"/>
    <cellStyle name="40% - Colore 5 11 3 3" xfId="27046" xr:uid="{00000000-0005-0000-0000-0000AF680000}"/>
    <cellStyle name="40% - Colore 5 11 3 3 2" xfId="27047" xr:uid="{00000000-0005-0000-0000-0000B0680000}"/>
    <cellStyle name="40% - Colore 5 11 3 3 3" xfId="27048" xr:uid="{00000000-0005-0000-0000-0000B1680000}"/>
    <cellStyle name="40% - Colore 5 11 3 4" xfId="27049" xr:uid="{00000000-0005-0000-0000-0000B2680000}"/>
    <cellStyle name="40% - Colore 5 11 3 4 2" xfId="27050" xr:uid="{00000000-0005-0000-0000-0000B3680000}"/>
    <cellStyle name="40% - Colore 5 11 3 4 3" xfId="27051" xr:uid="{00000000-0005-0000-0000-0000B4680000}"/>
    <cellStyle name="40% - Colore 5 11 3 5" xfId="27052" xr:uid="{00000000-0005-0000-0000-0000B5680000}"/>
    <cellStyle name="40% - Colore 5 11 3 5 2" xfId="27053" xr:uid="{00000000-0005-0000-0000-0000B6680000}"/>
    <cellStyle name="40% - Colore 5 11 3 5 3" xfId="27054" xr:uid="{00000000-0005-0000-0000-0000B7680000}"/>
    <cellStyle name="40% - Colore 5 11 3 6" xfId="27055" xr:uid="{00000000-0005-0000-0000-0000B8680000}"/>
    <cellStyle name="40% - Colore 5 11 3 7" xfId="27056" xr:uid="{00000000-0005-0000-0000-0000B9680000}"/>
    <cellStyle name="40% - Colore 5 11 4" xfId="27057" xr:uid="{00000000-0005-0000-0000-0000BA680000}"/>
    <cellStyle name="40% - Colore 5 11 4 2" xfId="27058" xr:uid="{00000000-0005-0000-0000-0000BB680000}"/>
    <cellStyle name="40% - Colore 5 11 4 2 2" xfId="27059" xr:uid="{00000000-0005-0000-0000-0000BC680000}"/>
    <cellStyle name="40% - Colore 5 11 4 2 2 2" xfId="27060" xr:uid="{00000000-0005-0000-0000-0000BD680000}"/>
    <cellStyle name="40% - Colore 5 11 4 2 2 3" xfId="27061" xr:uid="{00000000-0005-0000-0000-0000BE680000}"/>
    <cellStyle name="40% - Colore 5 11 4 2 3" xfId="27062" xr:uid="{00000000-0005-0000-0000-0000BF680000}"/>
    <cellStyle name="40% - Colore 5 11 4 2 4" xfId="27063" xr:uid="{00000000-0005-0000-0000-0000C0680000}"/>
    <cellStyle name="40% - Colore 5 11 4 3" xfId="27064" xr:uid="{00000000-0005-0000-0000-0000C1680000}"/>
    <cellStyle name="40% - Colore 5 11 4 3 2" xfId="27065" xr:uid="{00000000-0005-0000-0000-0000C2680000}"/>
    <cellStyle name="40% - Colore 5 11 4 3 3" xfId="27066" xr:uid="{00000000-0005-0000-0000-0000C3680000}"/>
    <cellStyle name="40% - Colore 5 11 4 4" xfId="27067" xr:uid="{00000000-0005-0000-0000-0000C4680000}"/>
    <cellStyle name="40% - Colore 5 11 4 4 2" xfId="27068" xr:uid="{00000000-0005-0000-0000-0000C5680000}"/>
    <cellStyle name="40% - Colore 5 11 4 4 3" xfId="27069" xr:uid="{00000000-0005-0000-0000-0000C6680000}"/>
    <cellStyle name="40% - Colore 5 11 4 5" xfId="27070" xr:uid="{00000000-0005-0000-0000-0000C7680000}"/>
    <cellStyle name="40% - Colore 5 11 4 5 2" xfId="27071" xr:uid="{00000000-0005-0000-0000-0000C8680000}"/>
    <cellStyle name="40% - Colore 5 11 4 5 3" xfId="27072" xr:uid="{00000000-0005-0000-0000-0000C9680000}"/>
    <cellStyle name="40% - Colore 5 11 4 6" xfId="27073" xr:uid="{00000000-0005-0000-0000-0000CA680000}"/>
    <cellStyle name="40% - Colore 5 11 4 7" xfId="27074" xr:uid="{00000000-0005-0000-0000-0000CB680000}"/>
    <cellStyle name="40% - Colore 5 11 5" xfId="27075" xr:uid="{00000000-0005-0000-0000-0000CC680000}"/>
    <cellStyle name="40% - Colore 5 11 5 2" xfId="27076" xr:uid="{00000000-0005-0000-0000-0000CD680000}"/>
    <cellStyle name="40% - Colore 5 11 5 2 2" xfId="27077" xr:uid="{00000000-0005-0000-0000-0000CE680000}"/>
    <cellStyle name="40% - Colore 5 11 5 2 2 2" xfId="27078" xr:uid="{00000000-0005-0000-0000-0000CF680000}"/>
    <cellStyle name="40% - Colore 5 11 5 2 2 3" xfId="27079" xr:uid="{00000000-0005-0000-0000-0000D0680000}"/>
    <cellStyle name="40% - Colore 5 11 5 2 3" xfId="27080" xr:uid="{00000000-0005-0000-0000-0000D1680000}"/>
    <cellStyle name="40% - Colore 5 11 5 2 4" xfId="27081" xr:uid="{00000000-0005-0000-0000-0000D2680000}"/>
    <cellStyle name="40% - Colore 5 11 5 3" xfId="27082" xr:uid="{00000000-0005-0000-0000-0000D3680000}"/>
    <cellStyle name="40% - Colore 5 11 5 3 2" xfId="27083" xr:uid="{00000000-0005-0000-0000-0000D4680000}"/>
    <cellStyle name="40% - Colore 5 11 5 3 3" xfId="27084" xr:uid="{00000000-0005-0000-0000-0000D5680000}"/>
    <cellStyle name="40% - Colore 5 11 5 4" xfId="27085" xr:uid="{00000000-0005-0000-0000-0000D6680000}"/>
    <cellStyle name="40% - Colore 5 11 5 4 2" xfId="27086" xr:uid="{00000000-0005-0000-0000-0000D7680000}"/>
    <cellStyle name="40% - Colore 5 11 5 4 3" xfId="27087" xr:uid="{00000000-0005-0000-0000-0000D8680000}"/>
    <cellStyle name="40% - Colore 5 11 5 5" xfId="27088" xr:uid="{00000000-0005-0000-0000-0000D9680000}"/>
    <cellStyle name="40% - Colore 5 11 5 5 2" xfId="27089" xr:uid="{00000000-0005-0000-0000-0000DA680000}"/>
    <cellStyle name="40% - Colore 5 11 5 5 3" xfId="27090" xr:uid="{00000000-0005-0000-0000-0000DB680000}"/>
    <cellStyle name="40% - Colore 5 11 5 6" xfId="27091" xr:uid="{00000000-0005-0000-0000-0000DC680000}"/>
    <cellStyle name="40% - Colore 5 11 5 7" xfId="27092" xr:uid="{00000000-0005-0000-0000-0000DD680000}"/>
    <cellStyle name="40% - Colore 5 11 6" xfId="27093" xr:uid="{00000000-0005-0000-0000-0000DE680000}"/>
    <cellStyle name="40% - Colore 5 11 6 2" xfId="27094" xr:uid="{00000000-0005-0000-0000-0000DF680000}"/>
    <cellStyle name="40% - Colore 5 11 6 2 2" xfId="27095" xr:uid="{00000000-0005-0000-0000-0000E0680000}"/>
    <cellStyle name="40% - Colore 5 11 6 2 3" xfId="27096" xr:uid="{00000000-0005-0000-0000-0000E1680000}"/>
    <cellStyle name="40% - Colore 5 11 6 3" xfId="27097" xr:uid="{00000000-0005-0000-0000-0000E2680000}"/>
    <cellStyle name="40% - Colore 5 11 6 4" xfId="27098" xr:uid="{00000000-0005-0000-0000-0000E3680000}"/>
    <cellStyle name="40% - Colore 5 11 7" xfId="27099" xr:uid="{00000000-0005-0000-0000-0000E4680000}"/>
    <cellStyle name="40% - Colore 5 11 7 2" xfId="27100" xr:uid="{00000000-0005-0000-0000-0000E5680000}"/>
    <cellStyle name="40% - Colore 5 11 7 3" xfId="27101" xr:uid="{00000000-0005-0000-0000-0000E6680000}"/>
    <cellStyle name="40% - Colore 5 11 8" xfId="27102" xr:uid="{00000000-0005-0000-0000-0000E7680000}"/>
    <cellStyle name="40% - Colore 5 11 8 2" xfId="27103" xr:uid="{00000000-0005-0000-0000-0000E8680000}"/>
    <cellStyle name="40% - Colore 5 11 8 3" xfId="27104" xr:uid="{00000000-0005-0000-0000-0000E9680000}"/>
    <cellStyle name="40% - Colore 5 11 9" xfId="27105" xr:uid="{00000000-0005-0000-0000-0000EA680000}"/>
    <cellStyle name="40% - Colore 5 11 9 2" xfId="27106" xr:uid="{00000000-0005-0000-0000-0000EB680000}"/>
    <cellStyle name="40% - Colore 5 11 9 3" xfId="27107" xr:uid="{00000000-0005-0000-0000-0000EC680000}"/>
    <cellStyle name="40% - Colore 5 12" xfId="27108" xr:uid="{00000000-0005-0000-0000-0000ED680000}"/>
    <cellStyle name="40% - Colore 5 12 10" xfId="27109" xr:uid="{00000000-0005-0000-0000-0000EE680000}"/>
    <cellStyle name="40% - Colore 5 12 11" xfId="27110" xr:uid="{00000000-0005-0000-0000-0000EF680000}"/>
    <cellStyle name="40% - Colore 5 12 2" xfId="27111" xr:uid="{00000000-0005-0000-0000-0000F0680000}"/>
    <cellStyle name="40% - Colore 5 12 2 10" xfId="27112" xr:uid="{00000000-0005-0000-0000-0000F1680000}"/>
    <cellStyle name="40% - Colore 5 12 2 2" xfId="27113" xr:uid="{00000000-0005-0000-0000-0000F2680000}"/>
    <cellStyle name="40% - Colore 5 12 2 2 2" xfId="27114" xr:uid="{00000000-0005-0000-0000-0000F3680000}"/>
    <cellStyle name="40% - Colore 5 12 2 2 2 2" xfId="27115" xr:uid="{00000000-0005-0000-0000-0000F4680000}"/>
    <cellStyle name="40% - Colore 5 12 2 2 2 2 2" xfId="27116" xr:uid="{00000000-0005-0000-0000-0000F5680000}"/>
    <cellStyle name="40% - Colore 5 12 2 2 2 2 3" xfId="27117" xr:uid="{00000000-0005-0000-0000-0000F6680000}"/>
    <cellStyle name="40% - Colore 5 12 2 2 2 3" xfId="27118" xr:uid="{00000000-0005-0000-0000-0000F7680000}"/>
    <cellStyle name="40% - Colore 5 12 2 2 2 4" xfId="27119" xr:uid="{00000000-0005-0000-0000-0000F8680000}"/>
    <cellStyle name="40% - Colore 5 12 2 2 3" xfId="27120" xr:uid="{00000000-0005-0000-0000-0000F9680000}"/>
    <cellStyle name="40% - Colore 5 12 2 2 3 2" xfId="27121" xr:uid="{00000000-0005-0000-0000-0000FA680000}"/>
    <cellStyle name="40% - Colore 5 12 2 2 3 3" xfId="27122" xr:uid="{00000000-0005-0000-0000-0000FB680000}"/>
    <cellStyle name="40% - Colore 5 12 2 2 4" xfId="27123" xr:uid="{00000000-0005-0000-0000-0000FC680000}"/>
    <cellStyle name="40% - Colore 5 12 2 2 4 2" xfId="27124" xr:uid="{00000000-0005-0000-0000-0000FD680000}"/>
    <cellStyle name="40% - Colore 5 12 2 2 4 3" xfId="27125" xr:uid="{00000000-0005-0000-0000-0000FE680000}"/>
    <cellStyle name="40% - Colore 5 12 2 2 5" xfId="27126" xr:uid="{00000000-0005-0000-0000-0000FF680000}"/>
    <cellStyle name="40% - Colore 5 12 2 2 5 2" xfId="27127" xr:uid="{00000000-0005-0000-0000-000000690000}"/>
    <cellStyle name="40% - Colore 5 12 2 2 5 3" xfId="27128" xr:uid="{00000000-0005-0000-0000-000001690000}"/>
    <cellStyle name="40% - Colore 5 12 2 2 6" xfId="27129" xr:uid="{00000000-0005-0000-0000-000002690000}"/>
    <cellStyle name="40% - Colore 5 12 2 2 7" xfId="27130" xr:uid="{00000000-0005-0000-0000-000003690000}"/>
    <cellStyle name="40% - Colore 5 12 2 3" xfId="27131" xr:uid="{00000000-0005-0000-0000-000004690000}"/>
    <cellStyle name="40% - Colore 5 12 2 3 2" xfId="27132" xr:uid="{00000000-0005-0000-0000-000005690000}"/>
    <cellStyle name="40% - Colore 5 12 2 3 2 2" xfId="27133" xr:uid="{00000000-0005-0000-0000-000006690000}"/>
    <cellStyle name="40% - Colore 5 12 2 3 2 2 2" xfId="27134" xr:uid="{00000000-0005-0000-0000-000007690000}"/>
    <cellStyle name="40% - Colore 5 12 2 3 2 2 3" xfId="27135" xr:uid="{00000000-0005-0000-0000-000008690000}"/>
    <cellStyle name="40% - Colore 5 12 2 3 2 3" xfId="27136" xr:uid="{00000000-0005-0000-0000-000009690000}"/>
    <cellStyle name="40% - Colore 5 12 2 3 2 4" xfId="27137" xr:uid="{00000000-0005-0000-0000-00000A690000}"/>
    <cellStyle name="40% - Colore 5 12 2 3 3" xfId="27138" xr:uid="{00000000-0005-0000-0000-00000B690000}"/>
    <cellStyle name="40% - Colore 5 12 2 3 3 2" xfId="27139" xr:uid="{00000000-0005-0000-0000-00000C690000}"/>
    <cellStyle name="40% - Colore 5 12 2 3 3 3" xfId="27140" xr:uid="{00000000-0005-0000-0000-00000D690000}"/>
    <cellStyle name="40% - Colore 5 12 2 3 4" xfId="27141" xr:uid="{00000000-0005-0000-0000-00000E690000}"/>
    <cellStyle name="40% - Colore 5 12 2 3 4 2" xfId="27142" xr:uid="{00000000-0005-0000-0000-00000F690000}"/>
    <cellStyle name="40% - Colore 5 12 2 3 4 3" xfId="27143" xr:uid="{00000000-0005-0000-0000-000010690000}"/>
    <cellStyle name="40% - Colore 5 12 2 3 5" xfId="27144" xr:uid="{00000000-0005-0000-0000-000011690000}"/>
    <cellStyle name="40% - Colore 5 12 2 3 5 2" xfId="27145" xr:uid="{00000000-0005-0000-0000-000012690000}"/>
    <cellStyle name="40% - Colore 5 12 2 3 5 3" xfId="27146" xr:uid="{00000000-0005-0000-0000-000013690000}"/>
    <cellStyle name="40% - Colore 5 12 2 3 6" xfId="27147" xr:uid="{00000000-0005-0000-0000-000014690000}"/>
    <cellStyle name="40% - Colore 5 12 2 3 7" xfId="27148" xr:uid="{00000000-0005-0000-0000-000015690000}"/>
    <cellStyle name="40% - Colore 5 12 2 4" xfId="27149" xr:uid="{00000000-0005-0000-0000-000016690000}"/>
    <cellStyle name="40% - Colore 5 12 2 4 2" xfId="27150" xr:uid="{00000000-0005-0000-0000-000017690000}"/>
    <cellStyle name="40% - Colore 5 12 2 4 2 2" xfId="27151" xr:uid="{00000000-0005-0000-0000-000018690000}"/>
    <cellStyle name="40% - Colore 5 12 2 4 2 2 2" xfId="27152" xr:uid="{00000000-0005-0000-0000-000019690000}"/>
    <cellStyle name="40% - Colore 5 12 2 4 2 2 3" xfId="27153" xr:uid="{00000000-0005-0000-0000-00001A690000}"/>
    <cellStyle name="40% - Colore 5 12 2 4 2 3" xfId="27154" xr:uid="{00000000-0005-0000-0000-00001B690000}"/>
    <cellStyle name="40% - Colore 5 12 2 4 2 4" xfId="27155" xr:uid="{00000000-0005-0000-0000-00001C690000}"/>
    <cellStyle name="40% - Colore 5 12 2 4 3" xfId="27156" xr:uid="{00000000-0005-0000-0000-00001D690000}"/>
    <cellStyle name="40% - Colore 5 12 2 4 3 2" xfId="27157" xr:uid="{00000000-0005-0000-0000-00001E690000}"/>
    <cellStyle name="40% - Colore 5 12 2 4 3 3" xfId="27158" xr:uid="{00000000-0005-0000-0000-00001F690000}"/>
    <cellStyle name="40% - Colore 5 12 2 4 4" xfId="27159" xr:uid="{00000000-0005-0000-0000-000020690000}"/>
    <cellStyle name="40% - Colore 5 12 2 4 4 2" xfId="27160" xr:uid="{00000000-0005-0000-0000-000021690000}"/>
    <cellStyle name="40% - Colore 5 12 2 4 4 3" xfId="27161" xr:uid="{00000000-0005-0000-0000-000022690000}"/>
    <cellStyle name="40% - Colore 5 12 2 4 5" xfId="27162" xr:uid="{00000000-0005-0000-0000-000023690000}"/>
    <cellStyle name="40% - Colore 5 12 2 4 5 2" xfId="27163" xr:uid="{00000000-0005-0000-0000-000024690000}"/>
    <cellStyle name="40% - Colore 5 12 2 4 5 3" xfId="27164" xr:uid="{00000000-0005-0000-0000-000025690000}"/>
    <cellStyle name="40% - Colore 5 12 2 4 6" xfId="27165" xr:uid="{00000000-0005-0000-0000-000026690000}"/>
    <cellStyle name="40% - Colore 5 12 2 4 7" xfId="27166" xr:uid="{00000000-0005-0000-0000-000027690000}"/>
    <cellStyle name="40% - Colore 5 12 2 5" xfId="27167" xr:uid="{00000000-0005-0000-0000-000028690000}"/>
    <cellStyle name="40% - Colore 5 12 2 5 2" xfId="27168" xr:uid="{00000000-0005-0000-0000-000029690000}"/>
    <cellStyle name="40% - Colore 5 12 2 5 2 2" xfId="27169" xr:uid="{00000000-0005-0000-0000-00002A690000}"/>
    <cellStyle name="40% - Colore 5 12 2 5 2 3" xfId="27170" xr:uid="{00000000-0005-0000-0000-00002B690000}"/>
    <cellStyle name="40% - Colore 5 12 2 5 3" xfId="27171" xr:uid="{00000000-0005-0000-0000-00002C690000}"/>
    <cellStyle name="40% - Colore 5 12 2 5 4" xfId="27172" xr:uid="{00000000-0005-0000-0000-00002D690000}"/>
    <cellStyle name="40% - Colore 5 12 2 6" xfId="27173" xr:uid="{00000000-0005-0000-0000-00002E690000}"/>
    <cellStyle name="40% - Colore 5 12 2 6 2" xfId="27174" xr:uid="{00000000-0005-0000-0000-00002F690000}"/>
    <cellStyle name="40% - Colore 5 12 2 6 3" xfId="27175" xr:uid="{00000000-0005-0000-0000-000030690000}"/>
    <cellStyle name="40% - Colore 5 12 2 7" xfId="27176" xr:uid="{00000000-0005-0000-0000-000031690000}"/>
    <cellStyle name="40% - Colore 5 12 2 7 2" xfId="27177" xr:uid="{00000000-0005-0000-0000-000032690000}"/>
    <cellStyle name="40% - Colore 5 12 2 7 3" xfId="27178" xr:uid="{00000000-0005-0000-0000-000033690000}"/>
    <cellStyle name="40% - Colore 5 12 2 8" xfId="27179" xr:uid="{00000000-0005-0000-0000-000034690000}"/>
    <cellStyle name="40% - Colore 5 12 2 8 2" xfId="27180" xr:uid="{00000000-0005-0000-0000-000035690000}"/>
    <cellStyle name="40% - Colore 5 12 2 8 3" xfId="27181" xr:uid="{00000000-0005-0000-0000-000036690000}"/>
    <cellStyle name="40% - Colore 5 12 2 9" xfId="27182" xr:uid="{00000000-0005-0000-0000-000037690000}"/>
    <cellStyle name="40% - Colore 5 12 3" xfId="27183" xr:uid="{00000000-0005-0000-0000-000038690000}"/>
    <cellStyle name="40% - Colore 5 12 3 2" xfId="27184" xr:uid="{00000000-0005-0000-0000-000039690000}"/>
    <cellStyle name="40% - Colore 5 12 3 2 2" xfId="27185" xr:uid="{00000000-0005-0000-0000-00003A690000}"/>
    <cellStyle name="40% - Colore 5 12 3 2 2 2" xfId="27186" xr:uid="{00000000-0005-0000-0000-00003B690000}"/>
    <cellStyle name="40% - Colore 5 12 3 2 2 3" xfId="27187" xr:uid="{00000000-0005-0000-0000-00003C690000}"/>
    <cellStyle name="40% - Colore 5 12 3 2 3" xfId="27188" xr:uid="{00000000-0005-0000-0000-00003D690000}"/>
    <cellStyle name="40% - Colore 5 12 3 2 4" xfId="27189" xr:uid="{00000000-0005-0000-0000-00003E690000}"/>
    <cellStyle name="40% - Colore 5 12 3 3" xfId="27190" xr:uid="{00000000-0005-0000-0000-00003F690000}"/>
    <cellStyle name="40% - Colore 5 12 3 3 2" xfId="27191" xr:uid="{00000000-0005-0000-0000-000040690000}"/>
    <cellStyle name="40% - Colore 5 12 3 3 3" xfId="27192" xr:uid="{00000000-0005-0000-0000-000041690000}"/>
    <cellStyle name="40% - Colore 5 12 3 4" xfId="27193" xr:uid="{00000000-0005-0000-0000-000042690000}"/>
    <cellStyle name="40% - Colore 5 12 3 4 2" xfId="27194" xr:uid="{00000000-0005-0000-0000-000043690000}"/>
    <cellStyle name="40% - Colore 5 12 3 4 3" xfId="27195" xr:uid="{00000000-0005-0000-0000-000044690000}"/>
    <cellStyle name="40% - Colore 5 12 3 5" xfId="27196" xr:uid="{00000000-0005-0000-0000-000045690000}"/>
    <cellStyle name="40% - Colore 5 12 3 5 2" xfId="27197" xr:uid="{00000000-0005-0000-0000-000046690000}"/>
    <cellStyle name="40% - Colore 5 12 3 5 3" xfId="27198" xr:uid="{00000000-0005-0000-0000-000047690000}"/>
    <cellStyle name="40% - Colore 5 12 3 6" xfId="27199" xr:uid="{00000000-0005-0000-0000-000048690000}"/>
    <cellStyle name="40% - Colore 5 12 3 7" xfId="27200" xr:uid="{00000000-0005-0000-0000-000049690000}"/>
    <cellStyle name="40% - Colore 5 12 4" xfId="27201" xr:uid="{00000000-0005-0000-0000-00004A690000}"/>
    <cellStyle name="40% - Colore 5 12 4 2" xfId="27202" xr:uid="{00000000-0005-0000-0000-00004B690000}"/>
    <cellStyle name="40% - Colore 5 12 4 2 2" xfId="27203" xr:uid="{00000000-0005-0000-0000-00004C690000}"/>
    <cellStyle name="40% - Colore 5 12 4 2 2 2" xfId="27204" xr:uid="{00000000-0005-0000-0000-00004D690000}"/>
    <cellStyle name="40% - Colore 5 12 4 2 2 3" xfId="27205" xr:uid="{00000000-0005-0000-0000-00004E690000}"/>
    <cellStyle name="40% - Colore 5 12 4 2 3" xfId="27206" xr:uid="{00000000-0005-0000-0000-00004F690000}"/>
    <cellStyle name="40% - Colore 5 12 4 2 4" xfId="27207" xr:uid="{00000000-0005-0000-0000-000050690000}"/>
    <cellStyle name="40% - Colore 5 12 4 3" xfId="27208" xr:uid="{00000000-0005-0000-0000-000051690000}"/>
    <cellStyle name="40% - Colore 5 12 4 3 2" xfId="27209" xr:uid="{00000000-0005-0000-0000-000052690000}"/>
    <cellStyle name="40% - Colore 5 12 4 3 3" xfId="27210" xr:uid="{00000000-0005-0000-0000-000053690000}"/>
    <cellStyle name="40% - Colore 5 12 4 4" xfId="27211" xr:uid="{00000000-0005-0000-0000-000054690000}"/>
    <cellStyle name="40% - Colore 5 12 4 4 2" xfId="27212" xr:uid="{00000000-0005-0000-0000-000055690000}"/>
    <cellStyle name="40% - Colore 5 12 4 4 3" xfId="27213" xr:uid="{00000000-0005-0000-0000-000056690000}"/>
    <cellStyle name="40% - Colore 5 12 4 5" xfId="27214" xr:uid="{00000000-0005-0000-0000-000057690000}"/>
    <cellStyle name="40% - Colore 5 12 4 5 2" xfId="27215" xr:uid="{00000000-0005-0000-0000-000058690000}"/>
    <cellStyle name="40% - Colore 5 12 4 5 3" xfId="27216" xr:uid="{00000000-0005-0000-0000-000059690000}"/>
    <cellStyle name="40% - Colore 5 12 4 6" xfId="27217" xr:uid="{00000000-0005-0000-0000-00005A690000}"/>
    <cellStyle name="40% - Colore 5 12 4 7" xfId="27218" xr:uid="{00000000-0005-0000-0000-00005B690000}"/>
    <cellStyle name="40% - Colore 5 12 5" xfId="27219" xr:uid="{00000000-0005-0000-0000-00005C690000}"/>
    <cellStyle name="40% - Colore 5 12 5 2" xfId="27220" xr:uid="{00000000-0005-0000-0000-00005D690000}"/>
    <cellStyle name="40% - Colore 5 12 5 2 2" xfId="27221" xr:uid="{00000000-0005-0000-0000-00005E690000}"/>
    <cellStyle name="40% - Colore 5 12 5 2 2 2" xfId="27222" xr:uid="{00000000-0005-0000-0000-00005F690000}"/>
    <cellStyle name="40% - Colore 5 12 5 2 2 3" xfId="27223" xr:uid="{00000000-0005-0000-0000-000060690000}"/>
    <cellStyle name="40% - Colore 5 12 5 2 3" xfId="27224" xr:uid="{00000000-0005-0000-0000-000061690000}"/>
    <cellStyle name="40% - Colore 5 12 5 2 4" xfId="27225" xr:uid="{00000000-0005-0000-0000-000062690000}"/>
    <cellStyle name="40% - Colore 5 12 5 3" xfId="27226" xr:uid="{00000000-0005-0000-0000-000063690000}"/>
    <cellStyle name="40% - Colore 5 12 5 3 2" xfId="27227" xr:uid="{00000000-0005-0000-0000-000064690000}"/>
    <cellStyle name="40% - Colore 5 12 5 3 3" xfId="27228" xr:uid="{00000000-0005-0000-0000-000065690000}"/>
    <cellStyle name="40% - Colore 5 12 5 4" xfId="27229" xr:uid="{00000000-0005-0000-0000-000066690000}"/>
    <cellStyle name="40% - Colore 5 12 5 4 2" xfId="27230" xr:uid="{00000000-0005-0000-0000-000067690000}"/>
    <cellStyle name="40% - Colore 5 12 5 4 3" xfId="27231" xr:uid="{00000000-0005-0000-0000-000068690000}"/>
    <cellStyle name="40% - Colore 5 12 5 5" xfId="27232" xr:uid="{00000000-0005-0000-0000-000069690000}"/>
    <cellStyle name="40% - Colore 5 12 5 5 2" xfId="27233" xr:uid="{00000000-0005-0000-0000-00006A690000}"/>
    <cellStyle name="40% - Colore 5 12 5 5 3" xfId="27234" xr:uid="{00000000-0005-0000-0000-00006B690000}"/>
    <cellStyle name="40% - Colore 5 12 5 6" xfId="27235" xr:uid="{00000000-0005-0000-0000-00006C690000}"/>
    <cellStyle name="40% - Colore 5 12 5 7" xfId="27236" xr:uid="{00000000-0005-0000-0000-00006D690000}"/>
    <cellStyle name="40% - Colore 5 12 6" xfId="27237" xr:uid="{00000000-0005-0000-0000-00006E690000}"/>
    <cellStyle name="40% - Colore 5 12 6 2" xfId="27238" xr:uid="{00000000-0005-0000-0000-00006F690000}"/>
    <cellStyle name="40% - Colore 5 12 6 2 2" xfId="27239" xr:uid="{00000000-0005-0000-0000-000070690000}"/>
    <cellStyle name="40% - Colore 5 12 6 2 3" xfId="27240" xr:uid="{00000000-0005-0000-0000-000071690000}"/>
    <cellStyle name="40% - Colore 5 12 6 3" xfId="27241" xr:uid="{00000000-0005-0000-0000-000072690000}"/>
    <cellStyle name="40% - Colore 5 12 6 4" xfId="27242" xr:uid="{00000000-0005-0000-0000-000073690000}"/>
    <cellStyle name="40% - Colore 5 12 7" xfId="27243" xr:uid="{00000000-0005-0000-0000-000074690000}"/>
    <cellStyle name="40% - Colore 5 12 7 2" xfId="27244" xr:uid="{00000000-0005-0000-0000-000075690000}"/>
    <cellStyle name="40% - Colore 5 12 7 3" xfId="27245" xr:uid="{00000000-0005-0000-0000-000076690000}"/>
    <cellStyle name="40% - Colore 5 12 8" xfId="27246" xr:uid="{00000000-0005-0000-0000-000077690000}"/>
    <cellStyle name="40% - Colore 5 12 8 2" xfId="27247" xr:uid="{00000000-0005-0000-0000-000078690000}"/>
    <cellStyle name="40% - Colore 5 12 8 3" xfId="27248" xr:uid="{00000000-0005-0000-0000-000079690000}"/>
    <cellStyle name="40% - Colore 5 12 9" xfId="27249" xr:uid="{00000000-0005-0000-0000-00007A690000}"/>
    <cellStyle name="40% - Colore 5 12 9 2" xfId="27250" xr:uid="{00000000-0005-0000-0000-00007B690000}"/>
    <cellStyle name="40% - Colore 5 12 9 3" xfId="27251" xr:uid="{00000000-0005-0000-0000-00007C690000}"/>
    <cellStyle name="40% - Colore 5 13" xfId="27252" xr:uid="{00000000-0005-0000-0000-00007D690000}"/>
    <cellStyle name="40% - Colore 5 13 10" xfId="27253" xr:uid="{00000000-0005-0000-0000-00007E690000}"/>
    <cellStyle name="40% - Colore 5 13 11" xfId="27254" xr:uid="{00000000-0005-0000-0000-00007F690000}"/>
    <cellStyle name="40% - Colore 5 13 2" xfId="27255" xr:uid="{00000000-0005-0000-0000-000080690000}"/>
    <cellStyle name="40% - Colore 5 13 2 10" xfId="27256" xr:uid="{00000000-0005-0000-0000-000081690000}"/>
    <cellStyle name="40% - Colore 5 13 2 2" xfId="27257" xr:uid="{00000000-0005-0000-0000-000082690000}"/>
    <cellStyle name="40% - Colore 5 13 2 2 2" xfId="27258" xr:uid="{00000000-0005-0000-0000-000083690000}"/>
    <cellStyle name="40% - Colore 5 13 2 2 2 2" xfId="27259" xr:uid="{00000000-0005-0000-0000-000084690000}"/>
    <cellStyle name="40% - Colore 5 13 2 2 2 2 2" xfId="27260" xr:uid="{00000000-0005-0000-0000-000085690000}"/>
    <cellStyle name="40% - Colore 5 13 2 2 2 2 3" xfId="27261" xr:uid="{00000000-0005-0000-0000-000086690000}"/>
    <cellStyle name="40% - Colore 5 13 2 2 2 3" xfId="27262" xr:uid="{00000000-0005-0000-0000-000087690000}"/>
    <cellStyle name="40% - Colore 5 13 2 2 2 4" xfId="27263" xr:uid="{00000000-0005-0000-0000-000088690000}"/>
    <cellStyle name="40% - Colore 5 13 2 2 3" xfId="27264" xr:uid="{00000000-0005-0000-0000-000089690000}"/>
    <cellStyle name="40% - Colore 5 13 2 2 3 2" xfId="27265" xr:uid="{00000000-0005-0000-0000-00008A690000}"/>
    <cellStyle name="40% - Colore 5 13 2 2 3 3" xfId="27266" xr:uid="{00000000-0005-0000-0000-00008B690000}"/>
    <cellStyle name="40% - Colore 5 13 2 2 4" xfId="27267" xr:uid="{00000000-0005-0000-0000-00008C690000}"/>
    <cellStyle name="40% - Colore 5 13 2 2 4 2" xfId="27268" xr:uid="{00000000-0005-0000-0000-00008D690000}"/>
    <cellStyle name="40% - Colore 5 13 2 2 4 3" xfId="27269" xr:uid="{00000000-0005-0000-0000-00008E690000}"/>
    <cellStyle name="40% - Colore 5 13 2 2 5" xfId="27270" xr:uid="{00000000-0005-0000-0000-00008F690000}"/>
    <cellStyle name="40% - Colore 5 13 2 2 5 2" xfId="27271" xr:uid="{00000000-0005-0000-0000-000090690000}"/>
    <cellStyle name="40% - Colore 5 13 2 2 5 3" xfId="27272" xr:uid="{00000000-0005-0000-0000-000091690000}"/>
    <cellStyle name="40% - Colore 5 13 2 2 6" xfId="27273" xr:uid="{00000000-0005-0000-0000-000092690000}"/>
    <cellStyle name="40% - Colore 5 13 2 2 7" xfId="27274" xr:uid="{00000000-0005-0000-0000-000093690000}"/>
    <cellStyle name="40% - Colore 5 13 2 3" xfId="27275" xr:uid="{00000000-0005-0000-0000-000094690000}"/>
    <cellStyle name="40% - Colore 5 13 2 3 2" xfId="27276" xr:uid="{00000000-0005-0000-0000-000095690000}"/>
    <cellStyle name="40% - Colore 5 13 2 3 2 2" xfId="27277" xr:uid="{00000000-0005-0000-0000-000096690000}"/>
    <cellStyle name="40% - Colore 5 13 2 3 2 2 2" xfId="27278" xr:uid="{00000000-0005-0000-0000-000097690000}"/>
    <cellStyle name="40% - Colore 5 13 2 3 2 2 3" xfId="27279" xr:uid="{00000000-0005-0000-0000-000098690000}"/>
    <cellStyle name="40% - Colore 5 13 2 3 2 3" xfId="27280" xr:uid="{00000000-0005-0000-0000-000099690000}"/>
    <cellStyle name="40% - Colore 5 13 2 3 2 4" xfId="27281" xr:uid="{00000000-0005-0000-0000-00009A690000}"/>
    <cellStyle name="40% - Colore 5 13 2 3 3" xfId="27282" xr:uid="{00000000-0005-0000-0000-00009B690000}"/>
    <cellStyle name="40% - Colore 5 13 2 3 3 2" xfId="27283" xr:uid="{00000000-0005-0000-0000-00009C690000}"/>
    <cellStyle name="40% - Colore 5 13 2 3 3 3" xfId="27284" xr:uid="{00000000-0005-0000-0000-00009D690000}"/>
    <cellStyle name="40% - Colore 5 13 2 3 4" xfId="27285" xr:uid="{00000000-0005-0000-0000-00009E690000}"/>
    <cellStyle name="40% - Colore 5 13 2 3 4 2" xfId="27286" xr:uid="{00000000-0005-0000-0000-00009F690000}"/>
    <cellStyle name="40% - Colore 5 13 2 3 4 3" xfId="27287" xr:uid="{00000000-0005-0000-0000-0000A0690000}"/>
    <cellStyle name="40% - Colore 5 13 2 3 5" xfId="27288" xr:uid="{00000000-0005-0000-0000-0000A1690000}"/>
    <cellStyle name="40% - Colore 5 13 2 3 5 2" xfId="27289" xr:uid="{00000000-0005-0000-0000-0000A2690000}"/>
    <cellStyle name="40% - Colore 5 13 2 3 5 3" xfId="27290" xr:uid="{00000000-0005-0000-0000-0000A3690000}"/>
    <cellStyle name="40% - Colore 5 13 2 3 6" xfId="27291" xr:uid="{00000000-0005-0000-0000-0000A4690000}"/>
    <cellStyle name="40% - Colore 5 13 2 3 7" xfId="27292" xr:uid="{00000000-0005-0000-0000-0000A5690000}"/>
    <cellStyle name="40% - Colore 5 13 2 4" xfId="27293" xr:uid="{00000000-0005-0000-0000-0000A6690000}"/>
    <cellStyle name="40% - Colore 5 13 2 4 2" xfId="27294" xr:uid="{00000000-0005-0000-0000-0000A7690000}"/>
    <cellStyle name="40% - Colore 5 13 2 4 2 2" xfId="27295" xr:uid="{00000000-0005-0000-0000-0000A8690000}"/>
    <cellStyle name="40% - Colore 5 13 2 4 2 2 2" xfId="27296" xr:uid="{00000000-0005-0000-0000-0000A9690000}"/>
    <cellStyle name="40% - Colore 5 13 2 4 2 2 3" xfId="27297" xr:uid="{00000000-0005-0000-0000-0000AA690000}"/>
    <cellStyle name="40% - Colore 5 13 2 4 2 3" xfId="27298" xr:uid="{00000000-0005-0000-0000-0000AB690000}"/>
    <cellStyle name="40% - Colore 5 13 2 4 2 4" xfId="27299" xr:uid="{00000000-0005-0000-0000-0000AC690000}"/>
    <cellStyle name="40% - Colore 5 13 2 4 3" xfId="27300" xr:uid="{00000000-0005-0000-0000-0000AD690000}"/>
    <cellStyle name="40% - Colore 5 13 2 4 3 2" xfId="27301" xr:uid="{00000000-0005-0000-0000-0000AE690000}"/>
    <cellStyle name="40% - Colore 5 13 2 4 3 3" xfId="27302" xr:uid="{00000000-0005-0000-0000-0000AF690000}"/>
    <cellStyle name="40% - Colore 5 13 2 4 4" xfId="27303" xr:uid="{00000000-0005-0000-0000-0000B0690000}"/>
    <cellStyle name="40% - Colore 5 13 2 4 4 2" xfId="27304" xr:uid="{00000000-0005-0000-0000-0000B1690000}"/>
    <cellStyle name="40% - Colore 5 13 2 4 4 3" xfId="27305" xr:uid="{00000000-0005-0000-0000-0000B2690000}"/>
    <cellStyle name="40% - Colore 5 13 2 4 5" xfId="27306" xr:uid="{00000000-0005-0000-0000-0000B3690000}"/>
    <cellStyle name="40% - Colore 5 13 2 4 5 2" xfId="27307" xr:uid="{00000000-0005-0000-0000-0000B4690000}"/>
    <cellStyle name="40% - Colore 5 13 2 4 5 3" xfId="27308" xr:uid="{00000000-0005-0000-0000-0000B5690000}"/>
    <cellStyle name="40% - Colore 5 13 2 4 6" xfId="27309" xr:uid="{00000000-0005-0000-0000-0000B6690000}"/>
    <cellStyle name="40% - Colore 5 13 2 4 7" xfId="27310" xr:uid="{00000000-0005-0000-0000-0000B7690000}"/>
    <cellStyle name="40% - Colore 5 13 2 5" xfId="27311" xr:uid="{00000000-0005-0000-0000-0000B8690000}"/>
    <cellStyle name="40% - Colore 5 13 2 5 2" xfId="27312" xr:uid="{00000000-0005-0000-0000-0000B9690000}"/>
    <cellStyle name="40% - Colore 5 13 2 5 2 2" xfId="27313" xr:uid="{00000000-0005-0000-0000-0000BA690000}"/>
    <cellStyle name="40% - Colore 5 13 2 5 2 3" xfId="27314" xr:uid="{00000000-0005-0000-0000-0000BB690000}"/>
    <cellStyle name="40% - Colore 5 13 2 5 3" xfId="27315" xr:uid="{00000000-0005-0000-0000-0000BC690000}"/>
    <cellStyle name="40% - Colore 5 13 2 5 4" xfId="27316" xr:uid="{00000000-0005-0000-0000-0000BD690000}"/>
    <cellStyle name="40% - Colore 5 13 2 6" xfId="27317" xr:uid="{00000000-0005-0000-0000-0000BE690000}"/>
    <cellStyle name="40% - Colore 5 13 2 6 2" xfId="27318" xr:uid="{00000000-0005-0000-0000-0000BF690000}"/>
    <cellStyle name="40% - Colore 5 13 2 6 3" xfId="27319" xr:uid="{00000000-0005-0000-0000-0000C0690000}"/>
    <cellStyle name="40% - Colore 5 13 2 7" xfId="27320" xr:uid="{00000000-0005-0000-0000-0000C1690000}"/>
    <cellStyle name="40% - Colore 5 13 2 7 2" xfId="27321" xr:uid="{00000000-0005-0000-0000-0000C2690000}"/>
    <cellStyle name="40% - Colore 5 13 2 7 3" xfId="27322" xr:uid="{00000000-0005-0000-0000-0000C3690000}"/>
    <cellStyle name="40% - Colore 5 13 2 8" xfId="27323" xr:uid="{00000000-0005-0000-0000-0000C4690000}"/>
    <cellStyle name="40% - Colore 5 13 2 8 2" xfId="27324" xr:uid="{00000000-0005-0000-0000-0000C5690000}"/>
    <cellStyle name="40% - Colore 5 13 2 8 3" xfId="27325" xr:uid="{00000000-0005-0000-0000-0000C6690000}"/>
    <cellStyle name="40% - Colore 5 13 2 9" xfId="27326" xr:uid="{00000000-0005-0000-0000-0000C7690000}"/>
    <cellStyle name="40% - Colore 5 13 3" xfId="27327" xr:uid="{00000000-0005-0000-0000-0000C8690000}"/>
    <cellStyle name="40% - Colore 5 13 3 2" xfId="27328" xr:uid="{00000000-0005-0000-0000-0000C9690000}"/>
    <cellStyle name="40% - Colore 5 13 3 2 2" xfId="27329" xr:uid="{00000000-0005-0000-0000-0000CA690000}"/>
    <cellStyle name="40% - Colore 5 13 3 2 2 2" xfId="27330" xr:uid="{00000000-0005-0000-0000-0000CB690000}"/>
    <cellStyle name="40% - Colore 5 13 3 2 2 3" xfId="27331" xr:uid="{00000000-0005-0000-0000-0000CC690000}"/>
    <cellStyle name="40% - Colore 5 13 3 2 3" xfId="27332" xr:uid="{00000000-0005-0000-0000-0000CD690000}"/>
    <cellStyle name="40% - Colore 5 13 3 2 4" xfId="27333" xr:uid="{00000000-0005-0000-0000-0000CE690000}"/>
    <cellStyle name="40% - Colore 5 13 3 3" xfId="27334" xr:uid="{00000000-0005-0000-0000-0000CF690000}"/>
    <cellStyle name="40% - Colore 5 13 3 3 2" xfId="27335" xr:uid="{00000000-0005-0000-0000-0000D0690000}"/>
    <cellStyle name="40% - Colore 5 13 3 3 3" xfId="27336" xr:uid="{00000000-0005-0000-0000-0000D1690000}"/>
    <cellStyle name="40% - Colore 5 13 3 4" xfId="27337" xr:uid="{00000000-0005-0000-0000-0000D2690000}"/>
    <cellStyle name="40% - Colore 5 13 3 4 2" xfId="27338" xr:uid="{00000000-0005-0000-0000-0000D3690000}"/>
    <cellStyle name="40% - Colore 5 13 3 4 3" xfId="27339" xr:uid="{00000000-0005-0000-0000-0000D4690000}"/>
    <cellStyle name="40% - Colore 5 13 3 5" xfId="27340" xr:uid="{00000000-0005-0000-0000-0000D5690000}"/>
    <cellStyle name="40% - Colore 5 13 3 5 2" xfId="27341" xr:uid="{00000000-0005-0000-0000-0000D6690000}"/>
    <cellStyle name="40% - Colore 5 13 3 5 3" xfId="27342" xr:uid="{00000000-0005-0000-0000-0000D7690000}"/>
    <cellStyle name="40% - Colore 5 13 3 6" xfId="27343" xr:uid="{00000000-0005-0000-0000-0000D8690000}"/>
    <cellStyle name="40% - Colore 5 13 3 7" xfId="27344" xr:uid="{00000000-0005-0000-0000-0000D9690000}"/>
    <cellStyle name="40% - Colore 5 13 4" xfId="27345" xr:uid="{00000000-0005-0000-0000-0000DA690000}"/>
    <cellStyle name="40% - Colore 5 13 4 2" xfId="27346" xr:uid="{00000000-0005-0000-0000-0000DB690000}"/>
    <cellStyle name="40% - Colore 5 13 4 2 2" xfId="27347" xr:uid="{00000000-0005-0000-0000-0000DC690000}"/>
    <cellStyle name="40% - Colore 5 13 4 2 2 2" xfId="27348" xr:uid="{00000000-0005-0000-0000-0000DD690000}"/>
    <cellStyle name="40% - Colore 5 13 4 2 2 3" xfId="27349" xr:uid="{00000000-0005-0000-0000-0000DE690000}"/>
    <cellStyle name="40% - Colore 5 13 4 2 3" xfId="27350" xr:uid="{00000000-0005-0000-0000-0000DF690000}"/>
    <cellStyle name="40% - Colore 5 13 4 2 4" xfId="27351" xr:uid="{00000000-0005-0000-0000-0000E0690000}"/>
    <cellStyle name="40% - Colore 5 13 4 3" xfId="27352" xr:uid="{00000000-0005-0000-0000-0000E1690000}"/>
    <cellStyle name="40% - Colore 5 13 4 3 2" xfId="27353" xr:uid="{00000000-0005-0000-0000-0000E2690000}"/>
    <cellStyle name="40% - Colore 5 13 4 3 3" xfId="27354" xr:uid="{00000000-0005-0000-0000-0000E3690000}"/>
    <cellStyle name="40% - Colore 5 13 4 4" xfId="27355" xr:uid="{00000000-0005-0000-0000-0000E4690000}"/>
    <cellStyle name="40% - Colore 5 13 4 4 2" xfId="27356" xr:uid="{00000000-0005-0000-0000-0000E5690000}"/>
    <cellStyle name="40% - Colore 5 13 4 4 3" xfId="27357" xr:uid="{00000000-0005-0000-0000-0000E6690000}"/>
    <cellStyle name="40% - Colore 5 13 4 5" xfId="27358" xr:uid="{00000000-0005-0000-0000-0000E7690000}"/>
    <cellStyle name="40% - Colore 5 13 4 5 2" xfId="27359" xr:uid="{00000000-0005-0000-0000-0000E8690000}"/>
    <cellStyle name="40% - Colore 5 13 4 5 3" xfId="27360" xr:uid="{00000000-0005-0000-0000-0000E9690000}"/>
    <cellStyle name="40% - Colore 5 13 4 6" xfId="27361" xr:uid="{00000000-0005-0000-0000-0000EA690000}"/>
    <cellStyle name="40% - Colore 5 13 4 7" xfId="27362" xr:uid="{00000000-0005-0000-0000-0000EB690000}"/>
    <cellStyle name="40% - Colore 5 13 5" xfId="27363" xr:uid="{00000000-0005-0000-0000-0000EC690000}"/>
    <cellStyle name="40% - Colore 5 13 5 2" xfId="27364" xr:uid="{00000000-0005-0000-0000-0000ED690000}"/>
    <cellStyle name="40% - Colore 5 13 5 2 2" xfId="27365" xr:uid="{00000000-0005-0000-0000-0000EE690000}"/>
    <cellStyle name="40% - Colore 5 13 5 2 2 2" xfId="27366" xr:uid="{00000000-0005-0000-0000-0000EF690000}"/>
    <cellStyle name="40% - Colore 5 13 5 2 2 3" xfId="27367" xr:uid="{00000000-0005-0000-0000-0000F0690000}"/>
    <cellStyle name="40% - Colore 5 13 5 2 3" xfId="27368" xr:uid="{00000000-0005-0000-0000-0000F1690000}"/>
    <cellStyle name="40% - Colore 5 13 5 2 4" xfId="27369" xr:uid="{00000000-0005-0000-0000-0000F2690000}"/>
    <cellStyle name="40% - Colore 5 13 5 3" xfId="27370" xr:uid="{00000000-0005-0000-0000-0000F3690000}"/>
    <cellStyle name="40% - Colore 5 13 5 3 2" xfId="27371" xr:uid="{00000000-0005-0000-0000-0000F4690000}"/>
    <cellStyle name="40% - Colore 5 13 5 3 3" xfId="27372" xr:uid="{00000000-0005-0000-0000-0000F5690000}"/>
    <cellStyle name="40% - Colore 5 13 5 4" xfId="27373" xr:uid="{00000000-0005-0000-0000-0000F6690000}"/>
    <cellStyle name="40% - Colore 5 13 5 4 2" xfId="27374" xr:uid="{00000000-0005-0000-0000-0000F7690000}"/>
    <cellStyle name="40% - Colore 5 13 5 4 3" xfId="27375" xr:uid="{00000000-0005-0000-0000-0000F8690000}"/>
    <cellStyle name="40% - Colore 5 13 5 5" xfId="27376" xr:uid="{00000000-0005-0000-0000-0000F9690000}"/>
    <cellStyle name="40% - Colore 5 13 5 5 2" xfId="27377" xr:uid="{00000000-0005-0000-0000-0000FA690000}"/>
    <cellStyle name="40% - Colore 5 13 5 5 3" xfId="27378" xr:uid="{00000000-0005-0000-0000-0000FB690000}"/>
    <cellStyle name="40% - Colore 5 13 5 6" xfId="27379" xr:uid="{00000000-0005-0000-0000-0000FC690000}"/>
    <cellStyle name="40% - Colore 5 13 5 7" xfId="27380" xr:uid="{00000000-0005-0000-0000-0000FD690000}"/>
    <cellStyle name="40% - Colore 5 13 6" xfId="27381" xr:uid="{00000000-0005-0000-0000-0000FE690000}"/>
    <cellStyle name="40% - Colore 5 13 6 2" xfId="27382" xr:uid="{00000000-0005-0000-0000-0000FF690000}"/>
    <cellStyle name="40% - Colore 5 13 6 2 2" xfId="27383" xr:uid="{00000000-0005-0000-0000-0000006A0000}"/>
    <cellStyle name="40% - Colore 5 13 6 2 3" xfId="27384" xr:uid="{00000000-0005-0000-0000-0000016A0000}"/>
    <cellStyle name="40% - Colore 5 13 6 3" xfId="27385" xr:uid="{00000000-0005-0000-0000-0000026A0000}"/>
    <cellStyle name="40% - Colore 5 13 6 4" xfId="27386" xr:uid="{00000000-0005-0000-0000-0000036A0000}"/>
    <cellStyle name="40% - Colore 5 13 7" xfId="27387" xr:uid="{00000000-0005-0000-0000-0000046A0000}"/>
    <cellStyle name="40% - Colore 5 13 7 2" xfId="27388" xr:uid="{00000000-0005-0000-0000-0000056A0000}"/>
    <cellStyle name="40% - Colore 5 13 7 3" xfId="27389" xr:uid="{00000000-0005-0000-0000-0000066A0000}"/>
    <cellStyle name="40% - Colore 5 13 8" xfId="27390" xr:uid="{00000000-0005-0000-0000-0000076A0000}"/>
    <cellStyle name="40% - Colore 5 13 8 2" xfId="27391" xr:uid="{00000000-0005-0000-0000-0000086A0000}"/>
    <cellStyle name="40% - Colore 5 13 8 3" xfId="27392" xr:uid="{00000000-0005-0000-0000-0000096A0000}"/>
    <cellStyle name="40% - Colore 5 13 9" xfId="27393" xr:uid="{00000000-0005-0000-0000-00000A6A0000}"/>
    <cellStyle name="40% - Colore 5 13 9 2" xfId="27394" xr:uid="{00000000-0005-0000-0000-00000B6A0000}"/>
    <cellStyle name="40% - Colore 5 13 9 3" xfId="27395" xr:uid="{00000000-0005-0000-0000-00000C6A0000}"/>
    <cellStyle name="40% - Colore 5 14" xfId="27396" xr:uid="{00000000-0005-0000-0000-00000D6A0000}"/>
    <cellStyle name="40% - Colore 5 14 10" xfId="27397" xr:uid="{00000000-0005-0000-0000-00000E6A0000}"/>
    <cellStyle name="40% - Colore 5 14 11" xfId="27398" xr:uid="{00000000-0005-0000-0000-00000F6A0000}"/>
    <cellStyle name="40% - Colore 5 14 2" xfId="27399" xr:uid="{00000000-0005-0000-0000-0000106A0000}"/>
    <cellStyle name="40% - Colore 5 14 2 10" xfId="27400" xr:uid="{00000000-0005-0000-0000-0000116A0000}"/>
    <cellStyle name="40% - Colore 5 14 2 2" xfId="27401" xr:uid="{00000000-0005-0000-0000-0000126A0000}"/>
    <cellStyle name="40% - Colore 5 14 2 2 2" xfId="27402" xr:uid="{00000000-0005-0000-0000-0000136A0000}"/>
    <cellStyle name="40% - Colore 5 14 2 2 2 2" xfId="27403" xr:uid="{00000000-0005-0000-0000-0000146A0000}"/>
    <cellStyle name="40% - Colore 5 14 2 2 2 2 2" xfId="27404" xr:uid="{00000000-0005-0000-0000-0000156A0000}"/>
    <cellStyle name="40% - Colore 5 14 2 2 2 2 3" xfId="27405" xr:uid="{00000000-0005-0000-0000-0000166A0000}"/>
    <cellStyle name="40% - Colore 5 14 2 2 2 3" xfId="27406" xr:uid="{00000000-0005-0000-0000-0000176A0000}"/>
    <cellStyle name="40% - Colore 5 14 2 2 2 4" xfId="27407" xr:uid="{00000000-0005-0000-0000-0000186A0000}"/>
    <cellStyle name="40% - Colore 5 14 2 2 3" xfId="27408" xr:uid="{00000000-0005-0000-0000-0000196A0000}"/>
    <cellStyle name="40% - Colore 5 14 2 2 3 2" xfId="27409" xr:uid="{00000000-0005-0000-0000-00001A6A0000}"/>
    <cellStyle name="40% - Colore 5 14 2 2 3 3" xfId="27410" xr:uid="{00000000-0005-0000-0000-00001B6A0000}"/>
    <cellStyle name="40% - Colore 5 14 2 2 4" xfId="27411" xr:uid="{00000000-0005-0000-0000-00001C6A0000}"/>
    <cellStyle name="40% - Colore 5 14 2 2 4 2" xfId="27412" xr:uid="{00000000-0005-0000-0000-00001D6A0000}"/>
    <cellStyle name="40% - Colore 5 14 2 2 4 3" xfId="27413" xr:uid="{00000000-0005-0000-0000-00001E6A0000}"/>
    <cellStyle name="40% - Colore 5 14 2 2 5" xfId="27414" xr:uid="{00000000-0005-0000-0000-00001F6A0000}"/>
    <cellStyle name="40% - Colore 5 14 2 2 5 2" xfId="27415" xr:uid="{00000000-0005-0000-0000-0000206A0000}"/>
    <cellStyle name="40% - Colore 5 14 2 2 5 3" xfId="27416" xr:uid="{00000000-0005-0000-0000-0000216A0000}"/>
    <cellStyle name="40% - Colore 5 14 2 2 6" xfId="27417" xr:uid="{00000000-0005-0000-0000-0000226A0000}"/>
    <cellStyle name="40% - Colore 5 14 2 2 7" xfId="27418" xr:uid="{00000000-0005-0000-0000-0000236A0000}"/>
    <cellStyle name="40% - Colore 5 14 2 3" xfId="27419" xr:uid="{00000000-0005-0000-0000-0000246A0000}"/>
    <cellStyle name="40% - Colore 5 14 2 3 2" xfId="27420" xr:uid="{00000000-0005-0000-0000-0000256A0000}"/>
    <cellStyle name="40% - Colore 5 14 2 3 2 2" xfId="27421" xr:uid="{00000000-0005-0000-0000-0000266A0000}"/>
    <cellStyle name="40% - Colore 5 14 2 3 2 2 2" xfId="27422" xr:uid="{00000000-0005-0000-0000-0000276A0000}"/>
    <cellStyle name="40% - Colore 5 14 2 3 2 2 3" xfId="27423" xr:uid="{00000000-0005-0000-0000-0000286A0000}"/>
    <cellStyle name="40% - Colore 5 14 2 3 2 3" xfId="27424" xr:uid="{00000000-0005-0000-0000-0000296A0000}"/>
    <cellStyle name="40% - Colore 5 14 2 3 2 4" xfId="27425" xr:uid="{00000000-0005-0000-0000-00002A6A0000}"/>
    <cellStyle name="40% - Colore 5 14 2 3 3" xfId="27426" xr:uid="{00000000-0005-0000-0000-00002B6A0000}"/>
    <cellStyle name="40% - Colore 5 14 2 3 3 2" xfId="27427" xr:uid="{00000000-0005-0000-0000-00002C6A0000}"/>
    <cellStyle name="40% - Colore 5 14 2 3 3 3" xfId="27428" xr:uid="{00000000-0005-0000-0000-00002D6A0000}"/>
    <cellStyle name="40% - Colore 5 14 2 3 4" xfId="27429" xr:uid="{00000000-0005-0000-0000-00002E6A0000}"/>
    <cellStyle name="40% - Colore 5 14 2 3 4 2" xfId="27430" xr:uid="{00000000-0005-0000-0000-00002F6A0000}"/>
    <cellStyle name="40% - Colore 5 14 2 3 4 3" xfId="27431" xr:uid="{00000000-0005-0000-0000-0000306A0000}"/>
    <cellStyle name="40% - Colore 5 14 2 3 5" xfId="27432" xr:uid="{00000000-0005-0000-0000-0000316A0000}"/>
    <cellStyle name="40% - Colore 5 14 2 3 5 2" xfId="27433" xr:uid="{00000000-0005-0000-0000-0000326A0000}"/>
    <cellStyle name="40% - Colore 5 14 2 3 5 3" xfId="27434" xr:uid="{00000000-0005-0000-0000-0000336A0000}"/>
    <cellStyle name="40% - Colore 5 14 2 3 6" xfId="27435" xr:uid="{00000000-0005-0000-0000-0000346A0000}"/>
    <cellStyle name="40% - Colore 5 14 2 3 7" xfId="27436" xr:uid="{00000000-0005-0000-0000-0000356A0000}"/>
    <cellStyle name="40% - Colore 5 14 2 4" xfId="27437" xr:uid="{00000000-0005-0000-0000-0000366A0000}"/>
    <cellStyle name="40% - Colore 5 14 2 4 2" xfId="27438" xr:uid="{00000000-0005-0000-0000-0000376A0000}"/>
    <cellStyle name="40% - Colore 5 14 2 4 2 2" xfId="27439" xr:uid="{00000000-0005-0000-0000-0000386A0000}"/>
    <cellStyle name="40% - Colore 5 14 2 4 2 2 2" xfId="27440" xr:uid="{00000000-0005-0000-0000-0000396A0000}"/>
    <cellStyle name="40% - Colore 5 14 2 4 2 2 3" xfId="27441" xr:uid="{00000000-0005-0000-0000-00003A6A0000}"/>
    <cellStyle name="40% - Colore 5 14 2 4 2 3" xfId="27442" xr:uid="{00000000-0005-0000-0000-00003B6A0000}"/>
    <cellStyle name="40% - Colore 5 14 2 4 2 4" xfId="27443" xr:uid="{00000000-0005-0000-0000-00003C6A0000}"/>
    <cellStyle name="40% - Colore 5 14 2 4 3" xfId="27444" xr:uid="{00000000-0005-0000-0000-00003D6A0000}"/>
    <cellStyle name="40% - Colore 5 14 2 4 3 2" xfId="27445" xr:uid="{00000000-0005-0000-0000-00003E6A0000}"/>
    <cellStyle name="40% - Colore 5 14 2 4 3 3" xfId="27446" xr:uid="{00000000-0005-0000-0000-00003F6A0000}"/>
    <cellStyle name="40% - Colore 5 14 2 4 4" xfId="27447" xr:uid="{00000000-0005-0000-0000-0000406A0000}"/>
    <cellStyle name="40% - Colore 5 14 2 4 4 2" xfId="27448" xr:uid="{00000000-0005-0000-0000-0000416A0000}"/>
    <cellStyle name="40% - Colore 5 14 2 4 4 3" xfId="27449" xr:uid="{00000000-0005-0000-0000-0000426A0000}"/>
    <cellStyle name="40% - Colore 5 14 2 4 5" xfId="27450" xr:uid="{00000000-0005-0000-0000-0000436A0000}"/>
    <cellStyle name="40% - Colore 5 14 2 4 5 2" xfId="27451" xr:uid="{00000000-0005-0000-0000-0000446A0000}"/>
    <cellStyle name="40% - Colore 5 14 2 4 5 3" xfId="27452" xr:uid="{00000000-0005-0000-0000-0000456A0000}"/>
    <cellStyle name="40% - Colore 5 14 2 4 6" xfId="27453" xr:uid="{00000000-0005-0000-0000-0000466A0000}"/>
    <cellStyle name="40% - Colore 5 14 2 4 7" xfId="27454" xr:uid="{00000000-0005-0000-0000-0000476A0000}"/>
    <cellStyle name="40% - Colore 5 14 2 5" xfId="27455" xr:uid="{00000000-0005-0000-0000-0000486A0000}"/>
    <cellStyle name="40% - Colore 5 14 2 5 2" xfId="27456" xr:uid="{00000000-0005-0000-0000-0000496A0000}"/>
    <cellStyle name="40% - Colore 5 14 2 5 2 2" xfId="27457" xr:uid="{00000000-0005-0000-0000-00004A6A0000}"/>
    <cellStyle name="40% - Colore 5 14 2 5 2 3" xfId="27458" xr:uid="{00000000-0005-0000-0000-00004B6A0000}"/>
    <cellStyle name="40% - Colore 5 14 2 5 3" xfId="27459" xr:uid="{00000000-0005-0000-0000-00004C6A0000}"/>
    <cellStyle name="40% - Colore 5 14 2 5 4" xfId="27460" xr:uid="{00000000-0005-0000-0000-00004D6A0000}"/>
    <cellStyle name="40% - Colore 5 14 2 6" xfId="27461" xr:uid="{00000000-0005-0000-0000-00004E6A0000}"/>
    <cellStyle name="40% - Colore 5 14 2 6 2" xfId="27462" xr:uid="{00000000-0005-0000-0000-00004F6A0000}"/>
    <cellStyle name="40% - Colore 5 14 2 6 3" xfId="27463" xr:uid="{00000000-0005-0000-0000-0000506A0000}"/>
    <cellStyle name="40% - Colore 5 14 2 7" xfId="27464" xr:uid="{00000000-0005-0000-0000-0000516A0000}"/>
    <cellStyle name="40% - Colore 5 14 2 7 2" xfId="27465" xr:uid="{00000000-0005-0000-0000-0000526A0000}"/>
    <cellStyle name="40% - Colore 5 14 2 7 3" xfId="27466" xr:uid="{00000000-0005-0000-0000-0000536A0000}"/>
    <cellStyle name="40% - Colore 5 14 2 8" xfId="27467" xr:uid="{00000000-0005-0000-0000-0000546A0000}"/>
    <cellStyle name="40% - Colore 5 14 2 8 2" xfId="27468" xr:uid="{00000000-0005-0000-0000-0000556A0000}"/>
    <cellStyle name="40% - Colore 5 14 2 8 3" xfId="27469" xr:uid="{00000000-0005-0000-0000-0000566A0000}"/>
    <cellStyle name="40% - Colore 5 14 2 9" xfId="27470" xr:uid="{00000000-0005-0000-0000-0000576A0000}"/>
    <cellStyle name="40% - Colore 5 14 3" xfId="27471" xr:uid="{00000000-0005-0000-0000-0000586A0000}"/>
    <cellStyle name="40% - Colore 5 14 3 2" xfId="27472" xr:uid="{00000000-0005-0000-0000-0000596A0000}"/>
    <cellStyle name="40% - Colore 5 14 3 2 2" xfId="27473" xr:uid="{00000000-0005-0000-0000-00005A6A0000}"/>
    <cellStyle name="40% - Colore 5 14 3 2 2 2" xfId="27474" xr:uid="{00000000-0005-0000-0000-00005B6A0000}"/>
    <cellStyle name="40% - Colore 5 14 3 2 2 3" xfId="27475" xr:uid="{00000000-0005-0000-0000-00005C6A0000}"/>
    <cellStyle name="40% - Colore 5 14 3 2 3" xfId="27476" xr:uid="{00000000-0005-0000-0000-00005D6A0000}"/>
    <cellStyle name="40% - Colore 5 14 3 2 4" xfId="27477" xr:uid="{00000000-0005-0000-0000-00005E6A0000}"/>
    <cellStyle name="40% - Colore 5 14 3 3" xfId="27478" xr:uid="{00000000-0005-0000-0000-00005F6A0000}"/>
    <cellStyle name="40% - Colore 5 14 3 3 2" xfId="27479" xr:uid="{00000000-0005-0000-0000-0000606A0000}"/>
    <cellStyle name="40% - Colore 5 14 3 3 3" xfId="27480" xr:uid="{00000000-0005-0000-0000-0000616A0000}"/>
    <cellStyle name="40% - Colore 5 14 3 4" xfId="27481" xr:uid="{00000000-0005-0000-0000-0000626A0000}"/>
    <cellStyle name="40% - Colore 5 14 3 4 2" xfId="27482" xr:uid="{00000000-0005-0000-0000-0000636A0000}"/>
    <cellStyle name="40% - Colore 5 14 3 4 3" xfId="27483" xr:uid="{00000000-0005-0000-0000-0000646A0000}"/>
    <cellStyle name="40% - Colore 5 14 3 5" xfId="27484" xr:uid="{00000000-0005-0000-0000-0000656A0000}"/>
    <cellStyle name="40% - Colore 5 14 3 5 2" xfId="27485" xr:uid="{00000000-0005-0000-0000-0000666A0000}"/>
    <cellStyle name="40% - Colore 5 14 3 5 3" xfId="27486" xr:uid="{00000000-0005-0000-0000-0000676A0000}"/>
    <cellStyle name="40% - Colore 5 14 3 6" xfId="27487" xr:uid="{00000000-0005-0000-0000-0000686A0000}"/>
    <cellStyle name="40% - Colore 5 14 3 7" xfId="27488" xr:uid="{00000000-0005-0000-0000-0000696A0000}"/>
    <cellStyle name="40% - Colore 5 14 4" xfId="27489" xr:uid="{00000000-0005-0000-0000-00006A6A0000}"/>
    <cellStyle name="40% - Colore 5 14 4 2" xfId="27490" xr:uid="{00000000-0005-0000-0000-00006B6A0000}"/>
    <cellStyle name="40% - Colore 5 14 4 2 2" xfId="27491" xr:uid="{00000000-0005-0000-0000-00006C6A0000}"/>
    <cellStyle name="40% - Colore 5 14 4 2 2 2" xfId="27492" xr:uid="{00000000-0005-0000-0000-00006D6A0000}"/>
    <cellStyle name="40% - Colore 5 14 4 2 2 3" xfId="27493" xr:uid="{00000000-0005-0000-0000-00006E6A0000}"/>
    <cellStyle name="40% - Colore 5 14 4 2 3" xfId="27494" xr:uid="{00000000-0005-0000-0000-00006F6A0000}"/>
    <cellStyle name="40% - Colore 5 14 4 2 4" xfId="27495" xr:uid="{00000000-0005-0000-0000-0000706A0000}"/>
    <cellStyle name="40% - Colore 5 14 4 3" xfId="27496" xr:uid="{00000000-0005-0000-0000-0000716A0000}"/>
    <cellStyle name="40% - Colore 5 14 4 3 2" xfId="27497" xr:uid="{00000000-0005-0000-0000-0000726A0000}"/>
    <cellStyle name="40% - Colore 5 14 4 3 3" xfId="27498" xr:uid="{00000000-0005-0000-0000-0000736A0000}"/>
    <cellStyle name="40% - Colore 5 14 4 4" xfId="27499" xr:uid="{00000000-0005-0000-0000-0000746A0000}"/>
    <cellStyle name="40% - Colore 5 14 4 4 2" xfId="27500" xr:uid="{00000000-0005-0000-0000-0000756A0000}"/>
    <cellStyle name="40% - Colore 5 14 4 4 3" xfId="27501" xr:uid="{00000000-0005-0000-0000-0000766A0000}"/>
    <cellStyle name="40% - Colore 5 14 4 5" xfId="27502" xr:uid="{00000000-0005-0000-0000-0000776A0000}"/>
    <cellStyle name="40% - Colore 5 14 4 5 2" xfId="27503" xr:uid="{00000000-0005-0000-0000-0000786A0000}"/>
    <cellStyle name="40% - Colore 5 14 4 5 3" xfId="27504" xr:uid="{00000000-0005-0000-0000-0000796A0000}"/>
    <cellStyle name="40% - Colore 5 14 4 6" xfId="27505" xr:uid="{00000000-0005-0000-0000-00007A6A0000}"/>
    <cellStyle name="40% - Colore 5 14 4 7" xfId="27506" xr:uid="{00000000-0005-0000-0000-00007B6A0000}"/>
    <cellStyle name="40% - Colore 5 14 5" xfId="27507" xr:uid="{00000000-0005-0000-0000-00007C6A0000}"/>
    <cellStyle name="40% - Colore 5 14 5 2" xfId="27508" xr:uid="{00000000-0005-0000-0000-00007D6A0000}"/>
    <cellStyle name="40% - Colore 5 14 5 2 2" xfId="27509" xr:uid="{00000000-0005-0000-0000-00007E6A0000}"/>
    <cellStyle name="40% - Colore 5 14 5 2 2 2" xfId="27510" xr:uid="{00000000-0005-0000-0000-00007F6A0000}"/>
    <cellStyle name="40% - Colore 5 14 5 2 2 3" xfId="27511" xr:uid="{00000000-0005-0000-0000-0000806A0000}"/>
    <cellStyle name="40% - Colore 5 14 5 2 3" xfId="27512" xr:uid="{00000000-0005-0000-0000-0000816A0000}"/>
    <cellStyle name="40% - Colore 5 14 5 2 4" xfId="27513" xr:uid="{00000000-0005-0000-0000-0000826A0000}"/>
    <cellStyle name="40% - Colore 5 14 5 3" xfId="27514" xr:uid="{00000000-0005-0000-0000-0000836A0000}"/>
    <cellStyle name="40% - Colore 5 14 5 3 2" xfId="27515" xr:uid="{00000000-0005-0000-0000-0000846A0000}"/>
    <cellStyle name="40% - Colore 5 14 5 3 3" xfId="27516" xr:uid="{00000000-0005-0000-0000-0000856A0000}"/>
    <cellStyle name="40% - Colore 5 14 5 4" xfId="27517" xr:uid="{00000000-0005-0000-0000-0000866A0000}"/>
    <cellStyle name="40% - Colore 5 14 5 4 2" xfId="27518" xr:uid="{00000000-0005-0000-0000-0000876A0000}"/>
    <cellStyle name="40% - Colore 5 14 5 4 3" xfId="27519" xr:uid="{00000000-0005-0000-0000-0000886A0000}"/>
    <cellStyle name="40% - Colore 5 14 5 5" xfId="27520" xr:uid="{00000000-0005-0000-0000-0000896A0000}"/>
    <cellStyle name="40% - Colore 5 14 5 5 2" xfId="27521" xr:uid="{00000000-0005-0000-0000-00008A6A0000}"/>
    <cellStyle name="40% - Colore 5 14 5 5 3" xfId="27522" xr:uid="{00000000-0005-0000-0000-00008B6A0000}"/>
    <cellStyle name="40% - Colore 5 14 5 6" xfId="27523" xr:uid="{00000000-0005-0000-0000-00008C6A0000}"/>
    <cellStyle name="40% - Colore 5 14 5 7" xfId="27524" xr:uid="{00000000-0005-0000-0000-00008D6A0000}"/>
    <cellStyle name="40% - Colore 5 14 6" xfId="27525" xr:uid="{00000000-0005-0000-0000-00008E6A0000}"/>
    <cellStyle name="40% - Colore 5 14 6 2" xfId="27526" xr:uid="{00000000-0005-0000-0000-00008F6A0000}"/>
    <cellStyle name="40% - Colore 5 14 6 2 2" xfId="27527" xr:uid="{00000000-0005-0000-0000-0000906A0000}"/>
    <cellStyle name="40% - Colore 5 14 6 2 3" xfId="27528" xr:uid="{00000000-0005-0000-0000-0000916A0000}"/>
    <cellStyle name="40% - Colore 5 14 6 3" xfId="27529" xr:uid="{00000000-0005-0000-0000-0000926A0000}"/>
    <cellStyle name="40% - Colore 5 14 6 4" xfId="27530" xr:uid="{00000000-0005-0000-0000-0000936A0000}"/>
    <cellStyle name="40% - Colore 5 14 7" xfId="27531" xr:uid="{00000000-0005-0000-0000-0000946A0000}"/>
    <cellStyle name="40% - Colore 5 14 7 2" xfId="27532" xr:uid="{00000000-0005-0000-0000-0000956A0000}"/>
    <cellStyle name="40% - Colore 5 14 7 3" xfId="27533" xr:uid="{00000000-0005-0000-0000-0000966A0000}"/>
    <cellStyle name="40% - Colore 5 14 8" xfId="27534" xr:uid="{00000000-0005-0000-0000-0000976A0000}"/>
    <cellStyle name="40% - Colore 5 14 8 2" xfId="27535" xr:uid="{00000000-0005-0000-0000-0000986A0000}"/>
    <cellStyle name="40% - Colore 5 14 8 3" xfId="27536" xr:uid="{00000000-0005-0000-0000-0000996A0000}"/>
    <cellStyle name="40% - Colore 5 14 9" xfId="27537" xr:uid="{00000000-0005-0000-0000-00009A6A0000}"/>
    <cellStyle name="40% - Colore 5 14 9 2" xfId="27538" xr:uid="{00000000-0005-0000-0000-00009B6A0000}"/>
    <cellStyle name="40% - Colore 5 14 9 3" xfId="27539" xr:uid="{00000000-0005-0000-0000-00009C6A0000}"/>
    <cellStyle name="40% - Colore 5 15" xfId="27540" xr:uid="{00000000-0005-0000-0000-00009D6A0000}"/>
    <cellStyle name="40% - Colore 5 15 10" xfId="27541" xr:uid="{00000000-0005-0000-0000-00009E6A0000}"/>
    <cellStyle name="40% - Colore 5 15 11" xfId="27542" xr:uid="{00000000-0005-0000-0000-00009F6A0000}"/>
    <cellStyle name="40% - Colore 5 15 2" xfId="27543" xr:uid="{00000000-0005-0000-0000-0000A06A0000}"/>
    <cellStyle name="40% - Colore 5 15 2 10" xfId="27544" xr:uid="{00000000-0005-0000-0000-0000A16A0000}"/>
    <cellStyle name="40% - Colore 5 15 2 2" xfId="27545" xr:uid="{00000000-0005-0000-0000-0000A26A0000}"/>
    <cellStyle name="40% - Colore 5 15 2 2 2" xfId="27546" xr:uid="{00000000-0005-0000-0000-0000A36A0000}"/>
    <cellStyle name="40% - Colore 5 15 2 2 2 2" xfId="27547" xr:uid="{00000000-0005-0000-0000-0000A46A0000}"/>
    <cellStyle name="40% - Colore 5 15 2 2 2 2 2" xfId="27548" xr:uid="{00000000-0005-0000-0000-0000A56A0000}"/>
    <cellStyle name="40% - Colore 5 15 2 2 2 2 3" xfId="27549" xr:uid="{00000000-0005-0000-0000-0000A66A0000}"/>
    <cellStyle name="40% - Colore 5 15 2 2 2 3" xfId="27550" xr:uid="{00000000-0005-0000-0000-0000A76A0000}"/>
    <cellStyle name="40% - Colore 5 15 2 2 2 4" xfId="27551" xr:uid="{00000000-0005-0000-0000-0000A86A0000}"/>
    <cellStyle name="40% - Colore 5 15 2 2 3" xfId="27552" xr:uid="{00000000-0005-0000-0000-0000A96A0000}"/>
    <cellStyle name="40% - Colore 5 15 2 2 3 2" xfId="27553" xr:uid="{00000000-0005-0000-0000-0000AA6A0000}"/>
    <cellStyle name="40% - Colore 5 15 2 2 3 3" xfId="27554" xr:uid="{00000000-0005-0000-0000-0000AB6A0000}"/>
    <cellStyle name="40% - Colore 5 15 2 2 4" xfId="27555" xr:uid="{00000000-0005-0000-0000-0000AC6A0000}"/>
    <cellStyle name="40% - Colore 5 15 2 2 4 2" xfId="27556" xr:uid="{00000000-0005-0000-0000-0000AD6A0000}"/>
    <cellStyle name="40% - Colore 5 15 2 2 4 3" xfId="27557" xr:uid="{00000000-0005-0000-0000-0000AE6A0000}"/>
    <cellStyle name="40% - Colore 5 15 2 2 5" xfId="27558" xr:uid="{00000000-0005-0000-0000-0000AF6A0000}"/>
    <cellStyle name="40% - Colore 5 15 2 2 5 2" xfId="27559" xr:uid="{00000000-0005-0000-0000-0000B06A0000}"/>
    <cellStyle name="40% - Colore 5 15 2 2 5 3" xfId="27560" xr:uid="{00000000-0005-0000-0000-0000B16A0000}"/>
    <cellStyle name="40% - Colore 5 15 2 2 6" xfId="27561" xr:uid="{00000000-0005-0000-0000-0000B26A0000}"/>
    <cellStyle name="40% - Colore 5 15 2 2 7" xfId="27562" xr:uid="{00000000-0005-0000-0000-0000B36A0000}"/>
    <cellStyle name="40% - Colore 5 15 2 3" xfId="27563" xr:uid="{00000000-0005-0000-0000-0000B46A0000}"/>
    <cellStyle name="40% - Colore 5 15 2 3 2" xfId="27564" xr:uid="{00000000-0005-0000-0000-0000B56A0000}"/>
    <cellStyle name="40% - Colore 5 15 2 3 2 2" xfId="27565" xr:uid="{00000000-0005-0000-0000-0000B66A0000}"/>
    <cellStyle name="40% - Colore 5 15 2 3 2 2 2" xfId="27566" xr:uid="{00000000-0005-0000-0000-0000B76A0000}"/>
    <cellStyle name="40% - Colore 5 15 2 3 2 2 3" xfId="27567" xr:uid="{00000000-0005-0000-0000-0000B86A0000}"/>
    <cellStyle name="40% - Colore 5 15 2 3 2 3" xfId="27568" xr:uid="{00000000-0005-0000-0000-0000B96A0000}"/>
    <cellStyle name="40% - Colore 5 15 2 3 2 4" xfId="27569" xr:uid="{00000000-0005-0000-0000-0000BA6A0000}"/>
    <cellStyle name="40% - Colore 5 15 2 3 3" xfId="27570" xr:uid="{00000000-0005-0000-0000-0000BB6A0000}"/>
    <cellStyle name="40% - Colore 5 15 2 3 3 2" xfId="27571" xr:uid="{00000000-0005-0000-0000-0000BC6A0000}"/>
    <cellStyle name="40% - Colore 5 15 2 3 3 3" xfId="27572" xr:uid="{00000000-0005-0000-0000-0000BD6A0000}"/>
    <cellStyle name="40% - Colore 5 15 2 3 4" xfId="27573" xr:uid="{00000000-0005-0000-0000-0000BE6A0000}"/>
    <cellStyle name="40% - Colore 5 15 2 3 4 2" xfId="27574" xr:uid="{00000000-0005-0000-0000-0000BF6A0000}"/>
    <cellStyle name="40% - Colore 5 15 2 3 4 3" xfId="27575" xr:uid="{00000000-0005-0000-0000-0000C06A0000}"/>
    <cellStyle name="40% - Colore 5 15 2 3 5" xfId="27576" xr:uid="{00000000-0005-0000-0000-0000C16A0000}"/>
    <cellStyle name="40% - Colore 5 15 2 3 5 2" xfId="27577" xr:uid="{00000000-0005-0000-0000-0000C26A0000}"/>
    <cellStyle name="40% - Colore 5 15 2 3 5 3" xfId="27578" xr:uid="{00000000-0005-0000-0000-0000C36A0000}"/>
    <cellStyle name="40% - Colore 5 15 2 3 6" xfId="27579" xr:uid="{00000000-0005-0000-0000-0000C46A0000}"/>
    <cellStyle name="40% - Colore 5 15 2 3 7" xfId="27580" xr:uid="{00000000-0005-0000-0000-0000C56A0000}"/>
    <cellStyle name="40% - Colore 5 15 2 4" xfId="27581" xr:uid="{00000000-0005-0000-0000-0000C66A0000}"/>
    <cellStyle name="40% - Colore 5 15 2 4 2" xfId="27582" xr:uid="{00000000-0005-0000-0000-0000C76A0000}"/>
    <cellStyle name="40% - Colore 5 15 2 4 2 2" xfId="27583" xr:uid="{00000000-0005-0000-0000-0000C86A0000}"/>
    <cellStyle name="40% - Colore 5 15 2 4 2 2 2" xfId="27584" xr:uid="{00000000-0005-0000-0000-0000C96A0000}"/>
    <cellStyle name="40% - Colore 5 15 2 4 2 2 3" xfId="27585" xr:uid="{00000000-0005-0000-0000-0000CA6A0000}"/>
    <cellStyle name="40% - Colore 5 15 2 4 2 3" xfId="27586" xr:uid="{00000000-0005-0000-0000-0000CB6A0000}"/>
    <cellStyle name="40% - Colore 5 15 2 4 2 4" xfId="27587" xr:uid="{00000000-0005-0000-0000-0000CC6A0000}"/>
    <cellStyle name="40% - Colore 5 15 2 4 3" xfId="27588" xr:uid="{00000000-0005-0000-0000-0000CD6A0000}"/>
    <cellStyle name="40% - Colore 5 15 2 4 3 2" xfId="27589" xr:uid="{00000000-0005-0000-0000-0000CE6A0000}"/>
    <cellStyle name="40% - Colore 5 15 2 4 3 3" xfId="27590" xr:uid="{00000000-0005-0000-0000-0000CF6A0000}"/>
    <cellStyle name="40% - Colore 5 15 2 4 4" xfId="27591" xr:uid="{00000000-0005-0000-0000-0000D06A0000}"/>
    <cellStyle name="40% - Colore 5 15 2 4 4 2" xfId="27592" xr:uid="{00000000-0005-0000-0000-0000D16A0000}"/>
    <cellStyle name="40% - Colore 5 15 2 4 4 3" xfId="27593" xr:uid="{00000000-0005-0000-0000-0000D26A0000}"/>
    <cellStyle name="40% - Colore 5 15 2 4 5" xfId="27594" xr:uid="{00000000-0005-0000-0000-0000D36A0000}"/>
    <cellStyle name="40% - Colore 5 15 2 4 5 2" xfId="27595" xr:uid="{00000000-0005-0000-0000-0000D46A0000}"/>
    <cellStyle name="40% - Colore 5 15 2 4 5 3" xfId="27596" xr:uid="{00000000-0005-0000-0000-0000D56A0000}"/>
    <cellStyle name="40% - Colore 5 15 2 4 6" xfId="27597" xr:uid="{00000000-0005-0000-0000-0000D66A0000}"/>
    <cellStyle name="40% - Colore 5 15 2 4 7" xfId="27598" xr:uid="{00000000-0005-0000-0000-0000D76A0000}"/>
    <cellStyle name="40% - Colore 5 15 2 5" xfId="27599" xr:uid="{00000000-0005-0000-0000-0000D86A0000}"/>
    <cellStyle name="40% - Colore 5 15 2 5 2" xfId="27600" xr:uid="{00000000-0005-0000-0000-0000D96A0000}"/>
    <cellStyle name="40% - Colore 5 15 2 5 2 2" xfId="27601" xr:uid="{00000000-0005-0000-0000-0000DA6A0000}"/>
    <cellStyle name="40% - Colore 5 15 2 5 2 3" xfId="27602" xr:uid="{00000000-0005-0000-0000-0000DB6A0000}"/>
    <cellStyle name="40% - Colore 5 15 2 5 3" xfId="27603" xr:uid="{00000000-0005-0000-0000-0000DC6A0000}"/>
    <cellStyle name="40% - Colore 5 15 2 5 4" xfId="27604" xr:uid="{00000000-0005-0000-0000-0000DD6A0000}"/>
    <cellStyle name="40% - Colore 5 15 2 6" xfId="27605" xr:uid="{00000000-0005-0000-0000-0000DE6A0000}"/>
    <cellStyle name="40% - Colore 5 15 2 6 2" xfId="27606" xr:uid="{00000000-0005-0000-0000-0000DF6A0000}"/>
    <cellStyle name="40% - Colore 5 15 2 6 3" xfId="27607" xr:uid="{00000000-0005-0000-0000-0000E06A0000}"/>
    <cellStyle name="40% - Colore 5 15 2 7" xfId="27608" xr:uid="{00000000-0005-0000-0000-0000E16A0000}"/>
    <cellStyle name="40% - Colore 5 15 2 7 2" xfId="27609" xr:uid="{00000000-0005-0000-0000-0000E26A0000}"/>
    <cellStyle name="40% - Colore 5 15 2 7 3" xfId="27610" xr:uid="{00000000-0005-0000-0000-0000E36A0000}"/>
    <cellStyle name="40% - Colore 5 15 2 8" xfId="27611" xr:uid="{00000000-0005-0000-0000-0000E46A0000}"/>
    <cellStyle name="40% - Colore 5 15 2 8 2" xfId="27612" xr:uid="{00000000-0005-0000-0000-0000E56A0000}"/>
    <cellStyle name="40% - Colore 5 15 2 8 3" xfId="27613" xr:uid="{00000000-0005-0000-0000-0000E66A0000}"/>
    <cellStyle name="40% - Colore 5 15 2 9" xfId="27614" xr:uid="{00000000-0005-0000-0000-0000E76A0000}"/>
    <cellStyle name="40% - Colore 5 15 3" xfId="27615" xr:uid="{00000000-0005-0000-0000-0000E86A0000}"/>
    <cellStyle name="40% - Colore 5 15 3 2" xfId="27616" xr:uid="{00000000-0005-0000-0000-0000E96A0000}"/>
    <cellStyle name="40% - Colore 5 15 3 2 2" xfId="27617" xr:uid="{00000000-0005-0000-0000-0000EA6A0000}"/>
    <cellStyle name="40% - Colore 5 15 3 2 2 2" xfId="27618" xr:uid="{00000000-0005-0000-0000-0000EB6A0000}"/>
    <cellStyle name="40% - Colore 5 15 3 2 2 3" xfId="27619" xr:uid="{00000000-0005-0000-0000-0000EC6A0000}"/>
    <cellStyle name="40% - Colore 5 15 3 2 3" xfId="27620" xr:uid="{00000000-0005-0000-0000-0000ED6A0000}"/>
    <cellStyle name="40% - Colore 5 15 3 2 4" xfId="27621" xr:uid="{00000000-0005-0000-0000-0000EE6A0000}"/>
    <cellStyle name="40% - Colore 5 15 3 3" xfId="27622" xr:uid="{00000000-0005-0000-0000-0000EF6A0000}"/>
    <cellStyle name="40% - Colore 5 15 3 3 2" xfId="27623" xr:uid="{00000000-0005-0000-0000-0000F06A0000}"/>
    <cellStyle name="40% - Colore 5 15 3 3 3" xfId="27624" xr:uid="{00000000-0005-0000-0000-0000F16A0000}"/>
    <cellStyle name="40% - Colore 5 15 3 4" xfId="27625" xr:uid="{00000000-0005-0000-0000-0000F26A0000}"/>
    <cellStyle name="40% - Colore 5 15 3 4 2" xfId="27626" xr:uid="{00000000-0005-0000-0000-0000F36A0000}"/>
    <cellStyle name="40% - Colore 5 15 3 4 3" xfId="27627" xr:uid="{00000000-0005-0000-0000-0000F46A0000}"/>
    <cellStyle name="40% - Colore 5 15 3 5" xfId="27628" xr:uid="{00000000-0005-0000-0000-0000F56A0000}"/>
    <cellStyle name="40% - Colore 5 15 3 5 2" xfId="27629" xr:uid="{00000000-0005-0000-0000-0000F66A0000}"/>
    <cellStyle name="40% - Colore 5 15 3 5 3" xfId="27630" xr:uid="{00000000-0005-0000-0000-0000F76A0000}"/>
    <cellStyle name="40% - Colore 5 15 3 6" xfId="27631" xr:uid="{00000000-0005-0000-0000-0000F86A0000}"/>
    <cellStyle name="40% - Colore 5 15 3 7" xfId="27632" xr:uid="{00000000-0005-0000-0000-0000F96A0000}"/>
    <cellStyle name="40% - Colore 5 15 4" xfId="27633" xr:uid="{00000000-0005-0000-0000-0000FA6A0000}"/>
    <cellStyle name="40% - Colore 5 15 4 2" xfId="27634" xr:uid="{00000000-0005-0000-0000-0000FB6A0000}"/>
    <cellStyle name="40% - Colore 5 15 4 2 2" xfId="27635" xr:uid="{00000000-0005-0000-0000-0000FC6A0000}"/>
    <cellStyle name="40% - Colore 5 15 4 2 2 2" xfId="27636" xr:uid="{00000000-0005-0000-0000-0000FD6A0000}"/>
    <cellStyle name="40% - Colore 5 15 4 2 2 3" xfId="27637" xr:uid="{00000000-0005-0000-0000-0000FE6A0000}"/>
    <cellStyle name="40% - Colore 5 15 4 2 3" xfId="27638" xr:uid="{00000000-0005-0000-0000-0000FF6A0000}"/>
    <cellStyle name="40% - Colore 5 15 4 2 4" xfId="27639" xr:uid="{00000000-0005-0000-0000-0000006B0000}"/>
    <cellStyle name="40% - Colore 5 15 4 3" xfId="27640" xr:uid="{00000000-0005-0000-0000-0000016B0000}"/>
    <cellStyle name="40% - Colore 5 15 4 3 2" xfId="27641" xr:uid="{00000000-0005-0000-0000-0000026B0000}"/>
    <cellStyle name="40% - Colore 5 15 4 3 3" xfId="27642" xr:uid="{00000000-0005-0000-0000-0000036B0000}"/>
    <cellStyle name="40% - Colore 5 15 4 4" xfId="27643" xr:uid="{00000000-0005-0000-0000-0000046B0000}"/>
    <cellStyle name="40% - Colore 5 15 4 4 2" xfId="27644" xr:uid="{00000000-0005-0000-0000-0000056B0000}"/>
    <cellStyle name="40% - Colore 5 15 4 4 3" xfId="27645" xr:uid="{00000000-0005-0000-0000-0000066B0000}"/>
    <cellStyle name="40% - Colore 5 15 4 5" xfId="27646" xr:uid="{00000000-0005-0000-0000-0000076B0000}"/>
    <cellStyle name="40% - Colore 5 15 4 5 2" xfId="27647" xr:uid="{00000000-0005-0000-0000-0000086B0000}"/>
    <cellStyle name="40% - Colore 5 15 4 5 3" xfId="27648" xr:uid="{00000000-0005-0000-0000-0000096B0000}"/>
    <cellStyle name="40% - Colore 5 15 4 6" xfId="27649" xr:uid="{00000000-0005-0000-0000-00000A6B0000}"/>
    <cellStyle name="40% - Colore 5 15 4 7" xfId="27650" xr:uid="{00000000-0005-0000-0000-00000B6B0000}"/>
    <cellStyle name="40% - Colore 5 15 5" xfId="27651" xr:uid="{00000000-0005-0000-0000-00000C6B0000}"/>
    <cellStyle name="40% - Colore 5 15 5 2" xfId="27652" xr:uid="{00000000-0005-0000-0000-00000D6B0000}"/>
    <cellStyle name="40% - Colore 5 15 5 2 2" xfId="27653" xr:uid="{00000000-0005-0000-0000-00000E6B0000}"/>
    <cellStyle name="40% - Colore 5 15 5 2 2 2" xfId="27654" xr:uid="{00000000-0005-0000-0000-00000F6B0000}"/>
    <cellStyle name="40% - Colore 5 15 5 2 2 3" xfId="27655" xr:uid="{00000000-0005-0000-0000-0000106B0000}"/>
    <cellStyle name="40% - Colore 5 15 5 2 3" xfId="27656" xr:uid="{00000000-0005-0000-0000-0000116B0000}"/>
    <cellStyle name="40% - Colore 5 15 5 2 4" xfId="27657" xr:uid="{00000000-0005-0000-0000-0000126B0000}"/>
    <cellStyle name="40% - Colore 5 15 5 3" xfId="27658" xr:uid="{00000000-0005-0000-0000-0000136B0000}"/>
    <cellStyle name="40% - Colore 5 15 5 3 2" xfId="27659" xr:uid="{00000000-0005-0000-0000-0000146B0000}"/>
    <cellStyle name="40% - Colore 5 15 5 3 3" xfId="27660" xr:uid="{00000000-0005-0000-0000-0000156B0000}"/>
    <cellStyle name="40% - Colore 5 15 5 4" xfId="27661" xr:uid="{00000000-0005-0000-0000-0000166B0000}"/>
    <cellStyle name="40% - Colore 5 15 5 4 2" xfId="27662" xr:uid="{00000000-0005-0000-0000-0000176B0000}"/>
    <cellStyle name="40% - Colore 5 15 5 4 3" xfId="27663" xr:uid="{00000000-0005-0000-0000-0000186B0000}"/>
    <cellStyle name="40% - Colore 5 15 5 5" xfId="27664" xr:uid="{00000000-0005-0000-0000-0000196B0000}"/>
    <cellStyle name="40% - Colore 5 15 5 5 2" xfId="27665" xr:uid="{00000000-0005-0000-0000-00001A6B0000}"/>
    <cellStyle name="40% - Colore 5 15 5 5 3" xfId="27666" xr:uid="{00000000-0005-0000-0000-00001B6B0000}"/>
    <cellStyle name="40% - Colore 5 15 5 6" xfId="27667" xr:uid="{00000000-0005-0000-0000-00001C6B0000}"/>
    <cellStyle name="40% - Colore 5 15 5 7" xfId="27668" xr:uid="{00000000-0005-0000-0000-00001D6B0000}"/>
    <cellStyle name="40% - Colore 5 15 6" xfId="27669" xr:uid="{00000000-0005-0000-0000-00001E6B0000}"/>
    <cellStyle name="40% - Colore 5 15 6 2" xfId="27670" xr:uid="{00000000-0005-0000-0000-00001F6B0000}"/>
    <cellStyle name="40% - Colore 5 15 6 2 2" xfId="27671" xr:uid="{00000000-0005-0000-0000-0000206B0000}"/>
    <cellStyle name="40% - Colore 5 15 6 2 3" xfId="27672" xr:uid="{00000000-0005-0000-0000-0000216B0000}"/>
    <cellStyle name="40% - Colore 5 15 6 3" xfId="27673" xr:uid="{00000000-0005-0000-0000-0000226B0000}"/>
    <cellStyle name="40% - Colore 5 15 6 4" xfId="27674" xr:uid="{00000000-0005-0000-0000-0000236B0000}"/>
    <cellStyle name="40% - Colore 5 15 7" xfId="27675" xr:uid="{00000000-0005-0000-0000-0000246B0000}"/>
    <cellStyle name="40% - Colore 5 15 7 2" xfId="27676" xr:uid="{00000000-0005-0000-0000-0000256B0000}"/>
    <cellStyle name="40% - Colore 5 15 7 3" xfId="27677" xr:uid="{00000000-0005-0000-0000-0000266B0000}"/>
    <cellStyle name="40% - Colore 5 15 8" xfId="27678" xr:uid="{00000000-0005-0000-0000-0000276B0000}"/>
    <cellStyle name="40% - Colore 5 15 8 2" xfId="27679" xr:uid="{00000000-0005-0000-0000-0000286B0000}"/>
    <cellStyle name="40% - Colore 5 15 8 3" xfId="27680" xr:uid="{00000000-0005-0000-0000-0000296B0000}"/>
    <cellStyle name="40% - Colore 5 15 9" xfId="27681" xr:uid="{00000000-0005-0000-0000-00002A6B0000}"/>
    <cellStyle name="40% - Colore 5 15 9 2" xfId="27682" xr:uid="{00000000-0005-0000-0000-00002B6B0000}"/>
    <cellStyle name="40% - Colore 5 15 9 3" xfId="27683" xr:uid="{00000000-0005-0000-0000-00002C6B0000}"/>
    <cellStyle name="40% - Colore 5 16" xfId="27684" xr:uid="{00000000-0005-0000-0000-00002D6B0000}"/>
    <cellStyle name="40% - Colore 5 16 10" xfId="27685" xr:uid="{00000000-0005-0000-0000-00002E6B0000}"/>
    <cellStyle name="40% - Colore 5 16 11" xfId="27686" xr:uid="{00000000-0005-0000-0000-00002F6B0000}"/>
    <cellStyle name="40% - Colore 5 16 2" xfId="27687" xr:uid="{00000000-0005-0000-0000-0000306B0000}"/>
    <cellStyle name="40% - Colore 5 16 2 10" xfId="27688" xr:uid="{00000000-0005-0000-0000-0000316B0000}"/>
    <cellStyle name="40% - Colore 5 16 2 2" xfId="27689" xr:uid="{00000000-0005-0000-0000-0000326B0000}"/>
    <cellStyle name="40% - Colore 5 16 2 2 2" xfId="27690" xr:uid="{00000000-0005-0000-0000-0000336B0000}"/>
    <cellStyle name="40% - Colore 5 16 2 2 2 2" xfId="27691" xr:uid="{00000000-0005-0000-0000-0000346B0000}"/>
    <cellStyle name="40% - Colore 5 16 2 2 2 2 2" xfId="27692" xr:uid="{00000000-0005-0000-0000-0000356B0000}"/>
    <cellStyle name="40% - Colore 5 16 2 2 2 2 3" xfId="27693" xr:uid="{00000000-0005-0000-0000-0000366B0000}"/>
    <cellStyle name="40% - Colore 5 16 2 2 2 3" xfId="27694" xr:uid="{00000000-0005-0000-0000-0000376B0000}"/>
    <cellStyle name="40% - Colore 5 16 2 2 2 4" xfId="27695" xr:uid="{00000000-0005-0000-0000-0000386B0000}"/>
    <cellStyle name="40% - Colore 5 16 2 2 3" xfId="27696" xr:uid="{00000000-0005-0000-0000-0000396B0000}"/>
    <cellStyle name="40% - Colore 5 16 2 2 3 2" xfId="27697" xr:uid="{00000000-0005-0000-0000-00003A6B0000}"/>
    <cellStyle name="40% - Colore 5 16 2 2 3 3" xfId="27698" xr:uid="{00000000-0005-0000-0000-00003B6B0000}"/>
    <cellStyle name="40% - Colore 5 16 2 2 4" xfId="27699" xr:uid="{00000000-0005-0000-0000-00003C6B0000}"/>
    <cellStyle name="40% - Colore 5 16 2 2 4 2" xfId="27700" xr:uid="{00000000-0005-0000-0000-00003D6B0000}"/>
    <cellStyle name="40% - Colore 5 16 2 2 4 3" xfId="27701" xr:uid="{00000000-0005-0000-0000-00003E6B0000}"/>
    <cellStyle name="40% - Colore 5 16 2 2 5" xfId="27702" xr:uid="{00000000-0005-0000-0000-00003F6B0000}"/>
    <cellStyle name="40% - Colore 5 16 2 2 5 2" xfId="27703" xr:uid="{00000000-0005-0000-0000-0000406B0000}"/>
    <cellStyle name="40% - Colore 5 16 2 2 5 3" xfId="27704" xr:uid="{00000000-0005-0000-0000-0000416B0000}"/>
    <cellStyle name="40% - Colore 5 16 2 2 6" xfId="27705" xr:uid="{00000000-0005-0000-0000-0000426B0000}"/>
    <cellStyle name="40% - Colore 5 16 2 2 7" xfId="27706" xr:uid="{00000000-0005-0000-0000-0000436B0000}"/>
    <cellStyle name="40% - Colore 5 16 2 3" xfId="27707" xr:uid="{00000000-0005-0000-0000-0000446B0000}"/>
    <cellStyle name="40% - Colore 5 16 2 3 2" xfId="27708" xr:uid="{00000000-0005-0000-0000-0000456B0000}"/>
    <cellStyle name="40% - Colore 5 16 2 3 2 2" xfId="27709" xr:uid="{00000000-0005-0000-0000-0000466B0000}"/>
    <cellStyle name="40% - Colore 5 16 2 3 2 2 2" xfId="27710" xr:uid="{00000000-0005-0000-0000-0000476B0000}"/>
    <cellStyle name="40% - Colore 5 16 2 3 2 2 3" xfId="27711" xr:uid="{00000000-0005-0000-0000-0000486B0000}"/>
    <cellStyle name="40% - Colore 5 16 2 3 2 3" xfId="27712" xr:uid="{00000000-0005-0000-0000-0000496B0000}"/>
    <cellStyle name="40% - Colore 5 16 2 3 2 4" xfId="27713" xr:uid="{00000000-0005-0000-0000-00004A6B0000}"/>
    <cellStyle name="40% - Colore 5 16 2 3 3" xfId="27714" xr:uid="{00000000-0005-0000-0000-00004B6B0000}"/>
    <cellStyle name="40% - Colore 5 16 2 3 3 2" xfId="27715" xr:uid="{00000000-0005-0000-0000-00004C6B0000}"/>
    <cellStyle name="40% - Colore 5 16 2 3 3 3" xfId="27716" xr:uid="{00000000-0005-0000-0000-00004D6B0000}"/>
    <cellStyle name="40% - Colore 5 16 2 3 4" xfId="27717" xr:uid="{00000000-0005-0000-0000-00004E6B0000}"/>
    <cellStyle name="40% - Colore 5 16 2 3 4 2" xfId="27718" xr:uid="{00000000-0005-0000-0000-00004F6B0000}"/>
    <cellStyle name="40% - Colore 5 16 2 3 4 3" xfId="27719" xr:uid="{00000000-0005-0000-0000-0000506B0000}"/>
    <cellStyle name="40% - Colore 5 16 2 3 5" xfId="27720" xr:uid="{00000000-0005-0000-0000-0000516B0000}"/>
    <cellStyle name="40% - Colore 5 16 2 3 5 2" xfId="27721" xr:uid="{00000000-0005-0000-0000-0000526B0000}"/>
    <cellStyle name="40% - Colore 5 16 2 3 5 3" xfId="27722" xr:uid="{00000000-0005-0000-0000-0000536B0000}"/>
    <cellStyle name="40% - Colore 5 16 2 3 6" xfId="27723" xr:uid="{00000000-0005-0000-0000-0000546B0000}"/>
    <cellStyle name="40% - Colore 5 16 2 3 7" xfId="27724" xr:uid="{00000000-0005-0000-0000-0000556B0000}"/>
    <cellStyle name="40% - Colore 5 16 2 4" xfId="27725" xr:uid="{00000000-0005-0000-0000-0000566B0000}"/>
    <cellStyle name="40% - Colore 5 16 2 4 2" xfId="27726" xr:uid="{00000000-0005-0000-0000-0000576B0000}"/>
    <cellStyle name="40% - Colore 5 16 2 4 2 2" xfId="27727" xr:uid="{00000000-0005-0000-0000-0000586B0000}"/>
    <cellStyle name="40% - Colore 5 16 2 4 2 2 2" xfId="27728" xr:uid="{00000000-0005-0000-0000-0000596B0000}"/>
    <cellStyle name="40% - Colore 5 16 2 4 2 2 3" xfId="27729" xr:uid="{00000000-0005-0000-0000-00005A6B0000}"/>
    <cellStyle name="40% - Colore 5 16 2 4 2 3" xfId="27730" xr:uid="{00000000-0005-0000-0000-00005B6B0000}"/>
    <cellStyle name="40% - Colore 5 16 2 4 2 4" xfId="27731" xr:uid="{00000000-0005-0000-0000-00005C6B0000}"/>
    <cellStyle name="40% - Colore 5 16 2 4 3" xfId="27732" xr:uid="{00000000-0005-0000-0000-00005D6B0000}"/>
    <cellStyle name="40% - Colore 5 16 2 4 3 2" xfId="27733" xr:uid="{00000000-0005-0000-0000-00005E6B0000}"/>
    <cellStyle name="40% - Colore 5 16 2 4 3 3" xfId="27734" xr:uid="{00000000-0005-0000-0000-00005F6B0000}"/>
    <cellStyle name="40% - Colore 5 16 2 4 4" xfId="27735" xr:uid="{00000000-0005-0000-0000-0000606B0000}"/>
    <cellStyle name="40% - Colore 5 16 2 4 4 2" xfId="27736" xr:uid="{00000000-0005-0000-0000-0000616B0000}"/>
    <cellStyle name="40% - Colore 5 16 2 4 4 3" xfId="27737" xr:uid="{00000000-0005-0000-0000-0000626B0000}"/>
    <cellStyle name="40% - Colore 5 16 2 4 5" xfId="27738" xr:uid="{00000000-0005-0000-0000-0000636B0000}"/>
    <cellStyle name="40% - Colore 5 16 2 4 5 2" xfId="27739" xr:uid="{00000000-0005-0000-0000-0000646B0000}"/>
    <cellStyle name="40% - Colore 5 16 2 4 5 3" xfId="27740" xr:uid="{00000000-0005-0000-0000-0000656B0000}"/>
    <cellStyle name="40% - Colore 5 16 2 4 6" xfId="27741" xr:uid="{00000000-0005-0000-0000-0000666B0000}"/>
    <cellStyle name="40% - Colore 5 16 2 4 7" xfId="27742" xr:uid="{00000000-0005-0000-0000-0000676B0000}"/>
    <cellStyle name="40% - Colore 5 16 2 5" xfId="27743" xr:uid="{00000000-0005-0000-0000-0000686B0000}"/>
    <cellStyle name="40% - Colore 5 16 2 5 2" xfId="27744" xr:uid="{00000000-0005-0000-0000-0000696B0000}"/>
    <cellStyle name="40% - Colore 5 16 2 5 2 2" xfId="27745" xr:uid="{00000000-0005-0000-0000-00006A6B0000}"/>
    <cellStyle name="40% - Colore 5 16 2 5 2 3" xfId="27746" xr:uid="{00000000-0005-0000-0000-00006B6B0000}"/>
    <cellStyle name="40% - Colore 5 16 2 5 3" xfId="27747" xr:uid="{00000000-0005-0000-0000-00006C6B0000}"/>
    <cellStyle name="40% - Colore 5 16 2 5 4" xfId="27748" xr:uid="{00000000-0005-0000-0000-00006D6B0000}"/>
    <cellStyle name="40% - Colore 5 16 2 6" xfId="27749" xr:uid="{00000000-0005-0000-0000-00006E6B0000}"/>
    <cellStyle name="40% - Colore 5 16 2 6 2" xfId="27750" xr:uid="{00000000-0005-0000-0000-00006F6B0000}"/>
    <cellStyle name="40% - Colore 5 16 2 6 3" xfId="27751" xr:uid="{00000000-0005-0000-0000-0000706B0000}"/>
    <cellStyle name="40% - Colore 5 16 2 7" xfId="27752" xr:uid="{00000000-0005-0000-0000-0000716B0000}"/>
    <cellStyle name="40% - Colore 5 16 2 7 2" xfId="27753" xr:uid="{00000000-0005-0000-0000-0000726B0000}"/>
    <cellStyle name="40% - Colore 5 16 2 7 3" xfId="27754" xr:uid="{00000000-0005-0000-0000-0000736B0000}"/>
    <cellStyle name="40% - Colore 5 16 2 8" xfId="27755" xr:uid="{00000000-0005-0000-0000-0000746B0000}"/>
    <cellStyle name="40% - Colore 5 16 2 8 2" xfId="27756" xr:uid="{00000000-0005-0000-0000-0000756B0000}"/>
    <cellStyle name="40% - Colore 5 16 2 8 3" xfId="27757" xr:uid="{00000000-0005-0000-0000-0000766B0000}"/>
    <cellStyle name="40% - Colore 5 16 2 9" xfId="27758" xr:uid="{00000000-0005-0000-0000-0000776B0000}"/>
    <cellStyle name="40% - Colore 5 16 3" xfId="27759" xr:uid="{00000000-0005-0000-0000-0000786B0000}"/>
    <cellStyle name="40% - Colore 5 16 3 2" xfId="27760" xr:uid="{00000000-0005-0000-0000-0000796B0000}"/>
    <cellStyle name="40% - Colore 5 16 3 2 2" xfId="27761" xr:uid="{00000000-0005-0000-0000-00007A6B0000}"/>
    <cellStyle name="40% - Colore 5 16 3 2 2 2" xfId="27762" xr:uid="{00000000-0005-0000-0000-00007B6B0000}"/>
    <cellStyle name="40% - Colore 5 16 3 2 2 3" xfId="27763" xr:uid="{00000000-0005-0000-0000-00007C6B0000}"/>
    <cellStyle name="40% - Colore 5 16 3 2 3" xfId="27764" xr:uid="{00000000-0005-0000-0000-00007D6B0000}"/>
    <cellStyle name="40% - Colore 5 16 3 2 4" xfId="27765" xr:uid="{00000000-0005-0000-0000-00007E6B0000}"/>
    <cellStyle name="40% - Colore 5 16 3 3" xfId="27766" xr:uid="{00000000-0005-0000-0000-00007F6B0000}"/>
    <cellStyle name="40% - Colore 5 16 3 3 2" xfId="27767" xr:uid="{00000000-0005-0000-0000-0000806B0000}"/>
    <cellStyle name="40% - Colore 5 16 3 3 3" xfId="27768" xr:uid="{00000000-0005-0000-0000-0000816B0000}"/>
    <cellStyle name="40% - Colore 5 16 3 4" xfId="27769" xr:uid="{00000000-0005-0000-0000-0000826B0000}"/>
    <cellStyle name="40% - Colore 5 16 3 4 2" xfId="27770" xr:uid="{00000000-0005-0000-0000-0000836B0000}"/>
    <cellStyle name="40% - Colore 5 16 3 4 3" xfId="27771" xr:uid="{00000000-0005-0000-0000-0000846B0000}"/>
    <cellStyle name="40% - Colore 5 16 3 5" xfId="27772" xr:uid="{00000000-0005-0000-0000-0000856B0000}"/>
    <cellStyle name="40% - Colore 5 16 3 5 2" xfId="27773" xr:uid="{00000000-0005-0000-0000-0000866B0000}"/>
    <cellStyle name="40% - Colore 5 16 3 5 3" xfId="27774" xr:uid="{00000000-0005-0000-0000-0000876B0000}"/>
    <cellStyle name="40% - Colore 5 16 3 6" xfId="27775" xr:uid="{00000000-0005-0000-0000-0000886B0000}"/>
    <cellStyle name="40% - Colore 5 16 3 7" xfId="27776" xr:uid="{00000000-0005-0000-0000-0000896B0000}"/>
    <cellStyle name="40% - Colore 5 16 4" xfId="27777" xr:uid="{00000000-0005-0000-0000-00008A6B0000}"/>
    <cellStyle name="40% - Colore 5 16 4 2" xfId="27778" xr:uid="{00000000-0005-0000-0000-00008B6B0000}"/>
    <cellStyle name="40% - Colore 5 16 4 2 2" xfId="27779" xr:uid="{00000000-0005-0000-0000-00008C6B0000}"/>
    <cellStyle name="40% - Colore 5 16 4 2 2 2" xfId="27780" xr:uid="{00000000-0005-0000-0000-00008D6B0000}"/>
    <cellStyle name="40% - Colore 5 16 4 2 2 3" xfId="27781" xr:uid="{00000000-0005-0000-0000-00008E6B0000}"/>
    <cellStyle name="40% - Colore 5 16 4 2 3" xfId="27782" xr:uid="{00000000-0005-0000-0000-00008F6B0000}"/>
    <cellStyle name="40% - Colore 5 16 4 2 4" xfId="27783" xr:uid="{00000000-0005-0000-0000-0000906B0000}"/>
    <cellStyle name="40% - Colore 5 16 4 3" xfId="27784" xr:uid="{00000000-0005-0000-0000-0000916B0000}"/>
    <cellStyle name="40% - Colore 5 16 4 3 2" xfId="27785" xr:uid="{00000000-0005-0000-0000-0000926B0000}"/>
    <cellStyle name="40% - Colore 5 16 4 3 3" xfId="27786" xr:uid="{00000000-0005-0000-0000-0000936B0000}"/>
    <cellStyle name="40% - Colore 5 16 4 4" xfId="27787" xr:uid="{00000000-0005-0000-0000-0000946B0000}"/>
    <cellStyle name="40% - Colore 5 16 4 4 2" xfId="27788" xr:uid="{00000000-0005-0000-0000-0000956B0000}"/>
    <cellStyle name="40% - Colore 5 16 4 4 3" xfId="27789" xr:uid="{00000000-0005-0000-0000-0000966B0000}"/>
    <cellStyle name="40% - Colore 5 16 4 5" xfId="27790" xr:uid="{00000000-0005-0000-0000-0000976B0000}"/>
    <cellStyle name="40% - Colore 5 16 4 5 2" xfId="27791" xr:uid="{00000000-0005-0000-0000-0000986B0000}"/>
    <cellStyle name="40% - Colore 5 16 4 5 3" xfId="27792" xr:uid="{00000000-0005-0000-0000-0000996B0000}"/>
    <cellStyle name="40% - Colore 5 16 4 6" xfId="27793" xr:uid="{00000000-0005-0000-0000-00009A6B0000}"/>
    <cellStyle name="40% - Colore 5 16 4 7" xfId="27794" xr:uid="{00000000-0005-0000-0000-00009B6B0000}"/>
    <cellStyle name="40% - Colore 5 16 5" xfId="27795" xr:uid="{00000000-0005-0000-0000-00009C6B0000}"/>
    <cellStyle name="40% - Colore 5 16 5 2" xfId="27796" xr:uid="{00000000-0005-0000-0000-00009D6B0000}"/>
    <cellStyle name="40% - Colore 5 16 5 2 2" xfId="27797" xr:uid="{00000000-0005-0000-0000-00009E6B0000}"/>
    <cellStyle name="40% - Colore 5 16 5 2 2 2" xfId="27798" xr:uid="{00000000-0005-0000-0000-00009F6B0000}"/>
    <cellStyle name="40% - Colore 5 16 5 2 2 3" xfId="27799" xr:uid="{00000000-0005-0000-0000-0000A06B0000}"/>
    <cellStyle name="40% - Colore 5 16 5 2 3" xfId="27800" xr:uid="{00000000-0005-0000-0000-0000A16B0000}"/>
    <cellStyle name="40% - Colore 5 16 5 2 4" xfId="27801" xr:uid="{00000000-0005-0000-0000-0000A26B0000}"/>
    <cellStyle name="40% - Colore 5 16 5 3" xfId="27802" xr:uid="{00000000-0005-0000-0000-0000A36B0000}"/>
    <cellStyle name="40% - Colore 5 16 5 3 2" xfId="27803" xr:uid="{00000000-0005-0000-0000-0000A46B0000}"/>
    <cellStyle name="40% - Colore 5 16 5 3 3" xfId="27804" xr:uid="{00000000-0005-0000-0000-0000A56B0000}"/>
    <cellStyle name="40% - Colore 5 16 5 4" xfId="27805" xr:uid="{00000000-0005-0000-0000-0000A66B0000}"/>
    <cellStyle name="40% - Colore 5 16 5 4 2" xfId="27806" xr:uid="{00000000-0005-0000-0000-0000A76B0000}"/>
    <cellStyle name="40% - Colore 5 16 5 4 3" xfId="27807" xr:uid="{00000000-0005-0000-0000-0000A86B0000}"/>
    <cellStyle name="40% - Colore 5 16 5 5" xfId="27808" xr:uid="{00000000-0005-0000-0000-0000A96B0000}"/>
    <cellStyle name="40% - Colore 5 16 5 5 2" xfId="27809" xr:uid="{00000000-0005-0000-0000-0000AA6B0000}"/>
    <cellStyle name="40% - Colore 5 16 5 5 3" xfId="27810" xr:uid="{00000000-0005-0000-0000-0000AB6B0000}"/>
    <cellStyle name="40% - Colore 5 16 5 6" xfId="27811" xr:uid="{00000000-0005-0000-0000-0000AC6B0000}"/>
    <cellStyle name="40% - Colore 5 16 5 7" xfId="27812" xr:uid="{00000000-0005-0000-0000-0000AD6B0000}"/>
    <cellStyle name="40% - Colore 5 16 6" xfId="27813" xr:uid="{00000000-0005-0000-0000-0000AE6B0000}"/>
    <cellStyle name="40% - Colore 5 16 6 2" xfId="27814" xr:uid="{00000000-0005-0000-0000-0000AF6B0000}"/>
    <cellStyle name="40% - Colore 5 16 6 2 2" xfId="27815" xr:uid="{00000000-0005-0000-0000-0000B06B0000}"/>
    <cellStyle name="40% - Colore 5 16 6 2 3" xfId="27816" xr:uid="{00000000-0005-0000-0000-0000B16B0000}"/>
    <cellStyle name="40% - Colore 5 16 6 3" xfId="27817" xr:uid="{00000000-0005-0000-0000-0000B26B0000}"/>
    <cellStyle name="40% - Colore 5 16 6 4" xfId="27818" xr:uid="{00000000-0005-0000-0000-0000B36B0000}"/>
    <cellStyle name="40% - Colore 5 16 7" xfId="27819" xr:uid="{00000000-0005-0000-0000-0000B46B0000}"/>
    <cellStyle name="40% - Colore 5 16 7 2" xfId="27820" xr:uid="{00000000-0005-0000-0000-0000B56B0000}"/>
    <cellStyle name="40% - Colore 5 16 7 3" xfId="27821" xr:uid="{00000000-0005-0000-0000-0000B66B0000}"/>
    <cellStyle name="40% - Colore 5 16 8" xfId="27822" xr:uid="{00000000-0005-0000-0000-0000B76B0000}"/>
    <cellStyle name="40% - Colore 5 16 8 2" xfId="27823" xr:uid="{00000000-0005-0000-0000-0000B86B0000}"/>
    <cellStyle name="40% - Colore 5 16 8 3" xfId="27824" xr:uid="{00000000-0005-0000-0000-0000B96B0000}"/>
    <cellStyle name="40% - Colore 5 16 9" xfId="27825" xr:uid="{00000000-0005-0000-0000-0000BA6B0000}"/>
    <cellStyle name="40% - Colore 5 16 9 2" xfId="27826" xr:uid="{00000000-0005-0000-0000-0000BB6B0000}"/>
    <cellStyle name="40% - Colore 5 16 9 3" xfId="27827" xr:uid="{00000000-0005-0000-0000-0000BC6B0000}"/>
    <cellStyle name="40% - Colore 5 17" xfId="27828" xr:uid="{00000000-0005-0000-0000-0000BD6B0000}"/>
    <cellStyle name="40% - Colore 5 17 10" xfId="27829" xr:uid="{00000000-0005-0000-0000-0000BE6B0000}"/>
    <cellStyle name="40% - Colore 5 17 11" xfId="27830" xr:uid="{00000000-0005-0000-0000-0000BF6B0000}"/>
    <cellStyle name="40% - Colore 5 17 2" xfId="27831" xr:uid="{00000000-0005-0000-0000-0000C06B0000}"/>
    <cellStyle name="40% - Colore 5 17 2 10" xfId="27832" xr:uid="{00000000-0005-0000-0000-0000C16B0000}"/>
    <cellStyle name="40% - Colore 5 17 2 2" xfId="27833" xr:uid="{00000000-0005-0000-0000-0000C26B0000}"/>
    <cellStyle name="40% - Colore 5 17 2 2 2" xfId="27834" xr:uid="{00000000-0005-0000-0000-0000C36B0000}"/>
    <cellStyle name="40% - Colore 5 17 2 2 2 2" xfId="27835" xr:uid="{00000000-0005-0000-0000-0000C46B0000}"/>
    <cellStyle name="40% - Colore 5 17 2 2 2 2 2" xfId="27836" xr:uid="{00000000-0005-0000-0000-0000C56B0000}"/>
    <cellStyle name="40% - Colore 5 17 2 2 2 2 3" xfId="27837" xr:uid="{00000000-0005-0000-0000-0000C66B0000}"/>
    <cellStyle name="40% - Colore 5 17 2 2 2 3" xfId="27838" xr:uid="{00000000-0005-0000-0000-0000C76B0000}"/>
    <cellStyle name="40% - Colore 5 17 2 2 2 4" xfId="27839" xr:uid="{00000000-0005-0000-0000-0000C86B0000}"/>
    <cellStyle name="40% - Colore 5 17 2 2 3" xfId="27840" xr:uid="{00000000-0005-0000-0000-0000C96B0000}"/>
    <cellStyle name="40% - Colore 5 17 2 2 3 2" xfId="27841" xr:uid="{00000000-0005-0000-0000-0000CA6B0000}"/>
    <cellStyle name="40% - Colore 5 17 2 2 3 3" xfId="27842" xr:uid="{00000000-0005-0000-0000-0000CB6B0000}"/>
    <cellStyle name="40% - Colore 5 17 2 2 4" xfId="27843" xr:uid="{00000000-0005-0000-0000-0000CC6B0000}"/>
    <cellStyle name="40% - Colore 5 17 2 2 4 2" xfId="27844" xr:uid="{00000000-0005-0000-0000-0000CD6B0000}"/>
    <cellStyle name="40% - Colore 5 17 2 2 4 3" xfId="27845" xr:uid="{00000000-0005-0000-0000-0000CE6B0000}"/>
    <cellStyle name="40% - Colore 5 17 2 2 5" xfId="27846" xr:uid="{00000000-0005-0000-0000-0000CF6B0000}"/>
    <cellStyle name="40% - Colore 5 17 2 2 5 2" xfId="27847" xr:uid="{00000000-0005-0000-0000-0000D06B0000}"/>
    <cellStyle name="40% - Colore 5 17 2 2 5 3" xfId="27848" xr:uid="{00000000-0005-0000-0000-0000D16B0000}"/>
    <cellStyle name="40% - Colore 5 17 2 2 6" xfId="27849" xr:uid="{00000000-0005-0000-0000-0000D26B0000}"/>
    <cellStyle name="40% - Colore 5 17 2 2 7" xfId="27850" xr:uid="{00000000-0005-0000-0000-0000D36B0000}"/>
    <cellStyle name="40% - Colore 5 17 2 3" xfId="27851" xr:uid="{00000000-0005-0000-0000-0000D46B0000}"/>
    <cellStyle name="40% - Colore 5 17 2 3 2" xfId="27852" xr:uid="{00000000-0005-0000-0000-0000D56B0000}"/>
    <cellStyle name="40% - Colore 5 17 2 3 2 2" xfId="27853" xr:uid="{00000000-0005-0000-0000-0000D66B0000}"/>
    <cellStyle name="40% - Colore 5 17 2 3 2 2 2" xfId="27854" xr:uid="{00000000-0005-0000-0000-0000D76B0000}"/>
    <cellStyle name="40% - Colore 5 17 2 3 2 2 3" xfId="27855" xr:uid="{00000000-0005-0000-0000-0000D86B0000}"/>
    <cellStyle name="40% - Colore 5 17 2 3 2 3" xfId="27856" xr:uid="{00000000-0005-0000-0000-0000D96B0000}"/>
    <cellStyle name="40% - Colore 5 17 2 3 2 4" xfId="27857" xr:uid="{00000000-0005-0000-0000-0000DA6B0000}"/>
    <cellStyle name="40% - Colore 5 17 2 3 3" xfId="27858" xr:uid="{00000000-0005-0000-0000-0000DB6B0000}"/>
    <cellStyle name="40% - Colore 5 17 2 3 3 2" xfId="27859" xr:uid="{00000000-0005-0000-0000-0000DC6B0000}"/>
    <cellStyle name="40% - Colore 5 17 2 3 3 3" xfId="27860" xr:uid="{00000000-0005-0000-0000-0000DD6B0000}"/>
    <cellStyle name="40% - Colore 5 17 2 3 4" xfId="27861" xr:uid="{00000000-0005-0000-0000-0000DE6B0000}"/>
    <cellStyle name="40% - Colore 5 17 2 3 4 2" xfId="27862" xr:uid="{00000000-0005-0000-0000-0000DF6B0000}"/>
    <cellStyle name="40% - Colore 5 17 2 3 4 3" xfId="27863" xr:uid="{00000000-0005-0000-0000-0000E06B0000}"/>
    <cellStyle name="40% - Colore 5 17 2 3 5" xfId="27864" xr:uid="{00000000-0005-0000-0000-0000E16B0000}"/>
    <cellStyle name="40% - Colore 5 17 2 3 5 2" xfId="27865" xr:uid="{00000000-0005-0000-0000-0000E26B0000}"/>
    <cellStyle name="40% - Colore 5 17 2 3 5 3" xfId="27866" xr:uid="{00000000-0005-0000-0000-0000E36B0000}"/>
    <cellStyle name="40% - Colore 5 17 2 3 6" xfId="27867" xr:uid="{00000000-0005-0000-0000-0000E46B0000}"/>
    <cellStyle name="40% - Colore 5 17 2 3 7" xfId="27868" xr:uid="{00000000-0005-0000-0000-0000E56B0000}"/>
    <cellStyle name="40% - Colore 5 17 2 4" xfId="27869" xr:uid="{00000000-0005-0000-0000-0000E66B0000}"/>
    <cellStyle name="40% - Colore 5 17 2 4 2" xfId="27870" xr:uid="{00000000-0005-0000-0000-0000E76B0000}"/>
    <cellStyle name="40% - Colore 5 17 2 4 2 2" xfId="27871" xr:uid="{00000000-0005-0000-0000-0000E86B0000}"/>
    <cellStyle name="40% - Colore 5 17 2 4 2 2 2" xfId="27872" xr:uid="{00000000-0005-0000-0000-0000E96B0000}"/>
    <cellStyle name="40% - Colore 5 17 2 4 2 2 3" xfId="27873" xr:uid="{00000000-0005-0000-0000-0000EA6B0000}"/>
    <cellStyle name="40% - Colore 5 17 2 4 2 3" xfId="27874" xr:uid="{00000000-0005-0000-0000-0000EB6B0000}"/>
    <cellStyle name="40% - Colore 5 17 2 4 2 4" xfId="27875" xr:uid="{00000000-0005-0000-0000-0000EC6B0000}"/>
    <cellStyle name="40% - Colore 5 17 2 4 3" xfId="27876" xr:uid="{00000000-0005-0000-0000-0000ED6B0000}"/>
    <cellStyle name="40% - Colore 5 17 2 4 3 2" xfId="27877" xr:uid="{00000000-0005-0000-0000-0000EE6B0000}"/>
    <cellStyle name="40% - Colore 5 17 2 4 3 3" xfId="27878" xr:uid="{00000000-0005-0000-0000-0000EF6B0000}"/>
    <cellStyle name="40% - Colore 5 17 2 4 4" xfId="27879" xr:uid="{00000000-0005-0000-0000-0000F06B0000}"/>
    <cellStyle name="40% - Colore 5 17 2 4 4 2" xfId="27880" xr:uid="{00000000-0005-0000-0000-0000F16B0000}"/>
    <cellStyle name="40% - Colore 5 17 2 4 4 3" xfId="27881" xr:uid="{00000000-0005-0000-0000-0000F26B0000}"/>
    <cellStyle name="40% - Colore 5 17 2 4 5" xfId="27882" xr:uid="{00000000-0005-0000-0000-0000F36B0000}"/>
    <cellStyle name="40% - Colore 5 17 2 4 5 2" xfId="27883" xr:uid="{00000000-0005-0000-0000-0000F46B0000}"/>
    <cellStyle name="40% - Colore 5 17 2 4 5 3" xfId="27884" xr:uid="{00000000-0005-0000-0000-0000F56B0000}"/>
    <cellStyle name="40% - Colore 5 17 2 4 6" xfId="27885" xr:uid="{00000000-0005-0000-0000-0000F66B0000}"/>
    <cellStyle name="40% - Colore 5 17 2 4 7" xfId="27886" xr:uid="{00000000-0005-0000-0000-0000F76B0000}"/>
    <cellStyle name="40% - Colore 5 17 2 5" xfId="27887" xr:uid="{00000000-0005-0000-0000-0000F86B0000}"/>
    <cellStyle name="40% - Colore 5 17 2 5 2" xfId="27888" xr:uid="{00000000-0005-0000-0000-0000F96B0000}"/>
    <cellStyle name="40% - Colore 5 17 2 5 2 2" xfId="27889" xr:uid="{00000000-0005-0000-0000-0000FA6B0000}"/>
    <cellStyle name="40% - Colore 5 17 2 5 2 3" xfId="27890" xr:uid="{00000000-0005-0000-0000-0000FB6B0000}"/>
    <cellStyle name="40% - Colore 5 17 2 5 3" xfId="27891" xr:uid="{00000000-0005-0000-0000-0000FC6B0000}"/>
    <cellStyle name="40% - Colore 5 17 2 5 4" xfId="27892" xr:uid="{00000000-0005-0000-0000-0000FD6B0000}"/>
    <cellStyle name="40% - Colore 5 17 2 6" xfId="27893" xr:uid="{00000000-0005-0000-0000-0000FE6B0000}"/>
    <cellStyle name="40% - Colore 5 17 2 6 2" xfId="27894" xr:uid="{00000000-0005-0000-0000-0000FF6B0000}"/>
    <cellStyle name="40% - Colore 5 17 2 6 3" xfId="27895" xr:uid="{00000000-0005-0000-0000-0000006C0000}"/>
    <cellStyle name="40% - Colore 5 17 2 7" xfId="27896" xr:uid="{00000000-0005-0000-0000-0000016C0000}"/>
    <cellStyle name="40% - Colore 5 17 2 7 2" xfId="27897" xr:uid="{00000000-0005-0000-0000-0000026C0000}"/>
    <cellStyle name="40% - Colore 5 17 2 7 3" xfId="27898" xr:uid="{00000000-0005-0000-0000-0000036C0000}"/>
    <cellStyle name="40% - Colore 5 17 2 8" xfId="27899" xr:uid="{00000000-0005-0000-0000-0000046C0000}"/>
    <cellStyle name="40% - Colore 5 17 2 8 2" xfId="27900" xr:uid="{00000000-0005-0000-0000-0000056C0000}"/>
    <cellStyle name="40% - Colore 5 17 2 8 3" xfId="27901" xr:uid="{00000000-0005-0000-0000-0000066C0000}"/>
    <cellStyle name="40% - Colore 5 17 2 9" xfId="27902" xr:uid="{00000000-0005-0000-0000-0000076C0000}"/>
    <cellStyle name="40% - Colore 5 17 3" xfId="27903" xr:uid="{00000000-0005-0000-0000-0000086C0000}"/>
    <cellStyle name="40% - Colore 5 17 3 2" xfId="27904" xr:uid="{00000000-0005-0000-0000-0000096C0000}"/>
    <cellStyle name="40% - Colore 5 17 3 2 2" xfId="27905" xr:uid="{00000000-0005-0000-0000-00000A6C0000}"/>
    <cellStyle name="40% - Colore 5 17 3 2 2 2" xfId="27906" xr:uid="{00000000-0005-0000-0000-00000B6C0000}"/>
    <cellStyle name="40% - Colore 5 17 3 2 2 3" xfId="27907" xr:uid="{00000000-0005-0000-0000-00000C6C0000}"/>
    <cellStyle name="40% - Colore 5 17 3 2 3" xfId="27908" xr:uid="{00000000-0005-0000-0000-00000D6C0000}"/>
    <cellStyle name="40% - Colore 5 17 3 2 4" xfId="27909" xr:uid="{00000000-0005-0000-0000-00000E6C0000}"/>
    <cellStyle name="40% - Colore 5 17 3 3" xfId="27910" xr:uid="{00000000-0005-0000-0000-00000F6C0000}"/>
    <cellStyle name="40% - Colore 5 17 3 3 2" xfId="27911" xr:uid="{00000000-0005-0000-0000-0000106C0000}"/>
    <cellStyle name="40% - Colore 5 17 3 3 3" xfId="27912" xr:uid="{00000000-0005-0000-0000-0000116C0000}"/>
    <cellStyle name="40% - Colore 5 17 3 4" xfId="27913" xr:uid="{00000000-0005-0000-0000-0000126C0000}"/>
    <cellStyle name="40% - Colore 5 17 3 4 2" xfId="27914" xr:uid="{00000000-0005-0000-0000-0000136C0000}"/>
    <cellStyle name="40% - Colore 5 17 3 4 3" xfId="27915" xr:uid="{00000000-0005-0000-0000-0000146C0000}"/>
    <cellStyle name="40% - Colore 5 17 3 5" xfId="27916" xr:uid="{00000000-0005-0000-0000-0000156C0000}"/>
    <cellStyle name="40% - Colore 5 17 3 5 2" xfId="27917" xr:uid="{00000000-0005-0000-0000-0000166C0000}"/>
    <cellStyle name="40% - Colore 5 17 3 5 3" xfId="27918" xr:uid="{00000000-0005-0000-0000-0000176C0000}"/>
    <cellStyle name="40% - Colore 5 17 3 6" xfId="27919" xr:uid="{00000000-0005-0000-0000-0000186C0000}"/>
    <cellStyle name="40% - Colore 5 17 3 7" xfId="27920" xr:uid="{00000000-0005-0000-0000-0000196C0000}"/>
    <cellStyle name="40% - Colore 5 17 4" xfId="27921" xr:uid="{00000000-0005-0000-0000-00001A6C0000}"/>
    <cellStyle name="40% - Colore 5 17 4 2" xfId="27922" xr:uid="{00000000-0005-0000-0000-00001B6C0000}"/>
    <cellStyle name="40% - Colore 5 17 4 2 2" xfId="27923" xr:uid="{00000000-0005-0000-0000-00001C6C0000}"/>
    <cellStyle name="40% - Colore 5 17 4 2 2 2" xfId="27924" xr:uid="{00000000-0005-0000-0000-00001D6C0000}"/>
    <cellStyle name="40% - Colore 5 17 4 2 2 3" xfId="27925" xr:uid="{00000000-0005-0000-0000-00001E6C0000}"/>
    <cellStyle name="40% - Colore 5 17 4 2 3" xfId="27926" xr:uid="{00000000-0005-0000-0000-00001F6C0000}"/>
    <cellStyle name="40% - Colore 5 17 4 2 4" xfId="27927" xr:uid="{00000000-0005-0000-0000-0000206C0000}"/>
    <cellStyle name="40% - Colore 5 17 4 3" xfId="27928" xr:uid="{00000000-0005-0000-0000-0000216C0000}"/>
    <cellStyle name="40% - Colore 5 17 4 3 2" xfId="27929" xr:uid="{00000000-0005-0000-0000-0000226C0000}"/>
    <cellStyle name="40% - Colore 5 17 4 3 3" xfId="27930" xr:uid="{00000000-0005-0000-0000-0000236C0000}"/>
    <cellStyle name="40% - Colore 5 17 4 4" xfId="27931" xr:uid="{00000000-0005-0000-0000-0000246C0000}"/>
    <cellStyle name="40% - Colore 5 17 4 4 2" xfId="27932" xr:uid="{00000000-0005-0000-0000-0000256C0000}"/>
    <cellStyle name="40% - Colore 5 17 4 4 3" xfId="27933" xr:uid="{00000000-0005-0000-0000-0000266C0000}"/>
    <cellStyle name="40% - Colore 5 17 4 5" xfId="27934" xr:uid="{00000000-0005-0000-0000-0000276C0000}"/>
    <cellStyle name="40% - Colore 5 17 4 5 2" xfId="27935" xr:uid="{00000000-0005-0000-0000-0000286C0000}"/>
    <cellStyle name="40% - Colore 5 17 4 5 3" xfId="27936" xr:uid="{00000000-0005-0000-0000-0000296C0000}"/>
    <cellStyle name="40% - Colore 5 17 4 6" xfId="27937" xr:uid="{00000000-0005-0000-0000-00002A6C0000}"/>
    <cellStyle name="40% - Colore 5 17 4 7" xfId="27938" xr:uid="{00000000-0005-0000-0000-00002B6C0000}"/>
    <cellStyle name="40% - Colore 5 17 5" xfId="27939" xr:uid="{00000000-0005-0000-0000-00002C6C0000}"/>
    <cellStyle name="40% - Colore 5 17 5 2" xfId="27940" xr:uid="{00000000-0005-0000-0000-00002D6C0000}"/>
    <cellStyle name="40% - Colore 5 17 5 2 2" xfId="27941" xr:uid="{00000000-0005-0000-0000-00002E6C0000}"/>
    <cellStyle name="40% - Colore 5 17 5 2 2 2" xfId="27942" xr:uid="{00000000-0005-0000-0000-00002F6C0000}"/>
    <cellStyle name="40% - Colore 5 17 5 2 2 3" xfId="27943" xr:uid="{00000000-0005-0000-0000-0000306C0000}"/>
    <cellStyle name="40% - Colore 5 17 5 2 3" xfId="27944" xr:uid="{00000000-0005-0000-0000-0000316C0000}"/>
    <cellStyle name="40% - Colore 5 17 5 2 4" xfId="27945" xr:uid="{00000000-0005-0000-0000-0000326C0000}"/>
    <cellStyle name="40% - Colore 5 17 5 3" xfId="27946" xr:uid="{00000000-0005-0000-0000-0000336C0000}"/>
    <cellStyle name="40% - Colore 5 17 5 3 2" xfId="27947" xr:uid="{00000000-0005-0000-0000-0000346C0000}"/>
    <cellStyle name="40% - Colore 5 17 5 3 3" xfId="27948" xr:uid="{00000000-0005-0000-0000-0000356C0000}"/>
    <cellStyle name="40% - Colore 5 17 5 4" xfId="27949" xr:uid="{00000000-0005-0000-0000-0000366C0000}"/>
    <cellStyle name="40% - Colore 5 17 5 4 2" xfId="27950" xr:uid="{00000000-0005-0000-0000-0000376C0000}"/>
    <cellStyle name="40% - Colore 5 17 5 4 3" xfId="27951" xr:uid="{00000000-0005-0000-0000-0000386C0000}"/>
    <cellStyle name="40% - Colore 5 17 5 5" xfId="27952" xr:uid="{00000000-0005-0000-0000-0000396C0000}"/>
    <cellStyle name="40% - Colore 5 17 5 5 2" xfId="27953" xr:uid="{00000000-0005-0000-0000-00003A6C0000}"/>
    <cellStyle name="40% - Colore 5 17 5 5 3" xfId="27954" xr:uid="{00000000-0005-0000-0000-00003B6C0000}"/>
    <cellStyle name="40% - Colore 5 17 5 6" xfId="27955" xr:uid="{00000000-0005-0000-0000-00003C6C0000}"/>
    <cellStyle name="40% - Colore 5 17 5 7" xfId="27956" xr:uid="{00000000-0005-0000-0000-00003D6C0000}"/>
    <cellStyle name="40% - Colore 5 17 6" xfId="27957" xr:uid="{00000000-0005-0000-0000-00003E6C0000}"/>
    <cellStyle name="40% - Colore 5 17 6 2" xfId="27958" xr:uid="{00000000-0005-0000-0000-00003F6C0000}"/>
    <cellStyle name="40% - Colore 5 17 6 2 2" xfId="27959" xr:uid="{00000000-0005-0000-0000-0000406C0000}"/>
    <cellStyle name="40% - Colore 5 17 6 2 3" xfId="27960" xr:uid="{00000000-0005-0000-0000-0000416C0000}"/>
    <cellStyle name="40% - Colore 5 17 6 3" xfId="27961" xr:uid="{00000000-0005-0000-0000-0000426C0000}"/>
    <cellStyle name="40% - Colore 5 17 6 4" xfId="27962" xr:uid="{00000000-0005-0000-0000-0000436C0000}"/>
    <cellStyle name="40% - Colore 5 17 7" xfId="27963" xr:uid="{00000000-0005-0000-0000-0000446C0000}"/>
    <cellStyle name="40% - Colore 5 17 7 2" xfId="27964" xr:uid="{00000000-0005-0000-0000-0000456C0000}"/>
    <cellStyle name="40% - Colore 5 17 7 3" xfId="27965" xr:uid="{00000000-0005-0000-0000-0000466C0000}"/>
    <cellStyle name="40% - Colore 5 17 8" xfId="27966" xr:uid="{00000000-0005-0000-0000-0000476C0000}"/>
    <cellStyle name="40% - Colore 5 17 8 2" xfId="27967" xr:uid="{00000000-0005-0000-0000-0000486C0000}"/>
    <cellStyle name="40% - Colore 5 17 8 3" xfId="27968" xr:uid="{00000000-0005-0000-0000-0000496C0000}"/>
    <cellStyle name="40% - Colore 5 17 9" xfId="27969" xr:uid="{00000000-0005-0000-0000-00004A6C0000}"/>
    <cellStyle name="40% - Colore 5 17 9 2" xfId="27970" xr:uid="{00000000-0005-0000-0000-00004B6C0000}"/>
    <cellStyle name="40% - Colore 5 17 9 3" xfId="27971" xr:uid="{00000000-0005-0000-0000-00004C6C0000}"/>
    <cellStyle name="40% - Colore 5 2" xfId="27972" xr:uid="{00000000-0005-0000-0000-00004D6C0000}"/>
    <cellStyle name="40% - Colore 5 3" xfId="27973" xr:uid="{00000000-0005-0000-0000-00004E6C0000}"/>
    <cellStyle name="40% - Colore 5 4" xfId="27974" xr:uid="{00000000-0005-0000-0000-00004F6C0000}"/>
    <cellStyle name="40% - Colore 5 5" xfId="27975" xr:uid="{00000000-0005-0000-0000-0000506C0000}"/>
    <cellStyle name="40% - Colore 5 5 10" xfId="27976" xr:uid="{00000000-0005-0000-0000-0000516C0000}"/>
    <cellStyle name="40% - Colore 5 5 10 2" xfId="27977" xr:uid="{00000000-0005-0000-0000-0000526C0000}"/>
    <cellStyle name="40% - Colore 5 5 10 3" xfId="27978" xr:uid="{00000000-0005-0000-0000-0000536C0000}"/>
    <cellStyle name="40% - Colore 5 5 11" xfId="27979" xr:uid="{00000000-0005-0000-0000-0000546C0000}"/>
    <cellStyle name="40% - Colore 5 5 12" xfId="27980" xr:uid="{00000000-0005-0000-0000-0000556C0000}"/>
    <cellStyle name="40% - Colore 5 5 2" xfId="27981" xr:uid="{00000000-0005-0000-0000-0000566C0000}"/>
    <cellStyle name="40% - Colore 5 5 2 10" xfId="27982" xr:uid="{00000000-0005-0000-0000-0000576C0000}"/>
    <cellStyle name="40% - Colore 5 5 2 2" xfId="27983" xr:uid="{00000000-0005-0000-0000-0000586C0000}"/>
    <cellStyle name="40% - Colore 5 5 2 2 2" xfId="27984" xr:uid="{00000000-0005-0000-0000-0000596C0000}"/>
    <cellStyle name="40% - Colore 5 5 2 2 2 2" xfId="27985" xr:uid="{00000000-0005-0000-0000-00005A6C0000}"/>
    <cellStyle name="40% - Colore 5 5 2 2 2 2 2" xfId="27986" xr:uid="{00000000-0005-0000-0000-00005B6C0000}"/>
    <cellStyle name="40% - Colore 5 5 2 2 2 2 3" xfId="27987" xr:uid="{00000000-0005-0000-0000-00005C6C0000}"/>
    <cellStyle name="40% - Colore 5 5 2 2 2 3" xfId="27988" xr:uid="{00000000-0005-0000-0000-00005D6C0000}"/>
    <cellStyle name="40% - Colore 5 5 2 2 2 4" xfId="27989" xr:uid="{00000000-0005-0000-0000-00005E6C0000}"/>
    <cellStyle name="40% - Colore 5 5 2 2 3" xfId="27990" xr:uid="{00000000-0005-0000-0000-00005F6C0000}"/>
    <cellStyle name="40% - Colore 5 5 2 2 3 2" xfId="27991" xr:uid="{00000000-0005-0000-0000-0000606C0000}"/>
    <cellStyle name="40% - Colore 5 5 2 2 3 3" xfId="27992" xr:uid="{00000000-0005-0000-0000-0000616C0000}"/>
    <cellStyle name="40% - Colore 5 5 2 2 4" xfId="27993" xr:uid="{00000000-0005-0000-0000-0000626C0000}"/>
    <cellStyle name="40% - Colore 5 5 2 2 4 2" xfId="27994" xr:uid="{00000000-0005-0000-0000-0000636C0000}"/>
    <cellStyle name="40% - Colore 5 5 2 2 4 3" xfId="27995" xr:uid="{00000000-0005-0000-0000-0000646C0000}"/>
    <cellStyle name="40% - Colore 5 5 2 2 5" xfId="27996" xr:uid="{00000000-0005-0000-0000-0000656C0000}"/>
    <cellStyle name="40% - Colore 5 5 2 2 5 2" xfId="27997" xr:uid="{00000000-0005-0000-0000-0000666C0000}"/>
    <cellStyle name="40% - Colore 5 5 2 2 5 3" xfId="27998" xr:uid="{00000000-0005-0000-0000-0000676C0000}"/>
    <cellStyle name="40% - Colore 5 5 2 2 6" xfId="27999" xr:uid="{00000000-0005-0000-0000-0000686C0000}"/>
    <cellStyle name="40% - Colore 5 5 2 2 7" xfId="28000" xr:uid="{00000000-0005-0000-0000-0000696C0000}"/>
    <cellStyle name="40% - Colore 5 5 2 3" xfId="28001" xr:uid="{00000000-0005-0000-0000-00006A6C0000}"/>
    <cellStyle name="40% - Colore 5 5 2 3 2" xfId="28002" xr:uid="{00000000-0005-0000-0000-00006B6C0000}"/>
    <cellStyle name="40% - Colore 5 5 2 3 2 2" xfId="28003" xr:uid="{00000000-0005-0000-0000-00006C6C0000}"/>
    <cellStyle name="40% - Colore 5 5 2 3 2 2 2" xfId="28004" xr:uid="{00000000-0005-0000-0000-00006D6C0000}"/>
    <cellStyle name="40% - Colore 5 5 2 3 2 2 3" xfId="28005" xr:uid="{00000000-0005-0000-0000-00006E6C0000}"/>
    <cellStyle name="40% - Colore 5 5 2 3 2 3" xfId="28006" xr:uid="{00000000-0005-0000-0000-00006F6C0000}"/>
    <cellStyle name="40% - Colore 5 5 2 3 2 4" xfId="28007" xr:uid="{00000000-0005-0000-0000-0000706C0000}"/>
    <cellStyle name="40% - Colore 5 5 2 3 3" xfId="28008" xr:uid="{00000000-0005-0000-0000-0000716C0000}"/>
    <cellStyle name="40% - Colore 5 5 2 3 3 2" xfId="28009" xr:uid="{00000000-0005-0000-0000-0000726C0000}"/>
    <cellStyle name="40% - Colore 5 5 2 3 3 3" xfId="28010" xr:uid="{00000000-0005-0000-0000-0000736C0000}"/>
    <cellStyle name="40% - Colore 5 5 2 3 4" xfId="28011" xr:uid="{00000000-0005-0000-0000-0000746C0000}"/>
    <cellStyle name="40% - Colore 5 5 2 3 4 2" xfId="28012" xr:uid="{00000000-0005-0000-0000-0000756C0000}"/>
    <cellStyle name="40% - Colore 5 5 2 3 4 3" xfId="28013" xr:uid="{00000000-0005-0000-0000-0000766C0000}"/>
    <cellStyle name="40% - Colore 5 5 2 3 5" xfId="28014" xr:uid="{00000000-0005-0000-0000-0000776C0000}"/>
    <cellStyle name="40% - Colore 5 5 2 3 5 2" xfId="28015" xr:uid="{00000000-0005-0000-0000-0000786C0000}"/>
    <cellStyle name="40% - Colore 5 5 2 3 5 3" xfId="28016" xr:uid="{00000000-0005-0000-0000-0000796C0000}"/>
    <cellStyle name="40% - Colore 5 5 2 3 6" xfId="28017" xr:uid="{00000000-0005-0000-0000-00007A6C0000}"/>
    <cellStyle name="40% - Colore 5 5 2 3 7" xfId="28018" xr:uid="{00000000-0005-0000-0000-00007B6C0000}"/>
    <cellStyle name="40% - Colore 5 5 2 4" xfId="28019" xr:uid="{00000000-0005-0000-0000-00007C6C0000}"/>
    <cellStyle name="40% - Colore 5 5 2 4 2" xfId="28020" xr:uid="{00000000-0005-0000-0000-00007D6C0000}"/>
    <cellStyle name="40% - Colore 5 5 2 4 2 2" xfId="28021" xr:uid="{00000000-0005-0000-0000-00007E6C0000}"/>
    <cellStyle name="40% - Colore 5 5 2 4 2 2 2" xfId="28022" xr:uid="{00000000-0005-0000-0000-00007F6C0000}"/>
    <cellStyle name="40% - Colore 5 5 2 4 2 2 3" xfId="28023" xr:uid="{00000000-0005-0000-0000-0000806C0000}"/>
    <cellStyle name="40% - Colore 5 5 2 4 2 3" xfId="28024" xr:uid="{00000000-0005-0000-0000-0000816C0000}"/>
    <cellStyle name="40% - Colore 5 5 2 4 2 4" xfId="28025" xr:uid="{00000000-0005-0000-0000-0000826C0000}"/>
    <cellStyle name="40% - Colore 5 5 2 4 3" xfId="28026" xr:uid="{00000000-0005-0000-0000-0000836C0000}"/>
    <cellStyle name="40% - Colore 5 5 2 4 3 2" xfId="28027" xr:uid="{00000000-0005-0000-0000-0000846C0000}"/>
    <cellStyle name="40% - Colore 5 5 2 4 3 3" xfId="28028" xr:uid="{00000000-0005-0000-0000-0000856C0000}"/>
    <cellStyle name="40% - Colore 5 5 2 4 4" xfId="28029" xr:uid="{00000000-0005-0000-0000-0000866C0000}"/>
    <cellStyle name="40% - Colore 5 5 2 4 4 2" xfId="28030" xr:uid="{00000000-0005-0000-0000-0000876C0000}"/>
    <cellStyle name="40% - Colore 5 5 2 4 4 3" xfId="28031" xr:uid="{00000000-0005-0000-0000-0000886C0000}"/>
    <cellStyle name="40% - Colore 5 5 2 4 5" xfId="28032" xr:uid="{00000000-0005-0000-0000-0000896C0000}"/>
    <cellStyle name="40% - Colore 5 5 2 4 5 2" xfId="28033" xr:uid="{00000000-0005-0000-0000-00008A6C0000}"/>
    <cellStyle name="40% - Colore 5 5 2 4 5 3" xfId="28034" xr:uid="{00000000-0005-0000-0000-00008B6C0000}"/>
    <cellStyle name="40% - Colore 5 5 2 4 6" xfId="28035" xr:uid="{00000000-0005-0000-0000-00008C6C0000}"/>
    <cellStyle name="40% - Colore 5 5 2 4 7" xfId="28036" xr:uid="{00000000-0005-0000-0000-00008D6C0000}"/>
    <cellStyle name="40% - Colore 5 5 2 5" xfId="28037" xr:uid="{00000000-0005-0000-0000-00008E6C0000}"/>
    <cellStyle name="40% - Colore 5 5 2 5 2" xfId="28038" xr:uid="{00000000-0005-0000-0000-00008F6C0000}"/>
    <cellStyle name="40% - Colore 5 5 2 5 2 2" xfId="28039" xr:uid="{00000000-0005-0000-0000-0000906C0000}"/>
    <cellStyle name="40% - Colore 5 5 2 5 2 3" xfId="28040" xr:uid="{00000000-0005-0000-0000-0000916C0000}"/>
    <cellStyle name="40% - Colore 5 5 2 5 3" xfId="28041" xr:uid="{00000000-0005-0000-0000-0000926C0000}"/>
    <cellStyle name="40% - Colore 5 5 2 5 4" xfId="28042" xr:uid="{00000000-0005-0000-0000-0000936C0000}"/>
    <cellStyle name="40% - Colore 5 5 2 6" xfId="28043" xr:uid="{00000000-0005-0000-0000-0000946C0000}"/>
    <cellStyle name="40% - Colore 5 5 2 6 2" xfId="28044" xr:uid="{00000000-0005-0000-0000-0000956C0000}"/>
    <cellStyle name="40% - Colore 5 5 2 6 3" xfId="28045" xr:uid="{00000000-0005-0000-0000-0000966C0000}"/>
    <cellStyle name="40% - Colore 5 5 2 7" xfId="28046" xr:uid="{00000000-0005-0000-0000-0000976C0000}"/>
    <cellStyle name="40% - Colore 5 5 2 7 2" xfId="28047" xr:uid="{00000000-0005-0000-0000-0000986C0000}"/>
    <cellStyle name="40% - Colore 5 5 2 7 3" xfId="28048" xr:uid="{00000000-0005-0000-0000-0000996C0000}"/>
    <cellStyle name="40% - Colore 5 5 2 8" xfId="28049" xr:uid="{00000000-0005-0000-0000-00009A6C0000}"/>
    <cellStyle name="40% - Colore 5 5 2 8 2" xfId="28050" xr:uid="{00000000-0005-0000-0000-00009B6C0000}"/>
    <cellStyle name="40% - Colore 5 5 2 8 3" xfId="28051" xr:uid="{00000000-0005-0000-0000-00009C6C0000}"/>
    <cellStyle name="40% - Colore 5 5 2 9" xfId="28052" xr:uid="{00000000-0005-0000-0000-00009D6C0000}"/>
    <cellStyle name="40% - Colore 5 5 3" xfId="28053" xr:uid="{00000000-0005-0000-0000-00009E6C0000}"/>
    <cellStyle name="40% - Colore 5 5 3 10" xfId="28054" xr:uid="{00000000-0005-0000-0000-00009F6C0000}"/>
    <cellStyle name="40% - Colore 5 5 3 2" xfId="28055" xr:uid="{00000000-0005-0000-0000-0000A06C0000}"/>
    <cellStyle name="40% - Colore 5 5 3 2 2" xfId="28056" xr:uid="{00000000-0005-0000-0000-0000A16C0000}"/>
    <cellStyle name="40% - Colore 5 5 3 2 2 2" xfId="28057" xr:uid="{00000000-0005-0000-0000-0000A26C0000}"/>
    <cellStyle name="40% - Colore 5 5 3 2 2 2 2" xfId="28058" xr:uid="{00000000-0005-0000-0000-0000A36C0000}"/>
    <cellStyle name="40% - Colore 5 5 3 2 2 2 3" xfId="28059" xr:uid="{00000000-0005-0000-0000-0000A46C0000}"/>
    <cellStyle name="40% - Colore 5 5 3 2 2 3" xfId="28060" xr:uid="{00000000-0005-0000-0000-0000A56C0000}"/>
    <cellStyle name="40% - Colore 5 5 3 2 2 4" xfId="28061" xr:uid="{00000000-0005-0000-0000-0000A66C0000}"/>
    <cellStyle name="40% - Colore 5 5 3 2 3" xfId="28062" xr:uid="{00000000-0005-0000-0000-0000A76C0000}"/>
    <cellStyle name="40% - Colore 5 5 3 2 3 2" xfId="28063" xr:uid="{00000000-0005-0000-0000-0000A86C0000}"/>
    <cellStyle name="40% - Colore 5 5 3 2 3 3" xfId="28064" xr:uid="{00000000-0005-0000-0000-0000A96C0000}"/>
    <cellStyle name="40% - Colore 5 5 3 2 4" xfId="28065" xr:uid="{00000000-0005-0000-0000-0000AA6C0000}"/>
    <cellStyle name="40% - Colore 5 5 3 2 4 2" xfId="28066" xr:uid="{00000000-0005-0000-0000-0000AB6C0000}"/>
    <cellStyle name="40% - Colore 5 5 3 2 4 3" xfId="28067" xr:uid="{00000000-0005-0000-0000-0000AC6C0000}"/>
    <cellStyle name="40% - Colore 5 5 3 2 5" xfId="28068" xr:uid="{00000000-0005-0000-0000-0000AD6C0000}"/>
    <cellStyle name="40% - Colore 5 5 3 2 5 2" xfId="28069" xr:uid="{00000000-0005-0000-0000-0000AE6C0000}"/>
    <cellStyle name="40% - Colore 5 5 3 2 5 3" xfId="28070" xr:uid="{00000000-0005-0000-0000-0000AF6C0000}"/>
    <cellStyle name="40% - Colore 5 5 3 2 6" xfId="28071" xr:uid="{00000000-0005-0000-0000-0000B06C0000}"/>
    <cellStyle name="40% - Colore 5 5 3 2 7" xfId="28072" xr:uid="{00000000-0005-0000-0000-0000B16C0000}"/>
    <cellStyle name="40% - Colore 5 5 3 3" xfId="28073" xr:uid="{00000000-0005-0000-0000-0000B26C0000}"/>
    <cellStyle name="40% - Colore 5 5 3 3 2" xfId="28074" xr:uid="{00000000-0005-0000-0000-0000B36C0000}"/>
    <cellStyle name="40% - Colore 5 5 3 3 2 2" xfId="28075" xr:uid="{00000000-0005-0000-0000-0000B46C0000}"/>
    <cellStyle name="40% - Colore 5 5 3 3 2 2 2" xfId="28076" xr:uid="{00000000-0005-0000-0000-0000B56C0000}"/>
    <cellStyle name="40% - Colore 5 5 3 3 2 2 3" xfId="28077" xr:uid="{00000000-0005-0000-0000-0000B66C0000}"/>
    <cellStyle name="40% - Colore 5 5 3 3 2 3" xfId="28078" xr:uid="{00000000-0005-0000-0000-0000B76C0000}"/>
    <cellStyle name="40% - Colore 5 5 3 3 2 4" xfId="28079" xr:uid="{00000000-0005-0000-0000-0000B86C0000}"/>
    <cellStyle name="40% - Colore 5 5 3 3 3" xfId="28080" xr:uid="{00000000-0005-0000-0000-0000B96C0000}"/>
    <cellStyle name="40% - Colore 5 5 3 3 3 2" xfId="28081" xr:uid="{00000000-0005-0000-0000-0000BA6C0000}"/>
    <cellStyle name="40% - Colore 5 5 3 3 3 3" xfId="28082" xr:uid="{00000000-0005-0000-0000-0000BB6C0000}"/>
    <cellStyle name="40% - Colore 5 5 3 3 4" xfId="28083" xr:uid="{00000000-0005-0000-0000-0000BC6C0000}"/>
    <cellStyle name="40% - Colore 5 5 3 3 4 2" xfId="28084" xr:uid="{00000000-0005-0000-0000-0000BD6C0000}"/>
    <cellStyle name="40% - Colore 5 5 3 3 4 3" xfId="28085" xr:uid="{00000000-0005-0000-0000-0000BE6C0000}"/>
    <cellStyle name="40% - Colore 5 5 3 3 5" xfId="28086" xr:uid="{00000000-0005-0000-0000-0000BF6C0000}"/>
    <cellStyle name="40% - Colore 5 5 3 3 5 2" xfId="28087" xr:uid="{00000000-0005-0000-0000-0000C06C0000}"/>
    <cellStyle name="40% - Colore 5 5 3 3 5 3" xfId="28088" xr:uid="{00000000-0005-0000-0000-0000C16C0000}"/>
    <cellStyle name="40% - Colore 5 5 3 3 6" xfId="28089" xr:uid="{00000000-0005-0000-0000-0000C26C0000}"/>
    <cellStyle name="40% - Colore 5 5 3 3 7" xfId="28090" xr:uid="{00000000-0005-0000-0000-0000C36C0000}"/>
    <cellStyle name="40% - Colore 5 5 3 4" xfId="28091" xr:uid="{00000000-0005-0000-0000-0000C46C0000}"/>
    <cellStyle name="40% - Colore 5 5 3 4 2" xfId="28092" xr:uid="{00000000-0005-0000-0000-0000C56C0000}"/>
    <cellStyle name="40% - Colore 5 5 3 4 2 2" xfId="28093" xr:uid="{00000000-0005-0000-0000-0000C66C0000}"/>
    <cellStyle name="40% - Colore 5 5 3 4 2 2 2" xfId="28094" xr:uid="{00000000-0005-0000-0000-0000C76C0000}"/>
    <cellStyle name="40% - Colore 5 5 3 4 2 2 3" xfId="28095" xr:uid="{00000000-0005-0000-0000-0000C86C0000}"/>
    <cellStyle name="40% - Colore 5 5 3 4 2 3" xfId="28096" xr:uid="{00000000-0005-0000-0000-0000C96C0000}"/>
    <cellStyle name="40% - Colore 5 5 3 4 2 4" xfId="28097" xr:uid="{00000000-0005-0000-0000-0000CA6C0000}"/>
    <cellStyle name="40% - Colore 5 5 3 4 3" xfId="28098" xr:uid="{00000000-0005-0000-0000-0000CB6C0000}"/>
    <cellStyle name="40% - Colore 5 5 3 4 3 2" xfId="28099" xr:uid="{00000000-0005-0000-0000-0000CC6C0000}"/>
    <cellStyle name="40% - Colore 5 5 3 4 3 3" xfId="28100" xr:uid="{00000000-0005-0000-0000-0000CD6C0000}"/>
    <cellStyle name="40% - Colore 5 5 3 4 4" xfId="28101" xr:uid="{00000000-0005-0000-0000-0000CE6C0000}"/>
    <cellStyle name="40% - Colore 5 5 3 4 4 2" xfId="28102" xr:uid="{00000000-0005-0000-0000-0000CF6C0000}"/>
    <cellStyle name="40% - Colore 5 5 3 4 4 3" xfId="28103" xr:uid="{00000000-0005-0000-0000-0000D06C0000}"/>
    <cellStyle name="40% - Colore 5 5 3 4 5" xfId="28104" xr:uid="{00000000-0005-0000-0000-0000D16C0000}"/>
    <cellStyle name="40% - Colore 5 5 3 4 5 2" xfId="28105" xr:uid="{00000000-0005-0000-0000-0000D26C0000}"/>
    <cellStyle name="40% - Colore 5 5 3 4 5 3" xfId="28106" xr:uid="{00000000-0005-0000-0000-0000D36C0000}"/>
    <cellStyle name="40% - Colore 5 5 3 4 6" xfId="28107" xr:uid="{00000000-0005-0000-0000-0000D46C0000}"/>
    <cellStyle name="40% - Colore 5 5 3 4 7" xfId="28108" xr:uid="{00000000-0005-0000-0000-0000D56C0000}"/>
    <cellStyle name="40% - Colore 5 5 3 5" xfId="28109" xr:uid="{00000000-0005-0000-0000-0000D66C0000}"/>
    <cellStyle name="40% - Colore 5 5 3 5 2" xfId="28110" xr:uid="{00000000-0005-0000-0000-0000D76C0000}"/>
    <cellStyle name="40% - Colore 5 5 3 5 2 2" xfId="28111" xr:uid="{00000000-0005-0000-0000-0000D86C0000}"/>
    <cellStyle name="40% - Colore 5 5 3 5 2 3" xfId="28112" xr:uid="{00000000-0005-0000-0000-0000D96C0000}"/>
    <cellStyle name="40% - Colore 5 5 3 5 3" xfId="28113" xr:uid="{00000000-0005-0000-0000-0000DA6C0000}"/>
    <cellStyle name="40% - Colore 5 5 3 5 4" xfId="28114" xr:uid="{00000000-0005-0000-0000-0000DB6C0000}"/>
    <cellStyle name="40% - Colore 5 5 3 6" xfId="28115" xr:uid="{00000000-0005-0000-0000-0000DC6C0000}"/>
    <cellStyle name="40% - Colore 5 5 3 6 2" xfId="28116" xr:uid="{00000000-0005-0000-0000-0000DD6C0000}"/>
    <cellStyle name="40% - Colore 5 5 3 6 3" xfId="28117" xr:uid="{00000000-0005-0000-0000-0000DE6C0000}"/>
    <cellStyle name="40% - Colore 5 5 3 7" xfId="28118" xr:uid="{00000000-0005-0000-0000-0000DF6C0000}"/>
    <cellStyle name="40% - Colore 5 5 3 7 2" xfId="28119" xr:uid="{00000000-0005-0000-0000-0000E06C0000}"/>
    <cellStyle name="40% - Colore 5 5 3 7 3" xfId="28120" xr:uid="{00000000-0005-0000-0000-0000E16C0000}"/>
    <cellStyle name="40% - Colore 5 5 3 8" xfId="28121" xr:uid="{00000000-0005-0000-0000-0000E26C0000}"/>
    <cellStyle name="40% - Colore 5 5 3 8 2" xfId="28122" xr:uid="{00000000-0005-0000-0000-0000E36C0000}"/>
    <cellStyle name="40% - Colore 5 5 3 8 3" xfId="28123" xr:uid="{00000000-0005-0000-0000-0000E46C0000}"/>
    <cellStyle name="40% - Colore 5 5 3 9" xfId="28124" xr:uid="{00000000-0005-0000-0000-0000E56C0000}"/>
    <cellStyle name="40% - Colore 5 5 4" xfId="28125" xr:uid="{00000000-0005-0000-0000-0000E66C0000}"/>
    <cellStyle name="40% - Colore 5 5 4 2" xfId="28126" xr:uid="{00000000-0005-0000-0000-0000E76C0000}"/>
    <cellStyle name="40% - Colore 5 5 4 2 2" xfId="28127" xr:uid="{00000000-0005-0000-0000-0000E86C0000}"/>
    <cellStyle name="40% - Colore 5 5 4 2 2 2" xfId="28128" xr:uid="{00000000-0005-0000-0000-0000E96C0000}"/>
    <cellStyle name="40% - Colore 5 5 4 2 2 3" xfId="28129" xr:uid="{00000000-0005-0000-0000-0000EA6C0000}"/>
    <cellStyle name="40% - Colore 5 5 4 2 3" xfId="28130" xr:uid="{00000000-0005-0000-0000-0000EB6C0000}"/>
    <cellStyle name="40% - Colore 5 5 4 2 4" xfId="28131" xr:uid="{00000000-0005-0000-0000-0000EC6C0000}"/>
    <cellStyle name="40% - Colore 5 5 4 3" xfId="28132" xr:uid="{00000000-0005-0000-0000-0000ED6C0000}"/>
    <cellStyle name="40% - Colore 5 5 4 3 2" xfId="28133" xr:uid="{00000000-0005-0000-0000-0000EE6C0000}"/>
    <cellStyle name="40% - Colore 5 5 4 3 3" xfId="28134" xr:uid="{00000000-0005-0000-0000-0000EF6C0000}"/>
    <cellStyle name="40% - Colore 5 5 4 4" xfId="28135" xr:uid="{00000000-0005-0000-0000-0000F06C0000}"/>
    <cellStyle name="40% - Colore 5 5 4 4 2" xfId="28136" xr:uid="{00000000-0005-0000-0000-0000F16C0000}"/>
    <cellStyle name="40% - Colore 5 5 4 4 3" xfId="28137" xr:uid="{00000000-0005-0000-0000-0000F26C0000}"/>
    <cellStyle name="40% - Colore 5 5 4 5" xfId="28138" xr:uid="{00000000-0005-0000-0000-0000F36C0000}"/>
    <cellStyle name="40% - Colore 5 5 4 5 2" xfId="28139" xr:uid="{00000000-0005-0000-0000-0000F46C0000}"/>
    <cellStyle name="40% - Colore 5 5 4 5 3" xfId="28140" xr:uid="{00000000-0005-0000-0000-0000F56C0000}"/>
    <cellStyle name="40% - Colore 5 5 4 6" xfId="28141" xr:uid="{00000000-0005-0000-0000-0000F66C0000}"/>
    <cellStyle name="40% - Colore 5 5 4 7" xfId="28142" xr:uid="{00000000-0005-0000-0000-0000F76C0000}"/>
    <cellStyle name="40% - Colore 5 5 5" xfId="28143" xr:uid="{00000000-0005-0000-0000-0000F86C0000}"/>
    <cellStyle name="40% - Colore 5 5 5 2" xfId="28144" xr:uid="{00000000-0005-0000-0000-0000F96C0000}"/>
    <cellStyle name="40% - Colore 5 5 5 2 2" xfId="28145" xr:uid="{00000000-0005-0000-0000-0000FA6C0000}"/>
    <cellStyle name="40% - Colore 5 5 5 2 2 2" xfId="28146" xr:uid="{00000000-0005-0000-0000-0000FB6C0000}"/>
    <cellStyle name="40% - Colore 5 5 5 2 2 3" xfId="28147" xr:uid="{00000000-0005-0000-0000-0000FC6C0000}"/>
    <cellStyle name="40% - Colore 5 5 5 2 3" xfId="28148" xr:uid="{00000000-0005-0000-0000-0000FD6C0000}"/>
    <cellStyle name="40% - Colore 5 5 5 2 4" xfId="28149" xr:uid="{00000000-0005-0000-0000-0000FE6C0000}"/>
    <cellStyle name="40% - Colore 5 5 5 3" xfId="28150" xr:uid="{00000000-0005-0000-0000-0000FF6C0000}"/>
    <cellStyle name="40% - Colore 5 5 5 3 2" xfId="28151" xr:uid="{00000000-0005-0000-0000-0000006D0000}"/>
    <cellStyle name="40% - Colore 5 5 5 3 3" xfId="28152" xr:uid="{00000000-0005-0000-0000-0000016D0000}"/>
    <cellStyle name="40% - Colore 5 5 5 4" xfId="28153" xr:uid="{00000000-0005-0000-0000-0000026D0000}"/>
    <cellStyle name="40% - Colore 5 5 5 4 2" xfId="28154" xr:uid="{00000000-0005-0000-0000-0000036D0000}"/>
    <cellStyle name="40% - Colore 5 5 5 4 3" xfId="28155" xr:uid="{00000000-0005-0000-0000-0000046D0000}"/>
    <cellStyle name="40% - Colore 5 5 5 5" xfId="28156" xr:uid="{00000000-0005-0000-0000-0000056D0000}"/>
    <cellStyle name="40% - Colore 5 5 5 5 2" xfId="28157" xr:uid="{00000000-0005-0000-0000-0000066D0000}"/>
    <cellStyle name="40% - Colore 5 5 5 5 3" xfId="28158" xr:uid="{00000000-0005-0000-0000-0000076D0000}"/>
    <cellStyle name="40% - Colore 5 5 5 6" xfId="28159" xr:uid="{00000000-0005-0000-0000-0000086D0000}"/>
    <cellStyle name="40% - Colore 5 5 5 7" xfId="28160" xr:uid="{00000000-0005-0000-0000-0000096D0000}"/>
    <cellStyle name="40% - Colore 5 5 6" xfId="28161" xr:uid="{00000000-0005-0000-0000-00000A6D0000}"/>
    <cellStyle name="40% - Colore 5 5 6 2" xfId="28162" xr:uid="{00000000-0005-0000-0000-00000B6D0000}"/>
    <cellStyle name="40% - Colore 5 5 6 2 2" xfId="28163" xr:uid="{00000000-0005-0000-0000-00000C6D0000}"/>
    <cellStyle name="40% - Colore 5 5 6 2 2 2" xfId="28164" xr:uid="{00000000-0005-0000-0000-00000D6D0000}"/>
    <cellStyle name="40% - Colore 5 5 6 2 2 3" xfId="28165" xr:uid="{00000000-0005-0000-0000-00000E6D0000}"/>
    <cellStyle name="40% - Colore 5 5 6 2 3" xfId="28166" xr:uid="{00000000-0005-0000-0000-00000F6D0000}"/>
    <cellStyle name="40% - Colore 5 5 6 2 4" xfId="28167" xr:uid="{00000000-0005-0000-0000-0000106D0000}"/>
    <cellStyle name="40% - Colore 5 5 6 3" xfId="28168" xr:uid="{00000000-0005-0000-0000-0000116D0000}"/>
    <cellStyle name="40% - Colore 5 5 6 3 2" xfId="28169" xr:uid="{00000000-0005-0000-0000-0000126D0000}"/>
    <cellStyle name="40% - Colore 5 5 6 3 3" xfId="28170" xr:uid="{00000000-0005-0000-0000-0000136D0000}"/>
    <cellStyle name="40% - Colore 5 5 6 4" xfId="28171" xr:uid="{00000000-0005-0000-0000-0000146D0000}"/>
    <cellStyle name="40% - Colore 5 5 6 4 2" xfId="28172" xr:uid="{00000000-0005-0000-0000-0000156D0000}"/>
    <cellStyle name="40% - Colore 5 5 6 4 3" xfId="28173" xr:uid="{00000000-0005-0000-0000-0000166D0000}"/>
    <cellStyle name="40% - Colore 5 5 6 5" xfId="28174" xr:uid="{00000000-0005-0000-0000-0000176D0000}"/>
    <cellStyle name="40% - Colore 5 5 6 5 2" xfId="28175" xr:uid="{00000000-0005-0000-0000-0000186D0000}"/>
    <cellStyle name="40% - Colore 5 5 6 5 3" xfId="28176" xr:uid="{00000000-0005-0000-0000-0000196D0000}"/>
    <cellStyle name="40% - Colore 5 5 6 6" xfId="28177" xr:uid="{00000000-0005-0000-0000-00001A6D0000}"/>
    <cellStyle name="40% - Colore 5 5 6 7" xfId="28178" xr:uid="{00000000-0005-0000-0000-00001B6D0000}"/>
    <cellStyle name="40% - Colore 5 5 7" xfId="28179" xr:uid="{00000000-0005-0000-0000-00001C6D0000}"/>
    <cellStyle name="40% - Colore 5 5 7 2" xfId="28180" xr:uid="{00000000-0005-0000-0000-00001D6D0000}"/>
    <cellStyle name="40% - Colore 5 5 7 2 2" xfId="28181" xr:uid="{00000000-0005-0000-0000-00001E6D0000}"/>
    <cellStyle name="40% - Colore 5 5 7 2 3" xfId="28182" xr:uid="{00000000-0005-0000-0000-00001F6D0000}"/>
    <cellStyle name="40% - Colore 5 5 7 3" xfId="28183" xr:uid="{00000000-0005-0000-0000-0000206D0000}"/>
    <cellStyle name="40% - Colore 5 5 7 4" xfId="28184" xr:uid="{00000000-0005-0000-0000-0000216D0000}"/>
    <cellStyle name="40% - Colore 5 5 8" xfId="28185" xr:uid="{00000000-0005-0000-0000-0000226D0000}"/>
    <cellStyle name="40% - Colore 5 5 8 2" xfId="28186" xr:uid="{00000000-0005-0000-0000-0000236D0000}"/>
    <cellStyle name="40% - Colore 5 5 8 3" xfId="28187" xr:uid="{00000000-0005-0000-0000-0000246D0000}"/>
    <cellStyle name="40% - Colore 5 5 9" xfId="28188" xr:uid="{00000000-0005-0000-0000-0000256D0000}"/>
    <cellStyle name="40% - Colore 5 5 9 2" xfId="28189" xr:uid="{00000000-0005-0000-0000-0000266D0000}"/>
    <cellStyle name="40% - Colore 5 5 9 3" xfId="28190" xr:uid="{00000000-0005-0000-0000-0000276D0000}"/>
    <cellStyle name="40% - Colore 5 6" xfId="28191" xr:uid="{00000000-0005-0000-0000-0000286D0000}"/>
    <cellStyle name="40% - Colore 5 6 10" xfId="28192" xr:uid="{00000000-0005-0000-0000-0000296D0000}"/>
    <cellStyle name="40% - Colore 5 6 10 2" xfId="28193" xr:uid="{00000000-0005-0000-0000-00002A6D0000}"/>
    <cellStyle name="40% - Colore 5 6 10 3" xfId="28194" xr:uid="{00000000-0005-0000-0000-00002B6D0000}"/>
    <cellStyle name="40% - Colore 5 6 11" xfId="28195" xr:uid="{00000000-0005-0000-0000-00002C6D0000}"/>
    <cellStyle name="40% - Colore 5 6 12" xfId="28196" xr:uid="{00000000-0005-0000-0000-00002D6D0000}"/>
    <cellStyle name="40% - Colore 5 6 2" xfId="28197" xr:uid="{00000000-0005-0000-0000-00002E6D0000}"/>
    <cellStyle name="40% - Colore 5 6 2 10" xfId="28198" xr:uid="{00000000-0005-0000-0000-00002F6D0000}"/>
    <cellStyle name="40% - Colore 5 6 2 2" xfId="28199" xr:uid="{00000000-0005-0000-0000-0000306D0000}"/>
    <cellStyle name="40% - Colore 5 6 2 2 2" xfId="28200" xr:uid="{00000000-0005-0000-0000-0000316D0000}"/>
    <cellStyle name="40% - Colore 5 6 2 2 2 2" xfId="28201" xr:uid="{00000000-0005-0000-0000-0000326D0000}"/>
    <cellStyle name="40% - Colore 5 6 2 2 2 2 2" xfId="28202" xr:uid="{00000000-0005-0000-0000-0000336D0000}"/>
    <cellStyle name="40% - Colore 5 6 2 2 2 2 3" xfId="28203" xr:uid="{00000000-0005-0000-0000-0000346D0000}"/>
    <cellStyle name="40% - Colore 5 6 2 2 2 3" xfId="28204" xr:uid="{00000000-0005-0000-0000-0000356D0000}"/>
    <cellStyle name="40% - Colore 5 6 2 2 2 4" xfId="28205" xr:uid="{00000000-0005-0000-0000-0000366D0000}"/>
    <cellStyle name="40% - Colore 5 6 2 2 3" xfId="28206" xr:uid="{00000000-0005-0000-0000-0000376D0000}"/>
    <cellStyle name="40% - Colore 5 6 2 2 3 2" xfId="28207" xr:uid="{00000000-0005-0000-0000-0000386D0000}"/>
    <cellStyle name="40% - Colore 5 6 2 2 3 3" xfId="28208" xr:uid="{00000000-0005-0000-0000-0000396D0000}"/>
    <cellStyle name="40% - Colore 5 6 2 2 4" xfId="28209" xr:uid="{00000000-0005-0000-0000-00003A6D0000}"/>
    <cellStyle name="40% - Colore 5 6 2 2 4 2" xfId="28210" xr:uid="{00000000-0005-0000-0000-00003B6D0000}"/>
    <cellStyle name="40% - Colore 5 6 2 2 4 3" xfId="28211" xr:uid="{00000000-0005-0000-0000-00003C6D0000}"/>
    <cellStyle name="40% - Colore 5 6 2 2 5" xfId="28212" xr:uid="{00000000-0005-0000-0000-00003D6D0000}"/>
    <cellStyle name="40% - Colore 5 6 2 2 5 2" xfId="28213" xr:uid="{00000000-0005-0000-0000-00003E6D0000}"/>
    <cellStyle name="40% - Colore 5 6 2 2 5 3" xfId="28214" xr:uid="{00000000-0005-0000-0000-00003F6D0000}"/>
    <cellStyle name="40% - Colore 5 6 2 2 6" xfId="28215" xr:uid="{00000000-0005-0000-0000-0000406D0000}"/>
    <cellStyle name="40% - Colore 5 6 2 2 7" xfId="28216" xr:uid="{00000000-0005-0000-0000-0000416D0000}"/>
    <cellStyle name="40% - Colore 5 6 2 3" xfId="28217" xr:uid="{00000000-0005-0000-0000-0000426D0000}"/>
    <cellStyle name="40% - Colore 5 6 2 3 2" xfId="28218" xr:uid="{00000000-0005-0000-0000-0000436D0000}"/>
    <cellStyle name="40% - Colore 5 6 2 3 2 2" xfId="28219" xr:uid="{00000000-0005-0000-0000-0000446D0000}"/>
    <cellStyle name="40% - Colore 5 6 2 3 2 2 2" xfId="28220" xr:uid="{00000000-0005-0000-0000-0000456D0000}"/>
    <cellStyle name="40% - Colore 5 6 2 3 2 2 3" xfId="28221" xr:uid="{00000000-0005-0000-0000-0000466D0000}"/>
    <cellStyle name="40% - Colore 5 6 2 3 2 3" xfId="28222" xr:uid="{00000000-0005-0000-0000-0000476D0000}"/>
    <cellStyle name="40% - Colore 5 6 2 3 2 4" xfId="28223" xr:uid="{00000000-0005-0000-0000-0000486D0000}"/>
    <cellStyle name="40% - Colore 5 6 2 3 3" xfId="28224" xr:uid="{00000000-0005-0000-0000-0000496D0000}"/>
    <cellStyle name="40% - Colore 5 6 2 3 3 2" xfId="28225" xr:uid="{00000000-0005-0000-0000-00004A6D0000}"/>
    <cellStyle name="40% - Colore 5 6 2 3 3 3" xfId="28226" xr:uid="{00000000-0005-0000-0000-00004B6D0000}"/>
    <cellStyle name="40% - Colore 5 6 2 3 4" xfId="28227" xr:uid="{00000000-0005-0000-0000-00004C6D0000}"/>
    <cellStyle name="40% - Colore 5 6 2 3 4 2" xfId="28228" xr:uid="{00000000-0005-0000-0000-00004D6D0000}"/>
    <cellStyle name="40% - Colore 5 6 2 3 4 3" xfId="28229" xr:uid="{00000000-0005-0000-0000-00004E6D0000}"/>
    <cellStyle name="40% - Colore 5 6 2 3 5" xfId="28230" xr:uid="{00000000-0005-0000-0000-00004F6D0000}"/>
    <cellStyle name="40% - Colore 5 6 2 3 5 2" xfId="28231" xr:uid="{00000000-0005-0000-0000-0000506D0000}"/>
    <cellStyle name="40% - Colore 5 6 2 3 5 3" xfId="28232" xr:uid="{00000000-0005-0000-0000-0000516D0000}"/>
    <cellStyle name="40% - Colore 5 6 2 3 6" xfId="28233" xr:uid="{00000000-0005-0000-0000-0000526D0000}"/>
    <cellStyle name="40% - Colore 5 6 2 3 7" xfId="28234" xr:uid="{00000000-0005-0000-0000-0000536D0000}"/>
    <cellStyle name="40% - Colore 5 6 2 4" xfId="28235" xr:uid="{00000000-0005-0000-0000-0000546D0000}"/>
    <cellStyle name="40% - Colore 5 6 2 4 2" xfId="28236" xr:uid="{00000000-0005-0000-0000-0000556D0000}"/>
    <cellStyle name="40% - Colore 5 6 2 4 2 2" xfId="28237" xr:uid="{00000000-0005-0000-0000-0000566D0000}"/>
    <cellStyle name="40% - Colore 5 6 2 4 2 2 2" xfId="28238" xr:uid="{00000000-0005-0000-0000-0000576D0000}"/>
    <cellStyle name="40% - Colore 5 6 2 4 2 2 3" xfId="28239" xr:uid="{00000000-0005-0000-0000-0000586D0000}"/>
    <cellStyle name="40% - Colore 5 6 2 4 2 3" xfId="28240" xr:uid="{00000000-0005-0000-0000-0000596D0000}"/>
    <cellStyle name="40% - Colore 5 6 2 4 2 4" xfId="28241" xr:uid="{00000000-0005-0000-0000-00005A6D0000}"/>
    <cellStyle name="40% - Colore 5 6 2 4 3" xfId="28242" xr:uid="{00000000-0005-0000-0000-00005B6D0000}"/>
    <cellStyle name="40% - Colore 5 6 2 4 3 2" xfId="28243" xr:uid="{00000000-0005-0000-0000-00005C6D0000}"/>
    <cellStyle name="40% - Colore 5 6 2 4 3 3" xfId="28244" xr:uid="{00000000-0005-0000-0000-00005D6D0000}"/>
    <cellStyle name="40% - Colore 5 6 2 4 4" xfId="28245" xr:uid="{00000000-0005-0000-0000-00005E6D0000}"/>
    <cellStyle name="40% - Colore 5 6 2 4 4 2" xfId="28246" xr:uid="{00000000-0005-0000-0000-00005F6D0000}"/>
    <cellStyle name="40% - Colore 5 6 2 4 4 3" xfId="28247" xr:uid="{00000000-0005-0000-0000-0000606D0000}"/>
    <cellStyle name="40% - Colore 5 6 2 4 5" xfId="28248" xr:uid="{00000000-0005-0000-0000-0000616D0000}"/>
    <cellStyle name="40% - Colore 5 6 2 4 5 2" xfId="28249" xr:uid="{00000000-0005-0000-0000-0000626D0000}"/>
    <cellStyle name="40% - Colore 5 6 2 4 5 3" xfId="28250" xr:uid="{00000000-0005-0000-0000-0000636D0000}"/>
    <cellStyle name="40% - Colore 5 6 2 4 6" xfId="28251" xr:uid="{00000000-0005-0000-0000-0000646D0000}"/>
    <cellStyle name="40% - Colore 5 6 2 4 7" xfId="28252" xr:uid="{00000000-0005-0000-0000-0000656D0000}"/>
    <cellStyle name="40% - Colore 5 6 2 5" xfId="28253" xr:uid="{00000000-0005-0000-0000-0000666D0000}"/>
    <cellStyle name="40% - Colore 5 6 2 5 2" xfId="28254" xr:uid="{00000000-0005-0000-0000-0000676D0000}"/>
    <cellStyle name="40% - Colore 5 6 2 5 2 2" xfId="28255" xr:uid="{00000000-0005-0000-0000-0000686D0000}"/>
    <cellStyle name="40% - Colore 5 6 2 5 2 3" xfId="28256" xr:uid="{00000000-0005-0000-0000-0000696D0000}"/>
    <cellStyle name="40% - Colore 5 6 2 5 3" xfId="28257" xr:uid="{00000000-0005-0000-0000-00006A6D0000}"/>
    <cellStyle name="40% - Colore 5 6 2 5 4" xfId="28258" xr:uid="{00000000-0005-0000-0000-00006B6D0000}"/>
    <cellStyle name="40% - Colore 5 6 2 6" xfId="28259" xr:uid="{00000000-0005-0000-0000-00006C6D0000}"/>
    <cellStyle name="40% - Colore 5 6 2 6 2" xfId="28260" xr:uid="{00000000-0005-0000-0000-00006D6D0000}"/>
    <cellStyle name="40% - Colore 5 6 2 6 3" xfId="28261" xr:uid="{00000000-0005-0000-0000-00006E6D0000}"/>
    <cellStyle name="40% - Colore 5 6 2 7" xfId="28262" xr:uid="{00000000-0005-0000-0000-00006F6D0000}"/>
    <cellStyle name="40% - Colore 5 6 2 7 2" xfId="28263" xr:uid="{00000000-0005-0000-0000-0000706D0000}"/>
    <cellStyle name="40% - Colore 5 6 2 7 3" xfId="28264" xr:uid="{00000000-0005-0000-0000-0000716D0000}"/>
    <cellStyle name="40% - Colore 5 6 2 8" xfId="28265" xr:uid="{00000000-0005-0000-0000-0000726D0000}"/>
    <cellStyle name="40% - Colore 5 6 2 8 2" xfId="28266" xr:uid="{00000000-0005-0000-0000-0000736D0000}"/>
    <cellStyle name="40% - Colore 5 6 2 8 3" xfId="28267" xr:uid="{00000000-0005-0000-0000-0000746D0000}"/>
    <cellStyle name="40% - Colore 5 6 2 9" xfId="28268" xr:uid="{00000000-0005-0000-0000-0000756D0000}"/>
    <cellStyle name="40% - Colore 5 6 3" xfId="28269" xr:uid="{00000000-0005-0000-0000-0000766D0000}"/>
    <cellStyle name="40% - Colore 5 6 3 10" xfId="28270" xr:uid="{00000000-0005-0000-0000-0000776D0000}"/>
    <cellStyle name="40% - Colore 5 6 3 2" xfId="28271" xr:uid="{00000000-0005-0000-0000-0000786D0000}"/>
    <cellStyle name="40% - Colore 5 6 3 2 2" xfId="28272" xr:uid="{00000000-0005-0000-0000-0000796D0000}"/>
    <cellStyle name="40% - Colore 5 6 3 2 2 2" xfId="28273" xr:uid="{00000000-0005-0000-0000-00007A6D0000}"/>
    <cellStyle name="40% - Colore 5 6 3 2 2 2 2" xfId="28274" xr:uid="{00000000-0005-0000-0000-00007B6D0000}"/>
    <cellStyle name="40% - Colore 5 6 3 2 2 2 3" xfId="28275" xr:uid="{00000000-0005-0000-0000-00007C6D0000}"/>
    <cellStyle name="40% - Colore 5 6 3 2 2 3" xfId="28276" xr:uid="{00000000-0005-0000-0000-00007D6D0000}"/>
    <cellStyle name="40% - Colore 5 6 3 2 2 4" xfId="28277" xr:uid="{00000000-0005-0000-0000-00007E6D0000}"/>
    <cellStyle name="40% - Colore 5 6 3 2 3" xfId="28278" xr:uid="{00000000-0005-0000-0000-00007F6D0000}"/>
    <cellStyle name="40% - Colore 5 6 3 2 3 2" xfId="28279" xr:uid="{00000000-0005-0000-0000-0000806D0000}"/>
    <cellStyle name="40% - Colore 5 6 3 2 3 3" xfId="28280" xr:uid="{00000000-0005-0000-0000-0000816D0000}"/>
    <cellStyle name="40% - Colore 5 6 3 2 4" xfId="28281" xr:uid="{00000000-0005-0000-0000-0000826D0000}"/>
    <cellStyle name="40% - Colore 5 6 3 2 4 2" xfId="28282" xr:uid="{00000000-0005-0000-0000-0000836D0000}"/>
    <cellStyle name="40% - Colore 5 6 3 2 4 3" xfId="28283" xr:uid="{00000000-0005-0000-0000-0000846D0000}"/>
    <cellStyle name="40% - Colore 5 6 3 2 5" xfId="28284" xr:uid="{00000000-0005-0000-0000-0000856D0000}"/>
    <cellStyle name="40% - Colore 5 6 3 2 5 2" xfId="28285" xr:uid="{00000000-0005-0000-0000-0000866D0000}"/>
    <cellStyle name="40% - Colore 5 6 3 2 5 3" xfId="28286" xr:uid="{00000000-0005-0000-0000-0000876D0000}"/>
    <cellStyle name="40% - Colore 5 6 3 2 6" xfId="28287" xr:uid="{00000000-0005-0000-0000-0000886D0000}"/>
    <cellStyle name="40% - Colore 5 6 3 2 7" xfId="28288" xr:uid="{00000000-0005-0000-0000-0000896D0000}"/>
    <cellStyle name="40% - Colore 5 6 3 3" xfId="28289" xr:uid="{00000000-0005-0000-0000-00008A6D0000}"/>
    <cellStyle name="40% - Colore 5 6 3 3 2" xfId="28290" xr:uid="{00000000-0005-0000-0000-00008B6D0000}"/>
    <cellStyle name="40% - Colore 5 6 3 3 2 2" xfId="28291" xr:uid="{00000000-0005-0000-0000-00008C6D0000}"/>
    <cellStyle name="40% - Colore 5 6 3 3 2 2 2" xfId="28292" xr:uid="{00000000-0005-0000-0000-00008D6D0000}"/>
    <cellStyle name="40% - Colore 5 6 3 3 2 2 3" xfId="28293" xr:uid="{00000000-0005-0000-0000-00008E6D0000}"/>
    <cellStyle name="40% - Colore 5 6 3 3 2 3" xfId="28294" xr:uid="{00000000-0005-0000-0000-00008F6D0000}"/>
    <cellStyle name="40% - Colore 5 6 3 3 2 4" xfId="28295" xr:uid="{00000000-0005-0000-0000-0000906D0000}"/>
    <cellStyle name="40% - Colore 5 6 3 3 3" xfId="28296" xr:uid="{00000000-0005-0000-0000-0000916D0000}"/>
    <cellStyle name="40% - Colore 5 6 3 3 3 2" xfId="28297" xr:uid="{00000000-0005-0000-0000-0000926D0000}"/>
    <cellStyle name="40% - Colore 5 6 3 3 3 3" xfId="28298" xr:uid="{00000000-0005-0000-0000-0000936D0000}"/>
    <cellStyle name="40% - Colore 5 6 3 3 4" xfId="28299" xr:uid="{00000000-0005-0000-0000-0000946D0000}"/>
    <cellStyle name="40% - Colore 5 6 3 3 4 2" xfId="28300" xr:uid="{00000000-0005-0000-0000-0000956D0000}"/>
    <cellStyle name="40% - Colore 5 6 3 3 4 3" xfId="28301" xr:uid="{00000000-0005-0000-0000-0000966D0000}"/>
    <cellStyle name="40% - Colore 5 6 3 3 5" xfId="28302" xr:uid="{00000000-0005-0000-0000-0000976D0000}"/>
    <cellStyle name="40% - Colore 5 6 3 3 5 2" xfId="28303" xr:uid="{00000000-0005-0000-0000-0000986D0000}"/>
    <cellStyle name="40% - Colore 5 6 3 3 5 3" xfId="28304" xr:uid="{00000000-0005-0000-0000-0000996D0000}"/>
    <cellStyle name="40% - Colore 5 6 3 3 6" xfId="28305" xr:uid="{00000000-0005-0000-0000-00009A6D0000}"/>
    <cellStyle name="40% - Colore 5 6 3 3 7" xfId="28306" xr:uid="{00000000-0005-0000-0000-00009B6D0000}"/>
    <cellStyle name="40% - Colore 5 6 3 4" xfId="28307" xr:uid="{00000000-0005-0000-0000-00009C6D0000}"/>
    <cellStyle name="40% - Colore 5 6 3 4 2" xfId="28308" xr:uid="{00000000-0005-0000-0000-00009D6D0000}"/>
    <cellStyle name="40% - Colore 5 6 3 4 2 2" xfId="28309" xr:uid="{00000000-0005-0000-0000-00009E6D0000}"/>
    <cellStyle name="40% - Colore 5 6 3 4 2 2 2" xfId="28310" xr:uid="{00000000-0005-0000-0000-00009F6D0000}"/>
    <cellStyle name="40% - Colore 5 6 3 4 2 2 3" xfId="28311" xr:uid="{00000000-0005-0000-0000-0000A06D0000}"/>
    <cellStyle name="40% - Colore 5 6 3 4 2 3" xfId="28312" xr:uid="{00000000-0005-0000-0000-0000A16D0000}"/>
    <cellStyle name="40% - Colore 5 6 3 4 2 4" xfId="28313" xr:uid="{00000000-0005-0000-0000-0000A26D0000}"/>
    <cellStyle name="40% - Colore 5 6 3 4 3" xfId="28314" xr:uid="{00000000-0005-0000-0000-0000A36D0000}"/>
    <cellStyle name="40% - Colore 5 6 3 4 3 2" xfId="28315" xr:uid="{00000000-0005-0000-0000-0000A46D0000}"/>
    <cellStyle name="40% - Colore 5 6 3 4 3 3" xfId="28316" xr:uid="{00000000-0005-0000-0000-0000A56D0000}"/>
    <cellStyle name="40% - Colore 5 6 3 4 4" xfId="28317" xr:uid="{00000000-0005-0000-0000-0000A66D0000}"/>
    <cellStyle name="40% - Colore 5 6 3 4 4 2" xfId="28318" xr:uid="{00000000-0005-0000-0000-0000A76D0000}"/>
    <cellStyle name="40% - Colore 5 6 3 4 4 3" xfId="28319" xr:uid="{00000000-0005-0000-0000-0000A86D0000}"/>
    <cellStyle name="40% - Colore 5 6 3 4 5" xfId="28320" xr:uid="{00000000-0005-0000-0000-0000A96D0000}"/>
    <cellStyle name="40% - Colore 5 6 3 4 5 2" xfId="28321" xr:uid="{00000000-0005-0000-0000-0000AA6D0000}"/>
    <cellStyle name="40% - Colore 5 6 3 4 5 3" xfId="28322" xr:uid="{00000000-0005-0000-0000-0000AB6D0000}"/>
    <cellStyle name="40% - Colore 5 6 3 4 6" xfId="28323" xr:uid="{00000000-0005-0000-0000-0000AC6D0000}"/>
    <cellStyle name="40% - Colore 5 6 3 4 7" xfId="28324" xr:uid="{00000000-0005-0000-0000-0000AD6D0000}"/>
    <cellStyle name="40% - Colore 5 6 3 5" xfId="28325" xr:uid="{00000000-0005-0000-0000-0000AE6D0000}"/>
    <cellStyle name="40% - Colore 5 6 3 5 2" xfId="28326" xr:uid="{00000000-0005-0000-0000-0000AF6D0000}"/>
    <cellStyle name="40% - Colore 5 6 3 5 2 2" xfId="28327" xr:uid="{00000000-0005-0000-0000-0000B06D0000}"/>
    <cellStyle name="40% - Colore 5 6 3 5 2 3" xfId="28328" xr:uid="{00000000-0005-0000-0000-0000B16D0000}"/>
    <cellStyle name="40% - Colore 5 6 3 5 3" xfId="28329" xr:uid="{00000000-0005-0000-0000-0000B26D0000}"/>
    <cellStyle name="40% - Colore 5 6 3 5 4" xfId="28330" xr:uid="{00000000-0005-0000-0000-0000B36D0000}"/>
    <cellStyle name="40% - Colore 5 6 3 6" xfId="28331" xr:uid="{00000000-0005-0000-0000-0000B46D0000}"/>
    <cellStyle name="40% - Colore 5 6 3 6 2" xfId="28332" xr:uid="{00000000-0005-0000-0000-0000B56D0000}"/>
    <cellStyle name="40% - Colore 5 6 3 6 3" xfId="28333" xr:uid="{00000000-0005-0000-0000-0000B66D0000}"/>
    <cellStyle name="40% - Colore 5 6 3 7" xfId="28334" xr:uid="{00000000-0005-0000-0000-0000B76D0000}"/>
    <cellStyle name="40% - Colore 5 6 3 7 2" xfId="28335" xr:uid="{00000000-0005-0000-0000-0000B86D0000}"/>
    <cellStyle name="40% - Colore 5 6 3 7 3" xfId="28336" xr:uid="{00000000-0005-0000-0000-0000B96D0000}"/>
    <cellStyle name="40% - Colore 5 6 3 8" xfId="28337" xr:uid="{00000000-0005-0000-0000-0000BA6D0000}"/>
    <cellStyle name="40% - Colore 5 6 3 8 2" xfId="28338" xr:uid="{00000000-0005-0000-0000-0000BB6D0000}"/>
    <cellStyle name="40% - Colore 5 6 3 8 3" xfId="28339" xr:uid="{00000000-0005-0000-0000-0000BC6D0000}"/>
    <cellStyle name="40% - Colore 5 6 3 9" xfId="28340" xr:uid="{00000000-0005-0000-0000-0000BD6D0000}"/>
    <cellStyle name="40% - Colore 5 6 4" xfId="28341" xr:uid="{00000000-0005-0000-0000-0000BE6D0000}"/>
    <cellStyle name="40% - Colore 5 6 4 2" xfId="28342" xr:uid="{00000000-0005-0000-0000-0000BF6D0000}"/>
    <cellStyle name="40% - Colore 5 6 4 2 2" xfId="28343" xr:uid="{00000000-0005-0000-0000-0000C06D0000}"/>
    <cellStyle name="40% - Colore 5 6 4 2 2 2" xfId="28344" xr:uid="{00000000-0005-0000-0000-0000C16D0000}"/>
    <cellStyle name="40% - Colore 5 6 4 2 2 3" xfId="28345" xr:uid="{00000000-0005-0000-0000-0000C26D0000}"/>
    <cellStyle name="40% - Colore 5 6 4 2 3" xfId="28346" xr:uid="{00000000-0005-0000-0000-0000C36D0000}"/>
    <cellStyle name="40% - Colore 5 6 4 2 4" xfId="28347" xr:uid="{00000000-0005-0000-0000-0000C46D0000}"/>
    <cellStyle name="40% - Colore 5 6 4 3" xfId="28348" xr:uid="{00000000-0005-0000-0000-0000C56D0000}"/>
    <cellStyle name="40% - Colore 5 6 4 3 2" xfId="28349" xr:uid="{00000000-0005-0000-0000-0000C66D0000}"/>
    <cellStyle name="40% - Colore 5 6 4 3 3" xfId="28350" xr:uid="{00000000-0005-0000-0000-0000C76D0000}"/>
    <cellStyle name="40% - Colore 5 6 4 4" xfId="28351" xr:uid="{00000000-0005-0000-0000-0000C86D0000}"/>
    <cellStyle name="40% - Colore 5 6 4 4 2" xfId="28352" xr:uid="{00000000-0005-0000-0000-0000C96D0000}"/>
    <cellStyle name="40% - Colore 5 6 4 4 3" xfId="28353" xr:uid="{00000000-0005-0000-0000-0000CA6D0000}"/>
    <cellStyle name="40% - Colore 5 6 4 5" xfId="28354" xr:uid="{00000000-0005-0000-0000-0000CB6D0000}"/>
    <cellStyle name="40% - Colore 5 6 4 5 2" xfId="28355" xr:uid="{00000000-0005-0000-0000-0000CC6D0000}"/>
    <cellStyle name="40% - Colore 5 6 4 5 3" xfId="28356" xr:uid="{00000000-0005-0000-0000-0000CD6D0000}"/>
    <cellStyle name="40% - Colore 5 6 4 6" xfId="28357" xr:uid="{00000000-0005-0000-0000-0000CE6D0000}"/>
    <cellStyle name="40% - Colore 5 6 4 7" xfId="28358" xr:uid="{00000000-0005-0000-0000-0000CF6D0000}"/>
    <cellStyle name="40% - Colore 5 6 5" xfId="28359" xr:uid="{00000000-0005-0000-0000-0000D06D0000}"/>
    <cellStyle name="40% - Colore 5 6 5 2" xfId="28360" xr:uid="{00000000-0005-0000-0000-0000D16D0000}"/>
    <cellStyle name="40% - Colore 5 6 5 2 2" xfId="28361" xr:uid="{00000000-0005-0000-0000-0000D26D0000}"/>
    <cellStyle name="40% - Colore 5 6 5 2 2 2" xfId="28362" xr:uid="{00000000-0005-0000-0000-0000D36D0000}"/>
    <cellStyle name="40% - Colore 5 6 5 2 2 3" xfId="28363" xr:uid="{00000000-0005-0000-0000-0000D46D0000}"/>
    <cellStyle name="40% - Colore 5 6 5 2 3" xfId="28364" xr:uid="{00000000-0005-0000-0000-0000D56D0000}"/>
    <cellStyle name="40% - Colore 5 6 5 2 4" xfId="28365" xr:uid="{00000000-0005-0000-0000-0000D66D0000}"/>
    <cellStyle name="40% - Colore 5 6 5 3" xfId="28366" xr:uid="{00000000-0005-0000-0000-0000D76D0000}"/>
    <cellStyle name="40% - Colore 5 6 5 3 2" xfId="28367" xr:uid="{00000000-0005-0000-0000-0000D86D0000}"/>
    <cellStyle name="40% - Colore 5 6 5 3 3" xfId="28368" xr:uid="{00000000-0005-0000-0000-0000D96D0000}"/>
    <cellStyle name="40% - Colore 5 6 5 4" xfId="28369" xr:uid="{00000000-0005-0000-0000-0000DA6D0000}"/>
    <cellStyle name="40% - Colore 5 6 5 4 2" xfId="28370" xr:uid="{00000000-0005-0000-0000-0000DB6D0000}"/>
    <cellStyle name="40% - Colore 5 6 5 4 3" xfId="28371" xr:uid="{00000000-0005-0000-0000-0000DC6D0000}"/>
    <cellStyle name="40% - Colore 5 6 5 5" xfId="28372" xr:uid="{00000000-0005-0000-0000-0000DD6D0000}"/>
    <cellStyle name="40% - Colore 5 6 5 5 2" xfId="28373" xr:uid="{00000000-0005-0000-0000-0000DE6D0000}"/>
    <cellStyle name="40% - Colore 5 6 5 5 3" xfId="28374" xr:uid="{00000000-0005-0000-0000-0000DF6D0000}"/>
    <cellStyle name="40% - Colore 5 6 5 6" xfId="28375" xr:uid="{00000000-0005-0000-0000-0000E06D0000}"/>
    <cellStyle name="40% - Colore 5 6 5 7" xfId="28376" xr:uid="{00000000-0005-0000-0000-0000E16D0000}"/>
    <cellStyle name="40% - Colore 5 6 6" xfId="28377" xr:uid="{00000000-0005-0000-0000-0000E26D0000}"/>
    <cellStyle name="40% - Colore 5 6 6 2" xfId="28378" xr:uid="{00000000-0005-0000-0000-0000E36D0000}"/>
    <cellStyle name="40% - Colore 5 6 6 2 2" xfId="28379" xr:uid="{00000000-0005-0000-0000-0000E46D0000}"/>
    <cellStyle name="40% - Colore 5 6 6 2 2 2" xfId="28380" xr:uid="{00000000-0005-0000-0000-0000E56D0000}"/>
    <cellStyle name="40% - Colore 5 6 6 2 2 3" xfId="28381" xr:uid="{00000000-0005-0000-0000-0000E66D0000}"/>
    <cellStyle name="40% - Colore 5 6 6 2 3" xfId="28382" xr:uid="{00000000-0005-0000-0000-0000E76D0000}"/>
    <cellStyle name="40% - Colore 5 6 6 2 4" xfId="28383" xr:uid="{00000000-0005-0000-0000-0000E86D0000}"/>
    <cellStyle name="40% - Colore 5 6 6 3" xfId="28384" xr:uid="{00000000-0005-0000-0000-0000E96D0000}"/>
    <cellStyle name="40% - Colore 5 6 6 3 2" xfId="28385" xr:uid="{00000000-0005-0000-0000-0000EA6D0000}"/>
    <cellStyle name="40% - Colore 5 6 6 3 3" xfId="28386" xr:uid="{00000000-0005-0000-0000-0000EB6D0000}"/>
    <cellStyle name="40% - Colore 5 6 6 4" xfId="28387" xr:uid="{00000000-0005-0000-0000-0000EC6D0000}"/>
    <cellStyle name="40% - Colore 5 6 6 4 2" xfId="28388" xr:uid="{00000000-0005-0000-0000-0000ED6D0000}"/>
    <cellStyle name="40% - Colore 5 6 6 4 3" xfId="28389" xr:uid="{00000000-0005-0000-0000-0000EE6D0000}"/>
    <cellStyle name="40% - Colore 5 6 6 5" xfId="28390" xr:uid="{00000000-0005-0000-0000-0000EF6D0000}"/>
    <cellStyle name="40% - Colore 5 6 6 5 2" xfId="28391" xr:uid="{00000000-0005-0000-0000-0000F06D0000}"/>
    <cellStyle name="40% - Colore 5 6 6 5 3" xfId="28392" xr:uid="{00000000-0005-0000-0000-0000F16D0000}"/>
    <cellStyle name="40% - Colore 5 6 6 6" xfId="28393" xr:uid="{00000000-0005-0000-0000-0000F26D0000}"/>
    <cellStyle name="40% - Colore 5 6 6 7" xfId="28394" xr:uid="{00000000-0005-0000-0000-0000F36D0000}"/>
    <cellStyle name="40% - Colore 5 6 7" xfId="28395" xr:uid="{00000000-0005-0000-0000-0000F46D0000}"/>
    <cellStyle name="40% - Colore 5 6 7 2" xfId="28396" xr:uid="{00000000-0005-0000-0000-0000F56D0000}"/>
    <cellStyle name="40% - Colore 5 6 7 2 2" xfId="28397" xr:uid="{00000000-0005-0000-0000-0000F66D0000}"/>
    <cellStyle name="40% - Colore 5 6 7 2 3" xfId="28398" xr:uid="{00000000-0005-0000-0000-0000F76D0000}"/>
    <cellStyle name="40% - Colore 5 6 7 3" xfId="28399" xr:uid="{00000000-0005-0000-0000-0000F86D0000}"/>
    <cellStyle name="40% - Colore 5 6 7 4" xfId="28400" xr:uid="{00000000-0005-0000-0000-0000F96D0000}"/>
    <cellStyle name="40% - Colore 5 6 8" xfId="28401" xr:uid="{00000000-0005-0000-0000-0000FA6D0000}"/>
    <cellStyle name="40% - Colore 5 6 8 2" xfId="28402" xr:uid="{00000000-0005-0000-0000-0000FB6D0000}"/>
    <cellStyle name="40% - Colore 5 6 8 3" xfId="28403" xr:uid="{00000000-0005-0000-0000-0000FC6D0000}"/>
    <cellStyle name="40% - Colore 5 6 9" xfId="28404" xr:uid="{00000000-0005-0000-0000-0000FD6D0000}"/>
    <cellStyle name="40% - Colore 5 6 9 2" xfId="28405" xr:uid="{00000000-0005-0000-0000-0000FE6D0000}"/>
    <cellStyle name="40% - Colore 5 6 9 3" xfId="28406" xr:uid="{00000000-0005-0000-0000-0000FF6D0000}"/>
    <cellStyle name="40% - Colore 5 7" xfId="28407" xr:uid="{00000000-0005-0000-0000-0000006E0000}"/>
    <cellStyle name="40% - Colore 5 7 10" xfId="28408" xr:uid="{00000000-0005-0000-0000-0000016E0000}"/>
    <cellStyle name="40% - Colore 5 7 10 2" xfId="28409" xr:uid="{00000000-0005-0000-0000-0000026E0000}"/>
    <cellStyle name="40% - Colore 5 7 10 3" xfId="28410" xr:uid="{00000000-0005-0000-0000-0000036E0000}"/>
    <cellStyle name="40% - Colore 5 7 11" xfId="28411" xr:uid="{00000000-0005-0000-0000-0000046E0000}"/>
    <cellStyle name="40% - Colore 5 7 12" xfId="28412" xr:uid="{00000000-0005-0000-0000-0000056E0000}"/>
    <cellStyle name="40% - Colore 5 7 2" xfId="28413" xr:uid="{00000000-0005-0000-0000-0000066E0000}"/>
    <cellStyle name="40% - Colore 5 7 2 10" xfId="28414" xr:uid="{00000000-0005-0000-0000-0000076E0000}"/>
    <cellStyle name="40% - Colore 5 7 2 2" xfId="28415" xr:uid="{00000000-0005-0000-0000-0000086E0000}"/>
    <cellStyle name="40% - Colore 5 7 2 2 2" xfId="28416" xr:uid="{00000000-0005-0000-0000-0000096E0000}"/>
    <cellStyle name="40% - Colore 5 7 2 2 2 2" xfId="28417" xr:uid="{00000000-0005-0000-0000-00000A6E0000}"/>
    <cellStyle name="40% - Colore 5 7 2 2 2 2 2" xfId="28418" xr:uid="{00000000-0005-0000-0000-00000B6E0000}"/>
    <cellStyle name="40% - Colore 5 7 2 2 2 2 3" xfId="28419" xr:uid="{00000000-0005-0000-0000-00000C6E0000}"/>
    <cellStyle name="40% - Colore 5 7 2 2 2 3" xfId="28420" xr:uid="{00000000-0005-0000-0000-00000D6E0000}"/>
    <cellStyle name="40% - Colore 5 7 2 2 2 4" xfId="28421" xr:uid="{00000000-0005-0000-0000-00000E6E0000}"/>
    <cellStyle name="40% - Colore 5 7 2 2 3" xfId="28422" xr:uid="{00000000-0005-0000-0000-00000F6E0000}"/>
    <cellStyle name="40% - Colore 5 7 2 2 3 2" xfId="28423" xr:uid="{00000000-0005-0000-0000-0000106E0000}"/>
    <cellStyle name="40% - Colore 5 7 2 2 3 3" xfId="28424" xr:uid="{00000000-0005-0000-0000-0000116E0000}"/>
    <cellStyle name="40% - Colore 5 7 2 2 4" xfId="28425" xr:uid="{00000000-0005-0000-0000-0000126E0000}"/>
    <cellStyle name="40% - Colore 5 7 2 2 4 2" xfId="28426" xr:uid="{00000000-0005-0000-0000-0000136E0000}"/>
    <cellStyle name="40% - Colore 5 7 2 2 4 3" xfId="28427" xr:uid="{00000000-0005-0000-0000-0000146E0000}"/>
    <cellStyle name="40% - Colore 5 7 2 2 5" xfId="28428" xr:uid="{00000000-0005-0000-0000-0000156E0000}"/>
    <cellStyle name="40% - Colore 5 7 2 2 5 2" xfId="28429" xr:uid="{00000000-0005-0000-0000-0000166E0000}"/>
    <cellStyle name="40% - Colore 5 7 2 2 5 3" xfId="28430" xr:uid="{00000000-0005-0000-0000-0000176E0000}"/>
    <cellStyle name="40% - Colore 5 7 2 2 6" xfId="28431" xr:uid="{00000000-0005-0000-0000-0000186E0000}"/>
    <cellStyle name="40% - Colore 5 7 2 2 7" xfId="28432" xr:uid="{00000000-0005-0000-0000-0000196E0000}"/>
    <cellStyle name="40% - Colore 5 7 2 3" xfId="28433" xr:uid="{00000000-0005-0000-0000-00001A6E0000}"/>
    <cellStyle name="40% - Colore 5 7 2 3 2" xfId="28434" xr:uid="{00000000-0005-0000-0000-00001B6E0000}"/>
    <cellStyle name="40% - Colore 5 7 2 3 2 2" xfId="28435" xr:uid="{00000000-0005-0000-0000-00001C6E0000}"/>
    <cellStyle name="40% - Colore 5 7 2 3 2 2 2" xfId="28436" xr:uid="{00000000-0005-0000-0000-00001D6E0000}"/>
    <cellStyle name="40% - Colore 5 7 2 3 2 2 3" xfId="28437" xr:uid="{00000000-0005-0000-0000-00001E6E0000}"/>
    <cellStyle name="40% - Colore 5 7 2 3 2 3" xfId="28438" xr:uid="{00000000-0005-0000-0000-00001F6E0000}"/>
    <cellStyle name="40% - Colore 5 7 2 3 2 4" xfId="28439" xr:uid="{00000000-0005-0000-0000-0000206E0000}"/>
    <cellStyle name="40% - Colore 5 7 2 3 3" xfId="28440" xr:uid="{00000000-0005-0000-0000-0000216E0000}"/>
    <cellStyle name="40% - Colore 5 7 2 3 3 2" xfId="28441" xr:uid="{00000000-0005-0000-0000-0000226E0000}"/>
    <cellStyle name="40% - Colore 5 7 2 3 3 3" xfId="28442" xr:uid="{00000000-0005-0000-0000-0000236E0000}"/>
    <cellStyle name="40% - Colore 5 7 2 3 4" xfId="28443" xr:uid="{00000000-0005-0000-0000-0000246E0000}"/>
    <cellStyle name="40% - Colore 5 7 2 3 4 2" xfId="28444" xr:uid="{00000000-0005-0000-0000-0000256E0000}"/>
    <cellStyle name="40% - Colore 5 7 2 3 4 3" xfId="28445" xr:uid="{00000000-0005-0000-0000-0000266E0000}"/>
    <cellStyle name="40% - Colore 5 7 2 3 5" xfId="28446" xr:uid="{00000000-0005-0000-0000-0000276E0000}"/>
    <cellStyle name="40% - Colore 5 7 2 3 5 2" xfId="28447" xr:uid="{00000000-0005-0000-0000-0000286E0000}"/>
    <cellStyle name="40% - Colore 5 7 2 3 5 3" xfId="28448" xr:uid="{00000000-0005-0000-0000-0000296E0000}"/>
    <cellStyle name="40% - Colore 5 7 2 3 6" xfId="28449" xr:uid="{00000000-0005-0000-0000-00002A6E0000}"/>
    <cellStyle name="40% - Colore 5 7 2 3 7" xfId="28450" xr:uid="{00000000-0005-0000-0000-00002B6E0000}"/>
    <cellStyle name="40% - Colore 5 7 2 4" xfId="28451" xr:uid="{00000000-0005-0000-0000-00002C6E0000}"/>
    <cellStyle name="40% - Colore 5 7 2 4 2" xfId="28452" xr:uid="{00000000-0005-0000-0000-00002D6E0000}"/>
    <cellStyle name="40% - Colore 5 7 2 4 2 2" xfId="28453" xr:uid="{00000000-0005-0000-0000-00002E6E0000}"/>
    <cellStyle name="40% - Colore 5 7 2 4 2 2 2" xfId="28454" xr:uid="{00000000-0005-0000-0000-00002F6E0000}"/>
    <cellStyle name="40% - Colore 5 7 2 4 2 2 3" xfId="28455" xr:uid="{00000000-0005-0000-0000-0000306E0000}"/>
    <cellStyle name="40% - Colore 5 7 2 4 2 3" xfId="28456" xr:uid="{00000000-0005-0000-0000-0000316E0000}"/>
    <cellStyle name="40% - Colore 5 7 2 4 2 4" xfId="28457" xr:uid="{00000000-0005-0000-0000-0000326E0000}"/>
    <cellStyle name="40% - Colore 5 7 2 4 3" xfId="28458" xr:uid="{00000000-0005-0000-0000-0000336E0000}"/>
    <cellStyle name="40% - Colore 5 7 2 4 3 2" xfId="28459" xr:uid="{00000000-0005-0000-0000-0000346E0000}"/>
    <cellStyle name="40% - Colore 5 7 2 4 3 3" xfId="28460" xr:uid="{00000000-0005-0000-0000-0000356E0000}"/>
    <cellStyle name="40% - Colore 5 7 2 4 4" xfId="28461" xr:uid="{00000000-0005-0000-0000-0000366E0000}"/>
    <cellStyle name="40% - Colore 5 7 2 4 4 2" xfId="28462" xr:uid="{00000000-0005-0000-0000-0000376E0000}"/>
    <cellStyle name="40% - Colore 5 7 2 4 4 3" xfId="28463" xr:uid="{00000000-0005-0000-0000-0000386E0000}"/>
    <cellStyle name="40% - Colore 5 7 2 4 5" xfId="28464" xr:uid="{00000000-0005-0000-0000-0000396E0000}"/>
    <cellStyle name="40% - Colore 5 7 2 4 5 2" xfId="28465" xr:uid="{00000000-0005-0000-0000-00003A6E0000}"/>
    <cellStyle name="40% - Colore 5 7 2 4 5 3" xfId="28466" xr:uid="{00000000-0005-0000-0000-00003B6E0000}"/>
    <cellStyle name="40% - Colore 5 7 2 4 6" xfId="28467" xr:uid="{00000000-0005-0000-0000-00003C6E0000}"/>
    <cellStyle name="40% - Colore 5 7 2 4 7" xfId="28468" xr:uid="{00000000-0005-0000-0000-00003D6E0000}"/>
    <cellStyle name="40% - Colore 5 7 2 5" xfId="28469" xr:uid="{00000000-0005-0000-0000-00003E6E0000}"/>
    <cellStyle name="40% - Colore 5 7 2 5 2" xfId="28470" xr:uid="{00000000-0005-0000-0000-00003F6E0000}"/>
    <cellStyle name="40% - Colore 5 7 2 5 2 2" xfId="28471" xr:uid="{00000000-0005-0000-0000-0000406E0000}"/>
    <cellStyle name="40% - Colore 5 7 2 5 2 3" xfId="28472" xr:uid="{00000000-0005-0000-0000-0000416E0000}"/>
    <cellStyle name="40% - Colore 5 7 2 5 3" xfId="28473" xr:uid="{00000000-0005-0000-0000-0000426E0000}"/>
    <cellStyle name="40% - Colore 5 7 2 5 4" xfId="28474" xr:uid="{00000000-0005-0000-0000-0000436E0000}"/>
    <cellStyle name="40% - Colore 5 7 2 6" xfId="28475" xr:uid="{00000000-0005-0000-0000-0000446E0000}"/>
    <cellStyle name="40% - Colore 5 7 2 6 2" xfId="28476" xr:uid="{00000000-0005-0000-0000-0000456E0000}"/>
    <cellStyle name="40% - Colore 5 7 2 6 3" xfId="28477" xr:uid="{00000000-0005-0000-0000-0000466E0000}"/>
    <cellStyle name="40% - Colore 5 7 2 7" xfId="28478" xr:uid="{00000000-0005-0000-0000-0000476E0000}"/>
    <cellStyle name="40% - Colore 5 7 2 7 2" xfId="28479" xr:uid="{00000000-0005-0000-0000-0000486E0000}"/>
    <cellStyle name="40% - Colore 5 7 2 7 3" xfId="28480" xr:uid="{00000000-0005-0000-0000-0000496E0000}"/>
    <cellStyle name="40% - Colore 5 7 2 8" xfId="28481" xr:uid="{00000000-0005-0000-0000-00004A6E0000}"/>
    <cellStyle name="40% - Colore 5 7 2 8 2" xfId="28482" xr:uid="{00000000-0005-0000-0000-00004B6E0000}"/>
    <cellStyle name="40% - Colore 5 7 2 8 3" xfId="28483" xr:uid="{00000000-0005-0000-0000-00004C6E0000}"/>
    <cellStyle name="40% - Colore 5 7 2 9" xfId="28484" xr:uid="{00000000-0005-0000-0000-00004D6E0000}"/>
    <cellStyle name="40% - Colore 5 7 3" xfId="28485" xr:uid="{00000000-0005-0000-0000-00004E6E0000}"/>
    <cellStyle name="40% - Colore 5 7 3 10" xfId="28486" xr:uid="{00000000-0005-0000-0000-00004F6E0000}"/>
    <cellStyle name="40% - Colore 5 7 3 2" xfId="28487" xr:uid="{00000000-0005-0000-0000-0000506E0000}"/>
    <cellStyle name="40% - Colore 5 7 3 2 2" xfId="28488" xr:uid="{00000000-0005-0000-0000-0000516E0000}"/>
    <cellStyle name="40% - Colore 5 7 3 2 2 2" xfId="28489" xr:uid="{00000000-0005-0000-0000-0000526E0000}"/>
    <cellStyle name="40% - Colore 5 7 3 2 2 2 2" xfId="28490" xr:uid="{00000000-0005-0000-0000-0000536E0000}"/>
    <cellStyle name="40% - Colore 5 7 3 2 2 2 3" xfId="28491" xr:uid="{00000000-0005-0000-0000-0000546E0000}"/>
    <cellStyle name="40% - Colore 5 7 3 2 2 3" xfId="28492" xr:uid="{00000000-0005-0000-0000-0000556E0000}"/>
    <cellStyle name="40% - Colore 5 7 3 2 2 4" xfId="28493" xr:uid="{00000000-0005-0000-0000-0000566E0000}"/>
    <cellStyle name="40% - Colore 5 7 3 2 3" xfId="28494" xr:uid="{00000000-0005-0000-0000-0000576E0000}"/>
    <cellStyle name="40% - Colore 5 7 3 2 3 2" xfId="28495" xr:uid="{00000000-0005-0000-0000-0000586E0000}"/>
    <cellStyle name="40% - Colore 5 7 3 2 3 3" xfId="28496" xr:uid="{00000000-0005-0000-0000-0000596E0000}"/>
    <cellStyle name="40% - Colore 5 7 3 2 4" xfId="28497" xr:uid="{00000000-0005-0000-0000-00005A6E0000}"/>
    <cellStyle name="40% - Colore 5 7 3 2 4 2" xfId="28498" xr:uid="{00000000-0005-0000-0000-00005B6E0000}"/>
    <cellStyle name="40% - Colore 5 7 3 2 4 3" xfId="28499" xr:uid="{00000000-0005-0000-0000-00005C6E0000}"/>
    <cellStyle name="40% - Colore 5 7 3 2 5" xfId="28500" xr:uid="{00000000-0005-0000-0000-00005D6E0000}"/>
    <cellStyle name="40% - Colore 5 7 3 2 5 2" xfId="28501" xr:uid="{00000000-0005-0000-0000-00005E6E0000}"/>
    <cellStyle name="40% - Colore 5 7 3 2 5 3" xfId="28502" xr:uid="{00000000-0005-0000-0000-00005F6E0000}"/>
    <cellStyle name="40% - Colore 5 7 3 2 6" xfId="28503" xr:uid="{00000000-0005-0000-0000-0000606E0000}"/>
    <cellStyle name="40% - Colore 5 7 3 2 7" xfId="28504" xr:uid="{00000000-0005-0000-0000-0000616E0000}"/>
    <cellStyle name="40% - Colore 5 7 3 3" xfId="28505" xr:uid="{00000000-0005-0000-0000-0000626E0000}"/>
    <cellStyle name="40% - Colore 5 7 3 3 2" xfId="28506" xr:uid="{00000000-0005-0000-0000-0000636E0000}"/>
    <cellStyle name="40% - Colore 5 7 3 3 2 2" xfId="28507" xr:uid="{00000000-0005-0000-0000-0000646E0000}"/>
    <cellStyle name="40% - Colore 5 7 3 3 2 2 2" xfId="28508" xr:uid="{00000000-0005-0000-0000-0000656E0000}"/>
    <cellStyle name="40% - Colore 5 7 3 3 2 2 3" xfId="28509" xr:uid="{00000000-0005-0000-0000-0000666E0000}"/>
    <cellStyle name="40% - Colore 5 7 3 3 2 3" xfId="28510" xr:uid="{00000000-0005-0000-0000-0000676E0000}"/>
    <cellStyle name="40% - Colore 5 7 3 3 2 4" xfId="28511" xr:uid="{00000000-0005-0000-0000-0000686E0000}"/>
    <cellStyle name="40% - Colore 5 7 3 3 3" xfId="28512" xr:uid="{00000000-0005-0000-0000-0000696E0000}"/>
    <cellStyle name="40% - Colore 5 7 3 3 3 2" xfId="28513" xr:uid="{00000000-0005-0000-0000-00006A6E0000}"/>
    <cellStyle name="40% - Colore 5 7 3 3 3 3" xfId="28514" xr:uid="{00000000-0005-0000-0000-00006B6E0000}"/>
    <cellStyle name="40% - Colore 5 7 3 3 4" xfId="28515" xr:uid="{00000000-0005-0000-0000-00006C6E0000}"/>
    <cellStyle name="40% - Colore 5 7 3 3 4 2" xfId="28516" xr:uid="{00000000-0005-0000-0000-00006D6E0000}"/>
    <cellStyle name="40% - Colore 5 7 3 3 4 3" xfId="28517" xr:uid="{00000000-0005-0000-0000-00006E6E0000}"/>
    <cellStyle name="40% - Colore 5 7 3 3 5" xfId="28518" xr:uid="{00000000-0005-0000-0000-00006F6E0000}"/>
    <cellStyle name="40% - Colore 5 7 3 3 5 2" xfId="28519" xr:uid="{00000000-0005-0000-0000-0000706E0000}"/>
    <cellStyle name="40% - Colore 5 7 3 3 5 3" xfId="28520" xr:uid="{00000000-0005-0000-0000-0000716E0000}"/>
    <cellStyle name="40% - Colore 5 7 3 3 6" xfId="28521" xr:uid="{00000000-0005-0000-0000-0000726E0000}"/>
    <cellStyle name="40% - Colore 5 7 3 3 7" xfId="28522" xr:uid="{00000000-0005-0000-0000-0000736E0000}"/>
    <cellStyle name="40% - Colore 5 7 3 4" xfId="28523" xr:uid="{00000000-0005-0000-0000-0000746E0000}"/>
    <cellStyle name="40% - Colore 5 7 3 4 2" xfId="28524" xr:uid="{00000000-0005-0000-0000-0000756E0000}"/>
    <cellStyle name="40% - Colore 5 7 3 4 2 2" xfId="28525" xr:uid="{00000000-0005-0000-0000-0000766E0000}"/>
    <cellStyle name="40% - Colore 5 7 3 4 2 2 2" xfId="28526" xr:uid="{00000000-0005-0000-0000-0000776E0000}"/>
    <cellStyle name="40% - Colore 5 7 3 4 2 2 3" xfId="28527" xr:uid="{00000000-0005-0000-0000-0000786E0000}"/>
    <cellStyle name="40% - Colore 5 7 3 4 2 3" xfId="28528" xr:uid="{00000000-0005-0000-0000-0000796E0000}"/>
    <cellStyle name="40% - Colore 5 7 3 4 2 4" xfId="28529" xr:uid="{00000000-0005-0000-0000-00007A6E0000}"/>
    <cellStyle name="40% - Colore 5 7 3 4 3" xfId="28530" xr:uid="{00000000-0005-0000-0000-00007B6E0000}"/>
    <cellStyle name="40% - Colore 5 7 3 4 3 2" xfId="28531" xr:uid="{00000000-0005-0000-0000-00007C6E0000}"/>
    <cellStyle name="40% - Colore 5 7 3 4 3 3" xfId="28532" xr:uid="{00000000-0005-0000-0000-00007D6E0000}"/>
    <cellStyle name="40% - Colore 5 7 3 4 4" xfId="28533" xr:uid="{00000000-0005-0000-0000-00007E6E0000}"/>
    <cellStyle name="40% - Colore 5 7 3 4 4 2" xfId="28534" xr:uid="{00000000-0005-0000-0000-00007F6E0000}"/>
    <cellStyle name="40% - Colore 5 7 3 4 4 3" xfId="28535" xr:uid="{00000000-0005-0000-0000-0000806E0000}"/>
    <cellStyle name="40% - Colore 5 7 3 4 5" xfId="28536" xr:uid="{00000000-0005-0000-0000-0000816E0000}"/>
    <cellStyle name="40% - Colore 5 7 3 4 5 2" xfId="28537" xr:uid="{00000000-0005-0000-0000-0000826E0000}"/>
    <cellStyle name="40% - Colore 5 7 3 4 5 3" xfId="28538" xr:uid="{00000000-0005-0000-0000-0000836E0000}"/>
    <cellStyle name="40% - Colore 5 7 3 4 6" xfId="28539" xr:uid="{00000000-0005-0000-0000-0000846E0000}"/>
    <cellStyle name="40% - Colore 5 7 3 4 7" xfId="28540" xr:uid="{00000000-0005-0000-0000-0000856E0000}"/>
    <cellStyle name="40% - Colore 5 7 3 5" xfId="28541" xr:uid="{00000000-0005-0000-0000-0000866E0000}"/>
    <cellStyle name="40% - Colore 5 7 3 5 2" xfId="28542" xr:uid="{00000000-0005-0000-0000-0000876E0000}"/>
    <cellStyle name="40% - Colore 5 7 3 5 2 2" xfId="28543" xr:uid="{00000000-0005-0000-0000-0000886E0000}"/>
    <cellStyle name="40% - Colore 5 7 3 5 2 3" xfId="28544" xr:uid="{00000000-0005-0000-0000-0000896E0000}"/>
    <cellStyle name="40% - Colore 5 7 3 5 3" xfId="28545" xr:uid="{00000000-0005-0000-0000-00008A6E0000}"/>
    <cellStyle name="40% - Colore 5 7 3 5 4" xfId="28546" xr:uid="{00000000-0005-0000-0000-00008B6E0000}"/>
    <cellStyle name="40% - Colore 5 7 3 6" xfId="28547" xr:uid="{00000000-0005-0000-0000-00008C6E0000}"/>
    <cellStyle name="40% - Colore 5 7 3 6 2" xfId="28548" xr:uid="{00000000-0005-0000-0000-00008D6E0000}"/>
    <cellStyle name="40% - Colore 5 7 3 6 3" xfId="28549" xr:uid="{00000000-0005-0000-0000-00008E6E0000}"/>
    <cellStyle name="40% - Colore 5 7 3 7" xfId="28550" xr:uid="{00000000-0005-0000-0000-00008F6E0000}"/>
    <cellStyle name="40% - Colore 5 7 3 7 2" xfId="28551" xr:uid="{00000000-0005-0000-0000-0000906E0000}"/>
    <cellStyle name="40% - Colore 5 7 3 7 3" xfId="28552" xr:uid="{00000000-0005-0000-0000-0000916E0000}"/>
    <cellStyle name="40% - Colore 5 7 3 8" xfId="28553" xr:uid="{00000000-0005-0000-0000-0000926E0000}"/>
    <cellStyle name="40% - Colore 5 7 3 8 2" xfId="28554" xr:uid="{00000000-0005-0000-0000-0000936E0000}"/>
    <cellStyle name="40% - Colore 5 7 3 8 3" xfId="28555" xr:uid="{00000000-0005-0000-0000-0000946E0000}"/>
    <cellStyle name="40% - Colore 5 7 3 9" xfId="28556" xr:uid="{00000000-0005-0000-0000-0000956E0000}"/>
    <cellStyle name="40% - Colore 5 7 4" xfId="28557" xr:uid="{00000000-0005-0000-0000-0000966E0000}"/>
    <cellStyle name="40% - Colore 5 7 4 2" xfId="28558" xr:uid="{00000000-0005-0000-0000-0000976E0000}"/>
    <cellStyle name="40% - Colore 5 7 4 2 2" xfId="28559" xr:uid="{00000000-0005-0000-0000-0000986E0000}"/>
    <cellStyle name="40% - Colore 5 7 4 2 2 2" xfId="28560" xr:uid="{00000000-0005-0000-0000-0000996E0000}"/>
    <cellStyle name="40% - Colore 5 7 4 2 2 3" xfId="28561" xr:uid="{00000000-0005-0000-0000-00009A6E0000}"/>
    <cellStyle name="40% - Colore 5 7 4 2 3" xfId="28562" xr:uid="{00000000-0005-0000-0000-00009B6E0000}"/>
    <cellStyle name="40% - Colore 5 7 4 2 4" xfId="28563" xr:uid="{00000000-0005-0000-0000-00009C6E0000}"/>
    <cellStyle name="40% - Colore 5 7 4 3" xfId="28564" xr:uid="{00000000-0005-0000-0000-00009D6E0000}"/>
    <cellStyle name="40% - Colore 5 7 4 3 2" xfId="28565" xr:uid="{00000000-0005-0000-0000-00009E6E0000}"/>
    <cellStyle name="40% - Colore 5 7 4 3 3" xfId="28566" xr:uid="{00000000-0005-0000-0000-00009F6E0000}"/>
    <cellStyle name="40% - Colore 5 7 4 4" xfId="28567" xr:uid="{00000000-0005-0000-0000-0000A06E0000}"/>
    <cellStyle name="40% - Colore 5 7 4 4 2" xfId="28568" xr:uid="{00000000-0005-0000-0000-0000A16E0000}"/>
    <cellStyle name="40% - Colore 5 7 4 4 3" xfId="28569" xr:uid="{00000000-0005-0000-0000-0000A26E0000}"/>
    <cellStyle name="40% - Colore 5 7 4 5" xfId="28570" xr:uid="{00000000-0005-0000-0000-0000A36E0000}"/>
    <cellStyle name="40% - Colore 5 7 4 5 2" xfId="28571" xr:uid="{00000000-0005-0000-0000-0000A46E0000}"/>
    <cellStyle name="40% - Colore 5 7 4 5 3" xfId="28572" xr:uid="{00000000-0005-0000-0000-0000A56E0000}"/>
    <cellStyle name="40% - Colore 5 7 4 6" xfId="28573" xr:uid="{00000000-0005-0000-0000-0000A66E0000}"/>
    <cellStyle name="40% - Colore 5 7 4 7" xfId="28574" xr:uid="{00000000-0005-0000-0000-0000A76E0000}"/>
    <cellStyle name="40% - Colore 5 7 5" xfId="28575" xr:uid="{00000000-0005-0000-0000-0000A86E0000}"/>
    <cellStyle name="40% - Colore 5 7 5 2" xfId="28576" xr:uid="{00000000-0005-0000-0000-0000A96E0000}"/>
    <cellStyle name="40% - Colore 5 7 5 2 2" xfId="28577" xr:uid="{00000000-0005-0000-0000-0000AA6E0000}"/>
    <cellStyle name="40% - Colore 5 7 5 2 2 2" xfId="28578" xr:uid="{00000000-0005-0000-0000-0000AB6E0000}"/>
    <cellStyle name="40% - Colore 5 7 5 2 2 3" xfId="28579" xr:uid="{00000000-0005-0000-0000-0000AC6E0000}"/>
    <cellStyle name="40% - Colore 5 7 5 2 3" xfId="28580" xr:uid="{00000000-0005-0000-0000-0000AD6E0000}"/>
    <cellStyle name="40% - Colore 5 7 5 2 4" xfId="28581" xr:uid="{00000000-0005-0000-0000-0000AE6E0000}"/>
    <cellStyle name="40% - Colore 5 7 5 3" xfId="28582" xr:uid="{00000000-0005-0000-0000-0000AF6E0000}"/>
    <cellStyle name="40% - Colore 5 7 5 3 2" xfId="28583" xr:uid="{00000000-0005-0000-0000-0000B06E0000}"/>
    <cellStyle name="40% - Colore 5 7 5 3 3" xfId="28584" xr:uid="{00000000-0005-0000-0000-0000B16E0000}"/>
    <cellStyle name="40% - Colore 5 7 5 4" xfId="28585" xr:uid="{00000000-0005-0000-0000-0000B26E0000}"/>
    <cellStyle name="40% - Colore 5 7 5 4 2" xfId="28586" xr:uid="{00000000-0005-0000-0000-0000B36E0000}"/>
    <cellStyle name="40% - Colore 5 7 5 4 3" xfId="28587" xr:uid="{00000000-0005-0000-0000-0000B46E0000}"/>
    <cellStyle name="40% - Colore 5 7 5 5" xfId="28588" xr:uid="{00000000-0005-0000-0000-0000B56E0000}"/>
    <cellStyle name="40% - Colore 5 7 5 5 2" xfId="28589" xr:uid="{00000000-0005-0000-0000-0000B66E0000}"/>
    <cellStyle name="40% - Colore 5 7 5 5 3" xfId="28590" xr:uid="{00000000-0005-0000-0000-0000B76E0000}"/>
    <cellStyle name="40% - Colore 5 7 5 6" xfId="28591" xr:uid="{00000000-0005-0000-0000-0000B86E0000}"/>
    <cellStyle name="40% - Colore 5 7 5 7" xfId="28592" xr:uid="{00000000-0005-0000-0000-0000B96E0000}"/>
    <cellStyle name="40% - Colore 5 7 6" xfId="28593" xr:uid="{00000000-0005-0000-0000-0000BA6E0000}"/>
    <cellStyle name="40% - Colore 5 7 6 2" xfId="28594" xr:uid="{00000000-0005-0000-0000-0000BB6E0000}"/>
    <cellStyle name="40% - Colore 5 7 6 2 2" xfId="28595" xr:uid="{00000000-0005-0000-0000-0000BC6E0000}"/>
    <cellStyle name="40% - Colore 5 7 6 2 2 2" xfId="28596" xr:uid="{00000000-0005-0000-0000-0000BD6E0000}"/>
    <cellStyle name="40% - Colore 5 7 6 2 2 3" xfId="28597" xr:uid="{00000000-0005-0000-0000-0000BE6E0000}"/>
    <cellStyle name="40% - Colore 5 7 6 2 3" xfId="28598" xr:uid="{00000000-0005-0000-0000-0000BF6E0000}"/>
    <cellStyle name="40% - Colore 5 7 6 2 4" xfId="28599" xr:uid="{00000000-0005-0000-0000-0000C06E0000}"/>
    <cellStyle name="40% - Colore 5 7 6 3" xfId="28600" xr:uid="{00000000-0005-0000-0000-0000C16E0000}"/>
    <cellStyle name="40% - Colore 5 7 6 3 2" xfId="28601" xr:uid="{00000000-0005-0000-0000-0000C26E0000}"/>
    <cellStyle name="40% - Colore 5 7 6 3 3" xfId="28602" xr:uid="{00000000-0005-0000-0000-0000C36E0000}"/>
    <cellStyle name="40% - Colore 5 7 6 4" xfId="28603" xr:uid="{00000000-0005-0000-0000-0000C46E0000}"/>
    <cellStyle name="40% - Colore 5 7 6 4 2" xfId="28604" xr:uid="{00000000-0005-0000-0000-0000C56E0000}"/>
    <cellStyle name="40% - Colore 5 7 6 4 3" xfId="28605" xr:uid="{00000000-0005-0000-0000-0000C66E0000}"/>
    <cellStyle name="40% - Colore 5 7 6 5" xfId="28606" xr:uid="{00000000-0005-0000-0000-0000C76E0000}"/>
    <cellStyle name="40% - Colore 5 7 6 5 2" xfId="28607" xr:uid="{00000000-0005-0000-0000-0000C86E0000}"/>
    <cellStyle name="40% - Colore 5 7 6 5 3" xfId="28608" xr:uid="{00000000-0005-0000-0000-0000C96E0000}"/>
    <cellStyle name="40% - Colore 5 7 6 6" xfId="28609" xr:uid="{00000000-0005-0000-0000-0000CA6E0000}"/>
    <cellStyle name="40% - Colore 5 7 6 7" xfId="28610" xr:uid="{00000000-0005-0000-0000-0000CB6E0000}"/>
    <cellStyle name="40% - Colore 5 7 7" xfId="28611" xr:uid="{00000000-0005-0000-0000-0000CC6E0000}"/>
    <cellStyle name="40% - Colore 5 7 7 2" xfId="28612" xr:uid="{00000000-0005-0000-0000-0000CD6E0000}"/>
    <cellStyle name="40% - Colore 5 7 7 2 2" xfId="28613" xr:uid="{00000000-0005-0000-0000-0000CE6E0000}"/>
    <cellStyle name="40% - Colore 5 7 7 2 3" xfId="28614" xr:uid="{00000000-0005-0000-0000-0000CF6E0000}"/>
    <cellStyle name="40% - Colore 5 7 7 3" xfId="28615" xr:uid="{00000000-0005-0000-0000-0000D06E0000}"/>
    <cellStyle name="40% - Colore 5 7 7 4" xfId="28616" xr:uid="{00000000-0005-0000-0000-0000D16E0000}"/>
    <cellStyle name="40% - Colore 5 7 8" xfId="28617" xr:uid="{00000000-0005-0000-0000-0000D26E0000}"/>
    <cellStyle name="40% - Colore 5 7 8 2" xfId="28618" xr:uid="{00000000-0005-0000-0000-0000D36E0000}"/>
    <cellStyle name="40% - Colore 5 7 8 3" xfId="28619" xr:uid="{00000000-0005-0000-0000-0000D46E0000}"/>
    <cellStyle name="40% - Colore 5 7 9" xfId="28620" xr:uid="{00000000-0005-0000-0000-0000D56E0000}"/>
    <cellStyle name="40% - Colore 5 7 9 2" xfId="28621" xr:uid="{00000000-0005-0000-0000-0000D66E0000}"/>
    <cellStyle name="40% - Colore 5 7 9 3" xfId="28622" xr:uid="{00000000-0005-0000-0000-0000D76E0000}"/>
    <cellStyle name="40% - Colore 5 8" xfId="28623" xr:uid="{00000000-0005-0000-0000-0000D86E0000}"/>
    <cellStyle name="40% - Colore 5 8 10" xfId="28624" xr:uid="{00000000-0005-0000-0000-0000D96E0000}"/>
    <cellStyle name="40% - Colore 5 8 10 2" xfId="28625" xr:uid="{00000000-0005-0000-0000-0000DA6E0000}"/>
    <cellStyle name="40% - Colore 5 8 10 3" xfId="28626" xr:uid="{00000000-0005-0000-0000-0000DB6E0000}"/>
    <cellStyle name="40% - Colore 5 8 11" xfId="28627" xr:uid="{00000000-0005-0000-0000-0000DC6E0000}"/>
    <cellStyle name="40% - Colore 5 8 12" xfId="28628" xr:uid="{00000000-0005-0000-0000-0000DD6E0000}"/>
    <cellStyle name="40% - Colore 5 8 2" xfId="28629" xr:uid="{00000000-0005-0000-0000-0000DE6E0000}"/>
    <cellStyle name="40% - Colore 5 8 2 10" xfId="28630" xr:uid="{00000000-0005-0000-0000-0000DF6E0000}"/>
    <cellStyle name="40% - Colore 5 8 2 2" xfId="28631" xr:uid="{00000000-0005-0000-0000-0000E06E0000}"/>
    <cellStyle name="40% - Colore 5 8 2 2 2" xfId="28632" xr:uid="{00000000-0005-0000-0000-0000E16E0000}"/>
    <cellStyle name="40% - Colore 5 8 2 2 2 2" xfId="28633" xr:uid="{00000000-0005-0000-0000-0000E26E0000}"/>
    <cellStyle name="40% - Colore 5 8 2 2 2 2 2" xfId="28634" xr:uid="{00000000-0005-0000-0000-0000E36E0000}"/>
    <cellStyle name="40% - Colore 5 8 2 2 2 2 3" xfId="28635" xr:uid="{00000000-0005-0000-0000-0000E46E0000}"/>
    <cellStyle name="40% - Colore 5 8 2 2 2 3" xfId="28636" xr:uid="{00000000-0005-0000-0000-0000E56E0000}"/>
    <cellStyle name="40% - Colore 5 8 2 2 2 4" xfId="28637" xr:uid="{00000000-0005-0000-0000-0000E66E0000}"/>
    <cellStyle name="40% - Colore 5 8 2 2 3" xfId="28638" xr:uid="{00000000-0005-0000-0000-0000E76E0000}"/>
    <cellStyle name="40% - Colore 5 8 2 2 3 2" xfId="28639" xr:uid="{00000000-0005-0000-0000-0000E86E0000}"/>
    <cellStyle name="40% - Colore 5 8 2 2 3 3" xfId="28640" xr:uid="{00000000-0005-0000-0000-0000E96E0000}"/>
    <cellStyle name="40% - Colore 5 8 2 2 4" xfId="28641" xr:uid="{00000000-0005-0000-0000-0000EA6E0000}"/>
    <cellStyle name="40% - Colore 5 8 2 2 4 2" xfId="28642" xr:uid="{00000000-0005-0000-0000-0000EB6E0000}"/>
    <cellStyle name="40% - Colore 5 8 2 2 4 3" xfId="28643" xr:uid="{00000000-0005-0000-0000-0000EC6E0000}"/>
    <cellStyle name="40% - Colore 5 8 2 2 5" xfId="28644" xr:uid="{00000000-0005-0000-0000-0000ED6E0000}"/>
    <cellStyle name="40% - Colore 5 8 2 2 5 2" xfId="28645" xr:uid="{00000000-0005-0000-0000-0000EE6E0000}"/>
    <cellStyle name="40% - Colore 5 8 2 2 5 3" xfId="28646" xr:uid="{00000000-0005-0000-0000-0000EF6E0000}"/>
    <cellStyle name="40% - Colore 5 8 2 2 6" xfId="28647" xr:uid="{00000000-0005-0000-0000-0000F06E0000}"/>
    <cellStyle name="40% - Colore 5 8 2 2 7" xfId="28648" xr:uid="{00000000-0005-0000-0000-0000F16E0000}"/>
    <cellStyle name="40% - Colore 5 8 2 3" xfId="28649" xr:uid="{00000000-0005-0000-0000-0000F26E0000}"/>
    <cellStyle name="40% - Colore 5 8 2 3 2" xfId="28650" xr:uid="{00000000-0005-0000-0000-0000F36E0000}"/>
    <cellStyle name="40% - Colore 5 8 2 3 2 2" xfId="28651" xr:uid="{00000000-0005-0000-0000-0000F46E0000}"/>
    <cellStyle name="40% - Colore 5 8 2 3 2 2 2" xfId="28652" xr:uid="{00000000-0005-0000-0000-0000F56E0000}"/>
    <cellStyle name="40% - Colore 5 8 2 3 2 2 3" xfId="28653" xr:uid="{00000000-0005-0000-0000-0000F66E0000}"/>
    <cellStyle name="40% - Colore 5 8 2 3 2 3" xfId="28654" xr:uid="{00000000-0005-0000-0000-0000F76E0000}"/>
    <cellStyle name="40% - Colore 5 8 2 3 2 4" xfId="28655" xr:uid="{00000000-0005-0000-0000-0000F86E0000}"/>
    <cellStyle name="40% - Colore 5 8 2 3 3" xfId="28656" xr:uid="{00000000-0005-0000-0000-0000F96E0000}"/>
    <cellStyle name="40% - Colore 5 8 2 3 3 2" xfId="28657" xr:uid="{00000000-0005-0000-0000-0000FA6E0000}"/>
    <cellStyle name="40% - Colore 5 8 2 3 3 3" xfId="28658" xr:uid="{00000000-0005-0000-0000-0000FB6E0000}"/>
    <cellStyle name="40% - Colore 5 8 2 3 4" xfId="28659" xr:uid="{00000000-0005-0000-0000-0000FC6E0000}"/>
    <cellStyle name="40% - Colore 5 8 2 3 4 2" xfId="28660" xr:uid="{00000000-0005-0000-0000-0000FD6E0000}"/>
    <cellStyle name="40% - Colore 5 8 2 3 4 3" xfId="28661" xr:uid="{00000000-0005-0000-0000-0000FE6E0000}"/>
    <cellStyle name="40% - Colore 5 8 2 3 5" xfId="28662" xr:uid="{00000000-0005-0000-0000-0000FF6E0000}"/>
    <cellStyle name="40% - Colore 5 8 2 3 5 2" xfId="28663" xr:uid="{00000000-0005-0000-0000-0000006F0000}"/>
    <cellStyle name="40% - Colore 5 8 2 3 5 3" xfId="28664" xr:uid="{00000000-0005-0000-0000-0000016F0000}"/>
    <cellStyle name="40% - Colore 5 8 2 3 6" xfId="28665" xr:uid="{00000000-0005-0000-0000-0000026F0000}"/>
    <cellStyle name="40% - Colore 5 8 2 3 7" xfId="28666" xr:uid="{00000000-0005-0000-0000-0000036F0000}"/>
    <cellStyle name="40% - Colore 5 8 2 4" xfId="28667" xr:uid="{00000000-0005-0000-0000-0000046F0000}"/>
    <cellStyle name="40% - Colore 5 8 2 4 2" xfId="28668" xr:uid="{00000000-0005-0000-0000-0000056F0000}"/>
    <cellStyle name="40% - Colore 5 8 2 4 2 2" xfId="28669" xr:uid="{00000000-0005-0000-0000-0000066F0000}"/>
    <cellStyle name="40% - Colore 5 8 2 4 2 2 2" xfId="28670" xr:uid="{00000000-0005-0000-0000-0000076F0000}"/>
    <cellStyle name="40% - Colore 5 8 2 4 2 2 3" xfId="28671" xr:uid="{00000000-0005-0000-0000-0000086F0000}"/>
    <cellStyle name="40% - Colore 5 8 2 4 2 3" xfId="28672" xr:uid="{00000000-0005-0000-0000-0000096F0000}"/>
    <cellStyle name="40% - Colore 5 8 2 4 2 4" xfId="28673" xr:uid="{00000000-0005-0000-0000-00000A6F0000}"/>
    <cellStyle name="40% - Colore 5 8 2 4 3" xfId="28674" xr:uid="{00000000-0005-0000-0000-00000B6F0000}"/>
    <cellStyle name="40% - Colore 5 8 2 4 3 2" xfId="28675" xr:uid="{00000000-0005-0000-0000-00000C6F0000}"/>
    <cellStyle name="40% - Colore 5 8 2 4 3 3" xfId="28676" xr:uid="{00000000-0005-0000-0000-00000D6F0000}"/>
    <cellStyle name="40% - Colore 5 8 2 4 4" xfId="28677" xr:uid="{00000000-0005-0000-0000-00000E6F0000}"/>
    <cellStyle name="40% - Colore 5 8 2 4 4 2" xfId="28678" xr:uid="{00000000-0005-0000-0000-00000F6F0000}"/>
    <cellStyle name="40% - Colore 5 8 2 4 4 3" xfId="28679" xr:uid="{00000000-0005-0000-0000-0000106F0000}"/>
    <cellStyle name="40% - Colore 5 8 2 4 5" xfId="28680" xr:uid="{00000000-0005-0000-0000-0000116F0000}"/>
    <cellStyle name="40% - Colore 5 8 2 4 5 2" xfId="28681" xr:uid="{00000000-0005-0000-0000-0000126F0000}"/>
    <cellStyle name="40% - Colore 5 8 2 4 5 3" xfId="28682" xr:uid="{00000000-0005-0000-0000-0000136F0000}"/>
    <cellStyle name="40% - Colore 5 8 2 4 6" xfId="28683" xr:uid="{00000000-0005-0000-0000-0000146F0000}"/>
    <cellStyle name="40% - Colore 5 8 2 4 7" xfId="28684" xr:uid="{00000000-0005-0000-0000-0000156F0000}"/>
    <cellStyle name="40% - Colore 5 8 2 5" xfId="28685" xr:uid="{00000000-0005-0000-0000-0000166F0000}"/>
    <cellStyle name="40% - Colore 5 8 2 5 2" xfId="28686" xr:uid="{00000000-0005-0000-0000-0000176F0000}"/>
    <cellStyle name="40% - Colore 5 8 2 5 2 2" xfId="28687" xr:uid="{00000000-0005-0000-0000-0000186F0000}"/>
    <cellStyle name="40% - Colore 5 8 2 5 2 3" xfId="28688" xr:uid="{00000000-0005-0000-0000-0000196F0000}"/>
    <cellStyle name="40% - Colore 5 8 2 5 3" xfId="28689" xr:uid="{00000000-0005-0000-0000-00001A6F0000}"/>
    <cellStyle name="40% - Colore 5 8 2 5 4" xfId="28690" xr:uid="{00000000-0005-0000-0000-00001B6F0000}"/>
    <cellStyle name="40% - Colore 5 8 2 6" xfId="28691" xr:uid="{00000000-0005-0000-0000-00001C6F0000}"/>
    <cellStyle name="40% - Colore 5 8 2 6 2" xfId="28692" xr:uid="{00000000-0005-0000-0000-00001D6F0000}"/>
    <cellStyle name="40% - Colore 5 8 2 6 3" xfId="28693" xr:uid="{00000000-0005-0000-0000-00001E6F0000}"/>
    <cellStyle name="40% - Colore 5 8 2 7" xfId="28694" xr:uid="{00000000-0005-0000-0000-00001F6F0000}"/>
    <cellStyle name="40% - Colore 5 8 2 7 2" xfId="28695" xr:uid="{00000000-0005-0000-0000-0000206F0000}"/>
    <cellStyle name="40% - Colore 5 8 2 7 3" xfId="28696" xr:uid="{00000000-0005-0000-0000-0000216F0000}"/>
    <cellStyle name="40% - Colore 5 8 2 8" xfId="28697" xr:uid="{00000000-0005-0000-0000-0000226F0000}"/>
    <cellStyle name="40% - Colore 5 8 2 8 2" xfId="28698" xr:uid="{00000000-0005-0000-0000-0000236F0000}"/>
    <cellStyle name="40% - Colore 5 8 2 8 3" xfId="28699" xr:uid="{00000000-0005-0000-0000-0000246F0000}"/>
    <cellStyle name="40% - Colore 5 8 2 9" xfId="28700" xr:uid="{00000000-0005-0000-0000-0000256F0000}"/>
    <cellStyle name="40% - Colore 5 8 3" xfId="28701" xr:uid="{00000000-0005-0000-0000-0000266F0000}"/>
    <cellStyle name="40% - Colore 5 8 3 10" xfId="28702" xr:uid="{00000000-0005-0000-0000-0000276F0000}"/>
    <cellStyle name="40% - Colore 5 8 3 2" xfId="28703" xr:uid="{00000000-0005-0000-0000-0000286F0000}"/>
    <cellStyle name="40% - Colore 5 8 3 2 2" xfId="28704" xr:uid="{00000000-0005-0000-0000-0000296F0000}"/>
    <cellStyle name="40% - Colore 5 8 3 2 2 2" xfId="28705" xr:uid="{00000000-0005-0000-0000-00002A6F0000}"/>
    <cellStyle name="40% - Colore 5 8 3 2 2 2 2" xfId="28706" xr:uid="{00000000-0005-0000-0000-00002B6F0000}"/>
    <cellStyle name="40% - Colore 5 8 3 2 2 2 3" xfId="28707" xr:uid="{00000000-0005-0000-0000-00002C6F0000}"/>
    <cellStyle name="40% - Colore 5 8 3 2 2 3" xfId="28708" xr:uid="{00000000-0005-0000-0000-00002D6F0000}"/>
    <cellStyle name="40% - Colore 5 8 3 2 2 4" xfId="28709" xr:uid="{00000000-0005-0000-0000-00002E6F0000}"/>
    <cellStyle name="40% - Colore 5 8 3 2 3" xfId="28710" xr:uid="{00000000-0005-0000-0000-00002F6F0000}"/>
    <cellStyle name="40% - Colore 5 8 3 2 3 2" xfId="28711" xr:uid="{00000000-0005-0000-0000-0000306F0000}"/>
    <cellStyle name="40% - Colore 5 8 3 2 3 3" xfId="28712" xr:uid="{00000000-0005-0000-0000-0000316F0000}"/>
    <cellStyle name="40% - Colore 5 8 3 2 4" xfId="28713" xr:uid="{00000000-0005-0000-0000-0000326F0000}"/>
    <cellStyle name="40% - Colore 5 8 3 2 4 2" xfId="28714" xr:uid="{00000000-0005-0000-0000-0000336F0000}"/>
    <cellStyle name="40% - Colore 5 8 3 2 4 3" xfId="28715" xr:uid="{00000000-0005-0000-0000-0000346F0000}"/>
    <cellStyle name="40% - Colore 5 8 3 2 5" xfId="28716" xr:uid="{00000000-0005-0000-0000-0000356F0000}"/>
    <cellStyle name="40% - Colore 5 8 3 2 5 2" xfId="28717" xr:uid="{00000000-0005-0000-0000-0000366F0000}"/>
    <cellStyle name="40% - Colore 5 8 3 2 5 3" xfId="28718" xr:uid="{00000000-0005-0000-0000-0000376F0000}"/>
    <cellStyle name="40% - Colore 5 8 3 2 6" xfId="28719" xr:uid="{00000000-0005-0000-0000-0000386F0000}"/>
    <cellStyle name="40% - Colore 5 8 3 2 7" xfId="28720" xr:uid="{00000000-0005-0000-0000-0000396F0000}"/>
    <cellStyle name="40% - Colore 5 8 3 3" xfId="28721" xr:uid="{00000000-0005-0000-0000-00003A6F0000}"/>
    <cellStyle name="40% - Colore 5 8 3 3 2" xfId="28722" xr:uid="{00000000-0005-0000-0000-00003B6F0000}"/>
    <cellStyle name="40% - Colore 5 8 3 3 2 2" xfId="28723" xr:uid="{00000000-0005-0000-0000-00003C6F0000}"/>
    <cellStyle name="40% - Colore 5 8 3 3 2 2 2" xfId="28724" xr:uid="{00000000-0005-0000-0000-00003D6F0000}"/>
    <cellStyle name="40% - Colore 5 8 3 3 2 2 3" xfId="28725" xr:uid="{00000000-0005-0000-0000-00003E6F0000}"/>
    <cellStyle name="40% - Colore 5 8 3 3 2 3" xfId="28726" xr:uid="{00000000-0005-0000-0000-00003F6F0000}"/>
    <cellStyle name="40% - Colore 5 8 3 3 2 4" xfId="28727" xr:uid="{00000000-0005-0000-0000-0000406F0000}"/>
    <cellStyle name="40% - Colore 5 8 3 3 3" xfId="28728" xr:uid="{00000000-0005-0000-0000-0000416F0000}"/>
    <cellStyle name="40% - Colore 5 8 3 3 3 2" xfId="28729" xr:uid="{00000000-0005-0000-0000-0000426F0000}"/>
    <cellStyle name="40% - Colore 5 8 3 3 3 3" xfId="28730" xr:uid="{00000000-0005-0000-0000-0000436F0000}"/>
    <cellStyle name="40% - Colore 5 8 3 3 4" xfId="28731" xr:uid="{00000000-0005-0000-0000-0000446F0000}"/>
    <cellStyle name="40% - Colore 5 8 3 3 4 2" xfId="28732" xr:uid="{00000000-0005-0000-0000-0000456F0000}"/>
    <cellStyle name="40% - Colore 5 8 3 3 4 3" xfId="28733" xr:uid="{00000000-0005-0000-0000-0000466F0000}"/>
    <cellStyle name="40% - Colore 5 8 3 3 5" xfId="28734" xr:uid="{00000000-0005-0000-0000-0000476F0000}"/>
    <cellStyle name="40% - Colore 5 8 3 3 5 2" xfId="28735" xr:uid="{00000000-0005-0000-0000-0000486F0000}"/>
    <cellStyle name="40% - Colore 5 8 3 3 5 3" xfId="28736" xr:uid="{00000000-0005-0000-0000-0000496F0000}"/>
    <cellStyle name="40% - Colore 5 8 3 3 6" xfId="28737" xr:uid="{00000000-0005-0000-0000-00004A6F0000}"/>
    <cellStyle name="40% - Colore 5 8 3 3 7" xfId="28738" xr:uid="{00000000-0005-0000-0000-00004B6F0000}"/>
    <cellStyle name="40% - Colore 5 8 3 4" xfId="28739" xr:uid="{00000000-0005-0000-0000-00004C6F0000}"/>
    <cellStyle name="40% - Colore 5 8 3 4 2" xfId="28740" xr:uid="{00000000-0005-0000-0000-00004D6F0000}"/>
    <cellStyle name="40% - Colore 5 8 3 4 2 2" xfId="28741" xr:uid="{00000000-0005-0000-0000-00004E6F0000}"/>
    <cellStyle name="40% - Colore 5 8 3 4 2 2 2" xfId="28742" xr:uid="{00000000-0005-0000-0000-00004F6F0000}"/>
    <cellStyle name="40% - Colore 5 8 3 4 2 2 3" xfId="28743" xr:uid="{00000000-0005-0000-0000-0000506F0000}"/>
    <cellStyle name="40% - Colore 5 8 3 4 2 3" xfId="28744" xr:uid="{00000000-0005-0000-0000-0000516F0000}"/>
    <cellStyle name="40% - Colore 5 8 3 4 2 4" xfId="28745" xr:uid="{00000000-0005-0000-0000-0000526F0000}"/>
    <cellStyle name="40% - Colore 5 8 3 4 3" xfId="28746" xr:uid="{00000000-0005-0000-0000-0000536F0000}"/>
    <cellStyle name="40% - Colore 5 8 3 4 3 2" xfId="28747" xr:uid="{00000000-0005-0000-0000-0000546F0000}"/>
    <cellStyle name="40% - Colore 5 8 3 4 3 3" xfId="28748" xr:uid="{00000000-0005-0000-0000-0000556F0000}"/>
    <cellStyle name="40% - Colore 5 8 3 4 4" xfId="28749" xr:uid="{00000000-0005-0000-0000-0000566F0000}"/>
    <cellStyle name="40% - Colore 5 8 3 4 4 2" xfId="28750" xr:uid="{00000000-0005-0000-0000-0000576F0000}"/>
    <cellStyle name="40% - Colore 5 8 3 4 4 3" xfId="28751" xr:uid="{00000000-0005-0000-0000-0000586F0000}"/>
    <cellStyle name="40% - Colore 5 8 3 4 5" xfId="28752" xr:uid="{00000000-0005-0000-0000-0000596F0000}"/>
    <cellStyle name="40% - Colore 5 8 3 4 5 2" xfId="28753" xr:uid="{00000000-0005-0000-0000-00005A6F0000}"/>
    <cellStyle name="40% - Colore 5 8 3 4 5 3" xfId="28754" xr:uid="{00000000-0005-0000-0000-00005B6F0000}"/>
    <cellStyle name="40% - Colore 5 8 3 4 6" xfId="28755" xr:uid="{00000000-0005-0000-0000-00005C6F0000}"/>
    <cellStyle name="40% - Colore 5 8 3 4 7" xfId="28756" xr:uid="{00000000-0005-0000-0000-00005D6F0000}"/>
    <cellStyle name="40% - Colore 5 8 3 5" xfId="28757" xr:uid="{00000000-0005-0000-0000-00005E6F0000}"/>
    <cellStyle name="40% - Colore 5 8 3 5 2" xfId="28758" xr:uid="{00000000-0005-0000-0000-00005F6F0000}"/>
    <cellStyle name="40% - Colore 5 8 3 5 2 2" xfId="28759" xr:uid="{00000000-0005-0000-0000-0000606F0000}"/>
    <cellStyle name="40% - Colore 5 8 3 5 2 3" xfId="28760" xr:uid="{00000000-0005-0000-0000-0000616F0000}"/>
    <cellStyle name="40% - Colore 5 8 3 5 3" xfId="28761" xr:uid="{00000000-0005-0000-0000-0000626F0000}"/>
    <cellStyle name="40% - Colore 5 8 3 5 4" xfId="28762" xr:uid="{00000000-0005-0000-0000-0000636F0000}"/>
    <cellStyle name="40% - Colore 5 8 3 6" xfId="28763" xr:uid="{00000000-0005-0000-0000-0000646F0000}"/>
    <cellStyle name="40% - Colore 5 8 3 6 2" xfId="28764" xr:uid="{00000000-0005-0000-0000-0000656F0000}"/>
    <cellStyle name="40% - Colore 5 8 3 6 3" xfId="28765" xr:uid="{00000000-0005-0000-0000-0000666F0000}"/>
    <cellStyle name="40% - Colore 5 8 3 7" xfId="28766" xr:uid="{00000000-0005-0000-0000-0000676F0000}"/>
    <cellStyle name="40% - Colore 5 8 3 7 2" xfId="28767" xr:uid="{00000000-0005-0000-0000-0000686F0000}"/>
    <cellStyle name="40% - Colore 5 8 3 7 3" xfId="28768" xr:uid="{00000000-0005-0000-0000-0000696F0000}"/>
    <cellStyle name="40% - Colore 5 8 3 8" xfId="28769" xr:uid="{00000000-0005-0000-0000-00006A6F0000}"/>
    <cellStyle name="40% - Colore 5 8 3 8 2" xfId="28770" xr:uid="{00000000-0005-0000-0000-00006B6F0000}"/>
    <cellStyle name="40% - Colore 5 8 3 8 3" xfId="28771" xr:uid="{00000000-0005-0000-0000-00006C6F0000}"/>
    <cellStyle name="40% - Colore 5 8 3 9" xfId="28772" xr:uid="{00000000-0005-0000-0000-00006D6F0000}"/>
    <cellStyle name="40% - Colore 5 8 4" xfId="28773" xr:uid="{00000000-0005-0000-0000-00006E6F0000}"/>
    <cellStyle name="40% - Colore 5 8 4 2" xfId="28774" xr:uid="{00000000-0005-0000-0000-00006F6F0000}"/>
    <cellStyle name="40% - Colore 5 8 4 2 2" xfId="28775" xr:uid="{00000000-0005-0000-0000-0000706F0000}"/>
    <cellStyle name="40% - Colore 5 8 4 2 2 2" xfId="28776" xr:uid="{00000000-0005-0000-0000-0000716F0000}"/>
    <cellStyle name="40% - Colore 5 8 4 2 2 3" xfId="28777" xr:uid="{00000000-0005-0000-0000-0000726F0000}"/>
    <cellStyle name="40% - Colore 5 8 4 2 3" xfId="28778" xr:uid="{00000000-0005-0000-0000-0000736F0000}"/>
    <cellStyle name="40% - Colore 5 8 4 2 4" xfId="28779" xr:uid="{00000000-0005-0000-0000-0000746F0000}"/>
    <cellStyle name="40% - Colore 5 8 4 3" xfId="28780" xr:uid="{00000000-0005-0000-0000-0000756F0000}"/>
    <cellStyle name="40% - Colore 5 8 4 3 2" xfId="28781" xr:uid="{00000000-0005-0000-0000-0000766F0000}"/>
    <cellStyle name="40% - Colore 5 8 4 3 3" xfId="28782" xr:uid="{00000000-0005-0000-0000-0000776F0000}"/>
    <cellStyle name="40% - Colore 5 8 4 4" xfId="28783" xr:uid="{00000000-0005-0000-0000-0000786F0000}"/>
    <cellStyle name="40% - Colore 5 8 4 4 2" xfId="28784" xr:uid="{00000000-0005-0000-0000-0000796F0000}"/>
    <cellStyle name="40% - Colore 5 8 4 4 3" xfId="28785" xr:uid="{00000000-0005-0000-0000-00007A6F0000}"/>
    <cellStyle name="40% - Colore 5 8 4 5" xfId="28786" xr:uid="{00000000-0005-0000-0000-00007B6F0000}"/>
    <cellStyle name="40% - Colore 5 8 4 5 2" xfId="28787" xr:uid="{00000000-0005-0000-0000-00007C6F0000}"/>
    <cellStyle name="40% - Colore 5 8 4 5 3" xfId="28788" xr:uid="{00000000-0005-0000-0000-00007D6F0000}"/>
    <cellStyle name="40% - Colore 5 8 4 6" xfId="28789" xr:uid="{00000000-0005-0000-0000-00007E6F0000}"/>
    <cellStyle name="40% - Colore 5 8 4 7" xfId="28790" xr:uid="{00000000-0005-0000-0000-00007F6F0000}"/>
    <cellStyle name="40% - Colore 5 8 5" xfId="28791" xr:uid="{00000000-0005-0000-0000-0000806F0000}"/>
    <cellStyle name="40% - Colore 5 8 5 2" xfId="28792" xr:uid="{00000000-0005-0000-0000-0000816F0000}"/>
    <cellStyle name="40% - Colore 5 8 5 2 2" xfId="28793" xr:uid="{00000000-0005-0000-0000-0000826F0000}"/>
    <cellStyle name="40% - Colore 5 8 5 2 2 2" xfId="28794" xr:uid="{00000000-0005-0000-0000-0000836F0000}"/>
    <cellStyle name="40% - Colore 5 8 5 2 2 3" xfId="28795" xr:uid="{00000000-0005-0000-0000-0000846F0000}"/>
    <cellStyle name="40% - Colore 5 8 5 2 3" xfId="28796" xr:uid="{00000000-0005-0000-0000-0000856F0000}"/>
    <cellStyle name="40% - Colore 5 8 5 2 4" xfId="28797" xr:uid="{00000000-0005-0000-0000-0000866F0000}"/>
    <cellStyle name="40% - Colore 5 8 5 3" xfId="28798" xr:uid="{00000000-0005-0000-0000-0000876F0000}"/>
    <cellStyle name="40% - Colore 5 8 5 3 2" xfId="28799" xr:uid="{00000000-0005-0000-0000-0000886F0000}"/>
    <cellStyle name="40% - Colore 5 8 5 3 3" xfId="28800" xr:uid="{00000000-0005-0000-0000-0000896F0000}"/>
    <cellStyle name="40% - Colore 5 8 5 4" xfId="28801" xr:uid="{00000000-0005-0000-0000-00008A6F0000}"/>
    <cellStyle name="40% - Colore 5 8 5 4 2" xfId="28802" xr:uid="{00000000-0005-0000-0000-00008B6F0000}"/>
    <cellStyle name="40% - Colore 5 8 5 4 3" xfId="28803" xr:uid="{00000000-0005-0000-0000-00008C6F0000}"/>
    <cellStyle name="40% - Colore 5 8 5 5" xfId="28804" xr:uid="{00000000-0005-0000-0000-00008D6F0000}"/>
    <cellStyle name="40% - Colore 5 8 5 5 2" xfId="28805" xr:uid="{00000000-0005-0000-0000-00008E6F0000}"/>
    <cellStyle name="40% - Colore 5 8 5 5 3" xfId="28806" xr:uid="{00000000-0005-0000-0000-00008F6F0000}"/>
    <cellStyle name="40% - Colore 5 8 5 6" xfId="28807" xr:uid="{00000000-0005-0000-0000-0000906F0000}"/>
    <cellStyle name="40% - Colore 5 8 5 7" xfId="28808" xr:uid="{00000000-0005-0000-0000-0000916F0000}"/>
    <cellStyle name="40% - Colore 5 8 6" xfId="28809" xr:uid="{00000000-0005-0000-0000-0000926F0000}"/>
    <cellStyle name="40% - Colore 5 8 6 2" xfId="28810" xr:uid="{00000000-0005-0000-0000-0000936F0000}"/>
    <cellStyle name="40% - Colore 5 8 6 2 2" xfId="28811" xr:uid="{00000000-0005-0000-0000-0000946F0000}"/>
    <cellStyle name="40% - Colore 5 8 6 2 2 2" xfId="28812" xr:uid="{00000000-0005-0000-0000-0000956F0000}"/>
    <cellStyle name="40% - Colore 5 8 6 2 2 3" xfId="28813" xr:uid="{00000000-0005-0000-0000-0000966F0000}"/>
    <cellStyle name="40% - Colore 5 8 6 2 3" xfId="28814" xr:uid="{00000000-0005-0000-0000-0000976F0000}"/>
    <cellStyle name="40% - Colore 5 8 6 2 4" xfId="28815" xr:uid="{00000000-0005-0000-0000-0000986F0000}"/>
    <cellStyle name="40% - Colore 5 8 6 3" xfId="28816" xr:uid="{00000000-0005-0000-0000-0000996F0000}"/>
    <cellStyle name="40% - Colore 5 8 6 3 2" xfId="28817" xr:uid="{00000000-0005-0000-0000-00009A6F0000}"/>
    <cellStyle name="40% - Colore 5 8 6 3 3" xfId="28818" xr:uid="{00000000-0005-0000-0000-00009B6F0000}"/>
    <cellStyle name="40% - Colore 5 8 6 4" xfId="28819" xr:uid="{00000000-0005-0000-0000-00009C6F0000}"/>
    <cellStyle name="40% - Colore 5 8 6 4 2" xfId="28820" xr:uid="{00000000-0005-0000-0000-00009D6F0000}"/>
    <cellStyle name="40% - Colore 5 8 6 4 3" xfId="28821" xr:uid="{00000000-0005-0000-0000-00009E6F0000}"/>
    <cellStyle name="40% - Colore 5 8 6 5" xfId="28822" xr:uid="{00000000-0005-0000-0000-00009F6F0000}"/>
    <cellStyle name="40% - Colore 5 8 6 5 2" xfId="28823" xr:uid="{00000000-0005-0000-0000-0000A06F0000}"/>
    <cellStyle name="40% - Colore 5 8 6 5 3" xfId="28824" xr:uid="{00000000-0005-0000-0000-0000A16F0000}"/>
    <cellStyle name="40% - Colore 5 8 6 6" xfId="28825" xr:uid="{00000000-0005-0000-0000-0000A26F0000}"/>
    <cellStyle name="40% - Colore 5 8 6 7" xfId="28826" xr:uid="{00000000-0005-0000-0000-0000A36F0000}"/>
    <cellStyle name="40% - Colore 5 8 7" xfId="28827" xr:uid="{00000000-0005-0000-0000-0000A46F0000}"/>
    <cellStyle name="40% - Colore 5 8 7 2" xfId="28828" xr:uid="{00000000-0005-0000-0000-0000A56F0000}"/>
    <cellStyle name="40% - Colore 5 8 7 2 2" xfId="28829" xr:uid="{00000000-0005-0000-0000-0000A66F0000}"/>
    <cellStyle name="40% - Colore 5 8 7 2 3" xfId="28830" xr:uid="{00000000-0005-0000-0000-0000A76F0000}"/>
    <cellStyle name="40% - Colore 5 8 7 3" xfId="28831" xr:uid="{00000000-0005-0000-0000-0000A86F0000}"/>
    <cellStyle name="40% - Colore 5 8 7 4" xfId="28832" xr:uid="{00000000-0005-0000-0000-0000A96F0000}"/>
    <cellStyle name="40% - Colore 5 8 8" xfId="28833" xr:uid="{00000000-0005-0000-0000-0000AA6F0000}"/>
    <cellStyle name="40% - Colore 5 8 8 2" xfId="28834" xr:uid="{00000000-0005-0000-0000-0000AB6F0000}"/>
    <cellStyle name="40% - Colore 5 8 8 3" xfId="28835" xr:uid="{00000000-0005-0000-0000-0000AC6F0000}"/>
    <cellStyle name="40% - Colore 5 8 9" xfId="28836" xr:uid="{00000000-0005-0000-0000-0000AD6F0000}"/>
    <cellStyle name="40% - Colore 5 8 9 2" xfId="28837" xr:uid="{00000000-0005-0000-0000-0000AE6F0000}"/>
    <cellStyle name="40% - Colore 5 8 9 3" xfId="28838" xr:uid="{00000000-0005-0000-0000-0000AF6F0000}"/>
    <cellStyle name="40% - Colore 5 9" xfId="28839" xr:uid="{00000000-0005-0000-0000-0000B06F0000}"/>
    <cellStyle name="40% - Colore 5 9 10" xfId="28840" xr:uid="{00000000-0005-0000-0000-0000B16F0000}"/>
    <cellStyle name="40% - Colore 5 9 10 2" xfId="28841" xr:uid="{00000000-0005-0000-0000-0000B26F0000}"/>
    <cellStyle name="40% - Colore 5 9 10 3" xfId="28842" xr:uid="{00000000-0005-0000-0000-0000B36F0000}"/>
    <cellStyle name="40% - Colore 5 9 11" xfId="28843" xr:uid="{00000000-0005-0000-0000-0000B46F0000}"/>
    <cellStyle name="40% - Colore 5 9 12" xfId="28844" xr:uid="{00000000-0005-0000-0000-0000B56F0000}"/>
    <cellStyle name="40% - Colore 5 9 2" xfId="28845" xr:uid="{00000000-0005-0000-0000-0000B66F0000}"/>
    <cellStyle name="40% - Colore 5 9 2 10" xfId="28846" xr:uid="{00000000-0005-0000-0000-0000B76F0000}"/>
    <cellStyle name="40% - Colore 5 9 2 2" xfId="28847" xr:uid="{00000000-0005-0000-0000-0000B86F0000}"/>
    <cellStyle name="40% - Colore 5 9 2 2 2" xfId="28848" xr:uid="{00000000-0005-0000-0000-0000B96F0000}"/>
    <cellStyle name="40% - Colore 5 9 2 2 2 2" xfId="28849" xr:uid="{00000000-0005-0000-0000-0000BA6F0000}"/>
    <cellStyle name="40% - Colore 5 9 2 2 2 2 2" xfId="28850" xr:uid="{00000000-0005-0000-0000-0000BB6F0000}"/>
    <cellStyle name="40% - Colore 5 9 2 2 2 2 3" xfId="28851" xr:uid="{00000000-0005-0000-0000-0000BC6F0000}"/>
    <cellStyle name="40% - Colore 5 9 2 2 2 3" xfId="28852" xr:uid="{00000000-0005-0000-0000-0000BD6F0000}"/>
    <cellStyle name="40% - Colore 5 9 2 2 2 4" xfId="28853" xr:uid="{00000000-0005-0000-0000-0000BE6F0000}"/>
    <cellStyle name="40% - Colore 5 9 2 2 3" xfId="28854" xr:uid="{00000000-0005-0000-0000-0000BF6F0000}"/>
    <cellStyle name="40% - Colore 5 9 2 2 3 2" xfId="28855" xr:uid="{00000000-0005-0000-0000-0000C06F0000}"/>
    <cellStyle name="40% - Colore 5 9 2 2 3 3" xfId="28856" xr:uid="{00000000-0005-0000-0000-0000C16F0000}"/>
    <cellStyle name="40% - Colore 5 9 2 2 4" xfId="28857" xr:uid="{00000000-0005-0000-0000-0000C26F0000}"/>
    <cellStyle name="40% - Colore 5 9 2 2 4 2" xfId="28858" xr:uid="{00000000-0005-0000-0000-0000C36F0000}"/>
    <cellStyle name="40% - Colore 5 9 2 2 4 3" xfId="28859" xr:uid="{00000000-0005-0000-0000-0000C46F0000}"/>
    <cellStyle name="40% - Colore 5 9 2 2 5" xfId="28860" xr:uid="{00000000-0005-0000-0000-0000C56F0000}"/>
    <cellStyle name="40% - Colore 5 9 2 2 5 2" xfId="28861" xr:uid="{00000000-0005-0000-0000-0000C66F0000}"/>
    <cellStyle name="40% - Colore 5 9 2 2 5 3" xfId="28862" xr:uid="{00000000-0005-0000-0000-0000C76F0000}"/>
    <cellStyle name="40% - Colore 5 9 2 2 6" xfId="28863" xr:uid="{00000000-0005-0000-0000-0000C86F0000}"/>
    <cellStyle name="40% - Colore 5 9 2 2 7" xfId="28864" xr:uid="{00000000-0005-0000-0000-0000C96F0000}"/>
    <cellStyle name="40% - Colore 5 9 2 3" xfId="28865" xr:uid="{00000000-0005-0000-0000-0000CA6F0000}"/>
    <cellStyle name="40% - Colore 5 9 2 3 2" xfId="28866" xr:uid="{00000000-0005-0000-0000-0000CB6F0000}"/>
    <cellStyle name="40% - Colore 5 9 2 3 2 2" xfId="28867" xr:uid="{00000000-0005-0000-0000-0000CC6F0000}"/>
    <cellStyle name="40% - Colore 5 9 2 3 2 2 2" xfId="28868" xr:uid="{00000000-0005-0000-0000-0000CD6F0000}"/>
    <cellStyle name="40% - Colore 5 9 2 3 2 2 3" xfId="28869" xr:uid="{00000000-0005-0000-0000-0000CE6F0000}"/>
    <cellStyle name="40% - Colore 5 9 2 3 2 3" xfId="28870" xr:uid="{00000000-0005-0000-0000-0000CF6F0000}"/>
    <cellStyle name="40% - Colore 5 9 2 3 2 4" xfId="28871" xr:uid="{00000000-0005-0000-0000-0000D06F0000}"/>
    <cellStyle name="40% - Colore 5 9 2 3 3" xfId="28872" xr:uid="{00000000-0005-0000-0000-0000D16F0000}"/>
    <cellStyle name="40% - Colore 5 9 2 3 3 2" xfId="28873" xr:uid="{00000000-0005-0000-0000-0000D26F0000}"/>
    <cellStyle name="40% - Colore 5 9 2 3 3 3" xfId="28874" xr:uid="{00000000-0005-0000-0000-0000D36F0000}"/>
    <cellStyle name="40% - Colore 5 9 2 3 4" xfId="28875" xr:uid="{00000000-0005-0000-0000-0000D46F0000}"/>
    <cellStyle name="40% - Colore 5 9 2 3 4 2" xfId="28876" xr:uid="{00000000-0005-0000-0000-0000D56F0000}"/>
    <cellStyle name="40% - Colore 5 9 2 3 4 3" xfId="28877" xr:uid="{00000000-0005-0000-0000-0000D66F0000}"/>
    <cellStyle name="40% - Colore 5 9 2 3 5" xfId="28878" xr:uid="{00000000-0005-0000-0000-0000D76F0000}"/>
    <cellStyle name="40% - Colore 5 9 2 3 5 2" xfId="28879" xr:uid="{00000000-0005-0000-0000-0000D86F0000}"/>
    <cellStyle name="40% - Colore 5 9 2 3 5 3" xfId="28880" xr:uid="{00000000-0005-0000-0000-0000D96F0000}"/>
    <cellStyle name="40% - Colore 5 9 2 3 6" xfId="28881" xr:uid="{00000000-0005-0000-0000-0000DA6F0000}"/>
    <cellStyle name="40% - Colore 5 9 2 3 7" xfId="28882" xr:uid="{00000000-0005-0000-0000-0000DB6F0000}"/>
    <cellStyle name="40% - Colore 5 9 2 4" xfId="28883" xr:uid="{00000000-0005-0000-0000-0000DC6F0000}"/>
    <cellStyle name="40% - Colore 5 9 2 4 2" xfId="28884" xr:uid="{00000000-0005-0000-0000-0000DD6F0000}"/>
    <cellStyle name="40% - Colore 5 9 2 4 2 2" xfId="28885" xr:uid="{00000000-0005-0000-0000-0000DE6F0000}"/>
    <cellStyle name="40% - Colore 5 9 2 4 2 2 2" xfId="28886" xr:uid="{00000000-0005-0000-0000-0000DF6F0000}"/>
    <cellStyle name="40% - Colore 5 9 2 4 2 2 3" xfId="28887" xr:uid="{00000000-0005-0000-0000-0000E06F0000}"/>
    <cellStyle name="40% - Colore 5 9 2 4 2 3" xfId="28888" xr:uid="{00000000-0005-0000-0000-0000E16F0000}"/>
    <cellStyle name="40% - Colore 5 9 2 4 2 4" xfId="28889" xr:uid="{00000000-0005-0000-0000-0000E26F0000}"/>
    <cellStyle name="40% - Colore 5 9 2 4 3" xfId="28890" xr:uid="{00000000-0005-0000-0000-0000E36F0000}"/>
    <cellStyle name="40% - Colore 5 9 2 4 3 2" xfId="28891" xr:uid="{00000000-0005-0000-0000-0000E46F0000}"/>
    <cellStyle name="40% - Colore 5 9 2 4 3 3" xfId="28892" xr:uid="{00000000-0005-0000-0000-0000E56F0000}"/>
    <cellStyle name="40% - Colore 5 9 2 4 4" xfId="28893" xr:uid="{00000000-0005-0000-0000-0000E66F0000}"/>
    <cellStyle name="40% - Colore 5 9 2 4 4 2" xfId="28894" xr:uid="{00000000-0005-0000-0000-0000E76F0000}"/>
    <cellStyle name="40% - Colore 5 9 2 4 4 3" xfId="28895" xr:uid="{00000000-0005-0000-0000-0000E86F0000}"/>
    <cellStyle name="40% - Colore 5 9 2 4 5" xfId="28896" xr:uid="{00000000-0005-0000-0000-0000E96F0000}"/>
    <cellStyle name="40% - Colore 5 9 2 4 5 2" xfId="28897" xr:uid="{00000000-0005-0000-0000-0000EA6F0000}"/>
    <cellStyle name="40% - Colore 5 9 2 4 5 3" xfId="28898" xr:uid="{00000000-0005-0000-0000-0000EB6F0000}"/>
    <cellStyle name="40% - Colore 5 9 2 4 6" xfId="28899" xr:uid="{00000000-0005-0000-0000-0000EC6F0000}"/>
    <cellStyle name="40% - Colore 5 9 2 4 7" xfId="28900" xr:uid="{00000000-0005-0000-0000-0000ED6F0000}"/>
    <cellStyle name="40% - Colore 5 9 2 5" xfId="28901" xr:uid="{00000000-0005-0000-0000-0000EE6F0000}"/>
    <cellStyle name="40% - Colore 5 9 2 5 2" xfId="28902" xr:uid="{00000000-0005-0000-0000-0000EF6F0000}"/>
    <cellStyle name="40% - Colore 5 9 2 5 2 2" xfId="28903" xr:uid="{00000000-0005-0000-0000-0000F06F0000}"/>
    <cellStyle name="40% - Colore 5 9 2 5 2 3" xfId="28904" xr:uid="{00000000-0005-0000-0000-0000F16F0000}"/>
    <cellStyle name="40% - Colore 5 9 2 5 3" xfId="28905" xr:uid="{00000000-0005-0000-0000-0000F26F0000}"/>
    <cellStyle name="40% - Colore 5 9 2 5 4" xfId="28906" xr:uid="{00000000-0005-0000-0000-0000F36F0000}"/>
    <cellStyle name="40% - Colore 5 9 2 6" xfId="28907" xr:uid="{00000000-0005-0000-0000-0000F46F0000}"/>
    <cellStyle name="40% - Colore 5 9 2 6 2" xfId="28908" xr:uid="{00000000-0005-0000-0000-0000F56F0000}"/>
    <cellStyle name="40% - Colore 5 9 2 6 3" xfId="28909" xr:uid="{00000000-0005-0000-0000-0000F66F0000}"/>
    <cellStyle name="40% - Colore 5 9 2 7" xfId="28910" xr:uid="{00000000-0005-0000-0000-0000F76F0000}"/>
    <cellStyle name="40% - Colore 5 9 2 7 2" xfId="28911" xr:uid="{00000000-0005-0000-0000-0000F86F0000}"/>
    <cellStyle name="40% - Colore 5 9 2 7 3" xfId="28912" xr:uid="{00000000-0005-0000-0000-0000F96F0000}"/>
    <cellStyle name="40% - Colore 5 9 2 8" xfId="28913" xr:uid="{00000000-0005-0000-0000-0000FA6F0000}"/>
    <cellStyle name="40% - Colore 5 9 2 8 2" xfId="28914" xr:uid="{00000000-0005-0000-0000-0000FB6F0000}"/>
    <cellStyle name="40% - Colore 5 9 2 8 3" xfId="28915" xr:uid="{00000000-0005-0000-0000-0000FC6F0000}"/>
    <cellStyle name="40% - Colore 5 9 2 9" xfId="28916" xr:uid="{00000000-0005-0000-0000-0000FD6F0000}"/>
    <cellStyle name="40% - Colore 5 9 3" xfId="28917" xr:uid="{00000000-0005-0000-0000-0000FE6F0000}"/>
    <cellStyle name="40% - Colore 5 9 3 10" xfId="28918" xr:uid="{00000000-0005-0000-0000-0000FF6F0000}"/>
    <cellStyle name="40% - Colore 5 9 3 2" xfId="28919" xr:uid="{00000000-0005-0000-0000-000000700000}"/>
    <cellStyle name="40% - Colore 5 9 3 2 2" xfId="28920" xr:uid="{00000000-0005-0000-0000-000001700000}"/>
    <cellStyle name="40% - Colore 5 9 3 2 2 2" xfId="28921" xr:uid="{00000000-0005-0000-0000-000002700000}"/>
    <cellStyle name="40% - Colore 5 9 3 2 2 2 2" xfId="28922" xr:uid="{00000000-0005-0000-0000-000003700000}"/>
    <cellStyle name="40% - Colore 5 9 3 2 2 2 3" xfId="28923" xr:uid="{00000000-0005-0000-0000-000004700000}"/>
    <cellStyle name="40% - Colore 5 9 3 2 2 3" xfId="28924" xr:uid="{00000000-0005-0000-0000-000005700000}"/>
    <cellStyle name="40% - Colore 5 9 3 2 2 4" xfId="28925" xr:uid="{00000000-0005-0000-0000-000006700000}"/>
    <cellStyle name="40% - Colore 5 9 3 2 3" xfId="28926" xr:uid="{00000000-0005-0000-0000-000007700000}"/>
    <cellStyle name="40% - Colore 5 9 3 2 3 2" xfId="28927" xr:uid="{00000000-0005-0000-0000-000008700000}"/>
    <cellStyle name="40% - Colore 5 9 3 2 3 3" xfId="28928" xr:uid="{00000000-0005-0000-0000-000009700000}"/>
    <cellStyle name="40% - Colore 5 9 3 2 4" xfId="28929" xr:uid="{00000000-0005-0000-0000-00000A700000}"/>
    <cellStyle name="40% - Colore 5 9 3 2 4 2" xfId="28930" xr:uid="{00000000-0005-0000-0000-00000B700000}"/>
    <cellStyle name="40% - Colore 5 9 3 2 4 3" xfId="28931" xr:uid="{00000000-0005-0000-0000-00000C700000}"/>
    <cellStyle name="40% - Colore 5 9 3 2 5" xfId="28932" xr:uid="{00000000-0005-0000-0000-00000D700000}"/>
    <cellStyle name="40% - Colore 5 9 3 2 5 2" xfId="28933" xr:uid="{00000000-0005-0000-0000-00000E700000}"/>
    <cellStyle name="40% - Colore 5 9 3 2 5 3" xfId="28934" xr:uid="{00000000-0005-0000-0000-00000F700000}"/>
    <cellStyle name="40% - Colore 5 9 3 2 6" xfId="28935" xr:uid="{00000000-0005-0000-0000-000010700000}"/>
    <cellStyle name="40% - Colore 5 9 3 2 7" xfId="28936" xr:uid="{00000000-0005-0000-0000-000011700000}"/>
    <cellStyle name="40% - Colore 5 9 3 3" xfId="28937" xr:uid="{00000000-0005-0000-0000-000012700000}"/>
    <cellStyle name="40% - Colore 5 9 3 3 2" xfId="28938" xr:uid="{00000000-0005-0000-0000-000013700000}"/>
    <cellStyle name="40% - Colore 5 9 3 3 2 2" xfId="28939" xr:uid="{00000000-0005-0000-0000-000014700000}"/>
    <cellStyle name="40% - Colore 5 9 3 3 2 2 2" xfId="28940" xr:uid="{00000000-0005-0000-0000-000015700000}"/>
    <cellStyle name="40% - Colore 5 9 3 3 2 2 3" xfId="28941" xr:uid="{00000000-0005-0000-0000-000016700000}"/>
    <cellStyle name="40% - Colore 5 9 3 3 2 3" xfId="28942" xr:uid="{00000000-0005-0000-0000-000017700000}"/>
    <cellStyle name="40% - Colore 5 9 3 3 2 4" xfId="28943" xr:uid="{00000000-0005-0000-0000-000018700000}"/>
    <cellStyle name="40% - Colore 5 9 3 3 3" xfId="28944" xr:uid="{00000000-0005-0000-0000-000019700000}"/>
    <cellStyle name="40% - Colore 5 9 3 3 3 2" xfId="28945" xr:uid="{00000000-0005-0000-0000-00001A700000}"/>
    <cellStyle name="40% - Colore 5 9 3 3 3 3" xfId="28946" xr:uid="{00000000-0005-0000-0000-00001B700000}"/>
    <cellStyle name="40% - Colore 5 9 3 3 4" xfId="28947" xr:uid="{00000000-0005-0000-0000-00001C700000}"/>
    <cellStyle name="40% - Colore 5 9 3 3 4 2" xfId="28948" xr:uid="{00000000-0005-0000-0000-00001D700000}"/>
    <cellStyle name="40% - Colore 5 9 3 3 4 3" xfId="28949" xr:uid="{00000000-0005-0000-0000-00001E700000}"/>
    <cellStyle name="40% - Colore 5 9 3 3 5" xfId="28950" xr:uid="{00000000-0005-0000-0000-00001F700000}"/>
    <cellStyle name="40% - Colore 5 9 3 3 5 2" xfId="28951" xr:uid="{00000000-0005-0000-0000-000020700000}"/>
    <cellStyle name="40% - Colore 5 9 3 3 5 3" xfId="28952" xr:uid="{00000000-0005-0000-0000-000021700000}"/>
    <cellStyle name="40% - Colore 5 9 3 3 6" xfId="28953" xr:uid="{00000000-0005-0000-0000-000022700000}"/>
    <cellStyle name="40% - Colore 5 9 3 3 7" xfId="28954" xr:uid="{00000000-0005-0000-0000-000023700000}"/>
    <cellStyle name="40% - Colore 5 9 3 4" xfId="28955" xr:uid="{00000000-0005-0000-0000-000024700000}"/>
    <cellStyle name="40% - Colore 5 9 3 4 2" xfId="28956" xr:uid="{00000000-0005-0000-0000-000025700000}"/>
    <cellStyle name="40% - Colore 5 9 3 4 2 2" xfId="28957" xr:uid="{00000000-0005-0000-0000-000026700000}"/>
    <cellStyle name="40% - Colore 5 9 3 4 2 2 2" xfId="28958" xr:uid="{00000000-0005-0000-0000-000027700000}"/>
    <cellStyle name="40% - Colore 5 9 3 4 2 2 3" xfId="28959" xr:uid="{00000000-0005-0000-0000-000028700000}"/>
    <cellStyle name="40% - Colore 5 9 3 4 2 3" xfId="28960" xr:uid="{00000000-0005-0000-0000-000029700000}"/>
    <cellStyle name="40% - Colore 5 9 3 4 2 4" xfId="28961" xr:uid="{00000000-0005-0000-0000-00002A700000}"/>
    <cellStyle name="40% - Colore 5 9 3 4 3" xfId="28962" xr:uid="{00000000-0005-0000-0000-00002B700000}"/>
    <cellStyle name="40% - Colore 5 9 3 4 3 2" xfId="28963" xr:uid="{00000000-0005-0000-0000-00002C700000}"/>
    <cellStyle name="40% - Colore 5 9 3 4 3 3" xfId="28964" xr:uid="{00000000-0005-0000-0000-00002D700000}"/>
    <cellStyle name="40% - Colore 5 9 3 4 4" xfId="28965" xr:uid="{00000000-0005-0000-0000-00002E700000}"/>
    <cellStyle name="40% - Colore 5 9 3 4 4 2" xfId="28966" xr:uid="{00000000-0005-0000-0000-00002F700000}"/>
    <cellStyle name="40% - Colore 5 9 3 4 4 3" xfId="28967" xr:uid="{00000000-0005-0000-0000-000030700000}"/>
    <cellStyle name="40% - Colore 5 9 3 4 5" xfId="28968" xr:uid="{00000000-0005-0000-0000-000031700000}"/>
    <cellStyle name="40% - Colore 5 9 3 4 5 2" xfId="28969" xr:uid="{00000000-0005-0000-0000-000032700000}"/>
    <cellStyle name="40% - Colore 5 9 3 4 5 3" xfId="28970" xr:uid="{00000000-0005-0000-0000-000033700000}"/>
    <cellStyle name="40% - Colore 5 9 3 4 6" xfId="28971" xr:uid="{00000000-0005-0000-0000-000034700000}"/>
    <cellStyle name="40% - Colore 5 9 3 4 7" xfId="28972" xr:uid="{00000000-0005-0000-0000-000035700000}"/>
    <cellStyle name="40% - Colore 5 9 3 5" xfId="28973" xr:uid="{00000000-0005-0000-0000-000036700000}"/>
    <cellStyle name="40% - Colore 5 9 3 5 2" xfId="28974" xr:uid="{00000000-0005-0000-0000-000037700000}"/>
    <cellStyle name="40% - Colore 5 9 3 5 2 2" xfId="28975" xr:uid="{00000000-0005-0000-0000-000038700000}"/>
    <cellStyle name="40% - Colore 5 9 3 5 2 3" xfId="28976" xr:uid="{00000000-0005-0000-0000-000039700000}"/>
    <cellStyle name="40% - Colore 5 9 3 5 3" xfId="28977" xr:uid="{00000000-0005-0000-0000-00003A700000}"/>
    <cellStyle name="40% - Colore 5 9 3 5 4" xfId="28978" xr:uid="{00000000-0005-0000-0000-00003B700000}"/>
    <cellStyle name="40% - Colore 5 9 3 6" xfId="28979" xr:uid="{00000000-0005-0000-0000-00003C700000}"/>
    <cellStyle name="40% - Colore 5 9 3 6 2" xfId="28980" xr:uid="{00000000-0005-0000-0000-00003D700000}"/>
    <cellStyle name="40% - Colore 5 9 3 6 3" xfId="28981" xr:uid="{00000000-0005-0000-0000-00003E700000}"/>
    <cellStyle name="40% - Colore 5 9 3 7" xfId="28982" xr:uid="{00000000-0005-0000-0000-00003F700000}"/>
    <cellStyle name="40% - Colore 5 9 3 7 2" xfId="28983" xr:uid="{00000000-0005-0000-0000-000040700000}"/>
    <cellStyle name="40% - Colore 5 9 3 7 3" xfId="28984" xr:uid="{00000000-0005-0000-0000-000041700000}"/>
    <cellStyle name="40% - Colore 5 9 3 8" xfId="28985" xr:uid="{00000000-0005-0000-0000-000042700000}"/>
    <cellStyle name="40% - Colore 5 9 3 8 2" xfId="28986" xr:uid="{00000000-0005-0000-0000-000043700000}"/>
    <cellStyle name="40% - Colore 5 9 3 8 3" xfId="28987" xr:uid="{00000000-0005-0000-0000-000044700000}"/>
    <cellStyle name="40% - Colore 5 9 3 9" xfId="28988" xr:uid="{00000000-0005-0000-0000-000045700000}"/>
    <cellStyle name="40% - Colore 5 9 4" xfId="28989" xr:uid="{00000000-0005-0000-0000-000046700000}"/>
    <cellStyle name="40% - Colore 5 9 4 2" xfId="28990" xr:uid="{00000000-0005-0000-0000-000047700000}"/>
    <cellStyle name="40% - Colore 5 9 4 2 2" xfId="28991" xr:uid="{00000000-0005-0000-0000-000048700000}"/>
    <cellStyle name="40% - Colore 5 9 4 2 2 2" xfId="28992" xr:uid="{00000000-0005-0000-0000-000049700000}"/>
    <cellStyle name="40% - Colore 5 9 4 2 2 3" xfId="28993" xr:uid="{00000000-0005-0000-0000-00004A700000}"/>
    <cellStyle name="40% - Colore 5 9 4 2 3" xfId="28994" xr:uid="{00000000-0005-0000-0000-00004B700000}"/>
    <cellStyle name="40% - Colore 5 9 4 2 4" xfId="28995" xr:uid="{00000000-0005-0000-0000-00004C700000}"/>
    <cellStyle name="40% - Colore 5 9 4 3" xfId="28996" xr:uid="{00000000-0005-0000-0000-00004D700000}"/>
    <cellStyle name="40% - Colore 5 9 4 3 2" xfId="28997" xr:uid="{00000000-0005-0000-0000-00004E700000}"/>
    <cellStyle name="40% - Colore 5 9 4 3 3" xfId="28998" xr:uid="{00000000-0005-0000-0000-00004F700000}"/>
    <cellStyle name="40% - Colore 5 9 4 4" xfId="28999" xr:uid="{00000000-0005-0000-0000-000050700000}"/>
    <cellStyle name="40% - Colore 5 9 4 4 2" xfId="29000" xr:uid="{00000000-0005-0000-0000-000051700000}"/>
    <cellStyle name="40% - Colore 5 9 4 4 3" xfId="29001" xr:uid="{00000000-0005-0000-0000-000052700000}"/>
    <cellStyle name="40% - Colore 5 9 4 5" xfId="29002" xr:uid="{00000000-0005-0000-0000-000053700000}"/>
    <cellStyle name="40% - Colore 5 9 4 5 2" xfId="29003" xr:uid="{00000000-0005-0000-0000-000054700000}"/>
    <cellStyle name="40% - Colore 5 9 4 5 3" xfId="29004" xr:uid="{00000000-0005-0000-0000-000055700000}"/>
    <cellStyle name="40% - Colore 5 9 4 6" xfId="29005" xr:uid="{00000000-0005-0000-0000-000056700000}"/>
    <cellStyle name="40% - Colore 5 9 4 7" xfId="29006" xr:uid="{00000000-0005-0000-0000-000057700000}"/>
    <cellStyle name="40% - Colore 5 9 5" xfId="29007" xr:uid="{00000000-0005-0000-0000-000058700000}"/>
    <cellStyle name="40% - Colore 5 9 5 2" xfId="29008" xr:uid="{00000000-0005-0000-0000-000059700000}"/>
    <cellStyle name="40% - Colore 5 9 5 2 2" xfId="29009" xr:uid="{00000000-0005-0000-0000-00005A700000}"/>
    <cellStyle name="40% - Colore 5 9 5 2 2 2" xfId="29010" xr:uid="{00000000-0005-0000-0000-00005B700000}"/>
    <cellStyle name="40% - Colore 5 9 5 2 2 3" xfId="29011" xr:uid="{00000000-0005-0000-0000-00005C700000}"/>
    <cellStyle name="40% - Colore 5 9 5 2 3" xfId="29012" xr:uid="{00000000-0005-0000-0000-00005D700000}"/>
    <cellStyle name="40% - Colore 5 9 5 2 4" xfId="29013" xr:uid="{00000000-0005-0000-0000-00005E700000}"/>
    <cellStyle name="40% - Colore 5 9 5 3" xfId="29014" xr:uid="{00000000-0005-0000-0000-00005F700000}"/>
    <cellStyle name="40% - Colore 5 9 5 3 2" xfId="29015" xr:uid="{00000000-0005-0000-0000-000060700000}"/>
    <cellStyle name="40% - Colore 5 9 5 3 3" xfId="29016" xr:uid="{00000000-0005-0000-0000-000061700000}"/>
    <cellStyle name="40% - Colore 5 9 5 4" xfId="29017" xr:uid="{00000000-0005-0000-0000-000062700000}"/>
    <cellStyle name="40% - Colore 5 9 5 4 2" xfId="29018" xr:uid="{00000000-0005-0000-0000-000063700000}"/>
    <cellStyle name="40% - Colore 5 9 5 4 3" xfId="29019" xr:uid="{00000000-0005-0000-0000-000064700000}"/>
    <cellStyle name="40% - Colore 5 9 5 5" xfId="29020" xr:uid="{00000000-0005-0000-0000-000065700000}"/>
    <cellStyle name="40% - Colore 5 9 5 5 2" xfId="29021" xr:uid="{00000000-0005-0000-0000-000066700000}"/>
    <cellStyle name="40% - Colore 5 9 5 5 3" xfId="29022" xr:uid="{00000000-0005-0000-0000-000067700000}"/>
    <cellStyle name="40% - Colore 5 9 5 6" xfId="29023" xr:uid="{00000000-0005-0000-0000-000068700000}"/>
    <cellStyle name="40% - Colore 5 9 5 7" xfId="29024" xr:uid="{00000000-0005-0000-0000-000069700000}"/>
    <cellStyle name="40% - Colore 5 9 6" xfId="29025" xr:uid="{00000000-0005-0000-0000-00006A700000}"/>
    <cellStyle name="40% - Colore 5 9 6 2" xfId="29026" xr:uid="{00000000-0005-0000-0000-00006B700000}"/>
    <cellStyle name="40% - Colore 5 9 6 2 2" xfId="29027" xr:uid="{00000000-0005-0000-0000-00006C700000}"/>
    <cellStyle name="40% - Colore 5 9 6 2 2 2" xfId="29028" xr:uid="{00000000-0005-0000-0000-00006D700000}"/>
    <cellStyle name="40% - Colore 5 9 6 2 2 3" xfId="29029" xr:uid="{00000000-0005-0000-0000-00006E700000}"/>
    <cellStyle name="40% - Colore 5 9 6 2 3" xfId="29030" xr:uid="{00000000-0005-0000-0000-00006F700000}"/>
    <cellStyle name="40% - Colore 5 9 6 2 4" xfId="29031" xr:uid="{00000000-0005-0000-0000-000070700000}"/>
    <cellStyle name="40% - Colore 5 9 6 3" xfId="29032" xr:uid="{00000000-0005-0000-0000-000071700000}"/>
    <cellStyle name="40% - Colore 5 9 6 3 2" xfId="29033" xr:uid="{00000000-0005-0000-0000-000072700000}"/>
    <cellStyle name="40% - Colore 5 9 6 3 3" xfId="29034" xr:uid="{00000000-0005-0000-0000-000073700000}"/>
    <cellStyle name="40% - Colore 5 9 6 4" xfId="29035" xr:uid="{00000000-0005-0000-0000-000074700000}"/>
    <cellStyle name="40% - Colore 5 9 6 4 2" xfId="29036" xr:uid="{00000000-0005-0000-0000-000075700000}"/>
    <cellStyle name="40% - Colore 5 9 6 4 3" xfId="29037" xr:uid="{00000000-0005-0000-0000-000076700000}"/>
    <cellStyle name="40% - Colore 5 9 6 5" xfId="29038" xr:uid="{00000000-0005-0000-0000-000077700000}"/>
    <cellStyle name="40% - Colore 5 9 6 5 2" xfId="29039" xr:uid="{00000000-0005-0000-0000-000078700000}"/>
    <cellStyle name="40% - Colore 5 9 6 5 3" xfId="29040" xr:uid="{00000000-0005-0000-0000-000079700000}"/>
    <cellStyle name="40% - Colore 5 9 6 6" xfId="29041" xr:uid="{00000000-0005-0000-0000-00007A700000}"/>
    <cellStyle name="40% - Colore 5 9 6 7" xfId="29042" xr:uid="{00000000-0005-0000-0000-00007B700000}"/>
    <cellStyle name="40% - Colore 5 9 7" xfId="29043" xr:uid="{00000000-0005-0000-0000-00007C700000}"/>
    <cellStyle name="40% - Colore 5 9 7 2" xfId="29044" xr:uid="{00000000-0005-0000-0000-00007D700000}"/>
    <cellStyle name="40% - Colore 5 9 7 2 2" xfId="29045" xr:uid="{00000000-0005-0000-0000-00007E700000}"/>
    <cellStyle name="40% - Colore 5 9 7 2 3" xfId="29046" xr:uid="{00000000-0005-0000-0000-00007F700000}"/>
    <cellStyle name="40% - Colore 5 9 7 3" xfId="29047" xr:uid="{00000000-0005-0000-0000-000080700000}"/>
    <cellStyle name="40% - Colore 5 9 7 4" xfId="29048" xr:uid="{00000000-0005-0000-0000-000081700000}"/>
    <cellStyle name="40% - Colore 5 9 8" xfId="29049" xr:uid="{00000000-0005-0000-0000-000082700000}"/>
    <cellStyle name="40% - Colore 5 9 8 2" xfId="29050" xr:uid="{00000000-0005-0000-0000-000083700000}"/>
    <cellStyle name="40% - Colore 5 9 8 3" xfId="29051" xr:uid="{00000000-0005-0000-0000-000084700000}"/>
    <cellStyle name="40% - Colore 5 9 9" xfId="29052" xr:uid="{00000000-0005-0000-0000-000085700000}"/>
    <cellStyle name="40% - Colore 5 9 9 2" xfId="29053" xr:uid="{00000000-0005-0000-0000-000086700000}"/>
    <cellStyle name="40% - Colore 5 9 9 3" xfId="29054" xr:uid="{00000000-0005-0000-0000-000087700000}"/>
    <cellStyle name="40% - Colore 6 10" xfId="29055" xr:uid="{00000000-0005-0000-0000-000088700000}"/>
    <cellStyle name="40% - Colore 6 10 10" xfId="29056" xr:uid="{00000000-0005-0000-0000-000089700000}"/>
    <cellStyle name="40% - Colore 6 10 11" xfId="29057" xr:uid="{00000000-0005-0000-0000-00008A700000}"/>
    <cellStyle name="40% - Colore 6 10 2" xfId="29058" xr:uid="{00000000-0005-0000-0000-00008B700000}"/>
    <cellStyle name="40% - Colore 6 10 2 10" xfId="29059" xr:uid="{00000000-0005-0000-0000-00008C700000}"/>
    <cellStyle name="40% - Colore 6 10 2 2" xfId="29060" xr:uid="{00000000-0005-0000-0000-00008D700000}"/>
    <cellStyle name="40% - Colore 6 10 2 2 2" xfId="29061" xr:uid="{00000000-0005-0000-0000-00008E700000}"/>
    <cellStyle name="40% - Colore 6 10 2 2 2 2" xfId="29062" xr:uid="{00000000-0005-0000-0000-00008F700000}"/>
    <cellStyle name="40% - Colore 6 10 2 2 2 2 2" xfId="29063" xr:uid="{00000000-0005-0000-0000-000090700000}"/>
    <cellStyle name="40% - Colore 6 10 2 2 2 2 3" xfId="29064" xr:uid="{00000000-0005-0000-0000-000091700000}"/>
    <cellStyle name="40% - Colore 6 10 2 2 2 3" xfId="29065" xr:uid="{00000000-0005-0000-0000-000092700000}"/>
    <cellStyle name="40% - Colore 6 10 2 2 2 4" xfId="29066" xr:uid="{00000000-0005-0000-0000-000093700000}"/>
    <cellStyle name="40% - Colore 6 10 2 2 3" xfId="29067" xr:uid="{00000000-0005-0000-0000-000094700000}"/>
    <cellStyle name="40% - Colore 6 10 2 2 3 2" xfId="29068" xr:uid="{00000000-0005-0000-0000-000095700000}"/>
    <cellStyle name="40% - Colore 6 10 2 2 3 3" xfId="29069" xr:uid="{00000000-0005-0000-0000-000096700000}"/>
    <cellStyle name="40% - Colore 6 10 2 2 4" xfId="29070" xr:uid="{00000000-0005-0000-0000-000097700000}"/>
    <cellStyle name="40% - Colore 6 10 2 2 4 2" xfId="29071" xr:uid="{00000000-0005-0000-0000-000098700000}"/>
    <cellStyle name="40% - Colore 6 10 2 2 4 3" xfId="29072" xr:uid="{00000000-0005-0000-0000-000099700000}"/>
    <cellStyle name="40% - Colore 6 10 2 2 5" xfId="29073" xr:uid="{00000000-0005-0000-0000-00009A700000}"/>
    <cellStyle name="40% - Colore 6 10 2 2 5 2" xfId="29074" xr:uid="{00000000-0005-0000-0000-00009B700000}"/>
    <cellStyle name="40% - Colore 6 10 2 2 5 3" xfId="29075" xr:uid="{00000000-0005-0000-0000-00009C700000}"/>
    <cellStyle name="40% - Colore 6 10 2 2 6" xfId="29076" xr:uid="{00000000-0005-0000-0000-00009D700000}"/>
    <cellStyle name="40% - Colore 6 10 2 2 7" xfId="29077" xr:uid="{00000000-0005-0000-0000-00009E700000}"/>
    <cellStyle name="40% - Colore 6 10 2 3" xfId="29078" xr:uid="{00000000-0005-0000-0000-00009F700000}"/>
    <cellStyle name="40% - Colore 6 10 2 3 2" xfId="29079" xr:uid="{00000000-0005-0000-0000-0000A0700000}"/>
    <cellStyle name="40% - Colore 6 10 2 3 2 2" xfId="29080" xr:uid="{00000000-0005-0000-0000-0000A1700000}"/>
    <cellStyle name="40% - Colore 6 10 2 3 2 2 2" xfId="29081" xr:uid="{00000000-0005-0000-0000-0000A2700000}"/>
    <cellStyle name="40% - Colore 6 10 2 3 2 2 3" xfId="29082" xr:uid="{00000000-0005-0000-0000-0000A3700000}"/>
    <cellStyle name="40% - Colore 6 10 2 3 2 3" xfId="29083" xr:uid="{00000000-0005-0000-0000-0000A4700000}"/>
    <cellStyle name="40% - Colore 6 10 2 3 2 4" xfId="29084" xr:uid="{00000000-0005-0000-0000-0000A5700000}"/>
    <cellStyle name="40% - Colore 6 10 2 3 3" xfId="29085" xr:uid="{00000000-0005-0000-0000-0000A6700000}"/>
    <cellStyle name="40% - Colore 6 10 2 3 3 2" xfId="29086" xr:uid="{00000000-0005-0000-0000-0000A7700000}"/>
    <cellStyle name="40% - Colore 6 10 2 3 3 3" xfId="29087" xr:uid="{00000000-0005-0000-0000-0000A8700000}"/>
    <cellStyle name="40% - Colore 6 10 2 3 4" xfId="29088" xr:uid="{00000000-0005-0000-0000-0000A9700000}"/>
    <cellStyle name="40% - Colore 6 10 2 3 4 2" xfId="29089" xr:uid="{00000000-0005-0000-0000-0000AA700000}"/>
    <cellStyle name="40% - Colore 6 10 2 3 4 3" xfId="29090" xr:uid="{00000000-0005-0000-0000-0000AB700000}"/>
    <cellStyle name="40% - Colore 6 10 2 3 5" xfId="29091" xr:uid="{00000000-0005-0000-0000-0000AC700000}"/>
    <cellStyle name="40% - Colore 6 10 2 3 5 2" xfId="29092" xr:uid="{00000000-0005-0000-0000-0000AD700000}"/>
    <cellStyle name="40% - Colore 6 10 2 3 5 3" xfId="29093" xr:uid="{00000000-0005-0000-0000-0000AE700000}"/>
    <cellStyle name="40% - Colore 6 10 2 3 6" xfId="29094" xr:uid="{00000000-0005-0000-0000-0000AF700000}"/>
    <cellStyle name="40% - Colore 6 10 2 3 7" xfId="29095" xr:uid="{00000000-0005-0000-0000-0000B0700000}"/>
    <cellStyle name="40% - Colore 6 10 2 4" xfId="29096" xr:uid="{00000000-0005-0000-0000-0000B1700000}"/>
    <cellStyle name="40% - Colore 6 10 2 4 2" xfId="29097" xr:uid="{00000000-0005-0000-0000-0000B2700000}"/>
    <cellStyle name="40% - Colore 6 10 2 4 2 2" xfId="29098" xr:uid="{00000000-0005-0000-0000-0000B3700000}"/>
    <cellStyle name="40% - Colore 6 10 2 4 2 2 2" xfId="29099" xr:uid="{00000000-0005-0000-0000-0000B4700000}"/>
    <cellStyle name="40% - Colore 6 10 2 4 2 2 3" xfId="29100" xr:uid="{00000000-0005-0000-0000-0000B5700000}"/>
    <cellStyle name="40% - Colore 6 10 2 4 2 3" xfId="29101" xr:uid="{00000000-0005-0000-0000-0000B6700000}"/>
    <cellStyle name="40% - Colore 6 10 2 4 2 4" xfId="29102" xr:uid="{00000000-0005-0000-0000-0000B7700000}"/>
    <cellStyle name="40% - Colore 6 10 2 4 3" xfId="29103" xr:uid="{00000000-0005-0000-0000-0000B8700000}"/>
    <cellStyle name="40% - Colore 6 10 2 4 3 2" xfId="29104" xr:uid="{00000000-0005-0000-0000-0000B9700000}"/>
    <cellStyle name="40% - Colore 6 10 2 4 3 3" xfId="29105" xr:uid="{00000000-0005-0000-0000-0000BA700000}"/>
    <cellStyle name="40% - Colore 6 10 2 4 4" xfId="29106" xr:uid="{00000000-0005-0000-0000-0000BB700000}"/>
    <cellStyle name="40% - Colore 6 10 2 4 4 2" xfId="29107" xr:uid="{00000000-0005-0000-0000-0000BC700000}"/>
    <cellStyle name="40% - Colore 6 10 2 4 4 3" xfId="29108" xr:uid="{00000000-0005-0000-0000-0000BD700000}"/>
    <cellStyle name="40% - Colore 6 10 2 4 5" xfId="29109" xr:uid="{00000000-0005-0000-0000-0000BE700000}"/>
    <cellStyle name="40% - Colore 6 10 2 4 5 2" xfId="29110" xr:uid="{00000000-0005-0000-0000-0000BF700000}"/>
    <cellStyle name="40% - Colore 6 10 2 4 5 3" xfId="29111" xr:uid="{00000000-0005-0000-0000-0000C0700000}"/>
    <cellStyle name="40% - Colore 6 10 2 4 6" xfId="29112" xr:uid="{00000000-0005-0000-0000-0000C1700000}"/>
    <cellStyle name="40% - Colore 6 10 2 4 7" xfId="29113" xr:uid="{00000000-0005-0000-0000-0000C2700000}"/>
    <cellStyle name="40% - Colore 6 10 2 5" xfId="29114" xr:uid="{00000000-0005-0000-0000-0000C3700000}"/>
    <cellStyle name="40% - Colore 6 10 2 5 2" xfId="29115" xr:uid="{00000000-0005-0000-0000-0000C4700000}"/>
    <cellStyle name="40% - Colore 6 10 2 5 2 2" xfId="29116" xr:uid="{00000000-0005-0000-0000-0000C5700000}"/>
    <cellStyle name="40% - Colore 6 10 2 5 2 3" xfId="29117" xr:uid="{00000000-0005-0000-0000-0000C6700000}"/>
    <cellStyle name="40% - Colore 6 10 2 5 3" xfId="29118" xr:uid="{00000000-0005-0000-0000-0000C7700000}"/>
    <cellStyle name="40% - Colore 6 10 2 5 4" xfId="29119" xr:uid="{00000000-0005-0000-0000-0000C8700000}"/>
    <cellStyle name="40% - Colore 6 10 2 6" xfId="29120" xr:uid="{00000000-0005-0000-0000-0000C9700000}"/>
    <cellStyle name="40% - Colore 6 10 2 6 2" xfId="29121" xr:uid="{00000000-0005-0000-0000-0000CA700000}"/>
    <cellStyle name="40% - Colore 6 10 2 6 3" xfId="29122" xr:uid="{00000000-0005-0000-0000-0000CB700000}"/>
    <cellStyle name="40% - Colore 6 10 2 7" xfId="29123" xr:uid="{00000000-0005-0000-0000-0000CC700000}"/>
    <cellStyle name="40% - Colore 6 10 2 7 2" xfId="29124" xr:uid="{00000000-0005-0000-0000-0000CD700000}"/>
    <cellStyle name="40% - Colore 6 10 2 7 3" xfId="29125" xr:uid="{00000000-0005-0000-0000-0000CE700000}"/>
    <cellStyle name="40% - Colore 6 10 2 8" xfId="29126" xr:uid="{00000000-0005-0000-0000-0000CF700000}"/>
    <cellStyle name="40% - Colore 6 10 2 8 2" xfId="29127" xr:uid="{00000000-0005-0000-0000-0000D0700000}"/>
    <cellStyle name="40% - Colore 6 10 2 8 3" xfId="29128" xr:uid="{00000000-0005-0000-0000-0000D1700000}"/>
    <cellStyle name="40% - Colore 6 10 2 9" xfId="29129" xr:uid="{00000000-0005-0000-0000-0000D2700000}"/>
    <cellStyle name="40% - Colore 6 10 3" xfId="29130" xr:uid="{00000000-0005-0000-0000-0000D3700000}"/>
    <cellStyle name="40% - Colore 6 10 3 2" xfId="29131" xr:uid="{00000000-0005-0000-0000-0000D4700000}"/>
    <cellStyle name="40% - Colore 6 10 3 2 2" xfId="29132" xr:uid="{00000000-0005-0000-0000-0000D5700000}"/>
    <cellStyle name="40% - Colore 6 10 3 2 2 2" xfId="29133" xr:uid="{00000000-0005-0000-0000-0000D6700000}"/>
    <cellStyle name="40% - Colore 6 10 3 2 2 3" xfId="29134" xr:uid="{00000000-0005-0000-0000-0000D7700000}"/>
    <cellStyle name="40% - Colore 6 10 3 2 3" xfId="29135" xr:uid="{00000000-0005-0000-0000-0000D8700000}"/>
    <cellStyle name="40% - Colore 6 10 3 2 4" xfId="29136" xr:uid="{00000000-0005-0000-0000-0000D9700000}"/>
    <cellStyle name="40% - Colore 6 10 3 3" xfId="29137" xr:uid="{00000000-0005-0000-0000-0000DA700000}"/>
    <cellStyle name="40% - Colore 6 10 3 3 2" xfId="29138" xr:uid="{00000000-0005-0000-0000-0000DB700000}"/>
    <cellStyle name="40% - Colore 6 10 3 3 3" xfId="29139" xr:uid="{00000000-0005-0000-0000-0000DC700000}"/>
    <cellStyle name="40% - Colore 6 10 3 4" xfId="29140" xr:uid="{00000000-0005-0000-0000-0000DD700000}"/>
    <cellStyle name="40% - Colore 6 10 3 4 2" xfId="29141" xr:uid="{00000000-0005-0000-0000-0000DE700000}"/>
    <cellStyle name="40% - Colore 6 10 3 4 3" xfId="29142" xr:uid="{00000000-0005-0000-0000-0000DF700000}"/>
    <cellStyle name="40% - Colore 6 10 3 5" xfId="29143" xr:uid="{00000000-0005-0000-0000-0000E0700000}"/>
    <cellStyle name="40% - Colore 6 10 3 5 2" xfId="29144" xr:uid="{00000000-0005-0000-0000-0000E1700000}"/>
    <cellStyle name="40% - Colore 6 10 3 5 3" xfId="29145" xr:uid="{00000000-0005-0000-0000-0000E2700000}"/>
    <cellStyle name="40% - Colore 6 10 3 6" xfId="29146" xr:uid="{00000000-0005-0000-0000-0000E3700000}"/>
    <cellStyle name="40% - Colore 6 10 3 7" xfId="29147" xr:uid="{00000000-0005-0000-0000-0000E4700000}"/>
    <cellStyle name="40% - Colore 6 10 4" xfId="29148" xr:uid="{00000000-0005-0000-0000-0000E5700000}"/>
    <cellStyle name="40% - Colore 6 10 4 2" xfId="29149" xr:uid="{00000000-0005-0000-0000-0000E6700000}"/>
    <cellStyle name="40% - Colore 6 10 4 2 2" xfId="29150" xr:uid="{00000000-0005-0000-0000-0000E7700000}"/>
    <cellStyle name="40% - Colore 6 10 4 2 2 2" xfId="29151" xr:uid="{00000000-0005-0000-0000-0000E8700000}"/>
    <cellStyle name="40% - Colore 6 10 4 2 2 3" xfId="29152" xr:uid="{00000000-0005-0000-0000-0000E9700000}"/>
    <cellStyle name="40% - Colore 6 10 4 2 3" xfId="29153" xr:uid="{00000000-0005-0000-0000-0000EA700000}"/>
    <cellStyle name="40% - Colore 6 10 4 2 4" xfId="29154" xr:uid="{00000000-0005-0000-0000-0000EB700000}"/>
    <cellStyle name="40% - Colore 6 10 4 3" xfId="29155" xr:uid="{00000000-0005-0000-0000-0000EC700000}"/>
    <cellStyle name="40% - Colore 6 10 4 3 2" xfId="29156" xr:uid="{00000000-0005-0000-0000-0000ED700000}"/>
    <cellStyle name="40% - Colore 6 10 4 3 3" xfId="29157" xr:uid="{00000000-0005-0000-0000-0000EE700000}"/>
    <cellStyle name="40% - Colore 6 10 4 4" xfId="29158" xr:uid="{00000000-0005-0000-0000-0000EF700000}"/>
    <cellStyle name="40% - Colore 6 10 4 4 2" xfId="29159" xr:uid="{00000000-0005-0000-0000-0000F0700000}"/>
    <cellStyle name="40% - Colore 6 10 4 4 3" xfId="29160" xr:uid="{00000000-0005-0000-0000-0000F1700000}"/>
    <cellStyle name="40% - Colore 6 10 4 5" xfId="29161" xr:uid="{00000000-0005-0000-0000-0000F2700000}"/>
    <cellStyle name="40% - Colore 6 10 4 5 2" xfId="29162" xr:uid="{00000000-0005-0000-0000-0000F3700000}"/>
    <cellStyle name="40% - Colore 6 10 4 5 3" xfId="29163" xr:uid="{00000000-0005-0000-0000-0000F4700000}"/>
    <cellStyle name="40% - Colore 6 10 4 6" xfId="29164" xr:uid="{00000000-0005-0000-0000-0000F5700000}"/>
    <cellStyle name="40% - Colore 6 10 4 7" xfId="29165" xr:uid="{00000000-0005-0000-0000-0000F6700000}"/>
    <cellStyle name="40% - Colore 6 10 5" xfId="29166" xr:uid="{00000000-0005-0000-0000-0000F7700000}"/>
    <cellStyle name="40% - Colore 6 10 5 2" xfId="29167" xr:uid="{00000000-0005-0000-0000-0000F8700000}"/>
    <cellStyle name="40% - Colore 6 10 5 2 2" xfId="29168" xr:uid="{00000000-0005-0000-0000-0000F9700000}"/>
    <cellStyle name="40% - Colore 6 10 5 2 2 2" xfId="29169" xr:uid="{00000000-0005-0000-0000-0000FA700000}"/>
    <cellStyle name="40% - Colore 6 10 5 2 2 3" xfId="29170" xr:uid="{00000000-0005-0000-0000-0000FB700000}"/>
    <cellStyle name="40% - Colore 6 10 5 2 3" xfId="29171" xr:uid="{00000000-0005-0000-0000-0000FC700000}"/>
    <cellStyle name="40% - Colore 6 10 5 2 4" xfId="29172" xr:uid="{00000000-0005-0000-0000-0000FD700000}"/>
    <cellStyle name="40% - Colore 6 10 5 3" xfId="29173" xr:uid="{00000000-0005-0000-0000-0000FE700000}"/>
    <cellStyle name="40% - Colore 6 10 5 3 2" xfId="29174" xr:uid="{00000000-0005-0000-0000-0000FF700000}"/>
    <cellStyle name="40% - Colore 6 10 5 3 3" xfId="29175" xr:uid="{00000000-0005-0000-0000-000000710000}"/>
    <cellStyle name="40% - Colore 6 10 5 4" xfId="29176" xr:uid="{00000000-0005-0000-0000-000001710000}"/>
    <cellStyle name="40% - Colore 6 10 5 4 2" xfId="29177" xr:uid="{00000000-0005-0000-0000-000002710000}"/>
    <cellStyle name="40% - Colore 6 10 5 4 3" xfId="29178" xr:uid="{00000000-0005-0000-0000-000003710000}"/>
    <cellStyle name="40% - Colore 6 10 5 5" xfId="29179" xr:uid="{00000000-0005-0000-0000-000004710000}"/>
    <cellStyle name="40% - Colore 6 10 5 5 2" xfId="29180" xr:uid="{00000000-0005-0000-0000-000005710000}"/>
    <cellStyle name="40% - Colore 6 10 5 5 3" xfId="29181" xr:uid="{00000000-0005-0000-0000-000006710000}"/>
    <cellStyle name="40% - Colore 6 10 5 6" xfId="29182" xr:uid="{00000000-0005-0000-0000-000007710000}"/>
    <cellStyle name="40% - Colore 6 10 5 7" xfId="29183" xr:uid="{00000000-0005-0000-0000-000008710000}"/>
    <cellStyle name="40% - Colore 6 10 6" xfId="29184" xr:uid="{00000000-0005-0000-0000-000009710000}"/>
    <cellStyle name="40% - Colore 6 10 6 2" xfId="29185" xr:uid="{00000000-0005-0000-0000-00000A710000}"/>
    <cellStyle name="40% - Colore 6 10 6 2 2" xfId="29186" xr:uid="{00000000-0005-0000-0000-00000B710000}"/>
    <cellStyle name="40% - Colore 6 10 6 2 3" xfId="29187" xr:uid="{00000000-0005-0000-0000-00000C710000}"/>
    <cellStyle name="40% - Colore 6 10 6 3" xfId="29188" xr:uid="{00000000-0005-0000-0000-00000D710000}"/>
    <cellStyle name="40% - Colore 6 10 6 4" xfId="29189" xr:uid="{00000000-0005-0000-0000-00000E710000}"/>
    <cellStyle name="40% - Colore 6 10 7" xfId="29190" xr:uid="{00000000-0005-0000-0000-00000F710000}"/>
    <cellStyle name="40% - Colore 6 10 7 2" xfId="29191" xr:uid="{00000000-0005-0000-0000-000010710000}"/>
    <cellStyle name="40% - Colore 6 10 7 3" xfId="29192" xr:uid="{00000000-0005-0000-0000-000011710000}"/>
    <cellStyle name="40% - Colore 6 10 8" xfId="29193" xr:uid="{00000000-0005-0000-0000-000012710000}"/>
    <cellStyle name="40% - Colore 6 10 8 2" xfId="29194" xr:uid="{00000000-0005-0000-0000-000013710000}"/>
    <cellStyle name="40% - Colore 6 10 8 3" xfId="29195" xr:uid="{00000000-0005-0000-0000-000014710000}"/>
    <cellStyle name="40% - Colore 6 10 9" xfId="29196" xr:uid="{00000000-0005-0000-0000-000015710000}"/>
    <cellStyle name="40% - Colore 6 10 9 2" xfId="29197" xr:uid="{00000000-0005-0000-0000-000016710000}"/>
    <cellStyle name="40% - Colore 6 10 9 3" xfId="29198" xr:uid="{00000000-0005-0000-0000-000017710000}"/>
    <cellStyle name="40% - Colore 6 11" xfId="29199" xr:uid="{00000000-0005-0000-0000-000018710000}"/>
    <cellStyle name="40% - Colore 6 11 10" xfId="29200" xr:uid="{00000000-0005-0000-0000-000019710000}"/>
    <cellStyle name="40% - Colore 6 11 11" xfId="29201" xr:uid="{00000000-0005-0000-0000-00001A710000}"/>
    <cellStyle name="40% - Colore 6 11 2" xfId="29202" xr:uid="{00000000-0005-0000-0000-00001B710000}"/>
    <cellStyle name="40% - Colore 6 11 2 10" xfId="29203" xr:uid="{00000000-0005-0000-0000-00001C710000}"/>
    <cellStyle name="40% - Colore 6 11 2 2" xfId="29204" xr:uid="{00000000-0005-0000-0000-00001D710000}"/>
    <cellStyle name="40% - Colore 6 11 2 2 2" xfId="29205" xr:uid="{00000000-0005-0000-0000-00001E710000}"/>
    <cellStyle name="40% - Colore 6 11 2 2 2 2" xfId="29206" xr:uid="{00000000-0005-0000-0000-00001F710000}"/>
    <cellStyle name="40% - Colore 6 11 2 2 2 2 2" xfId="29207" xr:uid="{00000000-0005-0000-0000-000020710000}"/>
    <cellStyle name="40% - Colore 6 11 2 2 2 2 3" xfId="29208" xr:uid="{00000000-0005-0000-0000-000021710000}"/>
    <cellStyle name="40% - Colore 6 11 2 2 2 3" xfId="29209" xr:uid="{00000000-0005-0000-0000-000022710000}"/>
    <cellStyle name="40% - Colore 6 11 2 2 2 4" xfId="29210" xr:uid="{00000000-0005-0000-0000-000023710000}"/>
    <cellStyle name="40% - Colore 6 11 2 2 3" xfId="29211" xr:uid="{00000000-0005-0000-0000-000024710000}"/>
    <cellStyle name="40% - Colore 6 11 2 2 3 2" xfId="29212" xr:uid="{00000000-0005-0000-0000-000025710000}"/>
    <cellStyle name="40% - Colore 6 11 2 2 3 3" xfId="29213" xr:uid="{00000000-0005-0000-0000-000026710000}"/>
    <cellStyle name="40% - Colore 6 11 2 2 4" xfId="29214" xr:uid="{00000000-0005-0000-0000-000027710000}"/>
    <cellStyle name="40% - Colore 6 11 2 2 4 2" xfId="29215" xr:uid="{00000000-0005-0000-0000-000028710000}"/>
    <cellStyle name="40% - Colore 6 11 2 2 4 3" xfId="29216" xr:uid="{00000000-0005-0000-0000-000029710000}"/>
    <cellStyle name="40% - Colore 6 11 2 2 5" xfId="29217" xr:uid="{00000000-0005-0000-0000-00002A710000}"/>
    <cellStyle name="40% - Colore 6 11 2 2 5 2" xfId="29218" xr:uid="{00000000-0005-0000-0000-00002B710000}"/>
    <cellStyle name="40% - Colore 6 11 2 2 5 3" xfId="29219" xr:uid="{00000000-0005-0000-0000-00002C710000}"/>
    <cellStyle name="40% - Colore 6 11 2 2 6" xfId="29220" xr:uid="{00000000-0005-0000-0000-00002D710000}"/>
    <cellStyle name="40% - Colore 6 11 2 2 7" xfId="29221" xr:uid="{00000000-0005-0000-0000-00002E710000}"/>
    <cellStyle name="40% - Colore 6 11 2 3" xfId="29222" xr:uid="{00000000-0005-0000-0000-00002F710000}"/>
    <cellStyle name="40% - Colore 6 11 2 3 2" xfId="29223" xr:uid="{00000000-0005-0000-0000-000030710000}"/>
    <cellStyle name="40% - Colore 6 11 2 3 2 2" xfId="29224" xr:uid="{00000000-0005-0000-0000-000031710000}"/>
    <cellStyle name="40% - Colore 6 11 2 3 2 2 2" xfId="29225" xr:uid="{00000000-0005-0000-0000-000032710000}"/>
    <cellStyle name="40% - Colore 6 11 2 3 2 2 3" xfId="29226" xr:uid="{00000000-0005-0000-0000-000033710000}"/>
    <cellStyle name="40% - Colore 6 11 2 3 2 3" xfId="29227" xr:uid="{00000000-0005-0000-0000-000034710000}"/>
    <cellStyle name="40% - Colore 6 11 2 3 2 4" xfId="29228" xr:uid="{00000000-0005-0000-0000-000035710000}"/>
    <cellStyle name="40% - Colore 6 11 2 3 3" xfId="29229" xr:uid="{00000000-0005-0000-0000-000036710000}"/>
    <cellStyle name="40% - Colore 6 11 2 3 3 2" xfId="29230" xr:uid="{00000000-0005-0000-0000-000037710000}"/>
    <cellStyle name="40% - Colore 6 11 2 3 3 3" xfId="29231" xr:uid="{00000000-0005-0000-0000-000038710000}"/>
    <cellStyle name="40% - Colore 6 11 2 3 4" xfId="29232" xr:uid="{00000000-0005-0000-0000-000039710000}"/>
    <cellStyle name="40% - Colore 6 11 2 3 4 2" xfId="29233" xr:uid="{00000000-0005-0000-0000-00003A710000}"/>
    <cellStyle name="40% - Colore 6 11 2 3 4 3" xfId="29234" xr:uid="{00000000-0005-0000-0000-00003B710000}"/>
    <cellStyle name="40% - Colore 6 11 2 3 5" xfId="29235" xr:uid="{00000000-0005-0000-0000-00003C710000}"/>
    <cellStyle name="40% - Colore 6 11 2 3 5 2" xfId="29236" xr:uid="{00000000-0005-0000-0000-00003D710000}"/>
    <cellStyle name="40% - Colore 6 11 2 3 5 3" xfId="29237" xr:uid="{00000000-0005-0000-0000-00003E710000}"/>
    <cellStyle name="40% - Colore 6 11 2 3 6" xfId="29238" xr:uid="{00000000-0005-0000-0000-00003F710000}"/>
    <cellStyle name="40% - Colore 6 11 2 3 7" xfId="29239" xr:uid="{00000000-0005-0000-0000-000040710000}"/>
    <cellStyle name="40% - Colore 6 11 2 4" xfId="29240" xr:uid="{00000000-0005-0000-0000-000041710000}"/>
    <cellStyle name="40% - Colore 6 11 2 4 2" xfId="29241" xr:uid="{00000000-0005-0000-0000-000042710000}"/>
    <cellStyle name="40% - Colore 6 11 2 4 2 2" xfId="29242" xr:uid="{00000000-0005-0000-0000-000043710000}"/>
    <cellStyle name="40% - Colore 6 11 2 4 2 2 2" xfId="29243" xr:uid="{00000000-0005-0000-0000-000044710000}"/>
    <cellStyle name="40% - Colore 6 11 2 4 2 2 3" xfId="29244" xr:uid="{00000000-0005-0000-0000-000045710000}"/>
    <cellStyle name="40% - Colore 6 11 2 4 2 3" xfId="29245" xr:uid="{00000000-0005-0000-0000-000046710000}"/>
    <cellStyle name="40% - Colore 6 11 2 4 2 4" xfId="29246" xr:uid="{00000000-0005-0000-0000-000047710000}"/>
    <cellStyle name="40% - Colore 6 11 2 4 3" xfId="29247" xr:uid="{00000000-0005-0000-0000-000048710000}"/>
    <cellStyle name="40% - Colore 6 11 2 4 3 2" xfId="29248" xr:uid="{00000000-0005-0000-0000-000049710000}"/>
    <cellStyle name="40% - Colore 6 11 2 4 3 3" xfId="29249" xr:uid="{00000000-0005-0000-0000-00004A710000}"/>
    <cellStyle name="40% - Colore 6 11 2 4 4" xfId="29250" xr:uid="{00000000-0005-0000-0000-00004B710000}"/>
    <cellStyle name="40% - Colore 6 11 2 4 4 2" xfId="29251" xr:uid="{00000000-0005-0000-0000-00004C710000}"/>
    <cellStyle name="40% - Colore 6 11 2 4 4 3" xfId="29252" xr:uid="{00000000-0005-0000-0000-00004D710000}"/>
    <cellStyle name="40% - Colore 6 11 2 4 5" xfId="29253" xr:uid="{00000000-0005-0000-0000-00004E710000}"/>
    <cellStyle name="40% - Colore 6 11 2 4 5 2" xfId="29254" xr:uid="{00000000-0005-0000-0000-00004F710000}"/>
    <cellStyle name="40% - Colore 6 11 2 4 5 3" xfId="29255" xr:uid="{00000000-0005-0000-0000-000050710000}"/>
    <cellStyle name="40% - Colore 6 11 2 4 6" xfId="29256" xr:uid="{00000000-0005-0000-0000-000051710000}"/>
    <cellStyle name="40% - Colore 6 11 2 4 7" xfId="29257" xr:uid="{00000000-0005-0000-0000-000052710000}"/>
    <cellStyle name="40% - Colore 6 11 2 5" xfId="29258" xr:uid="{00000000-0005-0000-0000-000053710000}"/>
    <cellStyle name="40% - Colore 6 11 2 5 2" xfId="29259" xr:uid="{00000000-0005-0000-0000-000054710000}"/>
    <cellStyle name="40% - Colore 6 11 2 5 2 2" xfId="29260" xr:uid="{00000000-0005-0000-0000-000055710000}"/>
    <cellStyle name="40% - Colore 6 11 2 5 2 3" xfId="29261" xr:uid="{00000000-0005-0000-0000-000056710000}"/>
    <cellStyle name="40% - Colore 6 11 2 5 3" xfId="29262" xr:uid="{00000000-0005-0000-0000-000057710000}"/>
    <cellStyle name="40% - Colore 6 11 2 5 4" xfId="29263" xr:uid="{00000000-0005-0000-0000-000058710000}"/>
    <cellStyle name="40% - Colore 6 11 2 6" xfId="29264" xr:uid="{00000000-0005-0000-0000-000059710000}"/>
    <cellStyle name="40% - Colore 6 11 2 6 2" xfId="29265" xr:uid="{00000000-0005-0000-0000-00005A710000}"/>
    <cellStyle name="40% - Colore 6 11 2 6 3" xfId="29266" xr:uid="{00000000-0005-0000-0000-00005B710000}"/>
    <cellStyle name="40% - Colore 6 11 2 7" xfId="29267" xr:uid="{00000000-0005-0000-0000-00005C710000}"/>
    <cellStyle name="40% - Colore 6 11 2 7 2" xfId="29268" xr:uid="{00000000-0005-0000-0000-00005D710000}"/>
    <cellStyle name="40% - Colore 6 11 2 7 3" xfId="29269" xr:uid="{00000000-0005-0000-0000-00005E710000}"/>
    <cellStyle name="40% - Colore 6 11 2 8" xfId="29270" xr:uid="{00000000-0005-0000-0000-00005F710000}"/>
    <cellStyle name="40% - Colore 6 11 2 8 2" xfId="29271" xr:uid="{00000000-0005-0000-0000-000060710000}"/>
    <cellStyle name="40% - Colore 6 11 2 8 3" xfId="29272" xr:uid="{00000000-0005-0000-0000-000061710000}"/>
    <cellStyle name="40% - Colore 6 11 2 9" xfId="29273" xr:uid="{00000000-0005-0000-0000-000062710000}"/>
    <cellStyle name="40% - Colore 6 11 3" xfId="29274" xr:uid="{00000000-0005-0000-0000-000063710000}"/>
    <cellStyle name="40% - Colore 6 11 3 2" xfId="29275" xr:uid="{00000000-0005-0000-0000-000064710000}"/>
    <cellStyle name="40% - Colore 6 11 3 2 2" xfId="29276" xr:uid="{00000000-0005-0000-0000-000065710000}"/>
    <cellStyle name="40% - Colore 6 11 3 2 2 2" xfId="29277" xr:uid="{00000000-0005-0000-0000-000066710000}"/>
    <cellStyle name="40% - Colore 6 11 3 2 2 3" xfId="29278" xr:uid="{00000000-0005-0000-0000-000067710000}"/>
    <cellStyle name="40% - Colore 6 11 3 2 3" xfId="29279" xr:uid="{00000000-0005-0000-0000-000068710000}"/>
    <cellStyle name="40% - Colore 6 11 3 2 4" xfId="29280" xr:uid="{00000000-0005-0000-0000-000069710000}"/>
    <cellStyle name="40% - Colore 6 11 3 3" xfId="29281" xr:uid="{00000000-0005-0000-0000-00006A710000}"/>
    <cellStyle name="40% - Colore 6 11 3 3 2" xfId="29282" xr:uid="{00000000-0005-0000-0000-00006B710000}"/>
    <cellStyle name="40% - Colore 6 11 3 3 3" xfId="29283" xr:uid="{00000000-0005-0000-0000-00006C710000}"/>
    <cellStyle name="40% - Colore 6 11 3 4" xfId="29284" xr:uid="{00000000-0005-0000-0000-00006D710000}"/>
    <cellStyle name="40% - Colore 6 11 3 4 2" xfId="29285" xr:uid="{00000000-0005-0000-0000-00006E710000}"/>
    <cellStyle name="40% - Colore 6 11 3 4 3" xfId="29286" xr:uid="{00000000-0005-0000-0000-00006F710000}"/>
    <cellStyle name="40% - Colore 6 11 3 5" xfId="29287" xr:uid="{00000000-0005-0000-0000-000070710000}"/>
    <cellStyle name="40% - Colore 6 11 3 5 2" xfId="29288" xr:uid="{00000000-0005-0000-0000-000071710000}"/>
    <cellStyle name="40% - Colore 6 11 3 5 3" xfId="29289" xr:uid="{00000000-0005-0000-0000-000072710000}"/>
    <cellStyle name="40% - Colore 6 11 3 6" xfId="29290" xr:uid="{00000000-0005-0000-0000-000073710000}"/>
    <cellStyle name="40% - Colore 6 11 3 7" xfId="29291" xr:uid="{00000000-0005-0000-0000-000074710000}"/>
    <cellStyle name="40% - Colore 6 11 4" xfId="29292" xr:uid="{00000000-0005-0000-0000-000075710000}"/>
    <cellStyle name="40% - Colore 6 11 4 2" xfId="29293" xr:uid="{00000000-0005-0000-0000-000076710000}"/>
    <cellStyle name="40% - Colore 6 11 4 2 2" xfId="29294" xr:uid="{00000000-0005-0000-0000-000077710000}"/>
    <cellStyle name="40% - Colore 6 11 4 2 2 2" xfId="29295" xr:uid="{00000000-0005-0000-0000-000078710000}"/>
    <cellStyle name="40% - Colore 6 11 4 2 2 3" xfId="29296" xr:uid="{00000000-0005-0000-0000-000079710000}"/>
    <cellStyle name="40% - Colore 6 11 4 2 3" xfId="29297" xr:uid="{00000000-0005-0000-0000-00007A710000}"/>
    <cellStyle name="40% - Colore 6 11 4 2 4" xfId="29298" xr:uid="{00000000-0005-0000-0000-00007B710000}"/>
    <cellStyle name="40% - Colore 6 11 4 3" xfId="29299" xr:uid="{00000000-0005-0000-0000-00007C710000}"/>
    <cellStyle name="40% - Colore 6 11 4 3 2" xfId="29300" xr:uid="{00000000-0005-0000-0000-00007D710000}"/>
    <cellStyle name="40% - Colore 6 11 4 3 3" xfId="29301" xr:uid="{00000000-0005-0000-0000-00007E710000}"/>
    <cellStyle name="40% - Colore 6 11 4 4" xfId="29302" xr:uid="{00000000-0005-0000-0000-00007F710000}"/>
    <cellStyle name="40% - Colore 6 11 4 4 2" xfId="29303" xr:uid="{00000000-0005-0000-0000-000080710000}"/>
    <cellStyle name="40% - Colore 6 11 4 4 3" xfId="29304" xr:uid="{00000000-0005-0000-0000-000081710000}"/>
    <cellStyle name="40% - Colore 6 11 4 5" xfId="29305" xr:uid="{00000000-0005-0000-0000-000082710000}"/>
    <cellStyle name="40% - Colore 6 11 4 5 2" xfId="29306" xr:uid="{00000000-0005-0000-0000-000083710000}"/>
    <cellStyle name="40% - Colore 6 11 4 5 3" xfId="29307" xr:uid="{00000000-0005-0000-0000-000084710000}"/>
    <cellStyle name="40% - Colore 6 11 4 6" xfId="29308" xr:uid="{00000000-0005-0000-0000-000085710000}"/>
    <cellStyle name="40% - Colore 6 11 4 7" xfId="29309" xr:uid="{00000000-0005-0000-0000-000086710000}"/>
    <cellStyle name="40% - Colore 6 11 5" xfId="29310" xr:uid="{00000000-0005-0000-0000-000087710000}"/>
    <cellStyle name="40% - Colore 6 11 5 2" xfId="29311" xr:uid="{00000000-0005-0000-0000-000088710000}"/>
    <cellStyle name="40% - Colore 6 11 5 2 2" xfId="29312" xr:uid="{00000000-0005-0000-0000-000089710000}"/>
    <cellStyle name="40% - Colore 6 11 5 2 2 2" xfId="29313" xr:uid="{00000000-0005-0000-0000-00008A710000}"/>
    <cellStyle name="40% - Colore 6 11 5 2 2 3" xfId="29314" xr:uid="{00000000-0005-0000-0000-00008B710000}"/>
    <cellStyle name="40% - Colore 6 11 5 2 3" xfId="29315" xr:uid="{00000000-0005-0000-0000-00008C710000}"/>
    <cellStyle name="40% - Colore 6 11 5 2 4" xfId="29316" xr:uid="{00000000-0005-0000-0000-00008D710000}"/>
    <cellStyle name="40% - Colore 6 11 5 3" xfId="29317" xr:uid="{00000000-0005-0000-0000-00008E710000}"/>
    <cellStyle name="40% - Colore 6 11 5 3 2" xfId="29318" xr:uid="{00000000-0005-0000-0000-00008F710000}"/>
    <cellStyle name="40% - Colore 6 11 5 3 3" xfId="29319" xr:uid="{00000000-0005-0000-0000-000090710000}"/>
    <cellStyle name="40% - Colore 6 11 5 4" xfId="29320" xr:uid="{00000000-0005-0000-0000-000091710000}"/>
    <cellStyle name="40% - Colore 6 11 5 4 2" xfId="29321" xr:uid="{00000000-0005-0000-0000-000092710000}"/>
    <cellStyle name="40% - Colore 6 11 5 4 3" xfId="29322" xr:uid="{00000000-0005-0000-0000-000093710000}"/>
    <cellStyle name="40% - Colore 6 11 5 5" xfId="29323" xr:uid="{00000000-0005-0000-0000-000094710000}"/>
    <cellStyle name="40% - Colore 6 11 5 5 2" xfId="29324" xr:uid="{00000000-0005-0000-0000-000095710000}"/>
    <cellStyle name="40% - Colore 6 11 5 5 3" xfId="29325" xr:uid="{00000000-0005-0000-0000-000096710000}"/>
    <cellStyle name="40% - Colore 6 11 5 6" xfId="29326" xr:uid="{00000000-0005-0000-0000-000097710000}"/>
    <cellStyle name="40% - Colore 6 11 5 7" xfId="29327" xr:uid="{00000000-0005-0000-0000-000098710000}"/>
    <cellStyle name="40% - Colore 6 11 6" xfId="29328" xr:uid="{00000000-0005-0000-0000-000099710000}"/>
    <cellStyle name="40% - Colore 6 11 6 2" xfId="29329" xr:uid="{00000000-0005-0000-0000-00009A710000}"/>
    <cellStyle name="40% - Colore 6 11 6 2 2" xfId="29330" xr:uid="{00000000-0005-0000-0000-00009B710000}"/>
    <cellStyle name="40% - Colore 6 11 6 2 3" xfId="29331" xr:uid="{00000000-0005-0000-0000-00009C710000}"/>
    <cellStyle name="40% - Colore 6 11 6 3" xfId="29332" xr:uid="{00000000-0005-0000-0000-00009D710000}"/>
    <cellStyle name="40% - Colore 6 11 6 4" xfId="29333" xr:uid="{00000000-0005-0000-0000-00009E710000}"/>
    <cellStyle name="40% - Colore 6 11 7" xfId="29334" xr:uid="{00000000-0005-0000-0000-00009F710000}"/>
    <cellStyle name="40% - Colore 6 11 7 2" xfId="29335" xr:uid="{00000000-0005-0000-0000-0000A0710000}"/>
    <cellStyle name="40% - Colore 6 11 7 3" xfId="29336" xr:uid="{00000000-0005-0000-0000-0000A1710000}"/>
    <cellStyle name="40% - Colore 6 11 8" xfId="29337" xr:uid="{00000000-0005-0000-0000-0000A2710000}"/>
    <cellStyle name="40% - Colore 6 11 8 2" xfId="29338" xr:uid="{00000000-0005-0000-0000-0000A3710000}"/>
    <cellStyle name="40% - Colore 6 11 8 3" xfId="29339" xr:uid="{00000000-0005-0000-0000-0000A4710000}"/>
    <cellStyle name="40% - Colore 6 11 9" xfId="29340" xr:uid="{00000000-0005-0000-0000-0000A5710000}"/>
    <cellStyle name="40% - Colore 6 11 9 2" xfId="29341" xr:uid="{00000000-0005-0000-0000-0000A6710000}"/>
    <cellStyle name="40% - Colore 6 11 9 3" xfId="29342" xr:uid="{00000000-0005-0000-0000-0000A7710000}"/>
    <cellStyle name="40% - Colore 6 12" xfId="29343" xr:uid="{00000000-0005-0000-0000-0000A8710000}"/>
    <cellStyle name="40% - Colore 6 12 10" xfId="29344" xr:uid="{00000000-0005-0000-0000-0000A9710000}"/>
    <cellStyle name="40% - Colore 6 12 11" xfId="29345" xr:uid="{00000000-0005-0000-0000-0000AA710000}"/>
    <cellStyle name="40% - Colore 6 12 2" xfId="29346" xr:uid="{00000000-0005-0000-0000-0000AB710000}"/>
    <cellStyle name="40% - Colore 6 12 2 10" xfId="29347" xr:uid="{00000000-0005-0000-0000-0000AC710000}"/>
    <cellStyle name="40% - Colore 6 12 2 2" xfId="29348" xr:uid="{00000000-0005-0000-0000-0000AD710000}"/>
    <cellStyle name="40% - Colore 6 12 2 2 2" xfId="29349" xr:uid="{00000000-0005-0000-0000-0000AE710000}"/>
    <cellStyle name="40% - Colore 6 12 2 2 2 2" xfId="29350" xr:uid="{00000000-0005-0000-0000-0000AF710000}"/>
    <cellStyle name="40% - Colore 6 12 2 2 2 2 2" xfId="29351" xr:uid="{00000000-0005-0000-0000-0000B0710000}"/>
    <cellStyle name="40% - Colore 6 12 2 2 2 2 3" xfId="29352" xr:uid="{00000000-0005-0000-0000-0000B1710000}"/>
    <cellStyle name="40% - Colore 6 12 2 2 2 3" xfId="29353" xr:uid="{00000000-0005-0000-0000-0000B2710000}"/>
    <cellStyle name="40% - Colore 6 12 2 2 2 4" xfId="29354" xr:uid="{00000000-0005-0000-0000-0000B3710000}"/>
    <cellStyle name="40% - Colore 6 12 2 2 3" xfId="29355" xr:uid="{00000000-0005-0000-0000-0000B4710000}"/>
    <cellStyle name="40% - Colore 6 12 2 2 3 2" xfId="29356" xr:uid="{00000000-0005-0000-0000-0000B5710000}"/>
    <cellStyle name="40% - Colore 6 12 2 2 3 3" xfId="29357" xr:uid="{00000000-0005-0000-0000-0000B6710000}"/>
    <cellStyle name="40% - Colore 6 12 2 2 4" xfId="29358" xr:uid="{00000000-0005-0000-0000-0000B7710000}"/>
    <cellStyle name="40% - Colore 6 12 2 2 4 2" xfId="29359" xr:uid="{00000000-0005-0000-0000-0000B8710000}"/>
    <cellStyle name="40% - Colore 6 12 2 2 4 3" xfId="29360" xr:uid="{00000000-0005-0000-0000-0000B9710000}"/>
    <cellStyle name="40% - Colore 6 12 2 2 5" xfId="29361" xr:uid="{00000000-0005-0000-0000-0000BA710000}"/>
    <cellStyle name="40% - Colore 6 12 2 2 5 2" xfId="29362" xr:uid="{00000000-0005-0000-0000-0000BB710000}"/>
    <cellStyle name="40% - Colore 6 12 2 2 5 3" xfId="29363" xr:uid="{00000000-0005-0000-0000-0000BC710000}"/>
    <cellStyle name="40% - Colore 6 12 2 2 6" xfId="29364" xr:uid="{00000000-0005-0000-0000-0000BD710000}"/>
    <cellStyle name="40% - Colore 6 12 2 2 7" xfId="29365" xr:uid="{00000000-0005-0000-0000-0000BE710000}"/>
    <cellStyle name="40% - Colore 6 12 2 3" xfId="29366" xr:uid="{00000000-0005-0000-0000-0000BF710000}"/>
    <cellStyle name="40% - Colore 6 12 2 3 2" xfId="29367" xr:uid="{00000000-0005-0000-0000-0000C0710000}"/>
    <cellStyle name="40% - Colore 6 12 2 3 2 2" xfId="29368" xr:uid="{00000000-0005-0000-0000-0000C1710000}"/>
    <cellStyle name="40% - Colore 6 12 2 3 2 2 2" xfId="29369" xr:uid="{00000000-0005-0000-0000-0000C2710000}"/>
    <cellStyle name="40% - Colore 6 12 2 3 2 2 3" xfId="29370" xr:uid="{00000000-0005-0000-0000-0000C3710000}"/>
    <cellStyle name="40% - Colore 6 12 2 3 2 3" xfId="29371" xr:uid="{00000000-0005-0000-0000-0000C4710000}"/>
    <cellStyle name="40% - Colore 6 12 2 3 2 4" xfId="29372" xr:uid="{00000000-0005-0000-0000-0000C5710000}"/>
    <cellStyle name="40% - Colore 6 12 2 3 3" xfId="29373" xr:uid="{00000000-0005-0000-0000-0000C6710000}"/>
    <cellStyle name="40% - Colore 6 12 2 3 3 2" xfId="29374" xr:uid="{00000000-0005-0000-0000-0000C7710000}"/>
    <cellStyle name="40% - Colore 6 12 2 3 3 3" xfId="29375" xr:uid="{00000000-0005-0000-0000-0000C8710000}"/>
    <cellStyle name="40% - Colore 6 12 2 3 4" xfId="29376" xr:uid="{00000000-0005-0000-0000-0000C9710000}"/>
    <cellStyle name="40% - Colore 6 12 2 3 4 2" xfId="29377" xr:uid="{00000000-0005-0000-0000-0000CA710000}"/>
    <cellStyle name="40% - Colore 6 12 2 3 4 3" xfId="29378" xr:uid="{00000000-0005-0000-0000-0000CB710000}"/>
    <cellStyle name="40% - Colore 6 12 2 3 5" xfId="29379" xr:uid="{00000000-0005-0000-0000-0000CC710000}"/>
    <cellStyle name="40% - Colore 6 12 2 3 5 2" xfId="29380" xr:uid="{00000000-0005-0000-0000-0000CD710000}"/>
    <cellStyle name="40% - Colore 6 12 2 3 5 3" xfId="29381" xr:uid="{00000000-0005-0000-0000-0000CE710000}"/>
    <cellStyle name="40% - Colore 6 12 2 3 6" xfId="29382" xr:uid="{00000000-0005-0000-0000-0000CF710000}"/>
    <cellStyle name="40% - Colore 6 12 2 3 7" xfId="29383" xr:uid="{00000000-0005-0000-0000-0000D0710000}"/>
    <cellStyle name="40% - Colore 6 12 2 4" xfId="29384" xr:uid="{00000000-0005-0000-0000-0000D1710000}"/>
    <cellStyle name="40% - Colore 6 12 2 4 2" xfId="29385" xr:uid="{00000000-0005-0000-0000-0000D2710000}"/>
    <cellStyle name="40% - Colore 6 12 2 4 2 2" xfId="29386" xr:uid="{00000000-0005-0000-0000-0000D3710000}"/>
    <cellStyle name="40% - Colore 6 12 2 4 2 2 2" xfId="29387" xr:uid="{00000000-0005-0000-0000-0000D4710000}"/>
    <cellStyle name="40% - Colore 6 12 2 4 2 2 3" xfId="29388" xr:uid="{00000000-0005-0000-0000-0000D5710000}"/>
    <cellStyle name="40% - Colore 6 12 2 4 2 3" xfId="29389" xr:uid="{00000000-0005-0000-0000-0000D6710000}"/>
    <cellStyle name="40% - Colore 6 12 2 4 2 4" xfId="29390" xr:uid="{00000000-0005-0000-0000-0000D7710000}"/>
    <cellStyle name="40% - Colore 6 12 2 4 3" xfId="29391" xr:uid="{00000000-0005-0000-0000-0000D8710000}"/>
    <cellStyle name="40% - Colore 6 12 2 4 3 2" xfId="29392" xr:uid="{00000000-0005-0000-0000-0000D9710000}"/>
    <cellStyle name="40% - Colore 6 12 2 4 3 3" xfId="29393" xr:uid="{00000000-0005-0000-0000-0000DA710000}"/>
    <cellStyle name="40% - Colore 6 12 2 4 4" xfId="29394" xr:uid="{00000000-0005-0000-0000-0000DB710000}"/>
    <cellStyle name="40% - Colore 6 12 2 4 4 2" xfId="29395" xr:uid="{00000000-0005-0000-0000-0000DC710000}"/>
    <cellStyle name="40% - Colore 6 12 2 4 4 3" xfId="29396" xr:uid="{00000000-0005-0000-0000-0000DD710000}"/>
    <cellStyle name="40% - Colore 6 12 2 4 5" xfId="29397" xr:uid="{00000000-0005-0000-0000-0000DE710000}"/>
    <cellStyle name="40% - Colore 6 12 2 4 5 2" xfId="29398" xr:uid="{00000000-0005-0000-0000-0000DF710000}"/>
    <cellStyle name="40% - Colore 6 12 2 4 5 3" xfId="29399" xr:uid="{00000000-0005-0000-0000-0000E0710000}"/>
    <cellStyle name="40% - Colore 6 12 2 4 6" xfId="29400" xr:uid="{00000000-0005-0000-0000-0000E1710000}"/>
    <cellStyle name="40% - Colore 6 12 2 4 7" xfId="29401" xr:uid="{00000000-0005-0000-0000-0000E2710000}"/>
    <cellStyle name="40% - Colore 6 12 2 5" xfId="29402" xr:uid="{00000000-0005-0000-0000-0000E3710000}"/>
    <cellStyle name="40% - Colore 6 12 2 5 2" xfId="29403" xr:uid="{00000000-0005-0000-0000-0000E4710000}"/>
    <cellStyle name="40% - Colore 6 12 2 5 2 2" xfId="29404" xr:uid="{00000000-0005-0000-0000-0000E5710000}"/>
    <cellStyle name="40% - Colore 6 12 2 5 2 3" xfId="29405" xr:uid="{00000000-0005-0000-0000-0000E6710000}"/>
    <cellStyle name="40% - Colore 6 12 2 5 3" xfId="29406" xr:uid="{00000000-0005-0000-0000-0000E7710000}"/>
    <cellStyle name="40% - Colore 6 12 2 5 4" xfId="29407" xr:uid="{00000000-0005-0000-0000-0000E8710000}"/>
    <cellStyle name="40% - Colore 6 12 2 6" xfId="29408" xr:uid="{00000000-0005-0000-0000-0000E9710000}"/>
    <cellStyle name="40% - Colore 6 12 2 6 2" xfId="29409" xr:uid="{00000000-0005-0000-0000-0000EA710000}"/>
    <cellStyle name="40% - Colore 6 12 2 6 3" xfId="29410" xr:uid="{00000000-0005-0000-0000-0000EB710000}"/>
    <cellStyle name="40% - Colore 6 12 2 7" xfId="29411" xr:uid="{00000000-0005-0000-0000-0000EC710000}"/>
    <cellStyle name="40% - Colore 6 12 2 7 2" xfId="29412" xr:uid="{00000000-0005-0000-0000-0000ED710000}"/>
    <cellStyle name="40% - Colore 6 12 2 7 3" xfId="29413" xr:uid="{00000000-0005-0000-0000-0000EE710000}"/>
    <cellStyle name="40% - Colore 6 12 2 8" xfId="29414" xr:uid="{00000000-0005-0000-0000-0000EF710000}"/>
    <cellStyle name="40% - Colore 6 12 2 8 2" xfId="29415" xr:uid="{00000000-0005-0000-0000-0000F0710000}"/>
    <cellStyle name="40% - Colore 6 12 2 8 3" xfId="29416" xr:uid="{00000000-0005-0000-0000-0000F1710000}"/>
    <cellStyle name="40% - Colore 6 12 2 9" xfId="29417" xr:uid="{00000000-0005-0000-0000-0000F2710000}"/>
    <cellStyle name="40% - Colore 6 12 3" xfId="29418" xr:uid="{00000000-0005-0000-0000-0000F3710000}"/>
    <cellStyle name="40% - Colore 6 12 3 2" xfId="29419" xr:uid="{00000000-0005-0000-0000-0000F4710000}"/>
    <cellStyle name="40% - Colore 6 12 3 2 2" xfId="29420" xr:uid="{00000000-0005-0000-0000-0000F5710000}"/>
    <cellStyle name="40% - Colore 6 12 3 2 2 2" xfId="29421" xr:uid="{00000000-0005-0000-0000-0000F6710000}"/>
    <cellStyle name="40% - Colore 6 12 3 2 2 3" xfId="29422" xr:uid="{00000000-0005-0000-0000-0000F7710000}"/>
    <cellStyle name="40% - Colore 6 12 3 2 3" xfId="29423" xr:uid="{00000000-0005-0000-0000-0000F8710000}"/>
    <cellStyle name="40% - Colore 6 12 3 2 4" xfId="29424" xr:uid="{00000000-0005-0000-0000-0000F9710000}"/>
    <cellStyle name="40% - Colore 6 12 3 3" xfId="29425" xr:uid="{00000000-0005-0000-0000-0000FA710000}"/>
    <cellStyle name="40% - Colore 6 12 3 3 2" xfId="29426" xr:uid="{00000000-0005-0000-0000-0000FB710000}"/>
    <cellStyle name="40% - Colore 6 12 3 3 3" xfId="29427" xr:uid="{00000000-0005-0000-0000-0000FC710000}"/>
    <cellStyle name="40% - Colore 6 12 3 4" xfId="29428" xr:uid="{00000000-0005-0000-0000-0000FD710000}"/>
    <cellStyle name="40% - Colore 6 12 3 4 2" xfId="29429" xr:uid="{00000000-0005-0000-0000-0000FE710000}"/>
    <cellStyle name="40% - Colore 6 12 3 4 3" xfId="29430" xr:uid="{00000000-0005-0000-0000-0000FF710000}"/>
    <cellStyle name="40% - Colore 6 12 3 5" xfId="29431" xr:uid="{00000000-0005-0000-0000-000000720000}"/>
    <cellStyle name="40% - Colore 6 12 3 5 2" xfId="29432" xr:uid="{00000000-0005-0000-0000-000001720000}"/>
    <cellStyle name="40% - Colore 6 12 3 5 3" xfId="29433" xr:uid="{00000000-0005-0000-0000-000002720000}"/>
    <cellStyle name="40% - Colore 6 12 3 6" xfId="29434" xr:uid="{00000000-0005-0000-0000-000003720000}"/>
    <cellStyle name="40% - Colore 6 12 3 7" xfId="29435" xr:uid="{00000000-0005-0000-0000-000004720000}"/>
    <cellStyle name="40% - Colore 6 12 4" xfId="29436" xr:uid="{00000000-0005-0000-0000-000005720000}"/>
    <cellStyle name="40% - Colore 6 12 4 2" xfId="29437" xr:uid="{00000000-0005-0000-0000-000006720000}"/>
    <cellStyle name="40% - Colore 6 12 4 2 2" xfId="29438" xr:uid="{00000000-0005-0000-0000-000007720000}"/>
    <cellStyle name="40% - Colore 6 12 4 2 2 2" xfId="29439" xr:uid="{00000000-0005-0000-0000-000008720000}"/>
    <cellStyle name="40% - Colore 6 12 4 2 2 3" xfId="29440" xr:uid="{00000000-0005-0000-0000-000009720000}"/>
    <cellStyle name="40% - Colore 6 12 4 2 3" xfId="29441" xr:uid="{00000000-0005-0000-0000-00000A720000}"/>
    <cellStyle name="40% - Colore 6 12 4 2 4" xfId="29442" xr:uid="{00000000-0005-0000-0000-00000B720000}"/>
    <cellStyle name="40% - Colore 6 12 4 3" xfId="29443" xr:uid="{00000000-0005-0000-0000-00000C720000}"/>
    <cellStyle name="40% - Colore 6 12 4 3 2" xfId="29444" xr:uid="{00000000-0005-0000-0000-00000D720000}"/>
    <cellStyle name="40% - Colore 6 12 4 3 3" xfId="29445" xr:uid="{00000000-0005-0000-0000-00000E720000}"/>
    <cellStyle name="40% - Colore 6 12 4 4" xfId="29446" xr:uid="{00000000-0005-0000-0000-00000F720000}"/>
    <cellStyle name="40% - Colore 6 12 4 4 2" xfId="29447" xr:uid="{00000000-0005-0000-0000-000010720000}"/>
    <cellStyle name="40% - Colore 6 12 4 4 3" xfId="29448" xr:uid="{00000000-0005-0000-0000-000011720000}"/>
    <cellStyle name="40% - Colore 6 12 4 5" xfId="29449" xr:uid="{00000000-0005-0000-0000-000012720000}"/>
    <cellStyle name="40% - Colore 6 12 4 5 2" xfId="29450" xr:uid="{00000000-0005-0000-0000-000013720000}"/>
    <cellStyle name="40% - Colore 6 12 4 5 3" xfId="29451" xr:uid="{00000000-0005-0000-0000-000014720000}"/>
    <cellStyle name="40% - Colore 6 12 4 6" xfId="29452" xr:uid="{00000000-0005-0000-0000-000015720000}"/>
    <cellStyle name="40% - Colore 6 12 4 7" xfId="29453" xr:uid="{00000000-0005-0000-0000-000016720000}"/>
    <cellStyle name="40% - Colore 6 12 5" xfId="29454" xr:uid="{00000000-0005-0000-0000-000017720000}"/>
    <cellStyle name="40% - Colore 6 12 5 2" xfId="29455" xr:uid="{00000000-0005-0000-0000-000018720000}"/>
    <cellStyle name="40% - Colore 6 12 5 2 2" xfId="29456" xr:uid="{00000000-0005-0000-0000-000019720000}"/>
    <cellStyle name="40% - Colore 6 12 5 2 2 2" xfId="29457" xr:uid="{00000000-0005-0000-0000-00001A720000}"/>
    <cellStyle name="40% - Colore 6 12 5 2 2 3" xfId="29458" xr:uid="{00000000-0005-0000-0000-00001B720000}"/>
    <cellStyle name="40% - Colore 6 12 5 2 3" xfId="29459" xr:uid="{00000000-0005-0000-0000-00001C720000}"/>
    <cellStyle name="40% - Colore 6 12 5 2 4" xfId="29460" xr:uid="{00000000-0005-0000-0000-00001D720000}"/>
    <cellStyle name="40% - Colore 6 12 5 3" xfId="29461" xr:uid="{00000000-0005-0000-0000-00001E720000}"/>
    <cellStyle name="40% - Colore 6 12 5 3 2" xfId="29462" xr:uid="{00000000-0005-0000-0000-00001F720000}"/>
    <cellStyle name="40% - Colore 6 12 5 3 3" xfId="29463" xr:uid="{00000000-0005-0000-0000-000020720000}"/>
    <cellStyle name="40% - Colore 6 12 5 4" xfId="29464" xr:uid="{00000000-0005-0000-0000-000021720000}"/>
    <cellStyle name="40% - Colore 6 12 5 4 2" xfId="29465" xr:uid="{00000000-0005-0000-0000-000022720000}"/>
    <cellStyle name="40% - Colore 6 12 5 4 3" xfId="29466" xr:uid="{00000000-0005-0000-0000-000023720000}"/>
    <cellStyle name="40% - Colore 6 12 5 5" xfId="29467" xr:uid="{00000000-0005-0000-0000-000024720000}"/>
    <cellStyle name="40% - Colore 6 12 5 5 2" xfId="29468" xr:uid="{00000000-0005-0000-0000-000025720000}"/>
    <cellStyle name="40% - Colore 6 12 5 5 3" xfId="29469" xr:uid="{00000000-0005-0000-0000-000026720000}"/>
    <cellStyle name="40% - Colore 6 12 5 6" xfId="29470" xr:uid="{00000000-0005-0000-0000-000027720000}"/>
    <cellStyle name="40% - Colore 6 12 5 7" xfId="29471" xr:uid="{00000000-0005-0000-0000-000028720000}"/>
    <cellStyle name="40% - Colore 6 12 6" xfId="29472" xr:uid="{00000000-0005-0000-0000-000029720000}"/>
    <cellStyle name="40% - Colore 6 12 6 2" xfId="29473" xr:uid="{00000000-0005-0000-0000-00002A720000}"/>
    <cellStyle name="40% - Colore 6 12 6 2 2" xfId="29474" xr:uid="{00000000-0005-0000-0000-00002B720000}"/>
    <cellStyle name="40% - Colore 6 12 6 2 3" xfId="29475" xr:uid="{00000000-0005-0000-0000-00002C720000}"/>
    <cellStyle name="40% - Colore 6 12 6 3" xfId="29476" xr:uid="{00000000-0005-0000-0000-00002D720000}"/>
    <cellStyle name="40% - Colore 6 12 6 4" xfId="29477" xr:uid="{00000000-0005-0000-0000-00002E720000}"/>
    <cellStyle name="40% - Colore 6 12 7" xfId="29478" xr:uid="{00000000-0005-0000-0000-00002F720000}"/>
    <cellStyle name="40% - Colore 6 12 7 2" xfId="29479" xr:uid="{00000000-0005-0000-0000-000030720000}"/>
    <cellStyle name="40% - Colore 6 12 7 3" xfId="29480" xr:uid="{00000000-0005-0000-0000-000031720000}"/>
    <cellStyle name="40% - Colore 6 12 8" xfId="29481" xr:uid="{00000000-0005-0000-0000-000032720000}"/>
    <cellStyle name="40% - Colore 6 12 8 2" xfId="29482" xr:uid="{00000000-0005-0000-0000-000033720000}"/>
    <cellStyle name="40% - Colore 6 12 8 3" xfId="29483" xr:uid="{00000000-0005-0000-0000-000034720000}"/>
    <cellStyle name="40% - Colore 6 12 9" xfId="29484" xr:uid="{00000000-0005-0000-0000-000035720000}"/>
    <cellStyle name="40% - Colore 6 12 9 2" xfId="29485" xr:uid="{00000000-0005-0000-0000-000036720000}"/>
    <cellStyle name="40% - Colore 6 12 9 3" xfId="29486" xr:uid="{00000000-0005-0000-0000-000037720000}"/>
    <cellStyle name="40% - Colore 6 13" xfId="29487" xr:uid="{00000000-0005-0000-0000-000038720000}"/>
    <cellStyle name="40% - Colore 6 13 10" xfId="29488" xr:uid="{00000000-0005-0000-0000-000039720000}"/>
    <cellStyle name="40% - Colore 6 13 11" xfId="29489" xr:uid="{00000000-0005-0000-0000-00003A720000}"/>
    <cellStyle name="40% - Colore 6 13 2" xfId="29490" xr:uid="{00000000-0005-0000-0000-00003B720000}"/>
    <cellStyle name="40% - Colore 6 13 2 10" xfId="29491" xr:uid="{00000000-0005-0000-0000-00003C720000}"/>
    <cellStyle name="40% - Colore 6 13 2 2" xfId="29492" xr:uid="{00000000-0005-0000-0000-00003D720000}"/>
    <cellStyle name="40% - Colore 6 13 2 2 2" xfId="29493" xr:uid="{00000000-0005-0000-0000-00003E720000}"/>
    <cellStyle name="40% - Colore 6 13 2 2 2 2" xfId="29494" xr:uid="{00000000-0005-0000-0000-00003F720000}"/>
    <cellStyle name="40% - Colore 6 13 2 2 2 2 2" xfId="29495" xr:uid="{00000000-0005-0000-0000-000040720000}"/>
    <cellStyle name="40% - Colore 6 13 2 2 2 2 3" xfId="29496" xr:uid="{00000000-0005-0000-0000-000041720000}"/>
    <cellStyle name="40% - Colore 6 13 2 2 2 3" xfId="29497" xr:uid="{00000000-0005-0000-0000-000042720000}"/>
    <cellStyle name="40% - Colore 6 13 2 2 2 4" xfId="29498" xr:uid="{00000000-0005-0000-0000-000043720000}"/>
    <cellStyle name="40% - Colore 6 13 2 2 3" xfId="29499" xr:uid="{00000000-0005-0000-0000-000044720000}"/>
    <cellStyle name="40% - Colore 6 13 2 2 3 2" xfId="29500" xr:uid="{00000000-0005-0000-0000-000045720000}"/>
    <cellStyle name="40% - Colore 6 13 2 2 3 3" xfId="29501" xr:uid="{00000000-0005-0000-0000-000046720000}"/>
    <cellStyle name="40% - Colore 6 13 2 2 4" xfId="29502" xr:uid="{00000000-0005-0000-0000-000047720000}"/>
    <cellStyle name="40% - Colore 6 13 2 2 4 2" xfId="29503" xr:uid="{00000000-0005-0000-0000-000048720000}"/>
    <cellStyle name="40% - Colore 6 13 2 2 4 3" xfId="29504" xr:uid="{00000000-0005-0000-0000-000049720000}"/>
    <cellStyle name="40% - Colore 6 13 2 2 5" xfId="29505" xr:uid="{00000000-0005-0000-0000-00004A720000}"/>
    <cellStyle name="40% - Colore 6 13 2 2 5 2" xfId="29506" xr:uid="{00000000-0005-0000-0000-00004B720000}"/>
    <cellStyle name="40% - Colore 6 13 2 2 5 3" xfId="29507" xr:uid="{00000000-0005-0000-0000-00004C720000}"/>
    <cellStyle name="40% - Colore 6 13 2 2 6" xfId="29508" xr:uid="{00000000-0005-0000-0000-00004D720000}"/>
    <cellStyle name="40% - Colore 6 13 2 2 7" xfId="29509" xr:uid="{00000000-0005-0000-0000-00004E720000}"/>
    <cellStyle name="40% - Colore 6 13 2 3" xfId="29510" xr:uid="{00000000-0005-0000-0000-00004F720000}"/>
    <cellStyle name="40% - Colore 6 13 2 3 2" xfId="29511" xr:uid="{00000000-0005-0000-0000-000050720000}"/>
    <cellStyle name="40% - Colore 6 13 2 3 2 2" xfId="29512" xr:uid="{00000000-0005-0000-0000-000051720000}"/>
    <cellStyle name="40% - Colore 6 13 2 3 2 2 2" xfId="29513" xr:uid="{00000000-0005-0000-0000-000052720000}"/>
    <cellStyle name="40% - Colore 6 13 2 3 2 2 3" xfId="29514" xr:uid="{00000000-0005-0000-0000-000053720000}"/>
    <cellStyle name="40% - Colore 6 13 2 3 2 3" xfId="29515" xr:uid="{00000000-0005-0000-0000-000054720000}"/>
    <cellStyle name="40% - Colore 6 13 2 3 2 4" xfId="29516" xr:uid="{00000000-0005-0000-0000-000055720000}"/>
    <cellStyle name="40% - Colore 6 13 2 3 3" xfId="29517" xr:uid="{00000000-0005-0000-0000-000056720000}"/>
    <cellStyle name="40% - Colore 6 13 2 3 3 2" xfId="29518" xr:uid="{00000000-0005-0000-0000-000057720000}"/>
    <cellStyle name="40% - Colore 6 13 2 3 3 3" xfId="29519" xr:uid="{00000000-0005-0000-0000-000058720000}"/>
    <cellStyle name="40% - Colore 6 13 2 3 4" xfId="29520" xr:uid="{00000000-0005-0000-0000-000059720000}"/>
    <cellStyle name="40% - Colore 6 13 2 3 4 2" xfId="29521" xr:uid="{00000000-0005-0000-0000-00005A720000}"/>
    <cellStyle name="40% - Colore 6 13 2 3 4 3" xfId="29522" xr:uid="{00000000-0005-0000-0000-00005B720000}"/>
    <cellStyle name="40% - Colore 6 13 2 3 5" xfId="29523" xr:uid="{00000000-0005-0000-0000-00005C720000}"/>
    <cellStyle name="40% - Colore 6 13 2 3 5 2" xfId="29524" xr:uid="{00000000-0005-0000-0000-00005D720000}"/>
    <cellStyle name="40% - Colore 6 13 2 3 5 3" xfId="29525" xr:uid="{00000000-0005-0000-0000-00005E720000}"/>
    <cellStyle name="40% - Colore 6 13 2 3 6" xfId="29526" xr:uid="{00000000-0005-0000-0000-00005F720000}"/>
    <cellStyle name="40% - Colore 6 13 2 3 7" xfId="29527" xr:uid="{00000000-0005-0000-0000-000060720000}"/>
    <cellStyle name="40% - Colore 6 13 2 4" xfId="29528" xr:uid="{00000000-0005-0000-0000-000061720000}"/>
    <cellStyle name="40% - Colore 6 13 2 4 2" xfId="29529" xr:uid="{00000000-0005-0000-0000-000062720000}"/>
    <cellStyle name="40% - Colore 6 13 2 4 2 2" xfId="29530" xr:uid="{00000000-0005-0000-0000-000063720000}"/>
    <cellStyle name="40% - Colore 6 13 2 4 2 2 2" xfId="29531" xr:uid="{00000000-0005-0000-0000-000064720000}"/>
    <cellStyle name="40% - Colore 6 13 2 4 2 2 3" xfId="29532" xr:uid="{00000000-0005-0000-0000-000065720000}"/>
    <cellStyle name="40% - Colore 6 13 2 4 2 3" xfId="29533" xr:uid="{00000000-0005-0000-0000-000066720000}"/>
    <cellStyle name="40% - Colore 6 13 2 4 2 4" xfId="29534" xr:uid="{00000000-0005-0000-0000-000067720000}"/>
    <cellStyle name="40% - Colore 6 13 2 4 3" xfId="29535" xr:uid="{00000000-0005-0000-0000-000068720000}"/>
    <cellStyle name="40% - Colore 6 13 2 4 3 2" xfId="29536" xr:uid="{00000000-0005-0000-0000-000069720000}"/>
    <cellStyle name="40% - Colore 6 13 2 4 3 3" xfId="29537" xr:uid="{00000000-0005-0000-0000-00006A720000}"/>
    <cellStyle name="40% - Colore 6 13 2 4 4" xfId="29538" xr:uid="{00000000-0005-0000-0000-00006B720000}"/>
    <cellStyle name="40% - Colore 6 13 2 4 4 2" xfId="29539" xr:uid="{00000000-0005-0000-0000-00006C720000}"/>
    <cellStyle name="40% - Colore 6 13 2 4 4 3" xfId="29540" xr:uid="{00000000-0005-0000-0000-00006D720000}"/>
    <cellStyle name="40% - Colore 6 13 2 4 5" xfId="29541" xr:uid="{00000000-0005-0000-0000-00006E720000}"/>
    <cellStyle name="40% - Colore 6 13 2 4 5 2" xfId="29542" xr:uid="{00000000-0005-0000-0000-00006F720000}"/>
    <cellStyle name="40% - Colore 6 13 2 4 5 3" xfId="29543" xr:uid="{00000000-0005-0000-0000-000070720000}"/>
    <cellStyle name="40% - Colore 6 13 2 4 6" xfId="29544" xr:uid="{00000000-0005-0000-0000-000071720000}"/>
    <cellStyle name="40% - Colore 6 13 2 4 7" xfId="29545" xr:uid="{00000000-0005-0000-0000-000072720000}"/>
    <cellStyle name="40% - Colore 6 13 2 5" xfId="29546" xr:uid="{00000000-0005-0000-0000-000073720000}"/>
    <cellStyle name="40% - Colore 6 13 2 5 2" xfId="29547" xr:uid="{00000000-0005-0000-0000-000074720000}"/>
    <cellStyle name="40% - Colore 6 13 2 5 2 2" xfId="29548" xr:uid="{00000000-0005-0000-0000-000075720000}"/>
    <cellStyle name="40% - Colore 6 13 2 5 2 3" xfId="29549" xr:uid="{00000000-0005-0000-0000-000076720000}"/>
    <cellStyle name="40% - Colore 6 13 2 5 3" xfId="29550" xr:uid="{00000000-0005-0000-0000-000077720000}"/>
    <cellStyle name="40% - Colore 6 13 2 5 4" xfId="29551" xr:uid="{00000000-0005-0000-0000-000078720000}"/>
    <cellStyle name="40% - Colore 6 13 2 6" xfId="29552" xr:uid="{00000000-0005-0000-0000-000079720000}"/>
    <cellStyle name="40% - Colore 6 13 2 6 2" xfId="29553" xr:uid="{00000000-0005-0000-0000-00007A720000}"/>
    <cellStyle name="40% - Colore 6 13 2 6 3" xfId="29554" xr:uid="{00000000-0005-0000-0000-00007B720000}"/>
    <cellStyle name="40% - Colore 6 13 2 7" xfId="29555" xr:uid="{00000000-0005-0000-0000-00007C720000}"/>
    <cellStyle name="40% - Colore 6 13 2 7 2" xfId="29556" xr:uid="{00000000-0005-0000-0000-00007D720000}"/>
    <cellStyle name="40% - Colore 6 13 2 7 3" xfId="29557" xr:uid="{00000000-0005-0000-0000-00007E720000}"/>
    <cellStyle name="40% - Colore 6 13 2 8" xfId="29558" xr:uid="{00000000-0005-0000-0000-00007F720000}"/>
    <cellStyle name="40% - Colore 6 13 2 8 2" xfId="29559" xr:uid="{00000000-0005-0000-0000-000080720000}"/>
    <cellStyle name="40% - Colore 6 13 2 8 3" xfId="29560" xr:uid="{00000000-0005-0000-0000-000081720000}"/>
    <cellStyle name="40% - Colore 6 13 2 9" xfId="29561" xr:uid="{00000000-0005-0000-0000-000082720000}"/>
    <cellStyle name="40% - Colore 6 13 3" xfId="29562" xr:uid="{00000000-0005-0000-0000-000083720000}"/>
    <cellStyle name="40% - Colore 6 13 3 2" xfId="29563" xr:uid="{00000000-0005-0000-0000-000084720000}"/>
    <cellStyle name="40% - Colore 6 13 3 2 2" xfId="29564" xr:uid="{00000000-0005-0000-0000-000085720000}"/>
    <cellStyle name="40% - Colore 6 13 3 2 2 2" xfId="29565" xr:uid="{00000000-0005-0000-0000-000086720000}"/>
    <cellStyle name="40% - Colore 6 13 3 2 2 3" xfId="29566" xr:uid="{00000000-0005-0000-0000-000087720000}"/>
    <cellStyle name="40% - Colore 6 13 3 2 3" xfId="29567" xr:uid="{00000000-0005-0000-0000-000088720000}"/>
    <cellStyle name="40% - Colore 6 13 3 2 4" xfId="29568" xr:uid="{00000000-0005-0000-0000-000089720000}"/>
    <cellStyle name="40% - Colore 6 13 3 3" xfId="29569" xr:uid="{00000000-0005-0000-0000-00008A720000}"/>
    <cellStyle name="40% - Colore 6 13 3 3 2" xfId="29570" xr:uid="{00000000-0005-0000-0000-00008B720000}"/>
    <cellStyle name="40% - Colore 6 13 3 3 3" xfId="29571" xr:uid="{00000000-0005-0000-0000-00008C720000}"/>
    <cellStyle name="40% - Colore 6 13 3 4" xfId="29572" xr:uid="{00000000-0005-0000-0000-00008D720000}"/>
    <cellStyle name="40% - Colore 6 13 3 4 2" xfId="29573" xr:uid="{00000000-0005-0000-0000-00008E720000}"/>
    <cellStyle name="40% - Colore 6 13 3 4 3" xfId="29574" xr:uid="{00000000-0005-0000-0000-00008F720000}"/>
    <cellStyle name="40% - Colore 6 13 3 5" xfId="29575" xr:uid="{00000000-0005-0000-0000-000090720000}"/>
    <cellStyle name="40% - Colore 6 13 3 5 2" xfId="29576" xr:uid="{00000000-0005-0000-0000-000091720000}"/>
    <cellStyle name="40% - Colore 6 13 3 5 3" xfId="29577" xr:uid="{00000000-0005-0000-0000-000092720000}"/>
    <cellStyle name="40% - Colore 6 13 3 6" xfId="29578" xr:uid="{00000000-0005-0000-0000-000093720000}"/>
    <cellStyle name="40% - Colore 6 13 3 7" xfId="29579" xr:uid="{00000000-0005-0000-0000-000094720000}"/>
    <cellStyle name="40% - Colore 6 13 4" xfId="29580" xr:uid="{00000000-0005-0000-0000-000095720000}"/>
    <cellStyle name="40% - Colore 6 13 4 2" xfId="29581" xr:uid="{00000000-0005-0000-0000-000096720000}"/>
    <cellStyle name="40% - Colore 6 13 4 2 2" xfId="29582" xr:uid="{00000000-0005-0000-0000-000097720000}"/>
    <cellStyle name="40% - Colore 6 13 4 2 2 2" xfId="29583" xr:uid="{00000000-0005-0000-0000-000098720000}"/>
    <cellStyle name="40% - Colore 6 13 4 2 2 3" xfId="29584" xr:uid="{00000000-0005-0000-0000-000099720000}"/>
    <cellStyle name="40% - Colore 6 13 4 2 3" xfId="29585" xr:uid="{00000000-0005-0000-0000-00009A720000}"/>
    <cellStyle name="40% - Colore 6 13 4 2 4" xfId="29586" xr:uid="{00000000-0005-0000-0000-00009B720000}"/>
    <cellStyle name="40% - Colore 6 13 4 3" xfId="29587" xr:uid="{00000000-0005-0000-0000-00009C720000}"/>
    <cellStyle name="40% - Colore 6 13 4 3 2" xfId="29588" xr:uid="{00000000-0005-0000-0000-00009D720000}"/>
    <cellStyle name="40% - Colore 6 13 4 3 3" xfId="29589" xr:uid="{00000000-0005-0000-0000-00009E720000}"/>
    <cellStyle name="40% - Colore 6 13 4 4" xfId="29590" xr:uid="{00000000-0005-0000-0000-00009F720000}"/>
    <cellStyle name="40% - Colore 6 13 4 4 2" xfId="29591" xr:uid="{00000000-0005-0000-0000-0000A0720000}"/>
    <cellStyle name="40% - Colore 6 13 4 4 3" xfId="29592" xr:uid="{00000000-0005-0000-0000-0000A1720000}"/>
    <cellStyle name="40% - Colore 6 13 4 5" xfId="29593" xr:uid="{00000000-0005-0000-0000-0000A2720000}"/>
    <cellStyle name="40% - Colore 6 13 4 5 2" xfId="29594" xr:uid="{00000000-0005-0000-0000-0000A3720000}"/>
    <cellStyle name="40% - Colore 6 13 4 5 3" xfId="29595" xr:uid="{00000000-0005-0000-0000-0000A4720000}"/>
    <cellStyle name="40% - Colore 6 13 4 6" xfId="29596" xr:uid="{00000000-0005-0000-0000-0000A5720000}"/>
    <cellStyle name="40% - Colore 6 13 4 7" xfId="29597" xr:uid="{00000000-0005-0000-0000-0000A6720000}"/>
    <cellStyle name="40% - Colore 6 13 5" xfId="29598" xr:uid="{00000000-0005-0000-0000-0000A7720000}"/>
    <cellStyle name="40% - Colore 6 13 5 2" xfId="29599" xr:uid="{00000000-0005-0000-0000-0000A8720000}"/>
    <cellStyle name="40% - Colore 6 13 5 2 2" xfId="29600" xr:uid="{00000000-0005-0000-0000-0000A9720000}"/>
    <cellStyle name="40% - Colore 6 13 5 2 2 2" xfId="29601" xr:uid="{00000000-0005-0000-0000-0000AA720000}"/>
    <cellStyle name="40% - Colore 6 13 5 2 2 3" xfId="29602" xr:uid="{00000000-0005-0000-0000-0000AB720000}"/>
    <cellStyle name="40% - Colore 6 13 5 2 3" xfId="29603" xr:uid="{00000000-0005-0000-0000-0000AC720000}"/>
    <cellStyle name="40% - Colore 6 13 5 2 4" xfId="29604" xr:uid="{00000000-0005-0000-0000-0000AD720000}"/>
    <cellStyle name="40% - Colore 6 13 5 3" xfId="29605" xr:uid="{00000000-0005-0000-0000-0000AE720000}"/>
    <cellStyle name="40% - Colore 6 13 5 3 2" xfId="29606" xr:uid="{00000000-0005-0000-0000-0000AF720000}"/>
    <cellStyle name="40% - Colore 6 13 5 3 3" xfId="29607" xr:uid="{00000000-0005-0000-0000-0000B0720000}"/>
    <cellStyle name="40% - Colore 6 13 5 4" xfId="29608" xr:uid="{00000000-0005-0000-0000-0000B1720000}"/>
    <cellStyle name="40% - Colore 6 13 5 4 2" xfId="29609" xr:uid="{00000000-0005-0000-0000-0000B2720000}"/>
    <cellStyle name="40% - Colore 6 13 5 4 3" xfId="29610" xr:uid="{00000000-0005-0000-0000-0000B3720000}"/>
    <cellStyle name="40% - Colore 6 13 5 5" xfId="29611" xr:uid="{00000000-0005-0000-0000-0000B4720000}"/>
    <cellStyle name="40% - Colore 6 13 5 5 2" xfId="29612" xr:uid="{00000000-0005-0000-0000-0000B5720000}"/>
    <cellStyle name="40% - Colore 6 13 5 5 3" xfId="29613" xr:uid="{00000000-0005-0000-0000-0000B6720000}"/>
    <cellStyle name="40% - Colore 6 13 5 6" xfId="29614" xr:uid="{00000000-0005-0000-0000-0000B7720000}"/>
    <cellStyle name="40% - Colore 6 13 5 7" xfId="29615" xr:uid="{00000000-0005-0000-0000-0000B8720000}"/>
    <cellStyle name="40% - Colore 6 13 6" xfId="29616" xr:uid="{00000000-0005-0000-0000-0000B9720000}"/>
    <cellStyle name="40% - Colore 6 13 6 2" xfId="29617" xr:uid="{00000000-0005-0000-0000-0000BA720000}"/>
    <cellStyle name="40% - Colore 6 13 6 2 2" xfId="29618" xr:uid="{00000000-0005-0000-0000-0000BB720000}"/>
    <cellStyle name="40% - Colore 6 13 6 2 3" xfId="29619" xr:uid="{00000000-0005-0000-0000-0000BC720000}"/>
    <cellStyle name="40% - Colore 6 13 6 3" xfId="29620" xr:uid="{00000000-0005-0000-0000-0000BD720000}"/>
    <cellStyle name="40% - Colore 6 13 6 4" xfId="29621" xr:uid="{00000000-0005-0000-0000-0000BE720000}"/>
    <cellStyle name="40% - Colore 6 13 7" xfId="29622" xr:uid="{00000000-0005-0000-0000-0000BF720000}"/>
    <cellStyle name="40% - Colore 6 13 7 2" xfId="29623" xr:uid="{00000000-0005-0000-0000-0000C0720000}"/>
    <cellStyle name="40% - Colore 6 13 7 3" xfId="29624" xr:uid="{00000000-0005-0000-0000-0000C1720000}"/>
    <cellStyle name="40% - Colore 6 13 8" xfId="29625" xr:uid="{00000000-0005-0000-0000-0000C2720000}"/>
    <cellStyle name="40% - Colore 6 13 8 2" xfId="29626" xr:uid="{00000000-0005-0000-0000-0000C3720000}"/>
    <cellStyle name="40% - Colore 6 13 8 3" xfId="29627" xr:uid="{00000000-0005-0000-0000-0000C4720000}"/>
    <cellStyle name="40% - Colore 6 13 9" xfId="29628" xr:uid="{00000000-0005-0000-0000-0000C5720000}"/>
    <cellStyle name="40% - Colore 6 13 9 2" xfId="29629" xr:uid="{00000000-0005-0000-0000-0000C6720000}"/>
    <cellStyle name="40% - Colore 6 13 9 3" xfId="29630" xr:uid="{00000000-0005-0000-0000-0000C7720000}"/>
    <cellStyle name="40% - Colore 6 14" xfId="29631" xr:uid="{00000000-0005-0000-0000-0000C8720000}"/>
    <cellStyle name="40% - Colore 6 14 10" xfId="29632" xr:uid="{00000000-0005-0000-0000-0000C9720000}"/>
    <cellStyle name="40% - Colore 6 14 11" xfId="29633" xr:uid="{00000000-0005-0000-0000-0000CA720000}"/>
    <cellStyle name="40% - Colore 6 14 2" xfId="29634" xr:uid="{00000000-0005-0000-0000-0000CB720000}"/>
    <cellStyle name="40% - Colore 6 14 2 10" xfId="29635" xr:uid="{00000000-0005-0000-0000-0000CC720000}"/>
    <cellStyle name="40% - Colore 6 14 2 2" xfId="29636" xr:uid="{00000000-0005-0000-0000-0000CD720000}"/>
    <cellStyle name="40% - Colore 6 14 2 2 2" xfId="29637" xr:uid="{00000000-0005-0000-0000-0000CE720000}"/>
    <cellStyle name="40% - Colore 6 14 2 2 2 2" xfId="29638" xr:uid="{00000000-0005-0000-0000-0000CF720000}"/>
    <cellStyle name="40% - Colore 6 14 2 2 2 2 2" xfId="29639" xr:uid="{00000000-0005-0000-0000-0000D0720000}"/>
    <cellStyle name="40% - Colore 6 14 2 2 2 2 3" xfId="29640" xr:uid="{00000000-0005-0000-0000-0000D1720000}"/>
    <cellStyle name="40% - Colore 6 14 2 2 2 3" xfId="29641" xr:uid="{00000000-0005-0000-0000-0000D2720000}"/>
    <cellStyle name="40% - Colore 6 14 2 2 2 4" xfId="29642" xr:uid="{00000000-0005-0000-0000-0000D3720000}"/>
    <cellStyle name="40% - Colore 6 14 2 2 3" xfId="29643" xr:uid="{00000000-0005-0000-0000-0000D4720000}"/>
    <cellStyle name="40% - Colore 6 14 2 2 3 2" xfId="29644" xr:uid="{00000000-0005-0000-0000-0000D5720000}"/>
    <cellStyle name="40% - Colore 6 14 2 2 3 3" xfId="29645" xr:uid="{00000000-0005-0000-0000-0000D6720000}"/>
    <cellStyle name="40% - Colore 6 14 2 2 4" xfId="29646" xr:uid="{00000000-0005-0000-0000-0000D7720000}"/>
    <cellStyle name="40% - Colore 6 14 2 2 4 2" xfId="29647" xr:uid="{00000000-0005-0000-0000-0000D8720000}"/>
    <cellStyle name="40% - Colore 6 14 2 2 4 3" xfId="29648" xr:uid="{00000000-0005-0000-0000-0000D9720000}"/>
    <cellStyle name="40% - Colore 6 14 2 2 5" xfId="29649" xr:uid="{00000000-0005-0000-0000-0000DA720000}"/>
    <cellStyle name="40% - Colore 6 14 2 2 5 2" xfId="29650" xr:uid="{00000000-0005-0000-0000-0000DB720000}"/>
    <cellStyle name="40% - Colore 6 14 2 2 5 3" xfId="29651" xr:uid="{00000000-0005-0000-0000-0000DC720000}"/>
    <cellStyle name="40% - Colore 6 14 2 2 6" xfId="29652" xr:uid="{00000000-0005-0000-0000-0000DD720000}"/>
    <cellStyle name="40% - Colore 6 14 2 2 7" xfId="29653" xr:uid="{00000000-0005-0000-0000-0000DE720000}"/>
    <cellStyle name="40% - Colore 6 14 2 3" xfId="29654" xr:uid="{00000000-0005-0000-0000-0000DF720000}"/>
    <cellStyle name="40% - Colore 6 14 2 3 2" xfId="29655" xr:uid="{00000000-0005-0000-0000-0000E0720000}"/>
    <cellStyle name="40% - Colore 6 14 2 3 2 2" xfId="29656" xr:uid="{00000000-0005-0000-0000-0000E1720000}"/>
    <cellStyle name="40% - Colore 6 14 2 3 2 2 2" xfId="29657" xr:uid="{00000000-0005-0000-0000-0000E2720000}"/>
    <cellStyle name="40% - Colore 6 14 2 3 2 2 3" xfId="29658" xr:uid="{00000000-0005-0000-0000-0000E3720000}"/>
    <cellStyle name="40% - Colore 6 14 2 3 2 3" xfId="29659" xr:uid="{00000000-0005-0000-0000-0000E4720000}"/>
    <cellStyle name="40% - Colore 6 14 2 3 2 4" xfId="29660" xr:uid="{00000000-0005-0000-0000-0000E5720000}"/>
    <cellStyle name="40% - Colore 6 14 2 3 3" xfId="29661" xr:uid="{00000000-0005-0000-0000-0000E6720000}"/>
    <cellStyle name="40% - Colore 6 14 2 3 3 2" xfId="29662" xr:uid="{00000000-0005-0000-0000-0000E7720000}"/>
    <cellStyle name="40% - Colore 6 14 2 3 3 3" xfId="29663" xr:uid="{00000000-0005-0000-0000-0000E8720000}"/>
    <cellStyle name="40% - Colore 6 14 2 3 4" xfId="29664" xr:uid="{00000000-0005-0000-0000-0000E9720000}"/>
    <cellStyle name="40% - Colore 6 14 2 3 4 2" xfId="29665" xr:uid="{00000000-0005-0000-0000-0000EA720000}"/>
    <cellStyle name="40% - Colore 6 14 2 3 4 3" xfId="29666" xr:uid="{00000000-0005-0000-0000-0000EB720000}"/>
    <cellStyle name="40% - Colore 6 14 2 3 5" xfId="29667" xr:uid="{00000000-0005-0000-0000-0000EC720000}"/>
    <cellStyle name="40% - Colore 6 14 2 3 5 2" xfId="29668" xr:uid="{00000000-0005-0000-0000-0000ED720000}"/>
    <cellStyle name="40% - Colore 6 14 2 3 5 3" xfId="29669" xr:uid="{00000000-0005-0000-0000-0000EE720000}"/>
    <cellStyle name="40% - Colore 6 14 2 3 6" xfId="29670" xr:uid="{00000000-0005-0000-0000-0000EF720000}"/>
    <cellStyle name="40% - Colore 6 14 2 3 7" xfId="29671" xr:uid="{00000000-0005-0000-0000-0000F0720000}"/>
    <cellStyle name="40% - Colore 6 14 2 4" xfId="29672" xr:uid="{00000000-0005-0000-0000-0000F1720000}"/>
    <cellStyle name="40% - Colore 6 14 2 4 2" xfId="29673" xr:uid="{00000000-0005-0000-0000-0000F2720000}"/>
    <cellStyle name="40% - Colore 6 14 2 4 2 2" xfId="29674" xr:uid="{00000000-0005-0000-0000-0000F3720000}"/>
    <cellStyle name="40% - Colore 6 14 2 4 2 2 2" xfId="29675" xr:uid="{00000000-0005-0000-0000-0000F4720000}"/>
    <cellStyle name="40% - Colore 6 14 2 4 2 2 3" xfId="29676" xr:uid="{00000000-0005-0000-0000-0000F5720000}"/>
    <cellStyle name="40% - Colore 6 14 2 4 2 3" xfId="29677" xr:uid="{00000000-0005-0000-0000-0000F6720000}"/>
    <cellStyle name="40% - Colore 6 14 2 4 2 4" xfId="29678" xr:uid="{00000000-0005-0000-0000-0000F7720000}"/>
    <cellStyle name="40% - Colore 6 14 2 4 3" xfId="29679" xr:uid="{00000000-0005-0000-0000-0000F8720000}"/>
    <cellStyle name="40% - Colore 6 14 2 4 3 2" xfId="29680" xr:uid="{00000000-0005-0000-0000-0000F9720000}"/>
    <cellStyle name="40% - Colore 6 14 2 4 3 3" xfId="29681" xr:uid="{00000000-0005-0000-0000-0000FA720000}"/>
    <cellStyle name="40% - Colore 6 14 2 4 4" xfId="29682" xr:uid="{00000000-0005-0000-0000-0000FB720000}"/>
    <cellStyle name="40% - Colore 6 14 2 4 4 2" xfId="29683" xr:uid="{00000000-0005-0000-0000-0000FC720000}"/>
    <cellStyle name="40% - Colore 6 14 2 4 4 3" xfId="29684" xr:uid="{00000000-0005-0000-0000-0000FD720000}"/>
    <cellStyle name="40% - Colore 6 14 2 4 5" xfId="29685" xr:uid="{00000000-0005-0000-0000-0000FE720000}"/>
    <cellStyle name="40% - Colore 6 14 2 4 5 2" xfId="29686" xr:uid="{00000000-0005-0000-0000-0000FF720000}"/>
    <cellStyle name="40% - Colore 6 14 2 4 5 3" xfId="29687" xr:uid="{00000000-0005-0000-0000-000000730000}"/>
    <cellStyle name="40% - Colore 6 14 2 4 6" xfId="29688" xr:uid="{00000000-0005-0000-0000-000001730000}"/>
    <cellStyle name="40% - Colore 6 14 2 4 7" xfId="29689" xr:uid="{00000000-0005-0000-0000-000002730000}"/>
    <cellStyle name="40% - Colore 6 14 2 5" xfId="29690" xr:uid="{00000000-0005-0000-0000-000003730000}"/>
    <cellStyle name="40% - Colore 6 14 2 5 2" xfId="29691" xr:uid="{00000000-0005-0000-0000-000004730000}"/>
    <cellStyle name="40% - Colore 6 14 2 5 2 2" xfId="29692" xr:uid="{00000000-0005-0000-0000-000005730000}"/>
    <cellStyle name="40% - Colore 6 14 2 5 2 3" xfId="29693" xr:uid="{00000000-0005-0000-0000-000006730000}"/>
    <cellStyle name="40% - Colore 6 14 2 5 3" xfId="29694" xr:uid="{00000000-0005-0000-0000-000007730000}"/>
    <cellStyle name="40% - Colore 6 14 2 5 4" xfId="29695" xr:uid="{00000000-0005-0000-0000-000008730000}"/>
    <cellStyle name="40% - Colore 6 14 2 6" xfId="29696" xr:uid="{00000000-0005-0000-0000-000009730000}"/>
    <cellStyle name="40% - Colore 6 14 2 6 2" xfId="29697" xr:uid="{00000000-0005-0000-0000-00000A730000}"/>
    <cellStyle name="40% - Colore 6 14 2 6 3" xfId="29698" xr:uid="{00000000-0005-0000-0000-00000B730000}"/>
    <cellStyle name="40% - Colore 6 14 2 7" xfId="29699" xr:uid="{00000000-0005-0000-0000-00000C730000}"/>
    <cellStyle name="40% - Colore 6 14 2 7 2" xfId="29700" xr:uid="{00000000-0005-0000-0000-00000D730000}"/>
    <cellStyle name="40% - Colore 6 14 2 7 3" xfId="29701" xr:uid="{00000000-0005-0000-0000-00000E730000}"/>
    <cellStyle name="40% - Colore 6 14 2 8" xfId="29702" xr:uid="{00000000-0005-0000-0000-00000F730000}"/>
    <cellStyle name="40% - Colore 6 14 2 8 2" xfId="29703" xr:uid="{00000000-0005-0000-0000-000010730000}"/>
    <cellStyle name="40% - Colore 6 14 2 8 3" xfId="29704" xr:uid="{00000000-0005-0000-0000-000011730000}"/>
    <cellStyle name="40% - Colore 6 14 2 9" xfId="29705" xr:uid="{00000000-0005-0000-0000-000012730000}"/>
    <cellStyle name="40% - Colore 6 14 3" xfId="29706" xr:uid="{00000000-0005-0000-0000-000013730000}"/>
    <cellStyle name="40% - Colore 6 14 3 2" xfId="29707" xr:uid="{00000000-0005-0000-0000-000014730000}"/>
    <cellStyle name="40% - Colore 6 14 3 2 2" xfId="29708" xr:uid="{00000000-0005-0000-0000-000015730000}"/>
    <cellStyle name="40% - Colore 6 14 3 2 2 2" xfId="29709" xr:uid="{00000000-0005-0000-0000-000016730000}"/>
    <cellStyle name="40% - Colore 6 14 3 2 2 3" xfId="29710" xr:uid="{00000000-0005-0000-0000-000017730000}"/>
    <cellStyle name="40% - Colore 6 14 3 2 3" xfId="29711" xr:uid="{00000000-0005-0000-0000-000018730000}"/>
    <cellStyle name="40% - Colore 6 14 3 2 4" xfId="29712" xr:uid="{00000000-0005-0000-0000-000019730000}"/>
    <cellStyle name="40% - Colore 6 14 3 3" xfId="29713" xr:uid="{00000000-0005-0000-0000-00001A730000}"/>
    <cellStyle name="40% - Colore 6 14 3 3 2" xfId="29714" xr:uid="{00000000-0005-0000-0000-00001B730000}"/>
    <cellStyle name="40% - Colore 6 14 3 3 3" xfId="29715" xr:uid="{00000000-0005-0000-0000-00001C730000}"/>
    <cellStyle name="40% - Colore 6 14 3 4" xfId="29716" xr:uid="{00000000-0005-0000-0000-00001D730000}"/>
    <cellStyle name="40% - Colore 6 14 3 4 2" xfId="29717" xr:uid="{00000000-0005-0000-0000-00001E730000}"/>
    <cellStyle name="40% - Colore 6 14 3 4 3" xfId="29718" xr:uid="{00000000-0005-0000-0000-00001F730000}"/>
    <cellStyle name="40% - Colore 6 14 3 5" xfId="29719" xr:uid="{00000000-0005-0000-0000-000020730000}"/>
    <cellStyle name="40% - Colore 6 14 3 5 2" xfId="29720" xr:uid="{00000000-0005-0000-0000-000021730000}"/>
    <cellStyle name="40% - Colore 6 14 3 5 3" xfId="29721" xr:uid="{00000000-0005-0000-0000-000022730000}"/>
    <cellStyle name="40% - Colore 6 14 3 6" xfId="29722" xr:uid="{00000000-0005-0000-0000-000023730000}"/>
    <cellStyle name="40% - Colore 6 14 3 7" xfId="29723" xr:uid="{00000000-0005-0000-0000-000024730000}"/>
    <cellStyle name="40% - Colore 6 14 4" xfId="29724" xr:uid="{00000000-0005-0000-0000-000025730000}"/>
    <cellStyle name="40% - Colore 6 14 4 2" xfId="29725" xr:uid="{00000000-0005-0000-0000-000026730000}"/>
    <cellStyle name="40% - Colore 6 14 4 2 2" xfId="29726" xr:uid="{00000000-0005-0000-0000-000027730000}"/>
    <cellStyle name="40% - Colore 6 14 4 2 2 2" xfId="29727" xr:uid="{00000000-0005-0000-0000-000028730000}"/>
    <cellStyle name="40% - Colore 6 14 4 2 2 3" xfId="29728" xr:uid="{00000000-0005-0000-0000-000029730000}"/>
    <cellStyle name="40% - Colore 6 14 4 2 3" xfId="29729" xr:uid="{00000000-0005-0000-0000-00002A730000}"/>
    <cellStyle name="40% - Colore 6 14 4 2 4" xfId="29730" xr:uid="{00000000-0005-0000-0000-00002B730000}"/>
    <cellStyle name="40% - Colore 6 14 4 3" xfId="29731" xr:uid="{00000000-0005-0000-0000-00002C730000}"/>
    <cellStyle name="40% - Colore 6 14 4 3 2" xfId="29732" xr:uid="{00000000-0005-0000-0000-00002D730000}"/>
    <cellStyle name="40% - Colore 6 14 4 3 3" xfId="29733" xr:uid="{00000000-0005-0000-0000-00002E730000}"/>
    <cellStyle name="40% - Colore 6 14 4 4" xfId="29734" xr:uid="{00000000-0005-0000-0000-00002F730000}"/>
    <cellStyle name="40% - Colore 6 14 4 4 2" xfId="29735" xr:uid="{00000000-0005-0000-0000-000030730000}"/>
    <cellStyle name="40% - Colore 6 14 4 4 3" xfId="29736" xr:uid="{00000000-0005-0000-0000-000031730000}"/>
    <cellStyle name="40% - Colore 6 14 4 5" xfId="29737" xr:uid="{00000000-0005-0000-0000-000032730000}"/>
    <cellStyle name="40% - Colore 6 14 4 5 2" xfId="29738" xr:uid="{00000000-0005-0000-0000-000033730000}"/>
    <cellStyle name="40% - Colore 6 14 4 5 3" xfId="29739" xr:uid="{00000000-0005-0000-0000-000034730000}"/>
    <cellStyle name="40% - Colore 6 14 4 6" xfId="29740" xr:uid="{00000000-0005-0000-0000-000035730000}"/>
    <cellStyle name="40% - Colore 6 14 4 7" xfId="29741" xr:uid="{00000000-0005-0000-0000-000036730000}"/>
    <cellStyle name="40% - Colore 6 14 5" xfId="29742" xr:uid="{00000000-0005-0000-0000-000037730000}"/>
    <cellStyle name="40% - Colore 6 14 5 2" xfId="29743" xr:uid="{00000000-0005-0000-0000-000038730000}"/>
    <cellStyle name="40% - Colore 6 14 5 2 2" xfId="29744" xr:uid="{00000000-0005-0000-0000-000039730000}"/>
    <cellStyle name="40% - Colore 6 14 5 2 2 2" xfId="29745" xr:uid="{00000000-0005-0000-0000-00003A730000}"/>
    <cellStyle name="40% - Colore 6 14 5 2 2 3" xfId="29746" xr:uid="{00000000-0005-0000-0000-00003B730000}"/>
    <cellStyle name="40% - Colore 6 14 5 2 3" xfId="29747" xr:uid="{00000000-0005-0000-0000-00003C730000}"/>
    <cellStyle name="40% - Colore 6 14 5 2 4" xfId="29748" xr:uid="{00000000-0005-0000-0000-00003D730000}"/>
    <cellStyle name="40% - Colore 6 14 5 3" xfId="29749" xr:uid="{00000000-0005-0000-0000-00003E730000}"/>
    <cellStyle name="40% - Colore 6 14 5 3 2" xfId="29750" xr:uid="{00000000-0005-0000-0000-00003F730000}"/>
    <cellStyle name="40% - Colore 6 14 5 3 3" xfId="29751" xr:uid="{00000000-0005-0000-0000-000040730000}"/>
    <cellStyle name="40% - Colore 6 14 5 4" xfId="29752" xr:uid="{00000000-0005-0000-0000-000041730000}"/>
    <cellStyle name="40% - Colore 6 14 5 4 2" xfId="29753" xr:uid="{00000000-0005-0000-0000-000042730000}"/>
    <cellStyle name="40% - Colore 6 14 5 4 3" xfId="29754" xr:uid="{00000000-0005-0000-0000-000043730000}"/>
    <cellStyle name="40% - Colore 6 14 5 5" xfId="29755" xr:uid="{00000000-0005-0000-0000-000044730000}"/>
    <cellStyle name="40% - Colore 6 14 5 5 2" xfId="29756" xr:uid="{00000000-0005-0000-0000-000045730000}"/>
    <cellStyle name="40% - Colore 6 14 5 5 3" xfId="29757" xr:uid="{00000000-0005-0000-0000-000046730000}"/>
    <cellStyle name="40% - Colore 6 14 5 6" xfId="29758" xr:uid="{00000000-0005-0000-0000-000047730000}"/>
    <cellStyle name="40% - Colore 6 14 5 7" xfId="29759" xr:uid="{00000000-0005-0000-0000-000048730000}"/>
    <cellStyle name="40% - Colore 6 14 6" xfId="29760" xr:uid="{00000000-0005-0000-0000-000049730000}"/>
    <cellStyle name="40% - Colore 6 14 6 2" xfId="29761" xr:uid="{00000000-0005-0000-0000-00004A730000}"/>
    <cellStyle name="40% - Colore 6 14 6 2 2" xfId="29762" xr:uid="{00000000-0005-0000-0000-00004B730000}"/>
    <cellStyle name="40% - Colore 6 14 6 2 3" xfId="29763" xr:uid="{00000000-0005-0000-0000-00004C730000}"/>
    <cellStyle name="40% - Colore 6 14 6 3" xfId="29764" xr:uid="{00000000-0005-0000-0000-00004D730000}"/>
    <cellStyle name="40% - Colore 6 14 6 4" xfId="29765" xr:uid="{00000000-0005-0000-0000-00004E730000}"/>
    <cellStyle name="40% - Colore 6 14 7" xfId="29766" xr:uid="{00000000-0005-0000-0000-00004F730000}"/>
    <cellStyle name="40% - Colore 6 14 7 2" xfId="29767" xr:uid="{00000000-0005-0000-0000-000050730000}"/>
    <cellStyle name="40% - Colore 6 14 7 3" xfId="29768" xr:uid="{00000000-0005-0000-0000-000051730000}"/>
    <cellStyle name="40% - Colore 6 14 8" xfId="29769" xr:uid="{00000000-0005-0000-0000-000052730000}"/>
    <cellStyle name="40% - Colore 6 14 8 2" xfId="29770" xr:uid="{00000000-0005-0000-0000-000053730000}"/>
    <cellStyle name="40% - Colore 6 14 8 3" xfId="29771" xr:uid="{00000000-0005-0000-0000-000054730000}"/>
    <cellStyle name="40% - Colore 6 14 9" xfId="29772" xr:uid="{00000000-0005-0000-0000-000055730000}"/>
    <cellStyle name="40% - Colore 6 14 9 2" xfId="29773" xr:uid="{00000000-0005-0000-0000-000056730000}"/>
    <cellStyle name="40% - Colore 6 14 9 3" xfId="29774" xr:uid="{00000000-0005-0000-0000-000057730000}"/>
    <cellStyle name="40% - Colore 6 15" xfId="29775" xr:uid="{00000000-0005-0000-0000-000058730000}"/>
    <cellStyle name="40% - Colore 6 15 10" xfId="29776" xr:uid="{00000000-0005-0000-0000-000059730000}"/>
    <cellStyle name="40% - Colore 6 15 11" xfId="29777" xr:uid="{00000000-0005-0000-0000-00005A730000}"/>
    <cellStyle name="40% - Colore 6 15 2" xfId="29778" xr:uid="{00000000-0005-0000-0000-00005B730000}"/>
    <cellStyle name="40% - Colore 6 15 2 10" xfId="29779" xr:uid="{00000000-0005-0000-0000-00005C730000}"/>
    <cellStyle name="40% - Colore 6 15 2 2" xfId="29780" xr:uid="{00000000-0005-0000-0000-00005D730000}"/>
    <cellStyle name="40% - Colore 6 15 2 2 2" xfId="29781" xr:uid="{00000000-0005-0000-0000-00005E730000}"/>
    <cellStyle name="40% - Colore 6 15 2 2 2 2" xfId="29782" xr:uid="{00000000-0005-0000-0000-00005F730000}"/>
    <cellStyle name="40% - Colore 6 15 2 2 2 2 2" xfId="29783" xr:uid="{00000000-0005-0000-0000-000060730000}"/>
    <cellStyle name="40% - Colore 6 15 2 2 2 2 3" xfId="29784" xr:uid="{00000000-0005-0000-0000-000061730000}"/>
    <cellStyle name="40% - Colore 6 15 2 2 2 3" xfId="29785" xr:uid="{00000000-0005-0000-0000-000062730000}"/>
    <cellStyle name="40% - Colore 6 15 2 2 2 4" xfId="29786" xr:uid="{00000000-0005-0000-0000-000063730000}"/>
    <cellStyle name="40% - Colore 6 15 2 2 3" xfId="29787" xr:uid="{00000000-0005-0000-0000-000064730000}"/>
    <cellStyle name="40% - Colore 6 15 2 2 3 2" xfId="29788" xr:uid="{00000000-0005-0000-0000-000065730000}"/>
    <cellStyle name="40% - Colore 6 15 2 2 3 3" xfId="29789" xr:uid="{00000000-0005-0000-0000-000066730000}"/>
    <cellStyle name="40% - Colore 6 15 2 2 4" xfId="29790" xr:uid="{00000000-0005-0000-0000-000067730000}"/>
    <cellStyle name="40% - Colore 6 15 2 2 4 2" xfId="29791" xr:uid="{00000000-0005-0000-0000-000068730000}"/>
    <cellStyle name="40% - Colore 6 15 2 2 4 3" xfId="29792" xr:uid="{00000000-0005-0000-0000-000069730000}"/>
    <cellStyle name="40% - Colore 6 15 2 2 5" xfId="29793" xr:uid="{00000000-0005-0000-0000-00006A730000}"/>
    <cellStyle name="40% - Colore 6 15 2 2 5 2" xfId="29794" xr:uid="{00000000-0005-0000-0000-00006B730000}"/>
    <cellStyle name="40% - Colore 6 15 2 2 5 3" xfId="29795" xr:uid="{00000000-0005-0000-0000-00006C730000}"/>
    <cellStyle name="40% - Colore 6 15 2 2 6" xfId="29796" xr:uid="{00000000-0005-0000-0000-00006D730000}"/>
    <cellStyle name="40% - Colore 6 15 2 2 7" xfId="29797" xr:uid="{00000000-0005-0000-0000-00006E730000}"/>
    <cellStyle name="40% - Colore 6 15 2 3" xfId="29798" xr:uid="{00000000-0005-0000-0000-00006F730000}"/>
    <cellStyle name="40% - Colore 6 15 2 3 2" xfId="29799" xr:uid="{00000000-0005-0000-0000-000070730000}"/>
    <cellStyle name="40% - Colore 6 15 2 3 2 2" xfId="29800" xr:uid="{00000000-0005-0000-0000-000071730000}"/>
    <cellStyle name="40% - Colore 6 15 2 3 2 2 2" xfId="29801" xr:uid="{00000000-0005-0000-0000-000072730000}"/>
    <cellStyle name="40% - Colore 6 15 2 3 2 2 3" xfId="29802" xr:uid="{00000000-0005-0000-0000-000073730000}"/>
    <cellStyle name="40% - Colore 6 15 2 3 2 3" xfId="29803" xr:uid="{00000000-0005-0000-0000-000074730000}"/>
    <cellStyle name="40% - Colore 6 15 2 3 2 4" xfId="29804" xr:uid="{00000000-0005-0000-0000-000075730000}"/>
    <cellStyle name="40% - Colore 6 15 2 3 3" xfId="29805" xr:uid="{00000000-0005-0000-0000-000076730000}"/>
    <cellStyle name="40% - Colore 6 15 2 3 3 2" xfId="29806" xr:uid="{00000000-0005-0000-0000-000077730000}"/>
    <cellStyle name="40% - Colore 6 15 2 3 3 3" xfId="29807" xr:uid="{00000000-0005-0000-0000-000078730000}"/>
    <cellStyle name="40% - Colore 6 15 2 3 4" xfId="29808" xr:uid="{00000000-0005-0000-0000-000079730000}"/>
    <cellStyle name="40% - Colore 6 15 2 3 4 2" xfId="29809" xr:uid="{00000000-0005-0000-0000-00007A730000}"/>
    <cellStyle name="40% - Colore 6 15 2 3 4 3" xfId="29810" xr:uid="{00000000-0005-0000-0000-00007B730000}"/>
    <cellStyle name="40% - Colore 6 15 2 3 5" xfId="29811" xr:uid="{00000000-0005-0000-0000-00007C730000}"/>
    <cellStyle name="40% - Colore 6 15 2 3 5 2" xfId="29812" xr:uid="{00000000-0005-0000-0000-00007D730000}"/>
    <cellStyle name="40% - Colore 6 15 2 3 5 3" xfId="29813" xr:uid="{00000000-0005-0000-0000-00007E730000}"/>
    <cellStyle name="40% - Colore 6 15 2 3 6" xfId="29814" xr:uid="{00000000-0005-0000-0000-00007F730000}"/>
    <cellStyle name="40% - Colore 6 15 2 3 7" xfId="29815" xr:uid="{00000000-0005-0000-0000-000080730000}"/>
    <cellStyle name="40% - Colore 6 15 2 4" xfId="29816" xr:uid="{00000000-0005-0000-0000-000081730000}"/>
    <cellStyle name="40% - Colore 6 15 2 4 2" xfId="29817" xr:uid="{00000000-0005-0000-0000-000082730000}"/>
    <cellStyle name="40% - Colore 6 15 2 4 2 2" xfId="29818" xr:uid="{00000000-0005-0000-0000-000083730000}"/>
    <cellStyle name="40% - Colore 6 15 2 4 2 2 2" xfId="29819" xr:uid="{00000000-0005-0000-0000-000084730000}"/>
    <cellStyle name="40% - Colore 6 15 2 4 2 2 3" xfId="29820" xr:uid="{00000000-0005-0000-0000-000085730000}"/>
    <cellStyle name="40% - Colore 6 15 2 4 2 3" xfId="29821" xr:uid="{00000000-0005-0000-0000-000086730000}"/>
    <cellStyle name="40% - Colore 6 15 2 4 2 4" xfId="29822" xr:uid="{00000000-0005-0000-0000-000087730000}"/>
    <cellStyle name="40% - Colore 6 15 2 4 3" xfId="29823" xr:uid="{00000000-0005-0000-0000-000088730000}"/>
    <cellStyle name="40% - Colore 6 15 2 4 3 2" xfId="29824" xr:uid="{00000000-0005-0000-0000-000089730000}"/>
    <cellStyle name="40% - Colore 6 15 2 4 3 3" xfId="29825" xr:uid="{00000000-0005-0000-0000-00008A730000}"/>
    <cellStyle name="40% - Colore 6 15 2 4 4" xfId="29826" xr:uid="{00000000-0005-0000-0000-00008B730000}"/>
    <cellStyle name="40% - Colore 6 15 2 4 4 2" xfId="29827" xr:uid="{00000000-0005-0000-0000-00008C730000}"/>
    <cellStyle name="40% - Colore 6 15 2 4 4 3" xfId="29828" xr:uid="{00000000-0005-0000-0000-00008D730000}"/>
    <cellStyle name="40% - Colore 6 15 2 4 5" xfId="29829" xr:uid="{00000000-0005-0000-0000-00008E730000}"/>
    <cellStyle name="40% - Colore 6 15 2 4 5 2" xfId="29830" xr:uid="{00000000-0005-0000-0000-00008F730000}"/>
    <cellStyle name="40% - Colore 6 15 2 4 5 3" xfId="29831" xr:uid="{00000000-0005-0000-0000-000090730000}"/>
    <cellStyle name="40% - Colore 6 15 2 4 6" xfId="29832" xr:uid="{00000000-0005-0000-0000-000091730000}"/>
    <cellStyle name="40% - Colore 6 15 2 4 7" xfId="29833" xr:uid="{00000000-0005-0000-0000-000092730000}"/>
    <cellStyle name="40% - Colore 6 15 2 5" xfId="29834" xr:uid="{00000000-0005-0000-0000-000093730000}"/>
    <cellStyle name="40% - Colore 6 15 2 5 2" xfId="29835" xr:uid="{00000000-0005-0000-0000-000094730000}"/>
    <cellStyle name="40% - Colore 6 15 2 5 2 2" xfId="29836" xr:uid="{00000000-0005-0000-0000-000095730000}"/>
    <cellStyle name="40% - Colore 6 15 2 5 2 3" xfId="29837" xr:uid="{00000000-0005-0000-0000-000096730000}"/>
    <cellStyle name="40% - Colore 6 15 2 5 3" xfId="29838" xr:uid="{00000000-0005-0000-0000-000097730000}"/>
    <cellStyle name="40% - Colore 6 15 2 5 4" xfId="29839" xr:uid="{00000000-0005-0000-0000-000098730000}"/>
    <cellStyle name="40% - Colore 6 15 2 6" xfId="29840" xr:uid="{00000000-0005-0000-0000-000099730000}"/>
    <cellStyle name="40% - Colore 6 15 2 6 2" xfId="29841" xr:uid="{00000000-0005-0000-0000-00009A730000}"/>
    <cellStyle name="40% - Colore 6 15 2 6 3" xfId="29842" xr:uid="{00000000-0005-0000-0000-00009B730000}"/>
    <cellStyle name="40% - Colore 6 15 2 7" xfId="29843" xr:uid="{00000000-0005-0000-0000-00009C730000}"/>
    <cellStyle name="40% - Colore 6 15 2 7 2" xfId="29844" xr:uid="{00000000-0005-0000-0000-00009D730000}"/>
    <cellStyle name="40% - Colore 6 15 2 7 3" xfId="29845" xr:uid="{00000000-0005-0000-0000-00009E730000}"/>
    <cellStyle name="40% - Colore 6 15 2 8" xfId="29846" xr:uid="{00000000-0005-0000-0000-00009F730000}"/>
    <cellStyle name="40% - Colore 6 15 2 8 2" xfId="29847" xr:uid="{00000000-0005-0000-0000-0000A0730000}"/>
    <cellStyle name="40% - Colore 6 15 2 8 3" xfId="29848" xr:uid="{00000000-0005-0000-0000-0000A1730000}"/>
    <cellStyle name="40% - Colore 6 15 2 9" xfId="29849" xr:uid="{00000000-0005-0000-0000-0000A2730000}"/>
    <cellStyle name="40% - Colore 6 15 3" xfId="29850" xr:uid="{00000000-0005-0000-0000-0000A3730000}"/>
    <cellStyle name="40% - Colore 6 15 3 2" xfId="29851" xr:uid="{00000000-0005-0000-0000-0000A4730000}"/>
    <cellStyle name="40% - Colore 6 15 3 2 2" xfId="29852" xr:uid="{00000000-0005-0000-0000-0000A5730000}"/>
    <cellStyle name="40% - Colore 6 15 3 2 2 2" xfId="29853" xr:uid="{00000000-0005-0000-0000-0000A6730000}"/>
    <cellStyle name="40% - Colore 6 15 3 2 2 3" xfId="29854" xr:uid="{00000000-0005-0000-0000-0000A7730000}"/>
    <cellStyle name="40% - Colore 6 15 3 2 3" xfId="29855" xr:uid="{00000000-0005-0000-0000-0000A8730000}"/>
    <cellStyle name="40% - Colore 6 15 3 2 4" xfId="29856" xr:uid="{00000000-0005-0000-0000-0000A9730000}"/>
    <cellStyle name="40% - Colore 6 15 3 3" xfId="29857" xr:uid="{00000000-0005-0000-0000-0000AA730000}"/>
    <cellStyle name="40% - Colore 6 15 3 3 2" xfId="29858" xr:uid="{00000000-0005-0000-0000-0000AB730000}"/>
    <cellStyle name="40% - Colore 6 15 3 3 3" xfId="29859" xr:uid="{00000000-0005-0000-0000-0000AC730000}"/>
    <cellStyle name="40% - Colore 6 15 3 4" xfId="29860" xr:uid="{00000000-0005-0000-0000-0000AD730000}"/>
    <cellStyle name="40% - Colore 6 15 3 4 2" xfId="29861" xr:uid="{00000000-0005-0000-0000-0000AE730000}"/>
    <cellStyle name="40% - Colore 6 15 3 4 3" xfId="29862" xr:uid="{00000000-0005-0000-0000-0000AF730000}"/>
    <cellStyle name="40% - Colore 6 15 3 5" xfId="29863" xr:uid="{00000000-0005-0000-0000-0000B0730000}"/>
    <cellStyle name="40% - Colore 6 15 3 5 2" xfId="29864" xr:uid="{00000000-0005-0000-0000-0000B1730000}"/>
    <cellStyle name="40% - Colore 6 15 3 5 3" xfId="29865" xr:uid="{00000000-0005-0000-0000-0000B2730000}"/>
    <cellStyle name="40% - Colore 6 15 3 6" xfId="29866" xr:uid="{00000000-0005-0000-0000-0000B3730000}"/>
    <cellStyle name="40% - Colore 6 15 3 7" xfId="29867" xr:uid="{00000000-0005-0000-0000-0000B4730000}"/>
    <cellStyle name="40% - Colore 6 15 4" xfId="29868" xr:uid="{00000000-0005-0000-0000-0000B5730000}"/>
    <cellStyle name="40% - Colore 6 15 4 2" xfId="29869" xr:uid="{00000000-0005-0000-0000-0000B6730000}"/>
    <cellStyle name="40% - Colore 6 15 4 2 2" xfId="29870" xr:uid="{00000000-0005-0000-0000-0000B7730000}"/>
    <cellStyle name="40% - Colore 6 15 4 2 2 2" xfId="29871" xr:uid="{00000000-0005-0000-0000-0000B8730000}"/>
    <cellStyle name="40% - Colore 6 15 4 2 2 3" xfId="29872" xr:uid="{00000000-0005-0000-0000-0000B9730000}"/>
    <cellStyle name="40% - Colore 6 15 4 2 3" xfId="29873" xr:uid="{00000000-0005-0000-0000-0000BA730000}"/>
    <cellStyle name="40% - Colore 6 15 4 2 4" xfId="29874" xr:uid="{00000000-0005-0000-0000-0000BB730000}"/>
    <cellStyle name="40% - Colore 6 15 4 3" xfId="29875" xr:uid="{00000000-0005-0000-0000-0000BC730000}"/>
    <cellStyle name="40% - Colore 6 15 4 3 2" xfId="29876" xr:uid="{00000000-0005-0000-0000-0000BD730000}"/>
    <cellStyle name="40% - Colore 6 15 4 3 3" xfId="29877" xr:uid="{00000000-0005-0000-0000-0000BE730000}"/>
    <cellStyle name="40% - Colore 6 15 4 4" xfId="29878" xr:uid="{00000000-0005-0000-0000-0000BF730000}"/>
    <cellStyle name="40% - Colore 6 15 4 4 2" xfId="29879" xr:uid="{00000000-0005-0000-0000-0000C0730000}"/>
    <cellStyle name="40% - Colore 6 15 4 4 3" xfId="29880" xr:uid="{00000000-0005-0000-0000-0000C1730000}"/>
    <cellStyle name="40% - Colore 6 15 4 5" xfId="29881" xr:uid="{00000000-0005-0000-0000-0000C2730000}"/>
    <cellStyle name="40% - Colore 6 15 4 5 2" xfId="29882" xr:uid="{00000000-0005-0000-0000-0000C3730000}"/>
    <cellStyle name="40% - Colore 6 15 4 5 3" xfId="29883" xr:uid="{00000000-0005-0000-0000-0000C4730000}"/>
    <cellStyle name="40% - Colore 6 15 4 6" xfId="29884" xr:uid="{00000000-0005-0000-0000-0000C5730000}"/>
    <cellStyle name="40% - Colore 6 15 4 7" xfId="29885" xr:uid="{00000000-0005-0000-0000-0000C6730000}"/>
    <cellStyle name="40% - Colore 6 15 5" xfId="29886" xr:uid="{00000000-0005-0000-0000-0000C7730000}"/>
    <cellStyle name="40% - Colore 6 15 5 2" xfId="29887" xr:uid="{00000000-0005-0000-0000-0000C8730000}"/>
    <cellStyle name="40% - Colore 6 15 5 2 2" xfId="29888" xr:uid="{00000000-0005-0000-0000-0000C9730000}"/>
    <cellStyle name="40% - Colore 6 15 5 2 2 2" xfId="29889" xr:uid="{00000000-0005-0000-0000-0000CA730000}"/>
    <cellStyle name="40% - Colore 6 15 5 2 2 3" xfId="29890" xr:uid="{00000000-0005-0000-0000-0000CB730000}"/>
    <cellStyle name="40% - Colore 6 15 5 2 3" xfId="29891" xr:uid="{00000000-0005-0000-0000-0000CC730000}"/>
    <cellStyle name="40% - Colore 6 15 5 2 4" xfId="29892" xr:uid="{00000000-0005-0000-0000-0000CD730000}"/>
    <cellStyle name="40% - Colore 6 15 5 3" xfId="29893" xr:uid="{00000000-0005-0000-0000-0000CE730000}"/>
    <cellStyle name="40% - Colore 6 15 5 3 2" xfId="29894" xr:uid="{00000000-0005-0000-0000-0000CF730000}"/>
    <cellStyle name="40% - Colore 6 15 5 3 3" xfId="29895" xr:uid="{00000000-0005-0000-0000-0000D0730000}"/>
    <cellStyle name="40% - Colore 6 15 5 4" xfId="29896" xr:uid="{00000000-0005-0000-0000-0000D1730000}"/>
    <cellStyle name="40% - Colore 6 15 5 4 2" xfId="29897" xr:uid="{00000000-0005-0000-0000-0000D2730000}"/>
    <cellStyle name="40% - Colore 6 15 5 4 3" xfId="29898" xr:uid="{00000000-0005-0000-0000-0000D3730000}"/>
    <cellStyle name="40% - Colore 6 15 5 5" xfId="29899" xr:uid="{00000000-0005-0000-0000-0000D4730000}"/>
    <cellStyle name="40% - Colore 6 15 5 5 2" xfId="29900" xr:uid="{00000000-0005-0000-0000-0000D5730000}"/>
    <cellStyle name="40% - Colore 6 15 5 5 3" xfId="29901" xr:uid="{00000000-0005-0000-0000-0000D6730000}"/>
    <cellStyle name="40% - Colore 6 15 5 6" xfId="29902" xr:uid="{00000000-0005-0000-0000-0000D7730000}"/>
    <cellStyle name="40% - Colore 6 15 5 7" xfId="29903" xr:uid="{00000000-0005-0000-0000-0000D8730000}"/>
    <cellStyle name="40% - Colore 6 15 6" xfId="29904" xr:uid="{00000000-0005-0000-0000-0000D9730000}"/>
    <cellStyle name="40% - Colore 6 15 6 2" xfId="29905" xr:uid="{00000000-0005-0000-0000-0000DA730000}"/>
    <cellStyle name="40% - Colore 6 15 6 2 2" xfId="29906" xr:uid="{00000000-0005-0000-0000-0000DB730000}"/>
    <cellStyle name="40% - Colore 6 15 6 2 3" xfId="29907" xr:uid="{00000000-0005-0000-0000-0000DC730000}"/>
    <cellStyle name="40% - Colore 6 15 6 3" xfId="29908" xr:uid="{00000000-0005-0000-0000-0000DD730000}"/>
    <cellStyle name="40% - Colore 6 15 6 4" xfId="29909" xr:uid="{00000000-0005-0000-0000-0000DE730000}"/>
    <cellStyle name="40% - Colore 6 15 7" xfId="29910" xr:uid="{00000000-0005-0000-0000-0000DF730000}"/>
    <cellStyle name="40% - Colore 6 15 7 2" xfId="29911" xr:uid="{00000000-0005-0000-0000-0000E0730000}"/>
    <cellStyle name="40% - Colore 6 15 7 3" xfId="29912" xr:uid="{00000000-0005-0000-0000-0000E1730000}"/>
    <cellStyle name="40% - Colore 6 15 8" xfId="29913" xr:uid="{00000000-0005-0000-0000-0000E2730000}"/>
    <cellStyle name="40% - Colore 6 15 8 2" xfId="29914" xr:uid="{00000000-0005-0000-0000-0000E3730000}"/>
    <cellStyle name="40% - Colore 6 15 8 3" xfId="29915" xr:uid="{00000000-0005-0000-0000-0000E4730000}"/>
    <cellStyle name="40% - Colore 6 15 9" xfId="29916" xr:uid="{00000000-0005-0000-0000-0000E5730000}"/>
    <cellStyle name="40% - Colore 6 15 9 2" xfId="29917" xr:uid="{00000000-0005-0000-0000-0000E6730000}"/>
    <cellStyle name="40% - Colore 6 15 9 3" xfId="29918" xr:uid="{00000000-0005-0000-0000-0000E7730000}"/>
    <cellStyle name="40% - Colore 6 16" xfId="29919" xr:uid="{00000000-0005-0000-0000-0000E8730000}"/>
    <cellStyle name="40% - Colore 6 16 10" xfId="29920" xr:uid="{00000000-0005-0000-0000-0000E9730000}"/>
    <cellStyle name="40% - Colore 6 16 11" xfId="29921" xr:uid="{00000000-0005-0000-0000-0000EA730000}"/>
    <cellStyle name="40% - Colore 6 16 2" xfId="29922" xr:uid="{00000000-0005-0000-0000-0000EB730000}"/>
    <cellStyle name="40% - Colore 6 16 2 10" xfId="29923" xr:uid="{00000000-0005-0000-0000-0000EC730000}"/>
    <cellStyle name="40% - Colore 6 16 2 2" xfId="29924" xr:uid="{00000000-0005-0000-0000-0000ED730000}"/>
    <cellStyle name="40% - Colore 6 16 2 2 2" xfId="29925" xr:uid="{00000000-0005-0000-0000-0000EE730000}"/>
    <cellStyle name="40% - Colore 6 16 2 2 2 2" xfId="29926" xr:uid="{00000000-0005-0000-0000-0000EF730000}"/>
    <cellStyle name="40% - Colore 6 16 2 2 2 2 2" xfId="29927" xr:uid="{00000000-0005-0000-0000-0000F0730000}"/>
    <cellStyle name="40% - Colore 6 16 2 2 2 2 3" xfId="29928" xr:uid="{00000000-0005-0000-0000-0000F1730000}"/>
    <cellStyle name="40% - Colore 6 16 2 2 2 3" xfId="29929" xr:uid="{00000000-0005-0000-0000-0000F2730000}"/>
    <cellStyle name="40% - Colore 6 16 2 2 2 4" xfId="29930" xr:uid="{00000000-0005-0000-0000-0000F3730000}"/>
    <cellStyle name="40% - Colore 6 16 2 2 3" xfId="29931" xr:uid="{00000000-0005-0000-0000-0000F4730000}"/>
    <cellStyle name="40% - Colore 6 16 2 2 3 2" xfId="29932" xr:uid="{00000000-0005-0000-0000-0000F5730000}"/>
    <cellStyle name="40% - Colore 6 16 2 2 3 3" xfId="29933" xr:uid="{00000000-0005-0000-0000-0000F6730000}"/>
    <cellStyle name="40% - Colore 6 16 2 2 4" xfId="29934" xr:uid="{00000000-0005-0000-0000-0000F7730000}"/>
    <cellStyle name="40% - Colore 6 16 2 2 4 2" xfId="29935" xr:uid="{00000000-0005-0000-0000-0000F8730000}"/>
    <cellStyle name="40% - Colore 6 16 2 2 4 3" xfId="29936" xr:uid="{00000000-0005-0000-0000-0000F9730000}"/>
    <cellStyle name="40% - Colore 6 16 2 2 5" xfId="29937" xr:uid="{00000000-0005-0000-0000-0000FA730000}"/>
    <cellStyle name="40% - Colore 6 16 2 2 5 2" xfId="29938" xr:uid="{00000000-0005-0000-0000-0000FB730000}"/>
    <cellStyle name="40% - Colore 6 16 2 2 5 3" xfId="29939" xr:uid="{00000000-0005-0000-0000-0000FC730000}"/>
    <cellStyle name="40% - Colore 6 16 2 2 6" xfId="29940" xr:uid="{00000000-0005-0000-0000-0000FD730000}"/>
    <cellStyle name="40% - Colore 6 16 2 2 7" xfId="29941" xr:uid="{00000000-0005-0000-0000-0000FE730000}"/>
    <cellStyle name="40% - Colore 6 16 2 3" xfId="29942" xr:uid="{00000000-0005-0000-0000-0000FF730000}"/>
    <cellStyle name="40% - Colore 6 16 2 3 2" xfId="29943" xr:uid="{00000000-0005-0000-0000-000000740000}"/>
    <cellStyle name="40% - Colore 6 16 2 3 2 2" xfId="29944" xr:uid="{00000000-0005-0000-0000-000001740000}"/>
    <cellStyle name="40% - Colore 6 16 2 3 2 2 2" xfId="29945" xr:uid="{00000000-0005-0000-0000-000002740000}"/>
    <cellStyle name="40% - Colore 6 16 2 3 2 2 3" xfId="29946" xr:uid="{00000000-0005-0000-0000-000003740000}"/>
    <cellStyle name="40% - Colore 6 16 2 3 2 3" xfId="29947" xr:uid="{00000000-0005-0000-0000-000004740000}"/>
    <cellStyle name="40% - Colore 6 16 2 3 2 4" xfId="29948" xr:uid="{00000000-0005-0000-0000-000005740000}"/>
    <cellStyle name="40% - Colore 6 16 2 3 3" xfId="29949" xr:uid="{00000000-0005-0000-0000-000006740000}"/>
    <cellStyle name="40% - Colore 6 16 2 3 3 2" xfId="29950" xr:uid="{00000000-0005-0000-0000-000007740000}"/>
    <cellStyle name="40% - Colore 6 16 2 3 3 3" xfId="29951" xr:uid="{00000000-0005-0000-0000-000008740000}"/>
    <cellStyle name="40% - Colore 6 16 2 3 4" xfId="29952" xr:uid="{00000000-0005-0000-0000-000009740000}"/>
    <cellStyle name="40% - Colore 6 16 2 3 4 2" xfId="29953" xr:uid="{00000000-0005-0000-0000-00000A740000}"/>
    <cellStyle name="40% - Colore 6 16 2 3 4 3" xfId="29954" xr:uid="{00000000-0005-0000-0000-00000B740000}"/>
    <cellStyle name="40% - Colore 6 16 2 3 5" xfId="29955" xr:uid="{00000000-0005-0000-0000-00000C740000}"/>
    <cellStyle name="40% - Colore 6 16 2 3 5 2" xfId="29956" xr:uid="{00000000-0005-0000-0000-00000D740000}"/>
    <cellStyle name="40% - Colore 6 16 2 3 5 3" xfId="29957" xr:uid="{00000000-0005-0000-0000-00000E740000}"/>
    <cellStyle name="40% - Colore 6 16 2 3 6" xfId="29958" xr:uid="{00000000-0005-0000-0000-00000F740000}"/>
    <cellStyle name="40% - Colore 6 16 2 3 7" xfId="29959" xr:uid="{00000000-0005-0000-0000-000010740000}"/>
    <cellStyle name="40% - Colore 6 16 2 4" xfId="29960" xr:uid="{00000000-0005-0000-0000-000011740000}"/>
    <cellStyle name="40% - Colore 6 16 2 4 2" xfId="29961" xr:uid="{00000000-0005-0000-0000-000012740000}"/>
    <cellStyle name="40% - Colore 6 16 2 4 2 2" xfId="29962" xr:uid="{00000000-0005-0000-0000-000013740000}"/>
    <cellStyle name="40% - Colore 6 16 2 4 2 2 2" xfId="29963" xr:uid="{00000000-0005-0000-0000-000014740000}"/>
    <cellStyle name="40% - Colore 6 16 2 4 2 2 3" xfId="29964" xr:uid="{00000000-0005-0000-0000-000015740000}"/>
    <cellStyle name="40% - Colore 6 16 2 4 2 3" xfId="29965" xr:uid="{00000000-0005-0000-0000-000016740000}"/>
    <cellStyle name="40% - Colore 6 16 2 4 2 4" xfId="29966" xr:uid="{00000000-0005-0000-0000-000017740000}"/>
    <cellStyle name="40% - Colore 6 16 2 4 3" xfId="29967" xr:uid="{00000000-0005-0000-0000-000018740000}"/>
    <cellStyle name="40% - Colore 6 16 2 4 3 2" xfId="29968" xr:uid="{00000000-0005-0000-0000-000019740000}"/>
    <cellStyle name="40% - Colore 6 16 2 4 3 3" xfId="29969" xr:uid="{00000000-0005-0000-0000-00001A740000}"/>
    <cellStyle name="40% - Colore 6 16 2 4 4" xfId="29970" xr:uid="{00000000-0005-0000-0000-00001B740000}"/>
    <cellStyle name="40% - Colore 6 16 2 4 4 2" xfId="29971" xr:uid="{00000000-0005-0000-0000-00001C740000}"/>
    <cellStyle name="40% - Colore 6 16 2 4 4 3" xfId="29972" xr:uid="{00000000-0005-0000-0000-00001D740000}"/>
    <cellStyle name="40% - Colore 6 16 2 4 5" xfId="29973" xr:uid="{00000000-0005-0000-0000-00001E740000}"/>
    <cellStyle name="40% - Colore 6 16 2 4 5 2" xfId="29974" xr:uid="{00000000-0005-0000-0000-00001F740000}"/>
    <cellStyle name="40% - Colore 6 16 2 4 5 3" xfId="29975" xr:uid="{00000000-0005-0000-0000-000020740000}"/>
    <cellStyle name="40% - Colore 6 16 2 4 6" xfId="29976" xr:uid="{00000000-0005-0000-0000-000021740000}"/>
    <cellStyle name="40% - Colore 6 16 2 4 7" xfId="29977" xr:uid="{00000000-0005-0000-0000-000022740000}"/>
    <cellStyle name="40% - Colore 6 16 2 5" xfId="29978" xr:uid="{00000000-0005-0000-0000-000023740000}"/>
    <cellStyle name="40% - Colore 6 16 2 5 2" xfId="29979" xr:uid="{00000000-0005-0000-0000-000024740000}"/>
    <cellStyle name="40% - Colore 6 16 2 5 2 2" xfId="29980" xr:uid="{00000000-0005-0000-0000-000025740000}"/>
    <cellStyle name="40% - Colore 6 16 2 5 2 3" xfId="29981" xr:uid="{00000000-0005-0000-0000-000026740000}"/>
    <cellStyle name="40% - Colore 6 16 2 5 3" xfId="29982" xr:uid="{00000000-0005-0000-0000-000027740000}"/>
    <cellStyle name="40% - Colore 6 16 2 5 4" xfId="29983" xr:uid="{00000000-0005-0000-0000-000028740000}"/>
    <cellStyle name="40% - Colore 6 16 2 6" xfId="29984" xr:uid="{00000000-0005-0000-0000-000029740000}"/>
    <cellStyle name="40% - Colore 6 16 2 6 2" xfId="29985" xr:uid="{00000000-0005-0000-0000-00002A740000}"/>
    <cellStyle name="40% - Colore 6 16 2 6 3" xfId="29986" xr:uid="{00000000-0005-0000-0000-00002B740000}"/>
    <cellStyle name="40% - Colore 6 16 2 7" xfId="29987" xr:uid="{00000000-0005-0000-0000-00002C740000}"/>
    <cellStyle name="40% - Colore 6 16 2 7 2" xfId="29988" xr:uid="{00000000-0005-0000-0000-00002D740000}"/>
    <cellStyle name="40% - Colore 6 16 2 7 3" xfId="29989" xr:uid="{00000000-0005-0000-0000-00002E740000}"/>
    <cellStyle name="40% - Colore 6 16 2 8" xfId="29990" xr:uid="{00000000-0005-0000-0000-00002F740000}"/>
    <cellStyle name="40% - Colore 6 16 2 8 2" xfId="29991" xr:uid="{00000000-0005-0000-0000-000030740000}"/>
    <cellStyle name="40% - Colore 6 16 2 8 3" xfId="29992" xr:uid="{00000000-0005-0000-0000-000031740000}"/>
    <cellStyle name="40% - Colore 6 16 2 9" xfId="29993" xr:uid="{00000000-0005-0000-0000-000032740000}"/>
    <cellStyle name="40% - Colore 6 16 3" xfId="29994" xr:uid="{00000000-0005-0000-0000-000033740000}"/>
    <cellStyle name="40% - Colore 6 16 3 2" xfId="29995" xr:uid="{00000000-0005-0000-0000-000034740000}"/>
    <cellStyle name="40% - Colore 6 16 3 2 2" xfId="29996" xr:uid="{00000000-0005-0000-0000-000035740000}"/>
    <cellStyle name="40% - Colore 6 16 3 2 2 2" xfId="29997" xr:uid="{00000000-0005-0000-0000-000036740000}"/>
    <cellStyle name="40% - Colore 6 16 3 2 2 3" xfId="29998" xr:uid="{00000000-0005-0000-0000-000037740000}"/>
    <cellStyle name="40% - Colore 6 16 3 2 3" xfId="29999" xr:uid="{00000000-0005-0000-0000-000038740000}"/>
    <cellStyle name="40% - Colore 6 16 3 2 4" xfId="30000" xr:uid="{00000000-0005-0000-0000-000039740000}"/>
    <cellStyle name="40% - Colore 6 16 3 3" xfId="30001" xr:uid="{00000000-0005-0000-0000-00003A740000}"/>
    <cellStyle name="40% - Colore 6 16 3 3 2" xfId="30002" xr:uid="{00000000-0005-0000-0000-00003B740000}"/>
    <cellStyle name="40% - Colore 6 16 3 3 3" xfId="30003" xr:uid="{00000000-0005-0000-0000-00003C740000}"/>
    <cellStyle name="40% - Colore 6 16 3 4" xfId="30004" xr:uid="{00000000-0005-0000-0000-00003D740000}"/>
    <cellStyle name="40% - Colore 6 16 3 4 2" xfId="30005" xr:uid="{00000000-0005-0000-0000-00003E740000}"/>
    <cellStyle name="40% - Colore 6 16 3 4 3" xfId="30006" xr:uid="{00000000-0005-0000-0000-00003F740000}"/>
    <cellStyle name="40% - Colore 6 16 3 5" xfId="30007" xr:uid="{00000000-0005-0000-0000-000040740000}"/>
    <cellStyle name="40% - Colore 6 16 3 5 2" xfId="30008" xr:uid="{00000000-0005-0000-0000-000041740000}"/>
    <cellStyle name="40% - Colore 6 16 3 5 3" xfId="30009" xr:uid="{00000000-0005-0000-0000-000042740000}"/>
    <cellStyle name="40% - Colore 6 16 3 6" xfId="30010" xr:uid="{00000000-0005-0000-0000-000043740000}"/>
    <cellStyle name="40% - Colore 6 16 3 7" xfId="30011" xr:uid="{00000000-0005-0000-0000-000044740000}"/>
    <cellStyle name="40% - Colore 6 16 4" xfId="30012" xr:uid="{00000000-0005-0000-0000-000045740000}"/>
    <cellStyle name="40% - Colore 6 16 4 2" xfId="30013" xr:uid="{00000000-0005-0000-0000-000046740000}"/>
    <cellStyle name="40% - Colore 6 16 4 2 2" xfId="30014" xr:uid="{00000000-0005-0000-0000-000047740000}"/>
    <cellStyle name="40% - Colore 6 16 4 2 2 2" xfId="30015" xr:uid="{00000000-0005-0000-0000-000048740000}"/>
    <cellStyle name="40% - Colore 6 16 4 2 2 3" xfId="30016" xr:uid="{00000000-0005-0000-0000-000049740000}"/>
    <cellStyle name="40% - Colore 6 16 4 2 3" xfId="30017" xr:uid="{00000000-0005-0000-0000-00004A740000}"/>
    <cellStyle name="40% - Colore 6 16 4 2 4" xfId="30018" xr:uid="{00000000-0005-0000-0000-00004B740000}"/>
    <cellStyle name="40% - Colore 6 16 4 3" xfId="30019" xr:uid="{00000000-0005-0000-0000-00004C740000}"/>
    <cellStyle name="40% - Colore 6 16 4 3 2" xfId="30020" xr:uid="{00000000-0005-0000-0000-00004D740000}"/>
    <cellStyle name="40% - Colore 6 16 4 3 3" xfId="30021" xr:uid="{00000000-0005-0000-0000-00004E740000}"/>
    <cellStyle name="40% - Colore 6 16 4 4" xfId="30022" xr:uid="{00000000-0005-0000-0000-00004F740000}"/>
    <cellStyle name="40% - Colore 6 16 4 4 2" xfId="30023" xr:uid="{00000000-0005-0000-0000-000050740000}"/>
    <cellStyle name="40% - Colore 6 16 4 4 3" xfId="30024" xr:uid="{00000000-0005-0000-0000-000051740000}"/>
    <cellStyle name="40% - Colore 6 16 4 5" xfId="30025" xr:uid="{00000000-0005-0000-0000-000052740000}"/>
    <cellStyle name="40% - Colore 6 16 4 5 2" xfId="30026" xr:uid="{00000000-0005-0000-0000-000053740000}"/>
    <cellStyle name="40% - Colore 6 16 4 5 3" xfId="30027" xr:uid="{00000000-0005-0000-0000-000054740000}"/>
    <cellStyle name="40% - Colore 6 16 4 6" xfId="30028" xr:uid="{00000000-0005-0000-0000-000055740000}"/>
    <cellStyle name="40% - Colore 6 16 4 7" xfId="30029" xr:uid="{00000000-0005-0000-0000-000056740000}"/>
    <cellStyle name="40% - Colore 6 16 5" xfId="30030" xr:uid="{00000000-0005-0000-0000-000057740000}"/>
    <cellStyle name="40% - Colore 6 16 5 2" xfId="30031" xr:uid="{00000000-0005-0000-0000-000058740000}"/>
    <cellStyle name="40% - Colore 6 16 5 2 2" xfId="30032" xr:uid="{00000000-0005-0000-0000-000059740000}"/>
    <cellStyle name="40% - Colore 6 16 5 2 2 2" xfId="30033" xr:uid="{00000000-0005-0000-0000-00005A740000}"/>
    <cellStyle name="40% - Colore 6 16 5 2 2 3" xfId="30034" xr:uid="{00000000-0005-0000-0000-00005B740000}"/>
    <cellStyle name="40% - Colore 6 16 5 2 3" xfId="30035" xr:uid="{00000000-0005-0000-0000-00005C740000}"/>
    <cellStyle name="40% - Colore 6 16 5 2 4" xfId="30036" xr:uid="{00000000-0005-0000-0000-00005D740000}"/>
    <cellStyle name="40% - Colore 6 16 5 3" xfId="30037" xr:uid="{00000000-0005-0000-0000-00005E740000}"/>
    <cellStyle name="40% - Colore 6 16 5 3 2" xfId="30038" xr:uid="{00000000-0005-0000-0000-00005F740000}"/>
    <cellStyle name="40% - Colore 6 16 5 3 3" xfId="30039" xr:uid="{00000000-0005-0000-0000-000060740000}"/>
    <cellStyle name="40% - Colore 6 16 5 4" xfId="30040" xr:uid="{00000000-0005-0000-0000-000061740000}"/>
    <cellStyle name="40% - Colore 6 16 5 4 2" xfId="30041" xr:uid="{00000000-0005-0000-0000-000062740000}"/>
    <cellStyle name="40% - Colore 6 16 5 4 3" xfId="30042" xr:uid="{00000000-0005-0000-0000-000063740000}"/>
    <cellStyle name="40% - Colore 6 16 5 5" xfId="30043" xr:uid="{00000000-0005-0000-0000-000064740000}"/>
    <cellStyle name="40% - Colore 6 16 5 5 2" xfId="30044" xr:uid="{00000000-0005-0000-0000-000065740000}"/>
    <cellStyle name="40% - Colore 6 16 5 5 3" xfId="30045" xr:uid="{00000000-0005-0000-0000-000066740000}"/>
    <cellStyle name="40% - Colore 6 16 5 6" xfId="30046" xr:uid="{00000000-0005-0000-0000-000067740000}"/>
    <cellStyle name="40% - Colore 6 16 5 7" xfId="30047" xr:uid="{00000000-0005-0000-0000-000068740000}"/>
    <cellStyle name="40% - Colore 6 16 6" xfId="30048" xr:uid="{00000000-0005-0000-0000-000069740000}"/>
    <cellStyle name="40% - Colore 6 16 6 2" xfId="30049" xr:uid="{00000000-0005-0000-0000-00006A740000}"/>
    <cellStyle name="40% - Colore 6 16 6 2 2" xfId="30050" xr:uid="{00000000-0005-0000-0000-00006B740000}"/>
    <cellStyle name="40% - Colore 6 16 6 2 3" xfId="30051" xr:uid="{00000000-0005-0000-0000-00006C740000}"/>
    <cellStyle name="40% - Colore 6 16 6 3" xfId="30052" xr:uid="{00000000-0005-0000-0000-00006D740000}"/>
    <cellStyle name="40% - Colore 6 16 6 4" xfId="30053" xr:uid="{00000000-0005-0000-0000-00006E740000}"/>
    <cellStyle name="40% - Colore 6 16 7" xfId="30054" xr:uid="{00000000-0005-0000-0000-00006F740000}"/>
    <cellStyle name="40% - Colore 6 16 7 2" xfId="30055" xr:uid="{00000000-0005-0000-0000-000070740000}"/>
    <cellStyle name="40% - Colore 6 16 7 3" xfId="30056" xr:uid="{00000000-0005-0000-0000-000071740000}"/>
    <cellStyle name="40% - Colore 6 16 8" xfId="30057" xr:uid="{00000000-0005-0000-0000-000072740000}"/>
    <cellStyle name="40% - Colore 6 16 8 2" xfId="30058" xr:uid="{00000000-0005-0000-0000-000073740000}"/>
    <cellStyle name="40% - Colore 6 16 8 3" xfId="30059" xr:uid="{00000000-0005-0000-0000-000074740000}"/>
    <cellStyle name="40% - Colore 6 16 9" xfId="30060" xr:uid="{00000000-0005-0000-0000-000075740000}"/>
    <cellStyle name="40% - Colore 6 16 9 2" xfId="30061" xr:uid="{00000000-0005-0000-0000-000076740000}"/>
    <cellStyle name="40% - Colore 6 16 9 3" xfId="30062" xr:uid="{00000000-0005-0000-0000-000077740000}"/>
    <cellStyle name="40% - Colore 6 17" xfId="30063" xr:uid="{00000000-0005-0000-0000-000078740000}"/>
    <cellStyle name="40% - Colore 6 17 10" xfId="30064" xr:uid="{00000000-0005-0000-0000-000079740000}"/>
    <cellStyle name="40% - Colore 6 17 11" xfId="30065" xr:uid="{00000000-0005-0000-0000-00007A740000}"/>
    <cellStyle name="40% - Colore 6 17 2" xfId="30066" xr:uid="{00000000-0005-0000-0000-00007B740000}"/>
    <cellStyle name="40% - Colore 6 17 2 10" xfId="30067" xr:uid="{00000000-0005-0000-0000-00007C740000}"/>
    <cellStyle name="40% - Colore 6 17 2 2" xfId="30068" xr:uid="{00000000-0005-0000-0000-00007D740000}"/>
    <cellStyle name="40% - Colore 6 17 2 2 2" xfId="30069" xr:uid="{00000000-0005-0000-0000-00007E740000}"/>
    <cellStyle name="40% - Colore 6 17 2 2 2 2" xfId="30070" xr:uid="{00000000-0005-0000-0000-00007F740000}"/>
    <cellStyle name="40% - Colore 6 17 2 2 2 2 2" xfId="30071" xr:uid="{00000000-0005-0000-0000-000080740000}"/>
    <cellStyle name="40% - Colore 6 17 2 2 2 2 3" xfId="30072" xr:uid="{00000000-0005-0000-0000-000081740000}"/>
    <cellStyle name="40% - Colore 6 17 2 2 2 3" xfId="30073" xr:uid="{00000000-0005-0000-0000-000082740000}"/>
    <cellStyle name="40% - Colore 6 17 2 2 2 4" xfId="30074" xr:uid="{00000000-0005-0000-0000-000083740000}"/>
    <cellStyle name="40% - Colore 6 17 2 2 3" xfId="30075" xr:uid="{00000000-0005-0000-0000-000084740000}"/>
    <cellStyle name="40% - Colore 6 17 2 2 3 2" xfId="30076" xr:uid="{00000000-0005-0000-0000-000085740000}"/>
    <cellStyle name="40% - Colore 6 17 2 2 3 3" xfId="30077" xr:uid="{00000000-0005-0000-0000-000086740000}"/>
    <cellStyle name="40% - Colore 6 17 2 2 4" xfId="30078" xr:uid="{00000000-0005-0000-0000-000087740000}"/>
    <cellStyle name="40% - Colore 6 17 2 2 4 2" xfId="30079" xr:uid="{00000000-0005-0000-0000-000088740000}"/>
    <cellStyle name="40% - Colore 6 17 2 2 4 3" xfId="30080" xr:uid="{00000000-0005-0000-0000-000089740000}"/>
    <cellStyle name="40% - Colore 6 17 2 2 5" xfId="30081" xr:uid="{00000000-0005-0000-0000-00008A740000}"/>
    <cellStyle name="40% - Colore 6 17 2 2 5 2" xfId="30082" xr:uid="{00000000-0005-0000-0000-00008B740000}"/>
    <cellStyle name="40% - Colore 6 17 2 2 5 3" xfId="30083" xr:uid="{00000000-0005-0000-0000-00008C740000}"/>
    <cellStyle name="40% - Colore 6 17 2 2 6" xfId="30084" xr:uid="{00000000-0005-0000-0000-00008D740000}"/>
    <cellStyle name="40% - Colore 6 17 2 2 7" xfId="30085" xr:uid="{00000000-0005-0000-0000-00008E740000}"/>
    <cellStyle name="40% - Colore 6 17 2 3" xfId="30086" xr:uid="{00000000-0005-0000-0000-00008F740000}"/>
    <cellStyle name="40% - Colore 6 17 2 3 2" xfId="30087" xr:uid="{00000000-0005-0000-0000-000090740000}"/>
    <cellStyle name="40% - Colore 6 17 2 3 2 2" xfId="30088" xr:uid="{00000000-0005-0000-0000-000091740000}"/>
    <cellStyle name="40% - Colore 6 17 2 3 2 2 2" xfId="30089" xr:uid="{00000000-0005-0000-0000-000092740000}"/>
    <cellStyle name="40% - Colore 6 17 2 3 2 2 3" xfId="30090" xr:uid="{00000000-0005-0000-0000-000093740000}"/>
    <cellStyle name="40% - Colore 6 17 2 3 2 3" xfId="30091" xr:uid="{00000000-0005-0000-0000-000094740000}"/>
    <cellStyle name="40% - Colore 6 17 2 3 2 4" xfId="30092" xr:uid="{00000000-0005-0000-0000-000095740000}"/>
    <cellStyle name="40% - Colore 6 17 2 3 3" xfId="30093" xr:uid="{00000000-0005-0000-0000-000096740000}"/>
    <cellStyle name="40% - Colore 6 17 2 3 3 2" xfId="30094" xr:uid="{00000000-0005-0000-0000-000097740000}"/>
    <cellStyle name="40% - Colore 6 17 2 3 3 3" xfId="30095" xr:uid="{00000000-0005-0000-0000-000098740000}"/>
    <cellStyle name="40% - Colore 6 17 2 3 4" xfId="30096" xr:uid="{00000000-0005-0000-0000-000099740000}"/>
    <cellStyle name="40% - Colore 6 17 2 3 4 2" xfId="30097" xr:uid="{00000000-0005-0000-0000-00009A740000}"/>
    <cellStyle name="40% - Colore 6 17 2 3 4 3" xfId="30098" xr:uid="{00000000-0005-0000-0000-00009B740000}"/>
    <cellStyle name="40% - Colore 6 17 2 3 5" xfId="30099" xr:uid="{00000000-0005-0000-0000-00009C740000}"/>
    <cellStyle name="40% - Colore 6 17 2 3 5 2" xfId="30100" xr:uid="{00000000-0005-0000-0000-00009D740000}"/>
    <cellStyle name="40% - Colore 6 17 2 3 5 3" xfId="30101" xr:uid="{00000000-0005-0000-0000-00009E740000}"/>
    <cellStyle name="40% - Colore 6 17 2 3 6" xfId="30102" xr:uid="{00000000-0005-0000-0000-00009F740000}"/>
    <cellStyle name="40% - Colore 6 17 2 3 7" xfId="30103" xr:uid="{00000000-0005-0000-0000-0000A0740000}"/>
    <cellStyle name="40% - Colore 6 17 2 4" xfId="30104" xr:uid="{00000000-0005-0000-0000-0000A1740000}"/>
    <cellStyle name="40% - Colore 6 17 2 4 2" xfId="30105" xr:uid="{00000000-0005-0000-0000-0000A2740000}"/>
    <cellStyle name="40% - Colore 6 17 2 4 2 2" xfId="30106" xr:uid="{00000000-0005-0000-0000-0000A3740000}"/>
    <cellStyle name="40% - Colore 6 17 2 4 2 2 2" xfId="30107" xr:uid="{00000000-0005-0000-0000-0000A4740000}"/>
    <cellStyle name="40% - Colore 6 17 2 4 2 2 3" xfId="30108" xr:uid="{00000000-0005-0000-0000-0000A5740000}"/>
    <cellStyle name="40% - Colore 6 17 2 4 2 3" xfId="30109" xr:uid="{00000000-0005-0000-0000-0000A6740000}"/>
    <cellStyle name="40% - Colore 6 17 2 4 2 4" xfId="30110" xr:uid="{00000000-0005-0000-0000-0000A7740000}"/>
    <cellStyle name="40% - Colore 6 17 2 4 3" xfId="30111" xr:uid="{00000000-0005-0000-0000-0000A8740000}"/>
    <cellStyle name="40% - Colore 6 17 2 4 3 2" xfId="30112" xr:uid="{00000000-0005-0000-0000-0000A9740000}"/>
    <cellStyle name="40% - Colore 6 17 2 4 3 3" xfId="30113" xr:uid="{00000000-0005-0000-0000-0000AA740000}"/>
    <cellStyle name="40% - Colore 6 17 2 4 4" xfId="30114" xr:uid="{00000000-0005-0000-0000-0000AB740000}"/>
    <cellStyle name="40% - Colore 6 17 2 4 4 2" xfId="30115" xr:uid="{00000000-0005-0000-0000-0000AC740000}"/>
    <cellStyle name="40% - Colore 6 17 2 4 4 3" xfId="30116" xr:uid="{00000000-0005-0000-0000-0000AD740000}"/>
    <cellStyle name="40% - Colore 6 17 2 4 5" xfId="30117" xr:uid="{00000000-0005-0000-0000-0000AE740000}"/>
    <cellStyle name="40% - Colore 6 17 2 4 5 2" xfId="30118" xr:uid="{00000000-0005-0000-0000-0000AF740000}"/>
    <cellStyle name="40% - Colore 6 17 2 4 5 3" xfId="30119" xr:uid="{00000000-0005-0000-0000-0000B0740000}"/>
    <cellStyle name="40% - Colore 6 17 2 4 6" xfId="30120" xr:uid="{00000000-0005-0000-0000-0000B1740000}"/>
    <cellStyle name="40% - Colore 6 17 2 4 7" xfId="30121" xr:uid="{00000000-0005-0000-0000-0000B2740000}"/>
    <cellStyle name="40% - Colore 6 17 2 5" xfId="30122" xr:uid="{00000000-0005-0000-0000-0000B3740000}"/>
    <cellStyle name="40% - Colore 6 17 2 5 2" xfId="30123" xr:uid="{00000000-0005-0000-0000-0000B4740000}"/>
    <cellStyle name="40% - Colore 6 17 2 5 2 2" xfId="30124" xr:uid="{00000000-0005-0000-0000-0000B5740000}"/>
    <cellStyle name="40% - Colore 6 17 2 5 2 3" xfId="30125" xr:uid="{00000000-0005-0000-0000-0000B6740000}"/>
    <cellStyle name="40% - Colore 6 17 2 5 3" xfId="30126" xr:uid="{00000000-0005-0000-0000-0000B7740000}"/>
    <cellStyle name="40% - Colore 6 17 2 5 4" xfId="30127" xr:uid="{00000000-0005-0000-0000-0000B8740000}"/>
    <cellStyle name="40% - Colore 6 17 2 6" xfId="30128" xr:uid="{00000000-0005-0000-0000-0000B9740000}"/>
    <cellStyle name="40% - Colore 6 17 2 6 2" xfId="30129" xr:uid="{00000000-0005-0000-0000-0000BA740000}"/>
    <cellStyle name="40% - Colore 6 17 2 6 3" xfId="30130" xr:uid="{00000000-0005-0000-0000-0000BB740000}"/>
    <cellStyle name="40% - Colore 6 17 2 7" xfId="30131" xr:uid="{00000000-0005-0000-0000-0000BC740000}"/>
    <cellStyle name="40% - Colore 6 17 2 7 2" xfId="30132" xr:uid="{00000000-0005-0000-0000-0000BD740000}"/>
    <cellStyle name="40% - Colore 6 17 2 7 3" xfId="30133" xr:uid="{00000000-0005-0000-0000-0000BE740000}"/>
    <cellStyle name="40% - Colore 6 17 2 8" xfId="30134" xr:uid="{00000000-0005-0000-0000-0000BF740000}"/>
    <cellStyle name="40% - Colore 6 17 2 8 2" xfId="30135" xr:uid="{00000000-0005-0000-0000-0000C0740000}"/>
    <cellStyle name="40% - Colore 6 17 2 8 3" xfId="30136" xr:uid="{00000000-0005-0000-0000-0000C1740000}"/>
    <cellStyle name="40% - Colore 6 17 2 9" xfId="30137" xr:uid="{00000000-0005-0000-0000-0000C2740000}"/>
    <cellStyle name="40% - Colore 6 17 3" xfId="30138" xr:uid="{00000000-0005-0000-0000-0000C3740000}"/>
    <cellStyle name="40% - Colore 6 17 3 2" xfId="30139" xr:uid="{00000000-0005-0000-0000-0000C4740000}"/>
    <cellStyle name="40% - Colore 6 17 3 2 2" xfId="30140" xr:uid="{00000000-0005-0000-0000-0000C5740000}"/>
    <cellStyle name="40% - Colore 6 17 3 2 2 2" xfId="30141" xr:uid="{00000000-0005-0000-0000-0000C6740000}"/>
    <cellStyle name="40% - Colore 6 17 3 2 2 3" xfId="30142" xr:uid="{00000000-0005-0000-0000-0000C7740000}"/>
    <cellStyle name="40% - Colore 6 17 3 2 3" xfId="30143" xr:uid="{00000000-0005-0000-0000-0000C8740000}"/>
    <cellStyle name="40% - Colore 6 17 3 2 4" xfId="30144" xr:uid="{00000000-0005-0000-0000-0000C9740000}"/>
    <cellStyle name="40% - Colore 6 17 3 3" xfId="30145" xr:uid="{00000000-0005-0000-0000-0000CA740000}"/>
    <cellStyle name="40% - Colore 6 17 3 3 2" xfId="30146" xr:uid="{00000000-0005-0000-0000-0000CB740000}"/>
    <cellStyle name="40% - Colore 6 17 3 3 3" xfId="30147" xr:uid="{00000000-0005-0000-0000-0000CC740000}"/>
    <cellStyle name="40% - Colore 6 17 3 4" xfId="30148" xr:uid="{00000000-0005-0000-0000-0000CD740000}"/>
    <cellStyle name="40% - Colore 6 17 3 4 2" xfId="30149" xr:uid="{00000000-0005-0000-0000-0000CE740000}"/>
    <cellStyle name="40% - Colore 6 17 3 4 3" xfId="30150" xr:uid="{00000000-0005-0000-0000-0000CF740000}"/>
    <cellStyle name="40% - Colore 6 17 3 5" xfId="30151" xr:uid="{00000000-0005-0000-0000-0000D0740000}"/>
    <cellStyle name="40% - Colore 6 17 3 5 2" xfId="30152" xr:uid="{00000000-0005-0000-0000-0000D1740000}"/>
    <cellStyle name="40% - Colore 6 17 3 5 3" xfId="30153" xr:uid="{00000000-0005-0000-0000-0000D2740000}"/>
    <cellStyle name="40% - Colore 6 17 3 6" xfId="30154" xr:uid="{00000000-0005-0000-0000-0000D3740000}"/>
    <cellStyle name="40% - Colore 6 17 3 7" xfId="30155" xr:uid="{00000000-0005-0000-0000-0000D4740000}"/>
    <cellStyle name="40% - Colore 6 17 4" xfId="30156" xr:uid="{00000000-0005-0000-0000-0000D5740000}"/>
    <cellStyle name="40% - Colore 6 17 4 2" xfId="30157" xr:uid="{00000000-0005-0000-0000-0000D6740000}"/>
    <cellStyle name="40% - Colore 6 17 4 2 2" xfId="30158" xr:uid="{00000000-0005-0000-0000-0000D7740000}"/>
    <cellStyle name="40% - Colore 6 17 4 2 2 2" xfId="30159" xr:uid="{00000000-0005-0000-0000-0000D8740000}"/>
    <cellStyle name="40% - Colore 6 17 4 2 2 3" xfId="30160" xr:uid="{00000000-0005-0000-0000-0000D9740000}"/>
    <cellStyle name="40% - Colore 6 17 4 2 3" xfId="30161" xr:uid="{00000000-0005-0000-0000-0000DA740000}"/>
    <cellStyle name="40% - Colore 6 17 4 2 4" xfId="30162" xr:uid="{00000000-0005-0000-0000-0000DB740000}"/>
    <cellStyle name="40% - Colore 6 17 4 3" xfId="30163" xr:uid="{00000000-0005-0000-0000-0000DC740000}"/>
    <cellStyle name="40% - Colore 6 17 4 3 2" xfId="30164" xr:uid="{00000000-0005-0000-0000-0000DD740000}"/>
    <cellStyle name="40% - Colore 6 17 4 3 3" xfId="30165" xr:uid="{00000000-0005-0000-0000-0000DE740000}"/>
    <cellStyle name="40% - Colore 6 17 4 4" xfId="30166" xr:uid="{00000000-0005-0000-0000-0000DF740000}"/>
    <cellStyle name="40% - Colore 6 17 4 4 2" xfId="30167" xr:uid="{00000000-0005-0000-0000-0000E0740000}"/>
    <cellStyle name="40% - Colore 6 17 4 4 3" xfId="30168" xr:uid="{00000000-0005-0000-0000-0000E1740000}"/>
    <cellStyle name="40% - Colore 6 17 4 5" xfId="30169" xr:uid="{00000000-0005-0000-0000-0000E2740000}"/>
    <cellStyle name="40% - Colore 6 17 4 5 2" xfId="30170" xr:uid="{00000000-0005-0000-0000-0000E3740000}"/>
    <cellStyle name="40% - Colore 6 17 4 5 3" xfId="30171" xr:uid="{00000000-0005-0000-0000-0000E4740000}"/>
    <cellStyle name="40% - Colore 6 17 4 6" xfId="30172" xr:uid="{00000000-0005-0000-0000-0000E5740000}"/>
    <cellStyle name="40% - Colore 6 17 4 7" xfId="30173" xr:uid="{00000000-0005-0000-0000-0000E6740000}"/>
    <cellStyle name="40% - Colore 6 17 5" xfId="30174" xr:uid="{00000000-0005-0000-0000-0000E7740000}"/>
    <cellStyle name="40% - Colore 6 17 5 2" xfId="30175" xr:uid="{00000000-0005-0000-0000-0000E8740000}"/>
    <cellStyle name="40% - Colore 6 17 5 2 2" xfId="30176" xr:uid="{00000000-0005-0000-0000-0000E9740000}"/>
    <cellStyle name="40% - Colore 6 17 5 2 2 2" xfId="30177" xr:uid="{00000000-0005-0000-0000-0000EA740000}"/>
    <cellStyle name="40% - Colore 6 17 5 2 2 3" xfId="30178" xr:uid="{00000000-0005-0000-0000-0000EB740000}"/>
    <cellStyle name="40% - Colore 6 17 5 2 3" xfId="30179" xr:uid="{00000000-0005-0000-0000-0000EC740000}"/>
    <cellStyle name="40% - Colore 6 17 5 2 4" xfId="30180" xr:uid="{00000000-0005-0000-0000-0000ED740000}"/>
    <cellStyle name="40% - Colore 6 17 5 3" xfId="30181" xr:uid="{00000000-0005-0000-0000-0000EE740000}"/>
    <cellStyle name="40% - Colore 6 17 5 3 2" xfId="30182" xr:uid="{00000000-0005-0000-0000-0000EF740000}"/>
    <cellStyle name="40% - Colore 6 17 5 3 3" xfId="30183" xr:uid="{00000000-0005-0000-0000-0000F0740000}"/>
    <cellStyle name="40% - Colore 6 17 5 4" xfId="30184" xr:uid="{00000000-0005-0000-0000-0000F1740000}"/>
    <cellStyle name="40% - Colore 6 17 5 4 2" xfId="30185" xr:uid="{00000000-0005-0000-0000-0000F2740000}"/>
    <cellStyle name="40% - Colore 6 17 5 4 3" xfId="30186" xr:uid="{00000000-0005-0000-0000-0000F3740000}"/>
    <cellStyle name="40% - Colore 6 17 5 5" xfId="30187" xr:uid="{00000000-0005-0000-0000-0000F4740000}"/>
    <cellStyle name="40% - Colore 6 17 5 5 2" xfId="30188" xr:uid="{00000000-0005-0000-0000-0000F5740000}"/>
    <cellStyle name="40% - Colore 6 17 5 5 3" xfId="30189" xr:uid="{00000000-0005-0000-0000-0000F6740000}"/>
    <cellStyle name="40% - Colore 6 17 5 6" xfId="30190" xr:uid="{00000000-0005-0000-0000-0000F7740000}"/>
    <cellStyle name="40% - Colore 6 17 5 7" xfId="30191" xr:uid="{00000000-0005-0000-0000-0000F8740000}"/>
    <cellStyle name="40% - Colore 6 17 6" xfId="30192" xr:uid="{00000000-0005-0000-0000-0000F9740000}"/>
    <cellStyle name="40% - Colore 6 17 6 2" xfId="30193" xr:uid="{00000000-0005-0000-0000-0000FA740000}"/>
    <cellStyle name="40% - Colore 6 17 6 2 2" xfId="30194" xr:uid="{00000000-0005-0000-0000-0000FB740000}"/>
    <cellStyle name="40% - Colore 6 17 6 2 3" xfId="30195" xr:uid="{00000000-0005-0000-0000-0000FC740000}"/>
    <cellStyle name="40% - Colore 6 17 6 3" xfId="30196" xr:uid="{00000000-0005-0000-0000-0000FD740000}"/>
    <cellStyle name="40% - Colore 6 17 6 4" xfId="30197" xr:uid="{00000000-0005-0000-0000-0000FE740000}"/>
    <cellStyle name="40% - Colore 6 17 7" xfId="30198" xr:uid="{00000000-0005-0000-0000-0000FF740000}"/>
    <cellStyle name="40% - Colore 6 17 7 2" xfId="30199" xr:uid="{00000000-0005-0000-0000-000000750000}"/>
    <cellStyle name="40% - Colore 6 17 7 3" xfId="30200" xr:uid="{00000000-0005-0000-0000-000001750000}"/>
    <cellStyle name="40% - Colore 6 17 8" xfId="30201" xr:uid="{00000000-0005-0000-0000-000002750000}"/>
    <cellStyle name="40% - Colore 6 17 8 2" xfId="30202" xr:uid="{00000000-0005-0000-0000-000003750000}"/>
    <cellStyle name="40% - Colore 6 17 8 3" xfId="30203" xr:uid="{00000000-0005-0000-0000-000004750000}"/>
    <cellStyle name="40% - Colore 6 17 9" xfId="30204" xr:uid="{00000000-0005-0000-0000-000005750000}"/>
    <cellStyle name="40% - Colore 6 17 9 2" xfId="30205" xr:uid="{00000000-0005-0000-0000-000006750000}"/>
    <cellStyle name="40% - Colore 6 17 9 3" xfId="30206" xr:uid="{00000000-0005-0000-0000-000007750000}"/>
    <cellStyle name="40% - Colore 6 2" xfId="30207" xr:uid="{00000000-0005-0000-0000-000008750000}"/>
    <cellStyle name="40% - Colore 6 3" xfId="30208" xr:uid="{00000000-0005-0000-0000-000009750000}"/>
    <cellStyle name="40% - Colore 6 4" xfId="30209" xr:uid="{00000000-0005-0000-0000-00000A750000}"/>
    <cellStyle name="40% - Colore 6 5" xfId="30210" xr:uid="{00000000-0005-0000-0000-00000B750000}"/>
    <cellStyle name="40% - Colore 6 5 10" xfId="30211" xr:uid="{00000000-0005-0000-0000-00000C750000}"/>
    <cellStyle name="40% - Colore 6 5 10 2" xfId="30212" xr:uid="{00000000-0005-0000-0000-00000D750000}"/>
    <cellStyle name="40% - Colore 6 5 10 3" xfId="30213" xr:uid="{00000000-0005-0000-0000-00000E750000}"/>
    <cellStyle name="40% - Colore 6 5 11" xfId="30214" xr:uid="{00000000-0005-0000-0000-00000F750000}"/>
    <cellStyle name="40% - Colore 6 5 12" xfId="30215" xr:uid="{00000000-0005-0000-0000-000010750000}"/>
    <cellStyle name="40% - Colore 6 5 2" xfId="30216" xr:uid="{00000000-0005-0000-0000-000011750000}"/>
    <cellStyle name="40% - Colore 6 5 2 10" xfId="30217" xr:uid="{00000000-0005-0000-0000-000012750000}"/>
    <cellStyle name="40% - Colore 6 5 2 2" xfId="30218" xr:uid="{00000000-0005-0000-0000-000013750000}"/>
    <cellStyle name="40% - Colore 6 5 2 2 2" xfId="30219" xr:uid="{00000000-0005-0000-0000-000014750000}"/>
    <cellStyle name="40% - Colore 6 5 2 2 2 2" xfId="30220" xr:uid="{00000000-0005-0000-0000-000015750000}"/>
    <cellStyle name="40% - Colore 6 5 2 2 2 2 2" xfId="30221" xr:uid="{00000000-0005-0000-0000-000016750000}"/>
    <cellStyle name="40% - Colore 6 5 2 2 2 2 3" xfId="30222" xr:uid="{00000000-0005-0000-0000-000017750000}"/>
    <cellStyle name="40% - Colore 6 5 2 2 2 3" xfId="30223" xr:uid="{00000000-0005-0000-0000-000018750000}"/>
    <cellStyle name="40% - Colore 6 5 2 2 2 4" xfId="30224" xr:uid="{00000000-0005-0000-0000-000019750000}"/>
    <cellStyle name="40% - Colore 6 5 2 2 3" xfId="30225" xr:uid="{00000000-0005-0000-0000-00001A750000}"/>
    <cellStyle name="40% - Colore 6 5 2 2 3 2" xfId="30226" xr:uid="{00000000-0005-0000-0000-00001B750000}"/>
    <cellStyle name="40% - Colore 6 5 2 2 3 3" xfId="30227" xr:uid="{00000000-0005-0000-0000-00001C750000}"/>
    <cellStyle name="40% - Colore 6 5 2 2 4" xfId="30228" xr:uid="{00000000-0005-0000-0000-00001D750000}"/>
    <cellStyle name="40% - Colore 6 5 2 2 4 2" xfId="30229" xr:uid="{00000000-0005-0000-0000-00001E750000}"/>
    <cellStyle name="40% - Colore 6 5 2 2 4 3" xfId="30230" xr:uid="{00000000-0005-0000-0000-00001F750000}"/>
    <cellStyle name="40% - Colore 6 5 2 2 5" xfId="30231" xr:uid="{00000000-0005-0000-0000-000020750000}"/>
    <cellStyle name="40% - Colore 6 5 2 2 5 2" xfId="30232" xr:uid="{00000000-0005-0000-0000-000021750000}"/>
    <cellStyle name="40% - Colore 6 5 2 2 5 3" xfId="30233" xr:uid="{00000000-0005-0000-0000-000022750000}"/>
    <cellStyle name="40% - Colore 6 5 2 2 6" xfId="30234" xr:uid="{00000000-0005-0000-0000-000023750000}"/>
    <cellStyle name="40% - Colore 6 5 2 2 7" xfId="30235" xr:uid="{00000000-0005-0000-0000-000024750000}"/>
    <cellStyle name="40% - Colore 6 5 2 3" xfId="30236" xr:uid="{00000000-0005-0000-0000-000025750000}"/>
    <cellStyle name="40% - Colore 6 5 2 3 2" xfId="30237" xr:uid="{00000000-0005-0000-0000-000026750000}"/>
    <cellStyle name="40% - Colore 6 5 2 3 2 2" xfId="30238" xr:uid="{00000000-0005-0000-0000-000027750000}"/>
    <cellStyle name="40% - Colore 6 5 2 3 2 2 2" xfId="30239" xr:uid="{00000000-0005-0000-0000-000028750000}"/>
    <cellStyle name="40% - Colore 6 5 2 3 2 2 3" xfId="30240" xr:uid="{00000000-0005-0000-0000-000029750000}"/>
    <cellStyle name="40% - Colore 6 5 2 3 2 3" xfId="30241" xr:uid="{00000000-0005-0000-0000-00002A750000}"/>
    <cellStyle name="40% - Colore 6 5 2 3 2 4" xfId="30242" xr:uid="{00000000-0005-0000-0000-00002B750000}"/>
    <cellStyle name="40% - Colore 6 5 2 3 3" xfId="30243" xr:uid="{00000000-0005-0000-0000-00002C750000}"/>
    <cellStyle name="40% - Colore 6 5 2 3 3 2" xfId="30244" xr:uid="{00000000-0005-0000-0000-00002D750000}"/>
    <cellStyle name="40% - Colore 6 5 2 3 3 3" xfId="30245" xr:uid="{00000000-0005-0000-0000-00002E750000}"/>
    <cellStyle name="40% - Colore 6 5 2 3 4" xfId="30246" xr:uid="{00000000-0005-0000-0000-00002F750000}"/>
    <cellStyle name="40% - Colore 6 5 2 3 4 2" xfId="30247" xr:uid="{00000000-0005-0000-0000-000030750000}"/>
    <cellStyle name="40% - Colore 6 5 2 3 4 3" xfId="30248" xr:uid="{00000000-0005-0000-0000-000031750000}"/>
    <cellStyle name="40% - Colore 6 5 2 3 5" xfId="30249" xr:uid="{00000000-0005-0000-0000-000032750000}"/>
    <cellStyle name="40% - Colore 6 5 2 3 5 2" xfId="30250" xr:uid="{00000000-0005-0000-0000-000033750000}"/>
    <cellStyle name="40% - Colore 6 5 2 3 5 3" xfId="30251" xr:uid="{00000000-0005-0000-0000-000034750000}"/>
    <cellStyle name="40% - Colore 6 5 2 3 6" xfId="30252" xr:uid="{00000000-0005-0000-0000-000035750000}"/>
    <cellStyle name="40% - Colore 6 5 2 3 7" xfId="30253" xr:uid="{00000000-0005-0000-0000-000036750000}"/>
    <cellStyle name="40% - Colore 6 5 2 4" xfId="30254" xr:uid="{00000000-0005-0000-0000-000037750000}"/>
    <cellStyle name="40% - Colore 6 5 2 4 2" xfId="30255" xr:uid="{00000000-0005-0000-0000-000038750000}"/>
    <cellStyle name="40% - Colore 6 5 2 4 2 2" xfId="30256" xr:uid="{00000000-0005-0000-0000-000039750000}"/>
    <cellStyle name="40% - Colore 6 5 2 4 2 2 2" xfId="30257" xr:uid="{00000000-0005-0000-0000-00003A750000}"/>
    <cellStyle name="40% - Colore 6 5 2 4 2 2 3" xfId="30258" xr:uid="{00000000-0005-0000-0000-00003B750000}"/>
    <cellStyle name="40% - Colore 6 5 2 4 2 3" xfId="30259" xr:uid="{00000000-0005-0000-0000-00003C750000}"/>
    <cellStyle name="40% - Colore 6 5 2 4 2 4" xfId="30260" xr:uid="{00000000-0005-0000-0000-00003D750000}"/>
    <cellStyle name="40% - Colore 6 5 2 4 3" xfId="30261" xr:uid="{00000000-0005-0000-0000-00003E750000}"/>
    <cellStyle name="40% - Colore 6 5 2 4 3 2" xfId="30262" xr:uid="{00000000-0005-0000-0000-00003F750000}"/>
    <cellStyle name="40% - Colore 6 5 2 4 3 3" xfId="30263" xr:uid="{00000000-0005-0000-0000-000040750000}"/>
    <cellStyle name="40% - Colore 6 5 2 4 4" xfId="30264" xr:uid="{00000000-0005-0000-0000-000041750000}"/>
    <cellStyle name="40% - Colore 6 5 2 4 4 2" xfId="30265" xr:uid="{00000000-0005-0000-0000-000042750000}"/>
    <cellStyle name="40% - Colore 6 5 2 4 4 3" xfId="30266" xr:uid="{00000000-0005-0000-0000-000043750000}"/>
    <cellStyle name="40% - Colore 6 5 2 4 5" xfId="30267" xr:uid="{00000000-0005-0000-0000-000044750000}"/>
    <cellStyle name="40% - Colore 6 5 2 4 5 2" xfId="30268" xr:uid="{00000000-0005-0000-0000-000045750000}"/>
    <cellStyle name="40% - Colore 6 5 2 4 5 3" xfId="30269" xr:uid="{00000000-0005-0000-0000-000046750000}"/>
    <cellStyle name="40% - Colore 6 5 2 4 6" xfId="30270" xr:uid="{00000000-0005-0000-0000-000047750000}"/>
    <cellStyle name="40% - Colore 6 5 2 4 7" xfId="30271" xr:uid="{00000000-0005-0000-0000-000048750000}"/>
    <cellStyle name="40% - Colore 6 5 2 5" xfId="30272" xr:uid="{00000000-0005-0000-0000-000049750000}"/>
    <cellStyle name="40% - Colore 6 5 2 5 2" xfId="30273" xr:uid="{00000000-0005-0000-0000-00004A750000}"/>
    <cellStyle name="40% - Colore 6 5 2 5 2 2" xfId="30274" xr:uid="{00000000-0005-0000-0000-00004B750000}"/>
    <cellStyle name="40% - Colore 6 5 2 5 2 3" xfId="30275" xr:uid="{00000000-0005-0000-0000-00004C750000}"/>
    <cellStyle name="40% - Colore 6 5 2 5 3" xfId="30276" xr:uid="{00000000-0005-0000-0000-00004D750000}"/>
    <cellStyle name="40% - Colore 6 5 2 5 4" xfId="30277" xr:uid="{00000000-0005-0000-0000-00004E750000}"/>
    <cellStyle name="40% - Colore 6 5 2 6" xfId="30278" xr:uid="{00000000-0005-0000-0000-00004F750000}"/>
    <cellStyle name="40% - Colore 6 5 2 6 2" xfId="30279" xr:uid="{00000000-0005-0000-0000-000050750000}"/>
    <cellStyle name="40% - Colore 6 5 2 6 3" xfId="30280" xr:uid="{00000000-0005-0000-0000-000051750000}"/>
    <cellStyle name="40% - Colore 6 5 2 7" xfId="30281" xr:uid="{00000000-0005-0000-0000-000052750000}"/>
    <cellStyle name="40% - Colore 6 5 2 7 2" xfId="30282" xr:uid="{00000000-0005-0000-0000-000053750000}"/>
    <cellStyle name="40% - Colore 6 5 2 7 3" xfId="30283" xr:uid="{00000000-0005-0000-0000-000054750000}"/>
    <cellStyle name="40% - Colore 6 5 2 8" xfId="30284" xr:uid="{00000000-0005-0000-0000-000055750000}"/>
    <cellStyle name="40% - Colore 6 5 2 8 2" xfId="30285" xr:uid="{00000000-0005-0000-0000-000056750000}"/>
    <cellStyle name="40% - Colore 6 5 2 8 3" xfId="30286" xr:uid="{00000000-0005-0000-0000-000057750000}"/>
    <cellStyle name="40% - Colore 6 5 2 9" xfId="30287" xr:uid="{00000000-0005-0000-0000-000058750000}"/>
    <cellStyle name="40% - Colore 6 5 3" xfId="30288" xr:uid="{00000000-0005-0000-0000-000059750000}"/>
    <cellStyle name="40% - Colore 6 5 3 10" xfId="30289" xr:uid="{00000000-0005-0000-0000-00005A750000}"/>
    <cellStyle name="40% - Colore 6 5 3 2" xfId="30290" xr:uid="{00000000-0005-0000-0000-00005B750000}"/>
    <cellStyle name="40% - Colore 6 5 3 2 2" xfId="30291" xr:uid="{00000000-0005-0000-0000-00005C750000}"/>
    <cellStyle name="40% - Colore 6 5 3 2 2 2" xfId="30292" xr:uid="{00000000-0005-0000-0000-00005D750000}"/>
    <cellStyle name="40% - Colore 6 5 3 2 2 2 2" xfId="30293" xr:uid="{00000000-0005-0000-0000-00005E750000}"/>
    <cellStyle name="40% - Colore 6 5 3 2 2 2 3" xfId="30294" xr:uid="{00000000-0005-0000-0000-00005F750000}"/>
    <cellStyle name="40% - Colore 6 5 3 2 2 3" xfId="30295" xr:uid="{00000000-0005-0000-0000-000060750000}"/>
    <cellStyle name="40% - Colore 6 5 3 2 2 4" xfId="30296" xr:uid="{00000000-0005-0000-0000-000061750000}"/>
    <cellStyle name="40% - Colore 6 5 3 2 3" xfId="30297" xr:uid="{00000000-0005-0000-0000-000062750000}"/>
    <cellStyle name="40% - Colore 6 5 3 2 3 2" xfId="30298" xr:uid="{00000000-0005-0000-0000-000063750000}"/>
    <cellStyle name="40% - Colore 6 5 3 2 3 3" xfId="30299" xr:uid="{00000000-0005-0000-0000-000064750000}"/>
    <cellStyle name="40% - Colore 6 5 3 2 4" xfId="30300" xr:uid="{00000000-0005-0000-0000-000065750000}"/>
    <cellStyle name="40% - Colore 6 5 3 2 4 2" xfId="30301" xr:uid="{00000000-0005-0000-0000-000066750000}"/>
    <cellStyle name="40% - Colore 6 5 3 2 4 3" xfId="30302" xr:uid="{00000000-0005-0000-0000-000067750000}"/>
    <cellStyle name="40% - Colore 6 5 3 2 5" xfId="30303" xr:uid="{00000000-0005-0000-0000-000068750000}"/>
    <cellStyle name="40% - Colore 6 5 3 2 5 2" xfId="30304" xr:uid="{00000000-0005-0000-0000-000069750000}"/>
    <cellStyle name="40% - Colore 6 5 3 2 5 3" xfId="30305" xr:uid="{00000000-0005-0000-0000-00006A750000}"/>
    <cellStyle name="40% - Colore 6 5 3 2 6" xfId="30306" xr:uid="{00000000-0005-0000-0000-00006B750000}"/>
    <cellStyle name="40% - Colore 6 5 3 2 7" xfId="30307" xr:uid="{00000000-0005-0000-0000-00006C750000}"/>
    <cellStyle name="40% - Colore 6 5 3 3" xfId="30308" xr:uid="{00000000-0005-0000-0000-00006D750000}"/>
    <cellStyle name="40% - Colore 6 5 3 3 2" xfId="30309" xr:uid="{00000000-0005-0000-0000-00006E750000}"/>
    <cellStyle name="40% - Colore 6 5 3 3 2 2" xfId="30310" xr:uid="{00000000-0005-0000-0000-00006F750000}"/>
    <cellStyle name="40% - Colore 6 5 3 3 2 2 2" xfId="30311" xr:uid="{00000000-0005-0000-0000-000070750000}"/>
    <cellStyle name="40% - Colore 6 5 3 3 2 2 3" xfId="30312" xr:uid="{00000000-0005-0000-0000-000071750000}"/>
    <cellStyle name="40% - Colore 6 5 3 3 2 3" xfId="30313" xr:uid="{00000000-0005-0000-0000-000072750000}"/>
    <cellStyle name="40% - Colore 6 5 3 3 2 4" xfId="30314" xr:uid="{00000000-0005-0000-0000-000073750000}"/>
    <cellStyle name="40% - Colore 6 5 3 3 3" xfId="30315" xr:uid="{00000000-0005-0000-0000-000074750000}"/>
    <cellStyle name="40% - Colore 6 5 3 3 3 2" xfId="30316" xr:uid="{00000000-0005-0000-0000-000075750000}"/>
    <cellStyle name="40% - Colore 6 5 3 3 3 3" xfId="30317" xr:uid="{00000000-0005-0000-0000-000076750000}"/>
    <cellStyle name="40% - Colore 6 5 3 3 4" xfId="30318" xr:uid="{00000000-0005-0000-0000-000077750000}"/>
    <cellStyle name="40% - Colore 6 5 3 3 4 2" xfId="30319" xr:uid="{00000000-0005-0000-0000-000078750000}"/>
    <cellStyle name="40% - Colore 6 5 3 3 4 3" xfId="30320" xr:uid="{00000000-0005-0000-0000-000079750000}"/>
    <cellStyle name="40% - Colore 6 5 3 3 5" xfId="30321" xr:uid="{00000000-0005-0000-0000-00007A750000}"/>
    <cellStyle name="40% - Colore 6 5 3 3 5 2" xfId="30322" xr:uid="{00000000-0005-0000-0000-00007B750000}"/>
    <cellStyle name="40% - Colore 6 5 3 3 5 3" xfId="30323" xr:uid="{00000000-0005-0000-0000-00007C750000}"/>
    <cellStyle name="40% - Colore 6 5 3 3 6" xfId="30324" xr:uid="{00000000-0005-0000-0000-00007D750000}"/>
    <cellStyle name="40% - Colore 6 5 3 3 7" xfId="30325" xr:uid="{00000000-0005-0000-0000-00007E750000}"/>
    <cellStyle name="40% - Colore 6 5 3 4" xfId="30326" xr:uid="{00000000-0005-0000-0000-00007F750000}"/>
    <cellStyle name="40% - Colore 6 5 3 4 2" xfId="30327" xr:uid="{00000000-0005-0000-0000-000080750000}"/>
    <cellStyle name="40% - Colore 6 5 3 4 2 2" xfId="30328" xr:uid="{00000000-0005-0000-0000-000081750000}"/>
    <cellStyle name="40% - Colore 6 5 3 4 2 2 2" xfId="30329" xr:uid="{00000000-0005-0000-0000-000082750000}"/>
    <cellStyle name="40% - Colore 6 5 3 4 2 2 3" xfId="30330" xr:uid="{00000000-0005-0000-0000-000083750000}"/>
    <cellStyle name="40% - Colore 6 5 3 4 2 3" xfId="30331" xr:uid="{00000000-0005-0000-0000-000084750000}"/>
    <cellStyle name="40% - Colore 6 5 3 4 2 4" xfId="30332" xr:uid="{00000000-0005-0000-0000-000085750000}"/>
    <cellStyle name="40% - Colore 6 5 3 4 3" xfId="30333" xr:uid="{00000000-0005-0000-0000-000086750000}"/>
    <cellStyle name="40% - Colore 6 5 3 4 3 2" xfId="30334" xr:uid="{00000000-0005-0000-0000-000087750000}"/>
    <cellStyle name="40% - Colore 6 5 3 4 3 3" xfId="30335" xr:uid="{00000000-0005-0000-0000-000088750000}"/>
    <cellStyle name="40% - Colore 6 5 3 4 4" xfId="30336" xr:uid="{00000000-0005-0000-0000-000089750000}"/>
    <cellStyle name="40% - Colore 6 5 3 4 4 2" xfId="30337" xr:uid="{00000000-0005-0000-0000-00008A750000}"/>
    <cellStyle name="40% - Colore 6 5 3 4 4 3" xfId="30338" xr:uid="{00000000-0005-0000-0000-00008B750000}"/>
    <cellStyle name="40% - Colore 6 5 3 4 5" xfId="30339" xr:uid="{00000000-0005-0000-0000-00008C750000}"/>
    <cellStyle name="40% - Colore 6 5 3 4 5 2" xfId="30340" xr:uid="{00000000-0005-0000-0000-00008D750000}"/>
    <cellStyle name="40% - Colore 6 5 3 4 5 3" xfId="30341" xr:uid="{00000000-0005-0000-0000-00008E750000}"/>
    <cellStyle name="40% - Colore 6 5 3 4 6" xfId="30342" xr:uid="{00000000-0005-0000-0000-00008F750000}"/>
    <cellStyle name="40% - Colore 6 5 3 4 7" xfId="30343" xr:uid="{00000000-0005-0000-0000-000090750000}"/>
    <cellStyle name="40% - Colore 6 5 3 5" xfId="30344" xr:uid="{00000000-0005-0000-0000-000091750000}"/>
    <cellStyle name="40% - Colore 6 5 3 5 2" xfId="30345" xr:uid="{00000000-0005-0000-0000-000092750000}"/>
    <cellStyle name="40% - Colore 6 5 3 5 2 2" xfId="30346" xr:uid="{00000000-0005-0000-0000-000093750000}"/>
    <cellStyle name="40% - Colore 6 5 3 5 2 3" xfId="30347" xr:uid="{00000000-0005-0000-0000-000094750000}"/>
    <cellStyle name="40% - Colore 6 5 3 5 3" xfId="30348" xr:uid="{00000000-0005-0000-0000-000095750000}"/>
    <cellStyle name="40% - Colore 6 5 3 5 4" xfId="30349" xr:uid="{00000000-0005-0000-0000-000096750000}"/>
    <cellStyle name="40% - Colore 6 5 3 6" xfId="30350" xr:uid="{00000000-0005-0000-0000-000097750000}"/>
    <cellStyle name="40% - Colore 6 5 3 6 2" xfId="30351" xr:uid="{00000000-0005-0000-0000-000098750000}"/>
    <cellStyle name="40% - Colore 6 5 3 6 3" xfId="30352" xr:uid="{00000000-0005-0000-0000-000099750000}"/>
    <cellStyle name="40% - Colore 6 5 3 7" xfId="30353" xr:uid="{00000000-0005-0000-0000-00009A750000}"/>
    <cellStyle name="40% - Colore 6 5 3 7 2" xfId="30354" xr:uid="{00000000-0005-0000-0000-00009B750000}"/>
    <cellStyle name="40% - Colore 6 5 3 7 3" xfId="30355" xr:uid="{00000000-0005-0000-0000-00009C750000}"/>
    <cellStyle name="40% - Colore 6 5 3 8" xfId="30356" xr:uid="{00000000-0005-0000-0000-00009D750000}"/>
    <cellStyle name="40% - Colore 6 5 3 8 2" xfId="30357" xr:uid="{00000000-0005-0000-0000-00009E750000}"/>
    <cellStyle name="40% - Colore 6 5 3 8 3" xfId="30358" xr:uid="{00000000-0005-0000-0000-00009F750000}"/>
    <cellStyle name="40% - Colore 6 5 3 9" xfId="30359" xr:uid="{00000000-0005-0000-0000-0000A0750000}"/>
    <cellStyle name="40% - Colore 6 5 4" xfId="30360" xr:uid="{00000000-0005-0000-0000-0000A1750000}"/>
    <cellStyle name="40% - Colore 6 5 4 2" xfId="30361" xr:uid="{00000000-0005-0000-0000-0000A2750000}"/>
    <cellStyle name="40% - Colore 6 5 4 2 2" xfId="30362" xr:uid="{00000000-0005-0000-0000-0000A3750000}"/>
    <cellStyle name="40% - Colore 6 5 4 2 2 2" xfId="30363" xr:uid="{00000000-0005-0000-0000-0000A4750000}"/>
    <cellStyle name="40% - Colore 6 5 4 2 2 3" xfId="30364" xr:uid="{00000000-0005-0000-0000-0000A5750000}"/>
    <cellStyle name="40% - Colore 6 5 4 2 3" xfId="30365" xr:uid="{00000000-0005-0000-0000-0000A6750000}"/>
    <cellStyle name="40% - Colore 6 5 4 2 4" xfId="30366" xr:uid="{00000000-0005-0000-0000-0000A7750000}"/>
    <cellStyle name="40% - Colore 6 5 4 3" xfId="30367" xr:uid="{00000000-0005-0000-0000-0000A8750000}"/>
    <cellStyle name="40% - Colore 6 5 4 3 2" xfId="30368" xr:uid="{00000000-0005-0000-0000-0000A9750000}"/>
    <cellStyle name="40% - Colore 6 5 4 3 3" xfId="30369" xr:uid="{00000000-0005-0000-0000-0000AA750000}"/>
    <cellStyle name="40% - Colore 6 5 4 4" xfId="30370" xr:uid="{00000000-0005-0000-0000-0000AB750000}"/>
    <cellStyle name="40% - Colore 6 5 4 4 2" xfId="30371" xr:uid="{00000000-0005-0000-0000-0000AC750000}"/>
    <cellStyle name="40% - Colore 6 5 4 4 3" xfId="30372" xr:uid="{00000000-0005-0000-0000-0000AD750000}"/>
    <cellStyle name="40% - Colore 6 5 4 5" xfId="30373" xr:uid="{00000000-0005-0000-0000-0000AE750000}"/>
    <cellStyle name="40% - Colore 6 5 4 5 2" xfId="30374" xr:uid="{00000000-0005-0000-0000-0000AF750000}"/>
    <cellStyle name="40% - Colore 6 5 4 5 3" xfId="30375" xr:uid="{00000000-0005-0000-0000-0000B0750000}"/>
    <cellStyle name="40% - Colore 6 5 4 6" xfId="30376" xr:uid="{00000000-0005-0000-0000-0000B1750000}"/>
    <cellStyle name="40% - Colore 6 5 4 7" xfId="30377" xr:uid="{00000000-0005-0000-0000-0000B2750000}"/>
    <cellStyle name="40% - Colore 6 5 5" xfId="30378" xr:uid="{00000000-0005-0000-0000-0000B3750000}"/>
    <cellStyle name="40% - Colore 6 5 5 2" xfId="30379" xr:uid="{00000000-0005-0000-0000-0000B4750000}"/>
    <cellStyle name="40% - Colore 6 5 5 2 2" xfId="30380" xr:uid="{00000000-0005-0000-0000-0000B5750000}"/>
    <cellStyle name="40% - Colore 6 5 5 2 2 2" xfId="30381" xr:uid="{00000000-0005-0000-0000-0000B6750000}"/>
    <cellStyle name="40% - Colore 6 5 5 2 2 3" xfId="30382" xr:uid="{00000000-0005-0000-0000-0000B7750000}"/>
    <cellStyle name="40% - Colore 6 5 5 2 3" xfId="30383" xr:uid="{00000000-0005-0000-0000-0000B8750000}"/>
    <cellStyle name="40% - Colore 6 5 5 2 4" xfId="30384" xr:uid="{00000000-0005-0000-0000-0000B9750000}"/>
    <cellStyle name="40% - Colore 6 5 5 3" xfId="30385" xr:uid="{00000000-0005-0000-0000-0000BA750000}"/>
    <cellStyle name="40% - Colore 6 5 5 3 2" xfId="30386" xr:uid="{00000000-0005-0000-0000-0000BB750000}"/>
    <cellStyle name="40% - Colore 6 5 5 3 3" xfId="30387" xr:uid="{00000000-0005-0000-0000-0000BC750000}"/>
    <cellStyle name="40% - Colore 6 5 5 4" xfId="30388" xr:uid="{00000000-0005-0000-0000-0000BD750000}"/>
    <cellStyle name="40% - Colore 6 5 5 4 2" xfId="30389" xr:uid="{00000000-0005-0000-0000-0000BE750000}"/>
    <cellStyle name="40% - Colore 6 5 5 4 3" xfId="30390" xr:uid="{00000000-0005-0000-0000-0000BF750000}"/>
    <cellStyle name="40% - Colore 6 5 5 5" xfId="30391" xr:uid="{00000000-0005-0000-0000-0000C0750000}"/>
    <cellStyle name="40% - Colore 6 5 5 5 2" xfId="30392" xr:uid="{00000000-0005-0000-0000-0000C1750000}"/>
    <cellStyle name="40% - Colore 6 5 5 5 3" xfId="30393" xr:uid="{00000000-0005-0000-0000-0000C2750000}"/>
    <cellStyle name="40% - Colore 6 5 5 6" xfId="30394" xr:uid="{00000000-0005-0000-0000-0000C3750000}"/>
    <cellStyle name="40% - Colore 6 5 5 7" xfId="30395" xr:uid="{00000000-0005-0000-0000-0000C4750000}"/>
    <cellStyle name="40% - Colore 6 5 6" xfId="30396" xr:uid="{00000000-0005-0000-0000-0000C5750000}"/>
    <cellStyle name="40% - Colore 6 5 6 2" xfId="30397" xr:uid="{00000000-0005-0000-0000-0000C6750000}"/>
    <cellStyle name="40% - Colore 6 5 6 2 2" xfId="30398" xr:uid="{00000000-0005-0000-0000-0000C7750000}"/>
    <cellStyle name="40% - Colore 6 5 6 2 2 2" xfId="30399" xr:uid="{00000000-0005-0000-0000-0000C8750000}"/>
    <cellStyle name="40% - Colore 6 5 6 2 2 3" xfId="30400" xr:uid="{00000000-0005-0000-0000-0000C9750000}"/>
    <cellStyle name="40% - Colore 6 5 6 2 3" xfId="30401" xr:uid="{00000000-0005-0000-0000-0000CA750000}"/>
    <cellStyle name="40% - Colore 6 5 6 2 4" xfId="30402" xr:uid="{00000000-0005-0000-0000-0000CB750000}"/>
    <cellStyle name="40% - Colore 6 5 6 3" xfId="30403" xr:uid="{00000000-0005-0000-0000-0000CC750000}"/>
    <cellStyle name="40% - Colore 6 5 6 3 2" xfId="30404" xr:uid="{00000000-0005-0000-0000-0000CD750000}"/>
    <cellStyle name="40% - Colore 6 5 6 3 3" xfId="30405" xr:uid="{00000000-0005-0000-0000-0000CE750000}"/>
    <cellStyle name="40% - Colore 6 5 6 4" xfId="30406" xr:uid="{00000000-0005-0000-0000-0000CF750000}"/>
    <cellStyle name="40% - Colore 6 5 6 4 2" xfId="30407" xr:uid="{00000000-0005-0000-0000-0000D0750000}"/>
    <cellStyle name="40% - Colore 6 5 6 4 3" xfId="30408" xr:uid="{00000000-0005-0000-0000-0000D1750000}"/>
    <cellStyle name="40% - Colore 6 5 6 5" xfId="30409" xr:uid="{00000000-0005-0000-0000-0000D2750000}"/>
    <cellStyle name="40% - Colore 6 5 6 5 2" xfId="30410" xr:uid="{00000000-0005-0000-0000-0000D3750000}"/>
    <cellStyle name="40% - Colore 6 5 6 5 3" xfId="30411" xr:uid="{00000000-0005-0000-0000-0000D4750000}"/>
    <cellStyle name="40% - Colore 6 5 6 6" xfId="30412" xr:uid="{00000000-0005-0000-0000-0000D5750000}"/>
    <cellStyle name="40% - Colore 6 5 6 7" xfId="30413" xr:uid="{00000000-0005-0000-0000-0000D6750000}"/>
    <cellStyle name="40% - Colore 6 5 7" xfId="30414" xr:uid="{00000000-0005-0000-0000-0000D7750000}"/>
    <cellStyle name="40% - Colore 6 5 7 2" xfId="30415" xr:uid="{00000000-0005-0000-0000-0000D8750000}"/>
    <cellStyle name="40% - Colore 6 5 7 2 2" xfId="30416" xr:uid="{00000000-0005-0000-0000-0000D9750000}"/>
    <cellStyle name="40% - Colore 6 5 7 2 3" xfId="30417" xr:uid="{00000000-0005-0000-0000-0000DA750000}"/>
    <cellStyle name="40% - Colore 6 5 7 3" xfId="30418" xr:uid="{00000000-0005-0000-0000-0000DB750000}"/>
    <cellStyle name="40% - Colore 6 5 7 4" xfId="30419" xr:uid="{00000000-0005-0000-0000-0000DC750000}"/>
    <cellStyle name="40% - Colore 6 5 8" xfId="30420" xr:uid="{00000000-0005-0000-0000-0000DD750000}"/>
    <cellStyle name="40% - Colore 6 5 8 2" xfId="30421" xr:uid="{00000000-0005-0000-0000-0000DE750000}"/>
    <cellStyle name="40% - Colore 6 5 8 3" xfId="30422" xr:uid="{00000000-0005-0000-0000-0000DF750000}"/>
    <cellStyle name="40% - Colore 6 5 9" xfId="30423" xr:uid="{00000000-0005-0000-0000-0000E0750000}"/>
    <cellStyle name="40% - Colore 6 5 9 2" xfId="30424" xr:uid="{00000000-0005-0000-0000-0000E1750000}"/>
    <cellStyle name="40% - Colore 6 5 9 3" xfId="30425" xr:uid="{00000000-0005-0000-0000-0000E2750000}"/>
    <cellStyle name="40% - Colore 6 6" xfId="30426" xr:uid="{00000000-0005-0000-0000-0000E3750000}"/>
    <cellStyle name="40% - Colore 6 6 10" xfId="30427" xr:uid="{00000000-0005-0000-0000-0000E4750000}"/>
    <cellStyle name="40% - Colore 6 6 10 2" xfId="30428" xr:uid="{00000000-0005-0000-0000-0000E5750000}"/>
    <cellStyle name="40% - Colore 6 6 10 3" xfId="30429" xr:uid="{00000000-0005-0000-0000-0000E6750000}"/>
    <cellStyle name="40% - Colore 6 6 11" xfId="30430" xr:uid="{00000000-0005-0000-0000-0000E7750000}"/>
    <cellStyle name="40% - Colore 6 6 12" xfId="30431" xr:uid="{00000000-0005-0000-0000-0000E8750000}"/>
    <cellStyle name="40% - Colore 6 6 2" xfId="30432" xr:uid="{00000000-0005-0000-0000-0000E9750000}"/>
    <cellStyle name="40% - Colore 6 6 2 10" xfId="30433" xr:uid="{00000000-0005-0000-0000-0000EA750000}"/>
    <cellStyle name="40% - Colore 6 6 2 2" xfId="30434" xr:uid="{00000000-0005-0000-0000-0000EB750000}"/>
    <cellStyle name="40% - Colore 6 6 2 2 2" xfId="30435" xr:uid="{00000000-0005-0000-0000-0000EC750000}"/>
    <cellStyle name="40% - Colore 6 6 2 2 2 2" xfId="30436" xr:uid="{00000000-0005-0000-0000-0000ED750000}"/>
    <cellStyle name="40% - Colore 6 6 2 2 2 2 2" xfId="30437" xr:uid="{00000000-0005-0000-0000-0000EE750000}"/>
    <cellStyle name="40% - Colore 6 6 2 2 2 2 3" xfId="30438" xr:uid="{00000000-0005-0000-0000-0000EF750000}"/>
    <cellStyle name="40% - Colore 6 6 2 2 2 3" xfId="30439" xr:uid="{00000000-0005-0000-0000-0000F0750000}"/>
    <cellStyle name="40% - Colore 6 6 2 2 2 4" xfId="30440" xr:uid="{00000000-0005-0000-0000-0000F1750000}"/>
    <cellStyle name="40% - Colore 6 6 2 2 3" xfId="30441" xr:uid="{00000000-0005-0000-0000-0000F2750000}"/>
    <cellStyle name="40% - Colore 6 6 2 2 3 2" xfId="30442" xr:uid="{00000000-0005-0000-0000-0000F3750000}"/>
    <cellStyle name="40% - Colore 6 6 2 2 3 3" xfId="30443" xr:uid="{00000000-0005-0000-0000-0000F4750000}"/>
    <cellStyle name="40% - Colore 6 6 2 2 4" xfId="30444" xr:uid="{00000000-0005-0000-0000-0000F5750000}"/>
    <cellStyle name="40% - Colore 6 6 2 2 4 2" xfId="30445" xr:uid="{00000000-0005-0000-0000-0000F6750000}"/>
    <cellStyle name="40% - Colore 6 6 2 2 4 3" xfId="30446" xr:uid="{00000000-0005-0000-0000-0000F7750000}"/>
    <cellStyle name="40% - Colore 6 6 2 2 5" xfId="30447" xr:uid="{00000000-0005-0000-0000-0000F8750000}"/>
    <cellStyle name="40% - Colore 6 6 2 2 5 2" xfId="30448" xr:uid="{00000000-0005-0000-0000-0000F9750000}"/>
    <cellStyle name="40% - Colore 6 6 2 2 5 3" xfId="30449" xr:uid="{00000000-0005-0000-0000-0000FA750000}"/>
    <cellStyle name="40% - Colore 6 6 2 2 6" xfId="30450" xr:uid="{00000000-0005-0000-0000-0000FB750000}"/>
    <cellStyle name="40% - Colore 6 6 2 2 7" xfId="30451" xr:uid="{00000000-0005-0000-0000-0000FC750000}"/>
    <cellStyle name="40% - Colore 6 6 2 3" xfId="30452" xr:uid="{00000000-0005-0000-0000-0000FD750000}"/>
    <cellStyle name="40% - Colore 6 6 2 3 2" xfId="30453" xr:uid="{00000000-0005-0000-0000-0000FE750000}"/>
    <cellStyle name="40% - Colore 6 6 2 3 2 2" xfId="30454" xr:uid="{00000000-0005-0000-0000-0000FF750000}"/>
    <cellStyle name="40% - Colore 6 6 2 3 2 2 2" xfId="30455" xr:uid="{00000000-0005-0000-0000-000000760000}"/>
    <cellStyle name="40% - Colore 6 6 2 3 2 2 3" xfId="30456" xr:uid="{00000000-0005-0000-0000-000001760000}"/>
    <cellStyle name="40% - Colore 6 6 2 3 2 3" xfId="30457" xr:uid="{00000000-0005-0000-0000-000002760000}"/>
    <cellStyle name="40% - Colore 6 6 2 3 2 4" xfId="30458" xr:uid="{00000000-0005-0000-0000-000003760000}"/>
    <cellStyle name="40% - Colore 6 6 2 3 3" xfId="30459" xr:uid="{00000000-0005-0000-0000-000004760000}"/>
    <cellStyle name="40% - Colore 6 6 2 3 3 2" xfId="30460" xr:uid="{00000000-0005-0000-0000-000005760000}"/>
    <cellStyle name="40% - Colore 6 6 2 3 3 3" xfId="30461" xr:uid="{00000000-0005-0000-0000-000006760000}"/>
    <cellStyle name="40% - Colore 6 6 2 3 4" xfId="30462" xr:uid="{00000000-0005-0000-0000-000007760000}"/>
    <cellStyle name="40% - Colore 6 6 2 3 4 2" xfId="30463" xr:uid="{00000000-0005-0000-0000-000008760000}"/>
    <cellStyle name="40% - Colore 6 6 2 3 4 3" xfId="30464" xr:uid="{00000000-0005-0000-0000-000009760000}"/>
    <cellStyle name="40% - Colore 6 6 2 3 5" xfId="30465" xr:uid="{00000000-0005-0000-0000-00000A760000}"/>
    <cellStyle name="40% - Colore 6 6 2 3 5 2" xfId="30466" xr:uid="{00000000-0005-0000-0000-00000B760000}"/>
    <cellStyle name="40% - Colore 6 6 2 3 5 3" xfId="30467" xr:uid="{00000000-0005-0000-0000-00000C760000}"/>
    <cellStyle name="40% - Colore 6 6 2 3 6" xfId="30468" xr:uid="{00000000-0005-0000-0000-00000D760000}"/>
    <cellStyle name="40% - Colore 6 6 2 3 7" xfId="30469" xr:uid="{00000000-0005-0000-0000-00000E760000}"/>
    <cellStyle name="40% - Colore 6 6 2 4" xfId="30470" xr:uid="{00000000-0005-0000-0000-00000F760000}"/>
    <cellStyle name="40% - Colore 6 6 2 4 2" xfId="30471" xr:uid="{00000000-0005-0000-0000-000010760000}"/>
    <cellStyle name="40% - Colore 6 6 2 4 2 2" xfId="30472" xr:uid="{00000000-0005-0000-0000-000011760000}"/>
    <cellStyle name="40% - Colore 6 6 2 4 2 2 2" xfId="30473" xr:uid="{00000000-0005-0000-0000-000012760000}"/>
    <cellStyle name="40% - Colore 6 6 2 4 2 2 3" xfId="30474" xr:uid="{00000000-0005-0000-0000-000013760000}"/>
    <cellStyle name="40% - Colore 6 6 2 4 2 3" xfId="30475" xr:uid="{00000000-0005-0000-0000-000014760000}"/>
    <cellStyle name="40% - Colore 6 6 2 4 2 4" xfId="30476" xr:uid="{00000000-0005-0000-0000-000015760000}"/>
    <cellStyle name="40% - Colore 6 6 2 4 3" xfId="30477" xr:uid="{00000000-0005-0000-0000-000016760000}"/>
    <cellStyle name="40% - Colore 6 6 2 4 3 2" xfId="30478" xr:uid="{00000000-0005-0000-0000-000017760000}"/>
    <cellStyle name="40% - Colore 6 6 2 4 3 3" xfId="30479" xr:uid="{00000000-0005-0000-0000-000018760000}"/>
    <cellStyle name="40% - Colore 6 6 2 4 4" xfId="30480" xr:uid="{00000000-0005-0000-0000-000019760000}"/>
    <cellStyle name="40% - Colore 6 6 2 4 4 2" xfId="30481" xr:uid="{00000000-0005-0000-0000-00001A760000}"/>
    <cellStyle name="40% - Colore 6 6 2 4 4 3" xfId="30482" xr:uid="{00000000-0005-0000-0000-00001B760000}"/>
    <cellStyle name="40% - Colore 6 6 2 4 5" xfId="30483" xr:uid="{00000000-0005-0000-0000-00001C760000}"/>
    <cellStyle name="40% - Colore 6 6 2 4 5 2" xfId="30484" xr:uid="{00000000-0005-0000-0000-00001D760000}"/>
    <cellStyle name="40% - Colore 6 6 2 4 5 3" xfId="30485" xr:uid="{00000000-0005-0000-0000-00001E760000}"/>
    <cellStyle name="40% - Colore 6 6 2 4 6" xfId="30486" xr:uid="{00000000-0005-0000-0000-00001F760000}"/>
    <cellStyle name="40% - Colore 6 6 2 4 7" xfId="30487" xr:uid="{00000000-0005-0000-0000-000020760000}"/>
    <cellStyle name="40% - Colore 6 6 2 5" xfId="30488" xr:uid="{00000000-0005-0000-0000-000021760000}"/>
    <cellStyle name="40% - Colore 6 6 2 5 2" xfId="30489" xr:uid="{00000000-0005-0000-0000-000022760000}"/>
    <cellStyle name="40% - Colore 6 6 2 5 2 2" xfId="30490" xr:uid="{00000000-0005-0000-0000-000023760000}"/>
    <cellStyle name="40% - Colore 6 6 2 5 2 3" xfId="30491" xr:uid="{00000000-0005-0000-0000-000024760000}"/>
    <cellStyle name="40% - Colore 6 6 2 5 3" xfId="30492" xr:uid="{00000000-0005-0000-0000-000025760000}"/>
    <cellStyle name="40% - Colore 6 6 2 5 4" xfId="30493" xr:uid="{00000000-0005-0000-0000-000026760000}"/>
    <cellStyle name="40% - Colore 6 6 2 6" xfId="30494" xr:uid="{00000000-0005-0000-0000-000027760000}"/>
    <cellStyle name="40% - Colore 6 6 2 6 2" xfId="30495" xr:uid="{00000000-0005-0000-0000-000028760000}"/>
    <cellStyle name="40% - Colore 6 6 2 6 3" xfId="30496" xr:uid="{00000000-0005-0000-0000-000029760000}"/>
    <cellStyle name="40% - Colore 6 6 2 7" xfId="30497" xr:uid="{00000000-0005-0000-0000-00002A760000}"/>
    <cellStyle name="40% - Colore 6 6 2 7 2" xfId="30498" xr:uid="{00000000-0005-0000-0000-00002B760000}"/>
    <cellStyle name="40% - Colore 6 6 2 7 3" xfId="30499" xr:uid="{00000000-0005-0000-0000-00002C760000}"/>
    <cellStyle name="40% - Colore 6 6 2 8" xfId="30500" xr:uid="{00000000-0005-0000-0000-00002D760000}"/>
    <cellStyle name="40% - Colore 6 6 2 8 2" xfId="30501" xr:uid="{00000000-0005-0000-0000-00002E760000}"/>
    <cellStyle name="40% - Colore 6 6 2 8 3" xfId="30502" xr:uid="{00000000-0005-0000-0000-00002F760000}"/>
    <cellStyle name="40% - Colore 6 6 2 9" xfId="30503" xr:uid="{00000000-0005-0000-0000-000030760000}"/>
    <cellStyle name="40% - Colore 6 6 3" xfId="30504" xr:uid="{00000000-0005-0000-0000-000031760000}"/>
    <cellStyle name="40% - Colore 6 6 3 10" xfId="30505" xr:uid="{00000000-0005-0000-0000-000032760000}"/>
    <cellStyle name="40% - Colore 6 6 3 2" xfId="30506" xr:uid="{00000000-0005-0000-0000-000033760000}"/>
    <cellStyle name="40% - Colore 6 6 3 2 2" xfId="30507" xr:uid="{00000000-0005-0000-0000-000034760000}"/>
    <cellStyle name="40% - Colore 6 6 3 2 2 2" xfId="30508" xr:uid="{00000000-0005-0000-0000-000035760000}"/>
    <cellStyle name="40% - Colore 6 6 3 2 2 2 2" xfId="30509" xr:uid="{00000000-0005-0000-0000-000036760000}"/>
    <cellStyle name="40% - Colore 6 6 3 2 2 2 3" xfId="30510" xr:uid="{00000000-0005-0000-0000-000037760000}"/>
    <cellStyle name="40% - Colore 6 6 3 2 2 3" xfId="30511" xr:uid="{00000000-0005-0000-0000-000038760000}"/>
    <cellStyle name="40% - Colore 6 6 3 2 2 4" xfId="30512" xr:uid="{00000000-0005-0000-0000-000039760000}"/>
    <cellStyle name="40% - Colore 6 6 3 2 3" xfId="30513" xr:uid="{00000000-0005-0000-0000-00003A760000}"/>
    <cellStyle name="40% - Colore 6 6 3 2 3 2" xfId="30514" xr:uid="{00000000-0005-0000-0000-00003B760000}"/>
    <cellStyle name="40% - Colore 6 6 3 2 3 3" xfId="30515" xr:uid="{00000000-0005-0000-0000-00003C760000}"/>
    <cellStyle name="40% - Colore 6 6 3 2 4" xfId="30516" xr:uid="{00000000-0005-0000-0000-00003D760000}"/>
    <cellStyle name="40% - Colore 6 6 3 2 4 2" xfId="30517" xr:uid="{00000000-0005-0000-0000-00003E760000}"/>
    <cellStyle name="40% - Colore 6 6 3 2 4 3" xfId="30518" xr:uid="{00000000-0005-0000-0000-00003F760000}"/>
    <cellStyle name="40% - Colore 6 6 3 2 5" xfId="30519" xr:uid="{00000000-0005-0000-0000-000040760000}"/>
    <cellStyle name="40% - Colore 6 6 3 2 5 2" xfId="30520" xr:uid="{00000000-0005-0000-0000-000041760000}"/>
    <cellStyle name="40% - Colore 6 6 3 2 5 3" xfId="30521" xr:uid="{00000000-0005-0000-0000-000042760000}"/>
    <cellStyle name="40% - Colore 6 6 3 2 6" xfId="30522" xr:uid="{00000000-0005-0000-0000-000043760000}"/>
    <cellStyle name="40% - Colore 6 6 3 2 7" xfId="30523" xr:uid="{00000000-0005-0000-0000-000044760000}"/>
    <cellStyle name="40% - Colore 6 6 3 3" xfId="30524" xr:uid="{00000000-0005-0000-0000-000045760000}"/>
    <cellStyle name="40% - Colore 6 6 3 3 2" xfId="30525" xr:uid="{00000000-0005-0000-0000-000046760000}"/>
    <cellStyle name="40% - Colore 6 6 3 3 2 2" xfId="30526" xr:uid="{00000000-0005-0000-0000-000047760000}"/>
    <cellStyle name="40% - Colore 6 6 3 3 2 2 2" xfId="30527" xr:uid="{00000000-0005-0000-0000-000048760000}"/>
    <cellStyle name="40% - Colore 6 6 3 3 2 2 3" xfId="30528" xr:uid="{00000000-0005-0000-0000-000049760000}"/>
    <cellStyle name="40% - Colore 6 6 3 3 2 3" xfId="30529" xr:uid="{00000000-0005-0000-0000-00004A760000}"/>
    <cellStyle name="40% - Colore 6 6 3 3 2 4" xfId="30530" xr:uid="{00000000-0005-0000-0000-00004B760000}"/>
    <cellStyle name="40% - Colore 6 6 3 3 3" xfId="30531" xr:uid="{00000000-0005-0000-0000-00004C760000}"/>
    <cellStyle name="40% - Colore 6 6 3 3 3 2" xfId="30532" xr:uid="{00000000-0005-0000-0000-00004D760000}"/>
    <cellStyle name="40% - Colore 6 6 3 3 3 3" xfId="30533" xr:uid="{00000000-0005-0000-0000-00004E760000}"/>
    <cellStyle name="40% - Colore 6 6 3 3 4" xfId="30534" xr:uid="{00000000-0005-0000-0000-00004F760000}"/>
    <cellStyle name="40% - Colore 6 6 3 3 4 2" xfId="30535" xr:uid="{00000000-0005-0000-0000-000050760000}"/>
    <cellStyle name="40% - Colore 6 6 3 3 4 3" xfId="30536" xr:uid="{00000000-0005-0000-0000-000051760000}"/>
    <cellStyle name="40% - Colore 6 6 3 3 5" xfId="30537" xr:uid="{00000000-0005-0000-0000-000052760000}"/>
    <cellStyle name="40% - Colore 6 6 3 3 5 2" xfId="30538" xr:uid="{00000000-0005-0000-0000-000053760000}"/>
    <cellStyle name="40% - Colore 6 6 3 3 5 3" xfId="30539" xr:uid="{00000000-0005-0000-0000-000054760000}"/>
    <cellStyle name="40% - Colore 6 6 3 3 6" xfId="30540" xr:uid="{00000000-0005-0000-0000-000055760000}"/>
    <cellStyle name="40% - Colore 6 6 3 3 7" xfId="30541" xr:uid="{00000000-0005-0000-0000-000056760000}"/>
    <cellStyle name="40% - Colore 6 6 3 4" xfId="30542" xr:uid="{00000000-0005-0000-0000-000057760000}"/>
    <cellStyle name="40% - Colore 6 6 3 4 2" xfId="30543" xr:uid="{00000000-0005-0000-0000-000058760000}"/>
    <cellStyle name="40% - Colore 6 6 3 4 2 2" xfId="30544" xr:uid="{00000000-0005-0000-0000-000059760000}"/>
    <cellStyle name="40% - Colore 6 6 3 4 2 2 2" xfId="30545" xr:uid="{00000000-0005-0000-0000-00005A760000}"/>
    <cellStyle name="40% - Colore 6 6 3 4 2 2 3" xfId="30546" xr:uid="{00000000-0005-0000-0000-00005B760000}"/>
    <cellStyle name="40% - Colore 6 6 3 4 2 3" xfId="30547" xr:uid="{00000000-0005-0000-0000-00005C760000}"/>
    <cellStyle name="40% - Colore 6 6 3 4 2 4" xfId="30548" xr:uid="{00000000-0005-0000-0000-00005D760000}"/>
    <cellStyle name="40% - Colore 6 6 3 4 3" xfId="30549" xr:uid="{00000000-0005-0000-0000-00005E760000}"/>
    <cellStyle name="40% - Colore 6 6 3 4 3 2" xfId="30550" xr:uid="{00000000-0005-0000-0000-00005F760000}"/>
    <cellStyle name="40% - Colore 6 6 3 4 3 3" xfId="30551" xr:uid="{00000000-0005-0000-0000-000060760000}"/>
    <cellStyle name="40% - Colore 6 6 3 4 4" xfId="30552" xr:uid="{00000000-0005-0000-0000-000061760000}"/>
    <cellStyle name="40% - Colore 6 6 3 4 4 2" xfId="30553" xr:uid="{00000000-0005-0000-0000-000062760000}"/>
    <cellStyle name="40% - Colore 6 6 3 4 4 3" xfId="30554" xr:uid="{00000000-0005-0000-0000-000063760000}"/>
    <cellStyle name="40% - Colore 6 6 3 4 5" xfId="30555" xr:uid="{00000000-0005-0000-0000-000064760000}"/>
    <cellStyle name="40% - Colore 6 6 3 4 5 2" xfId="30556" xr:uid="{00000000-0005-0000-0000-000065760000}"/>
    <cellStyle name="40% - Colore 6 6 3 4 5 3" xfId="30557" xr:uid="{00000000-0005-0000-0000-000066760000}"/>
    <cellStyle name="40% - Colore 6 6 3 4 6" xfId="30558" xr:uid="{00000000-0005-0000-0000-000067760000}"/>
    <cellStyle name="40% - Colore 6 6 3 4 7" xfId="30559" xr:uid="{00000000-0005-0000-0000-000068760000}"/>
    <cellStyle name="40% - Colore 6 6 3 5" xfId="30560" xr:uid="{00000000-0005-0000-0000-000069760000}"/>
    <cellStyle name="40% - Colore 6 6 3 5 2" xfId="30561" xr:uid="{00000000-0005-0000-0000-00006A760000}"/>
    <cellStyle name="40% - Colore 6 6 3 5 2 2" xfId="30562" xr:uid="{00000000-0005-0000-0000-00006B760000}"/>
    <cellStyle name="40% - Colore 6 6 3 5 2 3" xfId="30563" xr:uid="{00000000-0005-0000-0000-00006C760000}"/>
    <cellStyle name="40% - Colore 6 6 3 5 3" xfId="30564" xr:uid="{00000000-0005-0000-0000-00006D760000}"/>
    <cellStyle name="40% - Colore 6 6 3 5 4" xfId="30565" xr:uid="{00000000-0005-0000-0000-00006E760000}"/>
    <cellStyle name="40% - Colore 6 6 3 6" xfId="30566" xr:uid="{00000000-0005-0000-0000-00006F760000}"/>
    <cellStyle name="40% - Colore 6 6 3 6 2" xfId="30567" xr:uid="{00000000-0005-0000-0000-000070760000}"/>
    <cellStyle name="40% - Colore 6 6 3 6 3" xfId="30568" xr:uid="{00000000-0005-0000-0000-000071760000}"/>
    <cellStyle name="40% - Colore 6 6 3 7" xfId="30569" xr:uid="{00000000-0005-0000-0000-000072760000}"/>
    <cellStyle name="40% - Colore 6 6 3 7 2" xfId="30570" xr:uid="{00000000-0005-0000-0000-000073760000}"/>
    <cellStyle name="40% - Colore 6 6 3 7 3" xfId="30571" xr:uid="{00000000-0005-0000-0000-000074760000}"/>
    <cellStyle name="40% - Colore 6 6 3 8" xfId="30572" xr:uid="{00000000-0005-0000-0000-000075760000}"/>
    <cellStyle name="40% - Colore 6 6 3 8 2" xfId="30573" xr:uid="{00000000-0005-0000-0000-000076760000}"/>
    <cellStyle name="40% - Colore 6 6 3 8 3" xfId="30574" xr:uid="{00000000-0005-0000-0000-000077760000}"/>
    <cellStyle name="40% - Colore 6 6 3 9" xfId="30575" xr:uid="{00000000-0005-0000-0000-000078760000}"/>
    <cellStyle name="40% - Colore 6 6 4" xfId="30576" xr:uid="{00000000-0005-0000-0000-000079760000}"/>
    <cellStyle name="40% - Colore 6 6 4 2" xfId="30577" xr:uid="{00000000-0005-0000-0000-00007A760000}"/>
    <cellStyle name="40% - Colore 6 6 4 2 2" xfId="30578" xr:uid="{00000000-0005-0000-0000-00007B760000}"/>
    <cellStyle name="40% - Colore 6 6 4 2 2 2" xfId="30579" xr:uid="{00000000-0005-0000-0000-00007C760000}"/>
    <cellStyle name="40% - Colore 6 6 4 2 2 3" xfId="30580" xr:uid="{00000000-0005-0000-0000-00007D760000}"/>
    <cellStyle name="40% - Colore 6 6 4 2 3" xfId="30581" xr:uid="{00000000-0005-0000-0000-00007E760000}"/>
    <cellStyle name="40% - Colore 6 6 4 2 4" xfId="30582" xr:uid="{00000000-0005-0000-0000-00007F760000}"/>
    <cellStyle name="40% - Colore 6 6 4 3" xfId="30583" xr:uid="{00000000-0005-0000-0000-000080760000}"/>
    <cellStyle name="40% - Colore 6 6 4 3 2" xfId="30584" xr:uid="{00000000-0005-0000-0000-000081760000}"/>
    <cellStyle name="40% - Colore 6 6 4 3 3" xfId="30585" xr:uid="{00000000-0005-0000-0000-000082760000}"/>
    <cellStyle name="40% - Colore 6 6 4 4" xfId="30586" xr:uid="{00000000-0005-0000-0000-000083760000}"/>
    <cellStyle name="40% - Colore 6 6 4 4 2" xfId="30587" xr:uid="{00000000-0005-0000-0000-000084760000}"/>
    <cellStyle name="40% - Colore 6 6 4 4 3" xfId="30588" xr:uid="{00000000-0005-0000-0000-000085760000}"/>
    <cellStyle name="40% - Colore 6 6 4 5" xfId="30589" xr:uid="{00000000-0005-0000-0000-000086760000}"/>
    <cellStyle name="40% - Colore 6 6 4 5 2" xfId="30590" xr:uid="{00000000-0005-0000-0000-000087760000}"/>
    <cellStyle name="40% - Colore 6 6 4 5 3" xfId="30591" xr:uid="{00000000-0005-0000-0000-000088760000}"/>
    <cellStyle name="40% - Colore 6 6 4 6" xfId="30592" xr:uid="{00000000-0005-0000-0000-000089760000}"/>
    <cellStyle name="40% - Colore 6 6 4 7" xfId="30593" xr:uid="{00000000-0005-0000-0000-00008A760000}"/>
    <cellStyle name="40% - Colore 6 6 5" xfId="30594" xr:uid="{00000000-0005-0000-0000-00008B760000}"/>
    <cellStyle name="40% - Colore 6 6 5 2" xfId="30595" xr:uid="{00000000-0005-0000-0000-00008C760000}"/>
    <cellStyle name="40% - Colore 6 6 5 2 2" xfId="30596" xr:uid="{00000000-0005-0000-0000-00008D760000}"/>
    <cellStyle name="40% - Colore 6 6 5 2 2 2" xfId="30597" xr:uid="{00000000-0005-0000-0000-00008E760000}"/>
    <cellStyle name="40% - Colore 6 6 5 2 2 3" xfId="30598" xr:uid="{00000000-0005-0000-0000-00008F760000}"/>
    <cellStyle name="40% - Colore 6 6 5 2 3" xfId="30599" xr:uid="{00000000-0005-0000-0000-000090760000}"/>
    <cellStyle name="40% - Colore 6 6 5 2 4" xfId="30600" xr:uid="{00000000-0005-0000-0000-000091760000}"/>
    <cellStyle name="40% - Colore 6 6 5 3" xfId="30601" xr:uid="{00000000-0005-0000-0000-000092760000}"/>
    <cellStyle name="40% - Colore 6 6 5 3 2" xfId="30602" xr:uid="{00000000-0005-0000-0000-000093760000}"/>
    <cellStyle name="40% - Colore 6 6 5 3 3" xfId="30603" xr:uid="{00000000-0005-0000-0000-000094760000}"/>
    <cellStyle name="40% - Colore 6 6 5 4" xfId="30604" xr:uid="{00000000-0005-0000-0000-000095760000}"/>
    <cellStyle name="40% - Colore 6 6 5 4 2" xfId="30605" xr:uid="{00000000-0005-0000-0000-000096760000}"/>
    <cellStyle name="40% - Colore 6 6 5 4 3" xfId="30606" xr:uid="{00000000-0005-0000-0000-000097760000}"/>
    <cellStyle name="40% - Colore 6 6 5 5" xfId="30607" xr:uid="{00000000-0005-0000-0000-000098760000}"/>
    <cellStyle name="40% - Colore 6 6 5 5 2" xfId="30608" xr:uid="{00000000-0005-0000-0000-000099760000}"/>
    <cellStyle name="40% - Colore 6 6 5 5 3" xfId="30609" xr:uid="{00000000-0005-0000-0000-00009A760000}"/>
    <cellStyle name="40% - Colore 6 6 5 6" xfId="30610" xr:uid="{00000000-0005-0000-0000-00009B760000}"/>
    <cellStyle name="40% - Colore 6 6 5 7" xfId="30611" xr:uid="{00000000-0005-0000-0000-00009C760000}"/>
    <cellStyle name="40% - Colore 6 6 6" xfId="30612" xr:uid="{00000000-0005-0000-0000-00009D760000}"/>
    <cellStyle name="40% - Colore 6 6 6 2" xfId="30613" xr:uid="{00000000-0005-0000-0000-00009E760000}"/>
    <cellStyle name="40% - Colore 6 6 6 2 2" xfId="30614" xr:uid="{00000000-0005-0000-0000-00009F760000}"/>
    <cellStyle name="40% - Colore 6 6 6 2 2 2" xfId="30615" xr:uid="{00000000-0005-0000-0000-0000A0760000}"/>
    <cellStyle name="40% - Colore 6 6 6 2 2 3" xfId="30616" xr:uid="{00000000-0005-0000-0000-0000A1760000}"/>
    <cellStyle name="40% - Colore 6 6 6 2 3" xfId="30617" xr:uid="{00000000-0005-0000-0000-0000A2760000}"/>
    <cellStyle name="40% - Colore 6 6 6 2 4" xfId="30618" xr:uid="{00000000-0005-0000-0000-0000A3760000}"/>
    <cellStyle name="40% - Colore 6 6 6 3" xfId="30619" xr:uid="{00000000-0005-0000-0000-0000A4760000}"/>
    <cellStyle name="40% - Colore 6 6 6 3 2" xfId="30620" xr:uid="{00000000-0005-0000-0000-0000A5760000}"/>
    <cellStyle name="40% - Colore 6 6 6 3 3" xfId="30621" xr:uid="{00000000-0005-0000-0000-0000A6760000}"/>
    <cellStyle name="40% - Colore 6 6 6 4" xfId="30622" xr:uid="{00000000-0005-0000-0000-0000A7760000}"/>
    <cellStyle name="40% - Colore 6 6 6 4 2" xfId="30623" xr:uid="{00000000-0005-0000-0000-0000A8760000}"/>
    <cellStyle name="40% - Colore 6 6 6 4 3" xfId="30624" xr:uid="{00000000-0005-0000-0000-0000A9760000}"/>
    <cellStyle name="40% - Colore 6 6 6 5" xfId="30625" xr:uid="{00000000-0005-0000-0000-0000AA760000}"/>
    <cellStyle name="40% - Colore 6 6 6 5 2" xfId="30626" xr:uid="{00000000-0005-0000-0000-0000AB760000}"/>
    <cellStyle name="40% - Colore 6 6 6 5 3" xfId="30627" xr:uid="{00000000-0005-0000-0000-0000AC760000}"/>
    <cellStyle name="40% - Colore 6 6 6 6" xfId="30628" xr:uid="{00000000-0005-0000-0000-0000AD760000}"/>
    <cellStyle name="40% - Colore 6 6 6 7" xfId="30629" xr:uid="{00000000-0005-0000-0000-0000AE760000}"/>
    <cellStyle name="40% - Colore 6 6 7" xfId="30630" xr:uid="{00000000-0005-0000-0000-0000AF760000}"/>
    <cellStyle name="40% - Colore 6 6 7 2" xfId="30631" xr:uid="{00000000-0005-0000-0000-0000B0760000}"/>
    <cellStyle name="40% - Colore 6 6 7 2 2" xfId="30632" xr:uid="{00000000-0005-0000-0000-0000B1760000}"/>
    <cellStyle name="40% - Colore 6 6 7 2 3" xfId="30633" xr:uid="{00000000-0005-0000-0000-0000B2760000}"/>
    <cellStyle name="40% - Colore 6 6 7 3" xfId="30634" xr:uid="{00000000-0005-0000-0000-0000B3760000}"/>
    <cellStyle name="40% - Colore 6 6 7 4" xfId="30635" xr:uid="{00000000-0005-0000-0000-0000B4760000}"/>
    <cellStyle name="40% - Colore 6 6 8" xfId="30636" xr:uid="{00000000-0005-0000-0000-0000B5760000}"/>
    <cellStyle name="40% - Colore 6 6 8 2" xfId="30637" xr:uid="{00000000-0005-0000-0000-0000B6760000}"/>
    <cellStyle name="40% - Colore 6 6 8 3" xfId="30638" xr:uid="{00000000-0005-0000-0000-0000B7760000}"/>
    <cellStyle name="40% - Colore 6 6 9" xfId="30639" xr:uid="{00000000-0005-0000-0000-0000B8760000}"/>
    <cellStyle name="40% - Colore 6 6 9 2" xfId="30640" xr:uid="{00000000-0005-0000-0000-0000B9760000}"/>
    <cellStyle name="40% - Colore 6 6 9 3" xfId="30641" xr:uid="{00000000-0005-0000-0000-0000BA760000}"/>
    <cellStyle name="40% - Colore 6 7" xfId="30642" xr:uid="{00000000-0005-0000-0000-0000BB760000}"/>
    <cellStyle name="40% - Colore 6 7 10" xfId="30643" xr:uid="{00000000-0005-0000-0000-0000BC760000}"/>
    <cellStyle name="40% - Colore 6 7 10 2" xfId="30644" xr:uid="{00000000-0005-0000-0000-0000BD760000}"/>
    <cellStyle name="40% - Colore 6 7 10 3" xfId="30645" xr:uid="{00000000-0005-0000-0000-0000BE760000}"/>
    <cellStyle name="40% - Colore 6 7 11" xfId="30646" xr:uid="{00000000-0005-0000-0000-0000BF760000}"/>
    <cellStyle name="40% - Colore 6 7 12" xfId="30647" xr:uid="{00000000-0005-0000-0000-0000C0760000}"/>
    <cellStyle name="40% - Colore 6 7 2" xfId="30648" xr:uid="{00000000-0005-0000-0000-0000C1760000}"/>
    <cellStyle name="40% - Colore 6 7 2 10" xfId="30649" xr:uid="{00000000-0005-0000-0000-0000C2760000}"/>
    <cellStyle name="40% - Colore 6 7 2 2" xfId="30650" xr:uid="{00000000-0005-0000-0000-0000C3760000}"/>
    <cellStyle name="40% - Colore 6 7 2 2 2" xfId="30651" xr:uid="{00000000-0005-0000-0000-0000C4760000}"/>
    <cellStyle name="40% - Colore 6 7 2 2 2 2" xfId="30652" xr:uid="{00000000-0005-0000-0000-0000C5760000}"/>
    <cellStyle name="40% - Colore 6 7 2 2 2 2 2" xfId="30653" xr:uid="{00000000-0005-0000-0000-0000C6760000}"/>
    <cellStyle name="40% - Colore 6 7 2 2 2 2 3" xfId="30654" xr:uid="{00000000-0005-0000-0000-0000C7760000}"/>
    <cellStyle name="40% - Colore 6 7 2 2 2 3" xfId="30655" xr:uid="{00000000-0005-0000-0000-0000C8760000}"/>
    <cellStyle name="40% - Colore 6 7 2 2 2 4" xfId="30656" xr:uid="{00000000-0005-0000-0000-0000C9760000}"/>
    <cellStyle name="40% - Colore 6 7 2 2 3" xfId="30657" xr:uid="{00000000-0005-0000-0000-0000CA760000}"/>
    <cellStyle name="40% - Colore 6 7 2 2 3 2" xfId="30658" xr:uid="{00000000-0005-0000-0000-0000CB760000}"/>
    <cellStyle name="40% - Colore 6 7 2 2 3 3" xfId="30659" xr:uid="{00000000-0005-0000-0000-0000CC760000}"/>
    <cellStyle name="40% - Colore 6 7 2 2 4" xfId="30660" xr:uid="{00000000-0005-0000-0000-0000CD760000}"/>
    <cellStyle name="40% - Colore 6 7 2 2 4 2" xfId="30661" xr:uid="{00000000-0005-0000-0000-0000CE760000}"/>
    <cellStyle name="40% - Colore 6 7 2 2 4 3" xfId="30662" xr:uid="{00000000-0005-0000-0000-0000CF760000}"/>
    <cellStyle name="40% - Colore 6 7 2 2 5" xfId="30663" xr:uid="{00000000-0005-0000-0000-0000D0760000}"/>
    <cellStyle name="40% - Colore 6 7 2 2 5 2" xfId="30664" xr:uid="{00000000-0005-0000-0000-0000D1760000}"/>
    <cellStyle name="40% - Colore 6 7 2 2 5 3" xfId="30665" xr:uid="{00000000-0005-0000-0000-0000D2760000}"/>
    <cellStyle name="40% - Colore 6 7 2 2 6" xfId="30666" xr:uid="{00000000-0005-0000-0000-0000D3760000}"/>
    <cellStyle name="40% - Colore 6 7 2 2 7" xfId="30667" xr:uid="{00000000-0005-0000-0000-0000D4760000}"/>
    <cellStyle name="40% - Colore 6 7 2 3" xfId="30668" xr:uid="{00000000-0005-0000-0000-0000D5760000}"/>
    <cellStyle name="40% - Colore 6 7 2 3 2" xfId="30669" xr:uid="{00000000-0005-0000-0000-0000D6760000}"/>
    <cellStyle name="40% - Colore 6 7 2 3 2 2" xfId="30670" xr:uid="{00000000-0005-0000-0000-0000D7760000}"/>
    <cellStyle name="40% - Colore 6 7 2 3 2 2 2" xfId="30671" xr:uid="{00000000-0005-0000-0000-0000D8760000}"/>
    <cellStyle name="40% - Colore 6 7 2 3 2 2 3" xfId="30672" xr:uid="{00000000-0005-0000-0000-0000D9760000}"/>
    <cellStyle name="40% - Colore 6 7 2 3 2 3" xfId="30673" xr:uid="{00000000-0005-0000-0000-0000DA760000}"/>
    <cellStyle name="40% - Colore 6 7 2 3 2 4" xfId="30674" xr:uid="{00000000-0005-0000-0000-0000DB760000}"/>
    <cellStyle name="40% - Colore 6 7 2 3 3" xfId="30675" xr:uid="{00000000-0005-0000-0000-0000DC760000}"/>
    <cellStyle name="40% - Colore 6 7 2 3 3 2" xfId="30676" xr:uid="{00000000-0005-0000-0000-0000DD760000}"/>
    <cellStyle name="40% - Colore 6 7 2 3 3 3" xfId="30677" xr:uid="{00000000-0005-0000-0000-0000DE760000}"/>
    <cellStyle name="40% - Colore 6 7 2 3 4" xfId="30678" xr:uid="{00000000-0005-0000-0000-0000DF760000}"/>
    <cellStyle name="40% - Colore 6 7 2 3 4 2" xfId="30679" xr:uid="{00000000-0005-0000-0000-0000E0760000}"/>
    <cellStyle name="40% - Colore 6 7 2 3 4 3" xfId="30680" xr:uid="{00000000-0005-0000-0000-0000E1760000}"/>
    <cellStyle name="40% - Colore 6 7 2 3 5" xfId="30681" xr:uid="{00000000-0005-0000-0000-0000E2760000}"/>
    <cellStyle name="40% - Colore 6 7 2 3 5 2" xfId="30682" xr:uid="{00000000-0005-0000-0000-0000E3760000}"/>
    <cellStyle name="40% - Colore 6 7 2 3 5 3" xfId="30683" xr:uid="{00000000-0005-0000-0000-0000E4760000}"/>
    <cellStyle name="40% - Colore 6 7 2 3 6" xfId="30684" xr:uid="{00000000-0005-0000-0000-0000E5760000}"/>
    <cellStyle name="40% - Colore 6 7 2 3 7" xfId="30685" xr:uid="{00000000-0005-0000-0000-0000E6760000}"/>
    <cellStyle name="40% - Colore 6 7 2 4" xfId="30686" xr:uid="{00000000-0005-0000-0000-0000E7760000}"/>
    <cellStyle name="40% - Colore 6 7 2 4 2" xfId="30687" xr:uid="{00000000-0005-0000-0000-0000E8760000}"/>
    <cellStyle name="40% - Colore 6 7 2 4 2 2" xfId="30688" xr:uid="{00000000-0005-0000-0000-0000E9760000}"/>
    <cellStyle name="40% - Colore 6 7 2 4 2 2 2" xfId="30689" xr:uid="{00000000-0005-0000-0000-0000EA760000}"/>
    <cellStyle name="40% - Colore 6 7 2 4 2 2 3" xfId="30690" xr:uid="{00000000-0005-0000-0000-0000EB760000}"/>
    <cellStyle name="40% - Colore 6 7 2 4 2 3" xfId="30691" xr:uid="{00000000-0005-0000-0000-0000EC760000}"/>
    <cellStyle name="40% - Colore 6 7 2 4 2 4" xfId="30692" xr:uid="{00000000-0005-0000-0000-0000ED760000}"/>
    <cellStyle name="40% - Colore 6 7 2 4 3" xfId="30693" xr:uid="{00000000-0005-0000-0000-0000EE760000}"/>
    <cellStyle name="40% - Colore 6 7 2 4 3 2" xfId="30694" xr:uid="{00000000-0005-0000-0000-0000EF760000}"/>
    <cellStyle name="40% - Colore 6 7 2 4 3 3" xfId="30695" xr:uid="{00000000-0005-0000-0000-0000F0760000}"/>
    <cellStyle name="40% - Colore 6 7 2 4 4" xfId="30696" xr:uid="{00000000-0005-0000-0000-0000F1760000}"/>
    <cellStyle name="40% - Colore 6 7 2 4 4 2" xfId="30697" xr:uid="{00000000-0005-0000-0000-0000F2760000}"/>
    <cellStyle name="40% - Colore 6 7 2 4 4 3" xfId="30698" xr:uid="{00000000-0005-0000-0000-0000F3760000}"/>
    <cellStyle name="40% - Colore 6 7 2 4 5" xfId="30699" xr:uid="{00000000-0005-0000-0000-0000F4760000}"/>
    <cellStyle name="40% - Colore 6 7 2 4 5 2" xfId="30700" xr:uid="{00000000-0005-0000-0000-0000F5760000}"/>
    <cellStyle name="40% - Colore 6 7 2 4 5 3" xfId="30701" xr:uid="{00000000-0005-0000-0000-0000F6760000}"/>
    <cellStyle name="40% - Colore 6 7 2 4 6" xfId="30702" xr:uid="{00000000-0005-0000-0000-0000F7760000}"/>
    <cellStyle name="40% - Colore 6 7 2 4 7" xfId="30703" xr:uid="{00000000-0005-0000-0000-0000F8760000}"/>
    <cellStyle name="40% - Colore 6 7 2 5" xfId="30704" xr:uid="{00000000-0005-0000-0000-0000F9760000}"/>
    <cellStyle name="40% - Colore 6 7 2 5 2" xfId="30705" xr:uid="{00000000-0005-0000-0000-0000FA760000}"/>
    <cellStyle name="40% - Colore 6 7 2 5 2 2" xfId="30706" xr:uid="{00000000-0005-0000-0000-0000FB760000}"/>
    <cellStyle name="40% - Colore 6 7 2 5 2 3" xfId="30707" xr:uid="{00000000-0005-0000-0000-0000FC760000}"/>
    <cellStyle name="40% - Colore 6 7 2 5 3" xfId="30708" xr:uid="{00000000-0005-0000-0000-0000FD760000}"/>
    <cellStyle name="40% - Colore 6 7 2 5 4" xfId="30709" xr:uid="{00000000-0005-0000-0000-0000FE760000}"/>
    <cellStyle name="40% - Colore 6 7 2 6" xfId="30710" xr:uid="{00000000-0005-0000-0000-0000FF760000}"/>
    <cellStyle name="40% - Colore 6 7 2 6 2" xfId="30711" xr:uid="{00000000-0005-0000-0000-000000770000}"/>
    <cellStyle name="40% - Colore 6 7 2 6 3" xfId="30712" xr:uid="{00000000-0005-0000-0000-000001770000}"/>
    <cellStyle name="40% - Colore 6 7 2 7" xfId="30713" xr:uid="{00000000-0005-0000-0000-000002770000}"/>
    <cellStyle name="40% - Colore 6 7 2 7 2" xfId="30714" xr:uid="{00000000-0005-0000-0000-000003770000}"/>
    <cellStyle name="40% - Colore 6 7 2 7 3" xfId="30715" xr:uid="{00000000-0005-0000-0000-000004770000}"/>
    <cellStyle name="40% - Colore 6 7 2 8" xfId="30716" xr:uid="{00000000-0005-0000-0000-000005770000}"/>
    <cellStyle name="40% - Colore 6 7 2 8 2" xfId="30717" xr:uid="{00000000-0005-0000-0000-000006770000}"/>
    <cellStyle name="40% - Colore 6 7 2 8 3" xfId="30718" xr:uid="{00000000-0005-0000-0000-000007770000}"/>
    <cellStyle name="40% - Colore 6 7 2 9" xfId="30719" xr:uid="{00000000-0005-0000-0000-000008770000}"/>
    <cellStyle name="40% - Colore 6 7 3" xfId="30720" xr:uid="{00000000-0005-0000-0000-000009770000}"/>
    <cellStyle name="40% - Colore 6 7 3 10" xfId="30721" xr:uid="{00000000-0005-0000-0000-00000A770000}"/>
    <cellStyle name="40% - Colore 6 7 3 2" xfId="30722" xr:uid="{00000000-0005-0000-0000-00000B770000}"/>
    <cellStyle name="40% - Colore 6 7 3 2 2" xfId="30723" xr:uid="{00000000-0005-0000-0000-00000C770000}"/>
    <cellStyle name="40% - Colore 6 7 3 2 2 2" xfId="30724" xr:uid="{00000000-0005-0000-0000-00000D770000}"/>
    <cellStyle name="40% - Colore 6 7 3 2 2 2 2" xfId="30725" xr:uid="{00000000-0005-0000-0000-00000E770000}"/>
    <cellStyle name="40% - Colore 6 7 3 2 2 2 3" xfId="30726" xr:uid="{00000000-0005-0000-0000-00000F770000}"/>
    <cellStyle name="40% - Colore 6 7 3 2 2 3" xfId="30727" xr:uid="{00000000-0005-0000-0000-000010770000}"/>
    <cellStyle name="40% - Colore 6 7 3 2 2 4" xfId="30728" xr:uid="{00000000-0005-0000-0000-000011770000}"/>
    <cellStyle name="40% - Colore 6 7 3 2 3" xfId="30729" xr:uid="{00000000-0005-0000-0000-000012770000}"/>
    <cellStyle name="40% - Colore 6 7 3 2 3 2" xfId="30730" xr:uid="{00000000-0005-0000-0000-000013770000}"/>
    <cellStyle name="40% - Colore 6 7 3 2 3 3" xfId="30731" xr:uid="{00000000-0005-0000-0000-000014770000}"/>
    <cellStyle name="40% - Colore 6 7 3 2 4" xfId="30732" xr:uid="{00000000-0005-0000-0000-000015770000}"/>
    <cellStyle name="40% - Colore 6 7 3 2 4 2" xfId="30733" xr:uid="{00000000-0005-0000-0000-000016770000}"/>
    <cellStyle name="40% - Colore 6 7 3 2 4 3" xfId="30734" xr:uid="{00000000-0005-0000-0000-000017770000}"/>
    <cellStyle name="40% - Colore 6 7 3 2 5" xfId="30735" xr:uid="{00000000-0005-0000-0000-000018770000}"/>
    <cellStyle name="40% - Colore 6 7 3 2 5 2" xfId="30736" xr:uid="{00000000-0005-0000-0000-000019770000}"/>
    <cellStyle name="40% - Colore 6 7 3 2 5 3" xfId="30737" xr:uid="{00000000-0005-0000-0000-00001A770000}"/>
    <cellStyle name="40% - Colore 6 7 3 2 6" xfId="30738" xr:uid="{00000000-0005-0000-0000-00001B770000}"/>
    <cellStyle name="40% - Colore 6 7 3 2 7" xfId="30739" xr:uid="{00000000-0005-0000-0000-00001C770000}"/>
    <cellStyle name="40% - Colore 6 7 3 3" xfId="30740" xr:uid="{00000000-0005-0000-0000-00001D770000}"/>
    <cellStyle name="40% - Colore 6 7 3 3 2" xfId="30741" xr:uid="{00000000-0005-0000-0000-00001E770000}"/>
    <cellStyle name="40% - Colore 6 7 3 3 2 2" xfId="30742" xr:uid="{00000000-0005-0000-0000-00001F770000}"/>
    <cellStyle name="40% - Colore 6 7 3 3 2 2 2" xfId="30743" xr:uid="{00000000-0005-0000-0000-000020770000}"/>
    <cellStyle name="40% - Colore 6 7 3 3 2 2 3" xfId="30744" xr:uid="{00000000-0005-0000-0000-000021770000}"/>
    <cellStyle name="40% - Colore 6 7 3 3 2 3" xfId="30745" xr:uid="{00000000-0005-0000-0000-000022770000}"/>
    <cellStyle name="40% - Colore 6 7 3 3 2 4" xfId="30746" xr:uid="{00000000-0005-0000-0000-000023770000}"/>
    <cellStyle name="40% - Colore 6 7 3 3 3" xfId="30747" xr:uid="{00000000-0005-0000-0000-000024770000}"/>
    <cellStyle name="40% - Colore 6 7 3 3 3 2" xfId="30748" xr:uid="{00000000-0005-0000-0000-000025770000}"/>
    <cellStyle name="40% - Colore 6 7 3 3 3 3" xfId="30749" xr:uid="{00000000-0005-0000-0000-000026770000}"/>
    <cellStyle name="40% - Colore 6 7 3 3 4" xfId="30750" xr:uid="{00000000-0005-0000-0000-000027770000}"/>
    <cellStyle name="40% - Colore 6 7 3 3 4 2" xfId="30751" xr:uid="{00000000-0005-0000-0000-000028770000}"/>
    <cellStyle name="40% - Colore 6 7 3 3 4 3" xfId="30752" xr:uid="{00000000-0005-0000-0000-000029770000}"/>
    <cellStyle name="40% - Colore 6 7 3 3 5" xfId="30753" xr:uid="{00000000-0005-0000-0000-00002A770000}"/>
    <cellStyle name="40% - Colore 6 7 3 3 5 2" xfId="30754" xr:uid="{00000000-0005-0000-0000-00002B770000}"/>
    <cellStyle name="40% - Colore 6 7 3 3 5 3" xfId="30755" xr:uid="{00000000-0005-0000-0000-00002C770000}"/>
    <cellStyle name="40% - Colore 6 7 3 3 6" xfId="30756" xr:uid="{00000000-0005-0000-0000-00002D770000}"/>
    <cellStyle name="40% - Colore 6 7 3 3 7" xfId="30757" xr:uid="{00000000-0005-0000-0000-00002E770000}"/>
    <cellStyle name="40% - Colore 6 7 3 4" xfId="30758" xr:uid="{00000000-0005-0000-0000-00002F770000}"/>
    <cellStyle name="40% - Colore 6 7 3 4 2" xfId="30759" xr:uid="{00000000-0005-0000-0000-000030770000}"/>
    <cellStyle name="40% - Colore 6 7 3 4 2 2" xfId="30760" xr:uid="{00000000-0005-0000-0000-000031770000}"/>
    <cellStyle name="40% - Colore 6 7 3 4 2 2 2" xfId="30761" xr:uid="{00000000-0005-0000-0000-000032770000}"/>
    <cellStyle name="40% - Colore 6 7 3 4 2 2 3" xfId="30762" xr:uid="{00000000-0005-0000-0000-000033770000}"/>
    <cellStyle name="40% - Colore 6 7 3 4 2 3" xfId="30763" xr:uid="{00000000-0005-0000-0000-000034770000}"/>
    <cellStyle name="40% - Colore 6 7 3 4 2 4" xfId="30764" xr:uid="{00000000-0005-0000-0000-000035770000}"/>
    <cellStyle name="40% - Colore 6 7 3 4 3" xfId="30765" xr:uid="{00000000-0005-0000-0000-000036770000}"/>
    <cellStyle name="40% - Colore 6 7 3 4 3 2" xfId="30766" xr:uid="{00000000-0005-0000-0000-000037770000}"/>
    <cellStyle name="40% - Colore 6 7 3 4 3 3" xfId="30767" xr:uid="{00000000-0005-0000-0000-000038770000}"/>
    <cellStyle name="40% - Colore 6 7 3 4 4" xfId="30768" xr:uid="{00000000-0005-0000-0000-000039770000}"/>
    <cellStyle name="40% - Colore 6 7 3 4 4 2" xfId="30769" xr:uid="{00000000-0005-0000-0000-00003A770000}"/>
    <cellStyle name="40% - Colore 6 7 3 4 4 3" xfId="30770" xr:uid="{00000000-0005-0000-0000-00003B770000}"/>
    <cellStyle name="40% - Colore 6 7 3 4 5" xfId="30771" xr:uid="{00000000-0005-0000-0000-00003C770000}"/>
    <cellStyle name="40% - Colore 6 7 3 4 5 2" xfId="30772" xr:uid="{00000000-0005-0000-0000-00003D770000}"/>
    <cellStyle name="40% - Colore 6 7 3 4 5 3" xfId="30773" xr:uid="{00000000-0005-0000-0000-00003E770000}"/>
    <cellStyle name="40% - Colore 6 7 3 4 6" xfId="30774" xr:uid="{00000000-0005-0000-0000-00003F770000}"/>
    <cellStyle name="40% - Colore 6 7 3 4 7" xfId="30775" xr:uid="{00000000-0005-0000-0000-000040770000}"/>
    <cellStyle name="40% - Colore 6 7 3 5" xfId="30776" xr:uid="{00000000-0005-0000-0000-000041770000}"/>
    <cellStyle name="40% - Colore 6 7 3 5 2" xfId="30777" xr:uid="{00000000-0005-0000-0000-000042770000}"/>
    <cellStyle name="40% - Colore 6 7 3 5 2 2" xfId="30778" xr:uid="{00000000-0005-0000-0000-000043770000}"/>
    <cellStyle name="40% - Colore 6 7 3 5 2 3" xfId="30779" xr:uid="{00000000-0005-0000-0000-000044770000}"/>
    <cellStyle name="40% - Colore 6 7 3 5 3" xfId="30780" xr:uid="{00000000-0005-0000-0000-000045770000}"/>
    <cellStyle name="40% - Colore 6 7 3 5 4" xfId="30781" xr:uid="{00000000-0005-0000-0000-000046770000}"/>
    <cellStyle name="40% - Colore 6 7 3 6" xfId="30782" xr:uid="{00000000-0005-0000-0000-000047770000}"/>
    <cellStyle name="40% - Colore 6 7 3 6 2" xfId="30783" xr:uid="{00000000-0005-0000-0000-000048770000}"/>
    <cellStyle name="40% - Colore 6 7 3 6 3" xfId="30784" xr:uid="{00000000-0005-0000-0000-000049770000}"/>
    <cellStyle name="40% - Colore 6 7 3 7" xfId="30785" xr:uid="{00000000-0005-0000-0000-00004A770000}"/>
    <cellStyle name="40% - Colore 6 7 3 7 2" xfId="30786" xr:uid="{00000000-0005-0000-0000-00004B770000}"/>
    <cellStyle name="40% - Colore 6 7 3 7 3" xfId="30787" xr:uid="{00000000-0005-0000-0000-00004C770000}"/>
    <cellStyle name="40% - Colore 6 7 3 8" xfId="30788" xr:uid="{00000000-0005-0000-0000-00004D770000}"/>
    <cellStyle name="40% - Colore 6 7 3 8 2" xfId="30789" xr:uid="{00000000-0005-0000-0000-00004E770000}"/>
    <cellStyle name="40% - Colore 6 7 3 8 3" xfId="30790" xr:uid="{00000000-0005-0000-0000-00004F770000}"/>
    <cellStyle name="40% - Colore 6 7 3 9" xfId="30791" xr:uid="{00000000-0005-0000-0000-000050770000}"/>
    <cellStyle name="40% - Colore 6 7 4" xfId="30792" xr:uid="{00000000-0005-0000-0000-000051770000}"/>
    <cellStyle name="40% - Colore 6 7 4 2" xfId="30793" xr:uid="{00000000-0005-0000-0000-000052770000}"/>
    <cellStyle name="40% - Colore 6 7 4 2 2" xfId="30794" xr:uid="{00000000-0005-0000-0000-000053770000}"/>
    <cellStyle name="40% - Colore 6 7 4 2 2 2" xfId="30795" xr:uid="{00000000-0005-0000-0000-000054770000}"/>
    <cellStyle name="40% - Colore 6 7 4 2 2 3" xfId="30796" xr:uid="{00000000-0005-0000-0000-000055770000}"/>
    <cellStyle name="40% - Colore 6 7 4 2 3" xfId="30797" xr:uid="{00000000-0005-0000-0000-000056770000}"/>
    <cellStyle name="40% - Colore 6 7 4 2 4" xfId="30798" xr:uid="{00000000-0005-0000-0000-000057770000}"/>
    <cellStyle name="40% - Colore 6 7 4 3" xfId="30799" xr:uid="{00000000-0005-0000-0000-000058770000}"/>
    <cellStyle name="40% - Colore 6 7 4 3 2" xfId="30800" xr:uid="{00000000-0005-0000-0000-000059770000}"/>
    <cellStyle name="40% - Colore 6 7 4 3 3" xfId="30801" xr:uid="{00000000-0005-0000-0000-00005A770000}"/>
    <cellStyle name="40% - Colore 6 7 4 4" xfId="30802" xr:uid="{00000000-0005-0000-0000-00005B770000}"/>
    <cellStyle name="40% - Colore 6 7 4 4 2" xfId="30803" xr:uid="{00000000-0005-0000-0000-00005C770000}"/>
    <cellStyle name="40% - Colore 6 7 4 4 3" xfId="30804" xr:uid="{00000000-0005-0000-0000-00005D770000}"/>
    <cellStyle name="40% - Colore 6 7 4 5" xfId="30805" xr:uid="{00000000-0005-0000-0000-00005E770000}"/>
    <cellStyle name="40% - Colore 6 7 4 5 2" xfId="30806" xr:uid="{00000000-0005-0000-0000-00005F770000}"/>
    <cellStyle name="40% - Colore 6 7 4 5 3" xfId="30807" xr:uid="{00000000-0005-0000-0000-000060770000}"/>
    <cellStyle name="40% - Colore 6 7 4 6" xfId="30808" xr:uid="{00000000-0005-0000-0000-000061770000}"/>
    <cellStyle name="40% - Colore 6 7 4 7" xfId="30809" xr:uid="{00000000-0005-0000-0000-000062770000}"/>
    <cellStyle name="40% - Colore 6 7 5" xfId="30810" xr:uid="{00000000-0005-0000-0000-000063770000}"/>
    <cellStyle name="40% - Colore 6 7 5 2" xfId="30811" xr:uid="{00000000-0005-0000-0000-000064770000}"/>
    <cellStyle name="40% - Colore 6 7 5 2 2" xfId="30812" xr:uid="{00000000-0005-0000-0000-000065770000}"/>
    <cellStyle name="40% - Colore 6 7 5 2 2 2" xfId="30813" xr:uid="{00000000-0005-0000-0000-000066770000}"/>
    <cellStyle name="40% - Colore 6 7 5 2 2 3" xfId="30814" xr:uid="{00000000-0005-0000-0000-000067770000}"/>
    <cellStyle name="40% - Colore 6 7 5 2 3" xfId="30815" xr:uid="{00000000-0005-0000-0000-000068770000}"/>
    <cellStyle name="40% - Colore 6 7 5 2 4" xfId="30816" xr:uid="{00000000-0005-0000-0000-000069770000}"/>
    <cellStyle name="40% - Colore 6 7 5 3" xfId="30817" xr:uid="{00000000-0005-0000-0000-00006A770000}"/>
    <cellStyle name="40% - Colore 6 7 5 3 2" xfId="30818" xr:uid="{00000000-0005-0000-0000-00006B770000}"/>
    <cellStyle name="40% - Colore 6 7 5 3 3" xfId="30819" xr:uid="{00000000-0005-0000-0000-00006C770000}"/>
    <cellStyle name="40% - Colore 6 7 5 4" xfId="30820" xr:uid="{00000000-0005-0000-0000-00006D770000}"/>
    <cellStyle name="40% - Colore 6 7 5 4 2" xfId="30821" xr:uid="{00000000-0005-0000-0000-00006E770000}"/>
    <cellStyle name="40% - Colore 6 7 5 4 3" xfId="30822" xr:uid="{00000000-0005-0000-0000-00006F770000}"/>
    <cellStyle name="40% - Colore 6 7 5 5" xfId="30823" xr:uid="{00000000-0005-0000-0000-000070770000}"/>
    <cellStyle name="40% - Colore 6 7 5 5 2" xfId="30824" xr:uid="{00000000-0005-0000-0000-000071770000}"/>
    <cellStyle name="40% - Colore 6 7 5 5 3" xfId="30825" xr:uid="{00000000-0005-0000-0000-000072770000}"/>
    <cellStyle name="40% - Colore 6 7 5 6" xfId="30826" xr:uid="{00000000-0005-0000-0000-000073770000}"/>
    <cellStyle name="40% - Colore 6 7 5 7" xfId="30827" xr:uid="{00000000-0005-0000-0000-000074770000}"/>
    <cellStyle name="40% - Colore 6 7 6" xfId="30828" xr:uid="{00000000-0005-0000-0000-000075770000}"/>
    <cellStyle name="40% - Colore 6 7 6 2" xfId="30829" xr:uid="{00000000-0005-0000-0000-000076770000}"/>
    <cellStyle name="40% - Colore 6 7 6 2 2" xfId="30830" xr:uid="{00000000-0005-0000-0000-000077770000}"/>
    <cellStyle name="40% - Colore 6 7 6 2 2 2" xfId="30831" xr:uid="{00000000-0005-0000-0000-000078770000}"/>
    <cellStyle name="40% - Colore 6 7 6 2 2 3" xfId="30832" xr:uid="{00000000-0005-0000-0000-000079770000}"/>
    <cellStyle name="40% - Colore 6 7 6 2 3" xfId="30833" xr:uid="{00000000-0005-0000-0000-00007A770000}"/>
    <cellStyle name="40% - Colore 6 7 6 2 4" xfId="30834" xr:uid="{00000000-0005-0000-0000-00007B770000}"/>
    <cellStyle name="40% - Colore 6 7 6 3" xfId="30835" xr:uid="{00000000-0005-0000-0000-00007C770000}"/>
    <cellStyle name="40% - Colore 6 7 6 3 2" xfId="30836" xr:uid="{00000000-0005-0000-0000-00007D770000}"/>
    <cellStyle name="40% - Colore 6 7 6 3 3" xfId="30837" xr:uid="{00000000-0005-0000-0000-00007E770000}"/>
    <cellStyle name="40% - Colore 6 7 6 4" xfId="30838" xr:uid="{00000000-0005-0000-0000-00007F770000}"/>
    <cellStyle name="40% - Colore 6 7 6 4 2" xfId="30839" xr:uid="{00000000-0005-0000-0000-000080770000}"/>
    <cellStyle name="40% - Colore 6 7 6 4 3" xfId="30840" xr:uid="{00000000-0005-0000-0000-000081770000}"/>
    <cellStyle name="40% - Colore 6 7 6 5" xfId="30841" xr:uid="{00000000-0005-0000-0000-000082770000}"/>
    <cellStyle name="40% - Colore 6 7 6 5 2" xfId="30842" xr:uid="{00000000-0005-0000-0000-000083770000}"/>
    <cellStyle name="40% - Colore 6 7 6 5 3" xfId="30843" xr:uid="{00000000-0005-0000-0000-000084770000}"/>
    <cellStyle name="40% - Colore 6 7 6 6" xfId="30844" xr:uid="{00000000-0005-0000-0000-000085770000}"/>
    <cellStyle name="40% - Colore 6 7 6 7" xfId="30845" xr:uid="{00000000-0005-0000-0000-000086770000}"/>
    <cellStyle name="40% - Colore 6 7 7" xfId="30846" xr:uid="{00000000-0005-0000-0000-000087770000}"/>
    <cellStyle name="40% - Colore 6 7 7 2" xfId="30847" xr:uid="{00000000-0005-0000-0000-000088770000}"/>
    <cellStyle name="40% - Colore 6 7 7 2 2" xfId="30848" xr:uid="{00000000-0005-0000-0000-000089770000}"/>
    <cellStyle name="40% - Colore 6 7 7 2 3" xfId="30849" xr:uid="{00000000-0005-0000-0000-00008A770000}"/>
    <cellStyle name="40% - Colore 6 7 7 3" xfId="30850" xr:uid="{00000000-0005-0000-0000-00008B770000}"/>
    <cellStyle name="40% - Colore 6 7 7 4" xfId="30851" xr:uid="{00000000-0005-0000-0000-00008C770000}"/>
    <cellStyle name="40% - Colore 6 7 8" xfId="30852" xr:uid="{00000000-0005-0000-0000-00008D770000}"/>
    <cellStyle name="40% - Colore 6 7 8 2" xfId="30853" xr:uid="{00000000-0005-0000-0000-00008E770000}"/>
    <cellStyle name="40% - Colore 6 7 8 3" xfId="30854" xr:uid="{00000000-0005-0000-0000-00008F770000}"/>
    <cellStyle name="40% - Colore 6 7 9" xfId="30855" xr:uid="{00000000-0005-0000-0000-000090770000}"/>
    <cellStyle name="40% - Colore 6 7 9 2" xfId="30856" xr:uid="{00000000-0005-0000-0000-000091770000}"/>
    <cellStyle name="40% - Colore 6 7 9 3" xfId="30857" xr:uid="{00000000-0005-0000-0000-000092770000}"/>
    <cellStyle name="40% - Colore 6 8" xfId="30858" xr:uid="{00000000-0005-0000-0000-000093770000}"/>
    <cellStyle name="40% - Colore 6 8 10" xfId="30859" xr:uid="{00000000-0005-0000-0000-000094770000}"/>
    <cellStyle name="40% - Colore 6 8 10 2" xfId="30860" xr:uid="{00000000-0005-0000-0000-000095770000}"/>
    <cellStyle name="40% - Colore 6 8 10 3" xfId="30861" xr:uid="{00000000-0005-0000-0000-000096770000}"/>
    <cellStyle name="40% - Colore 6 8 11" xfId="30862" xr:uid="{00000000-0005-0000-0000-000097770000}"/>
    <cellStyle name="40% - Colore 6 8 12" xfId="30863" xr:uid="{00000000-0005-0000-0000-000098770000}"/>
    <cellStyle name="40% - Colore 6 8 2" xfId="30864" xr:uid="{00000000-0005-0000-0000-000099770000}"/>
    <cellStyle name="40% - Colore 6 8 2 10" xfId="30865" xr:uid="{00000000-0005-0000-0000-00009A770000}"/>
    <cellStyle name="40% - Colore 6 8 2 2" xfId="30866" xr:uid="{00000000-0005-0000-0000-00009B770000}"/>
    <cellStyle name="40% - Colore 6 8 2 2 2" xfId="30867" xr:uid="{00000000-0005-0000-0000-00009C770000}"/>
    <cellStyle name="40% - Colore 6 8 2 2 2 2" xfId="30868" xr:uid="{00000000-0005-0000-0000-00009D770000}"/>
    <cellStyle name="40% - Colore 6 8 2 2 2 2 2" xfId="30869" xr:uid="{00000000-0005-0000-0000-00009E770000}"/>
    <cellStyle name="40% - Colore 6 8 2 2 2 2 3" xfId="30870" xr:uid="{00000000-0005-0000-0000-00009F770000}"/>
    <cellStyle name="40% - Colore 6 8 2 2 2 3" xfId="30871" xr:uid="{00000000-0005-0000-0000-0000A0770000}"/>
    <cellStyle name="40% - Colore 6 8 2 2 2 4" xfId="30872" xr:uid="{00000000-0005-0000-0000-0000A1770000}"/>
    <cellStyle name="40% - Colore 6 8 2 2 3" xfId="30873" xr:uid="{00000000-0005-0000-0000-0000A2770000}"/>
    <cellStyle name="40% - Colore 6 8 2 2 3 2" xfId="30874" xr:uid="{00000000-0005-0000-0000-0000A3770000}"/>
    <cellStyle name="40% - Colore 6 8 2 2 3 3" xfId="30875" xr:uid="{00000000-0005-0000-0000-0000A4770000}"/>
    <cellStyle name="40% - Colore 6 8 2 2 4" xfId="30876" xr:uid="{00000000-0005-0000-0000-0000A5770000}"/>
    <cellStyle name="40% - Colore 6 8 2 2 4 2" xfId="30877" xr:uid="{00000000-0005-0000-0000-0000A6770000}"/>
    <cellStyle name="40% - Colore 6 8 2 2 4 3" xfId="30878" xr:uid="{00000000-0005-0000-0000-0000A7770000}"/>
    <cellStyle name="40% - Colore 6 8 2 2 5" xfId="30879" xr:uid="{00000000-0005-0000-0000-0000A8770000}"/>
    <cellStyle name="40% - Colore 6 8 2 2 5 2" xfId="30880" xr:uid="{00000000-0005-0000-0000-0000A9770000}"/>
    <cellStyle name="40% - Colore 6 8 2 2 5 3" xfId="30881" xr:uid="{00000000-0005-0000-0000-0000AA770000}"/>
    <cellStyle name="40% - Colore 6 8 2 2 6" xfId="30882" xr:uid="{00000000-0005-0000-0000-0000AB770000}"/>
    <cellStyle name="40% - Colore 6 8 2 2 7" xfId="30883" xr:uid="{00000000-0005-0000-0000-0000AC770000}"/>
    <cellStyle name="40% - Colore 6 8 2 3" xfId="30884" xr:uid="{00000000-0005-0000-0000-0000AD770000}"/>
    <cellStyle name="40% - Colore 6 8 2 3 2" xfId="30885" xr:uid="{00000000-0005-0000-0000-0000AE770000}"/>
    <cellStyle name="40% - Colore 6 8 2 3 2 2" xfId="30886" xr:uid="{00000000-0005-0000-0000-0000AF770000}"/>
    <cellStyle name="40% - Colore 6 8 2 3 2 2 2" xfId="30887" xr:uid="{00000000-0005-0000-0000-0000B0770000}"/>
    <cellStyle name="40% - Colore 6 8 2 3 2 2 3" xfId="30888" xr:uid="{00000000-0005-0000-0000-0000B1770000}"/>
    <cellStyle name="40% - Colore 6 8 2 3 2 3" xfId="30889" xr:uid="{00000000-0005-0000-0000-0000B2770000}"/>
    <cellStyle name="40% - Colore 6 8 2 3 2 4" xfId="30890" xr:uid="{00000000-0005-0000-0000-0000B3770000}"/>
    <cellStyle name="40% - Colore 6 8 2 3 3" xfId="30891" xr:uid="{00000000-0005-0000-0000-0000B4770000}"/>
    <cellStyle name="40% - Colore 6 8 2 3 3 2" xfId="30892" xr:uid="{00000000-0005-0000-0000-0000B5770000}"/>
    <cellStyle name="40% - Colore 6 8 2 3 3 3" xfId="30893" xr:uid="{00000000-0005-0000-0000-0000B6770000}"/>
    <cellStyle name="40% - Colore 6 8 2 3 4" xfId="30894" xr:uid="{00000000-0005-0000-0000-0000B7770000}"/>
    <cellStyle name="40% - Colore 6 8 2 3 4 2" xfId="30895" xr:uid="{00000000-0005-0000-0000-0000B8770000}"/>
    <cellStyle name="40% - Colore 6 8 2 3 4 3" xfId="30896" xr:uid="{00000000-0005-0000-0000-0000B9770000}"/>
    <cellStyle name="40% - Colore 6 8 2 3 5" xfId="30897" xr:uid="{00000000-0005-0000-0000-0000BA770000}"/>
    <cellStyle name="40% - Colore 6 8 2 3 5 2" xfId="30898" xr:uid="{00000000-0005-0000-0000-0000BB770000}"/>
    <cellStyle name="40% - Colore 6 8 2 3 5 3" xfId="30899" xr:uid="{00000000-0005-0000-0000-0000BC770000}"/>
    <cellStyle name="40% - Colore 6 8 2 3 6" xfId="30900" xr:uid="{00000000-0005-0000-0000-0000BD770000}"/>
    <cellStyle name="40% - Colore 6 8 2 3 7" xfId="30901" xr:uid="{00000000-0005-0000-0000-0000BE770000}"/>
    <cellStyle name="40% - Colore 6 8 2 4" xfId="30902" xr:uid="{00000000-0005-0000-0000-0000BF770000}"/>
    <cellStyle name="40% - Colore 6 8 2 4 2" xfId="30903" xr:uid="{00000000-0005-0000-0000-0000C0770000}"/>
    <cellStyle name="40% - Colore 6 8 2 4 2 2" xfId="30904" xr:uid="{00000000-0005-0000-0000-0000C1770000}"/>
    <cellStyle name="40% - Colore 6 8 2 4 2 2 2" xfId="30905" xr:uid="{00000000-0005-0000-0000-0000C2770000}"/>
    <cellStyle name="40% - Colore 6 8 2 4 2 2 3" xfId="30906" xr:uid="{00000000-0005-0000-0000-0000C3770000}"/>
    <cellStyle name="40% - Colore 6 8 2 4 2 3" xfId="30907" xr:uid="{00000000-0005-0000-0000-0000C4770000}"/>
    <cellStyle name="40% - Colore 6 8 2 4 2 4" xfId="30908" xr:uid="{00000000-0005-0000-0000-0000C5770000}"/>
    <cellStyle name="40% - Colore 6 8 2 4 3" xfId="30909" xr:uid="{00000000-0005-0000-0000-0000C6770000}"/>
    <cellStyle name="40% - Colore 6 8 2 4 3 2" xfId="30910" xr:uid="{00000000-0005-0000-0000-0000C7770000}"/>
    <cellStyle name="40% - Colore 6 8 2 4 3 3" xfId="30911" xr:uid="{00000000-0005-0000-0000-0000C8770000}"/>
    <cellStyle name="40% - Colore 6 8 2 4 4" xfId="30912" xr:uid="{00000000-0005-0000-0000-0000C9770000}"/>
    <cellStyle name="40% - Colore 6 8 2 4 4 2" xfId="30913" xr:uid="{00000000-0005-0000-0000-0000CA770000}"/>
    <cellStyle name="40% - Colore 6 8 2 4 4 3" xfId="30914" xr:uid="{00000000-0005-0000-0000-0000CB770000}"/>
    <cellStyle name="40% - Colore 6 8 2 4 5" xfId="30915" xr:uid="{00000000-0005-0000-0000-0000CC770000}"/>
    <cellStyle name="40% - Colore 6 8 2 4 5 2" xfId="30916" xr:uid="{00000000-0005-0000-0000-0000CD770000}"/>
    <cellStyle name="40% - Colore 6 8 2 4 5 3" xfId="30917" xr:uid="{00000000-0005-0000-0000-0000CE770000}"/>
    <cellStyle name="40% - Colore 6 8 2 4 6" xfId="30918" xr:uid="{00000000-0005-0000-0000-0000CF770000}"/>
    <cellStyle name="40% - Colore 6 8 2 4 7" xfId="30919" xr:uid="{00000000-0005-0000-0000-0000D0770000}"/>
    <cellStyle name="40% - Colore 6 8 2 5" xfId="30920" xr:uid="{00000000-0005-0000-0000-0000D1770000}"/>
    <cellStyle name="40% - Colore 6 8 2 5 2" xfId="30921" xr:uid="{00000000-0005-0000-0000-0000D2770000}"/>
    <cellStyle name="40% - Colore 6 8 2 5 2 2" xfId="30922" xr:uid="{00000000-0005-0000-0000-0000D3770000}"/>
    <cellStyle name="40% - Colore 6 8 2 5 2 3" xfId="30923" xr:uid="{00000000-0005-0000-0000-0000D4770000}"/>
    <cellStyle name="40% - Colore 6 8 2 5 3" xfId="30924" xr:uid="{00000000-0005-0000-0000-0000D5770000}"/>
    <cellStyle name="40% - Colore 6 8 2 5 4" xfId="30925" xr:uid="{00000000-0005-0000-0000-0000D6770000}"/>
    <cellStyle name="40% - Colore 6 8 2 6" xfId="30926" xr:uid="{00000000-0005-0000-0000-0000D7770000}"/>
    <cellStyle name="40% - Colore 6 8 2 6 2" xfId="30927" xr:uid="{00000000-0005-0000-0000-0000D8770000}"/>
    <cellStyle name="40% - Colore 6 8 2 6 3" xfId="30928" xr:uid="{00000000-0005-0000-0000-0000D9770000}"/>
    <cellStyle name="40% - Colore 6 8 2 7" xfId="30929" xr:uid="{00000000-0005-0000-0000-0000DA770000}"/>
    <cellStyle name="40% - Colore 6 8 2 7 2" xfId="30930" xr:uid="{00000000-0005-0000-0000-0000DB770000}"/>
    <cellStyle name="40% - Colore 6 8 2 7 3" xfId="30931" xr:uid="{00000000-0005-0000-0000-0000DC770000}"/>
    <cellStyle name="40% - Colore 6 8 2 8" xfId="30932" xr:uid="{00000000-0005-0000-0000-0000DD770000}"/>
    <cellStyle name="40% - Colore 6 8 2 8 2" xfId="30933" xr:uid="{00000000-0005-0000-0000-0000DE770000}"/>
    <cellStyle name="40% - Colore 6 8 2 8 3" xfId="30934" xr:uid="{00000000-0005-0000-0000-0000DF770000}"/>
    <cellStyle name="40% - Colore 6 8 2 9" xfId="30935" xr:uid="{00000000-0005-0000-0000-0000E0770000}"/>
    <cellStyle name="40% - Colore 6 8 3" xfId="30936" xr:uid="{00000000-0005-0000-0000-0000E1770000}"/>
    <cellStyle name="40% - Colore 6 8 3 10" xfId="30937" xr:uid="{00000000-0005-0000-0000-0000E2770000}"/>
    <cellStyle name="40% - Colore 6 8 3 2" xfId="30938" xr:uid="{00000000-0005-0000-0000-0000E3770000}"/>
    <cellStyle name="40% - Colore 6 8 3 2 2" xfId="30939" xr:uid="{00000000-0005-0000-0000-0000E4770000}"/>
    <cellStyle name="40% - Colore 6 8 3 2 2 2" xfId="30940" xr:uid="{00000000-0005-0000-0000-0000E5770000}"/>
    <cellStyle name="40% - Colore 6 8 3 2 2 2 2" xfId="30941" xr:uid="{00000000-0005-0000-0000-0000E6770000}"/>
    <cellStyle name="40% - Colore 6 8 3 2 2 2 3" xfId="30942" xr:uid="{00000000-0005-0000-0000-0000E7770000}"/>
    <cellStyle name="40% - Colore 6 8 3 2 2 3" xfId="30943" xr:uid="{00000000-0005-0000-0000-0000E8770000}"/>
    <cellStyle name="40% - Colore 6 8 3 2 2 4" xfId="30944" xr:uid="{00000000-0005-0000-0000-0000E9770000}"/>
    <cellStyle name="40% - Colore 6 8 3 2 3" xfId="30945" xr:uid="{00000000-0005-0000-0000-0000EA770000}"/>
    <cellStyle name="40% - Colore 6 8 3 2 3 2" xfId="30946" xr:uid="{00000000-0005-0000-0000-0000EB770000}"/>
    <cellStyle name="40% - Colore 6 8 3 2 3 3" xfId="30947" xr:uid="{00000000-0005-0000-0000-0000EC770000}"/>
    <cellStyle name="40% - Colore 6 8 3 2 4" xfId="30948" xr:uid="{00000000-0005-0000-0000-0000ED770000}"/>
    <cellStyle name="40% - Colore 6 8 3 2 4 2" xfId="30949" xr:uid="{00000000-0005-0000-0000-0000EE770000}"/>
    <cellStyle name="40% - Colore 6 8 3 2 4 3" xfId="30950" xr:uid="{00000000-0005-0000-0000-0000EF770000}"/>
    <cellStyle name="40% - Colore 6 8 3 2 5" xfId="30951" xr:uid="{00000000-0005-0000-0000-0000F0770000}"/>
    <cellStyle name="40% - Colore 6 8 3 2 5 2" xfId="30952" xr:uid="{00000000-0005-0000-0000-0000F1770000}"/>
    <cellStyle name="40% - Colore 6 8 3 2 5 3" xfId="30953" xr:uid="{00000000-0005-0000-0000-0000F2770000}"/>
    <cellStyle name="40% - Colore 6 8 3 2 6" xfId="30954" xr:uid="{00000000-0005-0000-0000-0000F3770000}"/>
    <cellStyle name="40% - Colore 6 8 3 2 7" xfId="30955" xr:uid="{00000000-0005-0000-0000-0000F4770000}"/>
    <cellStyle name="40% - Colore 6 8 3 3" xfId="30956" xr:uid="{00000000-0005-0000-0000-0000F5770000}"/>
    <cellStyle name="40% - Colore 6 8 3 3 2" xfId="30957" xr:uid="{00000000-0005-0000-0000-0000F6770000}"/>
    <cellStyle name="40% - Colore 6 8 3 3 2 2" xfId="30958" xr:uid="{00000000-0005-0000-0000-0000F7770000}"/>
    <cellStyle name="40% - Colore 6 8 3 3 2 2 2" xfId="30959" xr:uid="{00000000-0005-0000-0000-0000F8770000}"/>
    <cellStyle name="40% - Colore 6 8 3 3 2 2 3" xfId="30960" xr:uid="{00000000-0005-0000-0000-0000F9770000}"/>
    <cellStyle name="40% - Colore 6 8 3 3 2 3" xfId="30961" xr:uid="{00000000-0005-0000-0000-0000FA770000}"/>
    <cellStyle name="40% - Colore 6 8 3 3 2 4" xfId="30962" xr:uid="{00000000-0005-0000-0000-0000FB770000}"/>
    <cellStyle name="40% - Colore 6 8 3 3 3" xfId="30963" xr:uid="{00000000-0005-0000-0000-0000FC770000}"/>
    <cellStyle name="40% - Colore 6 8 3 3 3 2" xfId="30964" xr:uid="{00000000-0005-0000-0000-0000FD770000}"/>
    <cellStyle name="40% - Colore 6 8 3 3 3 3" xfId="30965" xr:uid="{00000000-0005-0000-0000-0000FE770000}"/>
    <cellStyle name="40% - Colore 6 8 3 3 4" xfId="30966" xr:uid="{00000000-0005-0000-0000-0000FF770000}"/>
    <cellStyle name="40% - Colore 6 8 3 3 4 2" xfId="30967" xr:uid="{00000000-0005-0000-0000-000000780000}"/>
    <cellStyle name="40% - Colore 6 8 3 3 4 3" xfId="30968" xr:uid="{00000000-0005-0000-0000-000001780000}"/>
    <cellStyle name="40% - Colore 6 8 3 3 5" xfId="30969" xr:uid="{00000000-0005-0000-0000-000002780000}"/>
    <cellStyle name="40% - Colore 6 8 3 3 5 2" xfId="30970" xr:uid="{00000000-0005-0000-0000-000003780000}"/>
    <cellStyle name="40% - Colore 6 8 3 3 5 3" xfId="30971" xr:uid="{00000000-0005-0000-0000-000004780000}"/>
    <cellStyle name="40% - Colore 6 8 3 3 6" xfId="30972" xr:uid="{00000000-0005-0000-0000-000005780000}"/>
    <cellStyle name="40% - Colore 6 8 3 3 7" xfId="30973" xr:uid="{00000000-0005-0000-0000-000006780000}"/>
    <cellStyle name="40% - Colore 6 8 3 4" xfId="30974" xr:uid="{00000000-0005-0000-0000-000007780000}"/>
    <cellStyle name="40% - Colore 6 8 3 4 2" xfId="30975" xr:uid="{00000000-0005-0000-0000-000008780000}"/>
    <cellStyle name="40% - Colore 6 8 3 4 2 2" xfId="30976" xr:uid="{00000000-0005-0000-0000-000009780000}"/>
    <cellStyle name="40% - Colore 6 8 3 4 2 2 2" xfId="30977" xr:uid="{00000000-0005-0000-0000-00000A780000}"/>
    <cellStyle name="40% - Colore 6 8 3 4 2 2 3" xfId="30978" xr:uid="{00000000-0005-0000-0000-00000B780000}"/>
    <cellStyle name="40% - Colore 6 8 3 4 2 3" xfId="30979" xr:uid="{00000000-0005-0000-0000-00000C780000}"/>
    <cellStyle name="40% - Colore 6 8 3 4 2 4" xfId="30980" xr:uid="{00000000-0005-0000-0000-00000D780000}"/>
    <cellStyle name="40% - Colore 6 8 3 4 3" xfId="30981" xr:uid="{00000000-0005-0000-0000-00000E780000}"/>
    <cellStyle name="40% - Colore 6 8 3 4 3 2" xfId="30982" xr:uid="{00000000-0005-0000-0000-00000F780000}"/>
    <cellStyle name="40% - Colore 6 8 3 4 3 3" xfId="30983" xr:uid="{00000000-0005-0000-0000-000010780000}"/>
    <cellStyle name="40% - Colore 6 8 3 4 4" xfId="30984" xr:uid="{00000000-0005-0000-0000-000011780000}"/>
    <cellStyle name="40% - Colore 6 8 3 4 4 2" xfId="30985" xr:uid="{00000000-0005-0000-0000-000012780000}"/>
    <cellStyle name="40% - Colore 6 8 3 4 4 3" xfId="30986" xr:uid="{00000000-0005-0000-0000-000013780000}"/>
    <cellStyle name="40% - Colore 6 8 3 4 5" xfId="30987" xr:uid="{00000000-0005-0000-0000-000014780000}"/>
    <cellStyle name="40% - Colore 6 8 3 4 5 2" xfId="30988" xr:uid="{00000000-0005-0000-0000-000015780000}"/>
    <cellStyle name="40% - Colore 6 8 3 4 5 3" xfId="30989" xr:uid="{00000000-0005-0000-0000-000016780000}"/>
    <cellStyle name="40% - Colore 6 8 3 4 6" xfId="30990" xr:uid="{00000000-0005-0000-0000-000017780000}"/>
    <cellStyle name="40% - Colore 6 8 3 4 7" xfId="30991" xr:uid="{00000000-0005-0000-0000-000018780000}"/>
    <cellStyle name="40% - Colore 6 8 3 5" xfId="30992" xr:uid="{00000000-0005-0000-0000-000019780000}"/>
    <cellStyle name="40% - Colore 6 8 3 5 2" xfId="30993" xr:uid="{00000000-0005-0000-0000-00001A780000}"/>
    <cellStyle name="40% - Colore 6 8 3 5 2 2" xfId="30994" xr:uid="{00000000-0005-0000-0000-00001B780000}"/>
    <cellStyle name="40% - Colore 6 8 3 5 2 3" xfId="30995" xr:uid="{00000000-0005-0000-0000-00001C780000}"/>
    <cellStyle name="40% - Colore 6 8 3 5 3" xfId="30996" xr:uid="{00000000-0005-0000-0000-00001D780000}"/>
    <cellStyle name="40% - Colore 6 8 3 5 4" xfId="30997" xr:uid="{00000000-0005-0000-0000-00001E780000}"/>
    <cellStyle name="40% - Colore 6 8 3 6" xfId="30998" xr:uid="{00000000-0005-0000-0000-00001F780000}"/>
    <cellStyle name="40% - Colore 6 8 3 6 2" xfId="30999" xr:uid="{00000000-0005-0000-0000-000020780000}"/>
    <cellStyle name="40% - Colore 6 8 3 6 3" xfId="31000" xr:uid="{00000000-0005-0000-0000-000021780000}"/>
    <cellStyle name="40% - Colore 6 8 3 7" xfId="31001" xr:uid="{00000000-0005-0000-0000-000022780000}"/>
    <cellStyle name="40% - Colore 6 8 3 7 2" xfId="31002" xr:uid="{00000000-0005-0000-0000-000023780000}"/>
    <cellStyle name="40% - Colore 6 8 3 7 3" xfId="31003" xr:uid="{00000000-0005-0000-0000-000024780000}"/>
    <cellStyle name="40% - Colore 6 8 3 8" xfId="31004" xr:uid="{00000000-0005-0000-0000-000025780000}"/>
    <cellStyle name="40% - Colore 6 8 3 8 2" xfId="31005" xr:uid="{00000000-0005-0000-0000-000026780000}"/>
    <cellStyle name="40% - Colore 6 8 3 8 3" xfId="31006" xr:uid="{00000000-0005-0000-0000-000027780000}"/>
    <cellStyle name="40% - Colore 6 8 3 9" xfId="31007" xr:uid="{00000000-0005-0000-0000-000028780000}"/>
    <cellStyle name="40% - Colore 6 8 4" xfId="31008" xr:uid="{00000000-0005-0000-0000-000029780000}"/>
    <cellStyle name="40% - Colore 6 8 4 2" xfId="31009" xr:uid="{00000000-0005-0000-0000-00002A780000}"/>
    <cellStyle name="40% - Colore 6 8 4 2 2" xfId="31010" xr:uid="{00000000-0005-0000-0000-00002B780000}"/>
    <cellStyle name="40% - Colore 6 8 4 2 2 2" xfId="31011" xr:uid="{00000000-0005-0000-0000-00002C780000}"/>
    <cellStyle name="40% - Colore 6 8 4 2 2 3" xfId="31012" xr:uid="{00000000-0005-0000-0000-00002D780000}"/>
    <cellStyle name="40% - Colore 6 8 4 2 3" xfId="31013" xr:uid="{00000000-0005-0000-0000-00002E780000}"/>
    <cellStyle name="40% - Colore 6 8 4 2 4" xfId="31014" xr:uid="{00000000-0005-0000-0000-00002F780000}"/>
    <cellStyle name="40% - Colore 6 8 4 3" xfId="31015" xr:uid="{00000000-0005-0000-0000-000030780000}"/>
    <cellStyle name="40% - Colore 6 8 4 3 2" xfId="31016" xr:uid="{00000000-0005-0000-0000-000031780000}"/>
    <cellStyle name="40% - Colore 6 8 4 3 3" xfId="31017" xr:uid="{00000000-0005-0000-0000-000032780000}"/>
    <cellStyle name="40% - Colore 6 8 4 4" xfId="31018" xr:uid="{00000000-0005-0000-0000-000033780000}"/>
    <cellStyle name="40% - Colore 6 8 4 4 2" xfId="31019" xr:uid="{00000000-0005-0000-0000-000034780000}"/>
    <cellStyle name="40% - Colore 6 8 4 4 3" xfId="31020" xr:uid="{00000000-0005-0000-0000-000035780000}"/>
    <cellStyle name="40% - Colore 6 8 4 5" xfId="31021" xr:uid="{00000000-0005-0000-0000-000036780000}"/>
    <cellStyle name="40% - Colore 6 8 4 5 2" xfId="31022" xr:uid="{00000000-0005-0000-0000-000037780000}"/>
    <cellStyle name="40% - Colore 6 8 4 5 3" xfId="31023" xr:uid="{00000000-0005-0000-0000-000038780000}"/>
    <cellStyle name="40% - Colore 6 8 4 6" xfId="31024" xr:uid="{00000000-0005-0000-0000-000039780000}"/>
    <cellStyle name="40% - Colore 6 8 4 7" xfId="31025" xr:uid="{00000000-0005-0000-0000-00003A780000}"/>
    <cellStyle name="40% - Colore 6 8 5" xfId="31026" xr:uid="{00000000-0005-0000-0000-00003B780000}"/>
    <cellStyle name="40% - Colore 6 8 5 2" xfId="31027" xr:uid="{00000000-0005-0000-0000-00003C780000}"/>
    <cellStyle name="40% - Colore 6 8 5 2 2" xfId="31028" xr:uid="{00000000-0005-0000-0000-00003D780000}"/>
    <cellStyle name="40% - Colore 6 8 5 2 2 2" xfId="31029" xr:uid="{00000000-0005-0000-0000-00003E780000}"/>
    <cellStyle name="40% - Colore 6 8 5 2 2 3" xfId="31030" xr:uid="{00000000-0005-0000-0000-00003F780000}"/>
    <cellStyle name="40% - Colore 6 8 5 2 3" xfId="31031" xr:uid="{00000000-0005-0000-0000-000040780000}"/>
    <cellStyle name="40% - Colore 6 8 5 2 4" xfId="31032" xr:uid="{00000000-0005-0000-0000-000041780000}"/>
    <cellStyle name="40% - Colore 6 8 5 3" xfId="31033" xr:uid="{00000000-0005-0000-0000-000042780000}"/>
    <cellStyle name="40% - Colore 6 8 5 3 2" xfId="31034" xr:uid="{00000000-0005-0000-0000-000043780000}"/>
    <cellStyle name="40% - Colore 6 8 5 3 3" xfId="31035" xr:uid="{00000000-0005-0000-0000-000044780000}"/>
    <cellStyle name="40% - Colore 6 8 5 4" xfId="31036" xr:uid="{00000000-0005-0000-0000-000045780000}"/>
    <cellStyle name="40% - Colore 6 8 5 4 2" xfId="31037" xr:uid="{00000000-0005-0000-0000-000046780000}"/>
    <cellStyle name="40% - Colore 6 8 5 4 3" xfId="31038" xr:uid="{00000000-0005-0000-0000-000047780000}"/>
    <cellStyle name="40% - Colore 6 8 5 5" xfId="31039" xr:uid="{00000000-0005-0000-0000-000048780000}"/>
    <cellStyle name="40% - Colore 6 8 5 5 2" xfId="31040" xr:uid="{00000000-0005-0000-0000-000049780000}"/>
    <cellStyle name="40% - Colore 6 8 5 5 3" xfId="31041" xr:uid="{00000000-0005-0000-0000-00004A780000}"/>
    <cellStyle name="40% - Colore 6 8 5 6" xfId="31042" xr:uid="{00000000-0005-0000-0000-00004B780000}"/>
    <cellStyle name="40% - Colore 6 8 5 7" xfId="31043" xr:uid="{00000000-0005-0000-0000-00004C780000}"/>
    <cellStyle name="40% - Colore 6 8 6" xfId="31044" xr:uid="{00000000-0005-0000-0000-00004D780000}"/>
    <cellStyle name="40% - Colore 6 8 6 2" xfId="31045" xr:uid="{00000000-0005-0000-0000-00004E780000}"/>
    <cellStyle name="40% - Colore 6 8 6 2 2" xfId="31046" xr:uid="{00000000-0005-0000-0000-00004F780000}"/>
    <cellStyle name="40% - Colore 6 8 6 2 2 2" xfId="31047" xr:uid="{00000000-0005-0000-0000-000050780000}"/>
    <cellStyle name="40% - Colore 6 8 6 2 2 3" xfId="31048" xr:uid="{00000000-0005-0000-0000-000051780000}"/>
    <cellStyle name="40% - Colore 6 8 6 2 3" xfId="31049" xr:uid="{00000000-0005-0000-0000-000052780000}"/>
    <cellStyle name="40% - Colore 6 8 6 2 4" xfId="31050" xr:uid="{00000000-0005-0000-0000-000053780000}"/>
    <cellStyle name="40% - Colore 6 8 6 3" xfId="31051" xr:uid="{00000000-0005-0000-0000-000054780000}"/>
    <cellStyle name="40% - Colore 6 8 6 3 2" xfId="31052" xr:uid="{00000000-0005-0000-0000-000055780000}"/>
    <cellStyle name="40% - Colore 6 8 6 3 3" xfId="31053" xr:uid="{00000000-0005-0000-0000-000056780000}"/>
    <cellStyle name="40% - Colore 6 8 6 4" xfId="31054" xr:uid="{00000000-0005-0000-0000-000057780000}"/>
    <cellStyle name="40% - Colore 6 8 6 4 2" xfId="31055" xr:uid="{00000000-0005-0000-0000-000058780000}"/>
    <cellStyle name="40% - Colore 6 8 6 4 3" xfId="31056" xr:uid="{00000000-0005-0000-0000-000059780000}"/>
    <cellStyle name="40% - Colore 6 8 6 5" xfId="31057" xr:uid="{00000000-0005-0000-0000-00005A780000}"/>
    <cellStyle name="40% - Colore 6 8 6 5 2" xfId="31058" xr:uid="{00000000-0005-0000-0000-00005B780000}"/>
    <cellStyle name="40% - Colore 6 8 6 5 3" xfId="31059" xr:uid="{00000000-0005-0000-0000-00005C780000}"/>
    <cellStyle name="40% - Colore 6 8 6 6" xfId="31060" xr:uid="{00000000-0005-0000-0000-00005D780000}"/>
    <cellStyle name="40% - Colore 6 8 6 7" xfId="31061" xr:uid="{00000000-0005-0000-0000-00005E780000}"/>
    <cellStyle name="40% - Colore 6 8 7" xfId="31062" xr:uid="{00000000-0005-0000-0000-00005F780000}"/>
    <cellStyle name="40% - Colore 6 8 7 2" xfId="31063" xr:uid="{00000000-0005-0000-0000-000060780000}"/>
    <cellStyle name="40% - Colore 6 8 7 2 2" xfId="31064" xr:uid="{00000000-0005-0000-0000-000061780000}"/>
    <cellStyle name="40% - Colore 6 8 7 2 3" xfId="31065" xr:uid="{00000000-0005-0000-0000-000062780000}"/>
    <cellStyle name="40% - Colore 6 8 7 3" xfId="31066" xr:uid="{00000000-0005-0000-0000-000063780000}"/>
    <cellStyle name="40% - Colore 6 8 7 4" xfId="31067" xr:uid="{00000000-0005-0000-0000-000064780000}"/>
    <cellStyle name="40% - Colore 6 8 8" xfId="31068" xr:uid="{00000000-0005-0000-0000-000065780000}"/>
    <cellStyle name="40% - Colore 6 8 8 2" xfId="31069" xr:uid="{00000000-0005-0000-0000-000066780000}"/>
    <cellStyle name="40% - Colore 6 8 8 3" xfId="31070" xr:uid="{00000000-0005-0000-0000-000067780000}"/>
    <cellStyle name="40% - Colore 6 8 9" xfId="31071" xr:uid="{00000000-0005-0000-0000-000068780000}"/>
    <cellStyle name="40% - Colore 6 8 9 2" xfId="31072" xr:uid="{00000000-0005-0000-0000-000069780000}"/>
    <cellStyle name="40% - Colore 6 8 9 3" xfId="31073" xr:uid="{00000000-0005-0000-0000-00006A780000}"/>
    <cellStyle name="40% - Colore 6 9" xfId="31074" xr:uid="{00000000-0005-0000-0000-00006B780000}"/>
    <cellStyle name="40% - Colore 6 9 10" xfId="31075" xr:uid="{00000000-0005-0000-0000-00006C780000}"/>
    <cellStyle name="40% - Colore 6 9 10 2" xfId="31076" xr:uid="{00000000-0005-0000-0000-00006D780000}"/>
    <cellStyle name="40% - Colore 6 9 10 3" xfId="31077" xr:uid="{00000000-0005-0000-0000-00006E780000}"/>
    <cellStyle name="40% - Colore 6 9 11" xfId="31078" xr:uid="{00000000-0005-0000-0000-00006F780000}"/>
    <cellStyle name="40% - Colore 6 9 12" xfId="31079" xr:uid="{00000000-0005-0000-0000-000070780000}"/>
    <cellStyle name="40% - Colore 6 9 2" xfId="31080" xr:uid="{00000000-0005-0000-0000-000071780000}"/>
    <cellStyle name="40% - Colore 6 9 2 10" xfId="31081" xr:uid="{00000000-0005-0000-0000-000072780000}"/>
    <cellStyle name="40% - Colore 6 9 2 2" xfId="31082" xr:uid="{00000000-0005-0000-0000-000073780000}"/>
    <cellStyle name="40% - Colore 6 9 2 2 2" xfId="31083" xr:uid="{00000000-0005-0000-0000-000074780000}"/>
    <cellStyle name="40% - Colore 6 9 2 2 2 2" xfId="31084" xr:uid="{00000000-0005-0000-0000-000075780000}"/>
    <cellStyle name="40% - Colore 6 9 2 2 2 2 2" xfId="31085" xr:uid="{00000000-0005-0000-0000-000076780000}"/>
    <cellStyle name="40% - Colore 6 9 2 2 2 2 3" xfId="31086" xr:uid="{00000000-0005-0000-0000-000077780000}"/>
    <cellStyle name="40% - Colore 6 9 2 2 2 3" xfId="31087" xr:uid="{00000000-0005-0000-0000-000078780000}"/>
    <cellStyle name="40% - Colore 6 9 2 2 2 4" xfId="31088" xr:uid="{00000000-0005-0000-0000-000079780000}"/>
    <cellStyle name="40% - Colore 6 9 2 2 3" xfId="31089" xr:uid="{00000000-0005-0000-0000-00007A780000}"/>
    <cellStyle name="40% - Colore 6 9 2 2 3 2" xfId="31090" xr:uid="{00000000-0005-0000-0000-00007B780000}"/>
    <cellStyle name="40% - Colore 6 9 2 2 3 3" xfId="31091" xr:uid="{00000000-0005-0000-0000-00007C780000}"/>
    <cellStyle name="40% - Colore 6 9 2 2 4" xfId="31092" xr:uid="{00000000-0005-0000-0000-00007D780000}"/>
    <cellStyle name="40% - Colore 6 9 2 2 4 2" xfId="31093" xr:uid="{00000000-0005-0000-0000-00007E780000}"/>
    <cellStyle name="40% - Colore 6 9 2 2 4 3" xfId="31094" xr:uid="{00000000-0005-0000-0000-00007F780000}"/>
    <cellStyle name="40% - Colore 6 9 2 2 5" xfId="31095" xr:uid="{00000000-0005-0000-0000-000080780000}"/>
    <cellStyle name="40% - Colore 6 9 2 2 5 2" xfId="31096" xr:uid="{00000000-0005-0000-0000-000081780000}"/>
    <cellStyle name="40% - Colore 6 9 2 2 5 3" xfId="31097" xr:uid="{00000000-0005-0000-0000-000082780000}"/>
    <cellStyle name="40% - Colore 6 9 2 2 6" xfId="31098" xr:uid="{00000000-0005-0000-0000-000083780000}"/>
    <cellStyle name="40% - Colore 6 9 2 2 7" xfId="31099" xr:uid="{00000000-0005-0000-0000-000084780000}"/>
    <cellStyle name="40% - Colore 6 9 2 3" xfId="31100" xr:uid="{00000000-0005-0000-0000-000085780000}"/>
    <cellStyle name="40% - Colore 6 9 2 3 2" xfId="31101" xr:uid="{00000000-0005-0000-0000-000086780000}"/>
    <cellStyle name="40% - Colore 6 9 2 3 2 2" xfId="31102" xr:uid="{00000000-0005-0000-0000-000087780000}"/>
    <cellStyle name="40% - Colore 6 9 2 3 2 2 2" xfId="31103" xr:uid="{00000000-0005-0000-0000-000088780000}"/>
    <cellStyle name="40% - Colore 6 9 2 3 2 2 3" xfId="31104" xr:uid="{00000000-0005-0000-0000-000089780000}"/>
    <cellStyle name="40% - Colore 6 9 2 3 2 3" xfId="31105" xr:uid="{00000000-0005-0000-0000-00008A780000}"/>
    <cellStyle name="40% - Colore 6 9 2 3 2 4" xfId="31106" xr:uid="{00000000-0005-0000-0000-00008B780000}"/>
    <cellStyle name="40% - Colore 6 9 2 3 3" xfId="31107" xr:uid="{00000000-0005-0000-0000-00008C780000}"/>
    <cellStyle name="40% - Colore 6 9 2 3 3 2" xfId="31108" xr:uid="{00000000-0005-0000-0000-00008D780000}"/>
    <cellStyle name="40% - Colore 6 9 2 3 3 3" xfId="31109" xr:uid="{00000000-0005-0000-0000-00008E780000}"/>
    <cellStyle name="40% - Colore 6 9 2 3 4" xfId="31110" xr:uid="{00000000-0005-0000-0000-00008F780000}"/>
    <cellStyle name="40% - Colore 6 9 2 3 4 2" xfId="31111" xr:uid="{00000000-0005-0000-0000-000090780000}"/>
    <cellStyle name="40% - Colore 6 9 2 3 4 3" xfId="31112" xr:uid="{00000000-0005-0000-0000-000091780000}"/>
    <cellStyle name="40% - Colore 6 9 2 3 5" xfId="31113" xr:uid="{00000000-0005-0000-0000-000092780000}"/>
    <cellStyle name="40% - Colore 6 9 2 3 5 2" xfId="31114" xr:uid="{00000000-0005-0000-0000-000093780000}"/>
    <cellStyle name="40% - Colore 6 9 2 3 5 3" xfId="31115" xr:uid="{00000000-0005-0000-0000-000094780000}"/>
    <cellStyle name="40% - Colore 6 9 2 3 6" xfId="31116" xr:uid="{00000000-0005-0000-0000-000095780000}"/>
    <cellStyle name="40% - Colore 6 9 2 3 7" xfId="31117" xr:uid="{00000000-0005-0000-0000-000096780000}"/>
    <cellStyle name="40% - Colore 6 9 2 4" xfId="31118" xr:uid="{00000000-0005-0000-0000-000097780000}"/>
    <cellStyle name="40% - Colore 6 9 2 4 2" xfId="31119" xr:uid="{00000000-0005-0000-0000-000098780000}"/>
    <cellStyle name="40% - Colore 6 9 2 4 2 2" xfId="31120" xr:uid="{00000000-0005-0000-0000-000099780000}"/>
    <cellStyle name="40% - Colore 6 9 2 4 2 2 2" xfId="31121" xr:uid="{00000000-0005-0000-0000-00009A780000}"/>
    <cellStyle name="40% - Colore 6 9 2 4 2 2 3" xfId="31122" xr:uid="{00000000-0005-0000-0000-00009B780000}"/>
    <cellStyle name="40% - Colore 6 9 2 4 2 3" xfId="31123" xr:uid="{00000000-0005-0000-0000-00009C780000}"/>
    <cellStyle name="40% - Colore 6 9 2 4 2 4" xfId="31124" xr:uid="{00000000-0005-0000-0000-00009D780000}"/>
    <cellStyle name="40% - Colore 6 9 2 4 3" xfId="31125" xr:uid="{00000000-0005-0000-0000-00009E780000}"/>
    <cellStyle name="40% - Colore 6 9 2 4 3 2" xfId="31126" xr:uid="{00000000-0005-0000-0000-00009F780000}"/>
    <cellStyle name="40% - Colore 6 9 2 4 3 3" xfId="31127" xr:uid="{00000000-0005-0000-0000-0000A0780000}"/>
    <cellStyle name="40% - Colore 6 9 2 4 4" xfId="31128" xr:uid="{00000000-0005-0000-0000-0000A1780000}"/>
    <cellStyle name="40% - Colore 6 9 2 4 4 2" xfId="31129" xr:uid="{00000000-0005-0000-0000-0000A2780000}"/>
    <cellStyle name="40% - Colore 6 9 2 4 4 3" xfId="31130" xr:uid="{00000000-0005-0000-0000-0000A3780000}"/>
    <cellStyle name="40% - Colore 6 9 2 4 5" xfId="31131" xr:uid="{00000000-0005-0000-0000-0000A4780000}"/>
    <cellStyle name="40% - Colore 6 9 2 4 5 2" xfId="31132" xr:uid="{00000000-0005-0000-0000-0000A5780000}"/>
    <cellStyle name="40% - Colore 6 9 2 4 5 3" xfId="31133" xr:uid="{00000000-0005-0000-0000-0000A6780000}"/>
    <cellStyle name="40% - Colore 6 9 2 4 6" xfId="31134" xr:uid="{00000000-0005-0000-0000-0000A7780000}"/>
    <cellStyle name="40% - Colore 6 9 2 4 7" xfId="31135" xr:uid="{00000000-0005-0000-0000-0000A8780000}"/>
    <cellStyle name="40% - Colore 6 9 2 5" xfId="31136" xr:uid="{00000000-0005-0000-0000-0000A9780000}"/>
    <cellStyle name="40% - Colore 6 9 2 5 2" xfId="31137" xr:uid="{00000000-0005-0000-0000-0000AA780000}"/>
    <cellStyle name="40% - Colore 6 9 2 5 2 2" xfId="31138" xr:uid="{00000000-0005-0000-0000-0000AB780000}"/>
    <cellStyle name="40% - Colore 6 9 2 5 2 3" xfId="31139" xr:uid="{00000000-0005-0000-0000-0000AC780000}"/>
    <cellStyle name="40% - Colore 6 9 2 5 3" xfId="31140" xr:uid="{00000000-0005-0000-0000-0000AD780000}"/>
    <cellStyle name="40% - Colore 6 9 2 5 4" xfId="31141" xr:uid="{00000000-0005-0000-0000-0000AE780000}"/>
    <cellStyle name="40% - Colore 6 9 2 6" xfId="31142" xr:uid="{00000000-0005-0000-0000-0000AF780000}"/>
    <cellStyle name="40% - Colore 6 9 2 6 2" xfId="31143" xr:uid="{00000000-0005-0000-0000-0000B0780000}"/>
    <cellStyle name="40% - Colore 6 9 2 6 3" xfId="31144" xr:uid="{00000000-0005-0000-0000-0000B1780000}"/>
    <cellStyle name="40% - Colore 6 9 2 7" xfId="31145" xr:uid="{00000000-0005-0000-0000-0000B2780000}"/>
    <cellStyle name="40% - Colore 6 9 2 7 2" xfId="31146" xr:uid="{00000000-0005-0000-0000-0000B3780000}"/>
    <cellStyle name="40% - Colore 6 9 2 7 3" xfId="31147" xr:uid="{00000000-0005-0000-0000-0000B4780000}"/>
    <cellStyle name="40% - Colore 6 9 2 8" xfId="31148" xr:uid="{00000000-0005-0000-0000-0000B5780000}"/>
    <cellStyle name="40% - Colore 6 9 2 8 2" xfId="31149" xr:uid="{00000000-0005-0000-0000-0000B6780000}"/>
    <cellStyle name="40% - Colore 6 9 2 8 3" xfId="31150" xr:uid="{00000000-0005-0000-0000-0000B7780000}"/>
    <cellStyle name="40% - Colore 6 9 2 9" xfId="31151" xr:uid="{00000000-0005-0000-0000-0000B8780000}"/>
    <cellStyle name="40% - Colore 6 9 3" xfId="31152" xr:uid="{00000000-0005-0000-0000-0000B9780000}"/>
    <cellStyle name="40% - Colore 6 9 3 10" xfId="31153" xr:uid="{00000000-0005-0000-0000-0000BA780000}"/>
    <cellStyle name="40% - Colore 6 9 3 2" xfId="31154" xr:uid="{00000000-0005-0000-0000-0000BB780000}"/>
    <cellStyle name="40% - Colore 6 9 3 2 2" xfId="31155" xr:uid="{00000000-0005-0000-0000-0000BC780000}"/>
    <cellStyle name="40% - Colore 6 9 3 2 2 2" xfId="31156" xr:uid="{00000000-0005-0000-0000-0000BD780000}"/>
    <cellStyle name="40% - Colore 6 9 3 2 2 2 2" xfId="31157" xr:uid="{00000000-0005-0000-0000-0000BE780000}"/>
    <cellStyle name="40% - Colore 6 9 3 2 2 2 3" xfId="31158" xr:uid="{00000000-0005-0000-0000-0000BF780000}"/>
    <cellStyle name="40% - Colore 6 9 3 2 2 3" xfId="31159" xr:uid="{00000000-0005-0000-0000-0000C0780000}"/>
    <cellStyle name="40% - Colore 6 9 3 2 2 4" xfId="31160" xr:uid="{00000000-0005-0000-0000-0000C1780000}"/>
    <cellStyle name="40% - Colore 6 9 3 2 3" xfId="31161" xr:uid="{00000000-0005-0000-0000-0000C2780000}"/>
    <cellStyle name="40% - Colore 6 9 3 2 3 2" xfId="31162" xr:uid="{00000000-0005-0000-0000-0000C3780000}"/>
    <cellStyle name="40% - Colore 6 9 3 2 3 3" xfId="31163" xr:uid="{00000000-0005-0000-0000-0000C4780000}"/>
    <cellStyle name="40% - Colore 6 9 3 2 4" xfId="31164" xr:uid="{00000000-0005-0000-0000-0000C5780000}"/>
    <cellStyle name="40% - Colore 6 9 3 2 4 2" xfId="31165" xr:uid="{00000000-0005-0000-0000-0000C6780000}"/>
    <cellStyle name="40% - Colore 6 9 3 2 4 3" xfId="31166" xr:uid="{00000000-0005-0000-0000-0000C7780000}"/>
    <cellStyle name="40% - Colore 6 9 3 2 5" xfId="31167" xr:uid="{00000000-0005-0000-0000-0000C8780000}"/>
    <cellStyle name="40% - Colore 6 9 3 2 5 2" xfId="31168" xr:uid="{00000000-0005-0000-0000-0000C9780000}"/>
    <cellStyle name="40% - Colore 6 9 3 2 5 3" xfId="31169" xr:uid="{00000000-0005-0000-0000-0000CA780000}"/>
    <cellStyle name="40% - Colore 6 9 3 2 6" xfId="31170" xr:uid="{00000000-0005-0000-0000-0000CB780000}"/>
    <cellStyle name="40% - Colore 6 9 3 2 7" xfId="31171" xr:uid="{00000000-0005-0000-0000-0000CC780000}"/>
    <cellStyle name="40% - Colore 6 9 3 3" xfId="31172" xr:uid="{00000000-0005-0000-0000-0000CD780000}"/>
    <cellStyle name="40% - Colore 6 9 3 3 2" xfId="31173" xr:uid="{00000000-0005-0000-0000-0000CE780000}"/>
    <cellStyle name="40% - Colore 6 9 3 3 2 2" xfId="31174" xr:uid="{00000000-0005-0000-0000-0000CF780000}"/>
    <cellStyle name="40% - Colore 6 9 3 3 2 2 2" xfId="31175" xr:uid="{00000000-0005-0000-0000-0000D0780000}"/>
    <cellStyle name="40% - Colore 6 9 3 3 2 2 3" xfId="31176" xr:uid="{00000000-0005-0000-0000-0000D1780000}"/>
    <cellStyle name="40% - Colore 6 9 3 3 2 3" xfId="31177" xr:uid="{00000000-0005-0000-0000-0000D2780000}"/>
    <cellStyle name="40% - Colore 6 9 3 3 2 4" xfId="31178" xr:uid="{00000000-0005-0000-0000-0000D3780000}"/>
    <cellStyle name="40% - Colore 6 9 3 3 3" xfId="31179" xr:uid="{00000000-0005-0000-0000-0000D4780000}"/>
    <cellStyle name="40% - Colore 6 9 3 3 3 2" xfId="31180" xr:uid="{00000000-0005-0000-0000-0000D5780000}"/>
    <cellStyle name="40% - Colore 6 9 3 3 3 3" xfId="31181" xr:uid="{00000000-0005-0000-0000-0000D6780000}"/>
    <cellStyle name="40% - Colore 6 9 3 3 4" xfId="31182" xr:uid="{00000000-0005-0000-0000-0000D7780000}"/>
    <cellStyle name="40% - Colore 6 9 3 3 4 2" xfId="31183" xr:uid="{00000000-0005-0000-0000-0000D8780000}"/>
    <cellStyle name="40% - Colore 6 9 3 3 4 3" xfId="31184" xr:uid="{00000000-0005-0000-0000-0000D9780000}"/>
    <cellStyle name="40% - Colore 6 9 3 3 5" xfId="31185" xr:uid="{00000000-0005-0000-0000-0000DA780000}"/>
    <cellStyle name="40% - Colore 6 9 3 3 5 2" xfId="31186" xr:uid="{00000000-0005-0000-0000-0000DB780000}"/>
    <cellStyle name="40% - Colore 6 9 3 3 5 3" xfId="31187" xr:uid="{00000000-0005-0000-0000-0000DC780000}"/>
    <cellStyle name="40% - Colore 6 9 3 3 6" xfId="31188" xr:uid="{00000000-0005-0000-0000-0000DD780000}"/>
    <cellStyle name="40% - Colore 6 9 3 3 7" xfId="31189" xr:uid="{00000000-0005-0000-0000-0000DE780000}"/>
    <cellStyle name="40% - Colore 6 9 3 4" xfId="31190" xr:uid="{00000000-0005-0000-0000-0000DF780000}"/>
    <cellStyle name="40% - Colore 6 9 3 4 2" xfId="31191" xr:uid="{00000000-0005-0000-0000-0000E0780000}"/>
    <cellStyle name="40% - Colore 6 9 3 4 2 2" xfId="31192" xr:uid="{00000000-0005-0000-0000-0000E1780000}"/>
    <cellStyle name="40% - Colore 6 9 3 4 2 2 2" xfId="31193" xr:uid="{00000000-0005-0000-0000-0000E2780000}"/>
    <cellStyle name="40% - Colore 6 9 3 4 2 2 3" xfId="31194" xr:uid="{00000000-0005-0000-0000-0000E3780000}"/>
    <cellStyle name="40% - Colore 6 9 3 4 2 3" xfId="31195" xr:uid="{00000000-0005-0000-0000-0000E4780000}"/>
    <cellStyle name="40% - Colore 6 9 3 4 2 4" xfId="31196" xr:uid="{00000000-0005-0000-0000-0000E5780000}"/>
    <cellStyle name="40% - Colore 6 9 3 4 3" xfId="31197" xr:uid="{00000000-0005-0000-0000-0000E6780000}"/>
    <cellStyle name="40% - Colore 6 9 3 4 3 2" xfId="31198" xr:uid="{00000000-0005-0000-0000-0000E7780000}"/>
    <cellStyle name="40% - Colore 6 9 3 4 3 3" xfId="31199" xr:uid="{00000000-0005-0000-0000-0000E8780000}"/>
    <cellStyle name="40% - Colore 6 9 3 4 4" xfId="31200" xr:uid="{00000000-0005-0000-0000-0000E9780000}"/>
    <cellStyle name="40% - Colore 6 9 3 4 4 2" xfId="31201" xr:uid="{00000000-0005-0000-0000-0000EA780000}"/>
    <cellStyle name="40% - Colore 6 9 3 4 4 3" xfId="31202" xr:uid="{00000000-0005-0000-0000-0000EB780000}"/>
    <cellStyle name="40% - Colore 6 9 3 4 5" xfId="31203" xr:uid="{00000000-0005-0000-0000-0000EC780000}"/>
    <cellStyle name="40% - Colore 6 9 3 4 5 2" xfId="31204" xr:uid="{00000000-0005-0000-0000-0000ED780000}"/>
    <cellStyle name="40% - Colore 6 9 3 4 5 3" xfId="31205" xr:uid="{00000000-0005-0000-0000-0000EE780000}"/>
    <cellStyle name="40% - Colore 6 9 3 4 6" xfId="31206" xr:uid="{00000000-0005-0000-0000-0000EF780000}"/>
    <cellStyle name="40% - Colore 6 9 3 4 7" xfId="31207" xr:uid="{00000000-0005-0000-0000-0000F0780000}"/>
    <cellStyle name="40% - Colore 6 9 3 5" xfId="31208" xr:uid="{00000000-0005-0000-0000-0000F1780000}"/>
    <cellStyle name="40% - Colore 6 9 3 5 2" xfId="31209" xr:uid="{00000000-0005-0000-0000-0000F2780000}"/>
    <cellStyle name="40% - Colore 6 9 3 5 2 2" xfId="31210" xr:uid="{00000000-0005-0000-0000-0000F3780000}"/>
    <cellStyle name="40% - Colore 6 9 3 5 2 3" xfId="31211" xr:uid="{00000000-0005-0000-0000-0000F4780000}"/>
    <cellStyle name="40% - Colore 6 9 3 5 3" xfId="31212" xr:uid="{00000000-0005-0000-0000-0000F5780000}"/>
    <cellStyle name="40% - Colore 6 9 3 5 4" xfId="31213" xr:uid="{00000000-0005-0000-0000-0000F6780000}"/>
    <cellStyle name="40% - Colore 6 9 3 6" xfId="31214" xr:uid="{00000000-0005-0000-0000-0000F7780000}"/>
    <cellStyle name="40% - Colore 6 9 3 6 2" xfId="31215" xr:uid="{00000000-0005-0000-0000-0000F8780000}"/>
    <cellStyle name="40% - Colore 6 9 3 6 3" xfId="31216" xr:uid="{00000000-0005-0000-0000-0000F9780000}"/>
    <cellStyle name="40% - Colore 6 9 3 7" xfId="31217" xr:uid="{00000000-0005-0000-0000-0000FA780000}"/>
    <cellStyle name="40% - Colore 6 9 3 7 2" xfId="31218" xr:uid="{00000000-0005-0000-0000-0000FB780000}"/>
    <cellStyle name="40% - Colore 6 9 3 7 3" xfId="31219" xr:uid="{00000000-0005-0000-0000-0000FC780000}"/>
    <cellStyle name="40% - Colore 6 9 3 8" xfId="31220" xr:uid="{00000000-0005-0000-0000-0000FD780000}"/>
    <cellStyle name="40% - Colore 6 9 3 8 2" xfId="31221" xr:uid="{00000000-0005-0000-0000-0000FE780000}"/>
    <cellStyle name="40% - Colore 6 9 3 8 3" xfId="31222" xr:uid="{00000000-0005-0000-0000-0000FF780000}"/>
    <cellStyle name="40% - Colore 6 9 3 9" xfId="31223" xr:uid="{00000000-0005-0000-0000-000000790000}"/>
    <cellStyle name="40% - Colore 6 9 4" xfId="31224" xr:uid="{00000000-0005-0000-0000-000001790000}"/>
    <cellStyle name="40% - Colore 6 9 4 2" xfId="31225" xr:uid="{00000000-0005-0000-0000-000002790000}"/>
    <cellStyle name="40% - Colore 6 9 4 2 2" xfId="31226" xr:uid="{00000000-0005-0000-0000-000003790000}"/>
    <cellStyle name="40% - Colore 6 9 4 2 2 2" xfId="31227" xr:uid="{00000000-0005-0000-0000-000004790000}"/>
    <cellStyle name="40% - Colore 6 9 4 2 2 3" xfId="31228" xr:uid="{00000000-0005-0000-0000-000005790000}"/>
    <cellStyle name="40% - Colore 6 9 4 2 3" xfId="31229" xr:uid="{00000000-0005-0000-0000-000006790000}"/>
    <cellStyle name="40% - Colore 6 9 4 2 4" xfId="31230" xr:uid="{00000000-0005-0000-0000-000007790000}"/>
    <cellStyle name="40% - Colore 6 9 4 3" xfId="31231" xr:uid="{00000000-0005-0000-0000-000008790000}"/>
    <cellStyle name="40% - Colore 6 9 4 3 2" xfId="31232" xr:uid="{00000000-0005-0000-0000-000009790000}"/>
    <cellStyle name="40% - Colore 6 9 4 3 3" xfId="31233" xr:uid="{00000000-0005-0000-0000-00000A790000}"/>
    <cellStyle name="40% - Colore 6 9 4 4" xfId="31234" xr:uid="{00000000-0005-0000-0000-00000B790000}"/>
    <cellStyle name="40% - Colore 6 9 4 4 2" xfId="31235" xr:uid="{00000000-0005-0000-0000-00000C790000}"/>
    <cellStyle name="40% - Colore 6 9 4 4 3" xfId="31236" xr:uid="{00000000-0005-0000-0000-00000D790000}"/>
    <cellStyle name="40% - Colore 6 9 4 5" xfId="31237" xr:uid="{00000000-0005-0000-0000-00000E790000}"/>
    <cellStyle name="40% - Colore 6 9 4 5 2" xfId="31238" xr:uid="{00000000-0005-0000-0000-00000F790000}"/>
    <cellStyle name="40% - Colore 6 9 4 5 3" xfId="31239" xr:uid="{00000000-0005-0000-0000-000010790000}"/>
    <cellStyle name="40% - Colore 6 9 4 6" xfId="31240" xr:uid="{00000000-0005-0000-0000-000011790000}"/>
    <cellStyle name="40% - Colore 6 9 4 7" xfId="31241" xr:uid="{00000000-0005-0000-0000-000012790000}"/>
    <cellStyle name="40% - Colore 6 9 5" xfId="31242" xr:uid="{00000000-0005-0000-0000-000013790000}"/>
    <cellStyle name="40% - Colore 6 9 5 2" xfId="31243" xr:uid="{00000000-0005-0000-0000-000014790000}"/>
    <cellStyle name="40% - Colore 6 9 5 2 2" xfId="31244" xr:uid="{00000000-0005-0000-0000-000015790000}"/>
    <cellStyle name="40% - Colore 6 9 5 2 2 2" xfId="31245" xr:uid="{00000000-0005-0000-0000-000016790000}"/>
    <cellStyle name="40% - Colore 6 9 5 2 2 3" xfId="31246" xr:uid="{00000000-0005-0000-0000-000017790000}"/>
    <cellStyle name="40% - Colore 6 9 5 2 3" xfId="31247" xr:uid="{00000000-0005-0000-0000-000018790000}"/>
    <cellStyle name="40% - Colore 6 9 5 2 4" xfId="31248" xr:uid="{00000000-0005-0000-0000-000019790000}"/>
    <cellStyle name="40% - Colore 6 9 5 3" xfId="31249" xr:uid="{00000000-0005-0000-0000-00001A790000}"/>
    <cellStyle name="40% - Colore 6 9 5 3 2" xfId="31250" xr:uid="{00000000-0005-0000-0000-00001B790000}"/>
    <cellStyle name="40% - Colore 6 9 5 3 3" xfId="31251" xr:uid="{00000000-0005-0000-0000-00001C790000}"/>
    <cellStyle name="40% - Colore 6 9 5 4" xfId="31252" xr:uid="{00000000-0005-0000-0000-00001D790000}"/>
    <cellStyle name="40% - Colore 6 9 5 4 2" xfId="31253" xr:uid="{00000000-0005-0000-0000-00001E790000}"/>
    <cellStyle name="40% - Colore 6 9 5 4 3" xfId="31254" xr:uid="{00000000-0005-0000-0000-00001F790000}"/>
    <cellStyle name="40% - Colore 6 9 5 5" xfId="31255" xr:uid="{00000000-0005-0000-0000-000020790000}"/>
    <cellStyle name="40% - Colore 6 9 5 5 2" xfId="31256" xr:uid="{00000000-0005-0000-0000-000021790000}"/>
    <cellStyle name="40% - Colore 6 9 5 5 3" xfId="31257" xr:uid="{00000000-0005-0000-0000-000022790000}"/>
    <cellStyle name="40% - Colore 6 9 5 6" xfId="31258" xr:uid="{00000000-0005-0000-0000-000023790000}"/>
    <cellStyle name="40% - Colore 6 9 5 7" xfId="31259" xr:uid="{00000000-0005-0000-0000-000024790000}"/>
    <cellStyle name="40% - Colore 6 9 6" xfId="31260" xr:uid="{00000000-0005-0000-0000-000025790000}"/>
    <cellStyle name="40% - Colore 6 9 6 2" xfId="31261" xr:uid="{00000000-0005-0000-0000-000026790000}"/>
    <cellStyle name="40% - Colore 6 9 6 2 2" xfId="31262" xr:uid="{00000000-0005-0000-0000-000027790000}"/>
    <cellStyle name="40% - Colore 6 9 6 2 2 2" xfId="31263" xr:uid="{00000000-0005-0000-0000-000028790000}"/>
    <cellStyle name="40% - Colore 6 9 6 2 2 3" xfId="31264" xr:uid="{00000000-0005-0000-0000-000029790000}"/>
    <cellStyle name="40% - Colore 6 9 6 2 3" xfId="31265" xr:uid="{00000000-0005-0000-0000-00002A790000}"/>
    <cellStyle name="40% - Colore 6 9 6 2 4" xfId="31266" xr:uid="{00000000-0005-0000-0000-00002B790000}"/>
    <cellStyle name="40% - Colore 6 9 6 3" xfId="31267" xr:uid="{00000000-0005-0000-0000-00002C790000}"/>
    <cellStyle name="40% - Colore 6 9 6 3 2" xfId="31268" xr:uid="{00000000-0005-0000-0000-00002D790000}"/>
    <cellStyle name="40% - Colore 6 9 6 3 3" xfId="31269" xr:uid="{00000000-0005-0000-0000-00002E790000}"/>
    <cellStyle name="40% - Colore 6 9 6 4" xfId="31270" xr:uid="{00000000-0005-0000-0000-00002F790000}"/>
    <cellStyle name="40% - Colore 6 9 6 4 2" xfId="31271" xr:uid="{00000000-0005-0000-0000-000030790000}"/>
    <cellStyle name="40% - Colore 6 9 6 4 3" xfId="31272" xr:uid="{00000000-0005-0000-0000-000031790000}"/>
    <cellStyle name="40% - Colore 6 9 6 5" xfId="31273" xr:uid="{00000000-0005-0000-0000-000032790000}"/>
    <cellStyle name="40% - Colore 6 9 6 5 2" xfId="31274" xr:uid="{00000000-0005-0000-0000-000033790000}"/>
    <cellStyle name="40% - Colore 6 9 6 5 3" xfId="31275" xr:uid="{00000000-0005-0000-0000-000034790000}"/>
    <cellStyle name="40% - Colore 6 9 6 6" xfId="31276" xr:uid="{00000000-0005-0000-0000-000035790000}"/>
    <cellStyle name="40% - Colore 6 9 6 7" xfId="31277" xr:uid="{00000000-0005-0000-0000-000036790000}"/>
    <cellStyle name="40% - Colore 6 9 7" xfId="31278" xr:uid="{00000000-0005-0000-0000-000037790000}"/>
    <cellStyle name="40% - Colore 6 9 7 2" xfId="31279" xr:uid="{00000000-0005-0000-0000-000038790000}"/>
    <cellStyle name="40% - Colore 6 9 7 2 2" xfId="31280" xr:uid="{00000000-0005-0000-0000-000039790000}"/>
    <cellStyle name="40% - Colore 6 9 7 2 3" xfId="31281" xr:uid="{00000000-0005-0000-0000-00003A790000}"/>
    <cellStyle name="40% - Colore 6 9 7 3" xfId="31282" xr:uid="{00000000-0005-0000-0000-00003B790000}"/>
    <cellStyle name="40% - Colore 6 9 7 4" xfId="31283" xr:uid="{00000000-0005-0000-0000-00003C790000}"/>
    <cellStyle name="40% - Colore 6 9 8" xfId="31284" xr:uid="{00000000-0005-0000-0000-00003D790000}"/>
    <cellStyle name="40% - Colore 6 9 8 2" xfId="31285" xr:uid="{00000000-0005-0000-0000-00003E790000}"/>
    <cellStyle name="40% - Colore 6 9 8 3" xfId="31286" xr:uid="{00000000-0005-0000-0000-00003F790000}"/>
    <cellStyle name="40% - Colore 6 9 9" xfId="31287" xr:uid="{00000000-0005-0000-0000-000040790000}"/>
    <cellStyle name="40% - Colore 6 9 9 2" xfId="31288" xr:uid="{00000000-0005-0000-0000-000041790000}"/>
    <cellStyle name="40% - Colore 6 9 9 3" xfId="31289" xr:uid="{00000000-0005-0000-0000-000042790000}"/>
    <cellStyle name="40% - Colore1" xfId="31290" xr:uid="{00000000-0005-0000-0000-000043790000}"/>
    <cellStyle name="40% - Colore1 2" xfId="31291" xr:uid="{00000000-0005-0000-0000-000044790000}"/>
    <cellStyle name="40% - Colore2" xfId="31292" xr:uid="{00000000-0005-0000-0000-000045790000}"/>
    <cellStyle name="40% - Colore2 2" xfId="31293" xr:uid="{00000000-0005-0000-0000-000046790000}"/>
    <cellStyle name="40% - Colore3" xfId="31294" xr:uid="{00000000-0005-0000-0000-000047790000}"/>
    <cellStyle name="40% - Colore3 2" xfId="31295" xr:uid="{00000000-0005-0000-0000-000048790000}"/>
    <cellStyle name="40% - Colore4" xfId="31296" xr:uid="{00000000-0005-0000-0000-000049790000}"/>
    <cellStyle name="40% - Colore4 2" xfId="31297" xr:uid="{00000000-0005-0000-0000-00004A790000}"/>
    <cellStyle name="40% - Colore5" xfId="31298" xr:uid="{00000000-0005-0000-0000-00004B790000}"/>
    <cellStyle name="40% - Colore6" xfId="31299" xr:uid="{00000000-0005-0000-0000-00004C790000}"/>
    <cellStyle name="40% - Colore6 2" xfId="31300" xr:uid="{00000000-0005-0000-0000-00004D790000}"/>
    <cellStyle name="40% - Dekorfärg1" xfId="31301" xr:uid="{00000000-0005-0000-0000-00004E790000}"/>
    <cellStyle name="40% - Dekorfärg2" xfId="31302" xr:uid="{00000000-0005-0000-0000-00004F790000}"/>
    <cellStyle name="40% - Dekorfärg3" xfId="31303" xr:uid="{00000000-0005-0000-0000-000050790000}"/>
    <cellStyle name="40% - Dekorfärg4" xfId="31304" xr:uid="{00000000-0005-0000-0000-000051790000}"/>
    <cellStyle name="40% - Dekorfärg5" xfId="31305" xr:uid="{00000000-0005-0000-0000-000052790000}"/>
    <cellStyle name="40% - Dekorfärg6" xfId="31306" xr:uid="{00000000-0005-0000-0000-000053790000}"/>
    <cellStyle name="40% - Énfasis1" xfId="31307" xr:uid="{00000000-0005-0000-0000-000054790000}"/>
    <cellStyle name="40% - Énfasis2" xfId="31308" xr:uid="{00000000-0005-0000-0000-000055790000}"/>
    <cellStyle name="40% - Énfasis3" xfId="31309" xr:uid="{00000000-0005-0000-0000-000056790000}"/>
    <cellStyle name="40% - Énfasis4" xfId="31310" xr:uid="{00000000-0005-0000-0000-000057790000}"/>
    <cellStyle name="40% - Énfasis5" xfId="31311" xr:uid="{00000000-0005-0000-0000-000058790000}"/>
    <cellStyle name="40% - Énfasis6" xfId="31312" xr:uid="{00000000-0005-0000-0000-000059790000}"/>
    <cellStyle name="40% - アクセント 1" xfId="11" xr:uid="{00000000-0005-0000-0000-00005A790000}"/>
    <cellStyle name="40% - アクセント 2" xfId="12" xr:uid="{00000000-0005-0000-0000-00005B790000}"/>
    <cellStyle name="40% - アクセント 3" xfId="13" xr:uid="{00000000-0005-0000-0000-00005C790000}"/>
    <cellStyle name="40% - アクセント 4" xfId="14" xr:uid="{00000000-0005-0000-0000-00005D790000}"/>
    <cellStyle name="40% - アクセント 5" xfId="15" xr:uid="{00000000-0005-0000-0000-00005E790000}"/>
    <cellStyle name="40% - アクセント 6" xfId="16" xr:uid="{00000000-0005-0000-0000-00005F790000}"/>
    <cellStyle name="60 % - Accent1" xfId="31313" xr:uid="{00000000-0005-0000-0000-000060790000}"/>
    <cellStyle name="60 % - Accent1 2" xfId="31314" xr:uid="{00000000-0005-0000-0000-000061790000}"/>
    <cellStyle name="60 % - Accent1 3" xfId="31315" xr:uid="{00000000-0005-0000-0000-000062790000}"/>
    <cellStyle name="60 % - Accent1 4" xfId="31316" xr:uid="{00000000-0005-0000-0000-000063790000}"/>
    <cellStyle name="60 % - Accent2" xfId="31317" xr:uid="{00000000-0005-0000-0000-000064790000}"/>
    <cellStyle name="60 % - Accent2 2" xfId="31318" xr:uid="{00000000-0005-0000-0000-000065790000}"/>
    <cellStyle name="60 % - Accent2 3" xfId="31319" xr:uid="{00000000-0005-0000-0000-000066790000}"/>
    <cellStyle name="60 % - Accent3" xfId="31320" xr:uid="{00000000-0005-0000-0000-000067790000}"/>
    <cellStyle name="60 % - Accent3 2" xfId="31321" xr:uid="{00000000-0005-0000-0000-000068790000}"/>
    <cellStyle name="60 % - Accent3 3" xfId="31322" xr:uid="{00000000-0005-0000-0000-000069790000}"/>
    <cellStyle name="60 % - Accent3 4" xfId="31323" xr:uid="{00000000-0005-0000-0000-00006A790000}"/>
    <cellStyle name="60 % - Accent4" xfId="31324" xr:uid="{00000000-0005-0000-0000-00006B790000}"/>
    <cellStyle name="60 % - Accent4 2" xfId="31325" xr:uid="{00000000-0005-0000-0000-00006C790000}"/>
    <cellStyle name="60 % - Accent4 3" xfId="31326" xr:uid="{00000000-0005-0000-0000-00006D790000}"/>
    <cellStyle name="60 % - Accent4 4" xfId="31327" xr:uid="{00000000-0005-0000-0000-00006E790000}"/>
    <cellStyle name="60 % - Accent5" xfId="31328" xr:uid="{00000000-0005-0000-0000-00006F790000}"/>
    <cellStyle name="60 % - Accent5 2" xfId="31329" xr:uid="{00000000-0005-0000-0000-000070790000}"/>
    <cellStyle name="60 % - Accent5 3" xfId="31330" xr:uid="{00000000-0005-0000-0000-000071790000}"/>
    <cellStyle name="60 % - Accent6" xfId="31331" xr:uid="{00000000-0005-0000-0000-000072790000}"/>
    <cellStyle name="60 % - Accent6 2" xfId="31332" xr:uid="{00000000-0005-0000-0000-000073790000}"/>
    <cellStyle name="60 % - Accent6 3" xfId="31333" xr:uid="{00000000-0005-0000-0000-000074790000}"/>
    <cellStyle name="60 % - Accent6 4" xfId="31334" xr:uid="{00000000-0005-0000-0000-000075790000}"/>
    <cellStyle name="60% - 1. jelölőszín" xfId="31335" xr:uid="{00000000-0005-0000-0000-000076790000}"/>
    <cellStyle name="60% - 2. jelölőszín" xfId="31336" xr:uid="{00000000-0005-0000-0000-000077790000}"/>
    <cellStyle name="60% - 3. jelölőszín" xfId="31337" xr:uid="{00000000-0005-0000-0000-000078790000}"/>
    <cellStyle name="60% - 4. jelölőszín" xfId="31338" xr:uid="{00000000-0005-0000-0000-000079790000}"/>
    <cellStyle name="60% - 5. jelölőszín" xfId="31339" xr:uid="{00000000-0005-0000-0000-00007A790000}"/>
    <cellStyle name="60% - 6. jelölőszín" xfId="31340" xr:uid="{00000000-0005-0000-0000-00007B790000}"/>
    <cellStyle name="60% - Accent1 2" xfId="31341" xr:uid="{00000000-0005-0000-0000-00007C790000}"/>
    <cellStyle name="60% - Accent1 3" xfId="31342" xr:uid="{00000000-0005-0000-0000-00007D790000}"/>
    <cellStyle name="60% - Accent1 4" xfId="31343" xr:uid="{00000000-0005-0000-0000-00007E790000}"/>
    <cellStyle name="60% - Accent1 5" xfId="31344" xr:uid="{00000000-0005-0000-0000-00007F790000}"/>
    <cellStyle name="60% - Accent1 6" xfId="31345" xr:uid="{00000000-0005-0000-0000-000080790000}"/>
    <cellStyle name="60% - Accent2 2" xfId="31346" xr:uid="{00000000-0005-0000-0000-000081790000}"/>
    <cellStyle name="60% - Accent2 3" xfId="31347" xr:uid="{00000000-0005-0000-0000-000082790000}"/>
    <cellStyle name="60% - Accent2 4" xfId="31348" xr:uid="{00000000-0005-0000-0000-000083790000}"/>
    <cellStyle name="60% - Accent2 5" xfId="31349" xr:uid="{00000000-0005-0000-0000-000084790000}"/>
    <cellStyle name="60% - Accent2 6" xfId="31350" xr:uid="{00000000-0005-0000-0000-000085790000}"/>
    <cellStyle name="60% - Accent3 2" xfId="31351" xr:uid="{00000000-0005-0000-0000-000086790000}"/>
    <cellStyle name="60% - Accent3 3" xfId="31352" xr:uid="{00000000-0005-0000-0000-000087790000}"/>
    <cellStyle name="60% - Accent3 4" xfId="31353" xr:uid="{00000000-0005-0000-0000-000088790000}"/>
    <cellStyle name="60% - Accent3 5" xfId="31354" xr:uid="{00000000-0005-0000-0000-000089790000}"/>
    <cellStyle name="60% - Accent3 6" xfId="31355" xr:uid="{00000000-0005-0000-0000-00008A790000}"/>
    <cellStyle name="60% - Accent4 2" xfId="31356" xr:uid="{00000000-0005-0000-0000-00008B790000}"/>
    <cellStyle name="60% - Accent4 3" xfId="31357" xr:uid="{00000000-0005-0000-0000-00008C790000}"/>
    <cellStyle name="60% - Accent4 4" xfId="31358" xr:uid="{00000000-0005-0000-0000-00008D790000}"/>
    <cellStyle name="60% - Accent4 5" xfId="31359" xr:uid="{00000000-0005-0000-0000-00008E790000}"/>
    <cellStyle name="60% - Accent4 6" xfId="31360" xr:uid="{00000000-0005-0000-0000-00008F790000}"/>
    <cellStyle name="60% - Accent5 2" xfId="31361" xr:uid="{00000000-0005-0000-0000-000090790000}"/>
    <cellStyle name="60% - Accent5 3" xfId="31362" xr:uid="{00000000-0005-0000-0000-000091790000}"/>
    <cellStyle name="60% - Accent5 4" xfId="31363" xr:uid="{00000000-0005-0000-0000-000092790000}"/>
    <cellStyle name="60% - Accent5 5" xfId="31364" xr:uid="{00000000-0005-0000-0000-000093790000}"/>
    <cellStyle name="60% - Accent5 6" xfId="31365" xr:uid="{00000000-0005-0000-0000-000094790000}"/>
    <cellStyle name="60% - Accent6 2" xfId="31366" xr:uid="{00000000-0005-0000-0000-000095790000}"/>
    <cellStyle name="60% - Accent6 3" xfId="31367" xr:uid="{00000000-0005-0000-0000-000096790000}"/>
    <cellStyle name="60% - Accent6 4" xfId="31368" xr:uid="{00000000-0005-0000-0000-000097790000}"/>
    <cellStyle name="60% - Accent6 5" xfId="31369" xr:uid="{00000000-0005-0000-0000-000098790000}"/>
    <cellStyle name="60% - Accent6 6" xfId="31370" xr:uid="{00000000-0005-0000-0000-000099790000}"/>
    <cellStyle name="60% - akcent 1" xfId="31371" xr:uid="{00000000-0005-0000-0000-00009A790000}"/>
    <cellStyle name="60% - akcent 1 2" xfId="31372" xr:uid="{00000000-0005-0000-0000-00009B790000}"/>
    <cellStyle name="60% - akcent 1 3" xfId="31373" xr:uid="{00000000-0005-0000-0000-00009C790000}"/>
    <cellStyle name="60% - akcent 1 4" xfId="31374" xr:uid="{00000000-0005-0000-0000-00009D790000}"/>
    <cellStyle name="60% - akcent 1 5" xfId="31375" xr:uid="{00000000-0005-0000-0000-00009E790000}"/>
    <cellStyle name="60% - akcent 2" xfId="31376" xr:uid="{00000000-0005-0000-0000-00009F790000}"/>
    <cellStyle name="60% - akcent 2 2" xfId="31377" xr:uid="{00000000-0005-0000-0000-0000A0790000}"/>
    <cellStyle name="60% - akcent 2 3" xfId="31378" xr:uid="{00000000-0005-0000-0000-0000A1790000}"/>
    <cellStyle name="60% - akcent 2 4" xfId="31379" xr:uid="{00000000-0005-0000-0000-0000A2790000}"/>
    <cellStyle name="60% - akcent 2 5" xfId="31380" xr:uid="{00000000-0005-0000-0000-0000A3790000}"/>
    <cellStyle name="60% - akcent 3" xfId="31381" xr:uid="{00000000-0005-0000-0000-0000A4790000}"/>
    <cellStyle name="60% - akcent 3 2" xfId="31382" xr:uid="{00000000-0005-0000-0000-0000A5790000}"/>
    <cellStyle name="60% - akcent 3 3" xfId="31383" xr:uid="{00000000-0005-0000-0000-0000A6790000}"/>
    <cellStyle name="60% - akcent 3 4" xfId="31384" xr:uid="{00000000-0005-0000-0000-0000A7790000}"/>
    <cellStyle name="60% - akcent 3 5" xfId="31385" xr:uid="{00000000-0005-0000-0000-0000A8790000}"/>
    <cellStyle name="60% - akcent 4" xfId="31386" xr:uid="{00000000-0005-0000-0000-0000A9790000}"/>
    <cellStyle name="60% - akcent 4 2" xfId="31387" xr:uid="{00000000-0005-0000-0000-0000AA790000}"/>
    <cellStyle name="60% - akcent 4 3" xfId="31388" xr:uid="{00000000-0005-0000-0000-0000AB790000}"/>
    <cellStyle name="60% - akcent 4 4" xfId="31389" xr:uid="{00000000-0005-0000-0000-0000AC790000}"/>
    <cellStyle name="60% - akcent 4 5" xfId="31390" xr:uid="{00000000-0005-0000-0000-0000AD790000}"/>
    <cellStyle name="60% - akcent 5" xfId="31391" xr:uid="{00000000-0005-0000-0000-0000AE790000}"/>
    <cellStyle name="60% - akcent 5 2" xfId="31392" xr:uid="{00000000-0005-0000-0000-0000AF790000}"/>
    <cellStyle name="60% - akcent 5 3" xfId="31393" xr:uid="{00000000-0005-0000-0000-0000B0790000}"/>
    <cellStyle name="60% - akcent 5 4" xfId="31394" xr:uid="{00000000-0005-0000-0000-0000B1790000}"/>
    <cellStyle name="60% - akcent 5 5" xfId="31395" xr:uid="{00000000-0005-0000-0000-0000B2790000}"/>
    <cellStyle name="60% - akcent 6" xfId="31396" xr:uid="{00000000-0005-0000-0000-0000B3790000}"/>
    <cellStyle name="60% - akcent 6 2" xfId="31397" xr:uid="{00000000-0005-0000-0000-0000B4790000}"/>
    <cellStyle name="60% - akcent 6 3" xfId="31398" xr:uid="{00000000-0005-0000-0000-0000B5790000}"/>
    <cellStyle name="60% - akcent 6 4" xfId="31399" xr:uid="{00000000-0005-0000-0000-0000B6790000}"/>
    <cellStyle name="60% - akcent 6 5" xfId="31400" xr:uid="{00000000-0005-0000-0000-0000B7790000}"/>
    <cellStyle name="60% - Akzent1" xfId="31401" xr:uid="{00000000-0005-0000-0000-0000B8790000}"/>
    <cellStyle name="60% - Akzent1 2" xfId="31402" xr:uid="{00000000-0005-0000-0000-0000B9790000}"/>
    <cellStyle name="60% - Akzent2" xfId="31403" xr:uid="{00000000-0005-0000-0000-0000BA790000}"/>
    <cellStyle name="60% - Akzent2 2" xfId="31404" xr:uid="{00000000-0005-0000-0000-0000BB790000}"/>
    <cellStyle name="60% - Akzent3" xfId="31405" xr:uid="{00000000-0005-0000-0000-0000BC790000}"/>
    <cellStyle name="60% - Akzent3 2" xfId="31406" xr:uid="{00000000-0005-0000-0000-0000BD790000}"/>
    <cellStyle name="60% - Akzent4" xfId="31407" xr:uid="{00000000-0005-0000-0000-0000BE790000}"/>
    <cellStyle name="60% - Akzent4 2" xfId="31408" xr:uid="{00000000-0005-0000-0000-0000BF790000}"/>
    <cellStyle name="60% - Akzent5" xfId="31409" xr:uid="{00000000-0005-0000-0000-0000C0790000}"/>
    <cellStyle name="60% - Akzent5 2" xfId="31410" xr:uid="{00000000-0005-0000-0000-0000C1790000}"/>
    <cellStyle name="60% - Akzent6" xfId="31411" xr:uid="{00000000-0005-0000-0000-0000C2790000}"/>
    <cellStyle name="60% - Akzent6 2" xfId="31412" xr:uid="{00000000-0005-0000-0000-0000C3790000}"/>
    <cellStyle name="60% - Colore 1 2" xfId="31413" xr:uid="{00000000-0005-0000-0000-0000C4790000}"/>
    <cellStyle name="60% - Colore 1 3" xfId="31414" xr:uid="{00000000-0005-0000-0000-0000C5790000}"/>
    <cellStyle name="60% - Colore 1 4" xfId="31415" xr:uid="{00000000-0005-0000-0000-0000C6790000}"/>
    <cellStyle name="60% - Colore 2 2" xfId="31416" xr:uid="{00000000-0005-0000-0000-0000C7790000}"/>
    <cellStyle name="60% - Colore 2 3" xfId="31417" xr:uid="{00000000-0005-0000-0000-0000C8790000}"/>
    <cellStyle name="60% - Colore 2 4" xfId="31418" xr:uid="{00000000-0005-0000-0000-0000C9790000}"/>
    <cellStyle name="60% - Colore 3 2" xfId="31419" xr:uid="{00000000-0005-0000-0000-0000CA790000}"/>
    <cellStyle name="60% - Colore 3 3" xfId="31420" xr:uid="{00000000-0005-0000-0000-0000CB790000}"/>
    <cellStyle name="60% - Colore 3 4" xfId="31421" xr:uid="{00000000-0005-0000-0000-0000CC790000}"/>
    <cellStyle name="60% - Colore 4 2" xfId="31422" xr:uid="{00000000-0005-0000-0000-0000CD790000}"/>
    <cellStyle name="60% - Colore 4 3" xfId="31423" xr:uid="{00000000-0005-0000-0000-0000CE790000}"/>
    <cellStyle name="60% - Colore 4 4" xfId="31424" xr:uid="{00000000-0005-0000-0000-0000CF790000}"/>
    <cellStyle name="60% - Colore 5 2" xfId="31425" xr:uid="{00000000-0005-0000-0000-0000D0790000}"/>
    <cellStyle name="60% - Colore 5 3" xfId="31426" xr:uid="{00000000-0005-0000-0000-0000D1790000}"/>
    <cellStyle name="60% - Colore 5 4" xfId="31427" xr:uid="{00000000-0005-0000-0000-0000D2790000}"/>
    <cellStyle name="60% - Colore 6 2" xfId="31428" xr:uid="{00000000-0005-0000-0000-0000D3790000}"/>
    <cellStyle name="60% - Colore 6 3" xfId="31429" xr:uid="{00000000-0005-0000-0000-0000D4790000}"/>
    <cellStyle name="60% - Colore 6 4" xfId="31430" xr:uid="{00000000-0005-0000-0000-0000D5790000}"/>
    <cellStyle name="60% - Colore1" xfId="31431" xr:uid="{00000000-0005-0000-0000-0000D6790000}"/>
    <cellStyle name="60% - Colore1 2" xfId="31432" xr:uid="{00000000-0005-0000-0000-0000D7790000}"/>
    <cellStyle name="60% - Colore2" xfId="31433" xr:uid="{00000000-0005-0000-0000-0000D8790000}"/>
    <cellStyle name="60% - Colore3" xfId="31434" xr:uid="{00000000-0005-0000-0000-0000D9790000}"/>
    <cellStyle name="60% - Colore3 2" xfId="31435" xr:uid="{00000000-0005-0000-0000-0000DA790000}"/>
    <cellStyle name="60% - Colore4" xfId="31436" xr:uid="{00000000-0005-0000-0000-0000DB790000}"/>
    <cellStyle name="60% - Colore5" xfId="31437" xr:uid="{00000000-0005-0000-0000-0000DC790000}"/>
    <cellStyle name="60% - Colore6" xfId="31438" xr:uid="{00000000-0005-0000-0000-0000DD790000}"/>
    <cellStyle name="60% - Colore6 2" xfId="31439" xr:uid="{00000000-0005-0000-0000-0000DE790000}"/>
    <cellStyle name="60% - Dekorfärg1" xfId="31440" xr:uid="{00000000-0005-0000-0000-0000DF790000}"/>
    <cellStyle name="60% - Dekorfärg2" xfId="31441" xr:uid="{00000000-0005-0000-0000-0000E0790000}"/>
    <cellStyle name="60% - Dekorfärg3" xfId="31442" xr:uid="{00000000-0005-0000-0000-0000E1790000}"/>
    <cellStyle name="60% - Dekorfärg4" xfId="31443" xr:uid="{00000000-0005-0000-0000-0000E2790000}"/>
    <cellStyle name="60% - Dekorfärg5" xfId="31444" xr:uid="{00000000-0005-0000-0000-0000E3790000}"/>
    <cellStyle name="60% - Dekorfärg6" xfId="31445" xr:uid="{00000000-0005-0000-0000-0000E4790000}"/>
    <cellStyle name="60% - Énfasis1" xfId="31446" xr:uid="{00000000-0005-0000-0000-0000E5790000}"/>
    <cellStyle name="60% - Énfasis2" xfId="31447" xr:uid="{00000000-0005-0000-0000-0000E6790000}"/>
    <cellStyle name="60% - Énfasis3" xfId="31448" xr:uid="{00000000-0005-0000-0000-0000E7790000}"/>
    <cellStyle name="60% - Énfasis4" xfId="31449" xr:uid="{00000000-0005-0000-0000-0000E8790000}"/>
    <cellStyle name="60% - Énfasis5" xfId="31450" xr:uid="{00000000-0005-0000-0000-0000E9790000}"/>
    <cellStyle name="60% - Énfasis6" xfId="31451" xr:uid="{00000000-0005-0000-0000-0000EA790000}"/>
    <cellStyle name="60% - アクセント 1" xfId="17" xr:uid="{00000000-0005-0000-0000-0000EB790000}"/>
    <cellStyle name="60% - アクセント 2" xfId="18" xr:uid="{00000000-0005-0000-0000-0000EC790000}"/>
    <cellStyle name="60% - アクセント 3" xfId="19" xr:uid="{00000000-0005-0000-0000-0000ED790000}"/>
    <cellStyle name="60% - アクセント 4" xfId="20" xr:uid="{00000000-0005-0000-0000-0000EE790000}"/>
    <cellStyle name="60% - アクセント 5" xfId="21" xr:uid="{00000000-0005-0000-0000-0000EF790000}"/>
    <cellStyle name="60% - アクセント 6" xfId="22" xr:uid="{00000000-0005-0000-0000-0000F0790000}"/>
    <cellStyle name="6mal" xfId="31452" xr:uid="{00000000-0005-0000-0000-0000F1790000}"/>
    <cellStyle name="A" xfId="23" xr:uid="{00000000-0005-0000-0000-0000F2790000}"/>
    <cellStyle name="aaa" xfId="31453" xr:uid="{00000000-0005-0000-0000-0000F3790000}"/>
    <cellStyle name="Accent1 - 20%" xfId="31454" xr:uid="{00000000-0005-0000-0000-0000F4790000}"/>
    <cellStyle name="Accent1 - 40%" xfId="31455" xr:uid="{00000000-0005-0000-0000-0000F5790000}"/>
    <cellStyle name="Accent1 - 60%" xfId="31456" xr:uid="{00000000-0005-0000-0000-0000F6790000}"/>
    <cellStyle name="Accent1 2" xfId="31457" xr:uid="{00000000-0005-0000-0000-0000F7790000}"/>
    <cellStyle name="Accent1 3" xfId="31458" xr:uid="{00000000-0005-0000-0000-0000F8790000}"/>
    <cellStyle name="Accent1 3 2" xfId="31459" xr:uid="{00000000-0005-0000-0000-0000F9790000}"/>
    <cellStyle name="Accent1 4" xfId="31460" xr:uid="{00000000-0005-0000-0000-0000FA790000}"/>
    <cellStyle name="Accent1 5" xfId="31461" xr:uid="{00000000-0005-0000-0000-0000FB790000}"/>
    <cellStyle name="Accent1 6" xfId="31462" xr:uid="{00000000-0005-0000-0000-0000FC790000}"/>
    <cellStyle name="Accent1 7" xfId="31463" xr:uid="{00000000-0005-0000-0000-0000FD790000}"/>
    <cellStyle name="Accent1 8" xfId="31464" xr:uid="{00000000-0005-0000-0000-0000FE790000}"/>
    <cellStyle name="Accent2 - 20%" xfId="31465" xr:uid="{00000000-0005-0000-0000-0000FF790000}"/>
    <cellStyle name="Accent2 - 40%" xfId="31466" xr:uid="{00000000-0005-0000-0000-0000007A0000}"/>
    <cellStyle name="Accent2 - 60%" xfId="31467" xr:uid="{00000000-0005-0000-0000-0000017A0000}"/>
    <cellStyle name="Accent2 2" xfId="31468" xr:uid="{00000000-0005-0000-0000-0000027A0000}"/>
    <cellStyle name="Accent2 3" xfId="31469" xr:uid="{00000000-0005-0000-0000-0000037A0000}"/>
    <cellStyle name="Accent2 3 2" xfId="31470" xr:uid="{00000000-0005-0000-0000-0000047A0000}"/>
    <cellStyle name="Accent2 4" xfId="31471" xr:uid="{00000000-0005-0000-0000-0000057A0000}"/>
    <cellStyle name="Accent2 5" xfId="31472" xr:uid="{00000000-0005-0000-0000-0000067A0000}"/>
    <cellStyle name="Accent2 6" xfId="31473" xr:uid="{00000000-0005-0000-0000-0000077A0000}"/>
    <cellStyle name="Accent2 7" xfId="31474" xr:uid="{00000000-0005-0000-0000-0000087A0000}"/>
    <cellStyle name="Accent2 8" xfId="31475" xr:uid="{00000000-0005-0000-0000-0000097A0000}"/>
    <cellStyle name="Accent3 - 20%" xfId="31476" xr:uid="{00000000-0005-0000-0000-00000A7A0000}"/>
    <cellStyle name="Accent3 - 40%" xfId="31477" xr:uid="{00000000-0005-0000-0000-00000B7A0000}"/>
    <cellStyle name="Accent3 - 60%" xfId="31478" xr:uid="{00000000-0005-0000-0000-00000C7A0000}"/>
    <cellStyle name="Accent3 2" xfId="31479" xr:uid="{00000000-0005-0000-0000-00000D7A0000}"/>
    <cellStyle name="Accent3 3" xfId="31480" xr:uid="{00000000-0005-0000-0000-00000E7A0000}"/>
    <cellStyle name="Accent3 3 2" xfId="31481" xr:uid="{00000000-0005-0000-0000-00000F7A0000}"/>
    <cellStyle name="Accent3 4" xfId="31482" xr:uid="{00000000-0005-0000-0000-0000107A0000}"/>
    <cellStyle name="Accent3 5" xfId="31483" xr:uid="{00000000-0005-0000-0000-0000117A0000}"/>
    <cellStyle name="Accent3 6" xfId="31484" xr:uid="{00000000-0005-0000-0000-0000127A0000}"/>
    <cellStyle name="Accent3 7" xfId="31485" xr:uid="{00000000-0005-0000-0000-0000137A0000}"/>
    <cellStyle name="Accent3 8" xfId="31486" xr:uid="{00000000-0005-0000-0000-0000147A0000}"/>
    <cellStyle name="Accent4 - 20%" xfId="31487" xr:uid="{00000000-0005-0000-0000-0000157A0000}"/>
    <cellStyle name="Accent4 - 40%" xfId="31488" xr:uid="{00000000-0005-0000-0000-0000167A0000}"/>
    <cellStyle name="Accent4 - 60%" xfId="31489" xr:uid="{00000000-0005-0000-0000-0000177A0000}"/>
    <cellStyle name="Accent4 2" xfId="31490" xr:uid="{00000000-0005-0000-0000-0000187A0000}"/>
    <cellStyle name="Accent4 3" xfId="31491" xr:uid="{00000000-0005-0000-0000-0000197A0000}"/>
    <cellStyle name="Accent4 3 2" xfId="31492" xr:uid="{00000000-0005-0000-0000-00001A7A0000}"/>
    <cellStyle name="Accent4 4" xfId="31493" xr:uid="{00000000-0005-0000-0000-00001B7A0000}"/>
    <cellStyle name="Accent4 5" xfId="31494" xr:uid="{00000000-0005-0000-0000-00001C7A0000}"/>
    <cellStyle name="Accent4 6" xfId="31495" xr:uid="{00000000-0005-0000-0000-00001D7A0000}"/>
    <cellStyle name="Accent4 7" xfId="31496" xr:uid="{00000000-0005-0000-0000-00001E7A0000}"/>
    <cellStyle name="Accent4 8" xfId="31497" xr:uid="{00000000-0005-0000-0000-00001F7A0000}"/>
    <cellStyle name="Accent5 - 20%" xfId="31498" xr:uid="{00000000-0005-0000-0000-0000207A0000}"/>
    <cellStyle name="Accent5 - 40%" xfId="31499" xr:uid="{00000000-0005-0000-0000-0000217A0000}"/>
    <cellStyle name="Accent5 - 60%" xfId="31500" xr:uid="{00000000-0005-0000-0000-0000227A0000}"/>
    <cellStyle name="Accent5 2" xfId="31501" xr:uid="{00000000-0005-0000-0000-0000237A0000}"/>
    <cellStyle name="Accent5 3" xfId="31502" xr:uid="{00000000-0005-0000-0000-0000247A0000}"/>
    <cellStyle name="Accent5 3 2" xfId="31503" xr:uid="{00000000-0005-0000-0000-0000257A0000}"/>
    <cellStyle name="Accent5 4" xfId="31504" xr:uid="{00000000-0005-0000-0000-0000267A0000}"/>
    <cellStyle name="Accent5 5" xfId="31505" xr:uid="{00000000-0005-0000-0000-0000277A0000}"/>
    <cellStyle name="Accent5 6" xfId="31506" xr:uid="{00000000-0005-0000-0000-0000287A0000}"/>
    <cellStyle name="Accent5 7" xfId="31507" xr:uid="{00000000-0005-0000-0000-0000297A0000}"/>
    <cellStyle name="Accent5 8" xfId="31508" xr:uid="{00000000-0005-0000-0000-00002A7A0000}"/>
    <cellStyle name="Accent6 - 20%" xfId="31509" xr:uid="{00000000-0005-0000-0000-00002B7A0000}"/>
    <cellStyle name="Accent6 - 40%" xfId="31510" xr:uid="{00000000-0005-0000-0000-00002C7A0000}"/>
    <cellStyle name="Accent6 - 60%" xfId="31511" xr:uid="{00000000-0005-0000-0000-00002D7A0000}"/>
    <cellStyle name="Accent6 2" xfId="31512" xr:uid="{00000000-0005-0000-0000-00002E7A0000}"/>
    <cellStyle name="Accent6 3" xfId="31513" xr:uid="{00000000-0005-0000-0000-00002F7A0000}"/>
    <cellStyle name="Accent6 3 2" xfId="31514" xr:uid="{00000000-0005-0000-0000-0000307A0000}"/>
    <cellStyle name="Accent6 4" xfId="31515" xr:uid="{00000000-0005-0000-0000-0000317A0000}"/>
    <cellStyle name="Accent6 5" xfId="31516" xr:uid="{00000000-0005-0000-0000-0000327A0000}"/>
    <cellStyle name="Accent6 6" xfId="31517" xr:uid="{00000000-0005-0000-0000-0000337A0000}"/>
    <cellStyle name="Accent6 7" xfId="31518" xr:uid="{00000000-0005-0000-0000-0000347A0000}"/>
    <cellStyle name="Accent6 8" xfId="31519" xr:uid="{00000000-0005-0000-0000-0000357A0000}"/>
    <cellStyle name="Akcent 1" xfId="31520" xr:uid="{00000000-0005-0000-0000-0000367A0000}"/>
    <cellStyle name="Akcent 1 2" xfId="31521" xr:uid="{00000000-0005-0000-0000-0000377A0000}"/>
    <cellStyle name="Akcent 1 3" xfId="31522" xr:uid="{00000000-0005-0000-0000-0000387A0000}"/>
    <cellStyle name="Akcent 1 4" xfId="31523" xr:uid="{00000000-0005-0000-0000-0000397A0000}"/>
    <cellStyle name="Akcent 1 5" xfId="31524" xr:uid="{00000000-0005-0000-0000-00003A7A0000}"/>
    <cellStyle name="Akcent 2" xfId="31525" xr:uid="{00000000-0005-0000-0000-00003B7A0000}"/>
    <cellStyle name="Akcent 2 2" xfId="31526" xr:uid="{00000000-0005-0000-0000-00003C7A0000}"/>
    <cellStyle name="Akcent 2 3" xfId="31527" xr:uid="{00000000-0005-0000-0000-00003D7A0000}"/>
    <cellStyle name="Akcent 2 4" xfId="31528" xr:uid="{00000000-0005-0000-0000-00003E7A0000}"/>
    <cellStyle name="Akcent 2 5" xfId="31529" xr:uid="{00000000-0005-0000-0000-00003F7A0000}"/>
    <cellStyle name="Akcent 3" xfId="31530" xr:uid="{00000000-0005-0000-0000-0000407A0000}"/>
    <cellStyle name="Akcent 3 2" xfId="31531" xr:uid="{00000000-0005-0000-0000-0000417A0000}"/>
    <cellStyle name="Akcent 3 3" xfId="31532" xr:uid="{00000000-0005-0000-0000-0000427A0000}"/>
    <cellStyle name="Akcent 3 4" xfId="31533" xr:uid="{00000000-0005-0000-0000-0000437A0000}"/>
    <cellStyle name="Akcent 3 5" xfId="31534" xr:uid="{00000000-0005-0000-0000-0000447A0000}"/>
    <cellStyle name="Akcent 4" xfId="31535" xr:uid="{00000000-0005-0000-0000-0000457A0000}"/>
    <cellStyle name="Akcent 4 2" xfId="31536" xr:uid="{00000000-0005-0000-0000-0000467A0000}"/>
    <cellStyle name="Akcent 4 3" xfId="31537" xr:uid="{00000000-0005-0000-0000-0000477A0000}"/>
    <cellStyle name="Akcent 4 4" xfId="31538" xr:uid="{00000000-0005-0000-0000-0000487A0000}"/>
    <cellStyle name="Akcent 4 5" xfId="31539" xr:uid="{00000000-0005-0000-0000-0000497A0000}"/>
    <cellStyle name="Akcent 5" xfId="31540" xr:uid="{00000000-0005-0000-0000-00004A7A0000}"/>
    <cellStyle name="Akcent 5 2" xfId="31541" xr:uid="{00000000-0005-0000-0000-00004B7A0000}"/>
    <cellStyle name="Akcent 5 3" xfId="31542" xr:uid="{00000000-0005-0000-0000-00004C7A0000}"/>
    <cellStyle name="Akcent 5 4" xfId="31543" xr:uid="{00000000-0005-0000-0000-00004D7A0000}"/>
    <cellStyle name="Akcent 5 5" xfId="31544" xr:uid="{00000000-0005-0000-0000-00004E7A0000}"/>
    <cellStyle name="Akcent 6" xfId="31545" xr:uid="{00000000-0005-0000-0000-00004F7A0000}"/>
    <cellStyle name="Akcent 6 2" xfId="31546" xr:uid="{00000000-0005-0000-0000-0000507A0000}"/>
    <cellStyle name="Akcent 6 3" xfId="31547" xr:uid="{00000000-0005-0000-0000-0000517A0000}"/>
    <cellStyle name="Akcent 6 4" xfId="31548" xr:uid="{00000000-0005-0000-0000-0000527A0000}"/>
    <cellStyle name="Akcent 6 5" xfId="31549" xr:uid="{00000000-0005-0000-0000-0000537A0000}"/>
    <cellStyle name="Akzent1" xfId="31550" xr:uid="{00000000-0005-0000-0000-0000547A0000}"/>
    <cellStyle name="Akzent1 2" xfId="31551" xr:uid="{00000000-0005-0000-0000-0000557A0000}"/>
    <cellStyle name="Akzent2" xfId="31552" xr:uid="{00000000-0005-0000-0000-0000567A0000}"/>
    <cellStyle name="Akzent2 2" xfId="31553" xr:uid="{00000000-0005-0000-0000-0000577A0000}"/>
    <cellStyle name="Akzent3" xfId="31554" xr:uid="{00000000-0005-0000-0000-0000587A0000}"/>
    <cellStyle name="Akzent3 2" xfId="31555" xr:uid="{00000000-0005-0000-0000-0000597A0000}"/>
    <cellStyle name="Akzent4" xfId="31556" xr:uid="{00000000-0005-0000-0000-00005A7A0000}"/>
    <cellStyle name="Akzent4 2" xfId="31557" xr:uid="{00000000-0005-0000-0000-00005B7A0000}"/>
    <cellStyle name="Akzent5" xfId="31558" xr:uid="{00000000-0005-0000-0000-00005C7A0000}"/>
    <cellStyle name="Akzent5 2" xfId="31559" xr:uid="{00000000-0005-0000-0000-00005D7A0000}"/>
    <cellStyle name="Akzent6" xfId="31560" xr:uid="{00000000-0005-0000-0000-00005E7A0000}"/>
    <cellStyle name="Akzent6 2" xfId="31561" xr:uid="{00000000-0005-0000-0000-00005F7A0000}"/>
    <cellStyle name="Anteckning" xfId="31562" xr:uid="{00000000-0005-0000-0000-0000607A0000}"/>
    <cellStyle name="Area Calc" xfId="31563" xr:uid="{00000000-0005-0000-0000-0000617A0000}"/>
    <cellStyle name="Area Calc 2" xfId="31564" xr:uid="{00000000-0005-0000-0000-0000627A0000}"/>
    <cellStyle name="Area Calc 3" xfId="31565" xr:uid="{00000000-0005-0000-0000-0000637A0000}"/>
    <cellStyle name="Area Input" xfId="31566" xr:uid="{00000000-0005-0000-0000-0000647A0000}"/>
    <cellStyle name="Area Input 2" xfId="31567" xr:uid="{00000000-0005-0000-0000-0000657A0000}"/>
    <cellStyle name="Area Input 3" xfId="31568" xr:uid="{00000000-0005-0000-0000-0000667A0000}"/>
    <cellStyle name="args.style" xfId="31569" xr:uid="{00000000-0005-0000-0000-0000677A0000}"/>
    <cellStyle name="assreport" xfId="31570" xr:uid="{00000000-0005-0000-0000-0000687A0000}"/>
    <cellStyle name="Ausgabe" xfId="31571" xr:uid="{00000000-0005-0000-0000-0000697A0000}"/>
    <cellStyle name="Ausgabe 2" xfId="31572" xr:uid="{00000000-0005-0000-0000-00006A7A0000}"/>
    <cellStyle name="avant" xfId="31573" xr:uid="{00000000-0005-0000-0000-00006B7A0000}"/>
    <cellStyle name="Avertissement" xfId="31574" xr:uid="{00000000-0005-0000-0000-00006C7A0000}"/>
    <cellStyle name="Avertissement 2" xfId="31575" xr:uid="{00000000-0005-0000-0000-00006D7A0000}"/>
    <cellStyle name="Avertissement 3" xfId="31576" xr:uid="{00000000-0005-0000-0000-00006E7A0000}"/>
    <cellStyle name="Avertissement 4" xfId="31577" xr:uid="{00000000-0005-0000-0000-00006F7A0000}"/>
    <cellStyle name="Bad 2" xfId="31578" xr:uid="{00000000-0005-0000-0000-0000707A0000}"/>
    <cellStyle name="Bad 3" xfId="31579" xr:uid="{00000000-0005-0000-0000-0000717A0000}"/>
    <cellStyle name="Bad 4" xfId="31580" xr:uid="{00000000-0005-0000-0000-0000727A0000}"/>
    <cellStyle name="Bad 5" xfId="31581" xr:uid="{00000000-0005-0000-0000-0000737A0000}"/>
    <cellStyle name="Bad 6" xfId="31582" xr:uid="{00000000-0005-0000-0000-0000747A0000}"/>
    <cellStyle name="Beräkning" xfId="31583" xr:uid="{00000000-0005-0000-0000-0000757A0000}"/>
    <cellStyle name="Berechnung" xfId="31584" xr:uid="{00000000-0005-0000-0000-0000767A0000}"/>
    <cellStyle name="Berechnung 2" xfId="31585" xr:uid="{00000000-0005-0000-0000-0000777A0000}"/>
    <cellStyle name="Bevitel" xfId="31586" xr:uid="{00000000-0005-0000-0000-0000787A0000}"/>
    <cellStyle name="Blank [$]" xfId="31587" xr:uid="{00000000-0005-0000-0000-0000797A0000}"/>
    <cellStyle name="Blank [%]" xfId="31588" xr:uid="{00000000-0005-0000-0000-00007A7A0000}"/>
    <cellStyle name="Blank [,]" xfId="31589" xr:uid="{00000000-0005-0000-0000-00007B7A0000}"/>
    <cellStyle name="Blank [1$]" xfId="31590" xr:uid="{00000000-0005-0000-0000-00007C7A0000}"/>
    <cellStyle name="Blank [1%]" xfId="31591" xr:uid="{00000000-0005-0000-0000-00007D7A0000}"/>
    <cellStyle name="Blank [1,]" xfId="31592" xr:uid="{00000000-0005-0000-0000-00007E7A0000}"/>
    <cellStyle name="Blank [2$]" xfId="31593" xr:uid="{00000000-0005-0000-0000-00007F7A0000}"/>
    <cellStyle name="Blank [2%]" xfId="31594" xr:uid="{00000000-0005-0000-0000-0000807A0000}"/>
    <cellStyle name="Blank [2,]" xfId="31595" xr:uid="{00000000-0005-0000-0000-0000817A0000}"/>
    <cellStyle name="Blank [3$]" xfId="31596" xr:uid="{00000000-0005-0000-0000-0000827A0000}"/>
    <cellStyle name="Blank [3%]" xfId="31597" xr:uid="{00000000-0005-0000-0000-0000837A0000}"/>
    <cellStyle name="Blank [3,]" xfId="31598" xr:uid="{00000000-0005-0000-0000-0000847A0000}"/>
    <cellStyle name="Blank [D-M-Y]" xfId="31599" xr:uid="{00000000-0005-0000-0000-0000857A0000}"/>
    <cellStyle name="Blank [K,]" xfId="31600" xr:uid="{00000000-0005-0000-0000-0000867A0000}"/>
    <cellStyle name="blue" xfId="31601" xr:uid="{00000000-0005-0000-0000-0000877A0000}"/>
    <cellStyle name="Bold/Border" xfId="31602" xr:uid="{00000000-0005-0000-0000-0000887A0000}"/>
    <cellStyle name="Bold/Border 2" xfId="31603" xr:uid="{00000000-0005-0000-0000-0000897A0000}"/>
    <cellStyle name="Bold/Border 2 2" xfId="31604" xr:uid="{00000000-0005-0000-0000-00008A7A0000}"/>
    <cellStyle name="Bold/Border 2 3" xfId="31605" xr:uid="{00000000-0005-0000-0000-00008B7A0000}"/>
    <cellStyle name="Bold/Border 3" xfId="31606" xr:uid="{00000000-0005-0000-0000-00008C7A0000}"/>
    <cellStyle name="Bold/Border 4" xfId="31607" xr:uid="{00000000-0005-0000-0000-00008D7A0000}"/>
    <cellStyle name="Bold/Border_FROM LOCAL GAAP  TO IFRS" xfId="31608" xr:uid="{00000000-0005-0000-0000-00008E7A0000}"/>
    <cellStyle name="Bold8" xfId="24" xr:uid="{00000000-0005-0000-0000-00008F7A0000}"/>
    <cellStyle name="Bra" xfId="31609" xr:uid="{00000000-0005-0000-0000-0000907A0000}"/>
    <cellStyle name="Brackets 0" xfId="31610" xr:uid="{00000000-0005-0000-0000-0000917A0000}"/>
    <cellStyle name="Brackets T's 1" xfId="31611" xr:uid="{00000000-0005-0000-0000-0000927A0000}"/>
    <cellStyle name="BudgetNumberInput" xfId="31612" xr:uid="{00000000-0005-0000-0000-0000937A0000}"/>
    <cellStyle name="BudgetNumberInput 2" xfId="31613" xr:uid="{00000000-0005-0000-0000-0000947A0000}"/>
    <cellStyle name="BudgetNumberInput 3" xfId="31614" xr:uid="{00000000-0005-0000-0000-0000957A0000}"/>
    <cellStyle name="BudgetPercentInput" xfId="31615" xr:uid="{00000000-0005-0000-0000-0000967A0000}"/>
    <cellStyle name="BudgetValue" xfId="31616" xr:uid="{00000000-0005-0000-0000-0000977A0000}"/>
    <cellStyle name="BudgetValue 2" xfId="31617" xr:uid="{00000000-0005-0000-0000-0000987A0000}"/>
    <cellStyle name="BudgetValue 3" xfId="31618" xr:uid="{00000000-0005-0000-0000-0000997A0000}"/>
    <cellStyle name="Buena" xfId="31619" xr:uid="{00000000-0005-0000-0000-00009A7A0000}"/>
    <cellStyle name="Bullet" xfId="31620" xr:uid="{00000000-0005-0000-0000-00009B7A0000}"/>
    <cellStyle name="Bullet 2" xfId="31621" xr:uid="{00000000-0005-0000-0000-00009C7A0000}"/>
    <cellStyle name="Bullet 3" xfId="31622" xr:uid="{00000000-0005-0000-0000-00009D7A0000}"/>
    <cellStyle name="CALC Amount" xfId="31623" xr:uid="{00000000-0005-0000-0000-00009E7A0000}"/>
    <cellStyle name="CALC Amount [1]" xfId="31624" xr:uid="{00000000-0005-0000-0000-00009F7A0000}"/>
    <cellStyle name="CALC Amount [2]" xfId="31625" xr:uid="{00000000-0005-0000-0000-0000A07A0000}"/>
    <cellStyle name="CALC Amount Total" xfId="31626" xr:uid="{00000000-0005-0000-0000-0000A17A0000}"/>
    <cellStyle name="CALC Amount Total [1]" xfId="31627" xr:uid="{00000000-0005-0000-0000-0000A27A0000}"/>
    <cellStyle name="CALC Amount Total [2]" xfId="31628" xr:uid="{00000000-0005-0000-0000-0000A37A0000}"/>
    <cellStyle name="CALC Amount Total_Prova Portogruaro caso base7-4-06" xfId="31629" xr:uid="{00000000-0005-0000-0000-0000A47A0000}"/>
    <cellStyle name="CALC Amount_Prova Portogruaro caso base7-4-06" xfId="31630" xr:uid="{00000000-0005-0000-0000-0000A57A0000}"/>
    <cellStyle name="CALC Currency" xfId="31631" xr:uid="{00000000-0005-0000-0000-0000A67A0000}"/>
    <cellStyle name="Calc Currency (0)" xfId="25" xr:uid="{00000000-0005-0000-0000-0000A77A0000}"/>
    <cellStyle name="Calc Currency (2)" xfId="26" xr:uid="{00000000-0005-0000-0000-0000A87A0000}"/>
    <cellStyle name="CALC Currency [1]" xfId="31632" xr:uid="{00000000-0005-0000-0000-0000A97A0000}"/>
    <cellStyle name="CALC Currency [2]" xfId="31633" xr:uid="{00000000-0005-0000-0000-0000AA7A0000}"/>
    <cellStyle name="CALC Currency Total" xfId="31634" xr:uid="{00000000-0005-0000-0000-0000AB7A0000}"/>
    <cellStyle name="CALC Currency Total [1]" xfId="31635" xr:uid="{00000000-0005-0000-0000-0000AC7A0000}"/>
    <cellStyle name="CALC Currency Total [2]" xfId="31636" xr:uid="{00000000-0005-0000-0000-0000AD7A0000}"/>
    <cellStyle name="CALC Currency Total_Prova Portogruaro caso base7-4-06" xfId="31637" xr:uid="{00000000-0005-0000-0000-0000AE7A0000}"/>
    <cellStyle name="CALC Currency_Prova Portogruaro caso base7-4-06" xfId="31638" xr:uid="{00000000-0005-0000-0000-0000AF7A0000}"/>
    <cellStyle name="CALC Date Long" xfId="31639" xr:uid="{00000000-0005-0000-0000-0000B07A0000}"/>
    <cellStyle name="CALC Date Short" xfId="31640" xr:uid="{00000000-0005-0000-0000-0000B17A0000}"/>
    <cellStyle name="Calc percent" xfId="31641" xr:uid="{00000000-0005-0000-0000-0000B27A0000}"/>
    <cellStyle name="Calc Percent (0)" xfId="27" xr:uid="{00000000-0005-0000-0000-0000B37A0000}"/>
    <cellStyle name="Calc Percent (1)" xfId="28" xr:uid="{00000000-0005-0000-0000-0000B47A0000}"/>
    <cellStyle name="Calc Percent (2)" xfId="29" xr:uid="{00000000-0005-0000-0000-0000B57A0000}"/>
    <cellStyle name="CALC Percent [1]" xfId="31642" xr:uid="{00000000-0005-0000-0000-0000B67A0000}"/>
    <cellStyle name="CALC Percent [2]" xfId="31643" xr:uid="{00000000-0005-0000-0000-0000B77A0000}"/>
    <cellStyle name="Calc percent 10" xfId="31644" xr:uid="{00000000-0005-0000-0000-0000B87A0000}"/>
    <cellStyle name="Calc percent 11" xfId="31645" xr:uid="{00000000-0005-0000-0000-0000B97A0000}"/>
    <cellStyle name="Calc percent 12" xfId="31646" xr:uid="{00000000-0005-0000-0000-0000BA7A0000}"/>
    <cellStyle name="Calc percent 13" xfId="31647" xr:uid="{00000000-0005-0000-0000-0000BB7A0000}"/>
    <cellStyle name="Calc percent 14" xfId="31648" xr:uid="{00000000-0005-0000-0000-0000BC7A0000}"/>
    <cellStyle name="Calc percent 15" xfId="31649" xr:uid="{00000000-0005-0000-0000-0000BD7A0000}"/>
    <cellStyle name="Calc percent 16" xfId="31650" xr:uid="{00000000-0005-0000-0000-0000BE7A0000}"/>
    <cellStyle name="Calc percent 17" xfId="31651" xr:uid="{00000000-0005-0000-0000-0000BF7A0000}"/>
    <cellStyle name="Calc percent 18" xfId="31652" xr:uid="{00000000-0005-0000-0000-0000C07A0000}"/>
    <cellStyle name="Calc percent 19" xfId="31653" xr:uid="{00000000-0005-0000-0000-0000C17A0000}"/>
    <cellStyle name="CALC Percent 2" xfId="31654" xr:uid="{00000000-0005-0000-0000-0000C27A0000}"/>
    <cellStyle name="Calc percent 20" xfId="31655" xr:uid="{00000000-0005-0000-0000-0000C37A0000}"/>
    <cellStyle name="Calc percent 21" xfId="31656" xr:uid="{00000000-0005-0000-0000-0000C47A0000}"/>
    <cellStyle name="Calc percent 22" xfId="31657" xr:uid="{00000000-0005-0000-0000-0000C57A0000}"/>
    <cellStyle name="Calc percent 23" xfId="31658" xr:uid="{00000000-0005-0000-0000-0000C67A0000}"/>
    <cellStyle name="Calc percent 24" xfId="31659" xr:uid="{00000000-0005-0000-0000-0000C77A0000}"/>
    <cellStyle name="Calc percent 25" xfId="31660" xr:uid="{00000000-0005-0000-0000-0000C87A0000}"/>
    <cellStyle name="Calc percent 26" xfId="31661" xr:uid="{00000000-0005-0000-0000-0000C97A0000}"/>
    <cellStyle name="Calc percent 27" xfId="31662" xr:uid="{00000000-0005-0000-0000-0000CA7A0000}"/>
    <cellStyle name="Calc percent 28" xfId="31663" xr:uid="{00000000-0005-0000-0000-0000CB7A0000}"/>
    <cellStyle name="Calc percent 29" xfId="31664" xr:uid="{00000000-0005-0000-0000-0000CC7A0000}"/>
    <cellStyle name="CALC Percent 3" xfId="31665" xr:uid="{00000000-0005-0000-0000-0000CD7A0000}"/>
    <cellStyle name="Calc percent 30" xfId="31666" xr:uid="{00000000-0005-0000-0000-0000CE7A0000}"/>
    <cellStyle name="Calc percent 31" xfId="31667" xr:uid="{00000000-0005-0000-0000-0000CF7A0000}"/>
    <cellStyle name="Calc percent 32" xfId="31668" xr:uid="{00000000-0005-0000-0000-0000D07A0000}"/>
    <cellStyle name="Calc percent 33" xfId="31669" xr:uid="{00000000-0005-0000-0000-0000D17A0000}"/>
    <cellStyle name="Calc percent 34" xfId="31670" xr:uid="{00000000-0005-0000-0000-0000D27A0000}"/>
    <cellStyle name="Calc percent 35" xfId="31671" xr:uid="{00000000-0005-0000-0000-0000D37A0000}"/>
    <cellStyle name="Calc percent 36" xfId="31672" xr:uid="{00000000-0005-0000-0000-0000D47A0000}"/>
    <cellStyle name="Calc percent 37" xfId="31673" xr:uid="{00000000-0005-0000-0000-0000D57A0000}"/>
    <cellStyle name="Calc percent 38" xfId="31674" xr:uid="{00000000-0005-0000-0000-0000D67A0000}"/>
    <cellStyle name="Calc percent 39" xfId="31675" xr:uid="{00000000-0005-0000-0000-0000D77A0000}"/>
    <cellStyle name="CALC Percent 4" xfId="31676" xr:uid="{00000000-0005-0000-0000-0000D87A0000}"/>
    <cellStyle name="Calc percent 40" xfId="31677" xr:uid="{00000000-0005-0000-0000-0000D97A0000}"/>
    <cellStyle name="Calc percent 41" xfId="31678" xr:uid="{00000000-0005-0000-0000-0000DA7A0000}"/>
    <cellStyle name="Calc percent 42" xfId="31679" xr:uid="{00000000-0005-0000-0000-0000DB7A0000}"/>
    <cellStyle name="Calc percent 43" xfId="31680" xr:uid="{00000000-0005-0000-0000-0000DC7A0000}"/>
    <cellStyle name="Calc percent 44" xfId="31681" xr:uid="{00000000-0005-0000-0000-0000DD7A0000}"/>
    <cellStyle name="Calc percent 45" xfId="31682" xr:uid="{00000000-0005-0000-0000-0000DE7A0000}"/>
    <cellStyle name="Calc percent 46" xfId="31683" xr:uid="{00000000-0005-0000-0000-0000DF7A0000}"/>
    <cellStyle name="Calc percent 47" xfId="31684" xr:uid="{00000000-0005-0000-0000-0000E07A0000}"/>
    <cellStyle name="Calc percent 48" xfId="31685" xr:uid="{00000000-0005-0000-0000-0000E17A0000}"/>
    <cellStyle name="Calc percent 49" xfId="31686" xr:uid="{00000000-0005-0000-0000-0000E27A0000}"/>
    <cellStyle name="CALC Percent 5" xfId="31687" xr:uid="{00000000-0005-0000-0000-0000E37A0000}"/>
    <cellStyle name="Calc percent 50" xfId="31688" xr:uid="{00000000-0005-0000-0000-0000E47A0000}"/>
    <cellStyle name="Calc percent 51" xfId="31689" xr:uid="{00000000-0005-0000-0000-0000E57A0000}"/>
    <cellStyle name="Calc percent 52" xfId="31690" xr:uid="{00000000-0005-0000-0000-0000E67A0000}"/>
    <cellStyle name="Calc percent 53" xfId="31691" xr:uid="{00000000-0005-0000-0000-0000E77A0000}"/>
    <cellStyle name="Calc percent 54" xfId="31692" xr:uid="{00000000-0005-0000-0000-0000E87A0000}"/>
    <cellStyle name="Calc percent 55" xfId="31693" xr:uid="{00000000-0005-0000-0000-0000E97A0000}"/>
    <cellStyle name="Calc percent 56" xfId="31694" xr:uid="{00000000-0005-0000-0000-0000EA7A0000}"/>
    <cellStyle name="Calc percent 57" xfId="31695" xr:uid="{00000000-0005-0000-0000-0000EB7A0000}"/>
    <cellStyle name="Calc percent 58" xfId="31696" xr:uid="{00000000-0005-0000-0000-0000EC7A0000}"/>
    <cellStyle name="Calc percent 59" xfId="31697" xr:uid="{00000000-0005-0000-0000-0000ED7A0000}"/>
    <cellStyle name="CALC Percent 6" xfId="31698" xr:uid="{00000000-0005-0000-0000-0000EE7A0000}"/>
    <cellStyle name="Calc percent 60" xfId="31699" xr:uid="{00000000-0005-0000-0000-0000EF7A0000}"/>
    <cellStyle name="Calc percent 61" xfId="31700" xr:uid="{00000000-0005-0000-0000-0000F07A0000}"/>
    <cellStyle name="Calc percent 62" xfId="31701" xr:uid="{00000000-0005-0000-0000-0000F17A0000}"/>
    <cellStyle name="Calc percent 63" xfId="31702" xr:uid="{00000000-0005-0000-0000-0000F27A0000}"/>
    <cellStyle name="Calc percent 64" xfId="31703" xr:uid="{00000000-0005-0000-0000-0000F37A0000}"/>
    <cellStyle name="Calc percent 65" xfId="31704" xr:uid="{00000000-0005-0000-0000-0000F47A0000}"/>
    <cellStyle name="CALC Percent 7" xfId="31705" xr:uid="{00000000-0005-0000-0000-0000F57A0000}"/>
    <cellStyle name="CALC Percent 8" xfId="31706" xr:uid="{00000000-0005-0000-0000-0000F67A0000}"/>
    <cellStyle name="CALC Percent 9" xfId="31707" xr:uid="{00000000-0005-0000-0000-0000F77A0000}"/>
    <cellStyle name="CALC Percent Total" xfId="31708" xr:uid="{00000000-0005-0000-0000-0000F87A0000}"/>
    <cellStyle name="CALC Percent Total [1]" xfId="31709" xr:uid="{00000000-0005-0000-0000-0000F97A0000}"/>
    <cellStyle name="CALC Percent Total [2]" xfId="31710" xr:uid="{00000000-0005-0000-0000-0000FA7A0000}"/>
    <cellStyle name="CALC Percent Total_Prova Portogruaro caso base7-4-06" xfId="31711" xr:uid="{00000000-0005-0000-0000-0000FB7A0000}"/>
    <cellStyle name="CALC Percent_Control" xfId="31712" xr:uid="{00000000-0005-0000-0000-0000FC7A0000}"/>
    <cellStyle name="Calc Units (0)" xfId="30" xr:uid="{00000000-0005-0000-0000-0000FD7A0000}"/>
    <cellStyle name="Calc Units (1)" xfId="31" xr:uid="{00000000-0005-0000-0000-0000FE7A0000}"/>
    <cellStyle name="Calc Units (2)" xfId="32" xr:uid="{00000000-0005-0000-0000-0000FF7A0000}"/>
    <cellStyle name="Calc_Date" xfId="31713" xr:uid="{00000000-0005-0000-0000-0000007B0000}"/>
    <cellStyle name="Calcolo 2" xfId="31714" xr:uid="{00000000-0005-0000-0000-0000017B0000}"/>
    <cellStyle name="Calcolo 2 2" xfId="31715" xr:uid="{00000000-0005-0000-0000-0000027B0000}"/>
    <cellStyle name="Calcolo 2 3" xfId="31716" xr:uid="{00000000-0005-0000-0000-0000037B0000}"/>
    <cellStyle name="Calcolo 3" xfId="31717" xr:uid="{00000000-0005-0000-0000-0000047B0000}"/>
    <cellStyle name="Calcolo 3 2" xfId="31718" xr:uid="{00000000-0005-0000-0000-0000057B0000}"/>
    <cellStyle name="Calcolo 3 3" xfId="31719" xr:uid="{00000000-0005-0000-0000-0000067B0000}"/>
    <cellStyle name="Calcolo 4" xfId="31720" xr:uid="{00000000-0005-0000-0000-0000077B0000}"/>
    <cellStyle name="Calcolo 4 2" xfId="31721" xr:uid="{00000000-0005-0000-0000-0000087B0000}"/>
    <cellStyle name="Calcolo 4 3" xfId="31722" xr:uid="{00000000-0005-0000-0000-0000097B0000}"/>
    <cellStyle name="Calcul" xfId="31723" xr:uid="{00000000-0005-0000-0000-00000A7B0000}"/>
    <cellStyle name="Calcul 2" xfId="31724" xr:uid="{00000000-0005-0000-0000-00000B7B0000}"/>
    <cellStyle name="Calcul 3" xfId="31725" xr:uid="{00000000-0005-0000-0000-00000C7B0000}"/>
    <cellStyle name="Calcul 4" xfId="31726" xr:uid="{00000000-0005-0000-0000-00000D7B0000}"/>
    <cellStyle name="Calculation 2" xfId="31727" xr:uid="{00000000-0005-0000-0000-00000E7B0000}"/>
    <cellStyle name="Calculation 2 2" xfId="31728" xr:uid="{00000000-0005-0000-0000-00000F7B0000}"/>
    <cellStyle name="Calculation 2 2 2" xfId="31729" xr:uid="{00000000-0005-0000-0000-0000107B0000}"/>
    <cellStyle name="Calculation 2 3" xfId="31730" xr:uid="{00000000-0005-0000-0000-0000117B0000}"/>
    <cellStyle name="Calculation 2 4" xfId="31731" xr:uid="{00000000-0005-0000-0000-0000127B0000}"/>
    <cellStyle name="Calculation 2 5" xfId="31732" xr:uid="{00000000-0005-0000-0000-0000137B0000}"/>
    <cellStyle name="Calculation 2 6" xfId="31733" xr:uid="{00000000-0005-0000-0000-0000147B0000}"/>
    <cellStyle name="Calculation 2 7" xfId="31734" xr:uid="{00000000-0005-0000-0000-0000157B0000}"/>
    <cellStyle name="Calculation 3" xfId="31735" xr:uid="{00000000-0005-0000-0000-0000167B0000}"/>
    <cellStyle name="Calculation 3 2" xfId="31736" xr:uid="{00000000-0005-0000-0000-0000177B0000}"/>
    <cellStyle name="Calculation 4" xfId="31737" xr:uid="{00000000-0005-0000-0000-0000187B0000}"/>
    <cellStyle name="Calculation 4 2" xfId="31738" xr:uid="{00000000-0005-0000-0000-0000197B0000}"/>
    <cellStyle name="Calculation 5" xfId="31739" xr:uid="{00000000-0005-0000-0000-00001A7B0000}"/>
    <cellStyle name="Calculation 6" xfId="31740" xr:uid="{00000000-0005-0000-0000-00001B7B0000}"/>
    <cellStyle name="Calculation 7" xfId="31741" xr:uid="{00000000-0005-0000-0000-00001C7B0000}"/>
    <cellStyle name="Cálculo" xfId="31742" xr:uid="{00000000-0005-0000-0000-00001D7B0000}"/>
    <cellStyle name="Cálculo 2" xfId="31743" xr:uid="{00000000-0005-0000-0000-00001E7B0000}"/>
    <cellStyle name="category" xfId="31744" xr:uid="{00000000-0005-0000-0000-00001F7B0000}"/>
    <cellStyle name="Celda de comprobación" xfId="31745" xr:uid="{00000000-0005-0000-0000-0000207B0000}"/>
    <cellStyle name="Celda vinculada" xfId="31746" xr:uid="{00000000-0005-0000-0000-0000217B0000}"/>
    <cellStyle name="Cella collegata 2" xfId="31747" xr:uid="{00000000-0005-0000-0000-0000227B0000}"/>
    <cellStyle name="Cella collegata 3" xfId="31748" xr:uid="{00000000-0005-0000-0000-0000237B0000}"/>
    <cellStyle name="Cella collegata 4" xfId="31749" xr:uid="{00000000-0005-0000-0000-0000247B0000}"/>
    <cellStyle name="Cella da controllare 2" xfId="31750" xr:uid="{00000000-0005-0000-0000-0000257B0000}"/>
    <cellStyle name="Cella da controllare 3" xfId="31751" xr:uid="{00000000-0005-0000-0000-0000267B0000}"/>
    <cellStyle name="Cella da controllare 4" xfId="31752" xr:uid="{00000000-0005-0000-0000-0000277B0000}"/>
    <cellStyle name="Cellule liée" xfId="31753" xr:uid="{00000000-0005-0000-0000-0000287B0000}"/>
    <cellStyle name="Cellule liée 2" xfId="31754" xr:uid="{00000000-0005-0000-0000-0000297B0000}"/>
    <cellStyle name="Cellule liée 3" xfId="31755" xr:uid="{00000000-0005-0000-0000-00002A7B0000}"/>
    <cellStyle name="Cellule liée 4" xfId="31756" xr:uid="{00000000-0005-0000-0000-00002B7B0000}"/>
    <cellStyle name="Check Cell 2" xfId="31757" xr:uid="{00000000-0005-0000-0000-00002C7B0000}"/>
    <cellStyle name="Check Cell 3" xfId="31758" xr:uid="{00000000-0005-0000-0000-00002D7B0000}"/>
    <cellStyle name="Check Cell 4" xfId="31759" xr:uid="{00000000-0005-0000-0000-00002E7B0000}"/>
    <cellStyle name="Check Cell 5" xfId="31760" xr:uid="{00000000-0005-0000-0000-00002F7B0000}"/>
    <cellStyle name="Check Cell 6" xfId="31761" xr:uid="{00000000-0005-0000-0000-0000307B0000}"/>
    <cellStyle name="Cím" xfId="31762" xr:uid="{00000000-0005-0000-0000-0000317B0000}"/>
    <cellStyle name="Címsor 1" xfId="31763" xr:uid="{00000000-0005-0000-0000-0000327B0000}"/>
    <cellStyle name="Címsor 2" xfId="31764" xr:uid="{00000000-0005-0000-0000-0000337B0000}"/>
    <cellStyle name="Címsor 3" xfId="31765" xr:uid="{00000000-0005-0000-0000-0000347B0000}"/>
    <cellStyle name="Címsor 3 10" xfId="31766" xr:uid="{00000000-0005-0000-0000-0000357B0000}"/>
    <cellStyle name="Címsor 3 10 2" xfId="31767" xr:uid="{00000000-0005-0000-0000-0000367B0000}"/>
    <cellStyle name="Címsor 3 11" xfId="31768" xr:uid="{00000000-0005-0000-0000-0000377B0000}"/>
    <cellStyle name="Címsor 3 11 2" xfId="31769" xr:uid="{00000000-0005-0000-0000-0000387B0000}"/>
    <cellStyle name="Címsor 3 12" xfId="31770" xr:uid="{00000000-0005-0000-0000-0000397B0000}"/>
    <cellStyle name="Címsor 3 12 2" xfId="31771" xr:uid="{00000000-0005-0000-0000-00003A7B0000}"/>
    <cellStyle name="Címsor 3 13" xfId="31772" xr:uid="{00000000-0005-0000-0000-00003B7B0000}"/>
    <cellStyle name="Címsor 3 13 2" xfId="31773" xr:uid="{00000000-0005-0000-0000-00003C7B0000}"/>
    <cellStyle name="Címsor 3 14" xfId="31774" xr:uid="{00000000-0005-0000-0000-00003D7B0000}"/>
    <cellStyle name="Címsor 3 14 2" xfId="31775" xr:uid="{00000000-0005-0000-0000-00003E7B0000}"/>
    <cellStyle name="Címsor 3 15" xfId="31776" xr:uid="{00000000-0005-0000-0000-00003F7B0000}"/>
    <cellStyle name="Címsor 3 15 2" xfId="31777" xr:uid="{00000000-0005-0000-0000-0000407B0000}"/>
    <cellStyle name="Címsor 3 16" xfId="31778" xr:uid="{00000000-0005-0000-0000-0000417B0000}"/>
    <cellStyle name="Címsor 3 16 2" xfId="31779" xr:uid="{00000000-0005-0000-0000-0000427B0000}"/>
    <cellStyle name="Címsor 3 17" xfId="31780" xr:uid="{00000000-0005-0000-0000-0000437B0000}"/>
    <cellStyle name="Címsor 3 17 2" xfId="31781" xr:uid="{00000000-0005-0000-0000-0000447B0000}"/>
    <cellStyle name="Címsor 3 18" xfId="31782" xr:uid="{00000000-0005-0000-0000-0000457B0000}"/>
    <cellStyle name="Címsor 3 18 2" xfId="31783" xr:uid="{00000000-0005-0000-0000-0000467B0000}"/>
    <cellStyle name="Címsor 3 19" xfId="31784" xr:uid="{00000000-0005-0000-0000-0000477B0000}"/>
    <cellStyle name="Címsor 3 19 2" xfId="31785" xr:uid="{00000000-0005-0000-0000-0000487B0000}"/>
    <cellStyle name="Címsor 3 2" xfId="31786" xr:uid="{00000000-0005-0000-0000-0000497B0000}"/>
    <cellStyle name="Címsor 3 2 2" xfId="31787" xr:uid="{00000000-0005-0000-0000-00004A7B0000}"/>
    <cellStyle name="Címsor 3 20" xfId="31788" xr:uid="{00000000-0005-0000-0000-00004B7B0000}"/>
    <cellStyle name="Címsor 3 20 2" xfId="31789" xr:uid="{00000000-0005-0000-0000-00004C7B0000}"/>
    <cellStyle name="Címsor 3 21" xfId="31790" xr:uid="{00000000-0005-0000-0000-00004D7B0000}"/>
    <cellStyle name="Címsor 3 21 2" xfId="31791" xr:uid="{00000000-0005-0000-0000-00004E7B0000}"/>
    <cellStyle name="Címsor 3 22" xfId="31792" xr:uid="{00000000-0005-0000-0000-00004F7B0000}"/>
    <cellStyle name="Címsor 3 3" xfId="31793" xr:uid="{00000000-0005-0000-0000-0000507B0000}"/>
    <cellStyle name="Címsor 3 3 2" xfId="31794" xr:uid="{00000000-0005-0000-0000-0000517B0000}"/>
    <cellStyle name="Címsor 3 4" xfId="31795" xr:uid="{00000000-0005-0000-0000-0000527B0000}"/>
    <cellStyle name="Címsor 3 4 2" xfId="31796" xr:uid="{00000000-0005-0000-0000-0000537B0000}"/>
    <cellStyle name="Címsor 3 5" xfId="31797" xr:uid="{00000000-0005-0000-0000-0000547B0000}"/>
    <cellStyle name="Címsor 3 5 2" xfId="31798" xr:uid="{00000000-0005-0000-0000-0000557B0000}"/>
    <cellStyle name="Címsor 3 6" xfId="31799" xr:uid="{00000000-0005-0000-0000-0000567B0000}"/>
    <cellStyle name="Címsor 3 6 2" xfId="31800" xr:uid="{00000000-0005-0000-0000-0000577B0000}"/>
    <cellStyle name="Címsor 3 7" xfId="31801" xr:uid="{00000000-0005-0000-0000-0000587B0000}"/>
    <cellStyle name="Címsor 3 7 2" xfId="31802" xr:uid="{00000000-0005-0000-0000-0000597B0000}"/>
    <cellStyle name="Címsor 3 8" xfId="31803" xr:uid="{00000000-0005-0000-0000-00005A7B0000}"/>
    <cellStyle name="Címsor 3 8 2" xfId="31804" xr:uid="{00000000-0005-0000-0000-00005B7B0000}"/>
    <cellStyle name="Címsor 3 9" xfId="31805" xr:uid="{00000000-0005-0000-0000-00005C7B0000}"/>
    <cellStyle name="Címsor 3 9 2" xfId="31806" xr:uid="{00000000-0005-0000-0000-00005D7B0000}"/>
    <cellStyle name="Címsor 4" xfId="31807" xr:uid="{00000000-0005-0000-0000-00005E7B0000}"/>
    <cellStyle name="Code" xfId="31808" xr:uid="{00000000-0005-0000-0000-00005F7B0000}"/>
    <cellStyle name="ColHeadings" xfId="31809" xr:uid="{00000000-0005-0000-0000-0000607B0000}"/>
    <cellStyle name="Collegamento ipertestuale 2" xfId="31810" xr:uid="{00000000-0005-0000-0000-0000617B0000}"/>
    <cellStyle name="Collegamento ipertestuale 3" xfId="31811" xr:uid="{00000000-0005-0000-0000-0000627B0000}"/>
    <cellStyle name="Collegamento visitato" xfId="31812" xr:uid="{00000000-0005-0000-0000-0000637B0000}"/>
    <cellStyle name="Collegamento visitato 2" xfId="31813" xr:uid="{00000000-0005-0000-0000-0000647B0000}"/>
    <cellStyle name="Collegamento visitato_Acconti2006_Pillar.xls" xfId="31814" xr:uid="{00000000-0005-0000-0000-0000657B0000}"/>
    <cellStyle name="Colore 1 2" xfId="31815" xr:uid="{00000000-0005-0000-0000-0000667B0000}"/>
    <cellStyle name="Colore 1 3" xfId="31816" xr:uid="{00000000-0005-0000-0000-0000677B0000}"/>
    <cellStyle name="Colore 1 4" xfId="31817" xr:uid="{00000000-0005-0000-0000-0000687B0000}"/>
    <cellStyle name="Colore 2 2" xfId="31818" xr:uid="{00000000-0005-0000-0000-0000697B0000}"/>
    <cellStyle name="Colore 2 3" xfId="31819" xr:uid="{00000000-0005-0000-0000-00006A7B0000}"/>
    <cellStyle name="Colore 2 4" xfId="31820" xr:uid="{00000000-0005-0000-0000-00006B7B0000}"/>
    <cellStyle name="Colore 3 2" xfId="31821" xr:uid="{00000000-0005-0000-0000-00006C7B0000}"/>
    <cellStyle name="Colore 3 3" xfId="31822" xr:uid="{00000000-0005-0000-0000-00006D7B0000}"/>
    <cellStyle name="Colore 3 4" xfId="31823" xr:uid="{00000000-0005-0000-0000-00006E7B0000}"/>
    <cellStyle name="Colore 4 2" xfId="31824" xr:uid="{00000000-0005-0000-0000-00006F7B0000}"/>
    <cellStyle name="Colore 4 3" xfId="31825" xr:uid="{00000000-0005-0000-0000-0000707B0000}"/>
    <cellStyle name="Colore 4 4" xfId="31826" xr:uid="{00000000-0005-0000-0000-0000717B0000}"/>
    <cellStyle name="Colore 5 2" xfId="31827" xr:uid="{00000000-0005-0000-0000-0000727B0000}"/>
    <cellStyle name="Colore 5 3" xfId="31828" xr:uid="{00000000-0005-0000-0000-0000737B0000}"/>
    <cellStyle name="Colore 5 4" xfId="31829" xr:uid="{00000000-0005-0000-0000-0000747B0000}"/>
    <cellStyle name="Colore 6 2" xfId="31830" xr:uid="{00000000-0005-0000-0000-0000757B0000}"/>
    <cellStyle name="Colore 6 3" xfId="31831" xr:uid="{00000000-0005-0000-0000-0000767B0000}"/>
    <cellStyle name="Colore 6 4" xfId="31832" xr:uid="{00000000-0005-0000-0000-0000777B0000}"/>
    <cellStyle name="Colore1" xfId="31833" xr:uid="{00000000-0005-0000-0000-0000787B0000}"/>
    <cellStyle name="Colore1 2" xfId="31834" xr:uid="{00000000-0005-0000-0000-0000797B0000}"/>
    <cellStyle name="Colore2" xfId="31835" xr:uid="{00000000-0005-0000-0000-00007A7B0000}"/>
    <cellStyle name="Colore3" xfId="31836" xr:uid="{00000000-0005-0000-0000-00007B7B0000}"/>
    <cellStyle name="Colore3 2" xfId="31837" xr:uid="{00000000-0005-0000-0000-00007C7B0000}"/>
    <cellStyle name="Colore4" xfId="31838" xr:uid="{00000000-0005-0000-0000-00007D7B0000}"/>
    <cellStyle name="Colore4 2" xfId="31839" xr:uid="{00000000-0005-0000-0000-00007E7B0000}"/>
    <cellStyle name="Colore5" xfId="31840" xr:uid="{00000000-0005-0000-0000-00007F7B0000}"/>
    <cellStyle name="Colore6" xfId="31841" xr:uid="{00000000-0005-0000-0000-0000807B0000}"/>
    <cellStyle name="Colore6 2" xfId="31842" xr:uid="{00000000-0005-0000-0000-0000817B0000}"/>
    <cellStyle name="Column_Title" xfId="31843" xr:uid="{00000000-0005-0000-0000-0000827B0000}"/>
    <cellStyle name="ColumnAttributeAbovePrompt" xfId="33" xr:uid="{00000000-0005-0000-0000-0000837B0000}"/>
    <cellStyle name="ColumnAttributePrompt" xfId="34" xr:uid="{00000000-0005-0000-0000-0000847B0000}"/>
    <cellStyle name="ColumnAttributeValue" xfId="35" xr:uid="{00000000-0005-0000-0000-0000857B0000}"/>
    <cellStyle name="ColumnHeading" xfId="36" xr:uid="{00000000-0005-0000-0000-0000867B0000}"/>
    <cellStyle name="ColumnHeadingPrompt" xfId="37" xr:uid="{00000000-0005-0000-0000-0000877B0000}"/>
    <cellStyle name="ColumnHeadingValue" xfId="38" xr:uid="{00000000-0005-0000-0000-0000887B0000}"/>
    <cellStyle name="Comma" xfId="39" builtinId="3"/>
    <cellStyle name="Comma [0.00]" xfId="31844" xr:uid="{00000000-0005-0000-0000-00008A7B0000}"/>
    <cellStyle name="Comma [0] 2" xfId="31845" xr:uid="{00000000-0005-0000-0000-00008B7B0000}"/>
    <cellStyle name="Comma [0] 2 2" xfId="31846" xr:uid="{00000000-0005-0000-0000-00008C7B0000}"/>
    <cellStyle name="Comma [0] 3" xfId="31847" xr:uid="{00000000-0005-0000-0000-00008D7B0000}"/>
    <cellStyle name="Comma [0] 3 10" xfId="31848" xr:uid="{00000000-0005-0000-0000-00008E7B0000}"/>
    <cellStyle name="Comma [0] 3 2" xfId="31849" xr:uid="{00000000-0005-0000-0000-00008F7B0000}"/>
    <cellStyle name="Comma [0] 3 2 2" xfId="31850" xr:uid="{00000000-0005-0000-0000-0000907B0000}"/>
    <cellStyle name="Comma [0] 3 2 2 2" xfId="31851" xr:uid="{00000000-0005-0000-0000-0000917B0000}"/>
    <cellStyle name="Comma [0] 3 2 2 2 2" xfId="31852" xr:uid="{00000000-0005-0000-0000-0000927B0000}"/>
    <cellStyle name="Comma [0] 3 2 2 2 3" xfId="31853" xr:uid="{00000000-0005-0000-0000-0000937B0000}"/>
    <cellStyle name="Comma [0] 3 2 2 3" xfId="31854" xr:uid="{00000000-0005-0000-0000-0000947B0000}"/>
    <cellStyle name="Comma [0] 3 2 2 4" xfId="31855" xr:uid="{00000000-0005-0000-0000-0000957B0000}"/>
    <cellStyle name="Comma [0] 3 2 3" xfId="31856" xr:uid="{00000000-0005-0000-0000-0000967B0000}"/>
    <cellStyle name="Comma [0] 3 2 3 2" xfId="31857" xr:uid="{00000000-0005-0000-0000-0000977B0000}"/>
    <cellStyle name="Comma [0] 3 2 3 3" xfId="31858" xr:uid="{00000000-0005-0000-0000-0000987B0000}"/>
    <cellStyle name="Comma [0] 3 2 4" xfId="31859" xr:uid="{00000000-0005-0000-0000-0000997B0000}"/>
    <cellStyle name="Comma [0] 3 2 4 2" xfId="31860" xr:uid="{00000000-0005-0000-0000-00009A7B0000}"/>
    <cellStyle name="Comma [0] 3 2 4 3" xfId="31861" xr:uid="{00000000-0005-0000-0000-00009B7B0000}"/>
    <cellStyle name="Comma [0] 3 2 5" xfId="31862" xr:uid="{00000000-0005-0000-0000-00009C7B0000}"/>
    <cellStyle name="Comma [0] 3 2 5 2" xfId="31863" xr:uid="{00000000-0005-0000-0000-00009D7B0000}"/>
    <cellStyle name="Comma [0] 3 2 5 3" xfId="31864" xr:uid="{00000000-0005-0000-0000-00009E7B0000}"/>
    <cellStyle name="Comma [0] 3 2 6" xfId="31865" xr:uid="{00000000-0005-0000-0000-00009F7B0000}"/>
    <cellStyle name="Comma [0] 3 2 7" xfId="31866" xr:uid="{00000000-0005-0000-0000-0000A07B0000}"/>
    <cellStyle name="Comma [0] 3 3" xfId="31867" xr:uid="{00000000-0005-0000-0000-0000A17B0000}"/>
    <cellStyle name="Comma [0] 3 3 2" xfId="31868" xr:uid="{00000000-0005-0000-0000-0000A27B0000}"/>
    <cellStyle name="Comma [0] 3 3 2 2" xfId="31869" xr:uid="{00000000-0005-0000-0000-0000A37B0000}"/>
    <cellStyle name="Comma [0] 3 3 2 2 2" xfId="31870" xr:uid="{00000000-0005-0000-0000-0000A47B0000}"/>
    <cellStyle name="Comma [0] 3 3 2 2 3" xfId="31871" xr:uid="{00000000-0005-0000-0000-0000A57B0000}"/>
    <cellStyle name="Comma [0] 3 3 2 3" xfId="31872" xr:uid="{00000000-0005-0000-0000-0000A67B0000}"/>
    <cellStyle name="Comma [0] 3 3 2 4" xfId="31873" xr:uid="{00000000-0005-0000-0000-0000A77B0000}"/>
    <cellStyle name="Comma [0] 3 3 3" xfId="31874" xr:uid="{00000000-0005-0000-0000-0000A87B0000}"/>
    <cellStyle name="Comma [0] 3 3 3 2" xfId="31875" xr:uid="{00000000-0005-0000-0000-0000A97B0000}"/>
    <cellStyle name="Comma [0] 3 3 3 3" xfId="31876" xr:uid="{00000000-0005-0000-0000-0000AA7B0000}"/>
    <cellStyle name="Comma [0] 3 3 4" xfId="31877" xr:uid="{00000000-0005-0000-0000-0000AB7B0000}"/>
    <cellStyle name="Comma [0] 3 3 4 2" xfId="31878" xr:uid="{00000000-0005-0000-0000-0000AC7B0000}"/>
    <cellStyle name="Comma [0] 3 3 4 3" xfId="31879" xr:uid="{00000000-0005-0000-0000-0000AD7B0000}"/>
    <cellStyle name="Comma [0] 3 3 5" xfId="31880" xr:uid="{00000000-0005-0000-0000-0000AE7B0000}"/>
    <cellStyle name="Comma [0] 3 3 5 2" xfId="31881" xr:uid="{00000000-0005-0000-0000-0000AF7B0000}"/>
    <cellStyle name="Comma [0] 3 3 5 3" xfId="31882" xr:uid="{00000000-0005-0000-0000-0000B07B0000}"/>
    <cellStyle name="Comma [0] 3 3 6" xfId="31883" xr:uid="{00000000-0005-0000-0000-0000B17B0000}"/>
    <cellStyle name="Comma [0] 3 3 7" xfId="31884" xr:uid="{00000000-0005-0000-0000-0000B27B0000}"/>
    <cellStyle name="Comma [0] 3 4" xfId="31885" xr:uid="{00000000-0005-0000-0000-0000B37B0000}"/>
    <cellStyle name="Comma [0] 3 4 2" xfId="31886" xr:uid="{00000000-0005-0000-0000-0000B47B0000}"/>
    <cellStyle name="Comma [0] 3 4 2 2" xfId="31887" xr:uid="{00000000-0005-0000-0000-0000B57B0000}"/>
    <cellStyle name="Comma [0] 3 4 2 2 2" xfId="31888" xr:uid="{00000000-0005-0000-0000-0000B67B0000}"/>
    <cellStyle name="Comma [0] 3 4 2 2 3" xfId="31889" xr:uid="{00000000-0005-0000-0000-0000B77B0000}"/>
    <cellStyle name="Comma [0] 3 4 2 3" xfId="31890" xr:uid="{00000000-0005-0000-0000-0000B87B0000}"/>
    <cellStyle name="Comma [0] 3 4 2 4" xfId="31891" xr:uid="{00000000-0005-0000-0000-0000B97B0000}"/>
    <cellStyle name="Comma [0] 3 4 3" xfId="31892" xr:uid="{00000000-0005-0000-0000-0000BA7B0000}"/>
    <cellStyle name="Comma [0] 3 4 3 2" xfId="31893" xr:uid="{00000000-0005-0000-0000-0000BB7B0000}"/>
    <cellStyle name="Comma [0] 3 4 3 3" xfId="31894" xr:uid="{00000000-0005-0000-0000-0000BC7B0000}"/>
    <cellStyle name="Comma [0] 3 4 4" xfId="31895" xr:uid="{00000000-0005-0000-0000-0000BD7B0000}"/>
    <cellStyle name="Comma [0] 3 4 4 2" xfId="31896" xr:uid="{00000000-0005-0000-0000-0000BE7B0000}"/>
    <cellStyle name="Comma [0] 3 4 4 3" xfId="31897" xr:uid="{00000000-0005-0000-0000-0000BF7B0000}"/>
    <cellStyle name="Comma [0] 3 4 5" xfId="31898" xr:uid="{00000000-0005-0000-0000-0000C07B0000}"/>
    <cellStyle name="Comma [0] 3 4 5 2" xfId="31899" xr:uid="{00000000-0005-0000-0000-0000C17B0000}"/>
    <cellStyle name="Comma [0] 3 4 5 3" xfId="31900" xr:uid="{00000000-0005-0000-0000-0000C27B0000}"/>
    <cellStyle name="Comma [0] 3 4 6" xfId="31901" xr:uid="{00000000-0005-0000-0000-0000C37B0000}"/>
    <cellStyle name="Comma [0] 3 4 7" xfId="31902" xr:uid="{00000000-0005-0000-0000-0000C47B0000}"/>
    <cellStyle name="Comma [0] 3 5" xfId="31903" xr:uid="{00000000-0005-0000-0000-0000C57B0000}"/>
    <cellStyle name="Comma [0] 3 5 2" xfId="31904" xr:uid="{00000000-0005-0000-0000-0000C67B0000}"/>
    <cellStyle name="Comma [0] 3 5 2 2" xfId="31905" xr:uid="{00000000-0005-0000-0000-0000C77B0000}"/>
    <cellStyle name="Comma [0] 3 5 2 3" xfId="31906" xr:uid="{00000000-0005-0000-0000-0000C87B0000}"/>
    <cellStyle name="Comma [0] 3 5 3" xfId="31907" xr:uid="{00000000-0005-0000-0000-0000C97B0000}"/>
    <cellStyle name="Comma [0] 3 5 4" xfId="31908" xr:uid="{00000000-0005-0000-0000-0000CA7B0000}"/>
    <cellStyle name="Comma [0] 3 6" xfId="31909" xr:uid="{00000000-0005-0000-0000-0000CB7B0000}"/>
    <cellStyle name="Comma [0] 3 6 2" xfId="31910" xr:uid="{00000000-0005-0000-0000-0000CC7B0000}"/>
    <cellStyle name="Comma [0] 3 6 3" xfId="31911" xr:uid="{00000000-0005-0000-0000-0000CD7B0000}"/>
    <cellStyle name="Comma [0] 3 7" xfId="31912" xr:uid="{00000000-0005-0000-0000-0000CE7B0000}"/>
    <cellStyle name="Comma [0] 3 7 2" xfId="31913" xr:uid="{00000000-0005-0000-0000-0000CF7B0000}"/>
    <cellStyle name="Comma [0] 3 7 3" xfId="31914" xr:uid="{00000000-0005-0000-0000-0000D07B0000}"/>
    <cellStyle name="Comma [0] 3 8" xfId="31915" xr:uid="{00000000-0005-0000-0000-0000D17B0000}"/>
    <cellStyle name="Comma [0] 3 8 2" xfId="31916" xr:uid="{00000000-0005-0000-0000-0000D27B0000}"/>
    <cellStyle name="Comma [0] 3 8 3" xfId="31917" xr:uid="{00000000-0005-0000-0000-0000D37B0000}"/>
    <cellStyle name="Comma [0] 3 9" xfId="31918" xr:uid="{00000000-0005-0000-0000-0000D47B0000}"/>
    <cellStyle name="Comma [00]" xfId="40" xr:uid="{00000000-0005-0000-0000-0000D57B0000}"/>
    <cellStyle name="Comma ['000]" xfId="31919" xr:uid="{00000000-0005-0000-0000-0000D67B0000}"/>
    <cellStyle name="Comma [1]" xfId="31920" xr:uid="{00000000-0005-0000-0000-0000D77B0000}"/>
    <cellStyle name="Comma [2]" xfId="31921" xr:uid="{00000000-0005-0000-0000-0000D87B0000}"/>
    <cellStyle name="Comma [3]" xfId="31922" xr:uid="{00000000-0005-0000-0000-0000D97B0000}"/>
    <cellStyle name="Comma ['m]" xfId="31923" xr:uid="{00000000-0005-0000-0000-0000DA7B0000}"/>
    <cellStyle name="Comma 10" xfId="253" xr:uid="{00000000-0005-0000-0000-0000DB7B0000}"/>
    <cellStyle name="Comma 10 2" xfId="31924" xr:uid="{00000000-0005-0000-0000-0000DC7B0000}"/>
    <cellStyle name="Comma 100" xfId="31925" xr:uid="{00000000-0005-0000-0000-0000DD7B0000}"/>
    <cellStyle name="Comma 101" xfId="31926" xr:uid="{00000000-0005-0000-0000-0000DE7B0000}"/>
    <cellStyle name="Comma 102" xfId="31927" xr:uid="{00000000-0005-0000-0000-0000DF7B0000}"/>
    <cellStyle name="Comma 103" xfId="31928" xr:uid="{00000000-0005-0000-0000-0000E07B0000}"/>
    <cellStyle name="Comma 104" xfId="31929" xr:uid="{00000000-0005-0000-0000-0000E17B0000}"/>
    <cellStyle name="Comma 105" xfId="31930" xr:uid="{00000000-0005-0000-0000-0000E27B0000}"/>
    <cellStyle name="Comma 106" xfId="31931" xr:uid="{00000000-0005-0000-0000-0000E37B0000}"/>
    <cellStyle name="Comma 107" xfId="31932" xr:uid="{00000000-0005-0000-0000-0000E47B0000}"/>
    <cellStyle name="Comma 108" xfId="31933" xr:uid="{00000000-0005-0000-0000-0000E57B0000}"/>
    <cellStyle name="Comma 109" xfId="31934" xr:uid="{00000000-0005-0000-0000-0000E67B0000}"/>
    <cellStyle name="Comma 11" xfId="31935" xr:uid="{00000000-0005-0000-0000-0000E77B0000}"/>
    <cellStyle name="Comma 110" xfId="31936" xr:uid="{00000000-0005-0000-0000-0000E87B0000}"/>
    <cellStyle name="Comma 111" xfId="31937" xr:uid="{00000000-0005-0000-0000-0000E97B0000}"/>
    <cellStyle name="Comma 112" xfId="31938" xr:uid="{00000000-0005-0000-0000-0000EA7B0000}"/>
    <cellStyle name="Comma 113" xfId="31939" xr:uid="{00000000-0005-0000-0000-0000EB7B0000}"/>
    <cellStyle name="Comma 114" xfId="31940" xr:uid="{00000000-0005-0000-0000-0000EC7B0000}"/>
    <cellStyle name="Comma 115" xfId="31941" xr:uid="{00000000-0005-0000-0000-0000ED7B0000}"/>
    <cellStyle name="Comma 116" xfId="31942" xr:uid="{00000000-0005-0000-0000-0000EE7B0000}"/>
    <cellStyle name="Comma 117" xfId="31943" xr:uid="{00000000-0005-0000-0000-0000EF7B0000}"/>
    <cellStyle name="Comma 118" xfId="31944" xr:uid="{00000000-0005-0000-0000-0000F07B0000}"/>
    <cellStyle name="Comma 119" xfId="31945" xr:uid="{00000000-0005-0000-0000-0000F17B0000}"/>
    <cellStyle name="Comma 12" xfId="31946" xr:uid="{00000000-0005-0000-0000-0000F27B0000}"/>
    <cellStyle name="Comma 120" xfId="31947" xr:uid="{00000000-0005-0000-0000-0000F37B0000}"/>
    <cellStyle name="Comma 121" xfId="31948" xr:uid="{00000000-0005-0000-0000-0000F47B0000}"/>
    <cellStyle name="Comma 121 10" xfId="31949" xr:uid="{00000000-0005-0000-0000-0000F57B0000}"/>
    <cellStyle name="Comma 121 10 2" xfId="31950" xr:uid="{00000000-0005-0000-0000-0000F67B0000}"/>
    <cellStyle name="Comma 121 10 3" xfId="31951" xr:uid="{00000000-0005-0000-0000-0000F77B0000}"/>
    <cellStyle name="Comma 121 11" xfId="31952" xr:uid="{00000000-0005-0000-0000-0000F87B0000}"/>
    <cellStyle name="Comma 121 11 2" xfId="31953" xr:uid="{00000000-0005-0000-0000-0000F97B0000}"/>
    <cellStyle name="Comma 121 11 3" xfId="31954" xr:uid="{00000000-0005-0000-0000-0000FA7B0000}"/>
    <cellStyle name="Comma 121 12" xfId="31955" xr:uid="{00000000-0005-0000-0000-0000FB7B0000}"/>
    <cellStyle name="Comma 121 13" xfId="31956" xr:uid="{00000000-0005-0000-0000-0000FC7B0000}"/>
    <cellStyle name="Comma 121 2" xfId="31957" xr:uid="{00000000-0005-0000-0000-0000FD7B0000}"/>
    <cellStyle name="Comma 121 2 2" xfId="31958" xr:uid="{00000000-0005-0000-0000-0000FE7B0000}"/>
    <cellStyle name="Comma 121 2 2 2" xfId="31959" xr:uid="{00000000-0005-0000-0000-0000FF7B0000}"/>
    <cellStyle name="Comma 121 2 2 2 2" xfId="31960" xr:uid="{00000000-0005-0000-0000-0000007C0000}"/>
    <cellStyle name="Comma 121 2 2 2 3" xfId="31961" xr:uid="{00000000-0005-0000-0000-0000017C0000}"/>
    <cellStyle name="Comma 121 2 2 3" xfId="31962" xr:uid="{00000000-0005-0000-0000-0000027C0000}"/>
    <cellStyle name="Comma 121 2 2 4" xfId="31963" xr:uid="{00000000-0005-0000-0000-0000037C0000}"/>
    <cellStyle name="Comma 121 2 3" xfId="31964" xr:uid="{00000000-0005-0000-0000-0000047C0000}"/>
    <cellStyle name="Comma 121 2 3 2" xfId="31965" xr:uid="{00000000-0005-0000-0000-0000057C0000}"/>
    <cellStyle name="Comma 121 2 3 3" xfId="31966" xr:uid="{00000000-0005-0000-0000-0000067C0000}"/>
    <cellStyle name="Comma 121 2 4" xfId="31967" xr:uid="{00000000-0005-0000-0000-0000077C0000}"/>
    <cellStyle name="Comma 121 2 4 2" xfId="31968" xr:uid="{00000000-0005-0000-0000-0000087C0000}"/>
    <cellStyle name="Comma 121 2 4 3" xfId="31969" xr:uid="{00000000-0005-0000-0000-0000097C0000}"/>
    <cellStyle name="Comma 121 2 5" xfId="31970" xr:uid="{00000000-0005-0000-0000-00000A7C0000}"/>
    <cellStyle name="Comma 121 2 5 2" xfId="31971" xr:uid="{00000000-0005-0000-0000-00000B7C0000}"/>
    <cellStyle name="Comma 121 2 5 3" xfId="31972" xr:uid="{00000000-0005-0000-0000-00000C7C0000}"/>
    <cellStyle name="Comma 121 2 6" xfId="31973" xr:uid="{00000000-0005-0000-0000-00000D7C0000}"/>
    <cellStyle name="Comma 121 2 7" xfId="31974" xr:uid="{00000000-0005-0000-0000-00000E7C0000}"/>
    <cellStyle name="Comma 121 3" xfId="31975" xr:uid="{00000000-0005-0000-0000-00000F7C0000}"/>
    <cellStyle name="Comma 121 3 2" xfId="31976" xr:uid="{00000000-0005-0000-0000-0000107C0000}"/>
    <cellStyle name="Comma 121 3 2 2" xfId="31977" xr:uid="{00000000-0005-0000-0000-0000117C0000}"/>
    <cellStyle name="Comma 121 3 2 2 2" xfId="31978" xr:uid="{00000000-0005-0000-0000-0000127C0000}"/>
    <cellStyle name="Comma 121 3 2 2 3" xfId="31979" xr:uid="{00000000-0005-0000-0000-0000137C0000}"/>
    <cellStyle name="Comma 121 3 2 3" xfId="31980" xr:uid="{00000000-0005-0000-0000-0000147C0000}"/>
    <cellStyle name="Comma 121 3 2 4" xfId="31981" xr:uid="{00000000-0005-0000-0000-0000157C0000}"/>
    <cellStyle name="Comma 121 3 3" xfId="31982" xr:uid="{00000000-0005-0000-0000-0000167C0000}"/>
    <cellStyle name="Comma 121 3 3 2" xfId="31983" xr:uid="{00000000-0005-0000-0000-0000177C0000}"/>
    <cellStyle name="Comma 121 3 3 3" xfId="31984" xr:uid="{00000000-0005-0000-0000-0000187C0000}"/>
    <cellStyle name="Comma 121 3 4" xfId="31985" xr:uid="{00000000-0005-0000-0000-0000197C0000}"/>
    <cellStyle name="Comma 121 3 4 2" xfId="31986" xr:uid="{00000000-0005-0000-0000-00001A7C0000}"/>
    <cellStyle name="Comma 121 3 4 3" xfId="31987" xr:uid="{00000000-0005-0000-0000-00001B7C0000}"/>
    <cellStyle name="Comma 121 3 5" xfId="31988" xr:uid="{00000000-0005-0000-0000-00001C7C0000}"/>
    <cellStyle name="Comma 121 3 5 2" xfId="31989" xr:uid="{00000000-0005-0000-0000-00001D7C0000}"/>
    <cellStyle name="Comma 121 3 5 3" xfId="31990" xr:uid="{00000000-0005-0000-0000-00001E7C0000}"/>
    <cellStyle name="Comma 121 3 6" xfId="31991" xr:uid="{00000000-0005-0000-0000-00001F7C0000}"/>
    <cellStyle name="Comma 121 3 7" xfId="31992" xr:uid="{00000000-0005-0000-0000-0000207C0000}"/>
    <cellStyle name="Comma 121 4" xfId="31993" xr:uid="{00000000-0005-0000-0000-0000217C0000}"/>
    <cellStyle name="Comma 121 4 2" xfId="31994" xr:uid="{00000000-0005-0000-0000-0000227C0000}"/>
    <cellStyle name="Comma 121 4 2 2" xfId="31995" xr:uid="{00000000-0005-0000-0000-0000237C0000}"/>
    <cellStyle name="Comma 121 4 2 2 2" xfId="31996" xr:uid="{00000000-0005-0000-0000-0000247C0000}"/>
    <cellStyle name="Comma 121 4 2 2 3" xfId="31997" xr:uid="{00000000-0005-0000-0000-0000257C0000}"/>
    <cellStyle name="Comma 121 4 2 3" xfId="31998" xr:uid="{00000000-0005-0000-0000-0000267C0000}"/>
    <cellStyle name="Comma 121 4 2 4" xfId="31999" xr:uid="{00000000-0005-0000-0000-0000277C0000}"/>
    <cellStyle name="Comma 121 4 3" xfId="32000" xr:uid="{00000000-0005-0000-0000-0000287C0000}"/>
    <cellStyle name="Comma 121 4 3 2" xfId="32001" xr:uid="{00000000-0005-0000-0000-0000297C0000}"/>
    <cellStyle name="Comma 121 4 3 3" xfId="32002" xr:uid="{00000000-0005-0000-0000-00002A7C0000}"/>
    <cellStyle name="Comma 121 4 4" xfId="32003" xr:uid="{00000000-0005-0000-0000-00002B7C0000}"/>
    <cellStyle name="Comma 121 4 4 2" xfId="32004" xr:uid="{00000000-0005-0000-0000-00002C7C0000}"/>
    <cellStyle name="Comma 121 4 4 3" xfId="32005" xr:uid="{00000000-0005-0000-0000-00002D7C0000}"/>
    <cellStyle name="Comma 121 4 5" xfId="32006" xr:uid="{00000000-0005-0000-0000-00002E7C0000}"/>
    <cellStyle name="Comma 121 4 5 2" xfId="32007" xr:uid="{00000000-0005-0000-0000-00002F7C0000}"/>
    <cellStyle name="Comma 121 4 5 3" xfId="32008" xr:uid="{00000000-0005-0000-0000-0000307C0000}"/>
    <cellStyle name="Comma 121 4 6" xfId="32009" xr:uid="{00000000-0005-0000-0000-0000317C0000}"/>
    <cellStyle name="Comma 121 4 7" xfId="32010" xr:uid="{00000000-0005-0000-0000-0000327C0000}"/>
    <cellStyle name="Comma 121 5" xfId="32011" xr:uid="{00000000-0005-0000-0000-0000337C0000}"/>
    <cellStyle name="Comma 121 5 2" xfId="32012" xr:uid="{00000000-0005-0000-0000-0000347C0000}"/>
    <cellStyle name="Comma 121 5 2 2" xfId="32013" xr:uid="{00000000-0005-0000-0000-0000357C0000}"/>
    <cellStyle name="Comma 121 5 2 2 2" xfId="32014" xr:uid="{00000000-0005-0000-0000-0000367C0000}"/>
    <cellStyle name="Comma 121 5 2 2 3" xfId="32015" xr:uid="{00000000-0005-0000-0000-0000377C0000}"/>
    <cellStyle name="Comma 121 5 2 3" xfId="32016" xr:uid="{00000000-0005-0000-0000-0000387C0000}"/>
    <cellStyle name="Comma 121 5 2 4" xfId="32017" xr:uid="{00000000-0005-0000-0000-0000397C0000}"/>
    <cellStyle name="Comma 121 5 3" xfId="32018" xr:uid="{00000000-0005-0000-0000-00003A7C0000}"/>
    <cellStyle name="Comma 121 5 3 2" xfId="32019" xr:uid="{00000000-0005-0000-0000-00003B7C0000}"/>
    <cellStyle name="Comma 121 5 3 3" xfId="32020" xr:uid="{00000000-0005-0000-0000-00003C7C0000}"/>
    <cellStyle name="Comma 121 5 4" xfId="32021" xr:uid="{00000000-0005-0000-0000-00003D7C0000}"/>
    <cellStyle name="Comma 121 5 4 2" xfId="32022" xr:uid="{00000000-0005-0000-0000-00003E7C0000}"/>
    <cellStyle name="Comma 121 5 4 3" xfId="32023" xr:uid="{00000000-0005-0000-0000-00003F7C0000}"/>
    <cellStyle name="Comma 121 5 5" xfId="32024" xr:uid="{00000000-0005-0000-0000-0000407C0000}"/>
    <cellStyle name="Comma 121 5 5 2" xfId="32025" xr:uid="{00000000-0005-0000-0000-0000417C0000}"/>
    <cellStyle name="Comma 121 5 5 3" xfId="32026" xr:uid="{00000000-0005-0000-0000-0000427C0000}"/>
    <cellStyle name="Comma 121 5 6" xfId="32027" xr:uid="{00000000-0005-0000-0000-0000437C0000}"/>
    <cellStyle name="Comma 121 5 7" xfId="32028" xr:uid="{00000000-0005-0000-0000-0000447C0000}"/>
    <cellStyle name="Comma 121 6" xfId="32029" xr:uid="{00000000-0005-0000-0000-0000457C0000}"/>
    <cellStyle name="Comma 121 7" xfId="32030" xr:uid="{00000000-0005-0000-0000-0000467C0000}"/>
    <cellStyle name="Comma 121 7 2" xfId="32031" xr:uid="{00000000-0005-0000-0000-0000477C0000}"/>
    <cellStyle name="Comma 121 7 2 2" xfId="32032" xr:uid="{00000000-0005-0000-0000-0000487C0000}"/>
    <cellStyle name="Comma 121 7 2 3" xfId="32033" xr:uid="{00000000-0005-0000-0000-0000497C0000}"/>
    <cellStyle name="Comma 121 7 3" xfId="32034" xr:uid="{00000000-0005-0000-0000-00004A7C0000}"/>
    <cellStyle name="Comma 121 7 4" xfId="32035" xr:uid="{00000000-0005-0000-0000-00004B7C0000}"/>
    <cellStyle name="Comma 121 8" xfId="32036" xr:uid="{00000000-0005-0000-0000-00004C7C0000}"/>
    <cellStyle name="Comma 121 8 2" xfId="32037" xr:uid="{00000000-0005-0000-0000-00004D7C0000}"/>
    <cellStyle name="Comma 121 8 2 2" xfId="32038" xr:uid="{00000000-0005-0000-0000-00004E7C0000}"/>
    <cellStyle name="Comma 121 8 2 2 2" xfId="32039" xr:uid="{00000000-0005-0000-0000-00004F7C0000}"/>
    <cellStyle name="Comma 121 8 2 2 3" xfId="32040" xr:uid="{00000000-0005-0000-0000-0000507C0000}"/>
    <cellStyle name="Comma 121 8 2 3" xfId="32041" xr:uid="{00000000-0005-0000-0000-0000517C0000}"/>
    <cellStyle name="Comma 121 8 2 4" xfId="32042" xr:uid="{00000000-0005-0000-0000-0000527C0000}"/>
    <cellStyle name="Comma 121 8 3" xfId="32043" xr:uid="{00000000-0005-0000-0000-0000537C0000}"/>
    <cellStyle name="Comma 121 8 3 2" xfId="32044" xr:uid="{00000000-0005-0000-0000-0000547C0000}"/>
    <cellStyle name="Comma 121 8 3 3" xfId="32045" xr:uid="{00000000-0005-0000-0000-0000557C0000}"/>
    <cellStyle name="Comma 121 8 4" xfId="32046" xr:uid="{00000000-0005-0000-0000-0000567C0000}"/>
    <cellStyle name="Comma 121 8 4 2" xfId="32047" xr:uid="{00000000-0005-0000-0000-0000577C0000}"/>
    <cellStyle name="Comma 121 8 4 3" xfId="32048" xr:uid="{00000000-0005-0000-0000-0000587C0000}"/>
    <cellStyle name="Comma 121 8 5" xfId="32049" xr:uid="{00000000-0005-0000-0000-0000597C0000}"/>
    <cellStyle name="Comma 121 8 5 2" xfId="32050" xr:uid="{00000000-0005-0000-0000-00005A7C0000}"/>
    <cellStyle name="Comma 121 8 5 3" xfId="32051" xr:uid="{00000000-0005-0000-0000-00005B7C0000}"/>
    <cellStyle name="Comma 121 8 6" xfId="32052" xr:uid="{00000000-0005-0000-0000-00005C7C0000}"/>
    <cellStyle name="Comma 121 8 7" xfId="32053" xr:uid="{00000000-0005-0000-0000-00005D7C0000}"/>
    <cellStyle name="Comma 121 9" xfId="32054" xr:uid="{00000000-0005-0000-0000-00005E7C0000}"/>
    <cellStyle name="Comma 121 9 2" xfId="32055" xr:uid="{00000000-0005-0000-0000-00005F7C0000}"/>
    <cellStyle name="Comma 121 9 3" xfId="32056" xr:uid="{00000000-0005-0000-0000-0000607C0000}"/>
    <cellStyle name="Comma 122" xfId="32057" xr:uid="{00000000-0005-0000-0000-0000617C0000}"/>
    <cellStyle name="Comma 122 10" xfId="32058" xr:uid="{00000000-0005-0000-0000-0000627C0000}"/>
    <cellStyle name="Comma 122 10 2" xfId="32059" xr:uid="{00000000-0005-0000-0000-0000637C0000}"/>
    <cellStyle name="Comma 122 10 3" xfId="32060" xr:uid="{00000000-0005-0000-0000-0000647C0000}"/>
    <cellStyle name="Comma 122 11" xfId="32061" xr:uid="{00000000-0005-0000-0000-0000657C0000}"/>
    <cellStyle name="Comma 122 12" xfId="32062" xr:uid="{00000000-0005-0000-0000-0000667C0000}"/>
    <cellStyle name="Comma 122 13" xfId="32063" xr:uid="{00000000-0005-0000-0000-0000677C0000}"/>
    <cellStyle name="Comma 122 2" xfId="32064" xr:uid="{00000000-0005-0000-0000-0000687C0000}"/>
    <cellStyle name="Comma 122 2 10" xfId="32065" xr:uid="{00000000-0005-0000-0000-0000697C0000}"/>
    <cellStyle name="Comma 122 2 2" xfId="32066" xr:uid="{00000000-0005-0000-0000-00006A7C0000}"/>
    <cellStyle name="Comma 122 2 2 2" xfId="32067" xr:uid="{00000000-0005-0000-0000-00006B7C0000}"/>
    <cellStyle name="Comma 122 2 2 2 2" xfId="32068" xr:uid="{00000000-0005-0000-0000-00006C7C0000}"/>
    <cellStyle name="Comma 122 2 2 2 2 2" xfId="32069" xr:uid="{00000000-0005-0000-0000-00006D7C0000}"/>
    <cellStyle name="Comma 122 2 2 2 2 3" xfId="32070" xr:uid="{00000000-0005-0000-0000-00006E7C0000}"/>
    <cellStyle name="Comma 122 2 2 2 3" xfId="32071" xr:uid="{00000000-0005-0000-0000-00006F7C0000}"/>
    <cellStyle name="Comma 122 2 2 2 4" xfId="32072" xr:uid="{00000000-0005-0000-0000-0000707C0000}"/>
    <cellStyle name="Comma 122 2 2 3" xfId="32073" xr:uid="{00000000-0005-0000-0000-0000717C0000}"/>
    <cellStyle name="Comma 122 2 2 3 2" xfId="32074" xr:uid="{00000000-0005-0000-0000-0000727C0000}"/>
    <cellStyle name="Comma 122 2 2 3 3" xfId="32075" xr:uid="{00000000-0005-0000-0000-0000737C0000}"/>
    <cellStyle name="Comma 122 2 2 4" xfId="32076" xr:uid="{00000000-0005-0000-0000-0000747C0000}"/>
    <cellStyle name="Comma 122 2 2 4 2" xfId="32077" xr:uid="{00000000-0005-0000-0000-0000757C0000}"/>
    <cellStyle name="Comma 122 2 2 4 3" xfId="32078" xr:uid="{00000000-0005-0000-0000-0000767C0000}"/>
    <cellStyle name="Comma 122 2 2 5" xfId="32079" xr:uid="{00000000-0005-0000-0000-0000777C0000}"/>
    <cellStyle name="Comma 122 2 2 5 2" xfId="32080" xr:uid="{00000000-0005-0000-0000-0000787C0000}"/>
    <cellStyle name="Comma 122 2 2 5 3" xfId="32081" xr:uid="{00000000-0005-0000-0000-0000797C0000}"/>
    <cellStyle name="Comma 122 2 2 6" xfId="32082" xr:uid="{00000000-0005-0000-0000-00007A7C0000}"/>
    <cellStyle name="Comma 122 2 2 7" xfId="32083" xr:uid="{00000000-0005-0000-0000-00007B7C0000}"/>
    <cellStyle name="Comma 122 2 3" xfId="32084" xr:uid="{00000000-0005-0000-0000-00007C7C0000}"/>
    <cellStyle name="Comma 122 2 3 2" xfId="32085" xr:uid="{00000000-0005-0000-0000-00007D7C0000}"/>
    <cellStyle name="Comma 122 2 3 2 2" xfId="32086" xr:uid="{00000000-0005-0000-0000-00007E7C0000}"/>
    <cellStyle name="Comma 122 2 3 2 2 2" xfId="32087" xr:uid="{00000000-0005-0000-0000-00007F7C0000}"/>
    <cellStyle name="Comma 122 2 3 2 2 3" xfId="32088" xr:uid="{00000000-0005-0000-0000-0000807C0000}"/>
    <cellStyle name="Comma 122 2 3 2 3" xfId="32089" xr:uid="{00000000-0005-0000-0000-0000817C0000}"/>
    <cellStyle name="Comma 122 2 3 2 4" xfId="32090" xr:uid="{00000000-0005-0000-0000-0000827C0000}"/>
    <cellStyle name="Comma 122 2 3 3" xfId="32091" xr:uid="{00000000-0005-0000-0000-0000837C0000}"/>
    <cellStyle name="Comma 122 2 3 3 2" xfId="32092" xr:uid="{00000000-0005-0000-0000-0000847C0000}"/>
    <cellStyle name="Comma 122 2 3 3 3" xfId="32093" xr:uid="{00000000-0005-0000-0000-0000857C0000}"/>
    <cellStyle name="Comma 122 2 3 4" xfId="32094" xr:uid="{00000000-0005-0000-0000-0000867C0000}"/>
    <cellStyle name="Comma 122 2 3 4 2" xfId="32095" xr:uid="{00000000-0005-0000-0000-0000877C0000}"/>
    <cellStyle name="Comma 122 2 3 4 3" xfId="32096" xr:uid="{00000000-0005-0000-0000-0000887C0000}"/>
    <cellStyle name="Comma 122 2 3 5" xfId="32097" xr:uid="{00000000-0005-0000-0000-0000897C0000}"/>
    <cellStyle name="Comma 122 2 3 5 2" xfId="32098" xr:uid="{00000000-0005-0000-0000-00008A7C0000}"/>
    <cellStyle name="Comma 122 2 3 5 3" xfId="32099" xr:uid="{00000000-0005-0000-0000-00008B7C0000}"/>
    <cellStyle name="Comma 122 2 3 6" xfId="32100" xr:uid="{00000000-0005-0000-0000-00008C7C0000}"/>
    <cellStyle name="Comma 122 2 3 7" xfId="32101" xr:uid="{00000000-0005-0000-0000-00008D7C0000}"/>
    <cellStyle name="Comma 122 2 4" xfId="32102" xr:uid="{00000000-0005-0000-0000-00008E7C0000}"/>
    <cellStyle name="Comma 122 2 4 2" xfId="32103" xr:uid="{00000000-0005-0000-0000-00008F7C0000}"/>
    <cellStyle name="Comma 122 2 4 2 2" xfId="32104" xr:uid="{00000000-0005-0000-0000-0000907C0000}"/>
    <cellStyle name="Comma 122 2 4 2 2 2" xfId="32105" xr:uid="{00000000-0005-0000-0000-0000917C0000}"/>
    <cellStyle name="Comma 122 2 4 2 2 3" xfId="32106" xr:uid="{00000000-0005-0000-0000-0000927C0000}"/>
    <cellStyle name="Comma 122 2 4 2 3" xfId="32107" xr:uid="{00000000-0005-0000-0000-0000937C0000}"/>
    <cellStyle name="Comma 122 2 4 2 4" xfId="32108" xr:uid="{00000000-0005-0000-0000-0000947C0000}"/>
    <cellStyle name="Comma 122 2 4 3" xfId="32109" xr:uid="{00000000-0005-0000-0000-0000957C0000}"/>
    <cellStyle name="Comma 122 2 4 3 2" xfId="32110" xr:uid="{00000000-0005-0000-0000-0000967C0000}"/>
    <cellStyle name="Comma 122 2 4 3 3" xfId="32111" xr:uid="{00000000-0005-0000-0000-0000977C0000}"/>
    <cellStyle name="Comma 122 2 4 4" xfId="32112" xr:uid="{00000000-0005-0000-0000-0000987C0000}"/>
    <cellStyle name="Comma 122 2 4 4 2" xfId="32113" xr:uid="{00000000-0005-0000-0000-0000997C0000}"/>
    <cellStyle name="Comma 122 2 4 4 3" xfId="32114" xr:uid="{00000000-0005-0000-0000-00009A7C0000}"/>
    <cellStyle name="Comma 122 2 4 5" xfId="32115" xr:uid="{00000000-0005-0000-0000-00009B7C0000}"/>
    <cellStyle name="Comma 122 2 4 5 2" xfId="32116" xr:uid="{00000000-0005-0000-0000-00009C7C0000}"/>
    <cellStyle name="Comma 122 2 4 5 3" xfId="32117" xr:uid="{00000000-0005-0000-0000-00009D7C0000}"/>
    <cellStyle name="Comma 122 2 4 6" xfId="32118" xr:uid="{00000000-0005-0000-0000-00009E7C0000}"/>
    <cellStyle name="Comma 122 2 4 7" xfId="32119" xr:uid="{00000000-0005-0000-0000-00009F7C0000}"/>
    <cellStyle name="Comma 122 2 5" xfId="32120" xr:uid="{00000000-0005-0000-0000-0000A07C0000}"/>
    <cellStyle name="Comma 122 2 5 2" xfId="32121" xr:uid="{00000000-0005-0000-0000-0000A17C0000}"/>
    <cellStyle name="Comma 122 2 5 2 2" xfId="32122" xr:uid="{00000000-0005-0000-0000-0000A27C0000}"/>
    <cellStyle name="Comma 122 2 5 2 3" xfId="32123" xr:uid="{00000000-0005-0000-0000-0000A37C0000}"/>
    <cellStyle name="Comma 122 2 5 3" xfId="32124" xr:uid="{00000000-0005-0000-0000-0000A47C0000}"/>
    <cellStyle name="Comma 122 2 5 4" xfId="32125" xr:uid="{00000000-0005-0000-0000-0000A57C0000}"/>
    <cellStyle name="Comma 122 2 6" xfId="32126" xr:uid="{00000000-0005-0000-0000-0000A67C0000}"/>
    <cellStyle name="Comma 122 2 6 2" xfId="32127" xr:uid="{00000000-0005-0000-0000-0000A77C0000}"/>
    <cellStyle name="Comma 122 2 6 3" xfId="32128" xr:uid="{00000000-0005-0000-0000-0000A87C0000}"/>
    <cellStyle name="Comma 122 2 7" xfId="32129" xr:uid="{00000000-0005-0000-0000-0000A97C0000}"/>
    <cellStyle name="Comma 122 2 7 2" xfId="32130" xr:uid="{00000000-0005-0000-0000-0000AA7C0000}"/>
    <cellStyle name="Comma 122 2 7 3" xfId="32131" xr:uid="{00000000-0005-0000-0000-0000AB7C0000}"/>
    <cellStyle name="Comma 122 2 8" xfId="32132" xr:uid="{00000000-0005-0000-0000-0000AC7C0000}"/>
    <cellStyle name="Comma 122 2 8 2" xfId="32133" xr:uid="{00000000-0005-0000-0000-0000AD7C0000}"/>
    <cellStyle name="Comma 122 2 8 3" xfId="32134" xr:uid="{00000000-0005-0000-0000-0000AE7C0000}"/>
    <cellStyle name="Comma 122 2 9" xfId="32135" xr:uid="{00000000-0005-0000-0000-0000AF7C0000}"/>
    <cellStyle name="Comma 122 3" xfId="32136" xr:uid="{00000000-0005-0000-0000-0000B07C0000}"/>
    <cellStyle name="Comma 122 4" xfId="32137" xr:uid="{00000000-0005-0000-0000-0000B17C0000}"/>
    <cellStyle name="Comma 122 4 2" xfId="32138" xr:uid="{00000000-0005-0000-0000-0000B27C0000}"/>
    <cellStyle name="Comma 122 4 2 2" xfId="32139" xr:uid="{00000000-0005-0000-0000-0000B37C0000}"/>
    <cellStyle name="Comma 122 4 2 2 2" xfId="32140" xr:uid="{00000000-0005-0000-0000-0000B47C0000}"/>
    <cellStyle name="Comma 122 4 2 2 3" xfId="32141" xr:uid="{00000000-0005-0000-0000-0000B57C0000}"/>
    <cellStyle name="Comma 122 4 2 3" xfId="32142" xr:uid="{00000000-0005-0000-0000-0000B67C0000}"/>
    <cellStyle name="Comma 122 4 2 4" xfId="32143" xr:uid="{00000000-0005-0000-0000-0000B77C0000}"/>
    <cellStyle name="Comma 122 4 3" xfId="32144" xr:uid="{00000000-0005-0000-0000-0000B87C0000}"/>
    <cellStyle name="Comma 122 4 3 2" xfId="32145" xr:uid="{00000000-0005-0000-0000-0000B97C0000}"/>
    <cellStyle name="Comma 122 4 3 3" xfId="32146" xr:uid="{00000000-0005-0000-0000-0000BA7C0000}"/>
    <cellStyle name="Comma 122 4 4" xfId="32147" xr:uid="{00000000-0005-0000-0000-0000BB7C0000}"/>
    <cellStyle name="Comma 122 4 4 2" xfId="32148" xr:uid="{00000000-0005-0000-0000-0000BC7C0000}"/>
    <cellStyle name="Comma 122 4 4 3" xfId="32149" xr:uid="{00000000-0005-0000-0000-0000BD7C0000}"/>
    <cellStyle name="Comma 122 4 5" xfId="32150" xr:uid="{00000000-0005-0000-0000-0000BE7C0000}"/>
    <cellStyle name="Comma 122 4 5 2" xfId="32151" xr:uid="{00000000-0005-0000-0000-0000BF7C0000}"/>
    <cellStyle name="Comma 122 4 5 3" xfId="32152" xr:uid="{00000000-0005-0000-0000-0000C07C0000}"/>
    <cellStyle name="Comma 122 4 6" xfId="32153" xr:uid="{00000000-0005-0000-0000-0000C17C0000}"/>
    <cellStyle name="Comma 122 4 7" xfId="32154" xr:uid="{00000000-0005-0000-0000-0000C27C0000}"/>
    <cellStyle name="Comma 122 5" xfId="32155" xr:uid="{00000000-0005-0000-0000-0000C37C0000}"/>
    <cellStyle name="Comma 122 5 2" xfId="32156" xr:uid="{00000000-0005-0000-0000-0000C47C0000}"/>
    <cellStyle name="Comma 122 5 2 2" xfId="32157" xr:uid="{00000000-0005-0000-0000-0000C57C0000}"/>
    <cellStyle name="Comma 122 5 2 2 2" xfId="32158" xr:uid="{00000000-0005-0000-0000-0000C67C0000}"/>
    <cellStyle name="Comma 122 5 2 2 3" xfId="32159" xr:uid="{00000000-0005-0000-0000-0000C77C0000}"/>
    <cellStyle name="Comma 122 5 2 3" xfId="32160" xr:uid="{00000000-0005-0000-0000-0000C87C0000}"/>
    <cellStyle name="Comma 122 5 2 4" xfId="32161" xr:uid="{00000000-0005-0000-0000-0000C97C0000}"/>
    <cellStyle name="Comma 122 5 3" xfId="32162" xr:uid="{00000000-0005-0000-0000-0000CA7C0000}"/>
    <cellStyle name="Comma 122 5 3 2" xfId="32163" xr:uid="{00000000-0005-0000-0000-0000CB7C0000}"/>
    <cellStyle name="Comma 122 5 3 3" xfId="32164" xr:uid="{00000000-0005-0000-0000-0000CC7C0000}"/>
    <cellStyle name="Comma 122 5 4" xfId="32165" xr:uid="{00000000-0005-0000-0000-0000CD7C0000}"/>
    <cellStyle name="Comma 122 5 4 2" xfId="32166" xr:uid="{00000000-0005-0000-0000-0000CE7C0000}"/>
    <cellStyle name="Comma 122 5 4 3" xfId="32167" xr:uid="{00000000-0005-0000-0000-0000CF7C0000}"/>
    <cellStyle name="Comma 122 5 5" xfId="32168" xr:uid="{00000000-0005-0000-0000-0000D07C0000}"/>
    <cellStyle name="Comma 122 5 5 2" xfId="32169" xr:uid="{00000000-0005-0000-0000-0000D17C0000}"/>
    <cellStyle name="Comma 122 5 5 3" xfId="32170" xr:uid="{00000000-0005-0000-0000-0000D27C0000}"/>
    <cellStyle name="Comma 122 5 6" xfId="32171" xr:uid="{00000000-0005-0000-0000-0000D37C0000}"/>
    <cellStyle name="Comma 122 5 7" xfId="32172" xr:uid="{00000000-0005-0000-0000-0000D47C0000}"/>
    <cellStyle name="Comma 122 6" xfId="32173" xr:uid="{00000000-0005-0000-0000-0000D57C0000}"/>
    <cellStyle name="Comma 122 6 2" xfId="32174" xr:uid="{00000000-0005-0000-0000-0000D67C0000}"/>
    <cellStyle name="Comma 122 6 2 2" xfId="32175" xr:uid="{00000000-0005-0000-0000-0000D77C0000}"/>
    <cellStyle name="Comma 122 6 2 2 2" xfId="32176" xr:uid="{00000000-0005-0000-0000-0000D87C0000}"/>
    <cellStyle name="Comma 122 6 2 2 3" xfId="32177" xr:uid="{00000000-0005-0000-0000-0000D97C0000}"/>
    <cellStyle name="Comma 122 6 2 3" xfId="32178" xr:uid="{00000000-0005-0000-0000-0000DA7C0000}"/>
    <cellStyle name="Comma 122 6 2 4" xfId="32179" xr:uid="{00000000-0005-0000-0000-0000DB7C0000}"/>
    <cellStyle name="Comma 122 6 3" xfId="32180" xr:uid="{00000000-0005-0000-0000-0000DC7C0000}"/>
    <cellStyle name="Comma 122 6 3 2" xfId="32181" xr:uid="{00000000-0005-0000-0000-0000DD7C0000}"/>
    <cellStyle name="Comma 122 6 3 3" xfId="32182" xr:uid="{00000000-0005-0000-0000-0000DE7C0000}"/>
    <cellStyle name="Comma 122 6 4" xfId="32183" xr:uid="{00000000-0005-0000-0000-0000DF7C0000}"/>
    <cellStyle name="Comma 122 6 4 2" xfId="32184" xr:uid="{00000000-0005-0000-0000-0000E07C0000}"/>
    <cellStyle name="Comma 122 6 4 3" xfId="32185" xr:uid="{00000000-0005-0000-0000-0000E17C0000}"/>
    <cellStyle name="Comma 122 6 5" xfId="32186" xr:uid="{00000000-0005-0000-0000-0000E27C0000}"/>
    <cellStyle name="Comma 122 6 5 2" xfId="32187" xr:uid="{00000000-0005-0000-0000-0000E37C0000}"/>
    <cellStyle name="Comma 122 6 5 3" xfId="32188" xr:uid="{00000000-0005-0000-0000-0000E47C0000}"/>
    <cellStyle name="Comma 122 6 6" xfId="32189" xr:uid="{00000000-0005-0000-0000-0000E57C0000}"/>
    <cellStyle name="Comma 122 6 7" xfId="32190" xr:uid="{00000000-0005-0000-0000-0000E67C0000}"/>
    <cellStyle name="Comma 122 7" xfId="32191" xr:uid="{00000000-0005-0000-0000-0000E77C0000}"/>
    <cellStyle name="Comma 122 7 2" xfId="32192" xr:uid="{00000000-0005-0000-0000-0000E87C0000}"/>
    <cellStyle name="Comma 122 7 2 2" xfId="32193" xr:uid="{00000000-0005-0000-0000-0000E97C0000}"/>
    <cellStyle name="Comma 122 7 2 3" xfId="32194" xr:uid="{00000000-0005-0000-0000-0000EA7C0000}"/>
    <cellStyle name="Comma 122 7 3" xfId="32195" xr:uid="{00000000-0005-0000-0000-0000EB7C0000}"/>
    <cellStyle name="Comma 122 7 4" xfId="32196" xr:uid="{00000000-0005-0000-0000-0000EC7C0000}"/>
    <cellStyle name="Comma 122 8" xfId="32197" xr:uid="{00000000-0005-0000-0000-0000ED7C0000}"/>
    <cellStyle name="Comma 122 8 2" xfId="32198" xr:uid="{00000000-0005-0000-0000-0000EE7C0000}"/>
    <cellStyle name="Comma 122 8 3" xfId="32199" xr:uid="{00000000-0005-0000-0000-0000EF7C0000}"/>
    <cellStyle name="Comma 122 9" xfId="32200" xr:uid="{00000000-0005-0000-0000-0000F07C0000}"/>
    <cellStyle name="Comma 122 9 2" xfId="32201" xr:uid="{00000000-0005-0000-0000-0000F17C0000}"/>
    <cellStyle name="Comma 122 9 3" xfId="32202" xr:uid="{00000000-0005-0000-0000-0000F27C0000}"/>
    <cellStyle name="Comma 123" xfId="32203" xr:uid="{00000000-0005-0000-0000-0000F37C0000}"/>
    <cellStyle name="Comma 123 10" xfId="32204" xr:uid="{00000000-0005-0000-0000-0000F47C0000}"/>
    <cellStyle name="Comma 123 2" xfId="32205" xr:uid="{00000000-0005-0000-0000-0000F57C0000}"/>
    <cellStyle name="Comma 123 2 2" xfId="32206" xr:uid="{00000000-0005-0000-0000-0000F67C0000}"/>
    <cellStyle name="Comma 123 2 2 2" xfId="32207" xr:uid="{00000000-0005-0000-0000-0000F77C0000}"/>
    <cellStyle name="Comma 123 2 2 2 2" xfId="32208" xr:uid="{00000000-0005-0000-0000-0000F87C0000}"/>
    <cellStyle name="Comma 123 2 2 2 3" xfId="32209" xr:uid="{00000000-0005-0000-0000-0000F97C0000}"/>
    <cellStyle name="Comma 123 2 2 3" xfId="32210" xr:uid="{00000000-0005-0000-0000-0000FA7C0000}"/>
    <cellStyle name="Comma 123 2 2 4" xfId="32211" xr:uid="{00000000-0005-0000-0000-0000FB7C0000}"/>
    <cellStyle name="Comma 123 2 3" xfId="32212" xr:uid="{00000000-0005-0000-0000-0000FC7C0000}"/>
    <cellStyle name="Comma 123 2 3 2" xfId="32213" xr:uid="{00000000-0005-0000-0000-0000FD7C0000}"/>
    <cellStyle name="Comma 123 2 3 3" xfId="32214" xr:uid="{00000000-0005-0000-0000-0000FE7C0000}"/>
    <cellStyle name="Comma 123 2 4" xfId="32215" xr:uid="{00000000-0005-0000-0000-0000FF7C0000}"/>
    <cellStyle name="Comma 123 2 4 2" xfId="32216" xr:uid="{00000000-0005-0000-0000-0000007D0000}"/>
    <cellStyle name="Comma 123 2 4 3" xfId="32217" xr:uid="{00000000-0005-0000-0000-0000017D0000}"/>
    <cellStyle name="Comma 123 2 5" xfId="32218" xr:uid="{00000000-0005-0000-0000-0000027D0000}"/>
    <cellStyle name="Comma 123 2 5 2" xfId="32219" xr:uid="{00000000-0005-0000-0000-0000037D0000}"/>
    <cellStyle name="Comma 123 2 5 3" xfId="32220" xr:uid="{00000000-0005-0000-0000-0000047D0000}"/>
    <cellStyle name="Comma 123 2 6" xfId="32221" xr:uid="{00000000-0005-0000-0000-0000057D0000}"/>
    <cellStyle name="Comma 123 2 7" xfId="32222" xr:uid="{00000000-0005-0000-0000-0000067D0000}"/>
    <cellStyle name="Comma 123 3" xfId="32223" xr:uid="{00000000-0005-0000-0000-0000077D0000}"/>
    <cellStyle name="Comma 123 3 2" xfId="32224" xr:uid="{00000000-0005-0000-0000-0000087D0000}"/>
    <cellStyle name="Comma 123 3 2 2" xfId="32225" xr:uid="{00000000-0005-0000-0000-0000097D0000}"/>
    <cellStyle name="Comma 123 3 2 2 2" xfId="32226" xr:uid="{00000000-0005-0000-0000-00000A7D0000}"/>
    <cellStyle name="Comma 123 3 2 2 3" xfId="32227" xr:uid="{00000000-0005-0000-0000-00000B7D0000}"/>
    <cellStyle name="Comma 123 3 2 3" xfId="32228" xr:uid="{00000000-0005-0000-0000-00000C7D0000}"/>
    <cellStyle name="Comma 123 3 2 4" xfId="32229" xr:uid="{00000000-0005-0000-0000-00000D7D0000}"/>
    <cellStyle name="Comma 123 3 3" xfId="32230" xr:uid="{00000000-0005-0000-0000-00000E7D0000}"/>
    <cellStyle name="Comma 123 3 3 2" xfId="32231" xr:uid="{00000000-0005-0000-0000-00000F7D0000}"/>
    <cellStyle name="Comma 123 3 3 3" xfId="32232" xr:uid="{00000000-0005-0000-0000-0000107D0000}"/>
    <cellStyle name="Comma 123 3 4" xfId="32233" xr:uid="{00000000-0005-0000-0000-0000117D0000}"/>
    <cellStyle name="Comma 123 3 4 2" xfId="32234" xr:uid="{00000000-0005-0000-0000-0000127D0000}"/>
    <cellStyle name="Comma 123 3 4 3" xfId="32235" xr:uid="{00000000-0005-0000-0000-0000137D0000}"/>
    <cellStyle name="Comma 123 3 5" xfId="32236" xr:uid="{00000000-0005-0000-0000-0000147D0000}"/>
    <cellStyle name="Comma 123 3 5 2" xfId="32237" xr:uid="{00000000-0005-0000-0000-0000157D0000}"/>
    <cellStyle name="Comma 123 3 5 3" xfId="32238" xr:uid="{00000000-0005-0000-0000-0000167D0000}"/>
    <cellStyle name="Comma 123 3 6" xfId="32239" xr:uid="{00000000-0005-0000-0000-0000177D0000}"/>
    <cellStyle name="Comma 123 3 7" xfId="32240" xr:uid="{00000000-0005-0000-0000-0000187D0000}"/>
    <cellStyle name="Comma 123 4" xfId="32241" xr:uid="{00000000-0005-0000-0000-0000197D0000}"/>
    <cellStyle name="Comma 123 4 2" xfId="32242" xr:uid="{00000000-0005-0000-0000-00001A7D0000}"/>
    <cellStyle name="Comma 123 4 2 2" xfId="32243" xr:uid="{00000000-0005-0000-0000-00001B7D0000}"/>
    <cellStyle name="Comma 123 4 2 2 2" xfId="32244" xr:uid="{00000000-0005-0000-0000-00001C7D0000}"/>
    <cellStyle name="Comma 123 4 2 2 3" xfId="32245" xr:uid="{00000000-0005-0000-0000-00001D7D0000}"/>
    <cellStyle name="Comma 123 4 2 3" xfId="32246" xr:uid="{00000000-0005-0000-0000-00001E7D0000}"/>
    <cellStyle name="Comma 123 4 2 4" xfId="32247" xr:uid="{00000000-0005-0000-0000-00001F7D0000}"/>
    <cellStyle name="Comma 123 4 3" xfId="32248" xr:uid="{00000000-0005-0000-0000-0000207D0000}"/>
    <cellStyle name="Comma 123 4 3 2" xfId="32249" xr:uid="{00000000-0005-0000-0000-0000217D0000}"/>
    <cellStyle name="Comma 123 4 3 3" xfId="32250" xr:uid="{00000000-0005-0000-0000-0000227D0000}"/>
    <cellStyle name="Comma 123 4 4" xfId="32251" xr:uid="{00000000-0005-0000-0000-0000237D0000}"/>
    <cellStyle name="Comma 123 4 4 2" xfId="32252" xr:uid="{00000000-0005-0000-0000-0000247D0000}"/>
    <cellStyle name="Comma 123 4 4 3" xfId="32253" xr:uid="{00000000-0005-0000-0000-0000257D0000}"/>
    <cellStyle name="Comma 123 4 5" xfId="32254" xr:uid="{00000000-0005-0000-0000-0000267D0000}"/>
    <cellStyle name="Comma 123 4 5 2" xfId="32255" xr:uid="{00000000-0005-0000-0000-0000277D0000}"/>
    <cellStyle name="Comma 123 4 5 3" xfId="32256" xr:uid="{00000000-0005-0000-0000-0000287D0000}"/>
    <cellStyle name="Comma 123 4 6" xfId="32257" xr:uid="{00000000-0005-0000-0000-0000297D0000}"/>
    <cellStyle name="Comma 123 4 7" xfId="32258" xr:uid="{00000000-0005-0000-0000-00002A7D0000}"/>
    <cellStyle name="Comma 123 5" xfId="32259" xr:uid="{00000000-0005-0000-0000-00002B7D0000}"/>
    <cellStyle name="Comma 123 5 2" xfId="32260" xr:uid="{00000000-0005-0000-0000-00002C7D0000}"/>
    <cellStyle name="Comma 123 5 2 2" xfId="32261" xr:uid="{00000000-0005-0000-0000-00002D7D0000}"/>
    <cellStyle name="Comma 123 5 2 3" xfId="32262" xr:uid="{00000000-0005-0000-0000-00002E7D0000}"/>
    <cellStyle name="Comma 123 5 3" xfId="32263" xr:uid="{00000000-0005-0000-0000-00002F7D0000}"/>
    <cellStyle name="Comma 123 5 4" xfId="32264" xr:uid="{00000000-0005-0000-0000-0000307D0000}"/>
    <cellStyle name="Comma 123 6" xfId="32265" xr:uid="{00000000-0005-0000-0000-0000317D0000}"/>
    <cellStyle name="Comma 123 6 2" xfId="32266" xr:uid="{00000000-0005-0000-0000-0000327D0000}"/>
    <cellStyle name="Comma 123 6 3" xfId="32267" xr:uid="{00000000-0005-0000-0000-0000337D0000}"/>
    <cellStyle name="Comma 123 7" xfId="32268" xr:uid="{00000000-0005-0000-0000-0000347D0000}"/>
    <cellStyle name="Comma 123 7 2" xfId="32269" xr:uid="{00000000-0005-0000-0000-0000357D0000}"/>
    <cellStyle name="Comma 123 7 3" xfId="32270" xr:uid="{00000000-0005-0000-0000-0000367D0000}"/>
    <cellStyle name="Comma 123 8" xfId="32271" xr:uid="{00000000-0005-0000-0000-0000377D0000}"/>
    <cellStyle name="Comma 123 8 2" xfId="32272" xr:uid="{00000000-0005-0000-0000-0000387D0000}"/>
    <cellStyle name="Comma 123 8 3" xfId="32273" xr:uid="{00000000-0005-0000-0000-0000397D0000}"/>
    <cellStyle name="Comma 123 9" xfId="32274" xr:uid="{00000000-0005-0000-0000-00003A7D0000}"/>
    <cellStyle name="Comma 124" xfId="32275" xr:uid="{00000000-0005-0000-0000-00003B7D0000}"/>
    <cellStyle name="Comma 124 10" xfId="32276" xr:uid="{00000000-0005-0000-0000-00003C7D0000}"/>
    <cellStyle name="Comma 124 2" xfId="32277" xr:uid="{00000000-0005-0000-0000-00003D7D0000}"/>
    <cellStyle name="Comma 124 2 2" xfId="32278" xr:uid="{00000000-0005-0000-0000-00003E7D0000}"/>
    <cellStyle name="Comma 124 2 2 2" xfId="32279" xr:uid="{00000000-0005-0000-0000-00003F7D0000}"/>
    <cellStyle name="Comma 124 2 2 2 2" xfId="32280" xr:uid="{00000000-0005-0000-0000-0000407D0000}"/>
    <cellStyle name="Comma 124 2 2 2 3" xfId="32281" xr:uid="{00000000-0005-0000-0000-0000417D0000}"/>
    <cellStyle name="Comma 124 2 2 3" xfId="32282" xr:uid="{00000000-0005-0000-0000-0000427D0000}"/>
    <cellStyle name="Comma 124 2 2 4" xfId="32283" xr:uid="{00000000-0005-0000-0000-0000437D0000}"/>
    <cellStyle name="Comma 124 2 3" xfId="32284" xr:uid="{00000000-0005-0000-0000-0000447D0000}"/>
    <cellStyle name="Comma 124 2 3 2" xfId="32285" xr:uid="{00000000-0005-0000-0000-0000457D0000}"/>
    <cellStyle name="Comma 124 2 3 3" xfId="32286" xr:uid="{00000000-0005-0000-0000-0000467D0000}"/>
    <cellStyle name="Comma 124 2 4" xfId="32287" xr:uid="{00000000-0005-0000-0000-0000477D0000}"/>
    <cellStyle name="Comma 124 2 4 2" xfId="32288" xr:uid="{00000000-0005-0000-0000-0000487D0000}"/>
    <cellStyle name="Comma 124 2 4 3" xfId="32289" xr:uid="{00000000-0005-0000-0000-0000497D0000}"/>
    <cellStyle name="Comma 124 2 5" xfId="32290" xr:uid="{00000000-0005-0000-0000-00004A7D0000}"/>
    <cellStyle name="Comma 124 2 5 2" xfId="32291" xr:uid="{00000000-0005-0000-0000-00004B7D0000}"/>
    <cellStyle name="Comma 124 2 5 3" xfId="32292" xr:uid="{00000000-0005-0000-0000-00004C7D0000}"/>
    <cellStyle name="Comma 124 2 6" xfId="32293" xr:uid="{00000000-0005-0000-0000-00004D7D0000}"/>
    <cellStyle name="Comma 124 2 7" xfId="32294" xr:uid="{00000000-0005-0000-0000-00004E7D0000}"/>
    <cellStyle name="Comma 124 3" xfId="32295" xr:uid="{00000000-0005-0000-0000-00004F7D0000}"/>
    <cellStyle name="Comma 124 3 2" xfId="32296" xr:uid="{00000000-0005-0000-0000-0000507D0000}"/>
    <cellStyle name="Comma 124 3 2 2" xfId="32297" xr:uid="{00000000-0005-0000-0000-0000517D0000}"/>
    <cellStyle name="Comma 124 3 2 2 2" xfId="32298" xr:uid="{00000000-0005-0000-0000-0000527D0000}"/>
    <cellStyle name="Comma 124 3 2 2 3" xfId="32299" xr:uid="{00000000-0005-0000-0000-0000537D0000}"/>
    <cellStyle name="Comma 124 3 2 3" xfId="32300" xr:uid="{00000000-0005-0000-0000-0000547D0000}"/>
    <cellStyle name="Comma 124 3 2 4" xfId="32301" xr:uid="{00000000-0005-0000-0000-0000557D0000}"/>
    <cellStyle name="Comma 124 3 3" xfId="32302" xr:uid="{00000000-0005-0000-0000-0000567D0000}"/>
    <cellStyle name="Comma 124 3 3 2" xfId="32303" xr:uid="{00000000-0005-0000-0000-0000577D0000}"/>
    <cellStyle name="Comma 124 3 3 3" xfId="32304" xr:uid="{00000000-0005-0000-0000-0000587D0000}"/>
    <cellStyle name="Comma 124 3 4" xfId="32305" xr:uid="{00000000-0005-0000-0000-0000597D0000}"/>
    <cellStyle name="Comma 124 3 4 2" xfId="32306" xr:uid="{00000000-0005-0000-0000-00005A7D0000}"/>
    <cellStyle name="Comma 124 3 4 3" xfId="32307" xr:uid="{00000000-0005-0000-0000-00005B7D0000}"/>
    <cellStyle name="Comma 124 3 5" xfId="32308" xr:uid="{00000000-0005-0000-0000-00005C7D0000}"/>
    <cellStyle name="Comma 124 3 5 2" xfId="32309" xr:uid="{00000000-0005-0000-0000-00005D7D0000}"/>
    <cellStyle name="Comma 124 3 5 3" xfId="32310" xr:uid="{00000000-0005-0000-0000-00005E7D0000}"/>
    <cellStyle name="Comma 124 3 6" xfId="32311" xr:uid="{00000000-0005-0000-0000-00005F7D0000}"/>
    <cellStyle name="Comma 124 3 7" xfId="32312" xr:uid="{00000000-0005-0000-0000-0000607D0000}"/>
    <cellStyle name="Comma 124 4" xfId="32313" xr:uid="{00000000-0005-0000-0000-0000617D0000}"/>
    <cellStyle name="Comma 124 4 2" xfId="32314" xr:uid="{00000000-0005-0000-0000-0000627D0000}"/>
    <cellStyle name="Comma 124 4 2 2" xfId="32315" xr:uid="{00000000-0005-0000-0000-0000637D0000}"/>
    <cellStyle name="Comma 124 4 2 2 2" xfId="32316" xr:uid="{00000000-0005-0000-0000-0000647D0000}"/>
    <cellStyle name="Comma 124 4 2 2 3" xfId="32317" xr:uid="{00000000-0005-0000-0000-0000657D0000}"/>
    <cellStyle name="Comma 124 4 2 3" xfId="32318" xr:uid="{00000000-0005-0000-0000-0000667D0000}"/>
    <cellStyle name="Comma 124 4 2 4" xfId="32319" xr:uid="{00000000-0005-0000-0000-0000677D0000}"/>
    <cellStyle name="Comma 124 4 3" xfId="32320" xr:uid="{00000000-0005-0000-0000-0000687D0000}"/>
    <cellStyle name="Comma 124 4 3 2" xfId="32321" xr:uid="{00000000-0005-0000-0000-0000697D0000}"/>
    <cellStyle name="Comma 124 4 3 3" xfId="32322" xr:uid="{00000000-0005-0000-0000-00006A7D0000}"/>
    <cellStyle name="Comma 124 4 4" xfId="32323" xr:uid="{00000000-0005-0000-0000-00006B7D0000}"/>
    <cellStyle name="Comma 124 4 4 2" xfId="32324" xr:uid="{00000000-0005-0000-0000-00006C7D0000}"/>
    <cellStyle name="Comma 124 4 4 3" xfId="32325" xr:uid="{00000000-0005-0000-0000-00006D7D0000}"/>
    <cellStyle name="Comma 124 4 5" xfId="32326" xr:uid="{00000000-0005-0000-0000-00006E7D0000}"/>
    <cellStyle name="Comma 124 4 5 2" xfId="32327" xr:uid="{00000000-0005-0000-0000-00006F7D0000}"/>
    <cellStyle name="Comma 124 4 5 3" xfId="32328" xr:uid="{00000000-0005-0000-0000-0000707D0000}"/>
    <cellStyle name="Comma 124 4 6" xfId="32329" xr:uid="{00000000-0005-0000-0000-0000717D0000}"/>
    <cellStyle name="Comma 124 4 7" xfId="32330" xr:uid="{00000000-0005-0000-0000-0000727D0000}"/>
    <cellStyle name="Comma 124 5" xfId="32331" xr:uid="{00000000-0005-0000-0000-0000737D0000}"/>
    <cellStyle name="Comma 124 5 2" xfId="32332" xr:uid="{00000000-0005-0000-0000-0000747D0000}"/>
    <cellStyle name="Comma 124 5 2 2" xfId="32333" xr:uid="{00000000-0005-0000-0000-0000757D0000}"/>
    <cellStyle name="Comma 124 5 2 3" xfId="32334" xr:uid="{00000000-0005-0000-0000-0000767D0000}"/>
    <cellStyle name="Comma 124 5 3" xfId="32335" xr:uid="{00000000-0005-0000-0000-0000777D0000}"/>
    <cellStyle name="Comma 124 5 4" xfId="32336" xr:uid="{00000000-0005-0000-0000-0000787D0000}"/>
    <cellStyle name="Comma 124 6" xfId="32337" xr:uid="{00000000-0005-0000-0000-0000797D0000}"/>
    <cellStyle name="Comma 124 6 2" xfId="32338" xr:uid="{00000000-0005-0000-0000-00007A7D0000}"/>
    <cellStyle name="Comma 124 6 3" xfId="32339" xr:uid="{00000000-0005-0000-0000-00007B7D0000}"/>
    <cellStyle name="Comma 124 7" xfId="32340" xr:uid="{00000000-0005-0000-0000-00007C7D0000}"/>
    <cellStyle name="Comma 124 7 2" xfId="32341" xr:uid="{00000000-0005-0000-0000-00007D7D0000}"/>
    <cellStyle name="Comma 124 7 3" xfId="32342" xr:uid="{00000000-0005-0000-0000-00007E7D0000}"/>
    <cellStyle name="Comma 124 8" xfId="32343" xr:uid="{00000000-0005-0000-0000-00007F7D0000}"/>
    <cellStyle name="Comma 124 8 2" xfId="32344" xr:uid="{00000000-0005-0000-0000-0000807D0000}"/>
    <cellStyle name="Comma 124 8 3" xfId="32345" xr:uid="{00000000-0005-0000-0000-0000817D0000}"/>
    <cellStyle name="Comma 124 9" xfId="32346" xr:uid="{00000000-0005-0000-0000-0000827D0000}"/>
    <cellStyle name="Comma 125" xfId="32347" xr:uid="{00000000-0005-0000-0000-0000837D0000}"/>
    <cellStyle name="Comma 125 10" xfId="32348" xr:uid="{00000000-0005-0000-0000-0000847D0000}"/>
    <cellStyle name="Comma 125 2" xfId="32349" xr:uid="{00000000-0005-0000-0000-0000857D0000}"/>
    <cellStyle name="Comma 125 2 2" xfId="32350" xr:uid="{00000000-0005-0000-0000-0000867D0000}"/>
    <cellStyle name="Comma 125 2 2 2" xfId="32351" xr:uid="{00000000-0005-0000-0000-0000877D0000}"/>
    <cellStyle name="Comma 125 2 2 2 2" xfId="32352" xr:uid="{00000000-0005-0000-0000-0000887D0000}"/>
    <cellStyle name="Comma 125 2 2 2 3" xfId="32353" xr:uid="{00000000-0005-0000-0000-0000897D0000}"/>
    <cellStyle name="Comma 125 2 2 3" xfId="32354" xr:uid="{00000000-0005-0000-0000-00008A7D0000}"/>
    <cellStyle name="Comma 125 2 2 4" xfId="32355" xr:uid="{00000000-0005-0000-0000-00008B7D0000}"/>
    <cellStyle name="Comma 125 2 3" xfId="32356" xr:uid="{00000000-0005-0000-0000-00008C7D0000}"/>
    <cellStyle name="Comma 125 2 3 2" xfId="32357" xr:uid="{00000000-0005-0000-0000-00008D7D0000}"/>
    <cellStyle name="Comma 125 2 3 3" xfId="32358" xr:uid="{00000000-0005-0000-0000-00008E7D0000}"/>
    <cellStyle name="Comma 125 2 4" xfId="32359" xr:uid="{00000000-0005-0000-0000-00008F7D0000}"/>
    <cellStyle name="Comma 125 2 4 2" xfId="32360" xr:uid="{00000000-0005-0000-0000-0000907D0000}"/>
    <cellStyle name="Comma 125 2 4 3" xfId="32361" xr:uid="{00000000-0005-0000-0000-0000917D0000}"/>
    <cellStyle name="Comma 125 2 5" xfId="32362" xr:uid="{00000000-0005-0000-0000-0000927D0000}"/>
    <cellStyle name="Comma 125 2 5 2" xfId="32363" xr:uid="{00000000-0005-0000-0000-0000937D0000}"/>
    <cellStyle name="Comma 125 2 5 3" xfId="32364" xr:uid="{00000000-0005-0000-0000-0000947D0000}"/>
    <cellStyle name="Comma 125 2 6" xfId="32365" xr:uid="{00000000-0005-0000-0000-0000957D0000}"/>
    <cellStyle name="Comma 125 2 7" xfId="32366" xr:uid="{00000000-0005-0000-0000-0000967D0000}"/>
    <cellStyle name="Comma 125 3" xfId="32367" xr:uid="{00000000-0005-0000-0000-0000977D0000}"/>
    <cellStyle name="Comma 125 3 2" xfId="32368" xr:uid="{00000000-0005-0000-0000-0000987D0000}"/>
    <cellStyle name="Comma 125 3 2 2" xfId="32369" xr:uid="{00000000-0005-0000-0000-0000997D0000}"/>
    <cellStyle name="Comma 125 3 2 2 2" xfId="32370" xr:uid="{00000000-0005-0000-0000-00009A7D0000}"/>
    <cellStyle name="Comma 125 3 2 2 3" xfId="32371" xr:uid="{00000000-0005-0000-0000-00009B7D0000}"/>
    <cellStyle name="Comma 125 3 2 3" xfId="32372" xr:uid="{00000000-0005-0000-0000-00009C7D0000}"/>
    <cellStyle name="Comma 125 3 2 4" xfId="32373" xr:uid="{00000000-0005-0000-0000-00009D7D0000}"/>
    <cellStyle name="Comma 125 3 3" xfId="32374" xr:uid="{00000000-0005-0000-0000-00009E7D0000}"/>
    <cellStyle name="Comma 125 3 3 2" xfId="32375" xr:uid="{00000000-0005-0000-0000-00009F7D0000}"/>
    <cellStyle name="Comma 125 3 3 3" xfId="32376" xr:uid="{00000000-0005-0000-0000-0000A07D0000}"/>
    <cellStyle name="Comma 125 3 4" xfId="32377" xr:uid="{00000000-0005-0000-0000-0000A17D0000}"/>
    <cellStyle name="Comma 125 3 4 2" xfId="32378" xr:uid="{00000000-0005-0000-0000-0000A27D0000}"/>
    <cellStyle name="Comma 125 3 4 3" xfId="32379" xr:uid="{00000000-0005-0000-0000-0000A37D0000}"/>
    <cellStyle name="Comma 125 3 5" xfId="32380" xr:uid="{00000000-0005-0000-0000-0000A47D0000}"/>
    <cellStyle name="Comma 125 3 5 2" xfId="32381" xr:uid="{00000000-0005-0000-0000-0000A57D0000}"/>
    <cellStyle name="Comma 125 3 5 3" xfId="32382" xr:uid="{00000000-0005-0000-0000-0000A67D0000}"/>
    <cellStyle name="Comma 125 3 6" xfId="32383" xr:uid="{00000000-0005-0000-0000-0000A77D0000}"/>
    <cellStyle name="Comma 125 3 7" xfId="32384" xr:uid="{00000000-0005-0000-0000-0000A87D0000}"/>
    <cellStyle name="Comma 125 4" xfId="32385" xr:uid="{00000000-0005-0000-0000-0000A97D0000}"/>
    <cellStyle name="Comma 125 4 2" xfId="32386" xr:uid="{00000000-0005-0000-0000-0000AA7D0000}"/>
    <cellStyle name="Comma 125 4 2 2" xfId="32387" xr:uid="{00000000-0005-0000-0000-0000AB7D0000}"/>
    <cellStyle name="Comma 125 4 2 2 2" xfId="32388" xr:uid="{00000000-0005-0000-0000-0000AC7D0000}"/>
    <cellStyle name="Comma 125 4 2 2 3" xfId="32389" xr:uid="{00000000-0005-0000-0000-0000AD7D0000}"/>
    <cellStyle name="Comma 125 4 2 3" xfId="32390" xr:uid="{00000000-0005-0000-0000-0000AE7D0000}"/>
    <cellStyle name="Comma 125 4 2 4" xfId="32391" xr:uid="{00000000-0005-0000-0000-0000AF7D0000}"/>
    <cellStyle name="Comma 125 4 3" xfId="32392" xr:uid="{00000000-0005-0000-0000-0000B07D0000}"/>
    <cellStyle name="Comma 125 4 3 2" xfId="32393" xr:uid="{00000000-0005-0000-0000-0000B17D0000}"/>
    <cellStyle name="Comma 125 4 3 3" xfId="32394" xr:uid="{00000000-0005-0000-0000-0000B27D0000}"/>
    <cellStyle name="Comma 125 4 4" xfId="32395" xr:uid="{00000000-0005-0000-0000-0000B37D0000}"/>
    <cellStyle name="Comma 125 4 4 2" xfId="32396" xr:uid="{00000000-0005-0000-0000-0000B47D0000}"/>
    <cellStyle name="Comma 125 4 4 3" xfId="32397" xr:uid="{00000000-0005-0000-0000-0000B57D0000}"/>
    <cellStyle name="Comma 125 4 5" xfId="32398" xr:uid="{00000000-0005-0000-0000-0000B67D0000}"/>
    <cellStyle name="Comma 125 4 5 2" xfId="32399" xr:uid="{00000000-0005-0000-0000-0000B77D0000}"/>
    <cellStyle name="Comma 125 4 5 3" xfId="32400" xr:uid="{00000000-0005-0000-0000-0000B87D0000}"/>
    <cellStyle name="Comma 125 4 6" xfId="32401" xr:uid="{00000000-0005-0000-0000-0000B97D0000}"/>
    <cellStyle name="Comma 125 4 7" xfId="32402" xr:uid="{00000000-0005-0000-0000-0000BA7D0000}"/>
    <cellStyle name="Comma 125 5" xfId="32403" xr:uid="{00000000-0005-0000-0000-0000BB7D0000}"/>
    <cellStyle name="Comma 125 5 2" xfId="32404" xr:uid="{00000000-0005-0000-0000-0000BC7D0000}"/>
    <cellStyle name="Comma 125 5 2 2" xfId="32405" xr:uid="{00000000-0005-0000-0000-0000BD7D0000}"/>
    <cellStyle name="Comma 125 5 2 3" xfId="32406" xr:uid="{00000000-0005-0000-0000-0000BE7D0000}"/>
    <cellStyle name="Comma 125 5 3" xfId="32407" xr:uid="{00000000-0005-0000-0000-0000BF7D0000}"/>
    <cellStyle name="Comma 125 5 4" xfId="32408" xr:uid="{00000000-0005-0000-0000-0000C07D0000}"/>
    <cellStyle name="Comma 125 6" xfId="32409" xr:uid="{00000000-0005-0000-0000-0000C17D0000}"/>
    <cellStyle name="Comma 125 6 2" xfId="32410" xr:uid="{00000000-0005-0000-0000-0000C27D0000}"/>
    <cellStyle name="Comma 125 6 3" xfId="32411" xr:uid="{00000000-0005-0000-0000-0000C37D0000}"/>
    <cellStyle name="Comma 125 7" xfId="32412" xr:uid="{00000000-0005-0000-0000-0000C47D0000}"/>
    <cellStyle name="Comma 125 7 2" xfId="32413" xr:uid="{00000000-0005-0000-0000-0000C57D0000}"/>
    <cellStyle name="Comma 125 7 3" xfId="32414" xr:uid="{00000000-0005-0000-0000-0000C67D0000}"/>
    <cellStyle name="Comma 125 8" xfId="32415" xr:uid="{00000000-0005-0000-0000-0000C77D0000}"/>
    <cellStyle name="Comma 125 8 2" xfId="32416" xr:uid="{00000000-0005-0000-0000-0000C87D0000}"/>
    <cellStyle name="Comma 125 8 3" xfId="32417" xr:uid="{00000000-0005-0000-0000-0000C97D0000}"/>
    <cellStyle name="Comma 125 9" xfId="32418" xr:uid="{00000000-0005-0000-0000-0000CA7D0000}"/>
    <cellStyle name="Comma 126" xfId="32419" xr:uid="{00000000-0005-0000-0000-0000CB7D0000}"/>
    <cellStyle name="Comma 126 10" xfId="32420" xr:uid="{00000000-0005-0000-0000-0000CC7D0000}"/>
    <cellStyle name="Comma 126 2" xfId="32421" xr:uid="{00000000-0005-0000-0000-0000CD7D0000}"/>
    <cellStyle name="Comma 126 2 2" xfId="32422" xr:uid="{00000000-0005-0000-0000-0000CE7D0000}"/>
    <cellStyle name="Comma 126 2 2 2" xfId="32423" xr:uid="{00000000-0005-0000-0000-0000CF7D0000}"/>
    <cellStyle name="Comma 126 2 2 2 2" xfId="32424" xr:uid="{00000000-0005-0000-0000-0000D07D0000}"/>
    <cellStyle name="Comma 126 2 2 2 3" xfId="32425" xr:uid="{00000000-0005-0000-0000-0000D17D0000}"/>
    <cellStyle name="Comma 126 2 2 3" xfId="32426" xr:uid="{00000000-0005-0000-0000-0000D27D0000}"/>
    <cellStyle name="Comma 126 2 2 4" xfId="32427" xr:uid="{00000000-0005-0000-0000-0000D37D0000}"/>
    <cellStyle name="Comma 126 2 3" xfId="32428" xr:uid="{00000000-0005-0000-0000-0000D47D0000}"/>
    <cellStyle name="Comma 126 2 3 2" xfId="32429" xr:uid="{00000000-0005-0000-0000-0000D57D0000}"/>
    <cellStyle name="Comma 126 2 3 3" xfId="32430" xr:uid="{00000000-0005-0000-0000-0000D67D0000}"/>
    <cellStyle name="Comma 126 2 4" xfId="32431" xr:uid="{00000000-0005-0000-0000-0000D77D0000}"/>
    <cellStyle name="Comma 126 2 4 2" xfId="32432" xr:uid="{00000000-0005-0000-0000-0000D87D0000}"/>
    <cellStyle name="Comma 126 2 4 3" xfId="32433" xr:uid="{00000000-0005-0000-0000-0000D97D0000}"/>
    <cellStyle name="Comma 126 2 5" xfId="32434" xr:uid="{00000000-0005-0000-0000-0000DA7D0000}"/>
    <cellStyle name="Comma 126 2 5 2" xfId="32435" xr:uid="{00000000-0005-0000-0000-0000DB7D0000}"/>
    <cellStyle name="Comma 126 2 5 3" xfId="32436" xr:uid="{00000000-0005-0000-0000-0000DC7D0000}"/>
    <cellStyle name="Comma 126 2 6" xfId="32437" xr:uid="{00000000-0005-0000-0000-0000DD7D0000}"/>
    <cellStyle name="Comma 126 2 7" xfId="32438" xr:uid="{00000000-0005-0000-0000-0000DE7D0000}"/>
    <cellStyle name="Comma 126 3" xfId="32439" xr:uid="{00000000-0005-0000-0000-0000DF7D0000}"/>
    <cellStyle name="Comma 126 3 2" xfId="32440" xr:uid="{00000000-0005-0000-0000-0000E07D0000}"/>
    <cellStyle name="Comma 126 3 2 2" xfId="32441" xr:uid="{00000000-0005-0000-0000-0000E17D0000}"/>
    <cellStyle name="Comma 126 3 2 2 2" xfId="32442" xr:uid="{00000000-0005-0000-0000-0000E27D0000}"/>
    <cellStyle name="Comma 126 3 2 2 3" xfId="32443" xr:uid="{00000000-0005-0000-0000-0000E37D0000}"/>
    <cellStyle name="Comma 126 3 2 3" xfId="32444" xr:uid="{00000000-0005-0000-0000-0000E47D0000}"/>
    <cellStyle name="Comma 126 3 2 4" xfId="32445" xr:uid="{00000000-0005-0000-0000-0000E57D0000}"/>
    <cellStyle name="Comma 126 3 3" xfId="32446" xr:uid="{00000000-0005-0000-0000-0000E67D0000}"/>
    <cellStyle name="Comma 126 3 3 2" xfId="32447" xr:uid="{00000000-0005-0000-0000-0000E77D0000}"/>
    <cellStyle name="Comma 126 3 3 3" xfId="32448" xr:uid="{00000000-0005-0000-0000-0000E87D0000}"/>
    <cellStyle name="Comma 126 3 4" xfId="32449" xr:uid="{00000000-0005-0000-0000-0000E97D0000}"/>
    <cellStyle name="Comma 126 3 4 2" xfId="32450" xr:uid="{00000000-0005-0000-0000-0000EA7D0000}"/>
    <cellStyle name="Comma 126 3 4 3" xfId="32451" xr:uid="{00000000-0005-0000-0000-0000EB7D0000}"/>
    <cellStyle name="Comma 126 3 5" xfId="32452" xr:uid="{00000000-0005-0000-0000-0000EC7D0000}"/>
    <cellStyle name="Comma 126 3 5 2" xfId="32453" xr:uid="{00000000-0005-0000-0000-0000ED7D0000}"/>
    <cellStyle name="Comma 126 3 5 3" xfId="32454" xr:uid="{00000000-0005-0000-0000-0000EE7D0000}"/>
    <cellStyle name="Comma 126 3 6" xfId="32455" xr:uid="{00000000-0005-0000-0000-0000EF7D0000}"/>
    <cellStyle name="Comma 126 3 7" xfId="32456" xr:uid="{00000000-0005-0000-0000-0000F07D0000}"/>
    <cellStyle name="Comma 126 4" xfId="32457" xr:uid="{00000000-0005-0000-0000-0000F17D0000}"/>
    <cellStyle name="Comma 126 4 2" xfId="32458" xr:uid="{00000000-0005-0000-0000-0000F27D0000}"/>
    <cellStyle name="Comma 126 4 2 2" xfId="32459" xr:uid="{00000000-0005-0000-0000-0000F37D0000}"/>
    <cellStyle name="Comma 126 4 2 2 2" xfId="32460" xr:uid="{00000000-0005-0000-0000-0000F47D0000}"/>
    <cellStyle name="Comma 126 4 2 2 3" xfId="32461" xr:uid="{00000000-0005-0000-0000-0000F57D0000}"/>
    <cellStyle name="Comma 126 4 2 3" xfId="32462" xr:uid="{00000000-0005-0000-0000-0000F67D0000}"/>
    <cellStyle name="Comma 126 4 2 4" xfId="32463" xr:uid="{00000000-0005-0000-0000-0000F77D0000}"/>
    <cellStyle name="Comma 126 4 3" xfId="32464" xr:uid="{00000000-0005-0000-0000-0000F87D0000}"/>
    <cellStyle name="Comma 126 4 3 2" xfId="32465" xr:uid="{00000000-0005-0000-0000-0000F97D0000}"/>
    <cellStyle name="Comma 126 4 3 3" xfId="32466" xr:uid="{00000000-0005-0000-0000-0000FA7D0000}"/>
    <cellStyle name="Comma 126 4 4" xfId="32467" xr:uid="{00000000-0005-0000-0000-0000FB7D0000}"/>
    <cellStyle name="Comma 126 4 4 2" xfId="32468" xr:uid="{00000000-0005-0000-0000-0000FC7D0000}"/>
    <cellStyle name="Comma 126 4 4 3" xfId="32469" xr:uid="{00000000-0005-0000-0000-0000FD7D0000}"/>
    <cellStyle name="Comma 126 4 5" xfId="32470" xr:uid="{00000000-0005-0000-0000-0000FE7D0000}"/>
    <cellStyle name="Comma 126 4 5 2" xfId="32471" xr:uid="{00000000-0005-0000-0000-0000FF7D0000}"/>
    <cellStyle name="Comma 126 4 5 3" xfId="32472" xr:uid="{00000000-0005-0000-0000-0000007E0000}"/>
    <cellStyle name="Comma 126 4 6" xfId="32473" xr:uid="{00000000-0005-0000-0000-0000017E0000}"/>
    <cellStyle name="Comma 126 4 7" xfId="32474" xr:uid="{00000000-0005-0000-0000-0000027E0000}"/>
    <cellStyle name="Comma 126 5" xfId="32475" xr:uid="{00000000-0005-0000-0000-0000037E0000}"/>
    <cellStyle name="Comma 126 5 2" xfId="32476" xr:uid="{00000000-0005-0000-0000-0000047E0000}"/>
    <cellStyle name="Comma 126 5 2 2" xfId="32477" xr:uid="{00000000-0005-0000-0000-0000057E0000}"/>
    <cellStyle name="Comma 126 5 2 3" xfId="32478" xr:uid="{00000000-0005-0000-0000-0000067E0000}"/>
    <cellStyle name="Comma 126 5 3" xfId="32479" xr:uid="{00000000-0005-0000-0000-0000077E0000}"/>
    <cellStyle name="Comma 126 5 4" xfId="32480" xr:uid="{00000000-0005-0000-0000-0000087E0000}"/>
    <cellStyle name="Comma 126 6" xfId="32481" xr:uid="{00000000-0005-0000-0000-0000097E0000}"/>
    <cellStyle name="Comma 126 6 2" xfId="32482" xr:uid="{00000000-0005-0000-0000-00000A7E0000}"/>
    <cellStyle name="Comma 126 6 3" xfId="32483" xr:uid="{00000000-0005-0000-0000-00000B7E0000}"/>
    <cellStyle name="Comma 126 7" xfId="32484" xr:uid="{00000000-0005-0000-0000-00000C7E0000}"/>
    <cellStyle name="Comma 126 7 2" xfId="32485" xr:uid="{00000000-0005-0000-0000-00000D7E0000}"/>
    <cellStyle name="Comma 126 7 3" xfId="32486" xr:uid="{00000000-0005-0000-0000-00000E7E0000}"/>
    <cellStyle name="Comma 126 8" xfId="32487" xr:uid="{00000000-0005-0000-0000-00000F7E0000}"/>
    <cellStyle name="Comma 126 8 2" xfId="32488" xr:uid="{00000000-0005-0000-0000-0000107E0000}"/>
    <cellStyle name="Comma 126 8 3" xfId="32489" xr:uid="{00000000-0005-0000-0000-0000117E0000}"/>
    <cellStyle name="Comma 126 9" xfId="32490" xr:uid="{00000000-0005-0000-0000-0000127E0000}"/>
    <cellStyle name="Comma 127" xfId="32491" xr:uid="{00000000-0005-0000-0000-0000137E0000}"/>
    <cellStyle name="Comma 127 10" xfId="32492" xr:uid="{00000000-0005-0000-0000-0000147E0000}"/>
    <cellStyle name="Comma 127 2" xfId="32493" xr:uid="{00000000-0005-0000-0000-0000157E0000}"/>
    <cellStyle name="Comma 127 2 2" xfId="32494" xr:uid="{00000000-0005-0000-0000-0000167E0000}"/>
    <cellStyle name="Comma 127 2 2 2" xfId="32495" xr:uid="{00000000-0005-0000-0000-0000177E0000}"/>
    <cellStyle name="Comma 127 2 2 2 2" xfId="32496" xr:uid="{00000000-0005-0000-0000-0000187E0000}"/>
    <cellStyle name="Comma 127 2 2 2 3" xfId="32497" xr:uid="{00000000-0005-0000-0000-0000197E0000}"/>
    <cellStyle name="Comma 127 2 2 3" xfId="32498" xr:uid="{00000000-0005-0000-0000-00001A7E0000}"/>
    <cellStyle name="Comma 127 2 2 4" xfId="32499" xr:uid="{00000000-0005-0000-0000-00001B7E0000}"/>
    <cellStyle name="Comma 127 2 3" xfId="32500" xr:uid="{00000000-0005-0000-0000-00001C7E0000}"/>
    <cellStyle name="Comma 127 2 3 2" xfId="32501" xr:uid="{00000000-0005-0000-0000-00001D7E0000}"/>
    <cellStyle name="Comma 127 2 3 3" xfId="32502" xr:uid="{00000000-0005-0000-0000-00001E7E0000}"/>
    <cellStyle name="Comma 127 2 4" xfId="32503" xr:uid="{00000000-0005-0000-0000-00001F7E0000}"/>
    <cellStyle name="Comma 127 2 4 2" xfId="32504" xr:uid="{00000000-0005-0000-0000-0000207E0000}"/>
    <cellStyle name="Comma 127 2 4 3" xfId="32505" xr:uid="{00000000-0005-0000-0000-0000217E0000}"/>
    <cellStyle name="Comma 127 2 5" xfId="32506" xr:uid="{00000000-0005-0000-0000-0000227E0000}"/>
    <cellStyle name="Comma 127 2 5 2" xfId="32507" xr:uid="{00000000-0005-0000-0000-0000237E0000}"/>
    <cellStyle name="Comma 127 2 5 3" xfId="32508" xr:uid="{00000000-0005-0000-0000-0000247E0000}"/>
    <cellStyle name="Comma 127 2 6" xfId="32509" xr:uid="{00000000-0005-0000-0000-0000257E0000}"/>
    <cellStyle name="Comma 127 2 7" xfId="32510" xr:uid="{00000000-0005-0000-0000-0000267E0000}"/>
    <cellStyle name="Comma 127 3" xfId="32511" xr:uid="{00000000-0005-0000-0000-0000277E0000}"/>
    <cellStyle name="Comma 127 3 2" xfId="32512" xr:uid="{00000000-0005-0000-0000-0000287E0000}"/>
    <cellStyle name="Comma 127 3 2 2" xfId="32513" xr:uid="{00000000-0005-0000-0000-0000297E0000}"/>
    <cellStyle name="Comma 127 3 2 2 2" xfId="32514" xr:uid="{00000000-0005-0000-0000-00002A7E0000}"/>
    <cellStyle name="Comma 127 3 2 2 3" xfId="32515" xr:uid="{00000000-0005-0000-0000-00002B7E0000}"/>
    <cellStyle name="Comma 127 3 2 3" xfId="32516" xr:uid="{00000000-0005-0000-0000-00002C7E0000}"/>
    <cellStyle name="Comma 127 3 2 4" xfId="32517" xr:uid="{00000000-0005-0000-0000-00002D7E0000}"/>
    <cellStyle name="Comma 127 3 3" xfId="32518" xr:uid="{00000000-0005-0000-0000-00002E7E0000}"/>
    <cellStyle name="Comma 127 3 3 2" xfId="32519" xr:uid="{00000000-0005-0000-0000-00002F7E0000}"/>
    <cellStyle name="Comma 127 3 3 3" xfId="32520" xr:uid="{00000000-0005-0000-0000-0000307E0000}"/>
    <cellStyle name="Comma 127 3 4" xfId="32521" xr:uid="{00000000-0005-0000-0000-0000317E0000}"/>
    <cellStyle name="Comma 127 3 4 2" xfId="32522" xr:uid="{00000000-0005-0000-0000-0000327E0000}"/>
    <cellStyle name="Comma 127 3 4 3" xfId="32523" xr:uid="{00000000-0005-0000-0000-0000337E0000}"/>
    <cellStyle name="Comma 127 3 5" xfId="32524" xr:uid="{00000000-0005-0000-0000-0000347E0000}"/>
    <cellStyle name="Comma 127 3 5 2" xfId="32525" xr:uid="{00000000-0005-0000-0000-0000357E0000}"/>
    <cellStyle name="Comma 127 3 5 3" xfId="32526" xr:uid="{00000000-0005-0000-0000-0000367E0000}"/>
    <cellStyle name="Comma 127 3 6" xfId="32527" xr:uid="{00000000-0005-0000-0000-0000377E0000}"/>
    <cellStyle name="Comma 127 3 7" xfId="32528" xr:uid="{00000000-0005-0000-0000-0000387E0000}"/>
    <cellStyle name="Comma 127 4" xfId="32529" xr:uid="{00000000-0005-0000-0000-0000397E0000}"/>
    <cellStyle name="Comma 127 4 2" xfId="32530" xr:uid="{00000000-0005-0000-0000-00003A7E0000}"/>
    <cellStyle name="Comma 127 4 2 2" xfId="32531" xr:uid="{00000000-0005-0000-0000-00003B7E0000}"/>
    <cellStyle name="Comma 127 4 2 2 2" xfId="32532" xr:uid="{00000000-0005-0000-0000-00003C7E0000}"/>
    <cellStyle name="Comma 127 4 2 2 3" xfId="32533" xr:uid="{00000000-0005-0000-0000-00003D7E0000}"/>
    <cellStyle name="Comma 127 4 2 3" xfId="32534" xr:uid="{00000000-0005-0000-0000-00003E7E0000}"/>
    <cellStyle name="Comma 127 4 2 4" xfId="32535" xr:uid="{00000000-0005-0000-0000-00003F7E0000}"/>
    <cellStyle name="Comma 127 4 3" xfId="32536" xr:uid="{00000000-0005-0000-0000-0000407E0000}"/>
    <cellStyle name="Comma 127 4 3 2" xfId="32537" xr:uid="{00000000-0005-0000-0000-0000417E0000}"/>
    <cellStyle name="Comma 127 4 3 3" xfId="32538" xr:uid="{00000000-0005-0000-0000-0000427E0000}"/>
    <cellStyle name="Comma 127 4 4" xfId="32539" xr:uid="{00000000-0005-0000-0000-0000437E0000}"/>
    <cellStyle name="Comma 127 4 4 2" xfId="32540" xr:uid="{00000000-0005-0000-0000-0000447E0000}"/>
    <cellStyle name="Comma 127 4 4 3" xfId="32541" xr:uid="{00000000-0005-0000-0000-0000457E0000}"/>
    <cellStyle name="Comma 127 4 5" xfId="32542" xr:uid="{00000000-0005-0000-0000-0000467E0000}"/>
    <cellStyle name="Comma 127 4 5 2" xfId="32543" xr:uid="{00000000-0005-0000-0000-0000477E0000}"/>
    <cellStyle name="Comma 127 4 5 3" xfId="32544" xr:uid="{00000000-0005-0000-0000-0000487E0000}"/>
    <cellStyle name="Comma 127 4 6" xfId="32545" xr:uid="{00000000-0005-0000-0000-0000497E0000}"/>
    <cellStyle name="Comma 127 4 7" xfId="32546" xr:uid="{00000000-0005-0000-0000-00004A7E0000}"/>
    <cellStyle name="Comma 127 5" xfId="32547" xr:uid="{00000000-0005-0000-0000-00004B7E0000}"/>
    <cellStyle name="Comma 127 5 2" xfId="32548" xr:uid="{00000000-0005-0000-0000-00004C7E0000}"/>
    <cellStyle name="Comma 127 5 2 2" xfId="32549" xr:uid="{00000000-0005-0000-0000-00004D7E0000}"/>
    <cellStyle name="Comma 127 5 2 3" xfId="32550" xr:uid="{00000000-0005-0000-0000-00004E7E0000}"/>
    <cellStyle name="Comma 127 5 3" xfId="32551" xr:uid="{00000000-0005-0000-0000-00004F7E0000}"/>
    <cellStyle name="Comma 127 5 4" xfId="32552" xr:uid="{00000000-0005-0000-0000-0000507E0000}"/>
    <cellStyle name="Comma 127 6" xfId="32553" xr:uid="{00000000-0005-0000-0000-0000517E0000}"/>
    <cellStyle name="Comma 127 6 2" xfId="32554" xr:uid="{00000000-0005-0000-0000-0000527E0000}"/>
    <cellStyle name="Comma 127 6 3" xfId="32555" xr:uid="{00000000-0005-0000-0000-0000537E0000}"/>
    <cellStyle name="Comma 127 7" xfId="32556" xr:uid="{00000000-0005-0000-0000-0000547E0000}"/>
    <cellStyle name="Comma 127 7 2" xfId="32557" xr:uid="{00000000-0005-0000-0000-0000557E0000}"/>
    <cellStyle name="Comma 127 7 3" xfId="32558" xr:uid="{00000000-0005-0000-0000-0000567E0000}"/>
    <cellStyle name="Comma 127 8" xfId="32559" xr:uid="{00000000-0005-0000-0000-0000577E0000}"/>
    <cellStyle name="Comma 127 8 2" xfId="32560" xr:uid="{00000000-0005-0000-0000-0000587E0000}"/>
    <cellStyle name="Comma 127 8 3" xfId="32561" xr:uid="{00000000-0005-0000-0000-0000597E0000}"/>
    <cellStyle name="Comma 127 9" xfId="32562" xr:uid="{00000000-0005-0000-0000-00005A7E0000}"/>
    <cellStyle name="Comma 128" xfId="32563" xr:uid="{00000000-0005-0000-0000-00005B7E0000}"/>
    <cellStyle name="Comma 128 10" xfId="32564" xr:uid="{00000000-0005-0000-0000-00005C7E0000}"/>
    <cellStyle name="Comma 128 2" xfId="32565" xr:uid="{00000000-0005-0000-0000-00005D7E0000}"/>
    <cellStyle name="Comma 128 2 2" xfId="32566" xr:uid="{00000000-0005-0000-0000-00005E7E0000}"/>
    <cellStyle name="Comma 128 2 2 2" xfId="32567" xr:uid="{00000000-0005-0000-0000-00005F7E0000}"/>
    <cellStyle name="Comma 128 2 2 2 2" xfId="32568" xr:uid="{00000000-0005-0000-0000-0000607E0000}"/>
    <cellStyle name="Comma 128 2 2 2 3" xfId="32569" xr:uid="{00000000-0005-0000-0000-0000617E0000}"/>
    <cellStyle name="Comma 128 2 2 3" xfId="32570" xr:uid="{00000000-0005-0000-0000-0000627E0000}"/>
    <cellStyle name="Comma 128 2 2 4" xfId="32571" xr:uid="{00000000-0005-0000-0000-0000637E0000}"/>
    <cellStyle name="Comma 128 2 3" xfId="32572" xr:uid="{00000000-0005-0000-0000-0000647E0000}"/>
    <cellStyle name="Comma 128 2 3 2" xfId="32573" xr:uid="{00000000-0005-0000-0000-0000657E0000}"/>
    <cellStyle name="Comma 128 2 3 3" xfId="32574" xr:uid="{00000000-0005-0000-0000-0000667E0000}"/>
    <cellStyle name="Comma 128 2 4" xfId="32575" xr:uid="{00000000-0005-0000-0000-0000677E0000}"/>
    <cellStyle name="Comma 128 2 4 2" xfId="32576" xr:uid="{00000000-0005-0000-0000-0000687E0000}"/>
    <cellStyle name="Comma 128 2 4 3" xfId="32577" xr:uid="{00000000-0005-0000-0000-0000697E0000}"/>
    <cellStyle name="Comma 128 2 5" xfId="32578" xr:uid="{00000000-0005-0000-0000-00006A7E0000}"/>
    <cellStyle name="Comma 128 2 5 2" xfId="32579" xr:uid="{00000000-0005-0000-0000-00006B7E0000}"/>
    <cellStyle name="Comma 128 2 5 3" xfId="32580" xr:uid="{00000000-0005-0000-0000-00006C7E0000}"/>
    <cellStyle name="Comma 128 2 6" xfId="32581" xr:uid="{00000000-0005-0000-0000-00006D7E0000}"/>
    <cellStyle name="Comma 128 2 7" xfId="32582" xr:uid="{00000000-0005-0000-0000-00006E7E0000}"/>
    <cellStyle name="Comma 128 3" xfId="32583" xr:uid="{00000000-0005-0000-0000-00006F7E0000}"/>
    <cellStyle name="Comma 128 3 2" xfId="32584" xr:uid="{00000000-0005-0000-0000-0000707E0000}"/>
    <cellStyle name="Comma 128 3 2 2" xfId="32585" xr:uid="{00000000-0005-0000-0000-0000717E0000}"/>
    <cellStyle name="Comma 128 3 2 2 2" xfId="32586" xr:uid="{00000000-0005-0000-0000-0000727E0000}"/>
    <cellStyle name="Comma 128 3 2 2 3" xfId="32587" xr:uid="{00000000-0005-0000-0000-0000737E0000}"/>
    <cellStyle name="Comma 128 3 2 3" xfId="32588" xr:uid="{00000000-0005-0000-0000-0000747E0000}"/>
    <cellStyle name="Comma 128 3 2 4" xfId="32589" xr:uid="{00000000-0005-0000-0000-0000757E0000}"/>
    <cellStyle name="Comma 128 3 3" xfId="32590" xr:uid="{00000000-0005-0000-0000-0000767E0000}"/>
    <cellStyle name="Comma 128 3 3 2" xfId="32591" xr:uid="{00000000-0005-0000-0000-0000777E0000}"/>
    <cellStyle name="Comma 128 3 3 3" xfId="32592" xr:uid="{00000000-0005-0000-0000-0000787E0000}"/>
    <cellStyle name="Comma 128 3 4" xfId="32593" xr:uid="{00000000-0005-0000-0000-0000797E0000}"/>
    <cellStyle name="Comma 128 3 4 2" xfId="32594" xr:uid="{00000000-0005-0000-0000-00007A7E0000}"/>
    <cellStyle name="Comma 128 3 4 3" xfId="32595" xr:uid="{00000000-0005-0000-0000-00007B7E0000}"/>
    <cellStyle name="Comma 128 3 5" xfId="32596" xr:uid="{00000000-0005-0000-0000-00007C7E0000}"/>
    <cellStyle name="Comma 128 3 5 2" xfId="32597" xr:uid="{00000000-0005-0000-0000-00007D7E0000}"/>
    <cellStyle name="Comma 128 3 5 3" xfId="32598" xr:uid="{00000000-0005-0000-0000-00007E7E0000}"/>
    <cellStyle name="Comma 128 3 6" xfId="32599" xr:uid="{00000000-0005-0000-0000-00007F7E0000}"/>
    <cellStyle name="Comma 128 3 7" xfId="32600" xr:uid="{00000000-0005-0000-0000-0000807E0000}"/>
    <cellStyle name="Comma 128 4" xfId="32601" xr:uid="{00000000-0005-0000-0000-0000817E0000}"/>
    <cellStyle name="Comma 128 4 2" xfId="32602" xr:uid="{00000000-0005-0000-0000-0000827E0000}"/>
    <cellStyle name="Comma 128 4 2 2" xfId="32603" xr:uid="{00000000-0005-0000-0000-0000837E0000}"/>
    <cellStyle name="Comma 128 4 2 2 2" xfId="32604" xr:uid="{00000000-0005-0000-0000-0000847E0000}"/>
    <cellStyle name="Comma 128 4 2 2 3" xfId="32605" xr:uid="{00000000-0005-0000-0000-0000857E0000}"/>
    <cellStyle name="Comma 128 4 2 3" xfId="32606" xr:uid="{00000000-0005-0000-0000-0000867E0000}"/>
    <cellStyle name="Comma 128 4 2 4" xfId="32607" xr:uid="{00000000-0005-0000-0000-0000877E0000}"/>
    <cellStyle name="Comma 128 4 3" xfId="32608" xr:uid="{00000000-0005-0000-0000-0000887E0000}"/>
    <cellStyle name="Comma 128 4 3 2" xfId="32609" xr:uid="{00000000-0005-0000-0000-0000897E0000}"/>
    <cellStyle name="Comma 128 4 3 3" xfId="32610" xr:uid="{00000000-0005-0000-0000-00008A7E0000}"/>
    <cellStyle name="Comma 128 4 4" xfId="32611" xr:uid="{00000000-0005-0000-0000-00008B7E0000}"/>
    <cellStyle name="Comma 128 4 4 2" xfId="32612" xr:uid="{00000000-0005-0000-0000-00008C7E0000}"/>
    <cellStyle name="Comma 128 4 4 3" xfId="32613" xr:uid="{00000000-0005-0000-0000-00008D7E0000}"/>
    <cellStyle name="Comma 128 4 5" xfId="32614" xr:uid="{00000000-0005-0000-0000-00008E7E0000}"/>
    <cellStyle name="Comma 128 4 5 2" xfId="32615" xr:uid="{00000000-0005-0000-0000-00008F7E0000}"/>
    <cellStyle name="Comma 128 4 5 3" xfId="32616" xr:uid="{00000000-0005-0000-0000-0000907E0000}"/>
    <cellStyle name="Comma 128 4 6" xfId="32617" xr:uid="{00000000-0005-0000-0000-0000917E0000}"/>
    <cellStyle name="Comma 128 4 7" xfId="32618" xr:uid="{00000000-0005-0000-0000-0000927E0000}"/>
    <cellStyle name="Comma 128 5" xfId="32619" xr:uid="{00000000-0005-0000-0000-0000937E0000}"/>
    <cellStyle name="Comma 128 5 2" xfId="32620" xr:uid="{00000000-0005-0000-0000-0000947E0000}"/>
    <cellStyle name="Comma 128 5 2 2" xfId="32621" xr:uid="{00000000-0005-0000-0000-0000957E0000}"/>
    <cellStyle name="Comma 128 5 2 3" xfId="32622" xr:uid="{00000000-0005-0000-0000-0000967E0000}"/>
    <cellStyle name="Comma 128 5 3" xfId="32623" xr:uid="{00000000-0005-0000-0000-0000977E0000}"/>
    <cellStyle name="Comma 128 5 4" xfId="32624" xr:uid="{00000000-0005-0000-0000-0000987E0000}"/>
    <cellStyle name="Comma 128 6" xfId="32625" xr:uid="{00000000-0005-0000-0000-0000997E0000}"/>
    <cellStyle name="Comma 128 6 2" xfId="32626" xr:uid="{00000000-0005-0000-0000-00009A7E0000}"/>
    <cellStyle name="Comma 128 6 3" xfId="32627" xr:uid="{00000000-0005-0000-0000-00009B7E0000}"/>
    <cellStyle name="Comma 128 7" xfId="32628" xr:uid="{00000000-0005-0000-0000-00009C7E0000}"/>
    <cellStyle name="Comma 128 7 2" xfId="32629" xr:uid="{00000000-0005-0000-0000-00009D7E0000}"/>
    <cellStyle name="Comma 128 7 3" xfId="32630" xr:uid="{00000000-0005-0000-0000-00009E7E0000}"/>
    <cellStyle name="Comma 128 8" xfId="32631" xr:uid="{00000000-0005-0000-0000-00009F7E0000}"/>
    <cellStyle name="Comma 128 8 2" xfId="32632" xr:uid="{00000000-0005-0000-0000-0000A07E0000}"/>
    <cellStyle name="Comma 128 8 3" xfId="32633" xr:uid="{00000000-0005-0000-0000-0000A17E0000}"/>
    <cellStyle name="Comma 128 9" xfId="32634" xr:uid="{00000000-0005-0000-0000-0000A27E0000}"/>
    <cellStyle name="Comma 129" xfId="32635" xr:uid="{00000000-0005-0000-0000-0000A37E0000}"/>
    <cellStyle name="Comma 129 10" xfId="32636" xr:uid="{00000000-0005-0000-0000-0000A47E0000}"/>
    <cellStyle name="Comma 129 2" xfId="32637" xr:uid="{00000000-0005-0000-0000-0000A57E0000}"/>
    <cellStyle name="Comma 129 2 2" xfId="32638" xr:uid="{00000000-0005-0000-0000-0000A67E0000}"/>
    <cellStyle name="Comma 129 2 2 2" xfId="32639" xr:uid="{00000000-0005-0000-0000-0000A77E0000}"/>
    <cellStyle name="Comma 129 2 2 2 2" xfId="32640" xr:uid="{00000000-0005-0000-0000-0000A87E0000}"/>
    <cellStyle name="Comma 129 2 2 2 3" xfId="32641" xr:uid="{00000000-0005-0000-0000-0000A97E0000}"/>
    <cellStyle name="Comma 129 2 2 3" xfId="32642" xr:uid="{00000000-0005-0000-0000-0000AA7E0000}"/>
    <cellStyle name="Comma 129 2 2 4" xfId="32643" xr:uid="{00000000-0005-0000-0000-0000AB7E0000}"/>
    <cellStyle name="Comma 129 2 3" xfId="32644" xr:uid="{00000000-0005-0000-0000-0000AC7E0000}"/>
    <cellStyle name="Comma 129 2 3 2" xfId="32645" xr:uid="{00000000-0005-0000-0000-0000AD7E0000}"/>
    <cellStyle name="Comma 129 2 3 3" xfId="32646" xr:uid="{00000000-0005-0000-0000-0000AE7E0000}"/>
    <cellStyle name="Comma 129 2 4" xfId="32647" xr:uid="{00000000-0005-0000-0000-0000AF7E0000}"/>
    <cellStyle name="Comma 129 2 4 2" xfId="32648" xr:uid="{00000000-0005-0000-0000-0000B07E0000}"/>
    <cellStyle name="Comma 129 2 4 3" xfId="32649" xr:uid="{00000000-0005-0000-0000-0000B17E0000}"/>
    <cellStyle name="Comma 129 2 5" xfId="32650" xr:uid="{00000000-0005-0000-0000-0000B27E0000}"/>
    <cellStyle name="Comma 129 2 5 2" xfId="32651" xr:uid="{00000000-0005-0000-0000-0000B37E0000}"/>
    <cellStyle name="Comma 129 2 5 3" xfId="32652" xr:uid="{00000000-0005-0000-0000-0000B47E0000}"/>
    <cellStyle name="Comma 129 2 6" xfId="32653" xr:uid="{00000000-0005-0000-0000-0000B57E0000}"/>
    <cellStyle name="Comma 129 2 7" xfId="32654" xr:uid="{00000000-0005-0000-0000-0000B67E0000}"/>
    <cellStyle name="Comma 129 3" xfId="32655" xr:uid="{00000000-0005-0000-0000-0000B77E0000}"/>
    <cellStyle name="Comma 129 3 2" xfId="32656" xr:uid="{00000000-0005-0000-0000-0000B87E0000}"/>
    <cellStyle name="Comma 129 3 2 2" xfId="32657" xr:uid="{00000000-0005-0000-0000-0000B97E0000}"/>
    <cellStyle name="Comma 129 3 2 2 2" xfId="32658" xr:uid="{00000000-0005-0000-0000-0000BA7E0000}"/>
    <cellStyle name="Comma 129 3 2 2 3" xfId="32659" xr:uid="{00000000-0005-0000-0000-0000BB7E0000}"/>
    <cellStyle name="Comma 129 3 2 3" xfId="32660" xr:uid="{00000000-0005-0000-0000-0000BC7E0000}"/>
    <cellStyle name="Comma 129 3 2 4" xfId="32661" xr:uid="{00000000-0005-0000-0000-0000BD7E0000}"/>
    <cellStyle name="Comma 129 3 3" xfId="32662" xr:uid="{00000000-0005-0000-0000-0000BE7E0000}"/>
    <cellStyle name="Comma 129 3 3 2" xfId="32663" xr:uid="{00000000-0005-0000-0000-0000BF7E0000}"/>
    <cellStyle name="Comma 129 3 3 3" xfId="32664" xr:uid="{00000000-0005-0000-0000-0000C07E0000}"/>
    <cellStyle name="Comma 129 3 4" xfId="32665" xr:uid="{00000000-0005-0000-0000-0000C17E0000}"/>
    <cellStyle name="Comma 129 3 4 2" xfId="32666" xr:uid="{00000000-0005-0000-0000-0000C27E0000}"/>
    <cellStyle name="Comma 129 3 4 3" xfId="32667" xr:uid="{00000000-0005-0000-0000-0000C37E0000}"/>
    <cellStyle name="Comma 129 3 5" xfId="32668" xr:uid="{00000000-0005-0000-0000-0000C47E0000}"/>
    <cellStyle name="Comma 129 3 5 2" xfId="32669" xr:uid="{00000000-0005-0000-0000-0000C57E0000}"/>
    <cellStyle name="Comma 129 3 5 3" xfId="32670" xr:uid="{00000000-0005-0000-0000-0000C67E0000}"/>
    <cellStyle name="Comma 129 3 6" xfId="32671" xr:uid="{00000000-0005-0000-0000-0000C77E0000}"/>
    <cellStyle name="Comma 129 3 7" xfId="32672" xr:uid="{00000000-0005-0000-0000-0000C87E0000}"/>
    <cellStyle name="Comma 129 4" xfId="32673" xr:uid="{00000000-0005-0000-0000-0000C97E0000}"/>
    <cellStyle name="Comma 129 4 2" xfId="32674" xr:uid="{00000000-0005-0000-0000-0000CA7E0000}"/>
    <cellStyle name="Comma 129 4 2 2" xfId="32675" xr:uid="{00000000-0005-0000-0000-0000CB7E0000}"/>
    <cellStyle name="Comma 129 4 2 2 2" xfId="32676" xr:uid="{00000000-0005-0000-0000-0000CC7E0000}"/>
    <cellStyle name="Comma 129 4 2 2 3" xfId="32677" xr:uid="{00000000-0005-0000-0000-0000CD7E0000}"/>
    <cellStyle name="Comma 129 4 2 3" xfId="32678" xr:uid="{00000000-0005-0000-0000-0000CE7E0000}"/>
    <cellStyle name="Comma 129 4 2 4" xfId="32679" xr:uid="{00000000-0005-0000-0000-0000CF7E0000}"/>
    <cellStyle name="Comma 129 4 3" xfId="32680" xr:uid="{00000000-0005-0000-0000-0000D07E0000}"/>
    <cellStyle name="Comma 129 4 3 2" xfId="32681" xr:uid="{00000000-0005-0000-0000-0000D17E0000}"/>
    <cellStyle name="Comma 129 4 3 3" xfId="32682" xr:uid="{00000000-0005-0000-0000-0000D27E0000}"/>
    <cellStyle name="Comma 129 4 4" xfId="32683" xr:uid="{00000000-0005-0000-0000-0000D37E0000}"/>
    <cellStyle name="Comma 129 4 4 2" xfId="32684" xr:uid="{00000000-0005-0000-0000-0000D47E0000}"/>
    <cellStyle name="Comma 129 4 4 3" xfId="32685" xr:uid="{00000000-0005-0000-0000-0000D57E0000}"/>
    <cellStyle name="Comma 129 4 5" xfId="32686" xr:uid="{00000000-0005-0000-0000-0000D67E0000}"/>
    <cellStyle name="Comma 129 4 5 2" xfId="32687" xr:uid="{00000000-0005-0000-0000-0000D77E0000}"/>
    <cellStyle name="Comma 129 4 5 3" xfId="32688" xr:uid="{00000000-0005-0000-0000-0000D87E0000}"/>
    <cellStyle name="Comma 129 4 6" xfId="32689" xr:uid="{00000000-0005-0000-0000-0000D97E0000}"/>
    <cellStyle name="Comma 129 4 7" xfId="32690" xr:uid="{00000000-0005-0000-0000-0000DA7E0000}"/>
    <cellStyle name="Comma 129 5" xfId="32691" xr:uid="{00000000-0005-0000-0000-0000DB7E0000}"/>
    <cellStyle name="Comma 129 5 2" xfId="32692" xr:uid="{00000000-0005-0000-0000-0000DC7E0000}"/>
    <cellStyle name="Comma 129 5 2 2" xfId="32693" xr:uid="{00000000-0005-0000-0000-0000DD7E0000}"/>
    <cellStyle name="Comma 129 5 2 3" xfId="32694" xr:uid="{00000000-0005-0000-0000-0000DE7E0000}"/>
    <cellStyle name="Comma 129 5 3" xfId="32695" xr:uid="{00000000-0005-0000-0000-0000DF7E0000}"/>
    <cellStyle name="Comma 129 5 4" xfId="32696" xr:uid="{00000000-0005-0000-0000-0000E07E0000}"/>
    <cellStyle name="Comma 129 6" xfId="32697" xr:uid="{00000000-0005-0000-0000-0000E17E0000}"/>
    <cellStyle name="Comma 129 6 2" xfId="32698" xr:uid="{00000000-0005-0000-0000-0000E27E0000}"/>
    <cellStyle name="Comma 129 6 3" xfId="32699" xr:uid="{00000000-0005-0000-0000-0000E37E0000}"/>
    <cellStyle name="Comma 129 7" xfId="32700" xr:uid="{00000000-0005-0000-0000-0000E47E0000}"/>
    <cellStyle name="Comma 129 7 2" xfId="32701" xr:uid="{00000000-0005-0000-0000-0000E57E0000}"/>
    <cellStyle name="Comma 129 7 3" xfId="32702" xr:uid="{00000000-0005-0000-0000-0000E67E0000}"/>
    <cellStyle name="Comma 129 8" xfId="32703" xr:uid="{00000000-0005-0000-0000-0000E77E0000}"/>
    <cellStyle name="Comma 129 8 2" xfId="32704" xr:uid="{00000000-0005-0000-0000-0000E87E0000}"/>
    <cellStyle name="Comma 129 8 3" xfId="32705" xr:uid="{00000000-0005-0000-0000-0000E97E0000}"/>
    <cellStyle name="Comma 129 9" xfId="32706" xr:uid="{00000000-0005-0000-0000-0000EA7E0000}"/>
    <cellStyle name="Comma 13" xfId="32707" xr:uid="{00000000-0005-0000-0000-0000EB7E0000}"/>
    <cellStyle name="Comma 130" xfId="32708" xr:uid="{00000000-0005-0000-0000-0000EC7E0000}"/>
    <cellStyle name="Comma 130 2" xfId="32709" xr:uid="{00000000-0005-0000-0000-0000ED7E0000}"/>
    <cellStyle name="Comma 130 2 10" xfId="32710" xr:uid="{00000000-0005-0000-0000-0000EE7E0000}"/>
    <cellStyle name="Comma 130 2 2" xfId="32711" xr:uid="{00000000-0005-0000-0000-0000EF7E0000}"/>
    <cellStyle name="Comma 130 2 2 2" xfId="32712" xr:uid="{00000000-0005-0000-0000-0000F07E0000}"/>
    <cellStyle name="Comma 130 2 2 2 2" xfId="32713" xr:uid="{00000000-0005-0000-0000-0000F17E0000}"/>
    <cellStyle name="Comma 130 2 2 2 2 2" xfId="32714" xr:uid="{00000000-0005-0000-0000-0000F27E0000}"/>
    <cellStyle name="Comma 130 2 2 2 2 3" xfId="32715" xr:uid="{00000000-0005-0000-0000-0000F37E0000}"/>
    <cellStyle name="Comma 130 2 2 2 3" xfId="32716" xr:uid="{00000000-0005-0000-0000-0000F47E0000}"/>
    <cellStyle name="Comma 130 2 2 2 4" xfId="32717" xr:uid="{00000000-0005-0000-0000-0000F57E0000}"/>
    <cellStyle name="Comma 130 2 2 3" xfId="32718" xr:uid="{00000000-0005-0000-0000-0000F67E0000}"/>
    <cellStyle name="Comma 130 2 2 3 2" xfId="32719" xr:uid="{00000000-0005-0000-0000-0000F77E0000}"/>
    <cellStyle name="Comma 130 2 2 3 3" xfId="32720" xr:uid="{00000000-0005-0000-0000-0000F87E0000}"/>
    <cellStyle name="Comma 130 2 2 4" xfId="32721" xr:uid="{00000000-0005-0000-0000-0000F97E0000}"/>
    <cellStyle name="Comma 130 2 2 4 2" xfId="32722" xr:uid="{00000000-0005-0000-0000-0000FA7E0000}"/>
    <cellStyle name="Comma 130 2 2 4 3" xfId="32723" xr:uid="{00000000-0005-0000-0000-0000FB7E0000}"/>
    <cellStyle name="Comma 130 2 2 5" xfId="32724" xr:uid="{00000000-0005-0000-0000-0000FC7E0000}"/>
    <cellStyle name="Comma 130 2 2 5 2" xfId="32725" xr:uid="{00000000-0005-0000-0000-0000FD7E0000}"/>
    <cellStyle name="Comma 130 2 2 5 3" xfId="32726" xr:uid="{00000000-0005-0000-0000-0000FE7E0000}"/>
    <cellStyle name="Comma 130 2 2 6" xfId="32727" xr:uid="{00000000-0005-0000-0000-0000FF7E0000}"/>
    <cellStyle name="Comma 130 2 2 7" xfId="32728" xr:uid="{00000000-0005-0000-0000-0000007F0000}"/>
    <cellStyle name="Comma 130 2 3" xfId="32729" xr:uid="{00000000-0005-0000-0000-0000017F0000}"/>
    <cellStyle name="Comma 130 2 3 2" xfId="32730" xr:uid="{00000000-0005-0000-0000-0000027F0000}"/>
    <cellStyle name="Comma 130 2 3 2 2" xfId="32731" xr:uid="{00000000-0005-0000-0000-0000037F0000}"/>
    <cellStyle name="Comma 130 2 3 2 2 2" xfId="32732" xr:uid="{00000000-0005-0000-0000-0000047F0000}"/>
    <cellStyle name="Comma 130 2 3 2 2 3" xfId="32733" xr:uid="{00000000-0005-0000-0000-0000057F0000}"/>
    <cellStyle name="Comma 130 2 3 2 3" xfId="32734" xr:uid="{00000000-0005-0000-0000-0000067F0000}"/>
    <cellStyle name="Comma 130 2 3 2 4" xfId="32735" xr:uid="{00000000-0005-0000-0000-0000077F0000}"/>
    <cellStyle name="Comma 130 2 3 3" xfId="32736" xr:uid="{00000000-0005-0000-0000-0000087F0000}"/>
    <cellStyle name="Comma 130 2 3 3 2" xfId="32737" xr:uid="{00000000-0005-0000-0000-0000097F0000}"/>
    <cellStyle name="Comma 130 2 3 3 3" xfId="32738" xr:uid="{00000000-0005-0000-0000-00000A7F0000}"/>
    <cellStyle name="Comma 130 2 3 4" xfId="32739" xr:uid="{00000000-0005-0000-0000-00000B7F0000}"/>
    <cellStyle name="Comma 130 2 3 4 2" xfId="32740" xr:uid="{00000000-0005-0000-0000-00000C7F0000}"/>
    <cellStyle name="Comma 130 2 3 4 3" xfId="32741" xr:uid="{00000000-0005-0000-0000-00000D7F0000}"/>
    <cellStyle name="Comma 130 2 3 5" xfId="32742" xr:uid="{00000000-0005-0000-0000-00000E7F0000}"/>
    <cellStyle name="Comma 130 2 3 5 2" xfId="32743" xr:uid="{00000000-0005-0000-0000-00000F7F0000}"/>
    <cellStyle name="Comma 130 2 3 5 3" xfId="32744" xr:uid="{00000000-0005-0000-0000-0000107F0000}"/>
    <cellStyle name="Comma 130 2 3 6" xfId="32745" xr:uid="{00000000-0005-0000-0000-0000117F0000}"/>
    <cellStyle name="Comma 130 2 3 7" xfId="32746" xr:uid="{00000000-0005-0000-0000-0000127F0000}"/>
    <cellStyle name="Comma 130 2 4" xfId="32747" xr:uid="{00000000-0005-0000-0000-0000137F0000}"/>
    <cellStyle name="Comma 130 2 4 2" xfId="32748" xr:uid="{00000000-0005-0000-0000-0000147F0000}"/>
    <cellStyle name="Comma 130 2 4 2 2" xfId="32749" xr:uid="{00000000-0005-0000-0000-0000157F0000}"/>
    <cellStyle name="Comma 130 2 4 2 2 2" xfId="32750" xr:uid="{00000000-0005-0000-0000-0000167F0000}"/>
    <cellStyle name="Comma 130 2 4 2 2 3" xfId="32751" xr:uid="{00000000-0005-0000-0000-0000177F0000}"/>
    <cellStyle name="Comma 130 2 4 2 3" xfId="32752" xr:uid="{00000000-0005-0000-0000-0000187F0000}"/>
    <cellStyle name="Comma 130 2 4 2 4" xfId="32753" xr:uid="{00000000-0005-0000-0000-0000197F0000}"/>
    <cellStyle name="Comma 130 2 4 3" xfId="32754" xr:uid="{00000000-0005-0000-0000-00001A7F0000}"/>
    <cellStyle name="Comma 130 2 4 3 2" xfId="32755" xr:uid="{00000000-0005-0000-0000-00001B7F0000}"/>
    <cellStyle name="Comma 130 2 4 3 3" xfId="32756" xr:uid="{00000000-0005-0000-0000-00001C7F0000}"/>
    <cellStyle name="Comma 130 2 4 4" xfId="32757" xr:uid="{00000000-0005-0000-0000-00001D7F0000}"/>
    <cellStyle name="Comma 130 2 4 4 2" xfId="32758" xr:uid="{00000000-0005-0000-0000-00001E7F0000}"/>
    <cellStyle name="Comma 130 2 4 4 3" xfId="32759" xr:uid="{00000000-0005-0000-0000-00001F7F0000}"/>
    <cellStyle name="Comma 130 2 4 5" xfId="32760" xr:uid="{00000000-0005-0000-0000-0000207F0000}"/>
    <cellStyle name="Comma 130 2 4 5 2" xfId="32761" xr:uid="{00000000-0005-0000-0000-0000217F0000}"/>
    <cellStyle name="Comma 130 2 4 5 3" xfId="32762" xr:uid="{00000000-0005-0000-0000-0000227F0000}"/>
    <cellStyle name="Comma 130 2 4 6" xfId="32763" xr:uid="{00000000-0005-0000-0000-0000237F0000}"/>
    <cellStyle name="Comma 130 2 4 7" xfId="32764" xr:uid="{00000000-0005-0000-0000-0000247F0000}"/>
    <cellStyle name="Comma 130 2 5" xfId="32765" xr:uid="{00000000-0005-0000-0000-0000257F0000}"/>
    <cellStyle name="Comma 130 2 5 2" xfId="32766" xr:uid="{00000000-0005-0000-0000-0000267F0000}"/>
    <cellStyle name="Comma 130 2 5 2 2" xfId="32767" xr:uid="{00000000-0005-0000-0000-0000277F0000}"/>
    <cellStyle name="Comma 130 2 5 2 3" xfId="32768" xr:uid="{00000000-0005-0000-0000-0000287F0000}"/>
    <cellStyle name="Comma 130 2 5 3" xfId="32769" xr:uid="{00000000-0005-0000-0000-0000297F0000}"/>
    <cellStyle name="Comma 130 2 5 4" xfId="32770" xr:uid="{00000000-0005-0000-0000-00002A7F0000}"/>
    <cellStyle name="Comma 130 2 6" xfId="32771" xr:uid="{00000000-0005-0000-0000-00002B7F0000}"/>
    <cellStyle name="Comma 130 2 6 2" xfId="32772" xr:uid="{00000000-0005-0000-0000-00002C7F0000}"/>
    <cellStyle name="Comma 130 2 6 3" xfId="32773" xr:uid="{00000000-0005-0000-0000-00002D7F0000}"/>
    <cellStyle name="Comma 130 2 7" xfId="32774" xr:uid="{00000000-0005-0000-0000-00002E7F0000}"/>
    <cellStyle name="Comma 130 2 7 2" xfId="32775" xr:uid="{00000000-0005-0000-0000-00002F7F0000}"/>
    <cellStyle name="Comma 130 2 7 3" xfId="32776" xr:uid="{00000000-0005-0000-0000-0000307F0000}"/>
    <cellStyle name="Comma 130 2 8" xfId="32777" xr:uid="{00000000-0005-0000-0000-0000317F0000}"/>
    <cellStyle name="Comma 130 2 8 2" xfId="32778" xr:uid="{00000000-0005-0000-0000-0000327F0000}"/>
    <cellStyle name="Comma 130 2 8 3" xfId="32779" xr:uid="{00000000-0005-0000-0000-0000337F0000}"/>
    <cellStyle name="Comma 130 2 9" xfId="32780" xr:uid="{00000000-0005-0000-0000-0000347F0000}"/>
    <cellStyle name="Comma 131" xfId="32781" xr:uid="{00000000-0005-0000-0000-0000357F0000}"/>
    <cellStyle name="Comma 131 10" xfId="32782" xr:uid="{00000000-0005-0000-0000-0000367F0000}"/>
    <cellStyle name="Comma 131 2" xfId="32783" xr:uid="{00000000-0005-0000-0000-0000377F0000}"/>
    <cellStyle name="Comma 131 2 2" xfId="32784" xr:uid="{00000000-0005-0000-0000-0000387F0000}"/>
    <cellStyle name="Comma 131 2 2 2" xfId="32785" xr:uid="{00000000-0005-0000-0000-0000397F0000}"/>
    <cellStyle name="Comma 131 2 2 2 2" xfId="32786" xr:uid="{00000000-0005-0000-0000-00003A7F0000}"/>
    <cellStyle name="Comma 131 2 2 2 3" xfId="32787" xr:uid="{00000000-0005-0000-0000-00003B7F0000}"/>
    <cellStyle name="Comma 131 2 2 3" xfId="32788" xr:uid="{00000000-0005-0000-0000-00003C7F0000}"/>
    <cellStyle name="Comma 131 2 2 4" xfId="32789" xr:uid="{00000000-0005-0000-0000-00003D7F0000}"/>
    <cellStyle name="Comma 131 2 3" xfId="32790" xr:uid="{00000000-0005-0000-0000-00003E7F0000}"/>
    <cellStyle name="Comma 131 2 3 2" xfId="32791" xr:uid="{00000000-0005-0000-0000-00003F7F0000}"/>
    <cellStyle name="Comma 131 2 3 3" xfId="32792" xr:uid="{00000000-0005-0000-0000-0000407F0000}"/>
    <cellStyle name="Comma 131 2 4" xfId="32793" xr:uid="{00000000-0005-0000-0000-0000417F0000}"/>
    <cellStyle name="Comma 131 2 4 2" xfId="32794" xr:uid="{00000000-0005-0000-0000-0000427F0000}"/>
    <cellStyle name="Comma 131 2 4 3" xfId="32795" xr:uid="{00000000-0005-0000-0000-0000437F0000}"/>
    <cellStyle name="Comma 131 2 5" xfId="32796" xr:uid="{00000000-0005-0000-0000-0000447F0000}"/>
    <cellStyle name="Comma 131 2 5 2" xfId="32797" xr:uid="{00000000-0005-0000-0000-0000457F0000}"/>
    <cellStyle name="Comma 131 2 5 3" xfId="32798" xr:uid="{00000000-0005-0000-0000-0000467F0000}"/>
    <cellStyle name="Comma 131 2 6" xfId="32799" xr:uid="{00000000-0005-0000-0000-0000477F0000}"/>
    <cellStyle name="Comma 131 2 7" xfId="32800" xr:uid="{00000000-0005-0000-0000-0000487F0000}"/>
    <cellStyle name="Comma 131 3" xfId="32801" xr:uid="{00000000-0005-0000-0000-0000497F0000}"/>
    <cellStyle name="Comma 131 3 2" xfId="32802" xr:uid="{00000000-0005-0000-0000-00004A7F0000}"/>
    <cellStyle name="Comma 131 3 2 2" xfId="32803" xr:uid="{00000000-0005-0000-0000-00004B7F0000}"/>
    <cellStyle name="Comma 131 3 2 2 2" xfId="32804" xr:uid="{00000000-0005-0000-0000-00004C7F0000}"/>
    <cellStyle name="Comma 131 3 2 2 3" xfId="32805" xr:uid="{00000000-0005-0000-0000-00004D7F0000}"/>
    <cellStyle name="Comma 131 3 2 3" xfId="32806" xr:uid="{00000000-0005-0000-0000-00004E7F0000}"/>
    <cellStyle name="Comma 131 3 2 4" xfId="32807" xr:uid="{00000000-0005-0000-0000-00004F7F0000}"/>
    <cellStyle name="Comma 131 3 3" xfId="32808" xr:uid="{00000000-0005-0000-0000-0000507F0000}"/>
    <cellStyle name="Comma 131 3 3 2" xfId="32809" xr:uid="{00000000-0005-0000-0000-0000517F0000}"/>
    <cellStyle name="Comma 131 3 3 3" xfId="32810" xr:uid="{00000000-0005-0000-0000-0000527F0000}"/>
    <cellStyle name="Comma 131 3 4" xfId="32811" xr:uid="{00000000-0005-0000-0000-0000537F0000}"/>
    <cellStyle name="Comma 131 3 4 2" xfId="32812" xr:uid="{00000000-0005-0000-0000-0000547F0000}"/>
    <cellStyle name="Comma 131 3 4 3" xfId="32813" xr:uid="{00000000-0005-0000-0000-0000557F0000}"/>
    <cellStyle name="Comma 131 3 5" xfId="32814" xr:uid="{00000000-0005-0000-0000-0000567F0000}"/>
    <cellStyle name="Comma 131 3 5 2" xfId="32815" xr:uid="{00000000-0005-0000-0000-0000577F0000}"/>
    <cellStyle name="Comma 131 3 5 3" xfId="32816" xr:uid="{00000000-0005-0000-0000-0000587F0000}"/>
    <cellStyle name="Comma 131 3 6" xfId="32817" xr:uid="{00000000-0005-0000-0000-0000597F0000}"/>
    <cellStyle name="Comma 131 3 7" xfId="32818" xr:uid="{00000000-0005-0000-0000-00005A7F0000}"/>
    <cellStyle name="Comma 131 4" xfId="32819" xr:uid="{00000000-0005-0000-0000-00005B7F0000}"/>
    <cellStyle name="Comma 131 4 2" xfId="32820" xr:uid="{00000000-0005-0000-0000-00005C7F0000}"/>
    <cellStyle name="Comma 131 4 2 2" xfId="32821" xr:uid="{00000000-0005-0000-0000-00005D7F0000}"/>
    <cellStyle name="Comma 131 4 2 2 2" xfId="32822" xr:uid="{00000000-0005-0000-0000-00005E7F0000}"/>
    <cellStyle name="Comma 131 4 2 2 3" xfId="32823" xr:uid="{00000000-0005-0000-0000-00005F7F0000}"/>
    <cellStyle name="Comma 131 4 2 3" xfId="32824" xr:uid="{00000000-0005-0000-0000-0000607F0000}"/>
    <cellStyle name="Comma 131 4 2 4" xfId="32825" xr:uid="{00000000-0005-0000-0000-0000617F0000}"/>
    <cellStyle name="Comma 131 4 3" xfId="32826" xr:uid="{00000000-0005-0000-0000-0000627F0000}"/>
    <cellStyle name="Comma 131 4 3 2" xfId="32827" xr:uid="{00000000-0005-0000-0000-0000637F0000}"/>
    <cellStyle name="Comma 131 4 3 3" xfId="32828" xr:uid="{00000000-0005-0000-0000-0000647F0000}"/>
    <cellStyle name="Comma 131 4 4" xfId="32829" xr:uid="{00000000-0005-0000-0000-0000657F0000}"/>
    <cellStyle name="Comma 131 4 4 2" xfId="32830" xr:uid="{00000000-0005-0000-0000-0000667F0000}"/>
    <cellStyle name="Comma 131 4 4 3" xfId="32831" xr:uid="{00000000-0005-0000-0000-0000677F0000}"/>
    <cellStyle name="Comma 131 4 5" xfId="32832" xr:uid="{00000000-0005-0000-0000-0000687F0000}"/>
    <cellStyle name="Comma 131 4 5 2" xfId="32833" xr:uid="{00000000-0005-0000-0000-0000697F0000}"/>
    <cellStyle name="Comma 131 4 5 3" xfId="32834" xr:uid="{00000000-0005-0000-0000-00006A7F0000}"/>
    <cellStyle name="Comma 131 4 6" xfId="32835" xr:uid="{00000000-0005-0000-0000-00006B7F0000}"/>
    <cellStyle name="Comma 131 4 7" xfId="32836" xr:uid="{00000000-0005-0000-0000-00006C7F0000}"/>
    <cellStyle name="Comma 131 5" xfId="32837" xr:uid="{00000000-0005-0000-0000-00006D7F0000}"/>
    <cellStyle name="Comma 131 5 2" xfId="32838" xr:uid="{00000000-0005-0000-0000-00006E7F0000}"/>
    <cellStyle name="Comma 131 5 2 2" xfId="32839" xr:uid="{00000000-0005-0000-0000-00006F7F0000}"/>
    <cellStyle name="Comma 131 5 2 3" xfId="32840" xr:uid="{00000000-0005-0000-0000-0000707F0000}"/>
    <cellStyle name="Comma 131 5 3" xfId="32841" xr:uid="{00000000-0005-0000-0000-0000717F0000}"/>
    <cellStyle name="Comma 131 5 4" xfId="32842" xr:uid="{00000000-0005-0000-0000-0000727F0000}"/>
    <cellStyle name="Comma 131 6" xfId="32843" xr:uid="{00000000-0005-0000-0000-0000737F0000}"/>
    <cellStyle name="Comma 131 6 2" xfId="32844" xr:uid="{00000000-0005-0000-0000-0000747F0000}"/>
    <cellStyle name="Comma 131 6 3" xfId="32845" xr:uid="{00000000-0005-0000-0000-0000757F0000}"/>
    <cellStyle name="Comma 131 7" xfId="32846" xr:uid="{00000000-0005-0000-0000-0000767F0000}"/>
    <cellStyle name="Comma 131 7 2" xfId="32847" xr:uid="{00000000-0005-0000-0000-0000777F0000}"/>
    <cellStyle name="Comma 131 7 3" xfId="32848" xr:uid="{00000000-0005-0000-0000-0000787F0000}"/>
    <cellStyle name="Comma 131 8" xfId="32849" xr:uid="{00000000-0005-0000-0000-0000797F0000}"/>
    <cellStyle name="Comma 131 8 2" xfId="32850" xr:uid="{00000000-0005-0000-0000-00007A7F0000}"/>
    <cellStyle name="Comma 131 8 3" xfId="32851" xr:uid="{00000000-0005-0000-0000-00007B7F0000}"/>
    <cellStyle name="Comma 131 9" xfId="32852" xr:uid="{00000000-0005-0000-0000-00007C7F0000}"/>
    <cellStyle name="Comma 132" xfId="32853" xr:uid="{00000000-0005-0000-0000-00007D7F0000}"/>
    <cellStyle name="Comma 132 10" xfId="32854" xr:uid="{00000000-0005-0000-0000-00007E7F0000}"/>
    <cellStyle name="Comma 132 2" xfId="32855" xr:uid="{00000000-0005-0000-0000-00007F7F0000}"/>
    <cellStyle name="Comma 132 2 2" xfId="32856" xr:uid="{00000000-0005-0000-0000-0000807F0000}"/>
    <cellStyle name="Comma 132 2 2 2" xfId="32857" xr:uid="{00000000-0005-0000-0000-0000817F0000}"/>
    <cellStyle name="Comma 132 2 2 2 2" xfId="32858" xr:uid="{00000000-0005-0000-0000-0000827F0000}"/>
    <cellStyle name="Comma 132 2 2 2 3" xfId="32859" xr:uid="{00000000-0005-0000-0000-0000837F0000}"/>
    <cellStyle name="Comma 132 2 2 3" xfId="32860" xr:uid="{00000000-0005-0000-0000-0000847F0000}"/>
    <cellStyle name="Comma 132 2 2 4" xfId="32861" xr:uid="{00000000-0005-0000-0000-0000857F0000}"/>
    <cellStyle name="Comma 132 2 3" xfId="32862" xr:uid="{00000000-0005-0000-0000-0000867F0000}"/>
    <cellStyle name="Comma 132 2 3 2" xfId="32863" xr:uid="{00000000-0005-0000-0000-0000877F0000}"/>
    <cellStyle name="Comma 132 2 3 3" xfId="32864" xr:uid="{00000000-0005-0000-0000-0000887F0000}"/>
    <cellStyle name="Comma 132 2 4" xfId="32865" xr:uid="{00000000-0005-0000-0000-0000897F0000}"/>
    <cellStyle name="Comma 132 2 4 2" xfId="32866" xr:uid="{00000000-0005-0000-0000-00008A7F0000}"/>
    <cellStyle name="Comma 132 2 4 3" xfId="32867" xr:uid="{00000000-0005-0000-0000-00008B7F0000}"/>
    <cellStyle name="Comma 132 2 5" xfId="32868" xr:uid="{00000000-0005-0000-0000-00008C7F0000}"/>
    <cellStyle name="Comma 132 2 5 2" xfId="32869" xr:uid="{00000000-0005-0000-0000-00008D7F0000}"/>
    <cellStyle name="Comma 132 2 5 3" xfId="32870" xr:uid="{00000000-0005-0000-0000-00008E7F0000}"/>
    <cellStyle name="Comma 132 2 6" xfId="32871" xr:uid="{00000000-0005-0000-0000-00008F7F0000}"/>
    <cellStyle name="Comma 132 2 7" xfId="32872" xr:uid="{00000000-0005-0000-0000-0000907F0000}"/>
    <cellStyle name="Comma 132 3" xfId="32873" xr:uid="{00000000-0005-0000-0000-0000917F0000}"/>
    <cellStyle name="Comma 132 3 2" xfId="32874" xr:uid="{00000000-0005-0000-0000-0000927F0000}"/>
    <cellStyle name="Comma 132 3 2 2" xfId="32875" xr:uid="{00000000-0005-0000-0000-0000937F0000}"/>
    <cellStyle name="Comma 132 3 2 2 2" xfId="32876" xr:uid="{00000000-0005-0000-0000-0000947F0000}"/>
    <cellStyle name="Comma 132 3 2 2 3" xfId="32877" xr:uid="{00000000-0005-0000-0000-0000957F0000}"/>
    <cellStyle name="Comma 132 3 2 3" xfId="32878" xr:uid="{00000000-0005-0000-0000-0000967F0000}"/>
    <cellStyle name="Comma 132 3 2 4" xfId="32879" xr:uid="{00000000-0005-0000-0000-0000977F0000}"/>
    <cellStyle name="Comma 132 3 3" xfId="32880" xr:uid="{00000000-0005-0000-0000-0000987F0000}"/>
    <cellStyle name="Comma 132 3 3 2" xfId="32881" xr:uid="{00000000-0005-0000-0000-0000997F0000}"/>
    <cellStyle name="Comma 132 3 3 3" xfId="32882" xr:uid="{00000000-0005-0000-0000-00009A7F0000}"/>
    <cellStyle name="Comma 132 3 4" xfId="32883" xr:uid="{00000000-0005-0000-0000-00009B7F0000}"/>
    <cellStyle name="Comma 132 3 4 2" xfId="32884" xr:uid="{00000000-0005-0000-0000-00009C7F0000}"/>
    <cellStyle name="Comma 132 3 4 3" xfId="32885" xr:uid="{00000000-0005-0000-0000-00009D7F0000}"/>
    <cellStyle name="Comma 132 3 5" xfId="32886" xr:uid="{00000000-0005-0000-0000-00009E7F0000}"/>
    <cellStyle name="Comma 132 3 5 2" xfId="32887" xr:uid="{00000000-0005-0000-0000-00009F7F0000}"/>
    <cellStyle name="Comma 132 3 5 3" xfId="32888" xr:uid="{00000000-0005-0000-0000-0000A07F0000}"/>
    <cellStyle name="Comma 132 3 6" xfId="32889" xr:uid="{00000000-0005-0000-0000-0000A17F0000}"/>
    <cellStyle name="Comma 132 3 7" xfId="32890" xr:uid="{00000000-0005-0000-0000-0000A27F0000}"/>
    <cellStyle name="Comma 132 4" xfId="32891" xr:uid="{00000000-0005-0000-0000-0000A37F0000}"/>
    <cellStyle name="Comma 132 4 2" xfId="32892" xr:uid="{00000000-0005-0000-0000-0000A47F0000}"/>
    <cellStyle name="Comma 132 4 2 2" xfId="32893" xr:uid="{00000000-0005-0000-0000-0000A57F0000}"/>
    <cellStyle name="Comma 132 4 2 2 2" xfId="32894" xr:uid="{00000000-0005-0000-0000-0000A67F0000}"/>
    <cellStyle name="Comma 132 4 2 2 3" xfId="32895" xr:uid="{00000000-0005-0000-0000-0000A77F0000}"/>
    <cellStyle name="Comma 132 4 2 3" xfId="32896" xr:uid="{00000000-0005-0000-0000-0000A87F0000}"/>
    <cellStyle name="Comma 132 4 2 4" xfId="32897" xr:uid="{00000000-0005-0000-0000-0000A97F0000}"/>
    <cellStyle name="Comma 132 4 3" xfId="32898" xr:uid="{00000000-0005-0000-0000-0000AA7F0000}"/>
    <cellStyle name="Comma 132 4 3 2" xfId="32899" xr:uid="{00000000-0005-0000-0000-0000AB7F0000}"/>
    <cellStyle name="Comma 132 4 3 3" xfId="32900" xr:uid="{00000000-0005-0000-0000-0000AC7F0000}"/>
    <cellStyle name="Comma 132 4 4" xfId="32901" xr:uid="{00000000-0005-0000-0000-0000AD7F0000}"/>
    <cellStyle name="Comma 132 4 4 2" xfId="32902" xr:uid="{00000000-0005-0000-0000-0000AE7F0000}"/>
    <cellStyle name="Comma 132 4 4 3" xfId="32903" xr:uid="{00000000-0005-0000-0000-0000AF7F0000}"/>
    <cellStyle name="Comma 132 4 5" xfId="32904" xr:uid="{00000000-0005-0000-0000-0000B07F0000}"/>
    <cellStyle name="Comma 132 4 5 2" xfId="32905" xr:uid="{00000000-0005-0000-0000-0000B17F0000}"/>
    <cellStyle name="Comma 132 4 5 3" xfId="32906" xr:uid="{00000000-0005-0000-0000-0000B27F0000}"/>
    <cellStyle name="Comma 132 4 6" xfId="32907" xr:uid="{00000000-0005-0000-0000-0000B37F0000}"/>
    <cellStyle name="Comma 132 4 7" xfId="32908" xr:uid="{00000000-0005-0000-0000-0000B47F0000}"/>
    <cellStyle name="Comma 132 5" xfId="32909" xr:uid="{00000000-0005-0000-0000-0000B57F0000}"/>
    <cellStyle name="Comma 132 5 2" xfId="32910" xr:uid="{00000000-0005-0000-0000-0000B67F0000}"/>
    <cellStyle name="Comma 132 5 2 2" xfId="32911" xr:uid="{00000000-0005-0000-0000-0000B77F0000}"/>
    <cellStyle name="Comma 132 5 2 3" xfId="32912" xr:uid="{00000000-0005-0000-0000-0000B87F0000}"/>
    <cellStyle name="Comma 132 5 3" xfId="32913" xr:uid="{00000000-0005-0000-0000-0000B97F0000}"/>
    <cellStyle name="Comma 132 5 4" xfId="32914" xr:uid="{00000000-0005-0000-0000-0000BA7F0000}"/>
    <cellStyle name="Comma 132 6" xfId="32915" xr:uid="{00000000-0005-0000-0000-0000BB7F0000}"/>
    <cellStyle name="Comma 132 6 2" xfId="32916" xr:uid="{00000000-0005-0000-0000-0000BC7F0000}"/>
    <cellStyle name="Comma 132 6 3" xfId="32917" xr:uid="{00000000-0005-0000-0000-0000BD7F0000}"/>
    <cellStyle name="Comma 132 7" xfId="32918" xr:uid="{00000000-0005-0000-0000-0000BE7F0000}"/>
    <cellStyle name="Comma 132 7 2" xfId="32919" xr:uid="{00000000-0005-0000-0000-0000BF7F0000}"/>
    <cellStyle name="Comma 132 7 3" xfId="32920" xr:uid="{00000000-0005-0000-0000-0000C07F0000}"/>
    <cellStyle name="Comma 132 8" xfId="32921" xr:uid="{00000000-0005-0000-0000-0000C17F0000}"/>
    <cellStyle name="Comma 132 8 2" xfId="32922" xr:uid="{00000000-0005-0000-0000-0000C27F0000}"/>
    <cellStyle name="Comma 132 8 3" xfId="32923" xr:uid="{00000000-0005-0000-0000-0000C37F0000}"/>
    <cellStyle name="Comma 132 9" xfId="32924" xr:uid="{00000000-0005-0000-0000-0000C47F0000}"/>
    <cellStyle name="Comma 133" xfId="32925" xr:uid="{00000000-0005-0000-0000-0000C57F0000}"/>
    <cellStyle name="Comma 133 10" xfId="32926" xr:uid="{00000000-0005-0000-0000-0000C67F0000}"/>
    <cellStyle name="Comma 133 11" xfId="32927" xr:uid="{00000000-0005-0000-0000-0000C77F0000}"/>
    <cellStyle name="Comma 133 2" xfId="32928" xr:uid="{00000000-0005-0000-0000-0000C87F0000}"/>
    <cellStyle name="Comma 133 3" xfId="32929" xr:uid="{00000000-0005-0000-0000-0000C97F0000}"/>
    <cellStyle name="Comma 133 3 2" xfId="32930" xr:uid="{00000000-0005-0000-0000-0000CA7F0000}"/>
    <cellStyle name="Comma 133 3 2 2" xfId="32931" xr:uid="{00000000-0005-0000-0000-0000CB7F0000}"/>
    <cellStyle name="Comma 133 3 2 2 2" xfId="32932" xr:uid="{00000000-0005-0000-0000-0000CC7F0000}"/>
    <cellStyle name="Comma 133 3 2 2 3" xfId="32933" xr:uid="{00000000-0005-0000-0000-0000CD7F0000}"/>
    <cellStyle name="Comma 133 3 2 3" xfId="32934" xr:uid="{00000000-0005-0000-0000-0000CE7F0000}"/>
    <cellStyle name="Comma 133 3 2 4" xfId="32935" xr:uid="{00000000-0005-0000-0000-0000CF7F0000}"/>
    <cellStyle name="Comma 133 3 3" xfId="32936" xr:uid="{00000000-0005-0000-0000-0000D07F0000}"/>
    <cellStyle name="Comma 133 3 3 2" xfId="32937" xr:uid="{00000000-0005-0000-0000-0000D17F0000}"/>
    <cellStyle name="Comma 133 3 3 3" xfId="32938" xr:uid="{00000000-0005-0000-0000-0000D27F0000}"/>
    <cellStyle name="Comma 133 3 4" xfId="32939" xr:uid="{00000000-0005-0000-0000-0000D37F0000}"/>
    <cellStyle name="Comma 133 3 4 2" xfId="32940" xr:uid="{00000000-0005-0000-0000-0000D47F0000}"/>
    <cellStyle name="Comma 133 3 4 3" xfId="32941" xr:uid="{00000000-0005-0000-0000-0000D57F0000}"/>
    <cellStyle name="Comma 133 3 5" xfId="32942" xr:uid="{00000000-0005-0000-0000-0000D67F0000}"/>
    <cellStyle name="Comma 133 3 5 2" xfId="32943" xr:uid="{00000000-0005-0000-0000-0000D77F0000}"/>
    <cellStyle name="Comma 133 3 5 3" xfId="32944" xr:uid="{00000000-0005-0000-0000-0000D87F0000}"/>
    <cellStyle name="Comma 133 3 6" xfId="32945" xr:uid="{00000000-0005-0000-0000-0000D97F0000}"/>
    <cellStyle name="Comma 133 3 7" xfId="32946" xr:uid="{00000000-0005-0000-0000-0000DA7F0000}"/>
    <cellStyle name="Comma 133 4" xfId="32947" xr:uid="{00000000-0005-0000-0000-0000DB7F0000}"/>
    <cellStyle name="Comma 133 4 2" xfId="32948" xr:uid="{00000000-0005-0000-0000-0000DC7F0000}"/>
    <cellStyle name="Comma 133 4 2 2" xfId="32949" xr:uid="{00000000-0005-0000-0000-0000DD7F0000}"/>
    <cellStyle name="Comma 133 4 2 2 2" xfId="32950" xr:uid="{00000000-0005-0000-0000-0000DE7F0000}"/>
    <cellStyle name="Comma 133 4 2 2 3" xfId="32951" xr:uid="{00000000-0005-0000-0000-0000DF7F0000}"/>
    <cellStyle name="Comma 133 4 2 3" xfId="32952" xr:uid="{00000000-0005-0000-0000-0000E07F0000}"/>
    <cellStyle name="Comma 133 4 2 4" xfId="32953" xr:uid="{00000000-0005-0000-0000-0000E17F0000}"/>
    <cellStyle name="Comma 133 4 3" xfId="32954" xr:uid="{00000000-0005-0000-0000-0000E27F0000}"/>
    <cellStyle name="Comma 133 4 3 2" xfId="32955" xr:uid="{00000000-0005-0000-0000-0000E37F0000}"/>
    <cellStyle name="Comma 133 4 3 3" xfId="32956" xr:uid="{00000000-0005-0000-0000-0000E47F0000}"/>
    <cellStyle name="Comma 133 4 4" xfId="32957" xr:uid="{00000000-0005-0000-0000-0000E57F0000}"/>
    <cellStyle name="Comma 133 4 4 2" xfId="32958" xr:uid="{00000000-0005-0000-0000-0000E67F0000}"/>
    <cellStyle name="Comma 133 4 4 3" xfId="32959" xr:uid="{00000000-0005-0000-0000-0000E77F0000}"/>
    <cellStyle name="Comma 133 4 5" xfId="32960" xr:uid="{00000000-0005-0000-0000-0000E87F0000}"/>
    <cellStyle name="Comma 133 4 5 2" xfId="32961" xr:uid="{00000000-0005-0000-0000-0000E97F0000}"/>
    <cellStyle name="Comma 133 4 5 3" xfId="32962" xr:uid="{00000000-0005-0000-0000-0000EA7F0000}"/>
    <cellStyle name="Comma 133 4 6" xfId="32963" xr:uid="{00000000-0005-0000-0000-0000EB7F0000}"/>
    <cellStyle name="Comma 133 4 7" xfId="32964" xr:uid="{00000000-0005-0000-0000-0000EC7F0000}"/>
    <cellStyle name="Comma 133 5" xfId="32965" xr:uid="{00000000-0005-0000-0000-0000ED7F0000}"/>
    <cellStyle name="Comma 133 5 2" xfId="32966" xr:uid="{00000000-0005-0000-0000-0000EE7F0000}"/>
    <cellStyle name="Comma 133 5 2 2" xfId="32967" xr:uid="{00000000-0005-0000-0000-0000EF7F0000}"/>
    <cellStyle name="Comma 133 5 2 2 2" xfId="32968" xr:uid="{00000000-0005-0000-0000-0000F07F0000}"/>
    <cellStyle name="Comma 133 5 2 2 3" xfId="32969" xr:uid="{00000000-0005-0000-0000-0000F17F0000}"/>
    <cellStyle name="Comma 133 5 2 3" xfId="32970" xr:uid="{00000000-0005-0000-0000-0000F27F0000}"/>
    <cellStyle name="Comma 133 5 2 4" xfId="32971" xr:uid="{00000000-0005-0000-0000-0000F37F0000}"/>
    <cellStyle name="Comma 133 5 3" xfId="32972" xr:uid="{00000000-0005-0000-0000-0000F47F0000}"/>
    <cellStyle name="Comma 133 5 3 2" xfId="32973" xr:uid="{00000000-0005-0000-0000-0000F57F0000}"/>
    <cellStyle name="Comma 133 5 3 3" xfId="32974" xr:uid="{00000000-0005-0000-0000-0000F67F0000}"/>
    <cellStyle name="Comma 133 5 4" xfId="32975" xr:uid="{00000000-0005-0000-0000-0000F77F0000}"/>
    <cellStyle name="Comma 133 5 4 2" xfId="32976" xr:uid="{00000000-0005-0000-0000-0000F87F0000}"/>
    <cellStyle name="Comma 133 5 4 3" xfId="32977" xr:uid="{00000000-0005-0000-0000-0000F97F0000}"/>
    <cellStyle name="Comma 133 5 5" xfId="32978" xr:uid="{00000000-0005-0000-0000-0000FA7F0000}"/>
    <cellStyle name="Comma 133 5 5 2" xfId="32979" xr:uid="{00000000-0005-0000-0000-0000FB7F0000}"/>
    <cellStyle name="Comma 133 5 5 3" xfId="32980" xr:uid="{00000000-0005-0000-0000-0000FC7F0000}"/>
    <cellStyle name="Comma 133 5 6" xfId="32981" xr:uid="{00000000-0005-0000-0000-0000FD7F0000}"/>
    <cellStyle name="Comma 133 5 7" xfId="32982" xr:uid="{00000000-0005-0000-0000-0000FE7F0000}"/>
    <cellStyle name="Comma 133 6" xfId="32983" xr:uid="{00000000-0005-0000-0000-0000FF7F0000}"/>
    <cellStyle name="Comma 133 6 2" xfId="32984" xr:uid="{00000000-0005-0000-0000-000000800000}"/>
    <cellStyle name="Comma 133 6 2 2" xfId="32985" xr:uid="{00000000-0005-0000-0000-000001800000}"/>
    <cellStyle name="Comma 133 6 2 3" xfId="32986" xr:uid="{00000000-0005-0000-0000-000002800000}"/>
    <cellStyle name="Comma 133 6 3" xfId="32987" xr:uid="{00000000-0005-0000-0000-000003800000}"/>
    <cellStyle name="Comma 133 6 4" xfId="32988" xr:uid="{00000000-0005-0000-0000-000004800000}"/>
    <cellStyle name="Comma 133 7" xfId="32989" xr:uid="{00000000-0005-0000-0000-000005800000}"/>
    <cellStyle name="Comma 133 7 2" xfId="32990" xr:uid="{00000000-0005-0000-0000-000006800000}"/>
    <cellStyle name="Comma 133 7 3" xfId="32991" xr:uid="{00000000-0005-0000-0000-000007800000}"/>
    <cellStyle name="Comma 133 8" xfId="32992" xr:uid="{00000000-0005-0000-0000-000008800000}"/>
    <cellStyle name="Comma 133 8 2" xfId="32993" xr:uid="{00000000-0005-0000-0000-000009800000}"/>
    <cellStyle name="Comma 133 8 3" xfId="32994" xr:uid="{00000000-0005-0000-0000-00000A800000}"/>
    <cellStyle name="Comma 133 9" xfId="32995" xr:uid="{00000000-0005-0000-0000-00000B800000}"/>
    <cellStyle name="Comma 133 9 2" xfId="32996" xr:uid="{00000000-0005-0000-0000-00000C800000}"/>
    <cellStyle name="Comma 133 9 3" xfId="32997" xr:uid="{00000000-0005-0000-0000-00000D800000}"/>
    <cellStyle name="Comma 134" xfId="32998" xr:uid="{00000000-0005-0000-0000-00000E800000}"/>
    <cellStyle name="Comma 135" xfId="32999" xr:uid="{00000000-0005-0000-0000-00000F800000}"/>
    <cellStyle name="Comma 136" xfId="33000" xr:uid="{00000000-0005-0000-0000-000010800000}"/>
    <cellStyle name="Comma 137" xfId="33001" xr:uid="{00000000-0005-0000-0000-000011800000}"/>
    <cellStyle name="Comma 137 10" xfId="33002" xr:uid="{00000000-0005-0000-0000-000012800000}"/>
    <cellStyle name="Comma 137 2" xfId="33003" xr:uid="{00000000-0005-0000-0000-000013800000}"/>
    <cellStyle name="Comma 137 2 2" xfId="33004" xr:uid="{00000000-0005-0000-0000-000014800000}"/>
    <cellStyle name="Comma 137 2 2 2" xfId="33005" xr:uid="{00000000-0005-0000-0000-000015800000}"/>
    <cellStyle name="Comma 137 2 2 2 2" xfId="33006" xr:uid="{00000000-0005-0000-0000-000016800000}"/>
    <cellStyle name="Comma 137 2 2 2 3" xfId="33007" xr:uid="{00000000-0005-0000-0000-000017800000}"/>
    <cellStyle name="Comma 137 2 2 3" xfId="33008" xr:uid="{00000000-0005-0000-0000-000018800000}"/>
    <cellStyle name="Comma 137 2 2 4" xfId="33009" xr:uid="{00000000-0005-0000-0000-000019800000}"/>
    <cellStyle name="Comma 137 2 3" xfId="33010" xr:uid="{00000000-0005-0000-0000-00001A800000}"/>
    <cellStyle name="Comma 137 2 3 2" xfId="33011" xr:uid="{00000000-0005-0000-0000-00001B800000}"/>
    <cellStyle name="Comma 137 2 3 3" xfId="33012" xr:uid="{00000000-0005-0000-0000-00001C800000}"/>
    <cellStyle name="Comma 137 2 4" xfId="33013" xr:uid="{00000000-0005-0000-0000-00001D800000}"/>
    <cellStyle name="Comma 137 2 4 2" xfId="33014" xr:uid="{00000000-0005-0000-0000-00001E800000}"/>
    <cellStyle name="Comma 137 2 4 3" xfId="33015" xr:uid="{00000000-0005-0000-0000-00001F800000}"/>
    <cellStyle name="Comma 137 2 5" xfId="33016" xr:uid="{00000000-0005-0000-0000-000020800000}"/>
    <cellStyle name="Comma 137 2 5 2" xfId="33017" xr:uid="{00000000-0005-0000-0000-000021800000}"/>
    <cellStyle name="Comma 137 2 5 3" xfId="33018" xr:uid="{00000000-0005-0000-0000-000022800000}"/>
    <cellStyle name="Comma 137 2 6" xfId="33019" xr:uid="{00000000-0005-0000-0000-000023800000}"/>
    <cellStyle name="Comma 137 2 7" xfId="33020" xr:uid="{00000000-0005-0000-0000-000024800000}"/>
    <cellStyle name="Comma 137 3" xfId="33021" xr:uid="{00000000-0005-0000-0000-000025800000}"/>
    <cellStyle name="Comma 137 3 2" xfId="33022" xr:uid="{00000000-0005-0000-0000-000026800000}"/>
    <cellStyle name="Comma 137 3 2 2" xfId="33023" xr:uid="{00000000-0005-0000-0000-000027800000}"/>
    <cellStyle name="Comma 137 3 2 2 2" xfId="33024" xr:uid="{00000000-0005-0000-0000-000028800000}"/>
    <cellStyle name="Comma 137 3 2 2 3" xfId="33025" xr:uid="{00000000-0005-0000-0000-000029800000}"/>
    <cellStyle name="Comma 137 3 2 3" xfId="33026" xr:uid="{00000000-0005-0000-0000-00002A800000}"/>
    <cellStyle name="Comma 137 3 2 4" xfId="33027" xr:uid="{00000000-0005-0000-0000-00002B800000}"/>
    <cellStyle name="Comma 137 3 3" xfId="33028" xr:uid="{00000000-0005-0000-0000-00002C800000}"/>
    <cellStyle name="Comma 137 3 3 2" xfId="33029" xr:uid="{00000000-0005-0000-0000-00002D800000}"/>
    <cellStyle name="Comma 137 3 3 3" xfId="33030" xr:uid="{00000000-0005-0000-0000-00002E800000}"/>
    <cellStyle name="Comma 137 3 4" xfId="33031" xr:uid="{00000000-0005-0000-0000-00002F800000}"/>
    <cellStyle name="Comma 137 3 4 2" xfId="33032" xr:uid="{00000000-0005-0000-0000-000030800000}"/>
    <cellStyle name="Comma 137 3 4 3" xfId="33033" xr:uid="{00000000-0005-0000-0000-000031800000}"/>
    <cellStyle name="Comma 137 3 5" xfId="33034" xr:uid="{00000000-0005-0000-0000-000032800000}"/>
    <cellStyle name="Comma 137 3 5 2" xfId="33035" xr:uid="{00000000-0005-0000-0000-000033800000}"/>
    <cellStyle name="Comma 137 3 5 3" xfId="33036" xr:uid="{00000000-0005-0000-0000-000034800000}"/>
    <cellStyle name="Comma 137 3 6" xfId="33037" xr:uid="{00000000-0005-0000-0000-000035800000}"/>
    <cellStyle name="Comma 137 3 7" xfId="33038" xr:uid="{00000000-0005-0000-0000-000036800000}"/>
    <cellStyle name="Comma 137 4" xfId="33039" xr:uid="{00000000-0005-0000-0000-000037800000}"/>
    <cellStyle name="Comma 137 4 2" xfId="33040" xr:uid="{00000000-0005-0000-0000-000038800000}"/>
    <cellStyle name="Comma 137 4 2 2" xfId="33041" xr:uid="{00000000-0005-0000-0000-000039800000}"/>
    <cellStyle name="Comma 137 4 2 2 2" xfId="33042" xr:uid="{00000000-0005-0000-0000-00003A800000}"/>
    <cellStyle name="Comma 137 4 2 2 3" xfId="33043" xr:uid="{00000000-0005-0000-0000-00003B800000}"/>
    <cellStyle name="Comma 137 4 2 3" xfId="33044" xr:uid="{00000000-0005-0000-0000-00003C800000}"/>
    <cellStyle name="Comma 137 4 2 4" xfId="33045" xr:uid="{00000000-0005-0000-0000-00003D800000}"/>
    <cellStyle name="Comma 137 4 3" xfId="33046" xr:uid="{00000000-0005-0000-0000-00003E800000}"/>
    <cellStyle name="Comma 137 4 3 2" xfId="33047" xr:uid="{00000000-0005-0000-0000-00003F800000}"/>
    <cellStyle name="Comma 137 4 3 3" xfId="33048" xr:uid="{00000000-0005-0000-0000-000040800000}"/>
    <cellStyle name="Comma 137 4 4" xfId="33049" xr:uid="{00000000-0005-0000-0000-000041800000}"/>
    <cellStyle name="Comma 137 4 4 2" xfId="33050" xr:uid="{00000000-0005-0000-0000-000042800000}"/>
    <cellStyle name="Comma 137 4 4 3" xfId="33051" xr:uid="{00000000-0005-0000-0000-000043800000}"/>
    <cellStyle name="Comma 137 4 5" xfId="33052" xr:uid="{00000000-0005-0000-0000-000044800000}"/>
    <cellStyle name="Comma 137 4 5 2" xfId="33053" xr:uid="{00000000-0005-0000-0000-000045800000}"/>
    <cellStyle name="Comma 137 4 5 3" xfId="33054" xr:uid="{00000000-0005-0000-0000-000046800000}"/>
    <cellStyle name="Comma 137 4 6" xfId="33055" xr:uid="{00000000-0005-0000-0000-000047800000}"/>
    <cellStyle name="Comma 137 4 7" xfId="33056" xr:uid="{00000000-0005-0000-0000-000048800000}"/>
    <cellStyle name="Comma 137 5" xfId="33057" xr:uid="{00000000-0005-0000-0000-000049800000}"/>
    <cellStyle name="Comma 137 5 2" xfId="33058" xr:uid="{00000000-0005-0000-0000-00004A800000}"/>
    <cellStyle name="Comma 137 5 2 2" xfId="33059" xr:uid="{00000000-0005-0000-0000-00004B800000}"/>
    <cellStyle name="Comma 137 5 2 3" xfId="33060" xr:uid="{00000000-0005-0000-0000-00004C800000}"/>
    <cellStyle name="Comma 137 5 3" xfId="33061" xr:uid="{00000000-0005-0000-0000-00004D800000}"/>
    <cellStyle name="Comma 137 5 4" xfId="33062" xr:uid="{00000000-0005-0000-0000-00004E800000}"/>
    <cellStyle name="Comma 137 6" xfId="33063" xr:uid="{00000000-0005-0000-0000-00004F800000}"/>
    <cellStyle name="Comma 137 6 2" xfId="33064" xr:uid="{00000000-0005-0000-0000-000050800000}"/>
    <cellStyle name="Comma 137 6 3" xfId="33065" xr:uid="{00000000-0005-0000-0000-000051800000}"/>
    <cellStyle name="Comma 137 7" xfId="33066" xr:uid="{00000000-0005-0000-0000-000052800000}"/>
    <cellStyle name="Comma 137 7 2" xfId="33067" xr:uid="{00000000-0005-0000-0000-000053800000}"/>
    <cellStyle name="Comma 137 7 3" xfId="33068" xr:uid="{00000000-0005-0000-0000-000054800000}"/>
    <cellStyle name="Comma 137 8" xfId="33069" xr:uid="{00000000-0005-0000-0000-000055800000}"/>
    <cellStyle name="Comma 137 8 2" xfId="33070" xr:uid="{00000000-0005-0000-0000-000056800000}"/>
    <cellStyle name="Comma 137 8 3" xfId="33071" xr:uid="{00000000-0005-0000-0000-000057800000}"/>
    <cellStyle name="Comma 137 9" xfId="33072" xr:uid="{00000000-0005-0000-0000-000058800000}"/>
    <cellStyle name="Comma 138" xfId="33073" xr:uid="{00000000-0005-0000-0000-000059800000}"/>
    <cellStyle name="Comma 138 10" xfId="33074" xr:uid="{00000000-0005-0000-0000-00005A800000}"/>
    <cellStyle name="Comma 138 2" xfId="33075" xr:uid="{00000000-0005-0000-0000-00005B800000}"/>
    <cellStyle name="Comma 138 2 2" xfId="33076" xr:uid="{00000000-0005-0000-0000-00005C800000}"/>
    <cellStyle name="Comma 138 2 2 2" xfId="33077" xr:uid="{00000000-0005-0000-0000-00005D800000}"/>
    <cellStyle name="Comma 138 2 2 2 2" xfId="33078" xr:uid="{00000000-0005-0000-0000-00005E800000}"/>
    <cellStyle name="Comma 138 2 2 2 3" xfId="33079" xr:uid="{00000000-0005-0000-0000-00005F800000}"/>
    <cellStyle name="Comma 138 2 2 3" xfId="33080" xr:uid="{00000000-0005-0000-0000-000060800000}"/>
    <cellStyle name="Comma 138 2 2 4" xfId="33081" xr:uid="{00000000-0005-0000-0000-000061800000}"/>
    <cellStyle name="Comma 138 2 3" xfId="33082" xr:uid="{00000000-0005-0000-0000-000062800000}"/>
    <cellStyle name="Comma 138 2 3 2" xfId="33083" xr:uid="{00000000-0005-0000-0000-000063800000}"/>
    <cellStyle name="Comma 138 2 3 3" xfId="33084" xr:uid="{00000000-0005-0000-0000-000064800000}"/>
    <cellStyle name="Comma 138 2 4" xfId="33085" xr:uid="{00000000-0005-0000-0000-000065800000}"/>
    <cellStyle name="Comma 138 2 4 2" xfId="33086" xr:uid="{00000000-0005-0000-0000-000066800000}"/>
    <cellStyle name="Comma 138 2 4 3" xfId="33087" xr:uid="{00000000-0005-0000-0000-000067800000}"/>
    <cellStyle name="Comma 138 2 5" xfId="33088" xr:uid="{00000000-0005-0000-0000-000068800000}"/>
    <cellStyle name="Comma 138 2 5 2" xfId="33089" xr:uid="{00000000-0005-0000-0000-000069800000}"/>
    <cellStyle name="Comma 138 2 5 3" xfId="33090" xr:uid="{00000000-0005-0000-0000-00006A800000}"/>
    <cellStyle name="Comma 138 2 6" xfId="33091" xr:uid="{00000000-0005-0000-0000-00006B800000}"/>
    <cellStyle name="Comma 138 2 7" xfId="33092" xr:uid="{00000000-0005-0000-0000-00006C800000}"/>
    <cellStyle name="Comma 138 3" xfId="33093" xr:uid="{00000000-0005-0000-0000-00006D800000}"/>
    <cellStyle name="Comma 138 3 2" xfId="33094" xr:uid="{00000000-0005-0000-0000-00006E800000}"/>
    <cellStyle name="Comma 138 3 2 2" xfId="33095" xr:uid="{00000000-0005-0000-0000-00006F800000}"/>
    <cellStyle name="Comma 138 3 2 2 2" xfId="33096" xr:uid="{00000000-0005-0000-0000-000070800000}"/>
    <cellStyle name="Comma 138 3 2 2 3" xfId="33097" xr:uid="{00000000-0005-0000-0000-000071800000}"/>
    <cellStyle name="Comma 138 3 2 3" xfId="33098" xr:uid="{00000000-0005-0000-0000-000072800000}"/>
    <cellStyle name="Comma 138 3 2 4" xfId="33099" xr:uid="{00000000-0005-0000-0000-000073800000}"/>
    <cellStyle name="Comma 138 3 3" xfId="33100" xr:uid="{00000000-0005-0000-0000-000074800000}"/>
    <cellStyle name="Comma 138 3 3 2" xfId="33101" xr:uid="{00000000-0005-0000-0000-000075800000}"/>
    <cellStyle name="Comma 138 3 3 3" xfId="33102" xr:uid="{00000000-0005-0000-0000-000076800000}"/>
    <cellStyle name="Comma 138 3 4" xfId="33103" xr:uid="{00000000-0005-0000-0000-000077800000}"/>
    <cellStyle name="Comma 138 3 4 2" xfId="33104" xr:uid="{00000000-0005-0000-0000-000078800000}"/>
    <cellStyle name="Comma 138 3 4 3" xfId="33105" xr:uid="{00000000-0005-0000-0000-000079800000}"/>
    <cellStyle name="Comma 138 3 5" xfId="33106" xr:uid="{00000000-0005-0000-0000-00007A800000}"/>
    <cellStyle name="Comma 138 3 5 2" xfId="33107" xr:uid="{00000000-0005-0000-0000-00007B800000}"/>
    <cellStyle name="Comma 138 3 5 3" xfId="33108" xr:uid="{00000000-0005-0000-0000-00007C800000}"/>
    <cellStyle name="Comma 138 3 6" xfId="33109" xr:uid="{00000000-0005-0000-0000-00007D800000}"/>
    <cellStyle name="Comma 138 3 7" xfId="33110" xr:uid="{00000000-0005-0000-0000-00007E800000}"/>
    <cellStyle name="Comma 138 4" xfId="33111" xr:uid="{00000000-0005-0000-0000-00007F800000}"/>
    <cellStyle name="Comma 138 4 2" xfId="33112" xr:uid="{00000000-0005-0000-0000-000080800000}"/>
    <cellStyle name="Comma 138 4 2 2" xfId="33113" xr:uid="{00000000-0005-0000-0000-000081800000}"/>
    <cellStyle name="Comma 138 4 2 2 2" xfId="33114" xr:uid="{00000000-0005-0000-0000-000082800000}"/>
    <cellStyle name="Comma 138 4 2 2 3" xfId="33115" xr:uid="{00000000-0005-0000-0000-000083800000}"/>
    <cellStyle name="Comma 138 4 2 3" xfId="33116" xr:uid="{00000000-0005-0000-0000-000084800000}"/>
    <cellStyle name="Comma 138 4 2 4" xfId="33117" xr:uid="{00000000-0005-0000-0000-000085800000}"/>
    <cellStyle name="Comma 138 4 3" xfId="33118" xr:uid="{00000000-0005-0000-0000-000086800000}"/>
    <cellStyle name="Comma 138 4 3 2" xfId="33119" xr:uid="{00000000-0005-0000-0000-000087800000}"/>
    <cellStyle name="Comma 138 4 3 3" xfId="33120" xr:uid="{00000000-0005-0000-0000-000088800000}"/>
    <cellStyle name="Comma 138 4 4" xfId="33121" xr:uid="{00000000-0005-0000-0000-000089800000}"/>
    <cellStyle name="Comma 138 4 4 2" xfId="33122" xr:uid="{00000000-0005-0000-0000-00008A800000}"/>
    <cellStyle name="Comma 138 4 4 3" xfId="33123" xr:uid="{00000000-0005-0000-0000-00008B800000}"/>
    <cellStyle name="Comma 138 4 5" xfId="33124" xr:uid="{00000000-0005-0000-0000-00008C800000}"/>
    <cellStyle name="Comma 138 4 5 2" xfId="33125" xr:uid="{00000000-0005-0000-0000-00008D800000}"/>
    <cellStyle name="Comma 138 4 5 3" xfId="33126" xr:uid="{00000000-0005-0000-0000-00008E800000}"/>
    <cellStyle name="Comma 138 4 6" xfId="33127" xr:uid="{00000000-0005-0000-0000-00008F800000}"/>
    <cellStyle name="Comma 138 4 7" xfId="33128" xr:uid="{00000000-0005-0000-0000-000090800000}"/>
    <cellStyle name="Comma 138 5" xfId="33129" xr:uid="{00000000-0005-0000-0000-000091800000}"/>
    <cellStyle name="Comma 138 5 2" xfId="33130" xr:uid="{00000000-0005-0000-0000-000092800000}"/>
    <cellStyle name="Comma 138 5 2 2" xfId="33131" xr:uid="{00000000-0005-0000-0000-000093800000}"/>
    <cellStyle name="Comma 138 5 2 3" xfId="33132" xr:uid="{00000000-0005-0000-0000-000094800000}"/>
    <cellStyle name="Comma 138 5 3" xfId="33133" xr:uid="{00000000-0005-0000-0000-000095800000}"/>
    <cellStyle name="Comma 138 5 4" xfId="33134" xr:uid="{00000000-0005-0000-0000-000096800000}"/>
    <cellStyle name="Comma 138 6" xfId="33135" xr:uid="{00000000-0005-0000-0000-000097800000}"/>
    <cellStyle name="Comma 138 6 2" xfId="33136" xr:uid="{00000000-0005-0000-0000-000098800000}"/>
    <cellStyle name="Comma 138 6 3" xfId="33137" xr:uid="{00000000-0005-0000-0000-000099800000}"/>
    <cellStyle name="Comma 138 7" xfId="33138" xr:uid="{00000000-0005-0000-0000-00009A800000}"/>
    <cellStyle name="Comma 138 7 2" xfId="33139" xr:uid="{00000000-0005-0000-0000-00009B800000}"/>
    <cellStyle name="Comma 138 7 3" xfId="33140" xr:uid="{00000000-0005-0000-0000-00009C800000}"/>
    <cellStyle name="Comma 138 8" xfId="33141" xr:uid="{00000000-0005-0000-0000-00009D800000}"/>
    <cellStyle name="Comma 138 8 2" xfId="33142" xr:uid="{00000000-0005-0000-0000-00009E800000}"/>
    <cellStyle name="Comma 138 8 3" xfId="33143" xr:uid="{00000000-0005-0000-0000-00009F800000}"/>
    <cellStyle name="Comma 138 9" xfId="33144" xr:uid="{00000000-0005-0000-0000-0000A0800000}"/>
    <cellStyle name="Comma 139" xfId="33145" xr:uid="{00000000-0005-0000-0000-0000A1800000}"/>
    <cellStyle name="Comma 139 10" xfId="33146" xr:uid="{00000000-0005-0000-0000-0000A2800000}"/>
    <cellStyle name="Comma 139 2" xfId="33147" xr:uid="{00000000-0005-0000-0000-0000A3800000}"/>
    <cellStyle name="Comma 139 2 2" xfId="33148" xr:uid="{00000000-0005-0000-0000-0000A4800000}"/>
    <cellStyle name="Comma 139 2 2 2" xfId="33149" xr:uid="{00000000-0005-0000-0000-0000A5800000}"/>
    <cellStyle name="Comma 139 2 2 2 2" xfId="33150" xr:uid="{00000000-0005-0000-0000-0000A6800000}"/>
    <cellStyle name="Comma 139 2 2 2 3" xfId="33151" xr:uid="{00000000-0005-0000-0000-0000A7800000}"/>
    <cellStyle name="Comma 139 2 2 3" xfId="33152" xr:uid="{00000000-0005-0000-0000-0000A8800000}"/>
    <cellStyle name="Comma 139 2 2 4" xfId="33153" xr:uid="{00000000-0005-0000-0000-0000A9800000}"/>
    <cellStyle name="Comma 139 2 3" xfId="33154" xr:uid="{00000000-0005-0000-0000-0000AA800000}"/>
    <cellStyle name="Comma 139 2 3 2" xfId="33155" xr:uid="{00000000-0005-0000-0000-0000AB800000}"/>
    <cellStyle name="Comma 139 2 3 3" xfId="33156" xr:uid="{00000000-0005-0000-0000-0000AC800000}"/>
    <cellStyle name="Comma 139 2 4" xfId="33157" xr:uid="{00000000-0005-0000-0000-0000AD800000}"/>
    <cellStyle name="Comma 139 2 4 2" xfId="33158" xr:uid="{00000000-0005-0000-0000-0000AE800000}"/>
    <cellStyle name="Comma 139 2 4 3" xfId="33159" xr:uid="{00000000-0005-0000-0000-0000AF800000}"/>
    <cellStyle name="Comma 139 2 5" xfId="33160" xr:uid="{00000000-0005-0000-0000-0000B0800000}"/>
    <cellStyle name="Comma 139 2 5 2" xfId="33161" xr:uid="{00000000-0005-0000-0000-0000B1800000}"/>
    <cellStyle name="Comma 139 2 5 3" xfId="33162" xr:uid="{00000000-0005-0000-0000-0000B2800000}"/>
    <cellStyle name="Comma 139 2 6" xfId="33163" xr:uid="{00000000-0005-0000-0000-0000B3800000}"/>
    <cellStyle name="Comma 139 2 7" xfId="33164" xr:uid="{00000000-0005-0000-0000-0000B4800000}"/>
    <cellStyle name="Comma 139 3" xfId="33165" xr:uid="{00000000-0005-0000-0000-0000B5800000}"/>
    <cellStyle name="Comma 139 3 2" xfId="33166" xr:uid="{00000000-0005-0000-0000-0000B6800000}"/>
    <cellStyle name="Comma 139 3 2 2" xfId="33167" xr:uid="{00000000-0005-0000-0000-0000B7800000}"/>
    <cellStyle name="Comma 139 3 2 2 2" xfId="33168" xr:uid="{00000000-0005-0000-0000-0000B8800000}"/>
    <cellStyle name="Comma 139 3 2 2 3" xfId="33169" xr:uid="{00000000-0005-0000-0000-0000B9800000}"/>
    <cellStyle name="Comma 139 3 2 3" xfId="33170" xr:uid="{00000000-0005-0000-0000-0000BA800000}"/>
    <cellStyle name="Comma 139 3 2 4" xfId="33171" xr:uid="{00000000-0005-0000-0000-0000BB800000}"/>
    <cellStyle name="Comma 139 3 3" xfId="33172" xr:uid="{00000000-0005-0000-0000-0000BC800000}"/>
    <cellStyle name="Comma 139 3 3 2" xfId="33173" xr:uid="{00000000-0005-0000-0000-0000BD800000}"/>
    <cellStyle name="Comma 139 3 3 3" xfId="33174" xr:uid="{00000000-0005-0000-0000-0000BE800000}"/>
    <cellStyle name="Comma 139 3 4" xfId="33175" xr:uid="{00000000-0005-0000-0000-0000BF800000}"/>
    <cellStyle name="Comma 139 3 4 2" xfId="33176" xr:uid="{00000000-0005-0000-0000-0000C0800000}"/>
    <cellStyle name="Comma 139 3 4 3" xfId="33177" xr:uid="{00000000-0005-0000-0000-0000C1800000}"/>
    <cellStyle name="Comma 139 3 5" xfId="33178" xr:uid="{00000000-0005-0000-0000-0000C2800000}"/>
    <cellStyle name="Comma 139 3 5 2" xfId="33179" xr:uid="{00000000-0005-0000-0000-0000C3800000}"/>
    <cellStyle name="Comma 139 3 5 3" xfId="33180" xr:uid="{00000000-0005-0000-0000-0000C4800000}"/>
    <cellStyle name="Comma 139 3 6" xfId="33181" xr:uid="{00000000-0005-0000-0000-0000C5800000}"/>
    <cellStyle name="Comma 139 3 7" xfId="33182" xr:uid="{00000000-0005-0000-0000-0000C6800000}"/>
    <cellStyle name="Comma 139 4" xfId="33183" xr:uid="{00000000-0005-0000-0000-0000C7800000}"/>
    <cellStyle name="Comma 139 4 2" xfId="33184" xr:uid="{00000000-0005-0000-0000-0000C8800000}"/>
    <cellStyle name="Comma 139 4 2 2" xfId="33185" xr:uid="{00000000-0005-0000-0000-0000C9800000}"/>
    <cellStyle name="Comma 139 4 2 2 2" xfId="33186" xr:uid="{00000000-0005-0000-0000-0000CA800000}"/>
    <cellStyle name="Comma 139 4 2 2 3" xfId="33187" xr:uid="{00000000-0005-0000-0000-0000CB800000}"/>
    <cellStyle name="Comma 139 4 2 3" xfId="33188" xr:uid="{00000000-0005-0000-0000-0000CC800000}"/>
    <cellStyle name="Comma 139 4 2 4" xfId="33189" xr:uid="{00000000-0005-0000-0000-0000CD800000}"/>
    <cellStyle name="Comma 139 4 3" xfId="33190" xr:uid="{00000000-0005-0000-0000-0000CE800000}"/>
    <cellStyle name="Comma 139 4 3 2" xfId="33191" xr:uid="{00000000-0005-0000-0000-0000CF800000}"/>
    <cellStyle name="Comma 139 4 3 3" xfId="33192" xr:uid="{00000000-0005-0000-0000-0000D0800000}"/>
    <cellStyle name="Comma 139 4 4" xfId="33193" xr:uid="{00000000-0005-0000-0000-0000D1800000}"/>
    <cellStyle name="Comma 139 4 4 2" xfId="33194" xr:uid="{00000000-0005-0000-0000-0000D2800000}"/>
    <cellStyle name="Comma 139 4 4 3" xfId="33195" xr:uid="{00000000-0005-0000-0000-0000D3800000}"/>
    <cellStyle name="Comma 139 4 5" xfId="33196" xr:uid="{00000000-0005-0000-0000-0000D4800000}"/>
    <cellStyle name="Comma 139 4 5 2" xfId="33197" xr:uid="{00000000-0005-0000-0000-0000D5800000}"/>
    <cellStyle name="Comma 139 4 5 3" xfId="33198" xr:uid="{00000000-0005-0000-0000-0000D6800000}"/>
    <cellStyle name="Comma 139 4 6" xfId="33199" xr:uid="{00000000-0005-0000-0000-0000D7800000}"/>
    <cellStyle name="Comma 139 4 7" xfId="33200" xr:uid="{00000000-0005-0000-0000-0000D8800000}"/>
    <cellStyle name="Comma 139 5" xfId="33201" xr:uid="{00000000-0005-0000-0000-0000D9800000}"/>
    <cellStyle name="Comma 139 5 2" xfId="33202" xr:uid="{00000000-0005-0000-0000-0000DA800000}"/>
    <cellStyle name="Comma 139 5 2 2" xfId="33203" xr:uid="{00000000-0005-0000-0000-0000DB800000}"/>
    <cellStyle name="Comma 139 5 2 3" xfId="33204" xr:uid="{00000000-0005-0000-0000-0000DC800000}"/>
    <cellStyle name="Comma 139 5 3" xfId="33205" xr:uid="{00000000-0005-0000-0000-0000DD800000}"/>
    <cellStyle name="Comma 139 5 4" xfId="33206" xr:uid="{00000000-0005-0000-0000-0000DE800000}"/>
    <cellStyle name="Comma 139 6" xfId="33207" xr:uid="{00000000-0005-0000-0000-0000DF800000}"/>
    <cellStyle name="Comma 139 6 2" xfId="33208" xr:uid="{00000000-0005-0000-0000-0000E0800000}"/>
    <cellStyle name="Comma 139 6 3" xfId="33209" xr:uid="{00000000-0005-0000-0000-0000E1800000}"/>
    <cellStyle name="Comma 139 7" xfId="33210" xr:uid="{00000000-0005-0000-0000-0000E2800000}"/>
    <cellStyle name="Comma 139 7 2" xfId="33211" xr:uid="{00000000-0005-0000-0000-0000E3800000}"/>
    <cellStyle name="Comma 139 7 3" xfId="33212" xr:uid="{00000000-0005-0000-0000-0000E4800000}"/>
    <cellStyle name="Comma 139 8" xfId="33213" xr:uid="{00000000-0005-0000-0000-0000E5800000}"/>
    <cellStyle name="Comma 139 8 2" xfId="33214" xr:uid="{00000000-0005-0000-0000-0000E6800000}"/>
    <cellStyle name="Comma 139 8 3" xfId="33215" xr:uid="{00000000-0005-0000-0000-0000E7800000}"/>
    <cellStyle name="Comma 139 9" xfId="33216" xr:uid="{00000000-0005-0000-0000-0000E8800000}"/>
    <cellStyle name="Comma 14" xfId="33217" xr:uid="{00000000-0005-0000-0000-0000E9800000}"/>
    <cellStyle name="Comma 140" xfId="33218" xr:uid="{00000000-0005-0000-0000-0000EA800000}"/>
    <cellStyle name="Comma 141" xfId="33219" xr:uid="{00000000-0005-0000-0000-0000EB800000}"/>
    <cellStyle name="Comma 142" xfId="33220" xr:uid="{00000000-0005-0000-0000-0000EC800000}"/>
    <cellStyle name="Comma 143" xfId="33221" xr:uid="{00000000-0005-0000-0000-0000ED800000}"/>
    <cellStyle name="Comma 144" xfId="33222" xr:uid="{00000000-0005-0000-0000-0000EE800000}"/>
    <cellStyle name="Comma 145" xfId="33223" xr:uid="{00000000-0005-0000-0000-0000EF800000}"/>
    <cellStyle name="Comma 146" xfId="33224" xr:uid="{00000000-0005-0000-0000-0000F0800000}"/>
    <cellStyle name="Comma 147" xfId="33225" xr:uid="{00000000-0005-0000-0000-0000F1800000}"/>
    <cellStyle name="Comma 148" xfId="33226" xr:uid="{00000000-0005-0000-0000-0000F2800000}"/>
    <cellStyle name="Comma 149" xfId="33227" xr:uid="{00000000-0005-0000-0000-0000F3800000}"/>
    <cellStyle name="Comma 15" xfId="33228" xr:uid="{00000000-0005-0000-0000-0000F4800000}"/>
    <cellStyle name="Comma 150" xfId="33229" xr:uid="{00000000-0005-0000-0000-0000F5800000}"/>
    <cellStyle name="Comma 151" xfId="33230" xr:uid="{00000000-0005-0000-0000-0000F6800000}"/>
    <cellStyle name="Comma 152" xfId="33231" xr:uid="{00000000-0005-0000-0000-0000F7800000}"/>
    <cellStyle name="Comma 153" xfId="33232" xr:uid="{00000000-0005-0000-0000-0000F8800000}"/>
    <cellStyle name="Comma 154" xfId="33233" xr:uid="{00000000-0005-0000-0000-0000F9800000}"/>
    <cellStyle name="Comma 155" xfId="33234" xr:uid="{00000000-0005-0000-0000-0000FA800000}"/>
    <cellStyle name="Comma 156" xfId="33235" xr:uid="{00000000-0005-0000-0000-0000FB800000}"/>
    <cellStyle name="Comma 157" xfId="33236" xr:uid="{00000000-0005-0000-0000-0000FC800000}"/>
    <cellStyle name="Comma 158" xfId="33237" xr:uid="{00000000-0005-0000-0000-0000FD800000}"/>
    <cellStyle name="Comma 159" xfId="33238" xr:uid="{00000000-0005-0000-0000-0000FE800000}"/>
    <cellStyle name="Comma 16" xfId="33239" xr:uid="{00000000-0005-0000-0000-0000FF800000}"/>
    <cellStyle name="Comma 160" xfId="33240" xr:uid="{00000000-0005-0000-0000-000000810000}"/>
    <cellStyle name="Comma 161" xfId="33241" xr:uid="{00000000-0005-0000-0000-000001810000}"/>
    <cellStyle name="Comma 162" xfId="33242" xr:uid="{00000000-0005-0000-0000-000002810000}"/>
    <cellStyle name="Comma 163" xfId="33243" xr:uid="{00000000-0005-0000-0000-000003810000}"/>
    <cellStyle name="Comma 164" xfId="33244" xr:uid="{00000000-0005-0000-0000-000004810000}"/>
    <cellStyle name="Comma 165" xfId="33245" xr:uid="{00000000-0005-0000-0000-000005810000}"/>
    <cellStyle name="Comma 166" xfId="33246" xr:uid="{00000000-0005-0000-0000-000006810000}"/>
    <cellStyle name="Comma 167" xfId="33247" xr:uid="{00000000-0005-0000-0000-000007810000}"/>
    <cellStyle name="Comma 168" xfId="33248" xr:uid="{00000000-0005-0000-0000-000008810000}"/>
    <cellStyle name="Comma 169" xfId="33249" xr:uid="{00000000-0005-0000-0000-000009810000}"/>
    <cellStyle name="Comma 17" xfId="33250" xr:uid="{00000000-0005-0000-0000-00000A810000}"/>
    <cellStyle name="Comma 170" xfId="33251" xr:uid="{00000000-0005-0000-0000-00000B810000}"/>
    <cellStyle name="Comma 171" xfId="33252" xr:uid="{00000000-0005-0000-0000-00000C810000}"/>
    <cellStyle name="Comma 172" xfId="33253" xr:uid="{00000000-0005-0000-0000-00000D810000}"/>
    <cellStyle name="Comma 173" xfId="33254" xr:uid="{00000000-0005-0000-0000-00000E810000}"/>
    <cellStyle name="Comma 174" xfId="33255" xr:uid="{00000000-0005-0000-0000-00000F810000}"/>
    <cellStyle name="Comma 175" xfId="33256" xr:uid="{00000000-0005-0000-0000-000010810000}"/>
    <cellStyle name="Comma 176" xfId="33257" xr:uid="{00000000-0005-0000-0000-000011810000}"/>
    <cellStyle name="Comma 177" xfId="33258" xr:uid="{00000000-0005-0000-0000-000012810000}"/>
    <cellStyle name="Comma 178" xfId="33259" xr:uid="{00000000-0005-0000-0000-000013810000}"/>
    <cellStyle name="Comma 179" xfId="33260" xr:uid="{00000000-0005-0000-0000-000014810000}"/>
    <cellStyle name="Comma 18" xfId="33261" xr:uid="{00000000-0005-0000-0000-000015810000}"/>
    <cellStyle name="Comma 180" xfId="33262" xr:uid="{00000000-0005-0000-0000-000016810000}"/>
    <cellStyle name="Comma 181" xfId="33263" xr:uid="{00000000-0005-0000-0000-000017810000}"/>
    <cellStyle name="Comma 181 2" xfId="33264" xr:uid="{00000000-0005-0000-0000-000018810000}"/>
    <cellStyle name="Comma 182" xfId="33265" xr:uid="{00000000-0005-0000-0000-000019810000}"/>
    <cellStyle name="Comma 182 2" xfId="33266" xr:uid="{00000000-0005-0000-0000-00001A810000}"/>
    <cellStyle name="Comma 183" xfId="33267" xr:uid="{00000000-0005-0000-0000-00001B810000}"/>
    <cellStyle name="Comma 184" xfId="33268" xr:uid="{00000000-0005-0000-0000-00001C810000}"/>
    <cellStyle name="Comma 185" xfId="33269" xr:uid="{00000000-0005-0000-0000-00001D810000}"/>
    <cellStyle name="Comma 186" xfId="33270" xr:uid="{00000000-0005-0000-0000-00001E810000}"/>
    <cellStyle name="Comma 187" xfId="33271" xr:uid="{00000000-0005-0000-0000-00001F810000}"/>
    <cellStyle name="Comma 188" xfId="33272" xr:uid="{00000000-0005-0000-0000-000020810000}"/>
    <cellStyle name="Comma 189" xfId="33273" xr:uid="{00000000-0005-0000-0000-000021810000}"/>
    <cellStyle name="Comma 19" xfId="33274" xr:uid="{00000000-0005-0000-0000-000022810000}"/>
    <cellStyle name="Comma 190" xfId="33275" xr:uid="{00000000-0005-0000-0000-000023810000}"/>
    <cellStyle name="Comma 191" xfId="33276" xr:uid="{00000000-0005-0000-0000-000024810000}"/>
    <cellStyle name="Comma 192" xfId="33277" xr:uid="{00000000-0005-0000-0000-000025810000}"/>
    <cellStyle name="Comma 193" xfId="33278" xr:uid="{00000000-0005-0000-0000-000026810000}"/>
    <cellStyle name="Comma 194" xfId="33279" xr:uid="{00000000-0005-0000-0000-000027810000}"/>
    <cellStyle name="Comma 195" xfId="33280" xr:uid="{00000000-0005-0000-0000-000028810000}"/>
    <cellStyle name="Comma 196" xfId="33281" xr:uid="{00000000-0005-0000-0000-000029810000}"/>
    <cellStyle name="Comma 197" xfId="33282" xr:uid="{00000000-0005-0000-0000-00002A810000}"/>
    <cellStyle name="Comma 198" xfId="33283" xr:uid="{00000000-0005-0000-0000-00002B810000}"/>
    <cellStyle name="Comma 199" xfId="33284" xr:uid="{00000000-0005-0000-0000-00002C810000}"/>
    <cellStyle name="Comma 2" xfId="41" xr:uid="{00000000-0005-0000-0000-00002D810000}"/>
    <cellStyle name="Comma 2 10" xfId="33285" xr:uid="{00000000-0005-0000-0000-00002E810000}"/>
    <cellStyle name="Comma 2 10 2" xfId="33286" xr:uid="{00000000-0005-0000-0000-00002F810000}"/>
    <cellStyle name="Comma 2 10 3" xfId="33287" xr:uid="{00000000-0005-0000-0000-000030810000}"/>
    <cellStyle name="Comma 2 11" xfId="33288" xr:uid="{00000000-0005-0000-0000-000031810000}"/>
    <cellStyle name="Comma 2 12" xfId="33289" xr:uid="{00000000-0005-0000-0000-000032810000}"/>
    <cellStyle name="Comma 2 2" xfId="240" xr:uid="{00000000-0005-0000-0000-000033810000}"/>
    <cellStyle name="Comma 2 2 10" xfId="33290" xr:uid="{00000000-0005-0000-0000-000034810000}"/>
    <cellStyle name="Comma 2 2 2" xfId="33291" xr:uid="{00000000-0005-0000-0000-000035810000}"/>
    <cellStyle name="Comma 2 2 2 10" xfId="33292" xr:uid="{00000000-0005-0000-0000-000036810000}"/>
    <cellStyle name="Comma 2 2 2 2" xfId="33293" xr:uid="{00000000-0005-0000-0000-000037810000}"/>
    <cellStyle name="Comma 2 2 2 2 2" xfId="33294" xr:uid="{00000000-0005-0000-0000-000038810000}"/>
    <cellStyle name="Comma 2 2 2 2 2 2" xfId="33295" xr:uid="{00000000-0005-0000-0000-000039810000}"/>
    <cellStyle name="Comma 2 2 2 2 2 2 2" xfId="33296" xr:uid="{00000000-0005-0000-0000-00003A810000}"/>
    <cellStyle name="Comma 2 2 2 2 2 2 3" xfId="33297" xr:uid="{00000000-0005-0000-0000-00003B810000}"/>
    <cellStyle name="Comma 2 2 2 2 2 3" xfId="33298" xr:uid="{00000000-0005-0000-0000-00003C810000}"/>
    <cellStyle name="Comma 2 2 2 2 2 4" xfId="33299" xr:uid="{00000000-0005-0000-0000-00003D810000}"/>
    <cellStyle name="Comma 2 2 2 2 3" xfId="33300" xr:uid="{00000000-0005-0000-0000-00003E810000}"/>
    <cellStyle name="Comma 2 2 2 2 3 2" xfId="33301" xr:uid="{00000000-0005-0000-0000-00003F810000}"/>
    <cellStyle name="Comma 2 2 2 2 3 3" xfId="33302" xr:uid="{00000000-0005-0000-0000-000040810000}"/>
    <cellStyle name="Comma 2 2 2 2 4" xfId="33303" xr:uid="{00000000-0005-0000-0000-000041810000}"/>
    <cellStyle name="Comma 2 2 2 2 4 2" xfId="33304" xr:uid="{00000000-0005-0000-0000-000042810000}"/>
    <cellStyle name="Comma 2 2 2 2 4 3" xfId="33305" xr:uid="{00000000-0005-0000-0000-000043810000}"/>
    <cellStyle name="Comma 2 2 2 2 5" xfId="33306" xr:uid="{00000000-0005-0000-0000-000044810000}"/>
    <cellStyle name="Comma 2 2 2 2 5 2" xfId="33307" xr:uid="{00000000-0005-0000-0000-000045810000}"/>
    <cellStyle name="Comma 2 2 2 2 5 3" xfId="33308" xr:uid="{00000000-0005-0000-0000-000046810000}"/>
    <cellStyle name="Comma 2 2 2 2 6" xfId="33309" xr:uid="{00000000-0005-0000-0000-000047810000}"/>
    <cellStyle name="Comma 2 2 2 2 7" xfId="33310" xr:uid="{00000000-0005-0000-0000-000048810000}"/>
    <cellStyle name="Comma 2 2 2 3" xfId="33311" xr:uid="{00000000-0005-0000-0000-000049810000}"/>
    <cellStyle name="Comma 2 2 2 3 2" xfId="33312" xr:uid="{00000000-0005-0000-0000-00004A810000}"/>
    <cellStyle name="Comma 2 2 2 3 2 2" xfId="33313" xr:uid="{00000000-0005-0000-0000-00004B810000}"/>
    <cellStyle name="Comma 2 2 2 3 2 2 2" xfId="33314" xr:uid="{00000000-0005-0000-0000-00004C810000}"/>
    <cellStyle name="Comma 2 2 2 3 2 2 3" xfId="33315" xr:uid="{00000000-0005-0000-0000-00004D810000}"/>
    <cellStyle name="Comma 2 2 2 3 2 3" xfId="33316" xr:uid="{00000000-0005-0000-0000-00004E810000}"/>
    <cellStyle name="Comma 2 2 2 3 2 4" xfId="33317" xr:uid="{00000000-0005-0000-0000-00004F810000}"/>
    <cellStyle name="Comma 2 2 2 3 3" xfId="33318" xr:uid="{00000000-0005-0000-0000-000050810000}"/>
    <cellStyle name="Comma 2 2 2 3 3 2" xfId="33319" xr:uid="{00000000-0005-0000-0000-000051810000}"/>
    <cellStyle name="Comma 2 2 2 3 3 3" xfId="33320" xr:uid="{00000000-0005-0000-0000-000052810000}"/>
    <cellStyle name="Comma 2 2 2 3 4" xfId="33321" xr:uid="{00000000-0005-0000-0000-000053810000}"/>
    <cellStyle name="Comma 2 2 2 3 4 2" xfId="33322" xr:uid="{00000000-0005-0000-0000-000054810000}"/>
    <cellStyle name="Comma 2 2 2 3 4 3" xfId="33323" xr:uid="{00000000-0005-0000-0000-000055810000}"/>
    <cellStyle name="Comma 2 2 2 3 5" xfId="33324" xr:uid="{00000000-0005-0000-0000-000056810000}"/>
    <cellStyle name="Comma 2 2 2 3 5 2" xfId="33325" xr:uid="{00000000-0005-0000-0000-000057810000}"/>
    <cellStyle name="Comma 2 2 2 3 5 3" xfId="33326" xr:uid="{00000000-0005-0000-0000-000058810000}"/>
    <cellStyle name="Comma 2 2 2 3 6" xfId="33327" xr:uid="{00000000-0005-0000-0000-000059810000}"/>
    <cellStyle name="Comma 2 2 2 3 7" xfId="33328" xr:uid="{00000000-0005-0000-0000-00005A810000}"/>
    <cellStyle name="Comma 2 2 2 4" xfId="33329" xr:uid="{00000000-0005-0000-0000-00005B810000}"/>
    <cellStyle name="Comma 2 2 2 4 2" xfId="33330" xr:uid="{00000000-0005-0000-0000-00005C810000}"/>
    <cellStyle name="Comma 2 2 2 4 2 2" xfId="33331" xr:uid="{00000000-0005-0000-0000-00005D810000}"/>
    <cellStyle name="Comma 2 2 2 4 2 2 2" xfId="33332" xr:uid="{00000000-0005-0000-0000-00005E810000}"/>
    <cellStyle name="Comma 2 2 2 4 2 2 3" xfId="33333" xr:uid="{00000000-0005-0000-0000-00005F810000}"/>
    <cellStyle name="Comma 2 2 2 4 2 3" xfId="33334" xr:uid="{00000000-0005-0000-0000-000060810000}"/>
    <cellStyle name="Comma 2 2 2 4 2 4" xfId="33335" xr:uid="{00000000-0005-0000-0000-000061810000}"/>
    <cellStyle name="Comma 2 2 2 4 3" xfId="33336" xr:uid="{00000000-0005-0000-0000-000062810000}"/>
    <cellStyle name="Comma 2 2 2 4 3 2" xfId="33337" xr:uid="{00000000-0005-0000-0000-000063810000}"/>
    <cellStyle name="Comma 2 2 2 4 3 3" xfId="33338" xr:uid="{00000000-0005-0000-0000-000064810000}"/>
    <cellStyle name="Comma 2 2 2 4 4" xfId="33339" xr:uid="{00000000-0005-0000-0000-000065810000}"/>
    <cellStyle name="Comma 2 2 2 4 4 2" xfId="33340" xr:uid="{00000000-0005-0000-0000-000066810000}"/>
    <cellStyle name="Comma 2 2 2 4 4 3" xfId="33341" xr:uid="{00000000-0005-0000-0000-000067810000}"/>
    <cellStyle name="Comma 2 2 2 4 5" xfId="33342" xr:uid="{00000000-0005-0000-0000-000068810000}"/>
    <cellStyle name="Comma 2 2 2 4 5 2" xfId="33343" xr:uid="{00000000-0005-0000-0000-000069810000}"/>
    <cellStyle name="Comma 2 2 2 4 5 3" xfId="33344" xr:uid="{00000000-0005-0000-0000-00006A810000}"/>
    <cellStyle name="Comma 2 2 2 4 6" xfId="33345" xr:uid="{00000000-0005-0000-0000-00006B810000}"/>
    <cellStyle name="Comma 2 2 2 4 7" xfId="33346" xr:uid="{00000000-0005-0000-0000-00006C810000}"/>
    <cellStyle name="Comma 2 2 2 5" xfId="33347" xr:uid="{00000000-0005-0000-0000-00006D810000}"/>
    <cellStyle name="Comma 2 2 2 5 2" xfId="33348" xr:uid="{00000000-0005-0000-0000-00006E810000}"/>
    <cellStyle name="Comma 2 2 2 5 2 2" xfId="33349" xr:uid="{00000000-0005-0000-0000-00006F810000}"/>
    <cellStyle name="Comma 2 2 2 5 2 3" xfId="33350" xr:uid="{00000000-0005-0000-0000-000070810000}"/>
    <cellStyle name="Comma 2 2 2 5 3" xfId="33351" xr:uid="{00000000-0005-0000-0000-000071810000}"/>
    <cellStyle name="Comma 2 2 2 5 4" xfId="33352" xr:uid="{00000000-0005-0000-0000-000072810000}"/>
    <cellStyle name="Comma 2 2 2 6" xfId="33353" xr:uid="{00000000-0005-0000-0000-000073810000}"/>
    <cellStyle name="Comma 2 2 2 6 2" xfId="33354" xr:uid="{00000000-0005-0000-0000-000074810000}"/>
    <cellStyle name="Comma 2 2 2 6 3" xfId="33355" xr:uid="{00000000-0005-0000-0000-000075810000}"/>
    <cellStyle name="Comma 2 2 2 7" xfId="33356" xr:uid="{00000000-0005-0000-0000-000076810000}"/>
    <cellStyle name="Comma 2 2 2 7 2" xfId="33357" xr:uid="{00000000-0005-0000-0000-000077810000}"/>
    <cellStyle name="Comma 2 2 2 7 3" xfId="33358" xr:uid="{00000000-0005-0000-0000-000078810000}"/>
    <cellStyle name="Comma 2 2 2 8" xfId="33359" xr:uid="{00000000-0005-0000-0000-000079810000}"/>
    <cellStyle name="Comma 2 2 2 8 2" xfId="33360" xr:uid="{00000000-0005-0000-0000-00007A810000}"/>
    <cellStyle name="Comma 2 2 2 8 3" xfId="33361" xr:uid="{00000000-0005-0000-0000-00007B810000}"/>
    <cellStyle name="Comma 2 2 2 9" xfId="33362" xr:uid="{00000000-0005-0000-0000-00007C810000}"/>
    <cellStyle name="Comma 2 2 3" xfId="33363" xr:uid="{00000000-0005-0000-0000-00007D810000}"/>
    <cellStyle name="Comma 2 2 3 2" xfId="33364" xr:uid="{00000000-0005-0000-0000-00007E810000}"/>
    <cellStyle name="Comma 2 2 3 2 2" xfId="33365" xr:uid="{00000000-0005-0000-0000-00007F810000}"/>
    <cellStyle name="Comma 2 2 3 2 2 2" xfId="33366" xr:uid="{00000000-0005-0000-0000-000080810000}"/>
    <cellStyle name="Comma 2 2 3 2 2 3" xfId="33367" xr:uid="{00000000-0005-0000-0000-000081810000}"/>
    <cellStyle name="Comma 2 2 3 2 3" xfId="33368" xr:uid="{00000000-0005-0000-0000-000082810000}"/>
    <cellStyle name="Comma 2 2 3 2 4" xfId="33369" xr:uid="{00000000-0005-0000-0000-000083810000}"/>
    <cellStyle name="Comma 2 2 3 3" xfId="33370" xr:uid="{00000000-0005-0000-0000-000084810000}"/>
    <cellStyle name="Comma 2 2 3 3 2" xfId="33371" xr:uid="{00000000-0005-0000-0000-000085810000}"/>
    <cellStyle name="Comma 2 2 3 3 3" xfId="33372" xr:uid="{00000000-0005-0000-0000-000086810000}"/>
    <cellStyle name="Comma 2 2 3 4" xfId="33373" xr:uid="{00000000-0005-0000-0000-000087810000}"/>
    <cellStyle name="Comma 2 2 3 4 2" xfId="33374" xr:uid="{00000000-0005-0000-0000-000088810000}"/>
    <cellStyle name="Comma 2 2 3 4 3" xfId="33375" xr:uid="{00000000-0005-0000-0000-000089810000}"/>
    <cellStyle name="Comma 2 2 3 5" xfId="33376" xr:uid="{00000000-0005-0000-0000-00008A810000}"/>
    <cellStyle name="Comma 2 2 3 5 2" xfId="33377" xr:uid="{00000000-0005-0000-0000-00008B810000}"/>
    <cellStyle name="Comma 2 2 3 5 3" xfId="33378" xr:uid="{00000000-0005-0000-0000-00008C810000}"/>
    <cellStyle name="Comma 2 2 3 6" xfId="33379" xr:uid="{00000000-0005-0000-0000-00008D810000}"/>
    <cellStyle name="Comma 2 2 3 7" xfId="33380" xr:uid="{00000000-0005-0000-0000-00008E810000}"/>
    <cellStyle name="Comma 2 2 4" xfId="33381" xr:uid="{00000000-0005-0000-0000-00008F810000}"/>
    <cellStyle name="Comma 2 2 5" xfId="33382" xr:uid="{00000000-0005-0000-0000-000090810000}"/>
    <cellStyle name="Comma 2 2 5 2" xfId="33383" xr:uid="{00000000-0005-0000-0000-000091810000}"/>
    <cellStyle name="Comma 2 2 5 2 2" xfId="33384" xr:uid="{00000000-0005-0000-0000-000092810000}"/>
    <cellStyle name="Comma 2 2 5 2 3" xfId="33385" xr:uid="{00000000-0005-0000-0000-000093810000}"/>
    <cellStyle name="Comma 2 2 5 3" xfId="33386" xr:uid="{00000000-0005-0000-0000-000094810000}"/>
    <cellStyle name="Comma 2 2 5 4" xfId="33387" xr:uid="{00000000-0005-0000-0000-000095810000}"/>
    <cellStyle name="Comma 2 2 6" xfId="33388" xr:uid="{00000000-0005-0000-0000-000096810000}"/>
    <cellStyle name="Comma 2 2 6 2" xfId="33389" xr:uid="{00000000-0005-0000-0000-000097810000}"/>
    <cellStyle name="Comma 2 2 6 3" xfId="33390" xr:uid="{00000000-0005-0000-0000-000098810000}"/>
    <cellStyle name="Comma 2 2 7" xfId="33391" xr:uid="{00000000-0005-0000-0000-000099810000}"/>
    <cellStyle name="Comma 2 2 7 2" xfId="33392" xr:uid="{00000000-0005-0000-0000-00009A810000}"/>
    <cellStyle name="Comma 2 2 7 3" xfId="33393" xr:uid="{00000000-0005-0000-0000-00009B810000}"/>
    <cellStyle name="Comma 2 2 8" xfId="33394" xr:uid="{00000000-0005-0000-0000-00009C810000}"/>
    <cellStyle name="Comma 2 2 8 2" xfId="33395" xr:uid="{00000000-0005-0000-0000-00009D810000}"/>
    <cellStyle name="Comma 2 2 8 3" xfId="33396" xr:uid="{00000000-0005-0000-0000-00009E810000}"/>
    <cellStyle name="Comma 2 2 9" xfId="33397" xr:uid="{00000000-0005-0000-0000-00009F810000}"/>
    <cellStyle name="Comma 2 3" xfId="33398" xr:uid="{00000000-0005-0000-0000-0000A0810000}"/>
    <cellStyle name="Comma 2 3 2" xfId="33399" xr:uid="{00000000-0005-0000-0000-0000A1810000}"/>
    <cellStyle name="Comma 2 3 2 2" xfId="33400" xr:uid="{00000000-0005-0000-0000-0000A2810000}"/>
    <cellStyle name="Comma 2 3 2 2 2" xfId="33401" xr:uid="{00000000-0005-0000-0000-0000A3810000}"/>
    <cellStyle name="Comma 2 3 2 2 2 2" xfId="33402" xr:uid="{00000000-0005-0000-0000-0000A4810000}"/>
    <cellStyle name="Comma 2 3 2 2 2 3" xfId="33403" xr:uid="{00000000-0005-0000-0000-0000A5810000}"/>
    <cellStyle name="Comma 2 3 2 2 3" xfId="33404" xr:uid="{00000000-0005-0000-0000-0000A6810000}"/>
    <cellStyle name="Comma 2 3 2 2 4" xfId="33405" xr:uid="{00000000-0005-0000-0000-0000A7810000}"/>
    <cellStyle name="Comma 2 3 2 3" xfId="33406" xr:uid="{00000000-0005-0000-0000-0000A8810000}"/>
    <cellStyle name="Comma 2 3 2 3 2" xfId="33407" xr:uid="{00000000-0005-0000-0000-0000A9810000}"/>
    <cellStyle name="Comma 2 3 2 3 3" xfId="33408" xr:uid="{00000000-0005-0000-0000-0000AA810000}"/>
    <cellStyle name="Comma 2 3 2 4" xfId="33409" xr:uid="{00000000-0005-0000-0000-0000AB810000}"/>
    <cellStyle name="Comma 2 3 2 4 2" xfId="33410" xr:uid="{00000000-0005-0000-0000-0000AC810000}"/>
    <cellStyle name="Comma 2 3 2 4 3" xfId="33411" xr:uid="{00000000-0005-0000-0000-0000AD810000}"/>
    <cellStyle name="Comma 2 3 2 5" xfId="33412" xr:uid="{00000000-0005-0000-0000-0000AE810000}"/>
    <cellStyle name="Comma 2 3 2 5 2" xfId="33413" xr:uid="{00000000-0005-0000-0000-0000AF810000}"/>
    <cellStyle name="Comma 2 3 2 5 3" xfId="33414" xr:uid="{00000000-0005-0000-0000-0000B0810000}"/>
    <cellStyle name="Comma 2 3 2 6" xfId="33415" xr:uid="{00000000-0005-0000-0000-0000B1810000}"/>
    <cellStyle name="Comma 2 3 2 7" xfId="33416" xr:uid="{00000000-0005-0000-0000-0000B2810000}"/>
    <cellStyle name="Comma 2 3 3" xfId="33417" xr:uid="{00000000-0005-0000-0000-0000B3810000}"/>
    <cellStyle name="Comma 2 4" xfId="33418" xr:uid="{00000000-0005-0000-0000-0000B4810000}"/>
    <cellStyle name="Comma 2 5" xfId="33419" xr:uid="{00000000-0005-0000-0000-0000B5810000}"/>
    <cellStyle name="Comma 2 5 2" xfId="33420" xr:uid="{00000000-0005-0000-0000-0000B6810000}"/>
    <cellStyle name="Comma 2 5 2 2" xfId="33421" xr:uid="{00000000-0005-0000-0000-0000B7810000}"/>
    <cellStyle name="Comma 2 5 2 2 2" xfId="33422" xr:uid="{00000000-0005-0000-0000-0000B8810000}"/>
    <cellStyle name="Comma 2 5 2 2 2 2" xfId="33423" xr:uid="{00000000-0005-0000-0000-0000B9810000}"/>
    <cellStyle name="Comma 2 5 2 2 2 3" xfId="33424" xr:uid="{00000000-0005-0000-0000-0000BA810000}"/>
    <cellStyle name="Comma 2 5 2 2 3" xfId="33425" xr:uid="{00000000-0005-0000-0000-0000BB810000}"/>
    <cellStyle name="Comma 2 5 2 2 4" xfId="33426" xr:uid="{00000000-0005-0000-0000-0000BC810000}"/>
    <cellStyle name="Comma 2 5 2 3" xfId="33427" xr:uid="{00000000-0005-0000-0000-0000BD810000}"/>
    <cellStyle name="Comma 2 5 2 3 2" xfId="33428" xr:uid="{00000000-0005-0000-0000-0000BE810000}"/>
    <cellStyle name="Comma 2 5 2 3 3" xfId="33429" xr:uid="{00000000-0005-0000-0000-0000BF810000}"/>
    <cellStyle name="Comma 2 5 2 4" xfId="33430" xr:uid="{00000000-0005-0000-0000-0000C0810000}"/>
    <cellStyle name="Comma 2 5 2 4 2" xfId="33431" xr:uid="{00000000-0005-0000-0000-0000C1810000}"/>
    <cellStyle name="Comma 2 5 2 4 3" xfId="33432" xr:uid="{00000000-0005-0000-0000-0000C2810000}"/>
    <cellStyle name="Comma 2 5 2 5" xfId="33433" xr:uid="{00000000-0005-0000-0000-0000C3810000}"/>
    <cellStyle name="Comma 2 5 2 5 2" xfId="33434" xr:uid="{00000000-0005-0000-0000-0000C4810000}"/>
    <cellStyle name="Comma 2 5 2 5 3" xfId="33435" xr:uid="{00000000-0005-0000-0000-0000C5810000}"/>
    <cellStyle name="Comma 2 5 2 6" xfId="33436" xr:uid="{00000000-0005-0000-0000-0000C6810000}"/>
    <cellStyle name="Comma 2 5 2 7" xfId="33437" xr:uid="{00000000-0005-0000-0000-0000C7810000}"/>
    <cellStyle name="Comma 2 5 3" xfId="33438" xr:uid="{00000000-0005-0000-0000-0000C8810000}"/>
    <cellStyle name="Comma 2 5 3 2" xfId="33439" xr:uid="{00000000-0005-0000-0000-0000C9810000}"/>
    <cellStyle name="Comma 2 5 3 2 2" xfId="33440" xr:uid="{00000000-0005-0000-0000-0000CA810000}"/>
    <cellStyle name="Comma 2 5 3 2 3" xfId="33441" xr:uid="{00000000-0005-0000-0000-0000CB810000}"/>
    <cellStyle name="Comma 2 5 3 3" xfId="33442" xr:uid="{00000000-0005-0000-0000-0000CC810000}"/>
    <cellStyle name="Comma 2 5 3 4" xfId="33443" xr:uid="{00000000-0005-0000-0000-0000CD810000}"/>
    <cellStyle name="Comma 2 5 4" xfId="33444" xr:uid="{00000000-0005-0000-0000-0000CE810000}"/>
    <cellStyle name="Comma 2 5 4 2" xfId="33445" xr:uid="{00000000-0005-0000-0000-0000CF810000}"/>
    <cellStyle name="Comma 2 5 4 3" xfId="33446" xr:uid="{00000000-0005-0000-0000-0000D0810000}"/>
    <cellStyle name="Comma 2 5 5" xfId="33447" xr:uid="{00000000-0005-0000-0000-0000D1810000}"/>
    <cellStyle name="Comma 2 5 5 2" xfId="33448" xr:uid="{00000000-0005-0000-0000-0000D2810000}"/>
    <cellStyle name="Comma 2 5 5 3" xfId="33449" xr:uid="{00000000-0005-0000-0000-0000D3810000}"/>
    <cellStyle name="Comma 2 5 6" xfId="33450" xr:uid="{00000000-0005-0000-0000-0000D4810000}"/>
    <cellStyle name="Comma 2 5 6 2" xfId="33451" xr:uid="{00000000-0005-0000-0000-0000D5810000}"/>
    <cellStyle name="Comma 2 5 6 3" xfId="33452" xr:uid="{00000000-0005-0000-0000-0000D6810000}"/>
    <cellStyle name="Comma 2 5 7" xfId="33453" xr:uid="{00000000-0005-0000-0000-0000D7810000}"/>
    <cellStyle name="Comma 2 5 8" xfId="33454" xr:uid="{00000000-0005-0000-0000-0000D8810000}"/>
    <cellStyle name="Comma 2 6" xfId="33455" xr:uid="{00000000-0005-0000-0000-0000D9810000}"/>
    <cellStyle name="Comma 2 7" xfId="33456" xr:uid="{00000000-0005-0000-0000-0000DA810000}"/>
    <cellStyle name="Comma 2 7 2" xfId="33457" xr:uid="{00000000-0005-0000-0000-0000DB810000}"/>
    <cellStyle name="Comma 2 7 2 2" xfId="33458" xr:uid="{00000000-0005-0000-0000-0000DC810000}"/>
    <cellStyle name="Comma 2 7 2 3" xfId="33459" xr:uid="{00000000-0005-0000-0000-0000DD810000}"/>
    <cellStyle name="Comma 2 7 3" xfId="33460" xr:uid="{00000000-0005-0000-0000-0000DE810000}"/>
    <cellStyle name="Comma 2 7 4" xfId="33461" xr:uid="{00000000-0005-0000-0000-0000DF810000}"/>
    <cellStyle name="Comma 2 8" xfId="33462" xr:uid="{00000000-0005-0000-0000-0000E0810000}"/>
    <cellStyle name="Comma 2 8 2" xfId="33463" xr:uid="{00000000-0005-0000-0000-0000E1810000}"/>
    <cellStyle name="Comma 2 8 3" xfId="33464" xr:uid="{00000000-0005-0000-0000-0000E2810000}"/>
    <cellStyle name="Comma 2 9" xfId="33465" xr:uid="{00000000-0005-0000-0000-0000E3810000}"/>
    <cellStyle name="Comma 2 9 2" xfId="33466" xr:uid="{00000000-0005-0000-0000-0000E4810000}"/>
    <cellStyle name="Comma 2 9 3" xfId="33467" xr:uid="{00000000-0005-0000-0000-0000E5810000}"/>
    <cellStyle name="Comma 20" xfId="33468" xr:uid="{00000000-0005-0000-0000-0000E6810000}"/>
    <cellStyle name="Comma 200" xfId="33469" xr:uid="{00000000-0005-0000-0000-0000E7810000}"/>
    <cellStyle name="Comma 200 2" xfId="33470" xr:uid="{00000000-0005-0000-0000-0000E8810000}"/>
    <cellStyle name="Comma 201" xfId="33471" xr:uid="{00000000-0005-0000-0000-0000E9810000}"/>
    <cellStyle name="Comma 201 10" xfId="33472" xr:uid="{00000000-0005-0000-0000-0000EA810000}"/>
    <cellStyle name="Comma 201 2" xfId="33473" xr:uid="{00000000-0005-0000-0000-0000EB810000}"/>
    <cellStyle name="Comma 201 2 2" xfId="33474" xr:uid="{00000000-0005-0000-0000-0000EC810000}"/>
    <cellStyle name="Comma 201 2 2 2" xfId="33475" xr:uid="{00000000-0005-0000-0000-0000ED810000}"/>
    <cellStyle name="Comma 201 2 2 2 2" xfId="33476" xr:uid="{00000000-0005-0000-0000-0000EE810000}"/>
    <cellStyle name="Comma 201 2 2 2 3" xfId="33477" xr:uid="{00000000-0005-0000-0000-0000EF810000}"/>
    <cellStyle name="Comma 201 2 2 3" xfId="33478" xr:uid="{00000000-0005-0000-0000-0000F0810000}"/>
    <cellStyle name="Comma 201 2 2 4" xfId="33479" xr:uid="{00000000-0005-0000-0000-0000F1810000}"/>
    <cellStyle name="Comma 201 2 3" xfId="33480" xr:uid="{00000000-0005-0000-0000-0000F2810000}"/>
    <cellStyle name="Comma 201 2 3 2" xfId="33481" xr:uid="{00000000-0005-0000-0000-0000F3810000}"/>
    <cellStyle name="Comma 201 2 3 3" xfId="33482" xr:uid="{00000000-0005-0000-0000-0000F4810000}"/>
    <cellStyle name="Comma 201 2 4" xfId="33483" xr:uid="{00000000-0005-0000-0000-0000F5810000}"/>
    <cellStyle name="Comma 201 2 4 2" xfId="33484" xr:uid="{00000000-0005-0000-0000-0000F6810000}"/>
    <cellStyle name="Comma 201 2 4 3" xfId="33485" xr:uid="{00000000-0005-0000-0000-0000F7810000}"/>
    <cellStyle name="Comma 201 2 5" xfId="33486" xr:uid="{00000000-0005-0000-0000-0000F8810000}"/>
    <cellStyle name="Comma 201 2 5 2" xfId="33487" xr:uid="{00000000-0005-0000-0000-0000F9810000}"/>
    <cellStyle name="Comma 201 2 5 3" xfId="33488" xr:uid="{00000000-0005-0000-0000-0000FA810000}"/>
    <cellStyle name="Comma 201 2 6" xfId="33489" xr:uid="{00000000-0005-0000-0000-0000FB810000}"/>
    <cellStyle name="Comma 201 2 7" xfId="33490" xr:uid="{00000000-0005-0000-0000-0000FC810000}"/>
    <cellStyle name="Comma 201 3" xfId="33491" xr:uid="{00000000-0005-0000-0000-0000FD810000}"/>
    <cellStyle name="Comma 201 3 2" xfId="33492" xr:uid="{00000000-0005-0000-0000-0000FE810000}"/>
    <cellStyle name="Comma 201 3 2 2" xfId="33493" xr:uid="{00000000-0005-0000-0000-0000FF810000}"/>
    <cellStyle name="Comma 201 3 2 2 2" xfId="33494" xr:uid="{00000000-0005-0000-0000-000000820000}"/>
    <cellStyle name="Comma 201 3 2 2 3" xfId="33495" xr:uid="{00000000-0005-0000-0000-000001820000}"/>
    <cellStyle name="Comma 201 3 2 3" xfId="33496" xr:uid="{00000000-0005-0000-0000-000002820000}"/>
    <cellStyle name="Comma 201 3 2 4" xfId="33497" xr:uid="{00000000-0005-0000-0000-000003820000}"/>
    <cellStyle name="Comma 201 3 3" xfId="33498" xr:uid="{00000000-0005-0000-0000-000004820000}"/>
    <cellStyle name="Comma 201 3 3 2" xfId="33499" xr:uid="{00000000-0005-0000-0000-000005820000}"/>
    <cellStyle name="Comma 201 3 3 3" xfId="33500" xr:uid="{00000000-0005-0000-0000-000006820000}"/>
    <cellStyle name="Comma 201 3 4" xfId="33501" xr:uid="{00000000-0005-0000-0000-000007820000}"/>
    <cellStyle name="Comma 201 3 4 2" xfId="33502" xr:uid="{00000000-0005-0000-0000-000008820000}"/>
    <cellStyle name="Comma 201 3 4 3" xfId="33503" xr:uid="{00000000-0005-0000-0000-000009820000}"/>
    <cellStyle name="Comma 201 3 5" xfId="33504" xr:uid="{00000000-0005-0000-0000-00000A820000}"/>
    <cellStyle name="Comma 201 3 5 2" xfId="33505" xr:uid="{00000000-0005-0000-0000-00000B820000}"/>
    <cellStyle name="Comma 201 3 5 3" xfId="33506" xr:uid="{00000000-0005-0000-0000-00000C820000}"/>
    <cellStyle name="Comma 201 3 6" xfId="33507" xr:uid="{00000000-0005-0000-0000-00000D820000}"/>
    <cellStyle name="Comma 201 3 7" xfId="33508" xr:uid="{00000000-0005-0000-0000-00000E820000}"/>
    <cellStyle name="Comma 201 4" xfId="33509" xr:uid="{00000000-0005-0000-0000-00000F820000}"/>
    <cellStyle name="Comma 201 4 2" xfId="33510" xr:uid="{00000000-0005-0000-0000-000010820000}"/>
    <cellStyle name="Comma 201 4 2 2" xfId="33511" xr:uid="{00000000-0005-0000-0000-000011820000}"/>
    <cellStyle name="Comma 201 4 2 2 2" xfId="33512" xr:uid="{00000000-0005-0000-0000-000012820000}"/>
    <cellStyle name="Comma 201 4 2 2 3" xfId="33513" xr:uid="{00000000-0005-0000-0000-000013820000}"/>
    <cellStyle name="Comma 201 4 2 3" xfId="33514" xr:uid="{00000000-0005-0000-0000-000014820000}"/>
    <cellStyle name="Comma 201 4 2 4" xfId="33515" xr:uid="{00000000-0005-0000-0000-000015820000}"/>
    <cellStyle name="Comma 201 4 3" xfId="33516" xr:uid="{00000000-0005-0000-0000-000016820000}"/>
    <cellStyle name="Comma 201 4 3 2" xfId="33517" xr:uid="{00000000-0005-0000-0000-000017820000}"/>
    <cellStyle name="Comma 201 4 3 3" xfId="33518" xr:uid="{00000000-0005-0000-0000-000018820000}"/>
    <cellStyle name="Comma 201 4 4" xfId="33519" xr:uid="{00000000-0005-0000-0000-000019820000}"/>
    <cellStyle name="Comma 201 4 4 2" xfId="33520" xr:uid="{00000000-0005-0000-0000-00001A820000}"/>
    <cellStyle name="Comma 201 4 4 3" xfId="33521" xr:uid="{00000000-0005-0000-0000-00001B820000}"/>
    <cellStyle name="Comma 201 4 5" xfId="33522" xr:uid="{00000000-0005-0000-0000-00001C820000}"/>
    <cellStyle name="Comma 201 4 5 2" xfId="33523" xr:uid="{00000000-0005-0000-0000-00001D820000}"/>
    <cellStyle name="Comma 201 4 5 3" xfId="33524" xr:uid="{00000000-0005-0000-0000-00001E820000}"/>
    <cellStyle name="Comma 201 4 6" xfId="33525" xr:uid="{00000000-0005-0000-0000-00001F820000}"/>
    <cellStyle name="Comma 201 4 7" xfId="33526" xr:uid="{00000000-0005-0000-0000-000020820000}"/>
    <cellStyle name="Comma 201 5" xfId="33527" xr:uid="{00000000-0005-0000-0000-000021820000}"/>
    <cellStyle name="Comma 201 5 2" xfId="33528" xr:uid="{00000000-0005-0000-0000-000022820000}"/>
    <cellStyle name="Comma 201 5 2 2" xfId="33529" xr:uid="{00000000-0005-0000-0000-000023820000}"/>
    <cellStyle name="Comma 201 5 2 3" xfId="33530" xr:uid="{00000000-0005-0000-0000-000024820000}"/>
    <cellStyle name="Comma 201 5 3" xfId="33531" xr:uid="{00000000-0005-0000-0000-000025820000}"/>
    <cellStyle name="Comma 201 5 4" xfId="33532" xr:uid="{00000000-0005-0000-0000-000026820000}"/>
    <cellStyle name="Comma 201 6" xfId="33533" xr:uid="{00000000-0005-0000-0000-000027820000}"/>
    <cellStyle name="Comma 201 6 2" xfId="33534" xr:uid="{00000000-0005-0000-0000-000028820000}"/>
    <cellStyle name="Comma 201 6 3" xfId="33535" xr:uid="{00000000-0005-0000-0000-000029820000}"/>
    <cellStyle name="Comma 201 7" xfId="33536" xr:uid="{00000000-0005-0000-0000-00002A820000}"/>
    <cellStyle name="Comma 201 7 2" xfId="33537" xr:uid="{00000000-0005-0000-0000-00002B820000}"/>
    <cellStyle name="Comma 201 7 3" xfId="33538" xr:uid="{00000000-0005-0000-0000-00002C820000}"/>
    <cellStyle name="Comma 201 8" xfId="33539" xr:uid="{00000000-0005-0000-0000-00002D820000}"/>
    <cellStyle name="Comma 201 8 2" xfId="33540" xr:uid="{00000000-0005-0000-0000-00002E820000}"/>
    <cellStyle name="Comma 201 8 3" xfId="33541" xr:uid="{00000000-0005-0000-0000-00002F820000}"/>
    <cellStyle name="Comma 201 9" xfId="33542" xr:uid="{00000000-0005-0000-0000-000030820000}"/>
    <cellStyle name="Comma 202" xfId="33543" xr:uid="{00000000-0005-0000-0000-000031820000}"/>
    <cellStyle name="Comma 203" xfId="33544" xr:uid="{00000000-0005-0000-0000-000032820000}"/>
    <cellStyle name="Comma 204" xfId="33545" xr:uid="{00000000-0005-0000-0000-000033820000}"/>
    <cellStyle name="Comma 205" xfId="33546" xr:uid="{00000000-0005-0000-0000-000034820000}"/>
    <cellStyle name="Comma 205 10" xfId="33547" xr:uid="{00000000-0005-0000-0000-000035820000}"/>
    <cellStyle name="Comma 205 2" xfId="33548" xr:uid="{00000000-0005-0000-0000-000036820000}"/>
    <cellStyle name="Comma 205 2 2" xfId="33549" xr:uid="{00000000-0005-0000-0000-000037820000}"/>
    <cellStyle name="Comma 205 2 2 2" xfId="33550" xr:uid="{00000000-0005-0000-0000-000038820000}"/>
    <cellStyle name="Comma 205 2 2 2 2" xfId="33551" xr:uid="{00000000-0005-0000-0000-000039820000}"/>
    <cellStyle name="Comma 205 2 2 2 3" xfId="33552" xr:uid="{00000000-0005-0000-0000-00003A820000}"/>
    <cellStyle name="Comma 205 2 2 3" xfId="33553" xr:uid="{00000000-0005-0000-0000-00003B820000}"/>
    <cellStyle name="Comma 205 2 2 4" xfId="33554" xr:uid="{00000000-0005-0000-0000-00003C820000}"/>
    <cellStyle name="Comma 205 2 3" xfId="33555" xr:uid="{00000000-0005-0000-0000-00003D820000}"/>
    <cellStyle name="Comma 205 2 3 2" xfId="33556" xr:uid="{00000000-0005-0000-0000-00003E820000}"/>
    <cellStyle name="Comma 205 2 3 3" xfId="33557" xr:uid="{00000000-0005-0000-0000-00003F820000}"/>
    <cellStyle name="Comma 205 2 4" xfId="33558" xr:uid="{00000000-0005-0000-0000-000040820000}"/>
    <cellStyle name="Comma 205 2 4 2" xfId="33559" xr:uid="{00000000-0005-0000-0000-000041820000}"/>
    <cellStyle name="Comma 205 2 4 3" xfId="33560" xr:uid="{00000000-0005-0000-0000-000042820000}"/>
    <cellStyle name="Comma 205 2 5" xfId="33561" xr:uid="{00000000-0005-0000-0000-000043820000}"/>
    <cellStyle name="Comma 205 2 5 2" xfId="33562" xr:uid="{00000000-0005-0000-0000-000044820000}"/>
    <cellStyle name="Comma 205 2 5 3" xfId="33563" xr:uid="{00000000-0005-0000-0000-000045820000}"/>
    <cellStyle name="Comma 205 2 6" xfId="33564" xr:uid="{00000000-0005-0000-0000-000046820000}"/>
    <cellStyle name="Comma 205 2 7" xfId="33565" xr:uid="{00000000-0005-0000-0000-000047820000}"/>
    <cellStyle name="Comma 205 3" xfId="33566" xr:uid="{00000000-0005-0000-0000-000048820000}"/>
    <cellStyle name="Comma 205 3 2" xfId="33567" xr:uid="{00000000-0005-0000-0000-000049820000}"/>
    <cellStyle name="Comma 205 3 2 2" xfId="33568" xr:uid="{00000000-0005-0000-0000-00004A820000}"/>
    <cellStyle name="Comma 205 3 2 2 2" xfId="33569" xr:uid="{00000000-0005-0000-0000-00004B820000}"/>
    <cellStyle name="Comma 205 3 2 2 3" xfId="33570" xr:uid="{00000000-0005-0000-0000-00004C820000}"/>
    <cellStyle name="Comma 205 3 2 3" xfId="33571" xr:uid="{00000000-0005-0000-0000-00004D820000}"/>
    <cellStyle name="Comma 205 3 2 4" xfId="33572" xr:uid="{00000000-0005-0000-0000-00004E820000}"/>
    <cellStyle name="Comma 205 3 3" xfId="33573" xr:uid="{00000000-0005-0000-0000-00004F820000}"/>
    <cellStyle name="Comma 205 3 3 2" xfId="33574" xr:uid="{00000000-0005-0000-0000-000050820000}"/>
    <cellStyle name="Comma 205 3 3 3" xfId="33575" xr:uid="{00000000-0005-0000-0000-000051820000}"/>
    <cellStyle name="Comma 205 3 4" xfId="33576" xr:uid="{00000000-0005-0000-0000-000052820000}"/>
    <cellStyle name="Comma 205 3 4 2" xfId="33577" xr:uid="{00000000-0005-0000-0000-000053820000}"/>
    <cellStyle name="Comma 205 3 4 3" xfId="33578" xr:uid="{00000000-0005-0000-0000-000054820000}"/>
    <cellStyle name="Comma 205 3 5" xfId="33579" xr:uid="{00000000-0005-0000-0000-000055820000}"/>
    <cellStyle name="Comma 205 3 5 2" xfId="33580" xr:uid="{00000000-0005-0000-0000-000056820000}"/>
    <cellStyle name="Comma 205 3 5 3" xfId="33581" xr:uid="{00000000-0005-0000-0000-000057820000}"/>
    <cellStyle name="Comma 205 3 6" xfId="33582" xr:uid="{00000000-0005-0000-0000-000058820000}"/>
    <cellStyle name="Comma 205 3 7" xfId="33583" xr:uid="{00000000-0005-0000-0000-000059820000}"/>
    <cellStyle name="Comma 205 4" xfId="33584" xr:uid="{00000000-0005-0000-0000-00005A820000}"/>
    <cellStyle name="Comma 205 4 2" xfId="33585" xr:uid="{00000000-0005-0000-0000-00005B820000}"/>
    <cellStyle name="Comma 205 4 2 2" xfId="33586" xr:uid="{00000000-0005-0000-0000-00005C820000}"/>
    <cellStyle name="Comma 205 4 2 2 2" xfId="33587" xr:uid="{00000000-0005-0000-0000-00005D820000}"/>
    <cellStyle name="Comma 205 4 2 2 3" xfId="33588" xr:uid="{00000000-0005-0000-0000-00005E820000}"/>
    <cellStyle name="Comma 205 4 2 3" xfId="33589" xr:uid="{00000000-0005-0000-0000-00005F820000}"/>
    <cellStyle name="Comma 205 4 2 4" xfId="33590" xr:uid="{00000000-0005-0000-0000-000060820000}"/>
    <cellStyle name="Comma 205 4 3" xfId="33591" xr:uid="{00000000-0005-0000-0000-000061820000}"/>
    <cellStyle name="Comma 205 4 3 2" xfId="33592" xr:uid="{00000000-0005-0000-0000-000062820000}"/>
    <cellStyle name="Comma 205 4 3 3" xfId="33593" xr:uid="{00000000-0005-0000-0000-000063820000}"/>
    <cellStyle name="Comma 205 4 4" xfId="33594" xr:uid="{00000000-0005-0000-0000-000064820000}"/>
    <cellStyle name="Comma 205 4 4 2" xfId="33595" xr:uid="{00000000-0005-0000-0000-000065820000}"/>
    <cellStyle name="Comma 205 4 4 3" xfId="33596" xr:uid="{00000000-0005-0000-0000-000066820000}"/>
    <cellStyle name="Comma 205 4 5" xfId="33597" xr:uid="{00000000-0005-0000-0000-000067820000}"/>
    <cellStyle name="Comma 205 4 5 2" xfId="33598" xr:uid="{00000000-0005-0000-0000-000068820000}"/>
    <cellStyle name="Comma 205 4 5 3" xfId="33599" xr:uid="{00000000-0005-0000-0000-000069820000}"/>
    <cellStyle name="Comma 205 4 6" xfId="33600" xr:uid="{00000000-0005-0000-0000-00006A820000}"/>
    <cellStyle name="Comma 205 4 7" xfId="33601" xr:uid="{00000000-0005-0000-0000-00006B820000}"/>
    <cellStyle name="Comma 205 5" xfId="33602" xr:uid="{00000000-0005-0000-0000-00006C820000}"/>
    <cellStyle name="Comma 205 5 2" xfId="33603" xr:uid="{00000000-0005-0000-0000-00006D820000}"/>
    <cellStyle name="Comma 205 5 2 2" xfId="33604" xr:uid="{00000000-0005-0000-0000-00006E820000}"/>
    <cellStyle name="Comma 205 5 2 3" xfId="33605" xr:uid="{00000000-0005-0000-0000-00006F820000}"/>
    <cellStyle name="Comma 205 5 3" xfId="33606" xr:uid="{00000000-0005-0000-0000-000070820000}"/>
    <cellStyle name="Comma 205 5 4" xfId="33607" xr:uid="{00000000-0005-0000-0000-000071820000}"/>
    <cellStyle name="Comma 205 6" xfId="33608" xr:uid="{00000000-0005-0000-0000-000072820000}"/>
    <cellStyle name="Comma 205 6 2" xfId="33609" xr:uid="{00000000-0005-0000-0000-000073820000}"/>
    <cellStyle name="Comma 205 6 3" xfId="33610" xr:uid="{00000000-0005-0000-0000-000074820000}"/>
    <cellStyle name="Comma 205 7" xfId="33611" xr:uid="{00000000-0005-0000-0000-000075820000}"/>
    <cellStyle name="Comma 205 7 2" xfId="33612" xr:uid="{00000000-0005-0000-0000-000076820000}"/>
    <cellStyle name="Comma 205 7 3" xfId="33613" xr:uid="{00000000-0005-0000-0000-000077820000}"/>
    <cellStyle name="Comma 205 8" xfId="33614" xr:uid="{00000000-0005-0000-0000-000078820000}"/>
    <cellStyle name="Comma 205 8 2" xfId="33615" xr:uid="{00000000-0005-0000-0000-000079820000}"/>
    <cellStyle name="Comma 205 8 3" xfId="33616" xr:uid="{00000000-0005-0000-0000-00007A820000}"/>
    <cellStyle name="Comma 205 9" xfId="33617" xr:uid="{00000000-0005-0000-0000-00007B820000}"/>
    <cellStyle name="Comma 206" xfId="33618" xr:uid="{00000000-0005-0000-0000-00007C820000}"/>
    <cellStyle name="Comma 206 10" xfId="33619" xr:uid="{00000000-0005-0000-0000-00007D820000}"/>
    <cellStyle name="Comma 206 2" xfId="33620" xr:uid="{00000000-0005-0000-0000-00007E820000}"/>
    <cellStyle name="Comma 206 2 2" xfId="33621" xr:uid="{00000000-0005-0000-0000-00007F820000}"/>
    <cellStyle name="Comma 206 2 2 2" xfId="33622" xr:uid="{00000000-0005-0000-0000-000080820000}"/>
    <cellStyle name="Comma 206 2 2 2 2" xfId="33623" xr:uid="{00000000-0005-0000-0000-000081820000}"/>
    <cellStyle name="Comma 206 2 2 2 3" xfId="33624" xr:uid="{00000000-0005-0000-0000-000082820000}"/>
    <cellStyle name="Comma 206 2 2 3" xfId="33625" xr:uid="{00000000-0005-0000-0000-000083820000}"/>
    <cellStyle name="Comma 206 2 2 4" xfId="33626" xr:uid="{00000000-0005-0000-0000-000084820000}"/>
    <cellStyle name="Comma 206 2 3" xfId="33627" xr:uid="{00000000-0005-0000-0000-000085820000}"/>
    <cellStyle name="Comma 206 2 3 2" xfId="33628" xr:uid="{00000000-0005-0000-0000-000086820000}"/>
    <cellStyle name="Comma 206 2 3 3" xfId="33629" xr:uid="{00000000-0005-0000-0000-000087820000}"/>
    <cellStyle name="Comma 206 2 4" xfId="33630" xr:uid="{00000000-0005-0000-0000-000088820000}"/>
    <cellStyle name="Comma 206 2 4 2" xfId="33631" xr:uid="{00000000-0005-0000-0000-000089820000}"/>
    <cellStyle name="Comma 206 2 4 3" xfId="33632" xr:uid="{00000000-0005-0000-0000-00008A820000}"/>
    <cellStyle name="Comma 206 2 5" xfId="33633" xr:uid="{00000000-0005-0000-0000-00008B820000}"/>
    <cellStyle name="Comma 206 2 5 2" xfId="33634" xr:uid="{00000000-0005-0000-0000-00008C820000}"/>
    <cellStyle name="Comma 206 2 5 3" xfId="33635" xr:uid="{00000000-0005-0000-0000-00008D820000}"/>
    <cellStyle name="Comma 206 2 6" xfId="33636" xr:uid="{00000000-0005-0000-0000-00008E820000}"/>
    <cellStyle name="Comma 206 2 7" xfId="33637" xr:uid="{00000000-0005-0000-0000-00008F820000}"/>
    <cellStyle name="Comma 206 3" xfId="33638" xr:uid="{00000000-0005-0000-0000-000090820000}"/>
    <cellStyle name="Comma 206 3 2" xfId="33639" xr:uid="{00000000-0005-0000-0000-000091820000}"/>
    <cellStyle name="Comma 206 3 2 2" xfId="33640" xr:uid="{00000000-0005-0000-0000-000092820000}"/>
    <cellStyle name="Comma 206 3 2 2 2" xfId="33641" xr:uid="{00000000-0005-0000-0000-000093820000}"/>
    <cellStyle name="Comma 206 3 2 2 3" xfId="33642" xr:uid="{00000000-0005-0000-0000-000094820000}"/>
    <cellStyle name="Comma 206 3 2 3" xfId="33643" xr:uid="{00000000-0005-0000-0000-000095820000}"/>
    <cellStyle name="Comma 206 3 2 4" xfId="33644" xr:uid="{00000000-0005-0000-0000-000096820000}"/>
    <cellStyle name="Comma 206 3 3" xfId="33645" xr:uid="{00000000-0005-0000-0000-000097820000}"/>
    <cellStyle name="Comma 206 3 3 2" xfId="33646" xr:uid="{00000000-0005-0000-0000-000098820000}"/>
    <cellStyle name="Comma 206 3 3 3" xfId="33647" xr:uid="{00000000-0005-0000-0000-000099820000}"/>
    <cellStyle name="Comma 206 3 4" xfId="33648" xr:uid="{00000000-0005-0000-0000-00009A820000}"/>
    <cellStyle name="Comma 206 3 4 2" xfId="33649" xr:uid="{00000000-0005-0000-0000-00009B820000}"/>
    <cellStyle name="Comma 206 3 4 3" xfId="33650" xr:uid="{00000000-0005-0000-0000-00009C820000}"/>
    <cellStyle name="Comma 206 3 5" xfId="33651" xr:uid="{00000000-0005-0000-0000-00009D820000}"/>
    <cellStyle name="Comma 206 3 5 2" xfId="33652" xr:uid="{00000000-0005-0000-0000-00009E820000}"/>
    <cellStyle name="Comma 206 3 5 3" xfId="33653" xr:uid="{00000000-0005-0000-0000-00009F820000}"/>
    <cellStyle name="Comma 206 3 6" xfId="33654" xr:uid="{00000000-0005-0000-0000-0000A0820000}"/>
    <cellStyle name="Comma 206 3 7" xfId="33655" xr:uid="{00000000-0005-0000-0000-0000A1820000}"/>
    <cellStyle name="Comma 206 4" xfId="33656" xr:uid="{00000000-0005-0000-0000-0000A2820000}"/>
    <cellStyle name="Comma 206 4 2" xfId="33657" xr:uid="{00000000-0005-0000-0000-0000A3820000}"/>
    <cellStyle name="Comma 206 4 2 2" xfId="33658" xr:uid="{00000000-0005-0000-0000-0000A4820000}"/>
    <cellStyle name="Comma 206 4 2 2 2" xfId="33659" xr:uid="{00000000-0005-0000-0000-0000A5820000}"/>
    <cellStyle name="Comma 206 4 2 2 3" xfId="33660" xr:uid="{00000000-0005-0000-0000-0000A6820000}"/>
    <cellStyle name="Comma 206 4 2 3" xfId="33661" xr:uid="{00000000-0005-0000-0000-0000A7820000}"/>
    <cellStyle name="Comma 206 4 2 4" xfId="33662" xr:uid="{00000000-0005-0000-0000-0000A8820000}"/>
    <cellStyle name="Comma 206 4 3" xfId="33663" xr:uid="{00000000-0005-0000-0000-0000A9820000}"/>
    <cellStyle name="Comma 206 4 3 2" xfId="33664" xr:uid="{00000000-0005-0000-0000-0000AA820000}"/>
    <cellStyle name="Comma 206 4 3 3" xfId="33665" xr:uid="{00000000-0005-0000-0000-0000AB820000}"/>
    <cellStyle name="Comma 206 4 4" xfId="33666" xr:uid="{00000000-0005-0000-0000-0000AC820000}"/>
    <cellStyle name="Comma 206 4 4 2" xfId="33667" xr:uid="{00000000-0005-0000-0000-0000AD820000}"/>
    <cellStyle name="Comma 206 4 4 3" xfId="33668" xr:uid="{00000000-0005-0000-0000-0000AE820000}"/>
    <cellStyle name="Comma 206 4 5" xfId="33669" xr:uid="{00000000-0005-0000-0000-0000AF820000}"/>
    <cellStyle name="Comma 206 4 5 2" xfId="33670" xr:uid="{00000000-0005-0000-0000-0000B0820000}"/>
    <cellStyle name="Comma 206 4 5 3" xfId="33671" xr:uid="{00000000-0005-0000-0000-0000B1820000}"/>
    <cellStyle name="Comma 206 4 6" xfId="33672" xr:uid="{00000000-0005-0000-0000-0000B2820000}"/>
    <cellStyle name="Comma 206 4 7" xfId="33673" xr:uid="{00000000-0005-0000-0000-0000B3820000}"/>
    <cellStyle name="Comma 206 5" xfId="33674" xr:uid="{00000000-0005-0000-0000-0000B4820000}"/>
    <cellStyle name="Comma 206 5 2" xfId="33675" xr:uid="{00000000-0005-0000-0000-0000B5820000}"/>
    <cellStyle name="Comma 206 5 2 2" xfId="33676" xr:uid="{00000000-0005-0000-0000-0000B6820000}"/>
    <cellStyle name="Comma 206 5 2 3" xfId="33677" xr:uid="{00000000-0005-0000-0000-0000B7820000}"/>
    <cellStyle name="Comma 206 5 3" xfId="33678" xr:uid="{00000000-0005-0000-0000-0000B8820000}"/>
    <cellStyle name="Comma 206 5 4" xfId="33679" xr:uid="{00000000-0005-0000-0000-0000B9820000}"/>
    <cellStyle name="Comma 206 6" xfId="33680" xr:uid="{00000000-0005-0000-0000-0000BA820000}"/>
    <cellStyle name="Comma 206 6 2" xfId="33681" xr:uid="{00000000-0005-0000-0000-0000BB820000}"/>
    <cellStyle name="Comma 206 6 3" xfId="33682" xr:uid="{00000000-0005-0000-0000-0000BC820000}"/>
    <cellStyle name="Comma 206 7" xfId="33683" xr:uid="{00000000-0005-0000-0000-0000BD820000}"/>
    <cellStyle name="Comma 206 7 2" xfId="33684" xr:uid="{00000000-0005-0000-0000-0000BE820000}"/>
    <cellStyle name="Comma 206 7 3" xfId="33685" xr:uid="{00000000-0005-0000-0000-0000BF820000}"/>
    <cellStyle name="Comma 206 8" xfId="33686" xr:uid="{00000000-0005-0000-0000-0000C0820000}"/>
    <cellStyle name="Comma 206 8 2" xfId="33687" xr:uid="{00000000-0005-0000-0000-0000C1820000}"/>
    <cellStyle name="Comma 206 8 3" xfId="33688" xr:uid="{00000000-0005-0000-0000-0000C2820000}"/>
    <cellStyle name="Comma 206 9" xfId="33689" xr:uid="{00000000-0005-0000-0000-0000C3820000}"/>
    <cellStyle name="Comma 207" xfId="33690" xr:uid="{00000000-0005-0000-0000-0000C4820000}"/>
    <cellStyle name="Comma 208" xfId="33691" xr:uid="{00000000-0005-0000-0000-0000C5820000}"/>
    <cellStyle name="Comma 209" xfId="33692" xr:uid="{00000000-0005-0000-0000-0000C6820000}"/>
    <cellStyle name="Comma 21" xfId="33693" xr:uid="{00000000-0005-0000-0000-0000C7820000}"/>
    <cellStyle name="Comma 21 2" xfId="33694" xr:uid="{00000000-0005-0000-0000-0000C8820000}"/>
    <cellStyle name="Comma 210" xfId="33695" xr:uid="{00000000-0005-0000-0000-0000C9820000}"/>
    <cellStyle name="Comma 210 10" xfId="33696" xr:uid="{00000000-0005-0000-0000-0000CA820000}"/>
    <cellStyle name="Comma 210 2" xfId="33697" xr:uid="{00000000-0005-0000-0000-0000CB820000}"/>
    <cellStyle name="Comma 210 2 2" xfId="33698" xr:uid="{00000000-0005-0000-0000-0000CC820000}"/>
    <cellStyle name="Comma 210 2 2 2" xfId="33699" xr:uid="{00000000-0005-0000-0000-0000CD820000}"/>
    <cellStyle name="Comma 210 2 2 2 2" xfId="33700" xr:uid="{00000000-0005-0000-0000-0000CE820000}"/>
    <cellStyle name="Comma 210 2 2 2 3" xfId="33701" xr:uid="{00000000-0005-0000-0000-0000CF820000}"/>
    <cellStyle name="Comma 210 2 2 3" xfId="33702" xr:uid="{00000000-0005-0000-0000-0000D0820000}"/>
    <cellStyle name="Comma 210 2 2 4" xfId="33703" xr:uid="{00000000-0005-0000-0000-0000D1820000}"/>
    <cellStyle name="Comma 210 2 3" xfId="33704" xr:uid="{00000000-0005-0000-0000-0000D2820000}"/>
    <cellStyle name="Comma 210 2 3 2" xfId="33705" xr:uid="{00000000-0005-0000-0000-0000D3820000}"/>
    <cellStyle name="Comma 210 2 3 3" xfId="33706" xr:uid="{00000000-0005-0000-0000-0000D4820000}"/>
    <cellStyle name="Comma 210 2 4" xfId="33707" xr:uid="{00000000-0005-0000-0000-0000D5820000}"/>
    <cellStyle name="Comma 210 2 4 2" xfId="33708" xr:uid="{00000000-0005-0000-0000-0000D6820000}"/>
    <cellStyle name="Comma 210 2 4 3" xfId="33709" xr:uid="{00000000-0005-0000-0000-0000D7820000}"/>
    <cellStyle name="Comma 210 2 5" xfId="33710" xr:uid="{00000000-0005-0000-0000-0000D8820000}"/>
    <cellStyle name="Comma 210 2 5 2" xfId="33711" xr:uid="{00000000-0005-0000-0000-0000D9820000}"/>
    <cellStyle name="Comma 210 2 5 3" xfId="33712" xr:uid="{00000000-0005-0000-0000-0000DA820000}"/>
    <cellStyle name="Comma 210 2 6" xfId="33713" xr:uid="{00000000-0005-0000-0000-0000DB820000}"/>
    <cellStyle name="Comma 210 2 7" xfId="33714" xr:uid="{00000000-0005-0000-0000-0000DC820000}"/>
    <cellStyle name="Comma 210 3" xfId="33715" xr:uid="{00000000-0005-0000-0000-0000DD820000}"/>
    <cellStyle name="Comma 210 3 2" xfId="33716" xr:uid="{00000000-0005-0000-0000-0000DE820000}"/>
    <cellStyle name="Comma 210 3 2 2" xfId="33717" xr:uid="{00000000-0005-0000-0000-0000DF820000}"/>
    <cellStyle name="Comma 210 3 2 2 2" xfId="33718" xr:uid="{00000000-0005-0000-0000-0000E0820000}"/>
    <cellStyle name="Comma 210 3 2 2 3" xfId="33719" xr:uid="{00000000-0005-0000-0000-0000E1820000}"/>
    <cellStyle name="Comma 210 3 2 3" xfId="33720" xr:uid="{00000000-0005-0000-0000-0000E2820000}"/>
    <cellStyle name="Comma 210 3 2 4" xfId="33721" xr:uid="{00000000-0005-0000-0000-0000E3820000}"/>
    <cellStyle name="Comma 210 3 3" xfId="33722" xr:uid="{00000000-0005-0000-0000-0000E4820000}"/>
    <cellStyle name="Comma 210 3 3 2" xfId="33723" xr:uid="{00000000-0005-0000-0000-0000E5820000}"/>
    <cellStyle name="Comma 210 3 3 3" xfId="33724" xr:uid="{00000000-0005-0000-0000-0000E6820000}"/>
    <cellStyle name="Comma 210 3 4" xfId="33725" xr:uid="{00000000-0005-0000-0000-0000E7820000}"/>
    <cellStyle name="Comma 210 3 4 2" xfId="33726" xr:uid="{00000000-0005-0000-0000-0000E8820000}"/>
    <cellStyle name="Comma 210 3 4 3" xfId="33727" xr:uid="{00000000-0005-0000-0000-0000E9820000}"/>
    <cellStyle name="Comma 210 3 5" xfId="33728" xr:uid="{00000000-0005-0000-0000-0000EA820000}"/>
    <cellStyle name="Comma 210 3 5 2" xfId="33729" xr:uid="{00000000-0005-0000-0000-0000EB820000}"/>
    <cellStyle name="Comma 210 3 5 3" xfId="33730" xr:uid="{00000000-0005-0000-0000-0000EC820000}"/>
    <cellStyle name="Comma 210 3 6" xfId="33731" xr:uid="{00000000-0005-0000-0000-0000ED820000}"/>
    <cellStyle name="Comma 210 3 7" xfId="33732" xr:uid="{00000000-0005-0000-0000-0000EE820000}"/>
    <cellStyle name="Comma 210 4" xfId="33733" xr:uid="{00000000-0005-0000-0000-0000EF820000}"/>
    <cellStyle name="Comma 210 4 2" xfId="33734" xr:uid="{00000000-0005-0000-0000-0000F0820000}"/>
    <cellStyle name="Comma 210 4 2 2" xfId="33735" xr:uid="{00000000-0005-0000-0000-0000F1820000}"/>
    <cellStyle name="Comma 210 4 2 2 2" xfId="33736" xr:uid="{00000000-0005-0000-0000-0000F2820000}"/>
    <cellStyle name="Comma 210 4 2 2 3" xfId="33737" xr:uid="{00000000-0005-0000-0000-0000F3820000}"/>
    <cellStyle name="Comma 210 4 2 3" xfId="33738" xr:uid="{00000000-0005-0000-0000-0000F4820000}"/>
    <cellStyle name="Comma 210 4 2 4" xfId="33739" xr:uid="{00000000-0005-0000-0000-0000F5820000}"/>
    <cellStyle name="Comma 210 4 3" xfId="33740" xr:uid="{00000000-0005-0000-0000-0000F6820000}"/>
    <cellStyle name="Comma 210 4 3 2" xfId="33741" xr:uid="{00000000-0005-0000-0000-0000F7820000}"/>
    <cellStyle name="Comma 210 4 3 3" xfId="33742" xr:uid="{00000000-0005-0000-0000-0000F8820000}"/>
    <cellStyle name="Comma 210 4 4" xfId="33743" xr:uid="{00000000-0005-0000-0000-0000F9820000}"/>
    <cellStyle name="Comma 210 4 4 2" xfId="33744" xr:uid="{00000000-0005-0000-0000-0000FA820000}"/>
    <cellStyle name="Comma 210 4 4 3" xfId="33745" xr:uid="{00000000-0005-0000-0000-0000FB820000}"/>
    <cellStyle name="Comma 210 4 5" xfId="33746" xr:uid="{00000000-0005-0000-0000-0000FC820000}"/>
    <cellStyle name="Comma 210 4 5 2" xfId="33747" xr:uid="{00000000-0005-0000-0000-0000FD820000}"/>
    <cellStyle name="Comma 210 4 5 3" xfId="33748" xr:uid="{00000000-0005-0000-0000-0000FE820000}"/>
    <cellStyle name="Comma 210 4 6" xfId="33749" xr:uid="{00000000-0005-0000-0000-0000FF820000}"/>
    <cellStyle name="Comma 210 4 7" xfId="33750" xr:uid="{00000000-0005-0000-0000-000000830000}"/>
    <cellStyle name="Comma 210 5" xfId="33751" xr:uid="{00000000-0005-0000-0000-000001830000}"/>
    <cellStyle name="Comma 210 5 2" xfId="33752" xr:uid="{00000000-0005-0000-0000-000002830000}"/>
    <cellStyle name="Comma 210 5 2 2" xfId="33753" xr:uid="{00000000-0005-0000-0000-000003830000}"/>
    <cellStyle name="Comma 210 5 2 3" xfId="33754" xr:uid="{00000000-0005-0000-0000-000004830000}"/>
    <cellStyle name="Comma 210 5 3" xfId="33755" xr:uid="{00000000-0005-0000-0000-000005830000}"/>
    <cellStyle name="Comma 210 5 4" xfId="33756" xr:uid="{00000000-0005-0000-0000-000006830000}"/>
    <cellStyle name="Comma 210 6" xfId="33757" xr:uid="{00000000-0005-0000-0000-000007830000}"/>
    <cellStyle name="Comma 210 6 2" xfId="33758" xr:uid="{00000000-0005-0000-0000-000008830000}"/>
    <cellStyle name="Comma 210 6 3" xfId="33759" xr:uid="{00000000-0005-0000-0000-000009830000}"/>
    <cellStyle name="Comma 210 7" xfId="33760" xr:uid="{00000000-0005-0000-0000-00000A830000}"/>
    <cellStyle name="Comma 210 7 2" xfId="33761" xr:uid="{00000000-0005-0000-0000-00000B830000}"/>
    <cellStyle name="Comma 210 7 3" xfId="33762" xr:uid="{00000000-0005-0000-0000-00000C830000}"/>
    <cellStyle name="Comma 210 8" xfId="33763" xr:uid="{00000000-0005-0000-0000-00000D830000}"/>
    <cellStyle name="Comma 210 8 2" xfId="33764" xr:uid="{00000000-0005-0000-0000-00000E830000}"/>
    <cellStyle name="Comma 210 8 3" xfId="33765" xr:uid="{00000000-0005-0000-0000-00000F830000}"/>
    <cellStyle name="Comma 210 9" xfId="33766" xr:uid="{00000000-0005-0000-0000-000010830000}"/>
    <cellStyle name="Comma 211" xfId="33767" xr:uid="{00000000-0005-0000-0000-000011830000}"/>
    <cellStyle name="Comma 212" xfId="33768" xr:uid="{00000000-0005-0000-0000-000012830000}"/>
    <cellStyle name="Comma 213" xfId="33769" xr:uid="{00000000-0005-0000-0000-000013830000}"/>
    <cellStyle name="Comma 214" xfId="33770" xr:uid="{00000000-0005-0000-0000-000014830000}"/>
    <cellStyle name="Comma 215" xfId="33771" xr:uid="{00000000-0005-0000-0000-000015830000}"/>
    <cellStyle name="Comma 216" xfId="33772" xr:uid="{00000000-0005-0000-0000-000016830000}"/>
    <cellStyle name="Comma 217" xfId="33773" xr:uid="{00000000-0005-0000-0000-000017830000}"/>
    <cellStyle name="Comma 218" xfId="33774" xr:uid="{00000000-0005-0000-0000-000018830000}"/>
    <cellStyle name="Comma 219" xfId="33775" xr:uid="{00000000-0005-0000-0000-000019830000}"/>
    <cellStyle name="Comma 22" xfId="33776" xr:uid="{00000000-0005-0000-0000-00001A830000}"/>
    <cellStyle name="Comma 220" xfId="33777" xr:uid="{00000000-0005-0000-0000-00001B830000}"/>
    <cellStyle name="Comma 221" xfId="33778" xr:uid="{00000000-0005-0000-0000-00001C830000}"/>
    <cellStyle name="Comma 222" xfId="33779" xr:uid="{00000000-0005-0000-0000-00001D830000}"/>
    <cellStyle name="Comma 223" xfId="33780" xr:uid="{00000000-0005-0000-0000-00001E830000}"/>
    <cellStyle name="Comma 224" xfId="33781" xr:uid="{00000000-0005-0000-0000-00001F830000}"/>
    <cellStyle name="Comma 225" xfId="33782" xr:uid="{00000000-0005-0000-0000-000020830000}"/>
    <cellStyle name="Comma 226" xfId="33783" xr:uid="{00000000-0005-0000-0000-000021830000}"/>
    <cellStyle name="Comma 227" xfId="33784" xr:uid="{00000000-0005-0000-0000-000022830000}"/>
    <cellStyle name="Comma 228" xfId="33785" xr:uid="{00000000-0005-0000-0000-000023830000}"/>
    <cellStyle name="Comma 229" xfId="33786" xr:uid="{00000000-0005-0000-0000-000024830000}"/>
    <cellStyle name="Comma 23" xfId="33787" xr:uid="{00000000-0005-0000-0000-000025830000}"/>
    <cellStyle name="Comma 230" xfId="33788" xr:uid="{00000000-0005-0000-0000-000026830000}"/>
    <cellStyle name="Comma 231" xfId="33789" xr:uid="{00000000-0005-0000-0000-000027830000}"/>
    <cellStyle name="Comma 232" xfId="33790" xr:uid="{00000000-0005-0000-0000-000028830000}"/>
    <cellStyle name="Comma 233" xfId="33791" xr:uid="{00000000-0005-0000-0000-000029830000}"/>
    <cellStyle name="Comma 234" xfId="33792" xr:uid="{00000000-0005-0000-0000-00002A830000}"/>
    <cellStyle name="Comma 235" xfId="33793" xr:uid="{00000000-0005-0000-0000-00002B830000}"/>
    <cellStyle name="Comma 236" xfId="33794" xr:uid="{00000000-0005-0000-0000-00002C830000}"/>
    <cellStyle name="Comma 237" xfId="33795" xr:uid="{00000000-0005-0000-0000-00002D830000}"/>
    <cellStyle name="Comma 238" xfId="33796" xr:uid="{00000000-0005-0000-0000-00002E830000}"/>
    <cellStyle name="Comma 239" xfId="33797" xr:uid="{00000000-0005-0000-0000-00002F830000}"/>
    <cellStyle name="Comma 24" xfId="33798" xr:uid="{00000000-0005-0000-0000-000030830000}"/>
    <cellStyle name="Comma 240" xfId="33799" xr:uid="{00000000-0005-0000-0000-000031830000}"/>
    <cellStyle name="Comma 241" xfId="33800" xr:uid="{00000000-0005-0000-0000-000032830000}"/>
    <cellStyle name="Comma 242" xfId="33801" xr:uid="{00000000-0005-0000-0000-000033830000}"/>
    <cellStyle name="Comma 243" xfId="33802" xr:uid="{00000000-0005-0000-0000-000034830000}"/>
    <cellStyle name="Comma 244" xfId="33803" xr:uid="{00000000-0005-0000-0000-000035830000}"/>
    <cellStyle name="Comma 245" xfId="33804" xr:uid="{00000000-0005-0000-0000-000036830000}"/>
    <cellStyle name="Comma 246" xfId="33805" xr:uid="{00000000-0005-0000-0000-000037830000}"/>
    <cellStyle name="Comma 246 2" xfId="33806" xr:uid="{00000000-0005-0000-0000-000038830000}"/>
    <cellStyle name="Comma 246 2 2" xfId="33807" xr:uid="{00000000-0005-0000-0000-000039830000}"/>
    <cellStyle name="Comma 246 2 2 2" xfId="33808" xr:uid="{00000000-0005-0000-0000-00003A830000}"/>
    <cellStyle name="Comma 246 2 2 3" xfId="33809" xr:uid="{00000000-0005-0000-0000-00003B830000}"/>
    <cellStyle name="Comma 246 2 3" xfId="33810" xr:uid="{00000000-0005-0000-0000-00003C830000}"/>
    <cellStyle name="Comma 246 2 4" xfId="33811" xr:uid="{00000000-0005-0000-0000-00003D830000}"/>
    <cellStyle name="Comma 246 3" xfId="33812" xr:uid="{00000000-0005-0000-0000-00003E830000}"/>
    <cellStyle name="Comma 246 3 2" xfId="33813" xr:uid="{00000000-0005-0000-0000-00003F830000}"/>
    <cellStyle name="Comma 246 3 3" xfId="33814" xr:uid="{00000000-0005-0000-0000-000040830000}"/>
    <cellStyle name="Comma 246 4" xfId="33815" xr:uid="{00000000-0005-0000-0000-000041830000}"/>
    <cellStyle name="Comma 246 4 2" xfId="33816" xr:uid="{00000000-0005-0000-0000-000042830000}"/>
    <cellStyle name="Comma 246 4 3" xfId="33817" xr:uid="{00000000-0005-0000-0000-000043830000}"/>
    <cellStyle name="Comma 246 5" xfId="33818" xr:uid="{00000000-0005-0000-0000-000044830000}"/>
    <cellStyle name="Comma 246 5 2" xfId="33819" xr:uid="{00000000-0005-0000-0000-000045830000}"/>
    <cellStyle name="Comma 246 5 3" xfId="33820" xr:uid="{00000000-0005-0000-0000-000046830000}"/>
    <cellStyle name="Comma 246 6" xfId="33821" xr:uid="{00000000-0005-0000-0000-000047830000}"/>
    <cellStyle name="Comma 246 7" xfId="33822" xr:uid="{00000000-0005-0000-0000-000048830000}"/>
    <cellStyle name="Comma 247" xfId="33823" xr:uid="{00000000-0005-0000-0000-000049830000}"/>
    <cellStyle name="Comma 247 2" xfId="33824" xr:uid="{00000000-0005-0000-0000-00004A830000}"/>
    <cellStyle name="Comma 247 2 2" xfId="33825" xr:uid="{00000000-0005-0000-0000-00004B830000}"/>
    <cellStyle name="Comma 247 2 2 2" xfId="33826" xr:uid="{00000000-0005-0000-0000-00004C830000}"/>
    <cellStyle name="Comma 247 2 2 3" xfId="33827" xr:uid="{00000000-0005-0000-0000-00004D830000}"/>
    <cellStyle name="Comma 247 2 3" xfId="33828" xr:uid="{00000000-0005-0000-0000-00004E830000}"/>
    <cellStyle name="Comma 247 2 4" xfId="33829" xr:uid="{00000000-0005-0000-0000-00004F830000}"/>
    <cellStyle name="Comma 247 3" xfId="33830" xr:uid="{00000000-0005-0000-0000-000050830000}"/>
    <cellStyle name="Comma 247 3 2" xfId="33831" xr:uid="{00000000-0005-0000-0000-000051830000}"/>
    <cellStyle name="Comma 247 3 3" xfId="33832" xr:uid="{00000000-0005-0000-0000-000052830000}"/>
    <cellStyle name="Comma 247 4" xfId="33833" xr:uid="{00000000-0005-0000-0000-000053830000}"/>
    <cellStyle name="Comma 247 4 2" xfId="33834" xr:uid="{00000000-0005-0000-0000-000054830000}"/>
    <cellStyle name="Comma 247 4 3" xfId="33835" xr:uid="{00000000-0005-0000-0000-000055830000}"/>
    <cellStyle name="Comma 247 5" xfId="33836" xr:uid="{00000000-0005-0000-0000-000056830000}"/>
    <cellStyle name="Comma 247 5 2" xfId="33837" xr:uid="{00000000-0005-0000-0000-000057830000}"/>
    <cellStyle name="Comma 247 5 3" xfId="33838" xr:uid="{00000000-0005-0000-0000-000058830000}"/>
    <cellStyle name="Comma 247 6" xfId="33839" xr:uid="{00000000-0005-0000-0000-000059830000}"/>
    <cellStyle name="Comma 247 7" xfId="33840" xr:uid="{00000000-0005-0000-0000-00005A830000}"/>
    <cellStyle name="Comma 248" xfId="33841" xr:uid="{00000000-0005-0000-0000-00005B830000}"/>
    <cellStyle name="Comma 249" xfId="33842" xr:uid="{00000000-0005-0000-0000-00005C830000}"/>
    <cellStyle name="Comma 25" xfId="33843" xr:uid="{00000000-0005-0000-0000-00005D830000}"/>
    <cellStyle name="Comma 25 2" xfId="33844" xr:uid="{00000000-0005-0000-0000-00005E830000}"/>
    <cellStyle name="Comma 250" xfId="257" xr:uid="{00000000-0005-0000-0000-00005F830000}"/>
    <cellStyle name="Comma 251" xfId="33845" xr:uid="{00000000-0005-0000-0000-000060830000}"/>
    <cellStyle name="Comma 252" xfId="33846" xr:uid="{00000000-0005-0000-0000-000061830000}"/>
    <cellStyle name="Comma 253" xfId="33847" xr:uid="{00000000-0005-0000-0000-000062830000}"/>
    <cellStyle name="Comma 254" xfId="33848" xr:uid="{00000000-0005-0000-0000-000063830000}"/>
    <cellStyle name="Comma 255" xfId="33849" xr:uid="{00000000-0005-0000-0000-000064830000}"/>
    <cellStyle name="Comma 256" xfId="33850" xr:uid="{00000000-0005-0000-0000-000065830000}"/>
    <cellStyle name="Comma 257" xfId="33851" xr:uid="{00000000-0005-0000-0000-000066830000}"/>
    <cellStyle name="Comma 258" xfId="33852" xr:uid="{00000000-0005-0000-0000-000067830000}"/>
    <cellStyle name="Comma 259" xfId="33853" xr:uid="{00000000-0005-0000-0000-000068830000}"/>
    <cellStyle name="Comma 26" xfId="33854" xr:uid="{00000000-0005-0000-0000-000069830000}"/>
    <cellStyle name="Comma 26 2" xfId="33855" xr:uid="{00000000-0005-0000-0000-00006A830000}"/>
    <cellStyle name="Comma 260" xfId="33856" xr:uid="{00000000-0005-0000-0000-00006B830000}"/>
    <cellStyle name="Comma 261" xfId="33857" xr:uid="{00000000-0005-0000-0000-00006C830000}"/>
    <cellStyle name="Comma 262" xfId="33858" xr:uid="{00000000-0005-0000-0000-00006D830000}"/>
    <cellStyle name="Comma 263" xfId="33859" xr:uid="{00000000-0005-0000-0000-00006E830000}"/>
    <cellStyle name="Comma 264" xfId="33860" xr:uid="{00000000-0005-0000-0000-00006F830000}"/>
    <cellStyle name="Comma 264 2" xfId="33861" xr:uid="{00000000-0005-0000-0000-000070830000}"/>
    <cellStyle name="Comma 264 2 2" xfId="33862" xr:uid="{00000000-0005-0000-0000-000071830000}"/>
    <cellStyle name="Comma 264 2 2 2" xfId="33863" xr:uid="{00000000-0005-0000-0000-000072830000}"/>
    <cellStyle name="Comma 264 2 2 3" xfId="33864" xr:uid="{00000000-0005-0000-0000-000073830000}"/>
    <cellStyle name="Comma 264 2 3" xfId="33865" xr:uid="{00000000-0005-0000-0000-000074830000}"/>
    <cellStyle name="Comma 264 2 4" xfId="33866" xr:uid="{00000000-0005-0000-0000-000075830000}"/>
    <cellStyle name="Comma 264 3" xfId="33867" xr:uid="{00000000-0005-0000-0000-000076830000}"/>
    <cellStyle name="Comma 264 3 2" xfId="33868" xr:uid="{00000000-0005-0000-0000-000077830000}"/>
    <cellStyle name="Comma 264 3 3" xfId="33869" xr:uid="{00000000-0005-0000-0000-000078830000}"/>
    <cellStyle name="Comma 264 4" xfId="33870" xr:uid="{00000000-0005-0000-0000-000079830000}"/>
    <cellStyle name="Comma 264 4 2" xfId="33871" xr:uid="{00000000-0005-0000-0000-00007A830000}"/>
    <cellStyle name="Comma 264 4 3" xfId="33872" xr:uid="{00000000-0005-0000-0000-00007B830000}"/>
    <cellStyle name="Comma 264 5" xfId="33873" xr:uid="{00000000-0005-0000-0000-00007C830000}"/>
    <cellStyle name="Comma 264 5 2" xfId="33874" xr:uid="{00000000-0005-0000-0000-00007D830000}"/>
    <cellStyle name="Comma 264 5 3" xfId="33875" xr:uid="{00000000-0005-0000-0000-00007E830000}"/>
    <cellStyle name="Comma 264 6" xfId="33876" xr:uid="{00000000-0005-0000-0000-00007F830000}"/>
    <cellStyle name="Comma 264 7" xfId="33877" xr:uid="{00000000-0005-0000-0000-000080830000}"/>
    <cellStyle name="Comma 265" xfId="33878" xr:uid="{00000000-0005-0000-0000-000081830000}"/>
    <cellStyle name="Comma 266" xfId="52269" xr:uid="{00000000-0005-0000-0000-000082830000}"/>
    <cellStyle name="Comma 267" xfId="52272" xr:uid="{00000000-0005-0000-0000-000083830000}"/>
    <cellStyle name="Comma 268 2" xfId="52276" xr:uid="{1399B6E0-511C-4946-B27C-7F5E2831A07D}"/>
    <cellStyle name="Comma 269" xfId="52278" xr:uid="{254C1B71-1542-4DFA-9359-AF77F7C26A49}"/>
    <cellStyle name="Comma 27" xfId="33879" xr:uid="{00000000-0005-0000-0000-000084830000}"/>
    <cellStyle name="Comma 271" xfId="52286" xr:uid="{6D304D3F-3AEA-4DDC-A8D9-401A0BF6C91C}"/>
    <cellStyle name="Comma 28" xfId="33880" xr:uid="{00000000-0005-0000-0000-000085830000}"/>
    <cellStyle name="Comma 28 2" xfId="33881" xr:uid="{00000000-0005-0000-0000-000086830000}"/>
    <cellStyle name="Comma 29" xfId="33882" xr:uid="{00000000-0005-0000-0000-000087830000}"/>
    <cellStyle name="Comma 29 2" xfId="33883" xr:uid="{00000000-0005-0000-0000-000088830000}"/>
    <cellStyle name="Comma 3" xfId="230" xr:uid="{00000000-0005-0000-0000-000089830000}"/>
    <cellStyle name="Comma 3 10" xfId="33884" xr:uid="{00000000-0005-0000-0000-00008A830000}"/>
    <cellStyle name="Comma 3 10 2" xfId="33885" xr:uid="{00000000-0005-0000-0000-00008B830000}"/>
    <cellStyle name="Comma 3 10 3" xfId="33886" xr:uid="{00000000-0005-0000-0000-00008C830000}"/>
    <cellStyle name="Comma 3 11" xfId="33887" xr:uid="{00000000-0005-0000-0000-00008D830000}"/>
    <cellStyle name="Comma 3 11 2" xfId="33888" xr:uid="{00000000-0005-0000-0000-00008E830000}"/>
    <cellStyle name="Comma 3 11 3" xfId="33889" xr:uid="{00000000-0005-0000-0000-00008F830000}"/>
    <cellStyle name="Comma 3 12" xfId="33890" xr:uid="{00000000-0005-0000-0000-000090830000}"/>
    <cellStyle name="Comma 3 12 2" xfId="33891" xr:uid="{00000000-0005-0000-0000-000091830000}"/>
    <cellStyle name="Comma 3 12 3" xfId="33892" xr:uid="{00000000-0005-0000-0000-000092830000}"/>
    <cellStyle name="Comma 3 13" xfId="33893" xr:uid="{00000000-0005-0000-0000-000093830000}"/>
    <cellStyle name="Comma 3 14" xfId="33894" xr:uid="{00000000-0005-0000-0000-000094830000}"/>
    <cellStyle name="Comma 3 15" xfId="52273" xr:uid="{00000000-0005-0000-0000-000095830000}"/>
    <cellStyle name="Comma 3 16" xfId="52277" xr:uid="{ADFC7B6E-D9B4-492C-8DD7-1E33AE70D9CC}"/>
    <cellStyle name="Comma 3 16 2" xfId="52290" xr:uid="{187D0567-2EA7-4B3A-923E-801C78904EF3}"/>
    <cellStyle name="Comma 3 17" xfId="52289" xr:uid="{2783B829-1C77-4D77-900C-552C503E8E3F}"/>
    <cellStyle name="Comma 3 2" xfId="233" xr:uid="{00000000-0005-0000-0000-000096830000}"/>
    <cellStyle name="Comma 3 2 10" xfId="33895" xr:uid="{00000000-0005-0000-0000-000097830000}"/>
    <cellStyle name="Comma 3 2 2" xfId="33896" xr:uid="{00000000-0005-0000-0000-000098830000}"/>
    <cellStyle name="Comma 3 2 2 10" xfId="33897" xr:uid="{00000000-0005-0000-0000-000099830000}"/>
    <cellStyle name="Comma 3 2 2 10 2" xfId="33898" xr:uid="{00000000-0005-0000-0000-00009A830000}"/>
    <cellStyle name="Comma 3 2 2 10 3" xfId="33899" xr:uid="{00000000-0005-0000-0000-00009B830000}"/>
    <cellStyle name="Comma 3 2 2 11" xfId="33900" xr:uid="{00000000-0005-0000-0000-00009C830000}"/>
    <cellStyle name="Comma 3 2 2 12" xfId="33901" xr:uid="{00000000-0005-0000-0000-00009D830000}"/>
    <cellStyle name="Comma 3 2 2 2" xfId="33902" xr:uid="{00000000-0005-0000-0000-00009E830000}"/>
    <cellStyle name="Comma 3 2 2 2 2" xfId="33903" xr:uid="{00000000-0005-0000-0000-00009F830000}"/>
    <cellStyle name="Comma 3 2 2 2 2 2" xfId="33904" xr:uid="{00000000-0005-0000-0000-0000A0830000}"/>
    <cellStyle name="Comma 3 2 2 2 2 2 2" xfId="33905" xr:uid="{00000000-0005-0000-0000-0000A1830000}"/>
    <cellStyle name="Comma 3 2 2 2 2 2 3" xfId="33906" xr:uid="{00000000-0005-0000-0000-0000A2830000}"/>
    <cellStyle name="Comma 3 2 2 2 2 3" xfId="33907" xr:uid="{00000000-0005-0000-0000-0000A3830000}"/>
    <cellStyle name="Comma 3 2 2 2 2 4" xfId="33908" xr:uid="{00000000-0005-0000-0000-0000A4830000}"/>
    <cellStyle name="Comma 3 2 2 2 3" xfId="33909" xr:uid="{00000000-0005-0000-0000-0000A5830000}"/>
    <cellStyle name="Comma 3 2 2 2 3 2" xfId="33910" xr:uid="{00000000-0005-0000-0000-0000A6830000}"/>
    <cellStyle name="Comma 3 2 2 2 3 3" xfId="33911" xr:uid="{00000000-0005-0000-0000-0000A7830000}"/>
    <cellStyle name="Comma 3 2 2 2 4" xfId="33912" xr:uid="{00000000-0005-0000-0000-0000A8830000}"/>
    <cellStyle name="Comma 3 2 2 2 4 2" xfId="33913" xr:uid="{00000000-0005-0000-0000-0000A9830000}"/>
    <cellStyle name="Comma 3 2 2 2 4 3" xfId="33914" xr:uid="{00000000-0005-0000-0000-0000AA830000}"/>
    <cellStyle name="Comma 3 2 2 2 5" xfId="33915" xr:uid="{00000000-0005-0000-0000-0000AB830000}"/>
    <cellStyle name="Comma 3 2 2 2 5 2" xfId="33916" xr:uid="{00000000-0005-0000-0000-0000AC830000}"/>
    <cellStyle name="Comma 3 2 2 2 5 3" xfId="33917" xr:uid="{00000000-0005-0000-0000-0000AD830000}"/>
    <cellStyle name="Comma 3 2 2 2 6" xfId="33918" xr:uid="{00000000-0005-0000-0000-0000AE830000}"/>
    <cellStyle name="Comma 3 2 2 2 7" xfId="33919" xr:uid="{00000000-0005-0000-0000-0000AF830000}"/>
    <cellStyle name="Comma 3 2 2 3" xfId="33920" xr:uid="{00000000-0005-0000-0000-0000B0830000}"/>
    <cellStyle name="Comma 3 2 2 3 2" xfId="33921" xr:uid="{00000000-0005-0000-0000-0000B1830000}"/>
    <cellStyle name="Comma 3 2 2 3 2 2" xfId="33922" xr:uid="{00000000-0005-0000-0000-0000B2830000}"/>
    <cellStyle name="Comma 3 2 2 3 2 2 2" xfId="33923" xr:uid="{00000000-0005-0000-0000-0000B3830000}"/>
    <cellStyle name="Comma 3 2 2 3 2 2 3" xfId="33924" xr:uid="{00000000-0005-0000-0000-0000B4830000}"/>
    <cellStyle name="Comma 3 2 2 3 2 3" xfId="33925" xr:uid="{00000000-0005-0000-0000-0000B5830000}"/>
    <cellStyle name="Comma 3 2 2 3 2 4" xfId="33926" xr:uid="{00000000-0005-0000-0000-0000B6830000}"/>
    <cellStyle name="Comma 3 2 2 3 3" xfId="33927" xr:uid="{00000000-0005-0000-0000-0000B7830000}"/>
    <cellStyle name="Comma 3 2 2 3 3 2" xfId="33928" xr:uid="{00000000-0005-0000-0000-0000B8830000}"/>
    <cellStyle name="Comma 3 2 2 3 3 3" xfId="33929" xr:uid="{00000000-0005-0000-0000-0000B9830000}"/>
    <cellStyle name="Comma 3 2 2 3 4" xfId="33930" xr:uid="{00000000-0005-0000-0000-0000BA830000}"/>
    <cellStyle name="Comma 3 2 2 3 4 2" xfId="33931" xr:uid="{00000000-0005-0000-0000-0000BB830000}"/>
    <cellStyle name="Comma 3 2 2 3 4 3" xfId="33932" xr:uid="{00000000-0005-0000-0000-0000BC830000}"/>
    <cellStyle name="Comma 3 2 2 3 5" xfId="33933" xr:uid="{00000000-0005-0000-0000-0000BD830000}"/>
    <cellStyle name="Comma 3 2 2 3 5 2" xfId="33934" xr:uid="{00000000-0005-0000-0000-0000BE830000}"/>
    <cellStyle name="Comma 3 2 2 3 5 3" xfId="33935" xr:uid="{00000000-0005-0000-0000-0000BF830000}"/>
    <cellStyle name="Comma 3 2 2 3 6" xfId="33936" xr:uid="{00000000-0005-0000-0000-0000C0830000}"/>
    <cellStyle name="Comma 3 2 2 3 7" xfId="33937" xr:uid="{00000000-0005-0000-0000-0000C1830000}"/>
    <cellStyle name="Comma 3 2 2 4" xfId="33938" xr:uid="{00000000-0005-0000-0000-0000C2830000}"/>
    <cellStyle name="Comma 3 2 2 4 2" xfId="33939" xr:uid="{00000000-0005-0000-0000-0000C3830000}"/>
    <cellStyle name="Comma 3 2 2 4 2 2" xfId="33940" xr:uid="{00000000-0005-0000-0000-0000C4830000}"/>
    <cellStyle name="Comma 3 2 2 4 2 2 2" xfId="33941" xr:uid="{00000000-0005-0000-0000-0000C5830000}"/>
    <cellStyle name="Comma 3 2 2 4 2 2 3" xfId="33942" xr:uid="{00000000-0005-0000-0000-0000C6830000}"/>
    <cellStyle name="Comma 3 2 2 4 2 3" xfId="33943" xr:uid="{00000000-0005-0000-0000-0000C7830000}"/>
    <cellStyle name="Comma 3 2 2 4 2 4" xfId="33944" xr:uid="{00000000-0005-0000-0000-0000C8830000}"/>
    <cellStyle name="Comma 3 2 2 4 3" xfId="33945" xr:uid="{00000000-0005-0000-0000-0000C9830000}"/>
    <cellStyle name="Comma 3 2 2 4 3 2" xfId="33946" xr:uid="{00000000-0005-0000-0000-0000CA830000}"/>
    <cellStyle name="Comma 3 2 2 4 3 3" xfId="33947" xr:uid="{00000000-0005-0000-0000-0000CB830000}"/>
    <cellStyle name="Comma 3 2 2 4 4" xfId="33948" xr:uid="{00000000-0005-0000-0000-0000CC830000}"/>
    <cellStyle name="Comma 3 2 2 4 4 2" xfId="33949" xr:uid="{00000000-0005-0000-0000-0000CD830000}"/>
    <cellStyle name="Comma 3 2 2 4 4 3" xfId="33950" xr:uid="{00000000-0005-0000-0000-0000CE830000}"/>
    <cellStyle name="Comma 3 2 2 4 5" xfId="33951" xr:uid="{00000000-0005-0000-0000-0000CF830000}"/>
    <cellStyle name="Comma 3 2 2 4 5 2" xfId="33952" xr:uid="{00000000-0005-0000-0000-0000D0830000}"/>
    <cellStyle name="Comma 3 2 2 4 5 3" xfId="33953" xr:uid="{00000000-0005-0000-0000-0000D1830000}"/>
    <cellStyle name="Comma 3 2 2 4 6" xfId="33954" xr:uid="{00000000-0005-0000-0000-0000D2830000}"/>
    <cellStyle name="Comma 3 2 2 4 7" xfId="33955" xr:uid="{00000000-0005-0000-0000-0000D3830000}"/>
    <cellStyle name="Comma 3 2 2 5" xfId="33956" xr:uid="{00000000-0005-0000-0000-0000D4830000}"/>
    <cellStyle name="Comma 3 2 2 5 2" xfId="33957" xr:uid="{00000000-0005-0000-0000-0000D5830000}"/>
    <cellStyle name="Comma 3 2 2 5 2 2" xfId="33958" xr:uid="{00000000-0005-0000-0000-0000D6830000}"/>
    <cellStyle name="Comma 3 2 2 5 2 2 2" xfId="33959" xr:uid="{00000000-0005-0000-0000-0000D7830000}"/>
    <cellStyle name="Comma 3 2 2 5 2 2 3" xfId="33960" xr:uid="{00000000-0005-0000-0000-0000D8830000}"/>
    <cellStyle name="Comma 3 2 2 5 2 3" xfId="33961" xr:uid="{00000000-0005-0000-0000-0000D9830000}"/>
    <cellStyle name="Comma 3 2 2 5 2 4" xfId="33962" xr:uid="{00000000-0005-0000-0000-0000DA830000}"/>
    <cellStyle name="Comma 3 2 2 5 3" xfId="33963" xr:uid="{00000000-0005-0000-0000-0000DB830000}"/>
    <cellStyle name="Comma 3 2 2 5 3 2" xfId="33964" xr:uid="{00000000-0005-0000-0000-0000DC830000}"/>
    <cellStyle name="Comma 3 2 2 5 3 3" xfId="33965" xr:uid="{00000000-0005-0000-0000-0000DD830000}"/>
    <cellStyle name="Comma 3 2 2 5 4" xfId="33966" xr:uid="{00000000-0005-0000-0000-0000DE830000}"/>
    <cellStyle name="Comma 3 2 2 5 4 2" xfId="33967" xr:uid="{00000000-0005-0000-0000-0000DF830000}"/>
    <cellStyle name="Comma 3 2 2 5 4 3" xfId="33968" xr:uid="{00000000-0005-0000-0000-0000E0830000}"/>
    <cellStyle name="Comma 3 2 2 5 5" xfId="33969" xr:uid="{00000000-0005-0000-0000-0000E1830000}"/>
    <cellStyle name="Comma 3 2 2 5 5 2" xfId="33970" xr:uid="{00000000-0005-0000-0000-0000E2830000}"/>
    <cellStyle name="Comma 3 2 2 5 5 3" xfId="33971" xr:uid="{00000000-0005-0000-0000-0000E3830000}"/>
    <cellStyle name="Comma 3 2 2 5 6" xfId="33972" xr:uid="{00000000-0005-0000-0000-0000E4830000}"/>
    <cellStyle name="Comma 3 2 2 5 7" xfId="33973" xr:uid="{00000000-0005-0000-0000-0000E5830000}"/>
    <cellStyle name="Comma 3 2 2 6" xfId="33974" xr:uid="{00000000-0005-0000-0000-0000E6830000}"/>
    <cellStyle name="Comma 3 2 2 6 2" xfId="33975" xr:uid="{00000000-0005-0000-0000-0000E7830000}"/>
    <cellStyle name="Comma 3 2 2 6 2 2" xfId="33976" xr:uid="{00000000-0005-0000-0000-0000E8830000}"/>
    <cellStyle name="Comma 3 2 2 6 2 2 2" xfId="33977" xr:uid="{00000000-0005-0000-0000-0000E9830000}"/>
    <cellStyle name="Comma 3 2 2 6 2 2 3" xfId="33978" xr:uid="{00000000-0005-0000-0000-0000EA830000}"/>
    <cellStyle name="Comma 3 2 2 6 2 3" xfId="33979" xr:uid="{00000000-0005-0000-0000-0000EB830000}"/>
    <cellStyle name="Comma 3 2 2 6 2 4" xfId="33980" xr:uid="{00000000-0005-0000-0000-0000EC830000}"/>
    <cellStyle name="Comma 3 2 2 6 3" xfId="33981" xr:uid="{00000000-0005-0000-0000-0000ED830000}"/>
    <cellStyle name="Comma 3 2 2 6 3 2" xfId="33982" xr:uid="{00000000-0005-0000-0000-0000EE830000}"/>
    <cellStyle name="Comma 3 2 2 6 3 3" xfId="33983" xr:uid="{00000000-0005-0000-0000-0000EF830000}"/>
    <cellStyle name="Comma 3 2 2 6 4" xfId="33984" xr:uid="{00000000-0005-0000-0000-0000F0830000}"/>
    <cellStyle name="Comma 3 2 2 6 4 2" xfId="33985" xr:uid="{00000000-0005-0000-0000-0000F1830000}"/>
    <cellStyle name="Comma 3 2 2 6 4 3" xfId="33986" xr:uid="{00000000-0005-0000-0000-0000F2830000}"/>
    <cellStyle name="Comma 3 2 2 6 5" xfId="33987" xr:uid="{00000000-0005-0000-0000-0000F3830000}"/>
    <cellStyle name="Comma 3 2 2 6 5 2" xfId="33988" xr:uid="{00000000-0005-0000-0000-0000F4830000}"/>
    <cellStyle name="Comma 3 2 2 6 5 3" xfId="33989" xr:uid="{00000000-0005-0000-0000-0000F5830000}"/>
    <cellStyle name="Comma 3 2 2 6 6" xfId="33990" xr:uid="{00000000-0005-0000-0000-0000F6830000}"/>
    <cellStyle name="Comma 3 2 2 6 7" xfId="33991" xr:uid="{00000000-0005-0000-0000-0000F7830000}"/>
    <cellStyle name="Comma 3 2 2 7" xfId="33992" xr:uid="{00000000-0005-0000-0000-0000F8830000}"/>
    <cellStyle name="Comma 3 2 2 7 2" xfId="33993" xr:uid="{00000000-0005-0000-0000-0000F9830000}"/>
    <cellStyle name="Comma 3 2 2 7 2 2" xfId="33994" xr:uid="{00000000-0005-0000-0000-0000FA830000}"/>
    <cellStyle name="Comma 3 2 2 7 2 3" xfId="33995" xr:uid="{00000000-0005-0000-0000-0000FB830000}"/>
    <cellStyle name="Comma 3 2 2 7 3" xfId="33996" xr:uid="{00000000-0005-0000-0000-0000FC830000}"/>
    <cellStyle name="Comma 3 2 2 7 4" xfId="33997" xr:uid="{00000000-0005-0000-0000-0000FD830000}"/>
    <cellStyle name="Comma 3 2 2 8" xfId="33998" xr:uid="{00000000-0005-0000-0000-0000FE830000}"/>
    <cellStyle name="Comma 3 2 2 8 2" xfId="33999" xr:uid="{00000000-0005-0000-0000-0000FF830000}"/>
    <cellStyle name="Comma 3 2 2 8 3" xfId="34000" xr:uid="{00000000-0005-0000-0000-000000840000}"/>
    <cellStyle name="Comma 3 2 2 9" xfId="34001" xr:uid="{00000000-0005-0000-0000-000001840000}"/>
    <cellStyle name="Comma 3 2 2 9 2" xfId="34002" xr:uid="{00000000-0005-0000-0000-000002840000}"/>
    <cellStyle name="Comma 3 2 2 9 3" xfId="34003" xr:uid="{00000000-0005-0000-0000-000003840000}"/>
    <cellStyle name="Comma 3 2 3" xfId="34004" xr:uid="{00000000-0005-0000-0000-000004840000}"/>
    <cellStyle name="Comma 3 2 4" xfId="34005" xr:uid="{00000000-0005-0000-0000-000005840000}"/>
    <cellStyle name="Comma 3 2 5" xfId="34006" xr:uid="{00000000-0005-0000-0000-000006840000}"/>
    <cellStyle name="Comma 3 2 5 2" xfId="34007" xr:uid="{00000000-0005-0000-0000-000007840000}"/>
    <cellStyle name="Comma 3 2 5 2 2" xfId="34008" xr:uid="{00000000-0005-0000-0000-000008840000}"/>
    <cellStyle name="Comma 3 2 5 2 3" xfId="34009" xr:uid="{00000000-0005-0000-0000-000009840000}"/>
    <cellStyle name="Comma 3 2 5 3" xfId="34010" xr:uid="{00000000-0005-0000-0000-00000A840000}"/>
    <cellStyle name="Comma 3 2 5 4" xfId="34011" xr:uid="{00000000-0005-0000-0000-00000B840000}"/>
    <cellStyle name="Comma 3 2 6" xfId="34012" xr:uid="{00000000-0005-0000-0000-00000C840000}"/>
    <cellStyle name="Comma 3 2 6 2" xfId="34013" xr:uid="{00000000-0005-0000-0000-00000D840000}"/>
    <cellStyle name="Comma 3 2 6 3" xfId="34014" xr:uid="{00000000-0005-0000-0000-00000E840000}"/>
    <cellStyle name="Comma 3 2 7" xfId="34015" xr:uid="{00000000-0005-0000-0000-00000F840000}"/>
    <cellStyle name="Comma 3 2 7 2" xfId="34016" xr:uid="{00000000-0005-0000-0000-000010840000}"/>
    <cellStyle name="Comma 3 2 7 3" xfId="34017" xr:uid="{00000000-0005-0000-0000-000011840000}"/>
    <cellStyle name="Comma 3 2 8" xfId="34018" xr:uid="{00000000-0005-0000-0000-000012840000}"/>
    <cellStyle name="Comma 3 2 8 2" xfId="34019" xr:uid="{00000000-0005-0000-0000-000013840000}"/>
    <cellStyle name="Comma 3 2 8 3" xfId="34020" xr:uid="{00000000-0005-0000-0000-000014840000}"/>
    <cellStyle name="Comma 3 2 9" xfId="34021" xr:uid="{00000000-0005-0000-0000-000015840000}"/>
    <cellStyle name="Comma 3 3" xfId="34022" xr:uid="{00000000-0005-0000-0000-000016840000}"/>
    <cellStyle name="Comma 3 3 2" xfId="34023" xr:uid="{00000000-0005-0000-0000-000017840000}"/>
    <cellStyle name="Comma 3 3 2 2" xfId="34024" xr:uid="{00000000-0005-0000-0000-000018840000}"/>
    <cellStyle name="Comma 3 3 2 2 2" xfId="34025" xr:uid="{00000000-0005-0000-0000-000019840000}"/>
    <cellStyle name="Comma 3 3 2 2 2 2" xfId="34026" xr:uid="{00000000-0005-0000-0000-00001A840000}"/>
    <cellStyle name="Comma 3 3 2 2 2 3" xfId="34027" xr:uid="{00000000-0005-0000-0000-00001B840000}"/>
    <cellStyle name="Comma 3 3 2 2 3" xfId="34028" xr:uid="{00000000-0005-0000-0000-00001C840000}"/>
    <cellStyle name="Comma 3 3 2 2 4" xfId="34029" xr:uid="{00000000-0005-0000-0000-00001D840000}"/>
    <cellStyle name="Comma 3 3 2 3" xfId="34030" xr:uid="{00000000-0005-0000-0000-00001E840000}"/>
    <cellStyle name="Comma 3 3 2 3 2" xfId="34031" xr:uid="{00000000-0005-0000-0000-00001F840000}"/>
    <cellStyle name="Comma 3 3 2 3 3" xfId="34032" xr:uid="{00000000-0005-0000-0000-000020840000}"/>
    <cellStyle name="Comma 3 3 2 4" xfId="34033" xr:uid="{00000000-0005-0000-0000-000021840000}"/>
    <cellStyle name="Comma 3 3 2 4 2" xfId="34034" xr:uid="{00000000-0005-0000-0000-000022840000}"/>
    <cellStyle name="Comma 3 3 2 4 3" xfId="34035" xr:uid="{00000000-0005-0000-0000-000023840000}"/>
    <cellStyle name="Comma 3 3 2 5" xfId="34036" xr:uid="{00000000-0005-0000-0000-000024840000}"/>
    <cellStyle name="Comma 3 3 2 5 2" xfId="34037" xr:uid="{00000000-0005-0000-0000-000025840000}"/>
    <cellStyle name="Comma 3 3 2 5 3" xfId="34038" xr:uid="{00000000-0005-0000-0000-000026840000}"/>
    <cellStyle name="Comma 3 3 2 6" xfId="34039" xr:uid="{00000000-0005-0000-0000-000027840000}"/>
    <cellStyle name="Comma 3 3 2 7" xfId="34040" xr:uid="{00000000-0005-0000-0000-000028840000}"/>
    <cellStyle name="Comma 3 3 3" xfId="34041" xr:uid="{00000000-0005-0000-0000-000029840000}"/>
    <cellStyle name="Comma 3 3 4" xfId="34042" xr:uid="{00000000-0005-0000-0000-00002A840000}"/>
    <cellStyle name="Comma 3 3 4 2" xfId="34043" xr:uid="{00000000-0005-0000-0000-00002B840000}"/>
    <cellStyle name="Comma 3 3 4 2 2" xfId="34044" xr:uid="{00000000-0005-0000-0000-00002C840000}"/>
    <cellStyle name="Comma 3 3 4 2 2 2" xfId="34045" xr:uid="{00000000-0005-0000-0000-00002D840000}"/>
    <cellStyle name="Comma 3 3 4 2 2 3" xfId="34046" xr:uid="{00000000-0005-0000-0000-00002E840000}"/>
    <cellStyle name="Comma 3 3 4 2 3" xfId="34047" xr:uid="{00000000-0005-0000-0000-00002F840000}"/>
    <cellStyle name="Comma 3 3 4 2 4" xfId="34048" xr:uid="{00000000-0005-0000-0000-000030840000}"/>
    <cellStyle name="Comma 3 3 4 3" xfId="34049" xr:uid="{00000000-0005-0000-0000-000031840000}"/>
    <cellStyle name="Comma 3 3 4 3 2" xfId="34050" xr:uid="{00000000-0005-0000-0000-000032840000}"/>
    <cellStyle name="Comma 3 3 4 3 3" xfId="34051" xr:uid="{00000000-0005-0000-0000-000033840000}"/>
    <cellStyle name="Comma 3 3 4 4" xfId="34052" xr:uid="{00000000-0005-0000-0000-000034840000}"/>
    <cellStyle name="Comma 3 3 4 4 2" xfId="34053" xr:uid="{00000000-0005-0000-0000-000035840000}"/>
    <cellStyle name="Comma 3 3 4 4 3" xfId="34054" xr:uid="{00000000-0005-0000-0000-000036840000}"/>
    <cellStyle name="Comma 3 3 4 5" xfId="34055" xr:uid="{00000000-0005-0000-0000-000037840000}"/>
    <cellStyle name="Comma 3 3 4 5 2" xfId="34056" xr:uid="{00000000-0005-0000-0000-000038840000}"/>
    <cellStyle name="Comma 3 3 4 5 3" xfId="34057" xr:uid="{00000000-0005-0000-0000-000039840000}"/>
    <cellStyle name="Comma 3 3 4 6" xfId="34058" xr:uid="{00000000-0005-0000-0000-00003A840000}"/>
    <cellStyle name="Comma 3 3 4 7" xfId="34059" xr:uid="{00000000-0005-0000-0000-00003B840000}"/>
    <cellStyle name="Comma 3 4" xfId="34060" xr:uid="{00000000-0005-0000-0000-00003C840000}"/>
    <cellStyle name="Comma 3 4 2" xfId="34061" xr:uid="{00000000-0005-0000-0000-00003D840000}"/>
    <cellStyle name="Comma 3 4 2 2" xfId="34062" xr:uid="{00000000-0005-0000-0000-00003E840000}"/>
    <cellStyle name="Comma 3 4 2 2 2" xfId="34063" xr:uid="{00000000-0005-0000-0000-00003F840000}"/>
    <cellStyle name="Comma 3 4 2 2 2 2" xfId="34064" xr:uid="{00000000-0005-0000-0000-000040840000}"/>
    <cellStyle name="Comma 3 4 2 2 2 3" xfId="34065" xr:uid="{00000000-0005-0000-0000-000041840000}"/>
    <cellStyle name="Comma 3 4 2 2 3" xfId="34066" xr:uid="{00000000-0005-0000-0000-000042840000}"/>
    <cellStyle name="Comma 3 4 2 2 4" xfId="34067" xr:uid="{00000000-0005-0000-0000-000043840000}"/>
    <cellStyle name="Comma 3 4 2 3" xfId="34068" xr:uid="{00000000-0005-0000-0000-000044840000}"/>
    <cellStyle name="Comma 3 4 2 3 2" xfId="34069" xr:uid="{00000000-0005-0000-0000-000045840000}"/>
    <cellStyle name="Comma 3 4 2 3 3" xfId="34070" xr:uid="{00000000-0005-0000-0000-000046840000}"/>
    <cellStyle name="Comma 3 4 2 4" xfId="34071" xr:uid="{00000000-0005-0000-0000-000047840000}"/>
    <cellStyle name="Comma 3 4 2 4 2" xfId="34072" xr:uid="{00000000-0005-0000-0000-000048840000}"/>
    <cellStyle name="Comma 3 4 2 4 3" xfId="34073" xr:uid="{00000000-0005-0000-0000-000049840000}"/>
    <cellStyle name="Comma 3 4 2 5" xfId="34074" xr:uid="{00000000-0005-0000-0000-00004A840000}"/>
    <cellStyle name="Comma 3 4 2 5 2" xfId="34075" xr:uid="{00000000-0005-0000-0000-00004B840000}"/>
    <cellStyle name="Comma 3 4 2 5 3" xfId="34076" xr:uid="{00000000-0005-0000-0000-00004C840000}"/>
    <cellStyle name="Comma 3 4 2 6" xfId="34077" xr:uid="{00000000-0005-0000-0000-00004D840000}"/>
    <cellStyle name="Comma 3 4 2 7" xfId="34078" xr:uid="{00000000-0005-0000-0000-00004E840000}"/>
    <cellStyle name="Comma 3 4 3" xfId="34079" xr:uid="{00000000-0005-0000-0000-00004F840000}"/>
    <cellStyle name="Comma 3 4 4" xfId="34080" xr:uid="{00000000-0005-0000-0000-000050840000}"/>
    <cellStyle name="Comma 3 4 4 2" xfId="34081" xr:uid="{00000000-0005-0000-0000-000051840000}"/>
    <cellStyle name="Comma 3 4 4 2 2" xfId="34082" xr:uid="{00000000-0005-0000-0000-000052840000}"/>
    <cellStyle name="Comma 3 4 4 2 2 2" xfId="34083" xr:uid="{00000000-0005-0000-0000-000053840000}"/>
    <cellStyle name="Comma 3 4 4 2 2 3" xfId="34084" xr:uid="{00000000-0005-0000-0000-000054840000}"/>
    <cellStyle name="Comma 3 4 4 2 3" xfId="34085" xr:uid="{00000000-0005-0000-0000-000055840000}"/>
    <cellStyle name="Comma 3 4 4 2 4" xfId="34086" xr:uid="{00000000-0005-0000-0000-000056840000}"/>
    <cellStyle name="Comma 3 4 4 3" xfId="34087" xr:uid="{00000000-0005-0000-0000-000057840000}"/>
    <cellStyle name="Comma 3 4 4 3 2" xfId="34088" xr:uid="{00000000-0005-0000-0000-000058840000}"/>
    <cellStyle name="Comma 3 4 4 3 3" xfId="34089" xr:uid="{00000000-0005-0000-0000-000059840000}"/>
    <cellStyle name="Comma 3 4 4 4" xfId="34090" xr:uid="{00000000-0005-0000-0000-00005A840000}"/>
    <cellStyle name="Comma 3 4 4 4 2" xfId="34091" xr:uid="{00000000-0005-0000-0000-00005B840000}"/>
    <cellStyle name="Comma 3 4 4 4 3" xfId="34092" xr:uid="{00000000-0005-0000-0000-00005C840000}"/>
    <cellStyle name="Comma 3 4 4 5" xfId="34093" xr:uid="{00000000-0005-0000-0000-00005D840000}"/>
    <cellStyle name="Comma 3 4 4 5 2" xfId="34094" xr:uid="{00000000-0005-0000-0000-00005E840000}"/>
    <cellStyle name="Comma 3 4 4 5 3" xfId="34095" xr:uid="{00000000-0005-0000-0000-00005F840000}"/>
    <cellStyle name="Comma 3 4 4 6" xfId="34096" xr:uid="{00000000-0005-0000-0000-000060840000}"/>
    <cellStyle name="Comma 3 4 4 7" xfId="34097" xr:uid="{00000000-0005-0000-0000-000061840000}"/>
    <cellStyle name="Comma 3 5" xfId="34098" xr:uid="{00000000-0005-0000-0000-000062840000}"/>
    <cellStyle name="Comma 3 5 10" xfId="34099" xr:uid="{00000000-0005-0000-0000-000063840000}"/>
    <cellStyle name="Comma 3 5 10 2" xfId="34100" xr:uid="{00000000-0005-0000-0000-000064840000}"/>
    <cellStyle name="Comma 3 5 10 3" xfId="34101" xr:uid="{00000000-0005-0000-0000-000065840000}"/>
    <cellStyle name="Comma 3 5 11" xfId="34102" xr:uid="{00000000-0005-0000-0000-000066840000}"/>
    <cellStyle name="Comma 3 5 11 2" xfId="34103" xr:uid="{00000000-0005-0000-0000-000067840000}"/>
    <cellStyle name="Comma 3 5 11 3" xfId="34104" xr:uid="{00000000-0005-0000-0000-000068840000}"/>
    <cellStyle name="Comma 3 5 12" xfId="34105" xr:uid="{00000000-0005-0000-0000-000069840000}"/>
    <cellStyle name="Comma 3 5 13" xfId="34106" xr:uid="{00000000-0005-0000-0000-00006A840000}"/>
    <cellStyle name="Comma 3 5 2" xfId="34107" xr:uid="{00000000-0005-0000-0000-00006B840000}"/>
    <cellStyle name="Comma 3 5 2 2" xfId="34108" xr:uid="{00000000-0005-0000-0000-00006C840000}"/>
    <cellStyle name="Comma 3 5 2 2 2" xfId="34109" xr:uid="{00000000-0005-0000-0000-00006D840000}"/>
    <cellStyle name="Comma 3 5 2 2 2 2" xfId="34110" xr:uid="{00000000-0005-0000-0000-00006E840000}"/>
    <cellStyle name="Comma 3 5 2 2 2 3" xfId="34111" xr:uid="{00000000-0005-0000-0000-00006F840000}"/>
    <cellStyle name="Comma 3 5 2 2 3" xfId="34112" xr:uid="{00000000-0005-0000-0000-000070840000}"/>
    <cellStyle name="Comma 3 5 2 2 4" xfId="34113" xr:uid="{00000000-0005-0000-0000-000071840000}"/>
    <cellStyle name="Comma 3 5 2 3" xfId="34114" xr:uid="{00000000-0005-0000-0000-000072840000}"/>
    <cellStyle name="Comma 3 5 2 3 2" xfId="34115" xr:uid="{00000000-0005-0000-0000-000073840000}"/>
    <cellStyle name="Comma 3 5 2 3 3" xfId="34116" xr:uid="{00000000-0005-0000-0000-000074840000}"/>
    <cellStyle name="Comma 3 5 2 4" xfId="34117" xr:uid="{00000000-0005-0000-0000-000075840000}"/>
    <cellStyle name="Comma 3 5 2 4 2" xfId="34118" xr:uid="{00000000-0005-0000-0000-000076840000}"/>
    <cellStyle name="Comma 3 5 2 4 3" xfId="34119" xr:uid="{00000000-0005-0000-0000-000077840000}"/>
    <cellStyle name="Comma 3 5 2 5" xfId="34120" xr:uid="{00000000-0005-0000-0000-000078840000}"/>
    <cellStyle name="Comma 3 5 2 5 2" xfId="34121" xr:uid="{00000000-0005-0000-0000-000079840000}"/>
    <cellStyle name="Comma 3 5 2 5 3" xfId="34122" xr:uid="{00000000-0005-0000-0000-00007A840000}"/>
    <cellStyle name="Comma 3 5 2 6" xfId="34123" xr:uid="{00000000-0005-0000-0000-00007B840000}"/>
    <cellStyle name="Comma 3 5 2 7" xfId="34124" xr:uid="{00000000-0005-0000-0000-00007C840000}"/>
    <cellStyle name="Comma 3 5 3" xfId="34125" xr:uid="{00000000-0005-0000-0000-00007D840000}"/>
    <cellStyle name="Comma 3 5 3 2" xfId="34126" xr:uid="{00000000-0005-0000-0000-00007E840000}"/>
    <cellStyle name="Comma 3 5 3 2 2" xfId="34127" xr:uid="{00000000-0005-0000-0000-00007F840000}"/>
    <cellStyle name="Comma 3 5 3 2 2 2" xfId="34128" xr:uid="{00000000-0005-0000-0000-000080840000}"/>
    <cellStyle name="Comma 3 5 3 2 2 3" xfId="34129" xr:uid="{00000000-0005-0000-0000-000081840000}"/>
    <cellStyle name="Comma 3 5 3 2 3" xfId="34130" xr:uid="{00000000-0005-0000-0000-000082840000}"/>
    <cellStyle name="Comma 3 5 3 2 4" xfId="34131" xr:uid="{00000000-0005-0000-0000-000083840000}"/>
    <cellStyle name="Comma 3 5 3 3" xfId="34132" xr:uid="{00000000-0005-0000-0000-000084840000}"/>
    <cellStyle name="Comma 3 5 3 3 2" xfId="34133" xr:uid="{00000000-0005-0000-0000-000085840000}"/>
    <cellStyle name="Comma 3 5 3 3 3" xfId="34134" xr:uid="{00000000-0005-0000-0000-000086840000}"/>
    <cellStyle name="Comma 3 5 3 4" xfId="34135" xr:uid="{00000000-0005-0000-0000-000087840000}"/>
    <cellStyle name="Comma 3 5 3 4 2" xfId="34136" xr:uid="{00000000-0005-0000-0000-000088840000}"/>
    <cellStyle name="Comma 3 5 3 4 3" xfId="34137" xr:uid="{00000000-0005-0000-0000-000089840000}"/>
    <cellStyle name="Comma 3 5 3 5" xfId="34138" xr:uid="{00000000-0005-0000-0000-00008A840000}"/>
    <cellStyle name="Comma 3 5 3 5 2" xfId="34139" xr:uid="{00000000-0005-0000-0000-00008B840000}"/>
    <cellStyle name="Comma 3 5 3 5 3" xfId="34140" xr:uid="{00000000-0005-0000-0000-00008C840000}"/>
    <cellStyle name="Comma 3 5 3 6" xfId="34141" xr:uid="{00000000-0005-0000-0000-00008D840000}"/>
    <cellStyle name="Comma 3 5 3 7" xfId="34142" xr:uid="{00000000-0005-0000-0000-00008E840000}"/>
    <cellStyle name="Comma 3 5 4" xfId="34143" xr:uid="{00000000-0005-0000-0000-00008F840000}"/>
    <cellStyle name="Comma 3 5 4 2" xfId="34144" xr:uid="{00000000-0005-0000-0000-000090840000}"/>
    <cellStyle name="Comma 3 5 4 2 2" xfId="34145" xr:uid="{00000000-0005-0000-0000-000091840000}"/>
    <cellStyle name="Comma 3 5 4 2 2 2" xfId="34146" xr:uid="{00000000-0005-0000-0000-000092840000}"/>
    <cellStyle name="Comma 3 5 4 2 2 3" xfId="34147" xr:uid="{00000000-0005-0000-0000-000093840000}"/>
    <cellStyle name="Comma 3 5 4 2 3" xfId="34148" xr:uid="{00000000-0005-0000-0000-000094840000}"/>
    <cellStyle name="Comma 3 5 4 2 4" xfId="34149" xr:uid="{00000000-0005-0000-0000-000095840000}"/>
    <cellStyle name="Comma 3 5 4 3" xfId="34150" xr:uid="{00000000-0005-0000-0000-000096840000}"/>
    <cellStyle name="Comma 3 5 4 3 2" xfId="34151" xr:uid="{00000000-0005-0000-0000-000097840000}"/>
    <cellStyle name="Comma 3 5 4 3 3" xfId="34152" xr:uid="{00000000-0005-0000-0000-000098840000}"/>
    <cellStyle name="Comma 3 5 4 4" xfId="34153" xr:uid="{00000000-0005-0000-0000-000099840000}"/>
    <cellStyle name="Comma 3 5 4 4 2" xfId="34154" xr:uid="{00000000-0005-0000-0000-00009A840000}"/>
    <cellStyle name="Comma 3 5 4 4 3" xfId="34155" xr:uid="{00000000-0005-0000-0000-00009B840000}"/>
    <cellStyle name="Comma 3 5 4 5" xfId="34156" xr:uid="{00000000-0005-0000-0000-00009C840000}"/>
    <cellStyle name="Comma 3 5 4 5 2" xfId="34157" xr:uid="{00000000-0005-0000-0000-00009D840000}"/>
    <cellStyle name="Comma 3 5 4 5 3" xfId="34158" xr:uid="{00000000-0005-0000-0000-00009E840000}"/>
    <cellStyle name="Comma 3 5 4 6" xfId="34159" xr:uid="{00000000-0005-0000-0000-00009F840000}"/>
    <cellStyle name="Comma 3 5 4 7" xfId="34160" xr:uid="{00000000-0005-0000-0000-0000A0840000}"/>
    <cellStyle name="Comma 3 5 5" xfId="34161" xr:uid="{00000000-0005-0000-0000-0000A1840000}"/>
    <cellStyle name="Comma 3 5 5 2" xfId="34162" xr:uid="{00000000-0005-0000-0000-0000A2840000}"/>
    <cellStyle name="Comma 3 5 5 2 2" xfId="34163" xr:uid="{00000000-0005-0000-0000-0000A3840000}"/>
    <cellStyle name="Comma 3 5 5 2 2 2" xfId="34164" xr:uid="{00000000-0005-0000-0000-0000A4840000}"/>
    <cellStyle name="Comma 3 5 5 2 2 3" xfId="34165" xr:uid="{00000000-0005-0000-0000-0000A5840000}"/>
    <cellStyle name="Comma 3 5 5 2 3" xfId="34166" xr:uid="{00000000-0005-0000-0000-0000A6840000}"/>
    <cellStyle name="Comma 3 5 5 2 4" xfId="34167" xr:uid="{00000000-0005-0000-0000-0000A7840000}"/>
    <cellStyle name="Comma 3 5 5 3" xfId="34168" xr:uid="{00000000-0005-0000-0000-0000A8840000}"/>
    <cellStyle name="Comma 3 5 5 3 2" xfId="34169" xr:uid="{00000000-0005-0000-0000-0000A9840000}"/>
    <cellStyle name="Comma 3 5 5 3 3" xfId="34170" xr:uid="{00000000-0005-0000-0000-0000AA840000}"/>
    <cellStyle name="Comma 3 5 5 4" xfId="34171" xr:uid="{00000000-0005-0000-0000-0000AB840000}"/>
    <cellStyle name="Comma 3 5 5 4 2" xfId="34172" xr:uid="{00000000-0005-0000-0000-0000AC840000}"/>
    <cellStyle name="Comma 3 5 5 4 3" xfId="34173" xr:uid="{00000000-0005-0000-0000-0000AD840000}"/>
    <cellStyle name="Comma 3 5 5 5" xfId="34174" xr:uid="{00000000-0005-0000-0000-0000AE840000}"/>
    <cellStyle name="Comma 3 5 5 5 2" xfId="34175" xr:uid="{00000000-0005-0000-0000-0000AF840000}"/>
    <cellStyle name="Comma 3 5 5 5 3" xfId="34176" xr:uid="{00000000-0005-0000-0000-0000B0840000}"/>
    <cellStyle name="Comma 3 5 5 6" xfId="34177" xr:uid="{00000000-0005-0000-0000-0000B1840000}"/>
    <cellStyle name="Comma 3 5 5 7" xfId="34178" xr:uid="{00000000-0005-0000-0000-0000B2840000}"/>
    <cellStyle name="Comma 3 5 6" xfId="34179" xr:uid="{00000000-0005-0000-0000-0000B3840000}"/>
    <cellStyle name="Comma 3 5 6 2" xfId="34180" xr:uid="{00000000-0005-0000-0000-0000B4840000}"/>
    <cellStyle name="Comma 3 5 6 2 2" xfId="34181" xr:uid="{00000000-0005-0000-0000-0000B5840000}"/>
    <cellStyle name="Comma 3 5 6 2 2 2" xfId="34182" xr:uid="{00000000-0005-0000-0000-0000B6840000}"/>
    <cellStyle name="Comma 3 5 6 2 2 3" xfId="34183" xr:uid="{00000000-0005-0000-0000-0000B7840000}"/>
    <cellStyle name="Comma 3 5 6 2 3" xfId="34184" xr:uid="{00000000-0005-0000-0000-0000B8840000}"/>
    <cellStyle name="Comma 3 5 6 2 4" xfId="34185" xr:uid="{00000000-0005-0000-0000-0000B9840000}"/>
    <cellStyle name="Comma 3 5 6 3" xfId="34186" xr:uid="{00000000-0005-0000-0000-0000BA840000}"/>
    <cellStyle name="Comma 3 5 6 3 2" xfId="34187" xr:uid="{00000000-0005-0000-0000-0000BB840000}"/>
    <cellStyle name="Comma 3 5 6 3 3" xfId="34188" xr:uid="{00000000-0005-0000-0000-0000BC840000}"/>
    <cellStyle name="Comma 3 5 6 4" xfId="34189" xr:uid="{00000000-0005-0000-0000-0000BD840000}"/>
    <cellStyle name="Comma 3 5 6 4 2" xfId="34190" xr:uid="{00000000-0005-0000-0000-0000BE840000}"/>
    <cellStyle name="Comma 3 5 6 4 3" xfId="34191" xr:uid="{00000000-0005-0000-0000-0000BF840000}"/>
    <cellStyle name="Comma 3 5 6 5" xfId="34192" xr:uid="{00000000-0005-0000-0000-0000C0840000}"/>
    <cellStyle name="Comma 3 5 6 5 2" xfId="34193" xr:uid="{00000000-0005-0000-0000-0000C1840000}"/>
    <cellStyle name="Comma 3 5 6 5 3" xfId="34194" xr:uid="{00000000-0005-0000-0000-0000C2840000}"/>
    <cellStyle name="Comma 3 5 6 6" xfId="34195" xr:uid="{00000000-0005-0000-0000-0000C3840000}"/>
    <cellStyle name="Comma 3 5 6 7" xfId="34196" xr:uid="{00000000-0005-0000-0000-0000C4840000}"/>
    <cellStyle name="Comma 3 5 7" xfId="34197" xr:uid="{00000000-0005-0000-0000-0000C5840000}"/>
    <cellStyle name="Comma 3 5 7 2" xfId="34198" xr:uid="{00000000-0005-0000-0000-0000C6840000}"/>
    <cellStyle name="Comma 3 5 7 2 2" xfId="34199" xr:uid="{00000000-0005-0000-0000-0000C7840000}"/>
    <cellStyle name="Comma 3 5 7 2 2 2" xfId="34200" xr:uid="{00000000-0005-0000-0000-0000C8840000}"/>
    <cellStyle name="Comma 3 5 7 2 2 3" xfId="34201" xr:uid="{00000000-0005-0000-0000-0000C9840000}"/>
    <cellStyle name="Comma 3 5 7 2 3" xfId="34202" xr:uid="{00000000-0005-0000-0000-0000CA840000}"/>
    <cellStyle name="Comma 3 5 7 2 4" xfId="34203" xr:uid="{00000000-0005-0000-0000-0000CB840000}"/>
    <cellStyle name="Comma 3 5 7 3" xfId="34204" xr:uid="{00000000-0005-0000-0000-0000CC840000}"/>
    <cellStyle name="Comma 3 5 7 3 2" xfId="34205" xr:uid="{00000000-0005-0000-0000-0000CD840000}"/>
    <cellStyle name="Comma 3 5 7 3 3" xfId="34206" xr:uid="{00000000-0005-0000-0000-0000CE840000}"/>
    <cellStyle name="Comma 3 5 7 4" xfId="34207" xr:uid="{00000000-0005-0000-0000-0000CF840000}"/>
    <cellStyle name="Comma 3 5 7 4 2" xfId="34208" xr:uid="{00000000-0005-0000-0000-0000D0840000}"/>
    <cellStyle name="Comma 3 5 7 4 3" xfId="34209" xr:uid="{00000000-0005-0000-0000-0000D1840000}"/>
    <cellStyle name="Comma 3 5 7 5" xfId="34210" xr:uid="{00000000-0005-0000-0000-0000D2840000}"/>
    <cellStyle name="Comma 3 5 7 5 2" xfId="34211" xr:uid="{00000000-0005-0000-0000-0000D3840000}"/>
    <cellStyle name="Comma 3 5 7 5 3" xfId="34212" xr:uid="{00000000-0005-0000-0000-0000D4840000}"/>
    <cellStyle name="Comma 3 5 7 6" xfId="34213" xr:uid="{00000000-0005-0000-0000-0000D5840000}"/>
    <cellStyle name="Comma 3 5 7 7" xfId="34214" xr:uid="{00000000-0005-0000-0000-0000D6840000}"/>
    <cellStyle name="Comma 3 5 8" xfId="34215" xr:uid="{00000000-0005-0000-0000-0000D7840000}"/>
    <cellStyle name="Comma 3 5 8 2" xfId="34216" xr:uid="{00000000-0005-0000-0000-0000D8840000}"/>
    <cellStyle name="Comma 3 5 8 2 2" xfId="34217" xr:uid="{00000000-0005-0000-0000-0000D9840000}"/>
    <cellStyle name="Comma 3 5 8 2 3" xfId="34218" xr:uid="{00000000-0005-0000-0000-0000DA840000}"/>
    <cellStyle name="Comma 3 5 8 3" xfId="34219" xr:uid="{00000000-0005-0000-0000-0000DB840000}"/>
    <cellStyle name="Comma 3 5 8 4" xfId="34220" xr:uid="{00000000-0005-0000-0000-0000DC840000}"/>
    <cellStyle name="Comma 3 5 9" xfId="34221" xr:uid="{00000000-0005-0000-0000-0000DD840000}"/>
    <cellStyle name="Comma 3 5 9 2" xfId="34222" xr:uid="{00000000-0005-0000-0000-0000DE840000}"/>
    <cellStyle name="Comma 3 5 9 3" xfId="34223" xr:uid="{00000000-0005-0000-0000-0000DF840000}"/>
    <cellStyle name="Comma 3 6" xfId="34224" xr:uid="{00000000-0005-0000-0000-0000E0840000}"/>
    <cellStyle name="Comma 3 6 2" xfId="34225" xr:uid="{00000000-0005-0000-0000-0000E1840000}"/>
    <cellStyle name="Comma 3 6 2 2" xfId="34226" xr:uid="{00000000-0005-0000-0000-0000E2840000}"/>
    <cellStyle name="Comma 3 6 2 2 2" xfId="34227" xr:uid="{00000000-0005-0000-0000-0000E3840000}"/>
    <cellStyle name="Comma 3 6 2 2 3" xfId="34228" xr:uid="{00000000-0005-0000-0000-0000E4840000}"/>
    <cellStyle name="Comma 3 6 2 3" xfId="34229" xr:uid="{00000000-0005-0000-0000-0000E5840000}"/>
    <cellStyle name="Comma 3 6 2 4" xfId="34230" xr:uid="{00000000-0005-0000-0000-0000E6840000}"/>
    <cellStyle name="Comma 3 6 3" xfId="34231" xr:uid="{00000000-0005-0000-0000-0000E7840000}"/>
    <cellStyle name="Comma 3 6 3 2" xfId="34232" xr:uid="{00000000-0005-0000-0000-0000E8840000}"/>
    <cellStyle name="Comma 3 6 3 3" xfId="34233" xr:uid="{00000000-0005-0000-0000-0000E9840000}"/>
    <cellStyle name="Comma 3 6 4" xfId="34234" xr:uid="{00000000-0005-0000-0000-0000EA840000}"/>
    <cellStyle name="Comma 3 6 4 2" xfId="34235" xr:uid="{00000000-0005-0000-0000-0000EB840000}"/>
    <cellStyle name="Comma 3 6 4 3" xfId="34236" xr:uid="{00000000-0005-0000-0000-0000EC840000}"/>
    <cellStyle name="Comma 3 6 5" xfId="34237" xr:uid="{00000000-0005-0000-0000-0000ED840000}"/>
    <cellStyle name="Comma 3 6 5 2" xfId="34238" xr:uid="{00000000-0005-0000-0000-0000EE840000}"/>
    <cellStyle name="Comma 3 6 5 3" xfId="34239" xr:uid="{00000000-0005-0000-0000-0000EF840000}"/>
    <cellStyle name="Comma 3 6 6" xfId="34240" xr:uid="{00000000-0005-0000-0000-0000F0840000}"/>
    <cellStyle name="Comma 3 6 7" xfId="34241" xr:uid="{00000000-0005-0000-0000-0000F1840000}"/>
    <cellStyle name="Comma 3 7" xfId="34242" xr:uid="{00000000-0005-0000-0000-0000F2840000}"/>
    <cellStyle name="Comma 3 7 2" xfId="34243" xr:uid="{00000000-0005-0000-0000-0000F3840000}"/>
    <cellStyle name="Comma 3 7 2 2" xfId="34244" xr:uid="{00000000-0005-0000-0000-0000F4840000}"/>
    <cellStyle name="Comma 3 7 2 2 2" xfId="34245" xr:uid="{00000000-0005-0000-0000-0000F5840000}"/>
    <cellStyle name="Comma 3 7 2 2 3" xfId="34246" xr:uid="{00000000-0005-0000-0000-0000F6840000}"/>
    <cellStyle name="Comma 3 7 2 3" xfId="34247" xr:uid="{00000000-0005-0000-0000-0000F7840000}"/>
    <cellStyle name="Comma 3 7 2 4" xfId="34248" xr:uid="{00000000-0005-0000-0000-0000F8840000}"/>
    <cellStyle name="Comma 3 7 3" xfId="34249" xr:uid="{00000000-0005-0000-0000-0000F9840000}"/>
    <cellStyle name="Comma 3 7 3 2" xfId="34250" xr:uid="{00000000-0005-0000-0000-0000FA840000}"/>
    <cellStyle name="Comma 3 7 3 3" xfId="34251" xr:uid="{00000000-0005-0000-0000-0000FB840000}"/>
    <cellStyle name="Comma 3 7 4" xfId="34252" xr:uid="{00000000-0005-0000-0000-0000FC840000}"/>
    <cellStyle name="Comma 3 7 4 2" xfId="34253" xr:uid="{00000000-0005-0000-0000-0000FD840000}"/>
    <cellStyle name="Comma 3 7 4 3" xfId="34254" xr:uid="{00000000-0005-0000-0000-0000FE840000}"/>
    <cellStyle name="Comma 3 7 5" xfId="34255" xr:uid="{00000000-0005-0000-0000-0000FF840000}"/>
    <cellStyle name="Comma 3 7 5 2" xfId="34256" xr:uid="{00000000-0005-0000-0000-000000850000}"/>
    <cellStyle name="Comma 3 7 5 3" xfId="34257" xr:uid="{00000000-0005-0000-0000-000001850000}"/>
    <cellStyle name="Comma 3 7 6" xfId="34258" xr:uid="{00000000-0005-0000-0000-000002850000}"/>
    <cellStyle name="Comma 3 7 7" xfId="34259" xr:uid="{00000000-0005-0000-0000-000003850000}"/>
    <cellStyle name="Comma 3 8" xfId="34260" xr:uid="{00000000-0005-0000-0000-000004850000}"/>
    <cellStyle name="Comma 3 9" xfId="34261" xr:uid="{00000000-0005-0000-0000-000005850000}"/>
    <cellStyle name="Comma 3 9 2" xfId="34262" xr:uid="{00000000-0005-0000-0000-000006850000}"/>
    <cellStyle name="Comma 3 9 2 2" xfId="34263" xr:uid="{00000000-0005-0000-0000-000007850000}"/>
    <cellStyle name="Comma 3 9 2 3" xfId="34264" xr:uid="{00000000-0005-0000-0000-000008850000}"/>
    <cellStyle name="Comma 3 9 3" xfId="34265" xr:uid="{00000000-0005-0000-0000-000009850000}"/>
    <cellStyle name="Comma 3 9 4" xfId="34266" xr:uid="{00000000-0005-0000-0000-00000A850000}"/>
    <cellStyle name="Comma 30" xfId="34267" xr:uid="{00000000-0005-0000-0000-00000B850000}"/>
    <cellStyle name="Comma 31" xfId="34268" xr:uid="{00000000-0005-0000-0000-00000C850000}"/>
    <cellStyle name="Comma 31 2" xfId="34269" xr:uid="{00000000-0005-0000-0000-00000D850000}"/>
    <cellStyle name="Comma 32" xfId="34270" xr:uid="{00000000-0005-0000-0000-00000E850000}"/>
    <cellStyle name="Comma 33" xfId="34271" xr:uid="{00000000-0005-0000-0000-00000F850000}"/>
    <cellStyle name="Comma 34" xfId="34272" xr:uid="{00000000-0005-0000-0000-000010850000}"/>
    <cellStyle name="Comma 35" xfId="34273" xr:uid="{00000000-0005-0000-0000-000011850000}"/>
    <cellStyle name="Comma 36" xfId="34274" xr:uid="{00000000-0005-0000-0000-000012850000}"/>
    <cellStyle name="Comma 37" xfId="34275" xr:uid="{00000000-0005-0000-0000-000013850000}"/>
    <cellStyle name="Comma 38" xfId="34276" xr:uid="{00000000-0005-0000-0000-000014850000}"/>
    <cellStyle name="Comma 39" xfId="34277" xr:uid="{00000000-0005-0000-0000-000015850000}"/>
    <cellStyle name="Comma 4" xfId="245" xr:uid="{00000000-0005-0000-0000-000016850000}"/>
    <cellStyle name="Comma 4 2" xfId="34278" xr:uid="{00000000-0005-0000-0000-000017850000}"/>
    <cellStyle name="Comma 4 2 2" xfId="34279" xr:uid="{00000000-0005-0000-0000-000018850000}"/>
    <cellStyle name="Comma 4 2 2 2" xfId="34280" xr:uid="{00000000-0005-0000-0000-000019850000}"/>
    <cellStyle name="Comma 4 2 2 2 2" xfId="34281" xr:uid="{00000000-0005-0000-0000-00001A850000}"/>
    <cellStyle name="Comma 4 2 2 2 2 2" xfId="34282" xr:uid="{00000000-0005-0000-0000-00001B850000}"/>
    <cellStyle name="Comma 4 2 2 2 2 2 2" xfId="34283" xr:uid="{00000000-0005-0000-0000-00001C850000}"/>
    <cellStyle name="Comma 4 2 2 2 2 2 3" xfId="34284" xr:uid="{00000000-0005-0000-0000-00001D850000}"/>
    <cellStyle name="Comma 4 2 2 2 2 3" xfId="34285" xr:uid="{00000000-0005-0000-0000-00001E850000}"/>
    <cellStyle name="Comma 4 2 2 2 2 4" xfId="34286" xr:uid="{00000000-0005-0000-0000-00001F850000}"/>
    <cellStyle name="Comma 4 2 2 2 3" xfId="34287" xr:uid="{00000000-0005-0000-0000-000020850000}"/>
    <cellStyle name="Comma 4 2 2 2 3 2" xfId="34288" xr:uid="{00000000-0005-0000-0000-000021850000}"/>
    <cellStyle name="Comma 4 2 2 2 3 3" xfId="34289" xr:uid="{00000000-0005-0000-0000-000022850000}"/>
    <cellStyle name="Comma 4 2 2 2 4" xfId="34290" xr:uid="{00000000-0005-0000-0000-000023850000}"/>
    <cellStyle name="Comma 4 2 2 2 4 2" xfId="34291" xr:uid="{00000000-0005-0000-0000-000024850000}"/>
    <cellStyle name="Comma 4 2 2 2 4 3" xfId="34292" xr:uid="{00000000-0005-0000-0000-000025850000}"/>
    <cellStyle name="Comma 4 2 2 2 5" xfId="34293" xr:uid="{00000000-0005-0000-0000-000026850000}"/>
    <cellStyle name="Comma 4 2 2 2 5 2" xfId="34294" xr:uid="{00000000-0005-0000-0000-000027850000}"/>
    <cellStyle name="Comma 4 2 2 2 5 3" xfId="34295" xr:uid="{00000000-0005-0000-0000-000028850000}"/>
    <cellStyle name="Comma 4 2 2 2 6" xfId="34296" xr:uid="{00000000-0005-0000-0000-000029850000}"/>
    <cellStyle name="Comma 4 2 2 2 7" xfId="34297" xr:uid="{00000000-0005-0000-0000-00002A850000}"/>
    <cellStyle name="Comma 4 2 2 3" xfId="34298" xr:uid="{00000000-0005-0000-0000-00002B850000}"/>
    <cellStyle name="Comma 4 2 2 3 2" xfId="34299" xr:uid="{00000000-0005-0000-0000-00002C850000}"/>
    <cellStyle name="Comma 4 2 2 3 2 2" xfId="34300" xr:uid="{00000000-0005-0000-0000-00002D850000}"/>
    <cellStyle name="Comma 4 2 2 3 2 3" xfId="34301" xr:uid="{00000000-0005-0000-0000-00002E850000}"/>
    <cellStyle name="Comma 4 2 2 3 3" xfId="34302" xr:uid="{00000000-0005-0000-0000-00002F850000}"/>
    <cellStyle name="Comma 4 2 2 3 4" xfId="34303" xr:uid="{00000000-0005-0000-0000-000030850000}"/>
    <cellStyle name="Comma 4 2 2 4" xfId="34304" xr:uid="{00000000-0005-0000-0000-000031850000}"/>
    <cellStyle name="Comma 4 2 2 4 2" xfId="34305" xr:uid="{00000000-0005-0000-0000-000032850000}"/>
    <cellStyle name="Comma 4 2 2 4 3" xfId="34306" xr:uid="{00000000-0005-0000-0000-000033850000}"/>
    <cellStyle name="Comma 4 2 2 5" xfId="34307" xr:uid="{00000000-0005-0000-0000-000034850000}"/>
    <cellStyle name="Comma 4 2 2 5 2" xfId="34308" xr:uid="{00000000-0005-0000-0000-000035850000}"/>
    <cellStyle name="Comma 4 2 2 5 3" xfId="34309" xr:uid="{00000000-0005-0000-0000-000036850000}"/>
    <cellStyle name="Comma 4 2 2 6" xfId="34310" xr:uid="{00000000-0005-0000-0000-000037850000}"/>
    <cellStyle name="Comma 4 2 2 6 2" xfId="34311" xr:uid="{00000000-0005-0000-0000-000038850000}"/>
    <cellStyle name="Comma 4 2 2 6 3" xfId="34312" xr:uid="{00000000-0005-0000-0000-000039850000}"/>
    <cellStyle name="Comma 4 2 2 7" xfId="34313" xr:uid="{00000000-0005-0000-0000-00003A850000}"/>
    <cellStyle name="Comma 4 2 2 8" xfId="34314" xr:uid="{00000000-0005-0000-0000-00003B850000}"/>
    <cellStyle name="Comma 4 2 3" xfId="34315" xr:uid="{00000000-0005-0000-0000-00003C850000}"/>
    <cellStyle name="Comma 4 2 3 2" xfId="34316" xr:uid="{00000000-0005-0000-0000-00003D850000}"/>
    <cellStyle name="Comma 4 2 4" xfId="34317" xr:uid="{00000000-0005-0000-0000-00003E850000}"/>
    <cellStyle name="Comma 4 2 5" xfId="34318" xr:uid="{00000000-0005-0000-0000-00003F850000}"/>
    <cellStyle name="Comma 4 2 5 2" xfId="34319" xr:uid="{00000000-0005-0000-0000-000040850000}"/>
    <cellStyle name="Comma 4 2 5 2 2" xfId="34320" xr:uid="{00000000-0005-0000-0000-000041850000}"/>
    <cellStyle name="Comma 4 2 5 2 2 2" xfId="34321" xr:uid="{00000000-0005-0000-0000-000042850000}"/>
    <cellStyle name="Comma 4 2 5 2 2 3" xfId="34322" xr:uid="{00000000-0005-0000-0000-000043850000}"/>
    <cellStyle name="Comma 4 2 5 2 3" xfId="34323" xr:uid="{00000000-0005-0000-0000-000044850000}"/>
    <cellStyle name="Comma 4 2 5 2 4" xfId="34324" xr:uid="{00000000-0005-0000-0000-000045850000}"/>
    <cellStyle name="Comma 4 2 5 3" xfId="34325" xr:uid="{00000000-0005-0000-0000-000046850000}"/>
    <cellStyle name="Comma 4 2 5 3 2" xfId="34326" xr:uid="{00000000-0005-0000-0000-000047850000}"/>
    <cellStyle name="Comma 4 2 5 3 3" xfId="34327" xr:uid="{00000000-0005-0000-0000-000048850000}"/>
    <cellStyle name="Comma 4 2 5 4" xfId="34328" xr:uid="{00000000-0005-0000-0000-000049850000}"/>
    <cellStyle name="Comma 4 2 5 4 2" xfId="34329" xr:uid="{00000000-0005-0000-0000-00004A850000}"/>
    <cellStyle name="Comma 4 2 5 4 3" xfId="34330" xr:uid="{00000000-0005-0000-0000-00004B850000}"/>
    <cellStyle name="Comma 4 2 5 5" xfId="34331" xr:uid="{00000000-0005-0000-0000-00004C850000}"/>
    <cellStyle name="Comma 4 2 5 5 2" xfId="34332" xr:uid="{00000000-0005-0000-0000-00004D850000}"/>
    <cellStyle name="Comma 4 2 5 5 3" xfId="34333" xr:uid="{00000000-0005-0000-0000-00004E850000}"/>
    <cellStyle name="Comma 4 2 5 6" xfId="34334" xr:uid="{00000000-0005-0000-0000-00004F850000}"/>
    <cellStyle name="Comma 4 2 5 7" xfId="34335" xr:uid="{00000000-0005-0000-0000-000050850000}"/>
    <cellStyle name="Comma 4 3" xfId="34336" xr:uid="{00000000-0005-0000-0000-000051850000}"/>
    <cellStyle name="Comma 4 3 2" xfId="34337" xr:uid="{00000000-0005-0000-0000-000052850000}"/>
    <cellStyle name="Comma 4 3 2 2" xfId="34338" xr:uid="{00000000-0005-0000-0000-000053850000}"/>
    <cellStyle name="Comma 4 3 2 3" xfId="34339" xr:uid="{00000000-0005-0000-0000-000054850000}"/>
    <cellStyle name="Comma 4 3 2 3 2" xfId="34340" xr:uid="{00000000-0005-0000-0000-000055850000}"/>
    <cellStyle name="Comma 4 3 2 3 2 2" xfId="34341" xr:uid="{00000000-0005-0000-0000-000056850000}"/>
    <cellStyle name="Comma 4 3 2 3 2 2 2" xfId="34342" xr:uid="{00000000-0005-0000-0000-000057850000}"/>
    <cellStyle name="Comma 4 3 2 3 2 2 3" xfId="34343" xr:uid="{00000000-0005-0000-0000-000058850000}"/>
    <cellStyle name="Comma 4 3 2 3 2 3" xfId="34344" xr:uid="{00000000-0005-0000-0000-000059850000}"/>
    <cellStyle name="Comma 4 3 2 3 2 4" xfId="34345" xr:uid="{00000000-0005-0000-0000-00005A850000}"/>
    <cellStyle name="Comma 4 3 2 3 3" xfId="34346" xr:uid="{00000000-0005-0000-0000-00005B850000}"/>
    <cellStyle name="Comma 4 3 2 3 3 2" xfId="34347" xr:uid="{00000000-0005-0000-0000-00005C850000}"/>
    <cellStyle name="Comma 4 3 2 3 3 3" xfId="34348" xr:uid="{00000000-0005-0000-0000-00005D850000}"/>
    <cellStyle name="Comma 4 3 2 3 4" xfId="34349" xr:uid="{00000000-0005-0000-0000-00005E850000}"/>
    <cellStyle name="Comma 4 3 2 3 4 2" xfId="34350" xr:uid="{00000000-0005-0000-0000-00005F850000}"/>
    <cellStyle name="Comma 4 3 2 3 4 3" xfId="34351" xr:uid="{00000000-0005-0000-0000-000060850000}"/>
    <cellStyle name="Comma 4 3 2 3 5" xfId="34352" xr:uid="{00000000-0005-0000-0000-000061850000}"/>
    <cellStyle name="Comma 4 3 2 3 5 2" xfId="34353" xr:uid="{00000000-0005-0000-0000-000062850000}"/>
    <cellStyle name="Comma 4 3 2 3 5 3" xfId="34354" xr:uid="{00000000-0005-0000-0000-000063850000}"/>
    <cellStyle name="Comma 4 3 2 3 6" xfId="34355" xr:uid="{00000000-0005-0000-0000-000064850000}"/>
    <cellStyle name="Comma 4 3 2 3 7" xfId="34356" xr:uid="{00000000-0005-0000-0000-000065850000}"/>
    <cellStyle name="Comma 4 3 3" xfId="34357" xr:uid="{00000000-0005-0000-0000-000066850000}"/>
    <cellStyle name="Comma 4 3 4" xfId="34358" xr:uid="{00000000-0005-0000-0000-000067850000}"/>
    <cellStyle name="Comma 4 3 4 2" xfId="34359" xr:uid="{00000000-0005-0000-0000-000068850000}"/>
    <cellStyle name="Comma 4 3 4 2 2" xfId="34360" xr:uid="{00000000-0005-0000-0000-000069850000}"/>
    <cellStyle name="Comma 4 3 4 2 2 2" xfId="34361" xr:uid="{00000000-0005-0000-0000-00006A850000}"/>
    <cellStyle name="Comma 4 3 4 2 2 3" xfId="34362" xr:uid="{00000000-0005-0000-0000-00006B850000}"/>
    <cellStyle name="Comma 4 3 4 2 3" xfId="34363" xr:uid="{00000000-0005-0000-0000-00006C850000}"/>
    <cellStyle name="Comma 4 3 4 2 4" xfId="34364" xr:uid="{00000000-0005-0000-0000-00006D850000}"/>
    <cellStyle name="Comma 4 3 4 3" xfId="34365" xr:uid="{00000000-0005-0000-0000-00006E850000}"/>
    <cellStyle name="Comma 4 3 4 3 2" xfId="34366" xr:uid="{00000000-0005-0000-0000-00006F850000}"/>
    <cellStyle name="Comma 4 3 4 3 3" xfId="34367" xr:uid="{00000000-0005-0000-0000-000070850000}"/>
    <cellStyle name="Comma 4 3 4 4" xfId="34368" xr:uid="{00000000-0005-0000-0000-000071850000}"/>
    <cellStyle name="Comma 4 3 4 4 2" xfId="34369" xr:uid="{00000000-0005-0000-0000-000072850000}"/>
    <cellStyle name="Comma 4 3 4 4 3" xfId="34370" xr:uid="{00000000-0005-0000-0000-000073850000}"/>
    <cellStyle name="Comma 4 3 4 5" xfId="34371" xr:uid="{00000000-0005-0000-0000-000074850000}"/>
    <cellStyle name="Comma 4 3 4 5 2" xfId="34372" xr:uid="{00000000-0005-0000-0000-000075850000}"/>
    <cellStyle name="Comma 4 3 4 5 3" xfId="34373" xr:uid="{00000000-0005-0000-0000-000076850000}"/>
    <cellStyle name="Comma 4 3 4 6" xfId="34374" xr:uid="{00000000-0005-0000-0000-000077850000}"/>
    <cellStyle name="Comma 4 3 4 7" xfId="34375" xr:uid="{00000000-0005-0000-0000-000078850000}"/>
    <cellStyle name="Comma 4 4" xfId="34376" xr:uid="{00000000-0005-0000-0000-000079850000}"/>
    <cellStyle name="Comma 4 4 2" xfId="34377" xr:uid="{00000000-0005-0000-0000-00007A850000}"/>
    <cellStyle name="Comma 4 4 3" xfId="34378" xr:uid="{00000000-0005-0000-0000-00007B850000}"/>
    <cellStyle name="Comma 4 4 4" xfId="34379" xr:uid="{00000000-0005-0000-0000-00007C850000}"/>
    <cellStyle name="Comma 4 4 4 2" xfId="34380" xr:uid="{00000000-0005-0000-0000-00007D850000}"/>
    <cellStyle name="Comma 4 4 4 2 2" xfId="34381" xr:uid="{00000000-0005-0000-0000-00007E850000}"/>
    <cellStyle name="Comma 4 4 4 2 2 2" xfId="34382" xr:uid="{00000000-0005-0000-0000-00007F850000}"/>
    <cellStyle name="Comma 4 4 4 2 2 3" xfId="34383" xr:uid="{00000000-0005-0000-0000-000080850000}"/>
    <cellStyle name="Comma 4 4 4 2 3" xfId="34384" xr:uid="{00000000-0005-0000-0000-000081850000}"/>
    <cellStyle name="Comma 4 4 4 2 4" xfId="34385" xr:uid="{00000000-0005-0000-0000-000082850000}"/>
    <cellStyle name="Comma 4 4 4 3" xfId="34386" xr:uid="{00000000-0005-0000-0000-000083850000}"/>
    <cellStyle name="Comma 4 4 4 3 2" xfId="34387" xr:uid="{00000000-0005-0000-0000-000084850000}"/>
    <cellStyle name="Comma 4 4 4 3 3" xfId="34388" xr:uid="{00000000-0005-0000-0000-000085850000}"/>
    <cellStyle name="Comma 4 4 4 4" xfId="34389" xr:uid="{00000000-0005-0000-0000-000086850000}"/>
    <cellStyle name="Comma 4 4 4 4 2" xfId="34390" xr:uid="{00000000-0005-0000-0000-000087850000}"/>
    <cellStyle name="Comma 4 4 4 4 3" xfId="34391" xr:uid="{00000000-0005-0000-0000-000088850000}"/>
    <cellStyle name="Comma 4 4 4 5" xfId="34392" xr:uid="{00000000-0005-0000-0000-000089850000}"/>
    <cellStyle name="Comma 4 4 4 5 2" xfId="34393" xr:uid="{00000000-0005-0000-0000-00008A850000}"/>
    <cellStyle name="Comma 4 4 4 5 3" xfId="34394" xr:uid="{00000000-0005-0000-0000-00008B850000}"/>
    <cellStyle name="Comma 4 4 4 6" xfId="34395" xr:uid="{00000000-0005-0000-0000-00008C850000}"/>
    <cellStyle name="Comma 4 4 4 7" xfId="34396" xr:uid="{00000000-0005-0000-0000-00008D850000}"/>
    <cellStyle name="Comma 4 5" xfId="34397" xr:uid="{00000000-0005-0000-0000-00008E850000}"/>
    <cellStyle name="Comma 4 5 2" xfId="34398" xr:uid="{00000000-0005-0000-0000-00008F850000}"/>
    <cellStyle name="Comma 4 5 3" xfId="34399" xr:uid="{00000000-0005-0000-0000-000090850000}"/>
    <cellStyle name="Comma 4 6" xfId="34400" xr:uid="{00000000-0005-0000-0000-000091850000}"/>
    <cellStyle name="Comma 4 7" xfId="34401" xr:uid="{00000000-0005-0000-0000-000092850000}"/>
    <cellStyle name="Comma 4 8" xfId="34402" xr:uid="{00000000-0005-0000-0000-000093850000}"/>
    <cellStyle name="Comma 4 8 2" xfId="34403" xr:uid="{00000000-0005-0000-0000-000094850000}"/>
    <cellStyle name="Comma 4 8 2 2" xfId="34404" xr:uid="{00000000-0005-0000-0000-000095850000}"/>
    <cellStyle name="Comma 4 8 2 2 2" xfId="34405" xr:uid="{00000000-0005-0000-0000-000096850000}"/>
    <cellStyle name="Comma 4 8 2 2 3" xfId="34406" xr:uid="{00000000-0005-0000-0000-000097850000}"/>
    <cellStyle name="Comma 4 8 2 3" xfId="34407" xr:uid="{00000000-0005-0000-0000-000098850000}"/>
    <cellStyle name="Comma 4 8 2 4" xfId="34408" xr:uid="{00000000-0005-0000-0000-000099850000}"/>
    <cellStyle name="Comma 4 8 3" xfId="34409" xr:uid="{00000000-0005-0000-0000-00009A850000}"/>
    <cellStyle name="Comma 4 8 3 2" xfId="34410" xr:uid="{00000000-0005-0000-0000-00009B850000}"/>
    <cellStyle name="Comma 4 8 3 3" xfId="34411" xr:uid="{00000000-0005-0000-0000-00009C850000}"/>
    <cellStyle name="Comma 4 8 4" xfId="34412" xr:uid="{00000000-0005-0000-0000-00009D850000}"/>
    <cellStyle name="Comma 4 8 4 2" xfId="34413" xr:uid="{00000000-0005-0000-0000-00009E850000}"/>
    <cellStyle name="Comma 4 8 4 3" xfId="34414" xr:uid="{00000000-0005-0000-0000-00009F850000}"/>
    <cellStyle name="Comma 4 8 5" xfId="34415" xr:uid="{00000000-0005-0000-0000-0000A0850000}"/>
    <cellStyle name="Comma 4 8 5 2" xfId="34416" xr:uid="{00000000-0005-0000-0000-0000A1850000}"/>
    <cellStyle name="Comma 4 8 5 3" xfId="34417" xr:uid="{00000000-0005-0000-0000-0000A2850000}"/>
    <cellStyle name="Comma 4 8 6" xfId="34418" xr:uid="{00000000-0005-0000-0000-0000A3850000}"/>
    <cellStyle name="Comma 4 8 7" xfId="34419" xr:uid="{00000000-0005-0000-0000-0000A4850000}"/>
    <cellStyle name="Comma 40" xfId="34420" xr:uid="{00000000-0005-0000-0000-0000A5850000}"/>
    <cellStyle name="Comma 41" xfId="34421" xr:uid="{00000000-0005-0000-0000-0000A6850000}"/>
    <cellStyle name="Comma 42" xfId="34422" xr:uid="{00000000-0005-0000-0000-0000A7850000}"/>
    <cellStyle name="Comma 43" xfId="34423" xr:uid="{00000000-0005-0000-0000-0000A8850000}"/>
    <cellStyle name="Comma 44" xfId="34424" xr:uid="{00000000-0005-0000-0000-0000A9850000}"/>
    <cellStyle name="Comma 45" xfId="34425" xr:uid="{00000000-0005-0000-0000-0000AA850000}"/>
    <cellStyle name="Comma 46" xfId="34426" xr:uid="{00000000-0005-0000-0000-0000AB850000}"/>
    <cellStyle name="Comma 47" xfId="34427" xr:uid="{00000000-0005-0000-0000-0000AC850000}"/>
    <cellStyle name="Comma 48" xfId="34428" xr:uid="{00000000-0005-0000-0000-0000AD850000}"/>
    <cellStyle name="Comma 49" xfId="34429" xr:uid="{00000000-0005-0000-0000-0000AE850000}"/>
    <cellStyle name="Comma 5" xfId="246" xr:uid="{00000000-0005-0000-0000-0000AF850000}"/>
    <cellStyle name="Comma 5 2" xfId="34430" xr:uid="{00000000-0005-0000-0000-0000B0850000}"/>
    <cellStyle name="Comma 5 2 2" xfId="34431" xr:uid="{00000000-0005-0000-0000-0000B1850000}"/>
    <cellStyle name="Comma 5 2 2 10" xfId="34432" xr:uid="{00000000-0005-0000-0000-0000B2850000}"/>
    <cellStyle name="Comma 5 2 2 11" xfId="34433" xr:uid="{00000000-0005-0000-0000-0000B3850000}"/>
    <cellStyle name="Comma 5 2 2 2" xfId="34434" xr:uid="{00000000-0005-0000-0000-0000B4850000}"/>
    <cellStyle name="Comma 5 2 2 2 2" xfId="34435" xr:uid="{00000000-0005-0000-0000-0000B5850000}"/>
    <cellStyle name="Comma 5 2 2 2 2 2" xfId="34436" xr:uid="{00000000-0005-0000-0000-0000B6850000}"/>
    <cellStyle name="Comma 5 2 2 2 2 2 2" xfId="34437" xr:uid="{00000000-0005-0000-0000-0000B7850000}"/>
    <cellStyle name="Comma 5 2 2 2 2 2 3" xfId="34438" xr:uid="{00000000-0005-0000-0000-0000B8850000}"/>
    <cellStyle name="Comma 5 2 2 2 2 3" xfId="34439" xr:uid="{00000000-0005-0000-0000-0000B9850000}"/>
    <cellStyle name="Comma 5 2 2 2 2 4" xfId="34440" xr:uid="{00000000-0005-0000-0000-0000BA850000}"/>
    <cellStyle name="Comma 5 2 2 2 3" xfId="34441" xr:uid="{00000000-0005-0000-0000-0000BB850000}"/>
    <cellStyle name="Comma 5 2 2 2 3 2" xfId="34442" xr:uid="{00000000-0005-0000-0000-0000BC850000}"/>
    <cellStyle name="Comma 5 2 2 2 3 3" xfId="34443" xr:uid="{00000000-0005-0000-0000-0000BD850000}"/>
    <cellStyle name="Comma 5 2 2 2 4" xfId="34444" xr:uid="{00000000-0005-0000-0000-0000BE850000}"/>
    <cellStyle name="Comma 5 2 2 2 4 2" xfId="34445" xr:uid="{00000000-0005-0000-0000-0000BF850000}"/>
    <cellStyle name="Comma 5 2 2 2 4 3" xfId="34446" xr:uid="{00000000-0005-0000-0000-0000C0850000}"/>
    <cellStyle name="Comma 5 2 2 2 5" xfId="34447" xr:uid="{00000000-0005-0000-0000-0000C1850000}"/>
    <cellStyle name="Comma 5 2 2 2 5 2" xfId="34448" xr:uid="{00000000-0005-0000-0000-0000C2850000}"/>
    <cellStyle name="Comma 5 2 2 2 5 3" xfId="34449" xr:uid="{00000000-0005-0000-0000-0000C3850000}"/>
    <cellStyle name="Comma 5 2 2 2 6" xfId="34450" xr:uid="{00000000-0005-0000-0000-0000C4850000}"/>
    <cellStyle name="Comma 5 2 2 2 7" xfId="34451" xr:uid="{00000000-0005-0000-0000-0000C5850000}"/>
    <cellStyle name="Comma 5 2 2 3" xfId="34452" xr:uid="{00000000-0005-0000-0000-0000C6850000}"/>
    <cellStyle name="Comma 5 2 2 3 2" xfId="34453" xr:uid="{00000000-0005-0000-0000-0000C7850000}"/>
    <cellStyle name="Comma 5 2 2 3 2 2" xfId="34454" xr:uid="{00000000-0005-0000-0000-0000C8850000}"/>
    <cellStyle name="Comma 5 2 2 3 2 2 2" xfId="34455" xr:uid="{00000000-0005-0000-0000-0000C9850000}"/>
    <cellStyle name="Comma 5 2 2 3 2 2 3" xfId="34456" xr:uid="{00000000-0005-0000-0000-0000CA850000}"/>
    <cellStyle name="Comma 5 2 2 3 2 3" xfId="34457" xr:uid="{00000000-0005-0000-0000-0000CB850000}"/>
    <cellStyle name="Comma 5 2 2 3 2 4" xfId="34458" xr:uid="{00000000-0005-0000-0000-0000CC850000}"/>
    <cellStyle name="Comma 5 2 2 3 3" xfId="34459" xr:uid="{00000000-0005-0000-0000-0000CD850000}"/>
    <cellStyle name="Comma 5 2 2 3 3 2" xfId="34460" xr:uid="{00000000-0005-0000-0000-0000CE850000}"/>
    <cellStyle name="Comma 5 2 2 3 3 3" xfId="34461" xr:uid="{00000000-0005-0000-0000-0000CF850000}"/>
    <cellStyle name="Comma 5 2 2 3 4" xfId="34462" xr:uid="{00000000-0005-0000-0000-0000D0850000}"/>
    <cellStyle name="Comma 5 2 2 3 4 2" xfId="34463" xr:uid="{00000000-0005-0000-0000-0000D1850000}"/>
    <cellStyle name="Comma 5 2 2 3 4 3" xfId="34464" xr:uid="{00000000-0005-0000-0000-0000D2850000}"/>
    <cellStyle name="Comma 5 2 2 3 5" xfId="34465" xr:uid="{00000000-0005-0000-0000-0000D3850000}"/>
    <cellStyle name="Comma 5 2 2 3 5 2" xfId="34466" xr:uid="{00000000-0005-0000-0000-0000D4850000}"/>
    <cellStyle name="Comma 5 2 2 3 5 3" xfId="34467" xr:uid="{00000000-0005-0000-0000-0000D5850000}"/>
    <cellStyle name="Comma 5 2 2 3 6" xfId="34468" xr:uid="{00000000-0005-0000-0000-0000D6850000}"/>
    <cellStyle name="Comma 5 2 2 3 7" xfId="34469" xr:uid="{00000000-0005-0000-0000-0000D7850000}"/>
    <cellStyle name="Comma 5 2 2 4" xfId="34470" xr:uid="{00000000-0005-0000-0000-0000D8850000}"/>
    <cellStyle name="Comma 5 2 2 4 2" xfId="34471" xr:uid="{00000000-0005-0000-0000-0000D9850000}"/>
    <cellStyle name="Comma 5 2 2 4 2 2" xfId="34472" xr:uid="{00000000-0005-0000-0000-0000DA850000}"/>
    <cellStyle name="Comma 5 2 2 4 2 2 2" xfId="34473" xr:uid="{00000000-0005-0000-0000-0000DB850000}"/>
    <cellStyle name="Comma 5 2 2 4 2 2 3" xfId="34474" xr:uid="{00000000-0005-0000-0000-0000DC850000}"/>
    <cellStyle name="Comma 5 2 2 4 2 3" xfId="34475" xr:uid="{00000000-0005-0000-0000-0000DD850000}"/>
    <cellStyle name="Comma 5 2 2 4 2 4" xfId="34476" xr:uid="{00000000-0005-0000-0000-0000DE850000}"/>
    <cellStyle name="Comma 5 2 2 4 3" xfId="34477" xr:uid="{00000000-0005-0000-0000-0000DF850000}"/>
    <cellStyle name="Comma 5 2 2 4 3 2" xfId="34478" xr:uid="{00000000-0005-0000-0000-0000E0850000}"/>
    <cellStyle name="Comma 5 2 2 4 3 3" xfId="34479" xr:uid="{00000000-0005-0000-0000-0000E1850000}"/>
    <cellStyle name="Comma 5 2 2 4 4" xfId="34480" xr:uid="{00000000-0005-0000-0000-0000E2850000}"/>
    <cellStyle name="Comma 5 2 2 4 4 2" xfId="34481" xr:uid="{00000000-0005-0000-0000-0000E3850000}"/>
    <cellStyle name="Comma 5 2 2 4 4 3" xfId="34482" xr:uid="{00000000-0005-0000-0000-0000E4850000}"/>
    <cellStyle name="Comma 5 2 2 4 5" xfId="34483" xr:uid="{00000000-0005-0000-0000-0000E5850000}"/>
    <cellStyle name="Comma 5 2 2 4 5 2" xfId="34484" xr:uid="{00000000-0005-0000-0000-0000E6850000}"/>
    <cellStyle name="Comma 5 2 2 4 5 3" xfId="34485" xr:uid="{00000000-0005-0000-0000-0000E7850000}"/>
    <cellStyle name="Comma 5 2 2 4 6" xfId="34486" xr:uid="{00000000-0005-0000-0000-0000E8850000}"/>
    <cellStyle name="Comma 5 2 2 4 7" xfId="34487" xr:uid="{00000000-0005-0000-0000-0000E9850000}"/>
    <cellStyle name="Comma 5 2 2 5" xfId="34488" xr:uid="{00000000-0005-0000-0000-0000EA850000}"/>
    <cellStyle name="Comma 5 2 2 5 2" xfId="34489" xr:uid="{00000000-0005-0000-0000-0000EB850000}"/>
    <cellStyle name="Comma 5 2 2 5 2 2" xfId="34490" xr:uid="{00000000-0005-0000-0000-0000EC850000}"/>
    <cellStyle name="Comma 5 2 2 5 2 2 2" xfId="34491" xr:uid="{00000000-0005-0000-0000-0000ED850000}"/>
    <cellStyle name="Comma 5 2 2 5 2 2 3" xfId="34492" xr:uid="{00000000-0005-0000-0000-0000EE850000}"/>
    <cellStyle name="Comma 5 2 2 5 2 3" xfId="34493" xr:uid="{00000000-0005-0000-0000-0000EF850000}"/>
    <cellStyle name="Comma 5 2 2 5 2 4" xfId="34494" xr:uid="{00000000-0005-0000-0000-0000F0850000}"/>
    <cellStyle name="Comma 5 2 2 5 3" xfId="34495" xr:uid="{00000000-0005-0000-0000-0000F1850000}"/>
    <cellStyle name="Comma 5 2 2 5 3 2" xfId="34496" xr:uid="{00000000-0005-0000-0000-0000F2850000}"/>
    <cellStyle name="Comma 5 2 2 5 3 3" xfId="34497" xr:uid="{00000000-0005-0000-0000-0000F3850000}"/>
    <cellStyle name="Comma 5 2 2 5 4" xfId="34498" xr:uid="{00000000-0005-0000-0000-0000F4850000}"/>
    <cellStyle name="Comma 5 2 2 5 4 2" xfId="34499" xr:uid="{00000000-0005-0000-0000-0000F5850000}"/>
    <cellStyle name="Comma 5 2 2 5 4 3" xfId="34500" xr:uid="{00000000-0005-0000-0000-0000F6850000}"/>
    <cellStyle name="Comma 5 2 2 5 5" xfId="34501" xr:uid="{00000000-0005-0000-0000-0000F7850000}"/>
    <cellStyle name="Comma 5 2 2 5 5 2" xfId="34502" xr:uid="{00000000-0005-0000-0000-0000F8850000}"/>
    <cellStyle name="Comma 5 2 2 5 5 3" xfId="34503" xr:uid="{00000000-0005-0000-0000-0000F9850000}"/>
    <cellStyle name="Comma 5 2 2 5 6" xfId="34504" xr:uid="{00000000-0005-0000-0000-0000FA850000}"/>
    <cellStyle name="Comma 5 2 2 5 7" xfId="34505" xr:uid="{00000000-0005-0000-0000-0000FB850000}"/>
    <cellStyle name="Comma 5 2 2 6" xfId="34506" xr:uid="{00000000-0005-0000-0000-0000FC850000}"/>
    <cellStyle name="Comma 5 2 2 6 2" xfId="34507" xr:uid="{00000000-0005-0000-0000-0000FD850000}"/>
    <cellStyle name="Comma 5 2 2 6 2 2" xfId="34508" xr:uid="{00000000-0005-0000-0000-0000FE850000}"/>
    <cellStyle name="Comma 5 2 2 6 2 3" xfId="34509" xr:uid="{00000000-0005-0000-0000-0000FF850000}"/>
    <cellStyle name="Comma 5 2 2 6 3" xfId="34510" xr:uid="{00000000-0005-0000-0000-000000860000}"/>
    <cellStyle name="Comma 5 2 2 6 4" xfId="34511" xr:uid="{00000000-0005-0000-0000-000001860000}"/>
    <cellStyle name="Comma 5 2 2 7" xfId="34512" xr:uid="{00000000-0005-0000-0000-000002860000}"/>
    <cellStyle name="Comma 5 2 2 7 2" xfId="34513" xr:uid="{00000000-0005-0000-0000-000003860000}"/>
    <cellStyle name="Comma 5 2 2 7 3" xfId="34514" xr:uid="{00000000-0005-0000-0000-000004860000}"/>
    <cellStyle name="Comma 5 2 2 8" xfId="34515" xr:uid="{00000000-0005-0000-0000-000005860000}"/>
    <cellStyle name="Comma 5 2 2 8 2" xfId="34516" xr:uid="{00000000-0005-0000-0000-000006860000}"/>
    <cellStyle name="Comma 5 2 2 8 3" xfId="34517" xr:uid="{00000000-0005-0000-0000-000007860000}"/>
    <cellStyle name="Comma 5 2 2 9" xfId="34518" xr:uid="{00000000-0005-0000-0000-000008860000}"/>
    <cellStyle name="Comma 5 2 2 9 2" xfId="34519" xr:uid="{00000000-0005-0000-0000-000009860000}"/>
    <cellStyle name="Comma 5 2 2 9 3" xfId="34520" xr:uid="{00000000-0005-0000-0000-00000A860000}"/>
    <cellStyle name="Comma 5 2 3" xfId="34521" xr:uid="{00000000-0005-0000-0000-00000B860000}"/>
    <cellStyle name="Comma 5 2 4" xfId="34522" xr:uid="{00000000-0005-0000-0000-00000C860000}"/>
    <cellStyle name="Comma 5 2 5" xfId="34523" xr:uid="{00000000-0005-0000-0000-00000D860000}"/>
    <cellStyle name="Comma 5 3" xfId="34524" xr:uid="{00000000-0005-0000-0000-00000E860000}"/>
    <cellStyle name="Comma 5 4" xfId="34525" xr:uid="{00000000-0005-0000-0000-00000F860000}"/>
    <cellStyle name="Comma 5 5" xfId="34526" xr:uid="{00000000-0005-0000-0000-000010860000}"/>
    <cellStyle name="Comma 50" xfId="34527" xr:uid="{00000000-0005-0000-0000-000011860000}"/>
    <cellStyle name="Comma 51" xfId="34528" xr:uid="{00000000-0005-0000-0000-000012860000}"/>
    <cellStyle name="Comma 52" xfId="34529" xr:uid="{00000000-0005-0000-0000-000013860000}"/>
    <cellStyle name="Comma 53" xfId="34530" xr:uid="{00000000-0005-0000-0000-000014860000}"/>
    <cellStyle name="Comma 54" xfId="34531" xr:uid="{00000000-0005-0000-0000-000015860000}"/>
    <cellStyle name="Comma 55" xfId="34532" xr:uid="{00000000-0005-0000-0000-000016860000}"/>
    <cellStyle name="Comma 56" xfId="34533" xr:uid="{00000000-0005-0000-0000-000017860000}"/>
    <cellStyle name="Comma 57" xfId="34534" xr:uid="{00000000-0005-0000-0000-000018860000}"/>
    <cellStyle name="Comma 58" xfId="34535" xr:uid="{00000000-0005-0000-0000-000019860000}"/>
    <cellStyle name="Comma 59" xfId="34536" xr:uid="{00000000-0005-0000-0000-00001A860000}"/>
    <cellStyle name="Comma 6" xfId="254" xr:uid="{00000000-0005-0000-0000-00001B860000}"/>
    <cellStyle name="Comma 6 2" xfId="34537" xr:uid="{00000000-0005-0000-0000-00001C860000}"/>
    <cellStyle name="Comma 6 2 2" xfId="34538" xr:uid="{00000000-0005-0000-0000-00001D860000}"/>
    <cellStyle name="Comma 6 2 3" xfId="34539" xr:uid="{00000000-0005-0000-0000-00001E860000}"/>
    <cellStyle name="Comma 6 3" xfId="34540" xr:uid="{00000000-0005-0000-0000-00001F860000}"/>
    <cellStyle name="Comma 6 3 2" xfId="34541" xr:uid="{00000000-0005-0000-0000-000020860000}"/>
    <cellStyle name="Comma 6 3 2 2" xfId="34542" xr:uid="{00000000-0005-0000-0000-000021860000}"/>
    <cellStyle name="Comma 6 3 2 2 2" xfId="34543" xr:uid="{00000000-0005-0000-0000-000022860000}"/>
    <cellStyle name="Comma 6 3 2 2 3" xfId="34544" xr:uid="{00000000-0005-0000-0000-000023860000}"/>
    <cellStyle name="Comma 6 3 2 3" xfId="34545" xr:uid="{00000000-0005-0000-0000-000024860000}"/>
    <cellStyle name="Comma 6 3 2 4" xfId="34546" xr:uid="{00000000-0005-0000-0000-000025860000}"/>
    <cellStyle name="Comma 6 3 3" xfId="34547" xr:uid="{00000000-0005-0000-0000-000026860000}"/>
    <cellStyle name="Comma 6 3 3 2" xfId="34548" xr:uid="{00000000-0005-0000-0000-000027860000}"/>
    <cellStyle name="Comma 6 3 3 3" xfId="34549" xr:uid="{00000000-0005-0000-0000-000028860000}"/>
    <cellStyle name="Comma 6 3 4" xfId="34550" xr:uid="{00000000-0005-0000-0000-000029860000}"/>
    <cellStyle name="Comma 6 3 4 2" xfId="34551" xr:uid="{00000000-0005-0000-0000-00002A860000}"/>
    <cellStyle name="Comma 6 3 4 3" xfId="34552" xr:uid="{00000000-0005-0000-0000-00002B860000}"/>
    <cellStyle name="Comma 6 3 5" xfId="34553" xr:uid="{00000000-0005-0000-0000-00002C860000}"/>
    <cellStyle name="Comma 6 3 5 2" xfId="34554" xr:uid="{00000000-0005-0000-0000-00002D860000}"/>
    <cellStyle name="Comma 6 3 5 3" xfId="34555" xr:uid="{00000000-0005-0000-0000-00002E860000}"/>
    <cellStyle name="Comma 6 3 6" xfId="34556" xr:uid="{00000000-0005-0000-0000-00002F860000}"/>
    <cellStyle name="Comma 6 3 7" xfId="34557" xr:uid="{00000000-0005-0000-0000-000030860000}"/>
    <cellStyle name="Comma 6 4" xfId="34558" xr:uid="{00000000-0005-0000-0000-000031860000}"/>
    <cellStyle name="Comma 6 5" xfId="34559" xr:uid="{00000000-0005-0000-0000-000032860000}"/>
    <cellStyle name="Comma 6 6" xfId="34560" xr:uid="{00000000-0005-0000-0000-000033860000}"/>
    <cellStyle name="Comma 60" xfId="34561" xr:uid="{00000000-0005-0000-0000-000034860000}"/>
    <cellStyle name="Comma 61" xfId="34562" xr:uid="{00000000-0005-0000-0000-000035860000}"/>
    <cellStyle name="Comma 62" xfId="34563" xr:uid="{00000000-0005-0000-0000-000036860000}"/>
    <cellStyle name="Comma 62 10" xfId="34564" xr:uid="{00000000-0005-0000-0000-000037860000}"/>
    <cellStyle name="Comma 62 10 2" xfId="34565" xr:uid="{00000000-0005-0000-0000-000038860000}"/>
    <cellStyle name="Comma 62 10 3" xfId="34566" xr:uid="{00000000-0005-0000-0000-000039860000}"/>
    <cellStyle name="Comma 62 11" xfId="34567" xr:uid="{00000000-0005-0000-0000-00003A860000}"/>
    <cellStyle name="Comma 62 11 2" xfId="34568" xr:uid="{00000000-0005-0000-0000-00003B860000}"/>
    <cellStyle name="Comma 62 11 3" xfId="34569" xr:uid="{00000000-0005-0000-0000-00003C860000}"/>
    <cellStyle name="Comma 62 12" xfId="34570" xr:uid="{00000000-0005-0000-0000-00003D860000}"/>
    <cellStyle name="Comma 62 13" xfId="34571" xr:uid="{00000000-0005-0000-0000-00003E860000}"/>
    <cellStyle name="Comma 62 2" xfId="34572" xr:uid="{00000000-0005-0000-0000-00003F860000}"/>
    <cellStyle name="Comma 62 3" xfId="34573" xr:uid="{00000000-0005-0000-0000-000040860000}"/>
    <cellStyle name="Comma 62 3 10" xfId="34574" xr:uid="{00000000-0005-0000-0000-000041860000}"/>
    <cellStyle name="Comma 62 3 2" xfId="34575" xr:uid="{00000000-0005-0000-0000-000042860000}"/>
    <cellStyle name="Comma 62 3 2 2" xfId="34576" xr:uid="{00000000-0005-0000-0000-000043860000}"/>
    <cellStyle name="Comma 62 3 2 2 2" xfId="34577" xr:uid="{00000000-0005-0000-0000-000044860000}"/>
    <cellStyle name="Comma 62 3 2 2 2 2" xfId="34578" xr:uid="{00000000-0005-0000-0000-000045860000}"/>
    <cellStyle name="Comma 62 3 2 2 2 3" xfId="34579" xr:uid="{00000000-0005-0000-0000-000046860000}"/>
    <cellStyle name="Comma 62 3 2 2 3" xfId="34580" xr:uid="{00000000-0005-0000-0000-000047860000}"/>
    <cellStyle name="Comma 62 3 2 2 4" xfId="34581" xr:uid="{00000000-0005-0000-0000-000048860000}"/>
    <cellStyle name="Comma 62 3 2 3" xfId="34582" xr:uid="{00000000-0005-0000-0000-000049860000}"/>
    <cellStyle name="Comma 62 3 2 3 2" xfId="34583" xr:uid="{00000000-0005-0000-0000-00004A860000}"/>
    <cellStyle name="Comma 62 3 2 3 3" xfId="34584" xr:uid="{00000000-0005-0000-0000-00004B860000}"/>
    <cellStyle name="Comma 62 3 2 4" xfId="34585" xr:uid="{00000000-0005-0000-0000-00004C860000}"/>
    <cellStyle name="Comma 62 3 2 4 2" xfId="34586" xr:uid="{00000000-0005-0000-0000-00004D860000}"/>
    <cellStyle name="Comma 62 3 2 4 3" xfId="34587" xr:uid="{00000000-0005-0000-0000-00004E860000}"/>
    <cellStyle name="Comma 62 3 2 5" xfId="34588" xr:uid="{00000000-0005-0000-0000-00004F860000}"/>
    <cellStyle name="Comma 62 3 2 5 2" xfId="34589" xr:uid="{00000000-0005-0000-0000-000050860000}"/>
    <cellStyle name="Comma 62 3 2 5 3" xfId="34590" xr:uid="{00000000-0005-0000-0000-000051860000}"/>
    <cellStyle name="Comma 62 3 2 6" xfId="34591" xr:uid="{00000000-0005-0000-0000-000052860000}"/>
    <cellStyle name="Comma 62 3 2 7" xfId="34592" xr:uid="{00000000-0005-0000-0000-000053860000}"/>
    <cellStyle name="Comma 62 3 3" xfId="34593" xr:uid="{00000000-0005-0000-0000-000054860000}"/>
    <cellStyle name="Comma 62 3 3 2" xfId="34594" xr:uid="{00000000-0005-0000-0000-000055860000}"/>
    <cellStyle name="Comma 62 3 3 2 2" xfId="34595" xr:uid="{00000000-0005-0000-0000-000056860000}"/>
    <cellStyle name="Comma 62 3 3 2 2 2" xfId="34596" xr:uid="{00000000-0005-0000-0000-000057860000}"/>
    <cellStyle name="Comma 62 3 3 2 2 3" xfId="34597" xr:uid="{00000000-0005-0000-0000-000058860000}"/>
    <cellStyle name="Comma 62 3 3 2 3" xfId="34598" xr:uid="{00000000-0005-0000-0000-000059860000}"/>
    <cellStyle name="Comma 62 3 3 2 4" xfId="34599" xr:uid="{00000000-0005-0000-0000-00005A860000}"/>
    <cellStyle name="Comma 62 3 3 3" xfId="34600" xr:uid="{00000000-0005-0000-0000-00005B860000}"/>
    <cellStyle name="Comma 62 3 3 3 2" xfId="34601" xr:uid="{00000000-0005-0000-0000-00005C860000}"/>
    <cellStyle name="Comma 62 3 3 3 3" xfId="34602" xr:uid="{00000000-0005-0000-0000-00005D860000}"/>
    <cellStyle name="Comma 62 3 3 4" xfId="34603" xr:uid="{00000000-0005-0000-0000-00005E860000}"/>
    <cellStyle name="Comma 62 3 3 4 2" xfId="34604" xr:uid="{00000000-0005-0000-0000-00005F860000}"/>
    <cellStyle name="Comma 62 3 3 4 3" xfId="34605" xr:uid="{00000000-0005-0000-0000-000060860000}"/>
    <cellStyle name="Comma 62 3 3 5" xfId="34606" xr:uid="{00000000-0005-0000-0000-000061860000}"/>
    <cellStyle name="Comma 62 3 3 5 2" xfId="34607" xr:uid="{00000000-0005-0000-0000-000062860000}"/>
    <cellStyle name="Comma 62 3 3 5 3" xfId="34608" xr:uid="{00000000-0005-0000-0000-000063860000}"/>
    <cellStyle name="Comma 62 3 3 6" xfId="34609" xr:uid="{00000000-0005-0000-0000-000064860000}"/>
    <cellStyle name="Comma 62 3 3 7" xfId="34610" xr:uid="{00000000-0005-0000-0000-000065860000}"/>
    <cellStyle name="Comma 62 3 4" xfId="34611" xr:uid="{00000000-0005-0000-0000-000066860000}"/>
    <cellStyle name="Comma 62 3 4 2" xfId="34612" xr:uid="{00000000-0005-0000-0000-000067860000}"/>
    <cellStyle name="Comma 62 3 4 2 2" xfId="34613" xr:uid="{00000000-0005-0000-0000-000068860000}"/>
    <cellStyle name="Comma 62 3 4 2 2 2" xfId="34614" xr:uid="{00000000-0005-0000-0000-000069860000}"/>
    <cellStyle name="Comma 62 3 4 2 2 3" xfId="34615" xr:uid="{00000000-0005-0000-0000-00006A860000}"/>
    <cellStyle name="Comma 62 3 4 2 3" xfId="34616" xr:uid="{00000000-0005-0000-0000-00006B860000}"/>
    <cellStyle name="Comma 62 3 4 2 4" xfId="34617" xr:uid="{00000000-0005-0000-0000-00006C860000}"/>
    <cellStyle name="Comma 62 3 4 3" xfId="34618" xr:uid="{00000000-0005-0000-0000-00006D860000}"/>
    <cellStyle name="Comma 62 3 4 3 2" xfId="34619" xr:uid="{00000000-0005-0000-0000-00006E860000}"/>
    <cellStyle name="Comma 62 3 4 3 3" xfId="34620" xr:uid="{00000000-0005-0000-0000-00006F860000}"/>
    <cellStyle name="Comma 62 3 4 4" xfId="34621" xr:uid="{00000000-0005-0000-0000-000070860000}"/>
    <cellStyle name="Comma 62 3 4 4 2" xfId="34622" xr:uid="{00000000-0005-0000-0000-000071860000}"/>
    <cellStyle name="Comma 62 3 4 4 3" xfId="34623" xr:uid="{00000000-0005-0000-0000-000072860000}"/>
    <cellStyle name="Comma 62 3 4 5" xfId="34624" xr:uid="{00000000-0005-0000-0000-000073860000}"/>
    <cellStyle name="Comma 62 3 4 5 2" xfId="34625" xr:uid="{00000000-0005-0000-0000-000074860000}"/>
    <cellStyle name="Comma 62 3 4 5 3" xfId="34626" xr:uid="{00000000-0005-0000-0000-000075860000}"/>
    <cellStyle name="Comma 62 3 4 6" xfId="34627" xr:uid="{00000000-0005-0000-0000-000076860000}"/>
    <cellStyle name="Comma 62 3 4 7" xfId="34628" xr:uid="{00000000-0005-0000-0000-000077860000}"/>
    <cellStyle name="Comma 62 3 5" xfId="34629" xr:uid="{00000000-0005-0000-0000-000078860000}"/>
    <cellStyle name="Comma 62 3 5 2" xfId="34630" xr:uid="{00000000-0005-0000-0000-000079860000}"/>
    <cellStyle name="Comma 62 3 5 2 2" xfId="34631" xr:uid="{00000000-0005-0000-0000-00007A860000}"/>
    <cellStyle name="Comma 62 3 5 2 3" xfId="34632" xr:uid="{00000000-0005-0000-0000-00007B860000}"/>
    <cellStyle name="Comma 62 3 5 3" xfId="34633" xr:uid="{00000000-0005-0000-0000-00007C860000}"/>
    <cellStyle name="Comma 62 3 5 4" xfId="34634" xr:uid="{00000000-0005-0000-0000-00007D860000}"/>
    <cellStyle name="Comma 62 3 6" xfId="34635" xr:uid="{00000000-0005-0000-0000-00007E860000}"/>
    <cellStyle name="Comma 62 3 6 2" xfId="34636" xr:uid="{00000000-0005-0000-0000-00007F860000}"/>
    <cellStyle name="Comma 62 3 6 3" xfId="34637" xr:uid="{00000000-0005-0000-0000-000080860000}"/>
    <cellStyle name="Comma 62 3 7" xfId="34638" xr:uid="{00000000-0005-0000-0000-000081860000}"/>
    <cellStyle name="Comma 62 3 7 2" xfId="34639" xr:uid="{00000000-0005-0000-0000-000082860000}"/>
    <cellStyle name="Comma 62 3 7 3" xfId="34640" xr:uid="{00000000-0005-0000-0000-000083860000}"/>
    <cellStyle name="Comma 62 3 8" xfId="34641" xr:uid="{00000000-0005-0000-0000-000084860000}"/>
    <cellStyle name="Comma 62 3 8 2" xfId="34642" xr:uid="{00000000-0005-0000-0000-000085860000}"/>
    <cellStyle name="Comma 62 3 8 3" xfId="34643" xr:uid="{00000000-0005-0000-0000-000086860000}"/>
    <cellStyle name="Comma 62 3 9" xfId="34644" xr:uid="{00000000-0005-0000-0000-000087860000}"/>
    <cellStyle name="Comma 62 4" xfId="34645" xr:uid="{00000000-0005-0000-0000-000088860000}"/>
    <cellStyle name="Comma 62 4 2" xfId="34646" xr:uid="{00000000-0005-0000-0000-000089860000}"/>
    <cellStyle name="Comma 62 4 2 2" xfId="34647" xr:uid="{00000000-0005-0000-0000-00008A860000}"/>
    <cellStyle name="Comma 62 4 2 2 2" xfId="34648" xr:uid="{00000000-0005-0000-0000-00008B860000}"/>
    <cellStyle name="Comma 62 4 2 2 3" xfId="34649" xr:uid="{00000000-0005-0000-0000-00008C860000}"/>
    <cellStyle name="Comma 62 4 2 3" xfId="34650" xr:uid="{00000000-0005-0000-0000-00008D860000}"/>
    <cellStyle name="Comma 62 4 2 4" xfId="34651" xr:uid="{00000000-0005-0000-0000-00008E860000}"/>
    <cellStyle name="Comma 62 4 3" xfId="34652" xr:uid="{00000000-0005-0000-0000-00008F860000}"/>
    <cellStyle name="Comma 62 4 3 2" xfId="34653" xr:uid="{00000000-0005-0000-0000-000090860000}"/>
    <cellStyle name="Comma 62 4 3 3" xfId="34654" xr:uid="{00000000-0005-0000-0000-000091860000}"/>
    <cellStyle name="Comma 62 4 4" xfId="34655" xr:uid="{00000000-0005-0000-0000-000092860000}"/>
    <cellStyle name="Comma 62 4 4 2" xfId="34656" xr:uid="{00000000-0005-0000-0000-000093860000}"/>
    <cellStyle name="Comma 62 4 4 3" xfId="34657" xr:uid="{00000000-0005-0000-0000-000094860000}"/>
    <cellStyle name="Comma 62 4 5" xfId="34658" xr:uid="{00000000-0005-0000-0000-000095860000}"/>
    <cellStyle name="Comma 62 4 5 2" xfId="34659" xr:uid="{00000000-0005-0000-0000-000096860000}"/>
    <cellStyle name="Comma 62 4 5 3" xfId="34660" xr:uid="{00000000-0005-0000-0000-000097860000}"/>
    <cellStyle name="Comma 62 4 6" xfId="34661" xr:uid="{00000000-0005-0000-0000-000098860000}"/>
    <cellStyle name="Comma 62 4 7" xfId="34662" xr:uid="{00000000-0005-0000-0000-000099860000}"/>
    <cellStyle name="Comma 62 5" xfId="34663" xr:uid="{00000000-0005-0000-0000-00009A860000}"/>
    <cellStyle name="Comma 62 5 2" xfId="34664" xr:uid="{00000000-0005-0000-0000-00009B860000}"/>
    <cellStyle name="Comma 62 5 2 2" xfId="34665" xr:uid="{00000000-0005-0000-0000-00009C860000}"/>
    <cellStyle name="Comma 62 5 2 2 2" xfId="34666" xr:uid="{00000000-0005-0000-0000-00009D860000}"/>
    <cellStyle name="Comma 62 5 2 2 3" xfId="34667" xr:uid="{00000000-0005-0000-0000-00009E860000}"/>
    <cellStyle name="Comma 62 5 2 3" xfId="34668" xr:uid="{00000000-0005-0000-0000-00009F860000}"/>
    <cellStyle name="Comma 62 5 2 4" xfId="34669" xr:uid="{00000000-0005-0000-0000-0000A0860000}"/>
    <cellStyle name="Comma 62 5 3" xfId="34670" xr:uid="{00000000-0005-0000-0000-0000A1860000}"/>
    <cellStyle name="Comma 62 5 3 2" xfId="34671" xr:uid="{00000000-0005-0000-0000-0000A2860000}"/>
    <cellStyle name="Comma 62 5 3 3" xfId="34672" xr:uid="{00000000-0005-0000-0000-0000A3860000}"/>
    <cellStyle name="Comma 62 5 4" xfId="34673" xr:uid="{00000000-0005-0000-0000-0000A4860000}"/>
    <cellStyle name="Comma 62 5 4 2" xfId="34674" xr:uid="{00000000-0005-0000-0000-0000A5860000}"/>
    <cellStyle name="Comma 62 5 4 3" xfId="34675" xr:uid="{00000000-0005-0000-0000-0000A6860000}"/>
    <cellStyle name="Comma 62 5 5" xfId="34676" xr:uid="{00000000-0005-0000-0000-0000A7860000}"/>
    <cellStyle name="Comma 62 5 5 2" xfId="34677" xr:uid="{00000000-0005-0000-0000-0000A8860000}"/>
    <cellStyle name="Comma 62 5 5 3" xfId="34678" xr:uid="{00000000-0005-0000-0000-0000A9860000}"/>
    <cellStyle name="Comma 62 5 6" xfId="34679" xr:uid="{00000000-0005-0000-0000-0000AA860000}"/>
    <cellStyle name="Comma 62 5 7" xfId="34680" xr:uid="{00000000-0005-0000-0000-0000AB860000}"/>
    <cellStyle name="Comma 62 6" xfId="34681" xr:uid="{00000000-0005-0000-0000-0000AC860000}"/>
    <cellStyle name="Comma 62 6 2" xfId="34682" xr:uid="{00000000-0005-0000-0000-0000AD860000}"/>
    <cellStyle name="Comma 62 6 2 2" xfId="34683" xr:uid="{00000000-0005-0000-0000-0000AE860000}"/>
    <cellStyle name="Comma 62 6 2 2 2" xfId="34684" xr:uid="{00000000-0005-0000-0000-0000AF860000}"/>
    <cellStyle name="Comma 62 6 2 2 3" xfId="34685" xr:uid="{00000000-0005-0000-0000-0000B0860000}"/>
    <cellStyle name="Comma 62 6 2 3" xfId="34686" xr:uid="{00000000-0005-0000-0000-0000B1860000}"/>
    <cellStyle name="Comma 62 6 2 4" xfId="34687" xr:uid="{00000000-0005-0000-0000-0000B2860000}"/>
    <cellStyle name="Comma 62 6 3" xfId="34688" xr:uid="{00000000-0005-0000-0000-0000B3860000}"/>
    <cellStyle name="Comma 62 6 3 2" xfId="34689" xr:uid="{00000000-0005-0000-0000-0000B4860000}"/>
    <cellStyle name="Comma 62 6 3 3" xfId="34690" xr:uid="{00000000-0005-0000-0000-0000B5860000}"/>
    <cellStyle name="Comma 62 6 4" xfId="34691" xr:uid="{00000000-0005-0000-0000-0000B6860000}"/>
    <cellStyle name="Comma 62 6 4 2" xfId="34692" xr:uid="{00000000-0005-0000-0000-0000B7860000}"/>
    <cellStyle name="Comma 62 6 4 3" xfId="34693" xr:uid="{00000000-0005-0000-0000-0000B8860000}"/>
    <cellStyle name="Comma 62 6 5" xfId="34694" xr:uid="{00000000-0005-0000-0000-0000B9860000}"/>
    <cellStyle name="Comma 62 6 5 2" xfId="34695" xr:uid="{00000000-0005-0000-0000-0000BA860000}"/>
    <cellStyle name="Comma 62 6 5 3" xfId="34696" xr:uid="{00000000-0005-0000-0000-0000BB860000}"/>
    <cellStyle name="Comma 62 6 6" xfId="34697" xr:uid="{00000000-0005-0000-0000-0000BC860000}"/>
    <cellStyle name="Comma 62 6 7" xfId="34698" xr:uid="{00000000-0005-0000-0000-0000BD860000}"/>
    <cellStyle name="Comma 62 7" xfId="34699" xr:uid="{00000000-0005-0000-0000-0000BE860000}"/>
    <cellStyle name="Comma 62 7 2" xfId="34700" xr:uid="{00000000-0005-0000-0000-0000BF860000}"/>
    <cellStyle name="Comma 62 7 2 2" xfId="34701" xr:uid="{00000000-0005-0000-0000-0000C0860000}"/>
    <cellStyle name="Comma 62 7 2 2 2" xfId="34702" xr:uid="{00000000-0005-0000-0000-0000C1860000}"/>
    <cellStyle name="Comma 62 7 2 2 3" xfId="34703" xr:uid="{00000000-0005-0000-0000-0000C2860000}"/>
    <cellStyle name="Comma 62 7 2 3" xfId="34704" xr:uid="{00000000-0005-0000-0000-0000C3860000}"/>
    <cellStyle name="Comma 62 7 2 4" xfId="34705" xr:uid="{00000000-0005-0000-0000-0000C4860000}"/>
    <cellStyle name="Comma 62 7 3" xfId="34706" xr:uid="{00000000-0005-0000-0000-0000C5860000}"/>
    <cellStyle name="Comma 62 7 3 2" xfId="34707" xr:uid="{00000000-0005-0000-0000-0000C6860000}"/>
    <cellStyle name="Comma 62 7 3 3" xfId="34708" xr:uid="{00000000-0005-0000-0000-0000C7860000}"/>
    <cellStyle name="Comma 62 7 4" xfId="34709" xr:uid="{00000000-0005-0000-0000-0000C8860000}"/>
    <cellStyle name="Comma 62 7 4 2" xfId="34710" xr:uid="{00000000-0005-0000-0000-0000C9860000}"/>
    <cellStyle name="Comma 62 7 4 3" xfId="34711" xr:uid="{00000000-0005-0000-0000-0000CA860000}"/>
    <cellStyle name="Comma 62 7 5" xfId="34712" xr:uid="{00000000-0005-0000-0000-0000CB860000}"/>
    <cellStyle name="Comma 62 7 5 2" xfId="34713" xr:uid="{00000000-0005-0000-0000-0000CC860000}"/>
    <cellStyle name="Comma 62 7 5 3" xfId="34714" xr:uid="{00000000-0005-0000-0000-0000CD860000}"/>
    <cellStyle name="Comma 62 7 6" xfId="34715" xr:uid="{00000000-0005-0000-0000-0000CE860000}"/>
    <cellStyle name="Comma 62 7 7" xfId="34716" xr:uid="{00000000-0005-0000-0000-0000CF860000}"/>
    <cellStyle name="Comma 62 8" xfId="34717" xr:uid="{00000000-0005-0000-0000-0000D0860000}"/>
    <cellStyle name="Comma 62 8 2" xfId="34718" xr:uid="{00000000-0005-0000-0000-0000D1860000}"/>
    <cellStyle name="Comma 62 8 2 2" xfId="34719" xr:uid="{00000000-0005-0000-0000-0000D2860000}"/>
    <cellStyle name="Comma 62 8 2 3" xfId="34720" xr:uid="{00000000-0005-0000-0000-0000D3860000}"/>
    <cellStyle name="Comma 62 8 3" xfId="34721" xr:uid="{00000000-0005-0000-0000-0000D4860000}"/>
    <cellStyle name="Comma 62 8 4" xfId="34722" xr:uid="{00000000-0005-0000-0000-0000D5860000}"/>
    <cellStyle name="Comma 62 9" xfId="34723" xr:uid="{00000000-0005-0000-0000-0000D6860000}"/>
    <cellStyle name="Comma 62 9 2" xfId="34724" xr:uid="{00000000-0005-0000-0000-0000D7860000}"/>
    <cellStyle name="Comma 62 9 3" xfId="34725" xr:uid="{00000000-0005-0000-0000-0000D8860000}"/>
    <cellStyle name="Comma 63" xfId="34726" xr:uid="{00000000-0005-0000-0000-0000D9860000}"/>
    <cellStyle name="Comma 63 10" xfId="34727" xr:uid="{00000000-0005-0000-0000-0000DA860000}"/>
    <cellStyle name="Comma 63 10 2" xfId="34728" xr:uid="{00000000-0005-0000-0000-0000DB860000}"/>
    <cellStyle name="Comma 63 10 3" xfId="34729" xr:uid="{00000000-0005-0000-0000-0000DC860000}"/>
    <cellStyle name="Comma 63 11" xfId="34730" xr:uid="{00000000-0005-0000-0000-0000DD860000}"/>
    <cellStyle name="Comma 63 11 2" xfId="34731" xr:uid="{00000000-0005-0000-0000-0000DE860000}"/>
    <cellStyle name="Comma 63 11 3" xfId="34732" xr:uid="{00000000-0005-0000-0000-0000DF860000}"/>
    <cellStyle name="Comma 63 12" xfId="34733" xr:uid="{00000000-0005-0000-0000-0000E0860000}"/>
    <cellStyle name="Comma 63 13" xfId="34734" xr:uid="{00000000-0005-0000-0000-0000E1860000}"/>
    <cellStyle name="Comma 63 2" xfId="34735" xr:uid="{00000000-0005-0000-0000-0000E2860000}"/>
    <cellStyle name="Comma 63 2 10" xfId="34736" xr:uid="{00000000-0005-0000-0000-0000E3860000}"/>
    <cellStyle name="Comma 63 2 2" xfId="34737" xr:uid="{00000000-0005-0000-0000-0000E4860000}"/>
    <cellStyle name="Comma 63 2 2 2" xfId="34738" xr:uid="{00000000-0005-0000-0000-0000E5860000}"/>
    <cellStyle name="Comma 63 2 2 2 2" xfId="34739" xr:uid="{00000000-0005-0000-0000-0000E6860000}"/>
    <cellStyle name="Comma 63 2 2 2 2 2" xfId="34740" xr:uid="{00000000-0005-0000-0000-0000E7860000}"/>
    <cellStyle name="Comma 63 2 2 2 2 3" xfId="34741" xr:uid="{00000000-0005-0000-0000-0000E8860000}"/>
    <cellStyle name="Comma 63 2 2 2 3" xfId="34742" xr:uid="{00000000-0005-0000-0000-0000E9860000}"/>
    <cellStyle name="Comma 63 2 2 2 4" xfId="34743" xr:uid="{00000000-0005-0000-0000-0000EA860000}"/>
    <cellStyle name="Comma 63 2 2 3" xfId="34744" xr:uid="{00000000-0005-0000-0000-0000EB860000}"/>
    <cellStyle name="Comma 63 2 2 3 2" xfId="34745" xr:uid="{00000000-0005-0000-0000-0000EC860000}"/>
    <cellStyle name="Comma 63 2 2 3 3" xfId="34746" xr:uid="{00000000-0005-0000-0000-0000ED860000}"/>
    <cellStyle name="Comma 63 2 2 4" xfId="34747" xr:uid="{00000000-0005-0000-0000-0000EE860000}"/>
    <cellStyle name="Comma 63 2 2 4 2" xfId="34748" xr:uid="{00000000-0005-0000-0000-0000EF860000}"/>
    <cellStyle name="Comma 63 2 2 4 3" xfId="34749" xr:uid="{00000000-0005-0000-0000-0000F0860000}"/>
    <cellStyle name="Comma 63 2 2 5" xfId="34750" xr:uid="{00000000-0005-0000-0000-0000F1860000}"/>
    <cellStyle name="Comma 63 2 2 5 2" xfId="34751" xr:uid="{00000000-0005-0000-0000-0000F2860000}"/>
    <cellStyle name="Comma 63 2 2 5 3" xfId="34752" xr:uid="{00000000-0005-0000-0000-0000F3860000}"/>
    <cellStyle name="Comma 63 2 2 6" xfId="34753" xr:uid="{00000000-0005-0000-0000-0000F4860000}"/>
    <cellStyle name="Comma 63 2 2 7" xfId="34754" xr:uid="{00000000-0005-0000-0000-0000F5860000}"/>
    <cellStyle name="Comma 63 2 3" xfId="34755" xr:uid="{00000000-0005-0000-0000-0000F6860000}"/>
    <cellStyle name="Comma 63 2 3 2" xfId="34756" xr:uid="{00000000-0005-0000-0000-0000F7860000}"/>
    <cellStyle name="Comma 63 2 3 2 2" xfId="34757" xr:uid="{00000000-0005-0000-0000-0000F8860000}"/>
    <cellStyle name="Comma 63 2 3 2 2 2" xfId="34758" xr:uid="{00000000-0005-0000-0000-0000F9860000}"/>
    <cellStyle name="Comma 63 2 3 2 2 3" xfId="34759" xr:uid="{00000000-0005-0000-0000-0000FA860000}"/>
    <cellStyle name="Comma 63 2 3 2 3" xfId="34760" xr:uid="{00000000-0005-0000-0000-0000FB860000}"/>
    <cellStyle name="Comma 63 2 3 2 4" xfId="34761" xr:uid="{00000000-0005-0000-0000-0000FC860000}"/>
    <cellStyle name="Comma 63 2 3 3" xfId="34762" xr:uid="{00000000-0005-0000-0000-0000FD860000}"/>
    <cellStyle name="Comma 63 2 3 3 2" xfId="34763" xr:uid="{00000000-0005-0000-0000-0000FE860000}"/>
    <cellStyle name="Comma 63 2 3 3 3" xfId="34764" xr:uid="{00000000-0005-0000-0000-0000FF860000}"/>
    <cellStyle name="Comma 63 2 3 4" xfId="34765" xr:uid="{00000000-0005-0000-0000-000000870000}"/>
    <cellStyle name="Comma 63 2 3 4 2" xfId="34766" xr:uid="{00000000-0005-0000-0000-000001870000}"/>
    <cellStyle name="Comma 63 2 3 4 3" xfId="34767" xr:uid="{00000000-0005-0000-0000-000002870000}"/>
    <cellStyle name="Comma 63 2 3 5" xfId="34768" xr:uid="{00000000-0005-0000-0000-000003870000}"/>
    <cellStyle name="Comma 63 2 3 5 2" xfId="34769" xr:uid="{00000000-0005-0000-0000-000004870000}"/>
    <cellStyle name="Comma 63 2 3 5 3" xfId="34770" xr:uid="{00000000-0005-0000-0000-000005870000}"/>
    <cellStyle name="Comma 63 2 3 6" xfId="34771" xr:uid="{00000000-0005-0000-0000-000006870000}"/>
    <cellStyle name="Comma 63 2 3 7" xfId="34772" xr:uid="{00000000-0005-0000-0000-000007870000}"/>
    <cellStyle name="Comma 63 2 4" xfId="34773" xr:uid="{00000000-0005-0000-0000-000008870000}"/>
    <cellStyle name="Comma 63 2 4 2" xfId="34774" xr:uid="{00000000-0005-0000-0000-000009870000}"/>
    <cellStyle name="Comma 63 2 4 2 2" xfId="34775" xr:uid="{00000000-0005-0000-0000-00000A870000}"/>
    <cellStyle name="Comma 63 2 4 2 2 2" xfId="34776" xr:uid="{00000000-0005-0000-0000-00000B870000}"/>
    <cellStyle name="Comma 63 2 4 2 2 3" xfId="34777" xr:uid="{00000000-0005-0000-0000-00000C870000}"/>
    <cellStyle name="Comma 63 2 4 2 3" xfId="34778" xr:uid="{00000000-0005-0000-0000-00000D870000}"/>
    <cellStyle name="Comma 63 2 4 2 4" xfId="34779" xr:uid="{00000000-0005-0000-0000-00000E870000}"/>
    <cellStyle name="Comma 63 2 4 3" xfId="34780" xr:uid="{00000000-0005-0000-0000-00000F870000}"/>
    <cellStyle name="Comma 63 2 4 3 2" xfId="34781" xr:uid="{00000000-0005-0000-0000-000010870000}"/>
    <cellStyle name="Comma 63 2 4 3 3" xfId="34782" xr:uid="{00000000-0005-0000-0000-000011870000}"/>
    <cellStyle name="Comma 63 2 4 4" xfId="34783" xr:uid="{00000000-0005-0000-0000-000012870000}"/>
    <cellStyle name="Comma 63 2 4 4 2" xfId="34784" xr:uid="{00000000-0005-0000-0000-000013870000}"/>
    <cellStyle name="Comma 63 2 4 4 3" xfId="34785" xr:uid="{00000000-0005-0000-0000-000014870000}"/>
    <cellStyle name="Comma 63 2 4 5" xfId="34786" xr:uid="{00000000-0005-0000-0000-000015870000}"/>
    <cellStyle name="Comma 63 2 4 5 2" xfId="34787" xr:uid="{00000000-0005-0000-0000-000016870000}"/>
    <cellStyle name="Comma 63 2 4 5 3" xfId="34788" xr:uid="{00000000-0005-0000-0000-000017870000}"/>
    <cellStyle name="Comma 63 2 4 6" xfId="34789" xr:uid="{00000000-0005-0000-0000-000018870000}"/>
    <cellStyle name="Comma 63 2 4 7" xfId="34790" xr:uid="{00000000-0005-0000-0000-000019870000}"/>
    <cellStyle name="Comma 63 2 5" xfId="34791" xr:uid="{00000000-0005-0000-0000-00001A870000}"/>
    <cellStyle name="Comma 63 2 5 2" xfId="34792" xr:uid="{00000000-0005-0000-0000-00001B870000}"/>
    <cellStyle name="Comma 63 2 5 2 2" xfId="34793" xr:uid="{00000000-0005-0000-0000-00001C870000}"/>
    <cellStyle name="Comma 63 2 5 2 3" xfId="34794" xr:uid="{00000000-0005-0000-0000-00001D870000}"/>
    <cellStyle name="Comma 63 2 5 3" xfId="34795" xr:uid="{00000000-0005-0000-0000-00001E870000}"/>
    <cellStyle name="Comma 63 2 5 4" xfId="34796" xr:uid="{00000000-0005-0000-0000-00001F870000}"/>
    <cellStyle name="Comma 63 2 6" xfId="34797" xr:uid="{00000000-0005-0000-0000-000020870000}"/>
    <cellStyle name="Comma 63 2 6 2" xfId="34798" xr:uid="{00000000-0005-0000-0000-000021870000}"/>
    <cellStyle name="Comma 63 2 6 3" xfId="34799" xr:uid="{00000000-0005-0000-0000-000022870000}"/>
    <cellStyle name="Comma 63 2 7" xfId="34800" xr:uid="{00000000-0005-0000-0000-000023870000}"/>
    <cellStyle name="Comma 63 2 7 2" xfId="34801" xr:uid="{00000000-0005-0000-0000-000024870000}"/>
    <cellStyle name="Comma 63 2 7 3" xfId="34802" xr:uid="{00000000-0005-0000-0000-000025870000}"/>
    <cellStyle name="Comma 63 2 8" xfId="34803" xr:uid="{00000000-0005-0000-0000-000026870000}"/>
    <cellStyle name="Comma 63 2 8 2" xfId="34804" xr:uid="{00000000-0005-0000-0000-000027870000}"/>
    <cellStyle name="Comma 63 2 8 3" xfId="34805" xr:uid="{00000000-0005-0000-0000-000028870000}"/>
    <cellStyle name="Comma 63 2 9" xfId="34806" xr:uid="{00000000-0005-0000-0000-000029870000}"/>
    <cellStyle name="Comma 63 3" xfId="34807" xr:uid="{00000000-0005-0000-0000-00002A870000}"/>
    <cellStyle name="Comma 63 4" xfId="34808" xr:uid="{00000000-0005-0000-0000-00002B870000}"/>
    <cellStyle name="Comma 63 4 2" xfId="34809" xr:uid="{00000000-0005-0000-0000-00002C870000}"/>
    <cellStyle name="Comma 63 4 2 2" xfId="34810" xr:uid="{00000000-0005-0000-0000-00002D870000}"/>
    <cellStyle name="Comma 63 4 2 2 2" xfId="34811" xr:uid="{00000000-0005-0000-0000-00002E870000}"/>
    <cellStyle name="Comma 63 4 2 2 3" xfId="34812" xr:uid="{00000000-0005-0000-0000-00002F870000}"/>
    <cellStyle name="Comma 63 4 2 3" xfId="34813" xr:uid="{00000000-0005-0000-0000-000030870000}"/>
    <cellStyle name="Comma 63 4 2 4" xfId="34814" xr:uid="{00000000-0005-0000-0000-000031870000}"/>
    <cellStyle name="Comma 63 4 3" xfId="34815" xr:uid="{00000000-0005-0000-0000-000032870000}"/>
    <cellStyle name="Comma 63 4 3 2" xfId="34816" xr:uid="{00000000-0005-0000-0000-000033870000}"/>
    <cellStyle name="Comma 63 4 3 3" xfId="34817" xr:uid="{00000000-0005-0000-0000-000034870000}"/>
    <cellStyle name="Comma 63 4 4" xfId="34818" xr:uid="{00000000-0005-0000-0000-000035870000}"/>
    <cellStyle name="Comma 63 4 4 2" xfId="34819" xr:uid="{00000000-0005-0000-0000-000036870000}"/>
    <cellStyle name="Comma 63 4 4 3" xfId="34820" xr:uid="{00000000-0005-0000-0000-000037870000}"/>
    <cellStyle name="Comma 63 4 5" xfId="34821" xr:uid="{00000000-0005-0000-0000-000038870000}"/>
    <cellStyle name="Comma 63 4 5 2" xfId="34822" xr:uid="{00000000-0005-0000-0000-000039870000}"/>
    <cellStyle name="Comma 63 4 5 3" xfId="34823" xr:uid="{00000000-0005-0000-0000-00003A870000}"/>
    <cellStyle name="Comma 63 4 6" xfId="34824" xr:uid="{00000000-0005-0000-0000-00003B870000}"/>
    <cellStyle name="Comma 63 4 7" xfId="34825" xr:uid="{00000000-0005-0000-0000-00003C870000}"/>
    <cellStyle name="Comma 63 5" xfId="34826" xr:uid="{00000000-0005-0000-0000-00003D870000}"/>
    <cellStyle name="Comma 63 5 2" xfId="34827" xr:uid="{00000000-0005-0000-0000-00003E870000}"/>
    <cellStyle name="Comma 63 5 2 2" xfId="34828" xr:uid="{00000000-0005-0000-0000-00003F870000}"/>
    <cellStyle name="Comma 63 5 2 2 2" xfId="34829" xr:uid="{00000000-0005-0000-0000-000040870000}"/>
    <cellStyle name="Comma 63 5 2 2 3" xfId="34830" xr:uid="{00000000-0005-0000-0000-000041870000}"/>
    <cellStyle name="Comma 63 5 2 3" xfId="34831" xr:uid="{00000000-0005-0000-0000-000042870000}"/>
    <cellStyle name="Comma 63 5 2 4" xfId="34832" xr:uid="{00000000-0005-0000-0000-000043870000}"/>
    <cellStyle name="Comma 63 5 3" xfId="34833" xr:uid="{00000000-0005-0000-0000-000044870000}"/>
    <cellStyle name="Comma 63 5 3 2" xfId="34834" xr:uid="{00000000-0005-0000-0000-000045870000}"/>
    <cellStyle name="Comma 63 5 3 3" xfId="34835" xr:uid="{00000000-0005-0000-0000-000046870000}"/>
    <cellStyle name="Comma 63 5 4" xfId="34836" xr:uid="{00000000-0005-0000-0000-000047870000}"/>
    <cellStyle name="Comma 63 5 4 2" xfId="34837" xr:uid="{00000000-0005-0000-0000-000048870000}"/>
    <cellStyle name="Comma 63 5 4 3" xfId="34838" xr:uid="{00000000-0005-0000-0000-000049870000}"/>
    <cellStyle name="Comma 63 5 5" xfId="34839" xr:uid="{00000000-0005-0000-0000-00004A870000}"/>
    <cellStyle name="Comma 63 5 5 2" xfId="34840" xr:uid="{00000000-0005-0000-0000-00004B870000}"/>
    <cellStyle name="Comma 63 5 5 3" xfId="34841" xr:uid="{00000000-0005-0000-0000-00004C870000}"/>
    <cellStyle name="Comma 63 5 6" xfId="34842" xr:uid="{00000000-0005-0000-0000-00004D870000}"/>
    <cellStyle name="Comma 63 5 7" xfId="34843" xr:uid="{00000000-0005-0000-0000-00004E870000}"/>
    <cellStyle name="Comma 63 6" xfId="34844" xr:uid="{00000000-0005-0000-0000-00004F870000}"/>
    <cellStyle name="Comma 63 6 2" xfId="34845" xr:uid="{00000000-0005-0000-0000-000050870000}"/>
    <cellStyle name="Comma 63 6 2 2" xfId="34846" xr:uid="{00000000-0005-0000-0000-000051870000}"/>
    <cellStyle name="Comma 63 6 2 2 2" xfId="34847" xr:uid="{00000000-0005-0000-0000-000052870000}"/>
    <cellStyle name="Comma 63 6 2 2 3" xfId="34848" xr:uid="{00000000-0005-0000-0000-000053870000}"/>
    <cellStyle name="Comma 63 6 2 3" xfId="34849" xr:uid="{00000000-0005-0000-0000-000054870000}"/>
    <cellStyle name="Comma 63 6 2 4" xfId="34850" xr:uid="{00000000-0005-0000-0000-000055870000}"/>
    <cellStyle name="Comma 63 6 3" xfId="34851" xr:uid="{00000000-0005-0000-0000-000056870000}"/>
    <cellStyle name="Comma 63 6 3 2" xfId="34852" xr:uid="{00000000-0005-0000-0000-000057870000}"/>
    <cellStyle name="Comma 63 6 3 3" xfId="34853" xr:uid="{00000000-0005-0000-0000-000058870000}"/>
    <cellStyle name="Comma 63 6 4" xfId="34854" xr:uid="{00000000-0005-0000-0000-000059870000}"/>
    <cellStyle name="Comma 63 6 4 2" xfId="34855" xr:uid="{00000000-0005-0000-0000-00005A870000}"/>
    <cellStyle name="Comma 63 6 4 3" xfId="34856" xr:uid="{00000000-0005-0000-0000-00005B870000}"/>
    <cellStyle name="Comma 63 6 5" xfId="34857" xr:uid="{00000000-0005-0000-0000-00005C870000}"/>
    <cellStyle name="Comma 63 6 5 2" xfId="34858" xr:uid="{00000000-0005-0000-0000-00005D870000}"/>
    <cellStyle name="Comma 63 6 5 3" xfId="34859" xr:uid="{00000000-0005-0000-0000-00005E870000}"/>
    <cellStyle name="Comma 63 6 6" xfId="34860" xr:uid="{00000000-0005-0000-0000-00005F870000}"/>
    <cellStyle name="Comma 63 6 7" xfId="34861" xr:uid="{00000000-0005-0000-0000-000060870000}"/>
    <cellStyle name="Comma 63 7" xfId="34862" xr:uid="{00000000-0005-0000-0000-000061870000}"/>
    <cellStyle name="Comma 63 7 2" xfId="34863" xr:uid="{00000000-0005-0000-0000-000062870000}"/>
    <cellStyle name="Comma 63 7 2 2" xfId="34864" xr:uid="{00000000-0005-0000-0000-000063870000}"/>
    <cellStyle name="Comma 63 7 2 2 2" xfId="34865" xr:uid="{00000000-0005-0000-0000-000064870000}"/>
    <cellStyle name="Comma 63 7 2 2 3" xfId="34866" xr:uid="{00000000-0005-0000-0000-000065870000}"/>
    <cellStyle name="Comma 63 7 2 3" xfId="34867" xr:uid="{00000000-0005-0000-0000-000066870000}"/>
    <cellStyle name="Comma 63 7 2 4" xfId="34868" xr:uid="{00000000-0005-0000-0000-000067870000}"/>
    <cellStyle name="Comma 63 7 3" xfId="34869" xr:uid="{00000000-0005-0000-0000-000068870000}"/>
    <cellStyle name="Comma 63 7 3 2" xfId="34870" xr:uid="{00000000-0005-0000-0000-000069870000}"/>
    <cellStyle name="Comma 63 7 3 3" xfId="34871" xr:uid="{00000000-0005-0000-0000-00006A870000}"/>
    <cellStyle name="Comma 63 7 4" xfId="34872" xr:uid="{00000000-0005-0000-0000-00006B870000}"/>
    <cellStyle name="Comma 63 7 4 2" xfId="34873" xr:uid="{00000000-0005-0000-0000-00006C870000}"/>
    <cellStyle name="Comma 63 7 4 3" xfId="34874" xr:uid="{00000000-0005-0000-0000-00006D870000}"/>
    <cellStyle name="Comma 63 7 5" xfId="34875" xr:uid="{00000000-0005-0000-0000-00006E870000}"/>
    <cellStyle name="Comma 63 7 5 2" xfId="34876" xr:uid="{00000000-0005-0000-0000-00006F870000}"/>
    <cellStyle name="Comma 63 7 5 3" xfId="34877" xr:uid="{00000000-0005-0000-0000-000070870000}"/>
    <cellStyle name="Comma 63 7 6" xfId="34878" xr:uid="{00000000-0005-0000-0000-000071870000}"/>
    <cellStyle name="Comma 63 7 7" xfId="34879" xr:uid="{00000000-0005-0000-0000-000072870000}"/>
    <cellStyle name="Comma 63 8" xfId="34880" xr:uid="{00000000-0005-0000-0000-000073870000}"/>
    <cellStyle name="Comma 63 8 2" xfId="34881" xr:uid="{00000000-0005-0000-0000-000074870000}"/>
    <cellStyle name="Comma 63 8 2 2" xfId="34882" xr:uid="{00000000-0005-0000-0000-000075870000}"/>
    <cellStyle name="Comma 63 8 2 3" xfId="34883" xr:uid="{00000000-0005-0000-0000-000076870000}"/>
    <cellStyle name="Comma 63 8 3" xfId="34884" xr:uid="{00000000-0005-0000-0000-000077870000}"/>
    <cellStyle name="Comma 63 8 4" xfId="34885" xr:uid="{00000000-0005-0000-0000-000078870000}"/>
    <cellStyle name="Comma 63 9" xfId="34886" xr:uid="{00000000-0005-0000-0000-000079870000}"/>
    <cellStyle name="Comma 63 9 2" xfId="34887" xr:uid="{00000000-0005-0000-0000-00007A870000}"/>
    <cellStyle name="Comma 63 9 3" xfId="34888" xr:uid="{00000000-0005-0000-0000-00007B870000}"/>
    <cellStyle name="Comma 64" xfId="34889" xr:uid="{00000000-0005-0000-0000-00007C870000}"/>
    <cellStyle name="Comma 65" xfId="34890" xr:uid="{00000000-0005-0000-0000-00007D870000}"/>
    <cellStyle name="Comma 66" xfId="34891" xr:uid="{00000000-0005-0000-0000-00007E870000}"/>
    <cellStyle name="Comma 67" xfId="34892" xr:uid="{00000000-0005-0000-0000-00007F870000}"/>
    <cellStyle name="Comma 68" xfId="34893" xr:uid="{00000000-0005-0000-0000-000080870000}"/>
    <cellStyle name="Comma 68 10" xfId="34894" xr:uid="{00000000-0005-0000-0000-000081870000}"/>
    <cellStyle name="Comma 68 11" xfId="34895" xr:uid="{00000000-0005-0000-0000-000082870000}"/>
    <cellStyle name="Comma 68 2" xfId="34896" xr:uid="{00000000-0005-0000-0000-000083870000}"/>
    <cellStyle name="Comma 68 2 2" xfId="34897" xr:uid="{00000000-0005-0000-0000-000084870000}"/>
    <cellStyle name="Comma 68 2 2 2" xfId="34898" xr:uid="{00000000-0005-0000-0000-000085870000}"/>
    <cellStyle name="Comma 68 2 2 2 2" xfId="34899" xr:uid="{00000000-0005-0000-0000-000086870000}"/>
    <cellStyle name="Comma 68 2 2 2 3" xfId="34900" xr:uid="{00000000-0005-0000-0000-000087870000}"/>
    <cellStyle name="Comma 68 2 2 3" xfId="34901" xr:uid="{00000000-0005-0000-0000-000088870000}"/>
    <cellStyle name="Comma 68 2 2 4" xfId="34902" xr:uid="{00000000-0005-0000-0000-000089870000}"/>
    <cellStyle name="Comma 68 2 3" xfId="34903" xr:uid="{00000000-0005-0000-0000-00008A870000}"/>
    <cellStyle name="Comma 68 2 3 2" xfId="34904" xr:uid="{00000000-0005-0000-0000-00008B870000}"/>
    <cellStyle name="Comma 68 2 3 3" xfId="34905" xr:uid="{00000000-0005-0000-0000-00008C870000}"/>
    <cellStyle name="Comma 68 2 4" xfId="34906" xr:uid="{00000000-0005-0000-0000-00008D870000}"/>
    <cellStyle name="Comma 68 2 4 2" xfId="34907" xr:uid="{00000000-0005-0000-0000-00008E870000}"/>
    <cellStyle name="Comma 68 2 4 3" xfId="34908" xr:uid="{00000000-0005-0000-0000-00008F870000}"/>
    <cellStyle name="Comma 68 2 5" xfId="34909" xr:uid="{00000000-0005-0000-0000-000090870000}"/>
    <cellStyle name="Comma 68 2 5 2" xfId="34910" xr:uid="{00000000-0005-0000-0000-000091870000}"/>
    <cellStyle name="Comma 68 2 5 3" xfId="34911" xr:uid="{00000000-0005-0000-0000-000092870000}"/>
    <cellStyle name="Comma 68 2 6" xfId="34912" xr:uid="{00000000-0005-0000-0000-000093870000}"/>
    <cellStyle name="Comma 68 2 7" xfId="34913" xr:uid="{00000000-0005-0000-0000-000094870000}"/>
    <cellStyle name="Comma 68 3" xfId="34914" xr:uid="{00000000-0005-0000-0000-000095870000}"/>
    <cellStyle name="Comma 68 3 2" xfId="34915" xr:uid="{00000000-0005-0000-0000-000096870000}"/>
    <cellStyle name="Comma 68 3 2 2" xfId="34916" xr:uid="{00000000-0005-0000-0000-000097870000}"/>
    <cellStyle name="Comma 68 3 2 2 2" xfId="34917" xr:uid="{00000000-0005-0000-0000-000098870000}"/>
    <cellStyle name="Comma 68 3 2 2 3" xfId="34918" xr:uid="{00000000-0005-0000-0000-000099870000}"/>
    <cellStyle name="Comma 68 3 2 3" xfId="34919" xr:uid="{00000000-0005-0000-0000-00009A870000}"/>
    <cellStyle name="Comma 68 3 2 4" xfId="34920" xr:uid="{00000000-0005-0000-0000-00009B870000}"/>
    <cellStyle name="Comma 68 3 3" xfId="34921" xr:uid="{00000000-0005-0000-0000-00009C870000}"/>
    <cellStyle name="Comma 68 3 3 2" xfId="34922" xr:uid="{00000000-0005-0000-0000-00009D870000}"/>
    <cellStyle name="Comma 68 3 3 3" xfId="34923" xr:uid="{00000000-0005-0000-0000-00009E870000}"/>
    <cellStyle name="Comma 68 3 4" xfId="34924" xr:uid="{00000000-0005-0000-0000-00009F870000}"/>
    <cellStyle name="Comma 68 3 4 2" xfId="34925" xr:uid="{00000000-0005-0000-0000-0000A0870000}"/>
    <cellStyle name="Comma 68 3 4 3" xfId="34926" xr:uid="{00000000-0005-0000-0000-0000A1870000}"/>
    <cellStyle name="Comma 68 3 5" xfId="34927" xr:uid="{00000000-0005-0000-0000-0000A2870000}"/>
    <cellStyle name="Comma 68 3 5 2" xfId="34928" xr:uid="{00000000-0005-0000-0000-0000A3870000}"/>
    <cellStyle name="Comma 68 3 5 3" xfId="34929" xr:uid="{00000000-0005-0000-0000-0000A4870000}"/>
    <cellStyle name="Comma 68 3 6" xfId="34930" xr:uid="{00000000-0005-0000-0000-0000A5870000}"/>
    <cellStyle name="Comma 68 3 7" xfId="34931" xr:uid="{00000000-0005-0000-0000-0000A6870000}"/>
    <cellStyle name="Comma 68 4" xfId="34932" xr:uid="{00000000-0005-0000-0000-0000A7870000}"/>
    <cellStyle name="Comma 68 4 2" xfId="34933" xr:uid="{00000000-0005-0000-0000-0000A8870000}"/>
    <cellStyle name="Comma 68 4 2 2" xfId="34934" xr:uid="{00000000-0005-0000-0000-0000A9870000}"/>
    <cellStyle name="Comma 68 4 2 2 2" xfId="34935" xr:uid="{00000000-0005-0000-0000-0000AA870000}"/>
    <cellStyle name="Comma 68 4 2 2 3" xfId="34936" xr:uid="{00000000-0005-0000-0000-0000AB870000}"/>
    <cellStyle name="Comma 68 4 2 3" xfId="34937" xr:uid="{00000000-0005-0000-0000-0000AC870000}"/>
    <cellStyle name="Comma 68 4 2 4" xfId="34938" xr:uid="{00000000-0005-0000-0000-0000AD870000}"/>
    <cellStyle name="Comma 68 4 3" xfId="34939" xr:uid="{00000000-0005-0000-0000-0000AE870000}"/>
    <cellStyle name="Comma 68 4 3 2" xfId="34940" xr:uid="{00000000-0005-0000-0000-0000AF870000}"/>
    <cellStyle name="Comma 68 4 3 3" xfId="34941" xr:uid="{00000000-0005-0000-0000-0000B0870000}"/>
    <cellStyle name="Comma 68 4 4" xfId="34942" xr:uid="{00000000-0005-0000-0000-0000B1870000}"/>
    <cellStyle name="Comma 68 4 4 2" xfId="34943" xr:uid="{00000000-0005-0000-0000-0000B2870000}"/>
    <cellStyle name="Comma 68 4 4 3" xfId="34944" xr:uid="{00000000-0005-0000-0000-0000B3870000}"/>
    <cellStyle name="Comma 68 4 5" xfId="34945" xr:uid="{00000000-0005-0000-0000-0000B4870000}"/>
    <cellStyle name="Comma 68 4 5 2" xfId="34946" xr:uid="{00000000-0005-0000-0000-0000B5870000}"/>
    <cellStyle name="Comma 68 4 5 3" xfId="34947" xr:uid="{00000000-0005-0000-0000-0000B6870000}"/>
    <cellStyle name="Comma 68 4 6" xfId="34948" xr:uid="{00000000-0005-0000-0000-0000B7870000}"/>
    <cellStyle name="Comma 68 4 7" xfId="34949" xr:uid="{00000000-0005-0000-0000-0000B8870000}"/>
    <cellStyle name="Comma 68 5" xfId="34950" xr:uid="{00000000-0005-0000-0000-0000B9870000}"/>
    <cellStyle name="Comma 68 5 2" xfId="34951" xr:uid="{00000000-0005-0000-0000-0000BA870000}"/>
    <cellStyle name="Comma 68 5 2 2" xfId="34952" xr:uid="{00000000-0005-0000-0000-0000BB870000}"/>
    <cellStyle name="Comma 68 5 2 2 2" xfId="34953" xr:uid="{00000000-0005-0000-0000-0000BC870000}"/>
    <cellStyle name="Comma 68 5 2 2 3" xfId="34954" xr:uid="{00000000-0005-0000-0000-0000BD870000}"/>
    <cellStyle name="Comma 68 5 2 3" xfId="34955" xr:uid="{00000000-0005-0000-0000-0000BE870000}"/>
    <cellStyle name="Comma 68 5 2 4" xfId="34956" xr:uid="{00000000-0005-0000-0000-0000BF870000}"/>
    <cellStyle name="Comma 68 5 3" xfId="34957" xr:uid="{00000000-0005-0000-0000-0000C0870000}"/>
    <cellStyle name="Comma 68 5 3 2" xfId="34958" xr:uid="{00000000-0005-0000-0000-0000C1870000}"/>
    <cellStyle name="Comma 68 5 3 3" xfId="34959" xr:uid="{00000000-0005-0000-0000-0000C2870000}"/>
    <cellStyle name="Comma 68 5 4" xfId="34960" xr:uid="{00000000-0005-0000-0000-0000C3870000}"/>
    <cellStyle name="Comma 68 5 4 2" xfId="34961" xr:uid="{00000000-0005-0000-0000-0000C4870000}"/>
    <cellStyle name="Comma 68 5 4 3" xfId="34962" xr:uid="{00000000-0005-0000-0000-0000C5870000}"/>
    <cellStyle name="Comma 68 5 5" xfId="34963" xr:uid="{00000000-0005-0000-0000-0000C6870000}"/>
    <cellStyle name="Comma 68 5 5 2" xfId="34964" xr:uid="{00000000-0005-0000-0000-0000C7870000}"/>
    <cellStyle name="Comma 68 5 5 3" xfId="34965" xr:uid="{00000000-0005-0000-0000-0000C8870000}"/>
    <cellStyle name="Comma 68 5 6" xfId="34966" xr:uid="{00000000-0005-0000-0000-0000C9870000}"/>
    <cellStyle name="Comma 68 5 7" xfId="34967" xr:uid="{00000000-0005-0000-0000-0000CA870000}"/>
    <cellStyle name="Comma 68 6" xfId="34968" xr:uid="{00000000-0005-0000-0000-0000CB870000}"/>
    <cellStyle name="Comma 68 6 2" xfId="34969" xr:uid="{00000000-0005-0000-0000-0000CC870000}"/>
    <cellStyle name="Comma 68 6 2 2" xfId="34970" xr:uid="{00000000-0005-0000-0000-0000CD870000}"/>
    <cellStyle name="Comma 68 6 2 3" xfId="34971" xr:uid="{00000000-0005-0000-0000-0000CE870000}"/>
    <cellStyle name="Comma 68 6 3" xfId="34972" xr:uid="{00000000-0005-0000-0000-0000CF870000}"/>
    <cellStyle name="Comma 68 6 4" xfId="34973" xr:uid="{00000000-0005-0000-0000-0000D0870000}"/>
    <cellStyle name="Comma 68 7" xfId="34974" xr:uid="{00000000-0005-0000-0000-0000D1870000}"/>
    <cellStyle name="Comma 68 7 2" xfId="34975" xr:uid="{00000000-0005-0000-0000-0000D2870000}"/>
    <cellStyle name="Comma 68 7 3" xfId="34976" xr:uid="{00000000-0005-0000-0000-0000D3870000}"/>
    <cellStyle name="Comma 68 8" xfId="34977" xr:uid="{00000000-0005-0000-0000-0000D4870000}"/>
    <cellStyle name="Comma 68 8 2" xfId="34978" xr:uid="{00000000-0005-0000-0000-0000D5870000}"/>
    <cellStyle name="Comma 68 8 3" xfId="34979" xr:uid="{00000000-0005-0000-0000-0000D6870000}"/>
    <cellStyle name="Comma 68 9" xfId="34980" xr:uid="{00000000-0005-0000-0000-0000D7870000}"/>
    <cellStyle name="Comma 68 9 2" xfId="34981" xr:uid="{00000000-0005-0000-0000-0000D8870000}"/>
    <cellStyle name="Comma 68 9 3" xfId="34982" xr:uid="{00000000-0005-0000-0000-0000D9870000}"/>
    <cellStyle name="Comma 69" xfId="34983" xr:uid="{00000000-0005-0000-0000-0000DA870000}"/>
    <cellStyle name="Comma 69 10" xfId="34984" xr:uid="{00000000-0005-0000-0000-0000DB870000}"/>
    <cellStyle name="Comma 69 11" xfId="34985" xr:uid="{00000000-0005-0000-0000-0000DC870000}"/>
    <cellStyle name="Comma 69 2" xfId="34986" xr:uid="{00000000-0005-0000-0000-0000DD870000}"/>
    <cellStyle name="Comma 69 2 2" xfId="34987" xr:uid="{00000000-0005-0000-0000-0000DE870000}"/>
    <cellStyle name="Comma 69 2 2 2" xfId="34988" xr:uid="{00000000-0005-0000-0000-0000DF870000}"/>
    <cellStyle name="Comma 69 2 2 2 2" xfId="34989" xr:uid="{00000000-0005-0000-0000-0000E0870000}"/>
    <cellStyle name="Comma 69 2 2 2 3" xfId="34990" xr:uid="{00000000-0005-0000-0000-0000E1870000}"/>
    <cellStyle name="Comma 69 2 2 3" xfId="34991" xr:uid="{00000000-0005-0000-0000-0000E2870000}"/>
    <cellStyle name="Comma 69 2 2 4" xfId="34992" xr:uid="{00000000-0005-0000-0000-0000E3870000}"/>
    <cellStyle name="Comma 69 2 3" xfId="34993" xr:uid="{00000000-0005-0000-0000-0000E4870000}"/>
    <cellStyle name="Comma 69 2 3 2" xfId="34994" xr:uid="{00000000-0005-0000-0000-0000E5870000}"/>
    <cellStyle name="Comma 69 2 3 3" xfId="34995" xr:uid="{00000000-0005-0000-0000-0000E6870000}"/>
    <cellStyle name="Comma 69 2 4" xfId="34996" xr:uid="{00000000-0005-0000-0000-0000E7870000}"/>
    <cellStyle name="Comma 69 2 4 2" xfId="34997" xr:uid="{00000000-0005-0000-0000-0000E8870000}"/>
    <cellStyle name="Comma 69 2 4 3" xfId="34998" xr:uid="{00000000-0005-0000-0000-0000E9870000}"/>
    <cellStyle name="Comma 69 2 5" xfId="34999" xr:uid="{00000000-0005-0000-0000-0000EA870000}"/>
    <cellStyle name="Comma 69 2 5 2" xfId="35000" xr:uid="{00000000-0005-0000-0000-0000EB870000}"/>
    <cellStyle name="Comma 69 2 5 3" xfId="35001" xr:uid="{00000000-0005-0000-0000-0000EC870000}"/>
    <cellStyle name="Comma 69 2 6" xfId="35002" xr:uid="{00000000-0005-0000-0000-0000ED870000}"/>
    <cellStyle name="Comma 69 2 7" xfId="35003" xr:uid="{00000000-0005-0000-0000-0000EE870000}"/>
    <cellStyle name="Comma 69 3" xfId="35004" xr:uid="{00000000-0005-0000-0000-0000EF870000}"/>
    <cellStyle name="Comma 69 3 2" xfId="35005" xr:uid="{00000000-0005-0000-0000-0000F0870000}"/>
    <cellStyle name="Comma 69 3 2 2" xfId="35006" xr:uid="{00000000-0005-0000-0000-0000F1870000}"/>
    <cellStyle name="Comma 69 3 2 2 2" xfId="35007" xr:uid="{00000000-0005-0000-0000-0000F2870000}"/>
    <cellStyle name="Comma 69 3 2 2 3" xfId="35008" xr:uid="{00000000-0005-0000-0000-0000F3870000}"/>
    <cellStyle name="Comma 69 3 2 3" xfId="35009" xr:uid="{00000000-0005-0000-0000-0000F4870000}"/>
    <cellStyle name="Comma 69 3 2 4" xfId="35010" xr:uid="{00000000-0005-0000-0000-0000F5870000}"/>
    <cellStyle name="Comma 69 3 3" xfId="35011" xr:uid="{00000000-0005-0000-0000-0000F6870000}"/>
    <cellStyle name="Comma 69 3 3 2" xfId="35012" xr:uid="{00000000-0005-0000-0000-0000F7870000}"/>
    <cellStyle name="Comma 69 3 3 3" xfId="35013" xr:uid="{00000000-0005-0000-0000-0000F8870000}"/>
    <cellStyle name="Comma 69 3 4" xfId="35014" xr:uid="{00000000-0005-0000-0000-0000F9870000}"/>
    <cellStyle name="Comma 69 3 4 2" xfId="35015" xr:uid="{00000000-0005-0000-0000-0000FA870000}"/>
    <cellStyle name="Comma 69 3 4 3" xfId="35016" xr:uid="{00000000-0005-0000-0000-0000FB870000}"/>
    <cellStyle name="Comma 69 3 5" xfId="35017" xr:uid="{00000000-0005-0000-0000-0000FC870000}"/>
    <cellStyle name="Comma 69 3 5 2" xfId="35018" xr:uid="{00000000-0005-0000-0000-0000FD870000}"/>
    <cellStyle name="Comma 69 3 5 3" xfId="35019" xr:uid="{00000000-0005-0000-0000-0000FE870000}"/>
    <cellStyle name="Comma 69 3 6" xfId="35020" xr:uid="{00000000-0005-0000-0000-0000FF870000}"/>
    <cellStyle name="Comma 69 3 7" xfId="35021" xr:uid="{00000000-0005-0000-0000-000000880000}"/>
    <cellStyle name="Comma 69 4" xfId="35022" xr:uid="{00000000-0005-0000-0000-000001880000}"/>
    <cellStyle name="Comma 69 4 2" xfId="35023" xr:uid="{00000000-0005-0000-0000-000002880000}"/>
    <cellStyle name="Comma 69 4 2 2" xfId="35024" xr:uid="{00000000-0005-0000-0000-000003880000}"/>
    <cellStyle name="Comma 69 4 2 2 2" xfId="35025" xr:uid="{00000000-0005-0000-0000-000004880000}"/>
    <cellStyle name="Comma 69 4 2 2 3" xfId="35026" xr:uid="{00000000-0005-0000-0000-000005880000}"/>
    <cellStyle name="Comma 69 4 2 3" xfId="35027" xr:uid="{00000000-0005-0000-0000-000006880000}"/>
    <cellStyle name="Comma 69 4 2 4" xfId="35028" xr:uid="{00000000-0005-0000-0000-000007880000}"/>
    <cellStyle name="Comma 69 4 3" xfId="35029" xr:uid="{00000000-0005-0000-0000-000008880000}"/>
    <cellStyle name="Comma 69 4 3 2" xfId="35030" xr:uid="{00000000-0005-0000-0000-000009880000}"/>
    <cellStyle name="Comma 69 4 3 3" xfId="35031" xr:uid="{00000000-0005-0000-0000-00000A880000}"/>
    <cellStyle name="Comma 69 4 4" xfId="35032" xr:uid="{00000000-0005-0000-0000-00000B880000}"/>
    <cellStyle name="Comma 69 4 4 2" xfId="35033" xr:uid="{00000000-0005-0000-0000-00000C880000}"/>
    <cellStyle name="Comma 69 4 4 3" xfId="35034" xr:uid="{00000000-0005-0000-0000-00000D880000}"/>
    <cellStyle name="Comma 69 4 5" xfId="35035" xr:uid="{00000000-0005-0000-0000-00000E880000}"/>
    <cellStyle name="Comma 69 4 5 2" xfId="35036" xr:uid="{00000000-0005-0000-0000-00000F880000}"/>
    <cellStyle name="Comma 69 4 5 3" xfId="35037" xr:uid="{00000000-0005-0000-0000-000010880000}"/>
    <cellStyle name="Comma 69 4 6" xfId="35038" xr:uid="{00000000-0005-0000-0000-000011880000}"/>
    <cellStyle name="Comma 69 4 7" xfId="35039" xr:uid="{00000000-0005-0000-0000-000012880000}"/>
    <cellStyle name="Comma 69 5" xfId="35040" xr:uid="{00000000-0005-0000-0000-000013880000}"/>
    <cellStyle name="Comma 69 5 2" xfId="35041" xr:uid="{00000000-0005-0000-0000-000014880000}"/>
    <cellStyle name="Comma 69 5 2 2" xfId="35042" xr:uid="{00000000-0005-0000-0000-000015880000}"/>
    <cellStyle name="Comma 69 5 2 2 2" xfId="35043" xr:uid="{00000000-0005-0000-0000-000016880000}"/>
    <cellStyle name="Comma 69 5 2 2 3" xfId="35044" xr:uid="{00000000-0005-0000-0000-000017880000}"/>
    <cellStyle name="Comma 69 5 2 3" xfId="35045" xr:uid="{00000000-0005-0000-0000-000018880000}"/>
    <cellStyle name="Comma 69 5 2 4" xfId="35046" xr:uid="{00000000-0005-0000-0000-000019880000}"/>
    <cellStyle name="Comma 69 5 3" xfId="35047" xr:uid="{00000000-0005-0000-0000-00001A880000}"/>
    <cellStyle name="Comma 69 5 3 2" xfId="35048" xr:uid="{00000000-0005-0000-0000-00001B880000}"/>
    <cellStyle name="Comma 69 5 3 3" xfId="35049" xr:uid="{00000000-0005-0000-0000-00001C880000}"/>
    <cellStyle name="Comma 69 5 4" xfId="35050" xr:uid="{00000000-0005-0000-0000-00001D880000}"/>
    <cellStyle name="Comma 69 5 4 2" xfId="35051" xr:uid="{00000000-0005-0000-0000-00001E880000}"/>
    <cellStyle name="Comma 69 5 4 3" xfId="35052" xr:uid="{00000000-0005-0000-0000-00001F880000}"/>
    <cellStyle name="Comma 69 5 5" xfId="35053" xr:uid="{00000000-0005-0000-0000-000020880000}"/>
    <cellStyle name="Comma 69 5 5 2" xfId="35054" xr:uid="{00000000-0005-0000-0000-000021880000}"/>
    <cellStyle name="Comma 69 5 5 3" xfId="35055" xr:uid="{00000000-0005-0000-0000-000022880000}"/>
    <cellStyle name="Comma 69 5 6" xfId="35056" xr:uid="{00000000-0005-0000-0000-000023880000}"/>
    <cellStyle name="Comma 69 5 7" xfId="35057" xr:uid="{00000000-0005-0000-0000-000024880000}"/>
    <cellStyle name="Comma 69 6" xfId="35058" xr:uid="{00000000-0005-0000-0000-000025880000}"/>
    <cellStyle name="Comma 69 6 2" xfId="35059" xr:uid="{00000000-0005-0000-0000-000026880000}"/>
    <cellStyle name="Comma 69 6 2 2" xfId="35060" xr:uid="{00000000-0005-0000-0000-000027880000}"/>
    <cellStyle name="Comma 69 6 2 3" xfId="35061" xr:uid="{00000000-0005-0000-0000-000028880000}"/>
    <cellStyle name="Comma 69 6 3" xfId="35062" xr:uid="{00000000-0005-0000-0000-000029880000}"/>
    <cellStyle name="Comma 69 6 4" xfId="35063" xr:uid="{00000000-0005-0000-0000-00002A880000}"/>
    <cellStyle name="Comma 69 7" xfId="35064" xr:uid="{00000000-0005-0000-0000-00002B880000}"/>
    <cellStyle name="Comma 69 7 2" xfId="35065" xr:uid="{00000000-0005-0000-0000-00002C880000}"/>
    <cellStyle name="Comma 69 7 3" xfId="35066" xr:uid="{00000000-0005-0000-0000-00002D880000}"/>
    <cellStyle name="Comma 69 8" xfId="35067" xr:uid="{00000000-0005-0000-0000-00002E880000}"/>
    <cellStyle name="Comma 69 8 2" xfId="35068" xr:uid="{00000000-0005-0000-0000-00002F880000}"/>
    <cellStyle name="Comma 69 8 3" xfId="35069" xr:uid="{00000000-0005-0000-0000-000030880000}"/>
    <cellStyle name="Comma 69 9" xfId="35070" xr:uid="{00000000-0005-0000-0000-000031880000}"/>
    <cellStyle name="Comma 69 9 2" xfId="35071" xr:uid="{00000000-0005-0000-0000-000032880000}"/>
    <cellStyle name="Comma 69 9 3" xfId="35072" xr:uid="{00000000-0005-0000-0000-000033880000}"/>
    <cellStyle name="Comma 7" xfId="35073" xr:uid="{00000000-0005-0000-0000-000034880000}"/>
    <cellStyle name="Comma 7 2" xfId="35074" xr:uid="{00000000-0005-0000-0000-000035880000}"/>
    <cellStyle name="Comma 70" xfId="35075" xr:uid="{00000000-0005-0000-0000-000036880000}"/>
    <cellStyle name="Comma 70 10" xfId="35076" xr:uid="{00000000-0005-0000-0000-000037880000}"/>
    <cellStyle name="Comma 70 11" xfId="35077" xr:uid="{00000000-0005-0000-0000-000038880000}"/>
    <cellStyle name="Comma 70 2" xfId="35078" xr:uid="{00000000-0005-0000-0000-000039880000}"/>
    <cellStyle name="Comma 70 2 2" xfId="35079" xr:uid="{00000000-0005-0000-0000-00003A880000}"/>
    <cellStyle name="Comma 70 2 2 2" xfId="35080" xr:uid="{00000000-0005-0000-0000-00003B880000}"/>
    <cellStyle name="Comma 70 2 2 2 2" xfId="35081" xr:uid="{00000000-0005-0000-0000-00003C880000}"/>
    <cellStyle name="Comma 70 2 2 2 3" xfId="35082" xr:uid="{00000000-0005-0000-0000-00003D880000}"/>
    <cellStyle name="Comma 70 2 2 3" xfId="35083" xr:uid="{00000000-0005-0000-0000-00003E880000}"/>
    <cellStyle name="Comma 70 2 2 4" xfId="35084" xr:uid="{00000000-0005-0000-0000-00003F880000}"/>
    <cellStyle name="Comma 70 2 3" xfId="35085" xr:uid="{00000000-0005-0000-0000-000040880000}"/>
    <cellStyle name="Comma 70 2 3 2" xfId="35086" xr:uid="{00000000-0005-0000-0000-000041880000}"/>
    <cellStyle name="Comma 70 2 3 3" xfId="35087" xr:uid="{00000000-0005-0000-0000-000042880000}"/>
    <cellStyle name="Comma 70 2 4" xfId="35088" xr:uid="{00000000-0005-0000-0000-000043880000}"/>
    <cellStyle name="Comma 70 2 4 2" xfId="35089" xr:uid="{00000000-0005-0000-0000-000044880000}"/>
    <cellStyle name="Comma 70 2 4 3" xfId="35090" xr:uid="{00000000-0005-0000-0000-000045880000}"/>
    <cellStyle name="Comma 70 2 5" xfId="35091" xr:uid="{00000000-0005-0000-0000-000046880000}"/>
    <cellStyle name="Comma 70 2 5 2" xfId="35092" xr:uid="{00000000-0005-0000-0000-000047880000}"/>
    <cellStyle name="Comma 70 2 5 3" xfId="35093" xr:uid="{00000000-0005-0000-0000-000048880000}"/>
    <cellStyle name="Comma 70 2 6" xfId="35094" xr:uid="{00000000-0005-0000-0000-000049880000}"/>
    <cellStyle name="Comma 70 2 7" xfId="35095" xr:uid="{00000000-0005-0000-0000-00004A880000}"/>
    <cellStyle name="Comma 70 3" xfId="35096" xr:uid="{00000000-0005-0000-0000-00004B880000}"/>
    <cellStyle name="Comma 70 3 2" xfId="35097" xr:uid="{00000000-0005-0000-0000-00004C880000}"/>
    <cellStyle name="Comma 70 3 2 2" xfId="35098" xr:uid="{00000000-0005-0000-0000-00004D880000}"/>
    <cellStyle name="Comma 70 3 2 2 2" xfId="35099" xr:uid="{00000000-0005-0000-0000-00004E880000}"/>
    <cellStyle name="Comma 70 3 2 2 3" xfId="35100" xr:uid="{00000000-0005-0000-0000-00004F880000}"/>
    <cellStyle name="Comma 70 3 2 3" xfId="35101" xr:uid="{00000000-0005-0000-0000-000050880000}"/>
    <cellStyle name="Comma 70 3 2 4" xfId="35102" xr:uid="{00000000-0005-0000-0000-000051880000}"/>
    <cellStyle name="Comma 70 3 3" xfId="35103" xr:uid="{00000000-0005-0000-0000-000052880000}"/>
    <cellStyle name="Comma 70 3 3 2" xfId="35104" xr:uid="{00000000-0005-0000-0000-000053880000}"/>
    <cellStyle name="Comma 70 3 3 3" xfId="35105" xr:uid="{00000000-0005-0000-0000-000054880000}"/>
    <cellStyle name="Comma 70 3 4" xfId="35106" xr:uid="{00000000-0005-0000-0000-000055880000}"/>
    <cellStyle name="Comma 70 3 4 2" xfId="35107" xr:uid="{00000000-0005-0000-0000-000056880000}"/>
    <cellStyle name="Comma 70 3 4 3" xfId="35108" xr:uid="{00000000-0005-0000-0000-000057880000}"/>
    <cellStyle name="Comma 70 3 5" xfId="35109" xr:uid="{00000000-0005-0000-0000-000058880000}"/>
    <cellStyle name="Comma 70 3 5 2" xfId="35110" xr:uid="{00000000-0005-0000-0000-000059880000}"/>
    <cellStyle name="Comma 70 3 5 3" xfId="35111" xr:uid="{00000000-0005-0000-0000-00005A880000}"/>
    <cellStyle name="Comma 70 3 6" xfId="35112" xr:uid="{00000000-0005-0000-0000-00005B880000}"/>
    <cellStyle name="Comma 70 3 7" xfId="35113" xr:uid="{00000000-0005-0000-0000-00005C880000}"/>
    <cellStyle name="Comma 70 4" xfId="35114" xr:uid="{00000000-0005-0000-0000-00005D880000}"/>
    <cellStyle name="Comma 70 4 2" xfId="35115" xr:uid="{00000000-0005-0000-0000-00005E880000}"/>
    <cellStyle name="Comma 70 4 2 2" xfId="35116" xr:uid="{00000000-0005-0000-0000-00005F880000}"/>
    <cellStyle name="Comma 70 4 2 2 2" xfId="35117" xr:uid="{00000000-0005-0000-0000-000060880000}"/>
    <cellStyle name="Comma 70 4 2 2 3" xfId="35118" xr:uid="{00000000-0005-0000-0000-000061880000}"/>
    <cellStyle name="Comma 70 4 2 3" xfId="35119" xr:uid="{00000000-0005-0000-0000-000062880000}"/>
    <cellStyle name="Comma 70 4 2 4" xfId="35120" xr:uid="{00000000-0005-0000-0000-000063880000}"/>
    <cellStyle name="Comma 70 4 3" xfId="35121" xr:uid="{00000000-0005-0000-0000-000064880000}"/>
    <cellStyle name="Comma 70 4 3 2" xfId="35122" xr:uid="{00000000-0005-0000-0000-000065880000}"/>
    <cellStyle name="Comma 70 4 3 3" xfId="35123" xr:uid="{00000000-0005-0000-0000-000066880000}"/>
    <cellStyle name="Comma 70 4 4" xfId="35124" xr:uid="{00000000-0005-0000-0000-000067880000}"/>
    <cellStyle name="Comma 70 4 4 2" xfId="35125" xr:uid="{00000000-0005-0000-0000-000068880000}"/>
    <cellStyle name="Comma 70 4 4 3" xfId="35126" xr:uid="{00000000-0005-0000-0000-000069880000}"/>
    <cellStyle name="Comma 70 4 5" xfId="35127" xr:uid="{00000000-0005-0000-0000-00006A880000}"/>
    <cellStyle name="Comma 70 4 5 2" xfId="35128" xr:uid="{00000000-0005-0000-0000-00006B880000}"/>
    <cellStyle name="Comma 70 4 5 3" xfId="35129" xr:uid="{00000000-0005-0000-0000-00006C880000}"/>
    <cellStyle name="Comma 70 4 6" xfId="35130" xr:uid="{00000000-0005-0000-0000-00006D880000}"/>
    <cellStyle name="Comma 70 4 7" xfId="35131" xr:uid="{00000000-0005-0000-0000-00006E880000}"/>
    <cellStyle name="Comma 70 5" xfId="35132" xr:uid="{00000000-0005-0000-0000-00006F880000}"/>
    <cellStyle name="Comma 70 5 2" xfId="35133" xr:uid="{00000000-0005-0000-0000-000070880000}"/>
    <cellStyle name="Comma 70 5 2 2" xfId="35134" xr:uid="{00000000-0005-0000-0000-000071880000}"/>
    <cellStyle name="Comma 70 5 2 2 2" xfId="35135" xr:uid="{00000000-0005-0000-0000-000072880000}"/>
    <cellStyle name="Comma 70 5 2 2 3" xfId="35136" xr:uid="{00000000-0005-0000-0000-000073880000}"/>
    <cellStyle name="Comma 70 5 2 3" xfId="35137" xr:uid="{00000000-0005-0000-0000-000074880000}"/>
    <cellStyle name="Comma 70 5 2 4" xfId="35138" xr:uid="{00000000-0005-0000-0000-000075880000}"/>
    <cellStyle name="Comma 70 5 3" xfId="35139" xr:uid="{00000000-0005-0000-0000-000076880000}"/>
    <cellStyle name="Comma 70 5 3 2" xfId="35140" xr:uid="{00000000-0005-0000-0000-000077880000}"/>
    <cellStyle name="Comma 70 5 3 3" xfId="35141" xr:uid="{00000000-0005-0000-0000-000078880000}"/>
    <cellStyle name="Comma 70 5 4" xfId="35142" xr:uid="{00000000-0005-0000-0000-000079880000}"/>
    <cellStyle name="Comma 70 5 4 2" xfId="35143" xr:uid="{00000000-0005-0000-0000-00007A880000}"/>
    <cellStyle name="Comma 70 5 4 3" xfId="35144" xr:uid="{00000000-0005-0000-0000-00007B880000}"/>
    <cellStyle name="Comma 70 5 5" xfId="35145" xr:uid="{00000000-0005-0000-0000-00007C880000}"/>
    <cellStyle name="Comma 70 5 5 2" xfId="35146" xr:uid="{00000000-0005-0000-0000-00007D880000}"/>
    <cellStyle name="Comma 70 5 5 3" xfId="35147" xr:uid="{00000000-0005-0000-0000-00007E880000}"/>
    <cellStyle name="Comma 70 5 6" xfId="35148" xr:uid="{00000000-0005-0000-0000-00007F880000}"/>
    <cellStyle name="Comma 70 5 7" xfId="35149" xr:uid="{00000000-0005-0000-0000-000080880000}"/>
    <cellStyle name="Comma 70 6" xfId="35150" xr:uid="{00000000-0005-0000-0000-000081880000}"/>
    <cellStyle name="Comma 70 6 2" xfId="35151" xr:uid="{00000000-0005-0000-0000-000082880000}"/>
    <cellStyle name="Comma 70 6 2 2" xfId="35152" xr:uid="{00000000-0005-0000-0000-000083880000}"/>
    <cellStyle name="Comma 70 6 2 3" xfId="35153" xr:uid="{00000000-0005-0000-0000-000084880000}"/>
    <cellStyle name="Comma 70 6 3" xfId="35154" xr:uid="{00000000-0005-0000-0000-000085880000}"/>
    <cellStyle name="Comma 70 6 4" xfId="35155" xr:uid="{00000000-0005-0000-0000-000086880000}"/>
    <cellStyle name="Comma 70 7" xfId="35156" xr:uid="{00000000-0005-0000-0000-000087880000}"/>
    <cellStyle name="Comma 70 7 2" xfId="35157" xr:uid="{00000000-0005-0000-0000-000088880000}"/>
    <cellStyle name="Comma 70 7 3" xfId="35158" xr:uid="{00000000-0005-0000-0000-000089880000}"/>
    <cellStyle name="Comma 70 8" xfId="35159" xr:uid="{00000000-0005-0000-0000-00008A880000}"/>
    <cellStyle name="Comma 70 8 2" xfId="35160" xr:uid="{00000000-0005-0000-0000-00008B880000}"/>
    <cellStyle name="Comma 70 8 3" xfId="35161" xr:uid="{00000000-0005-0000-0000-00008C880000}"/>
    <cellStyle name="Comma 70 9" xfId="35162" xr:uid="{00000000-0005-0000-0000-00008D880000}"/>
    <cellStyle name="Comma 70 9 2" xfId="35163" xr:uid="{00000000-0005-0000-0000-00008E880000}"/>
    <cellStyle name="Comma 70 9 3" xfId="35164" xr:uid="{00000000-0005-0000-0000-00008F880000}"/>
    <cellStyle name="Comma 71" xfId="35165" xr:uid="{00000000-0005-0000-0000-000090880000}"/>
    <cellStyle name="Comma 71 10" xfId="35166" xr:uid="{00000000-0005-0000-0000-000091880000}"/>
    <cellStyle name="Comma 71 11" xfId="35167" xr:uid="{00000000-0005-0000-0000-000092880000}"/>
    <cellStyle name="Comma 71 2" xfId="35168" xr:uid="{00000000-0005-0000-0000-000093880000}"/>
    <cellStyle name="Comma 71 2 2" xfId="35169" xr:uid="{00000000-0005-0000-0000-000094880000}"/>
    <cellStyle name="Comma 71 2 2 2" xfId="35170" xr:uid="{00000000-0005-0000-0000-000095880000}"/>
    <cellStyle name="Comma 71 2 2 2 2" xfId="35171" xr:uid="{00000000-0005-0000-0000-000096880000}"/>
    <cellStyle name="Comma 71 2 2 2 3" xfId="35172" xr:uid="{00000000-0005-0000-0000-000097880000}"/>
    <cellStyle name="Comma 71 2 2 3" xfId="35173" xr:uid="{00000000-0005-0000-0000-000098880000}"/>
    <cellStyle name="Comma 71 2 2 4" xfId="35174" xr:uid="{00000000-0005-0000-0000-000099880000}"/>
    <cellStyle name="Comma 71 2 3" xfId="35175" xr:uid="{00000000-0005-0000-0000-00009A880000}"/>
    <cellStyle name="Comma 71 2 3 2" xfId="35176" xr:uid="{00000000-0005-0000-0000-00009B880000}"/>
    <cellStyle name="Comma 71 2 3 3" xfId="35177" xr:uid="{00000000-0005-0000-0000-00009C880000}"/>
    <cellStyle name="Comma 71 2 4" xfId="35178" xr:uid="{00000000-0005-0000-0000-00009D880000}"/>
    <cellStyle name="Comma 71 2 4 2" xfId="35179" xr:uid="{00000000-0005-0000-0000-00009E880000}"/>
    <cellStyle name="Comma 71 2 4 3" xfId="35180" xr:uid="{00000000-0005-0000-0000-00009F880000}"/>
    <cellStyle name="Comma 71 2 5" xfId="35181" xr:uid="{00000000-0005-0000-0000-0000A0880000}"/>
    <cellStyle name="Comma 71 2 5 2" xfId="35182" xr:uid="{00000000-0005-0000-0000-0000A1880000}"/>
    <cellStyle name="Comma 71 2 5 3" xfId="35183" xr:uid="{00000000-0005-0000-0000-0000A2880000}"/>
    <cellStyle name="Comma 71 2 6" xfId="35184" xr:uid="{00000000-0005-0000-0000-0000A3880000}"/>
    <cellStyle name="Comma 71 2 7" xfId="35185" xr:uid="{00000000-0005-0000-0000-0000A4880000}"/>
    <cellStyle name="Comma 71 3" xfId="35186" xr:uid="{00000000-0005-0000-0000-0000A5880000}"/>
    <cellStyle name="Comma 71 3 2" xfId="35187" xr:uid="{00000000-0005-0000-0000-0000A6880000}"/>
    <cellStyle name="Comma 71 3 2 2" xfId="35188" xr:uid="{00000000-0005-0000-0000-0000A7880000}"/>
    <cellStyle name="Comma 71 3 2 2 2" xfId="35189" xr:uid="{00000000-0005-0000-0000-0000A8880000}"/>
    <cellStyle name="Comma 71 3 2 2 3" xfId="35190" xr:uid="{00000000-0005-0000-0000-0000A9880000}"/>
    <cellStyle name="Comma 71 3 2 3" xfId="35191" xr:uid="{00000000-0005-0000-0000-0000AA880000}"/>
    <cellStyle name="Comma 71 3 2 4" xfId="35192" xr:uid="{00000000-0005-0000-0000-0000AB880000}"/>
    <cellStyle name="Comma 71 3 3" xfId="35193" xr:uid="{00000000-0005-0000-0000-0000AC880000}"/>
    <cellStyle name="Comma 71 3 3 2" xfId="35194" xr:uid="{00000000-0005-0000-0000-0000AD880000}"/>
    <cellStyle name="Comma 71 3 3 3" xfId="35195" xr:uid="{00000000-0005-0000-0000-0000AE880000}"/>
    <cellStyle name="Comma 71 3 4" xfId="35196" xr:uid="{00000000-0005-0000-0000-0000AF880000}"/>
    <cellStyle name="Comma 71 3 4 2" xfId="35197" xr:uid="{00000000-0005-0000-0000-0000B0880000}"/>
    <cellStyle name="Comma 71 3 4 3" xfId="35198" xr:uid="{00000000-0005-0000-0000-0000B1880000}"/>
    <cellStyle name="Comma 71 3 5" xfId="35199" xr:uid="{00000000-0005-0000-0000-0000B2880000}"/>
    <cellStyle name="Comma 71 3 5 2" xfId="35200" xr:uid="{00000000-0005-0000-0000-0000B3880000}"/>
    <cellStyle name="Comma 71 3 5 3" xfId="35201" xr:uid="{00000000-0005-0000-0000-0000B4880000}"/>
    <cellStyle name="Comma 71 3 6" xfId="35202" xr:uid="{00000000-0005-0000-0000-0000B5880000}"/>
    <cellStyle name="Comma 71 3 7" xfId="35203" xr:uid="{00000000-0005-0000-0000-0000B6880000}"/>
    <cellStyle name="Comma 71 4" xfId="35204" xr:uid="{00000000-0005-0000-0000-0000B7880000}"/>
    <cellStyle name="Comma 71 4 2" xfId="35205" xr:uid="{00000000-0005-0000-0000-0000B8880000}"/>
    <cellStyle name="Comma 71 4 2 2" xfId="35206" xr:uid="{00000000-0005-0000-0000-0000B9880000}"/>
    <cellStyle name="Comma 71 4 2 2 2" xfId="35207" xr:uid="{00000000-0005-0000-0000-0000BA880000}"/>
    <cellStyle name="Comma 71 4 2 2 3" xfId="35208" xr:uid="{00000000-0005-0000-0000-0000BB880000}"/>
    <cellStyle name="Comma 71 4 2 3" xfId="35209" xr:uid="{00000000-0005-0000-0000-0000BC880000}"/>
    <cellStyle name="Comma 71 4 2 4" xfId="35210" xr:uid="{00000000-0005-0000-0000-0000BD880000}"/>
    <cellStyle name="Comma 71 4 3" xfId="35211" xr:uid="{00000000-0005-0000-0000-0000BE880000}"/>
    <cellStyle name="Comma 71 4 3 2" xfId="35212" xr:uid="{00000000-0005-0000-0000-0000BF880000}"/>
    <cellStyle name="Comma 71 4 3 3" xfId="35213" xr:uid="{00000000-0005-0000-0000-0000C0880000}"/>
    <cellStyle name="Comma 71 4 4" xfId="35214" xr:uid="{00000000-0005-0000-0000-0000C1880000}"/>
    <cellStyle name="Comma 71 4 4 2" xfId="35215" xr:uid="{00000000-0005-0000-0000-0000C2880000}"/>
    <cellStyle name="Comma 71 4 4 3" xfId="35216" xr:uid="{00000000-0005-0000-0000-0000C3880000}"/>
    <cellStyle name="Comma 71 4 5" xfId="35217" xr:uid="{00000000-0005-0000-0000-0000C4880000}"/>
    <cellStyle name="Comma 71 4 5 2" xfId="35218" xr:uid="{00000000-0005-0000-0000-0000C5880000}"/>
    <cellStyle name="Comma 71 4 5 3" xfId="35219" xr:uid="{00000000-0005-0000-0000-0000C6880000}"/>
    <cellStyle name="Comma 71 4 6" xfId="35220" xr:uid="{00000000-0005-0000-0000-0000C7880000}"/>
    <cellStyle name="Comma 71 4 7" xfId="35221" xr:uid="{00000000-0005-0000-0000-0000C8880000}"/>
    <cellStyle name="Comma 71 5" xfId="35222" xr:uid="{00000000-0005-0000-0000-0000C9880000}"/>
    <cellStyle name="Comma 71 5 2" xfId="35223" xr:uid="{00000000-0005-0000-0000-0000CA880000}"/>
    <cellStyle name="Comma 71 5 2 2" xfId="35224" xr:uid="{00000000-0005-0000-0000-0000CB880000}"/>
    <cellStyle name="Comma 71 5 2 2 2" xfId="35225" xr:uid="{00000000-0005-0000-0000-0000CC880000}"/>
    <cellStyle name="Comma 71 5 2 2 3" xfId="35226" xr:uid="{00000000-0005-0000-0000-0000CD880000}"/>
    <cellStyle name="Comma 71 5 2 3" xfId="35227" xr:uid="{00000000-0005-0000-0000-0000CE880000}"/>
    <cellStyle name="Comma 71 5 2 4" xfId="35228" xr:uid="{00000000-0005-0000-0000-0000CF880000}"/>
    <cellStyle name="Comma 71 5 3" xfId="35229" xr:uid="{00000000-0005-0000-0000-0000D0880000}"/>
    <cellStyle name="Comma 71 5 3 2" xfId="35230" xr:uid="{00000000-0005-0000-0000-0000D1880000}"/>
    <cellStyle name="Comma 71 5 3 3" xfId="35231" xr:uid="{00000000-0005-0000-0000-0000D2880000}"/>
    <cellStyle name="Comma 71 5 4" xfId="35232" xr:uid="{00000000-0005-0000-0000-0000D3880000}"/>
    <cellStyle name="Comma 71 5 4 2" xfId="35233" xr:uid="{00000000-0005-0000-0000-0000D4880000}"/>
    <cellStyle name="Comma 71 5 4 3" xfId="35234" xr:uid="{00000000-0005-0000-0000-0000D5880000}"/>
    <cellStyle name="Comma 71 5 5" xfId="35235" xr:uid="{00000000-0005-0000-0000-0000D6880000}"/>
    <cellStyle name="Comma 71 5 5 2" xfId="35236" xr:uid="{00000000-0005-0000-0000-0000D7880000}"/>
    <cellStyle name="Comma 71 5 5 3" xfId="35237" xr:uid="{00000000-0005-0000-0000-0000D8880000}"/>
    <cellStyle name="Comma 71 5 6" xfId="35238" xr:uid="{00000000-0005-0000-0000-0000D9880000}"/>
    <cellStyle name="Comma 71 5 7" xfId="35239" xr:uid="{00000000-0005-0000-0000-0000DA880000}"/>
    <cellStyle name="Comma 71 6" xfId="35240" xr:uid="{00000000-0005-0000-0000-0000DB880000}"/>
    <cellStyle name="Comma 71 6 2" xfId="35241" xr:uid="{00000000-0005-0000-0000-0000DC880000}"/>
    <cellStyle name="Comma 71 6 2 2" xfId="35242" xr:uid="{00000000-0005-0000-0000-0000DD880000}"/>
    <cellStyle name="Comma 71 6 2 3" xfId="35243" xr:uid="{00000000-0005-0000-0000-0000DE880000}"/>
    <cellStyle name="Comma 71 6 3" xfId="35244" xr:uid="{00000000-0005-0000-0000-0000DF880000}"/>
    <cellStyle name="Comma 71 6 4" xfId="35245" xr:uid="{00000000-0005-0000-0000-0000E0880000}"/>
    <cellStyle name="Comma 71 7" xfId="35246" xr:uid="{00000000-0005-0000-0000-0000E1880000}"/>
    <cellStyle name="Comma 71 7 2" xfId="35247" xr:uid="{00000000-0005-0000-0000-0000E2880000}"/>
    <cellStyle name="Comma 71 7 3" xfId="35248" xr:uid="{00000000-0005-0000-0000-0000E3880000}"/>
    <cellStyle name="Comma 71 8" xfId="35249" xr:uid="{00000000-0005-0000-0000-0000E4880000}"/>
    <cellStyle name="Comma 71 8 2" xfId="35250" xr:uid="{00000000-0005-0000-0000-0000E5880000}"/>
    <cellStyle name="Comma 71 8 3" xfId="35251" xr:uid="{00000000-0005-0000-0000-0000E6880000}"/>
    <cellStyle name="Comma 71 9" xfId="35252" xr:uid="{00000000-0005-0000-0000-0000E7880000}"/>
    <cellStyle name="Comma 71 9 2" xfId="35253" xr:uid="{00000000-0005-0000-0000-0000E8880000}"/>
    <cellStyle name="Comma 71 9 3" xfId="35254" xr:uid="{00000000-0005-0000-0000-0000E9880000}"/>
    <cellStyle name="Comma 72" xfId="35255" xr:uid="{00000000-0005-0000-0000-0000EA880000}"/>
    <cellStyle name="Comma 72 10" xfId="35256" xr:uid="{00000000-0005-0000-0000-0000EB880000}"/>
    <cellStyle name="Comma 72 11" xfId="35257" xr:uid="{00000000-0005-0000-0000-0000EC880000}"/>
    <cellStyle name="Comma 72 2" xfId="35258" xr:uid="{00000000-0005-0000-0000-0000ED880000}"/>
    <cellStyle name="Comma 72 2 2" xfId="35259" xr:uid="{00000000-0005-0000-0000-0000EE880000}"/>
    <cellStyle name="Comma 72 2 2 2" xfId="35260" xr:uid="{00000000-0005-0000-0000-0000EF880000}"/>
    <cellStyle name="Comma 72 2 2 2 2" xfId="35261" xr:uid="{00000000-0005-0000-0000-0000F0880000}"/>
    <cellStyle name="Comma 72 2 2 2 3" xfId="35262" xr:uid="{00000000-0005-0000-0000-0000F1880000}"/>
    <cellStyle name="Comma 72 2 2 3" xfId="35263" xr:uid="{00000000-0005-0000-0000-0000F2880000}"/>
    <cellStyle name="Comma 72 2 2 4" xfId="35264" xr:uid="{00000000-0005-0000-0000-0000F3880000}"/>
    <cellStyle name="Comma 72 2 3" xfId="35265" xr:uid="{00000000-0005-0000-0000-0000F4880000}"/>
    <cellStyle name="Comma 72 2 3 2" xfId="35266" xr:uid="{00000000-0005-0000-0000-0000F5880000}"/>
    <cellStyle name="Comma 72 2 3 3" xfId="35267" xr:uid="{00000000-0005-0000-0000-0000F6880000}"/>
    <cellStyle name="Comma 72 2 4" xfId="35268" xr:uid="{00000000-0005-0000-0000-0000F7880000}"/>
    <cellStyle name="Comma 72 2 4 2" xfId="35269" xr:uid="{00000000-0005-0000-0000-0000F8880000}"/>
    <cellStyle name="Comma 72 2 4 3" xfId="35270" xr:uid="{00000000-0005-0000-0000-0000F9880000}"/>
    <cellStyle name="Comma 72 2 5" xfId="35271" xr:uid="{00000000-0005-0000-0000-0000FA880000}"/>
    <cellStyle name="Comma 72 2 5 2" xfId="35272" xr:uid="{00000000-0005-0000-0000-0000FB880000}"/>
    <cellStyle name="Comma 72 2 5 3" xfId="35273" xr:uid="{00000000-0005-0000-0000-0000FC880000}"/>
    <cellStyle name="Comma 72 2 6" xfId="35274" xr:uid="{00000000-0005-0000-0000-0000FD880000}"/>
    <cellStyle name="Comma 72 2 7" xfId="35275" xr:uid="{00000000-0005-0000-0000-0000FE880000}"/>
    <cellStyle name="Comma 72 3" xfId="35276" xr:uid="{00000000-0005-0000-0000-0000FF880000}"/>
    <cellStyle name="Comma 72 3 2" xfId="35277" xr:uid="{00000000-0005-0000-0000-000000890000}"/>
    <cellStyle name="Comma 72 3 2 2" xfId="35278" xr:uid="{00000000-0005-0000-0000-000001890000}"/>
    <cellStyle name="Comma 72 3 2 2 2" xfId="35279" xr:uid="{00000000-0005-0000-0000-000002890000}"/>
    <cellStyle name="Comma 72 3 2 2 3" xfId="35280" xr:uid="{00000000-0005-0000-0000-000003890000}"/>
    <cellStyle name="Comma 72 3 2 3" xfId="35281" xr:uid="{00000000-0005-0000-0000-000004890000}"/>
    <cellStyle name="Comma 72 3 2 4" xfId="35282" xr:uid="{00000000-0005-0000-0000-000005890000}"/>
    <cellStyle name="Comma 72 3 3" xfId="35283" xr:uid="{00000000-0005-0000-0000-000006890000}"/>
    <cellStyle name="Comma 72 3 3 2" xfId="35284" xr:uid="{00000000-0005-0000-0000-000007890000}"/>
    <cellStyle name="Comma 72 3 3 3" xfId="35285" xr:uid="{00000000-0005-0000-0000-000008890000}"/>
    <cellStyle name="Comma 72 3 4" xfId="35286" xr:uid="{00000000-0005-0000-0000-000009890000}"/>
    <cellStyle name="Comma 72 3 4 2" xfId="35287" xr:uid="{00000000-0005-0000-0000-00000A890000}"/>
    <cellStyle name="Comma 72 3 4 3" xfId="35288" xr:uid="{00000000-0005-0000-0000-00000B890000}"/>
    <cellStyle name="Comma 72 3 5" xfId="35289" xr:uid="{00000000-0005-0000-0000-00000C890000}"/>
    <cellStyle name="Comma 72 3 5 2" xfId="35290" xr:uid="{00000000-0005-0000-0000-00000D890000}"/>
    <cellStyle name="Comma 72 3 5 3" xfId="35291" xr:uid="{00000000-0005-0000-0000-00000E890000}"/>
    <cellStyle name="Comma 72 3 6" xfId="35292" xr:uid="{00000000-0005-0000-0000-00000F890000}"/>
    <cellStyle name="Comma 72 3 7" xfId="35293" xr:uid="{00000000-0005-0000-0000-000010890000}"/>
    <cellStyle name="Comma 72 4" xfId="35294" xr:uid="{00000000-0005-0000-0000-000011890000}"/>
    <cellStyle name="Comma 72 4 2" xfId="35295" xr:uid="{00000000-0005-0000-0000-000012890000}"/>
    <cellStyle name="Comma 72 4 2 2" xfId="35296" xr:uid="{00000000-0005-0000-0000-000013890000}"/>
    <cellStyle name="Comma 72 4 2 2 2" xfId="35297" xr:uid="{00000000-0005-0000-0000-000014890000}"/>
    <cellStyle name="Comma 72 4 2 2 3" xfId="35298" xr:uid="{00000000-0005-0000-0000-000015890000}"/>
    <cellStyle name="Comma 72 4 2 3" xfId="35299" xr:uid="{00000000-0005-0000-0000-000016890000}"/>
    <cellStyle name="Comma 72 4 2 4" xfId="35300" xr:uid="{00000000-0005-0000-0000-000017890000}"/>
    <cellStyle name="Comma 72 4 3" xfId="35301" xr:uid="{00000000-0005-0000-0000-000018890000}"/>
    <cellStyle name="Comma 72 4 3 2" xfId="35302" xr:uid="{00000000-0005-0000-0000-000019890000}"/>
    <cellStyle name="Comma 72 4 3 3" xfId="35303" xr:uid="{00000000-0005-0000-0000-00001A890000}"/>
    <cellStyle name="Comma 72 4 4" xfId="35304" xr:uid="{00000000-0005-0000-0000-00001B890000}"/>
    <cellStyle name="Comma 72 4 4 2" xfId="35305" xr:uid="{00000000-0005-0000-0000-00001C890000}"/>
    <cellStyle name="Comma 72 4 4 3" xfId="35306" xr:uid="{00000000-0005-0000-0000-00001D890000}"/>
    <cellStyle name="Comma 72 4 5" xfId="35307" xr:uid="{00000000-0005-0000-0000-00001E890000}"/>
    <cellStyle name="Comma 72 4 5 2" xfId="35308" xr:uid="{00000000-0005-0000-0000-00001F890000}"/>
    <cellStyle name="Comma 72 4 5 3" xfId="35309" xr:uid="{00000000-0005-0000-0000-000020890000}"/>
    <cellStyle name="Comma 72 4 6" xfId="35310" xr:uid="{00000000-0005-0000-0000-000021890000}"/>
    <cellStyle name="Comma 72 4 7" xfId="35311" xr:uid="{00000000-0005-0000-0000-000022890000}"/>
    <cellStyle name="Comma 72 5" xfId="35312" xr:uid="{00000000-0005-0000-0000-000023890000}"/>
    <cellStyle name="Comma 72 5 2" xfId="35313" xr:uid="{00000000-0005-0000-0000-000024890000}"/>
    <cellStyle name="Comma 72 5 2 2" xfId="35314" xr:uid="{00000000-0005-0000-0000-000025890000}"/>
    <cellStyle name="Comma 72 5 2 2 2" xfId="35315" xr:uid="{00000000-0005-0000-0000-000026890000}"/>
    <cellStyle name="Comma 72 5 2 2 3" xfId="35316" xr:uid="{00000000-0005-0000-0000-000027890000}"/>
    <cellStyle name="Comma 72 5 2 3" xfId="35317" xr:uid="{00000000-0005-0000-0000-000028890000}"/>
    <cellStyle name="Comma 72 5 2 4" xfId="35318" xr:uid="{00000000-0005-0000-0000-000029890000}"/>
    <cellStyle name="Comma 72 5 3" xfId="35319" xr:uid="{00000000-0005-0000-0000-00002A890000}"/>
    <cellStyle name="Comma 72 5 3 2" xfId="35320" xr:uid="{00000000-0005-0000-0000-00002B890000}"/>
    <cellStyle name="Comma 72 5 3 3" xfId="35321" xr:uid="{00000000-0005-0000-0000-00002C890000}"/>
    <cellStyle name="Comma 72 5 4" xfId="35322" xr:uid="{00000000-0005-0000-0000-00002D890000}"/>
    <cellStyle name="Comma 72 5 4 2" xfId="35323" xr:uid="{00000000-0005-0000-0000-00002E890000}"/>
    <cellStyle name="Comma 72 5 4 3" xfId="35324" xr:uid="{00000000-0005-0000-0000-00002F890000}"/>
    <cellStyle name="Comma 72 5 5" xfId="35325" xr:uid="{00000000-0005-0000-0000-000030890000}"/>
    <cellStyle name="Comma 72 5 5 2" xfId="35326" xr:uid="{00000000-0005-0000-0000-000031890000}"/>
    <cellStyle name="Comma 72 5 5 3" xfId="35327" xr:uid="{00000000-0005-0000-0000-000032890000}"/>
    <cellStyle name="Comma 72 5 6" xfId="35328" xr:uid="{00000000-0005-0000-0000-000033890000}"/>
    <cellStyle name="Comma 72 5 7" xfId="35329" xr:uid="{00000000-0005-0000-0000-000034890000}"/>
    <cellStyle name="Comma 72 6" xfId="35330" xr:uid="{00000000-0005-0000-0000-000035890000}"/>
    <cellStyle name="Comma 72 6 2" xfId="35331" xr:uid="{00000000-0005-0000-0000-000036890000}"/>
    <cellStyle name="Comma 72 6 2 2" xfId="35332" xr:uid="{00000000-0005-0000-0000-000037890000}"/>
    <cellStyle name="Comma 72 6 2 3" xfId="35333" xr:uid="{00000000-0005-0000-0000-000038890000}"/>
    <cellStyle name="Comma 72 6 3" xfId="35334" xr:uid="{00000000-0005-0000-0000-000039890000}"/>
    <cellStyle name="Comma 72 6 4" xfId="35335" xr:uid="{00000000-0005-0000-0000-00003A890000}"/>
    <cellStyle name="Comma 72 7" xfId="35336" xr:uid="{00000000-0005-0000-0000-00003B890000}"/>
    <cellStyle name="Comma 72 7 2" xfId="35337" xr:uid="{00000000-0005-0000-0000-00003C890000}"/>
    <cellStyle name="Comma 72 7 3" xfId="35338" xr:uid="{00000000-0005-0000-0000-00003D890000}"/>
    <cellStyle name="Comma 72 8" xfId="35339" xr:uid="{00000000-0005-0000-0000-00003E890000}"/>
    <cellStyle name="Comma 72 8 2" xfId="35340" xr:uid="{00000000-0005-0000-0000-00003F890000}"/>
    <cellStyle name="Comma 72 8 3" xfId="35341" xr:uid="{00000000-0005-0000-0000-000040890000}"/>
    <cellStyle name="Comma 72 9" xfId="35342" xr:uid="{00000000-0005-0000-0000-000041890000}"/>
    <cellStyle name="Comma 72 9 2" xfId="35343" xr:uid="{00000000-0005-0000-0000-000042890000}"/>
    <cellStyle name="Comma 72 9 3" xfId="35344" xr:uid="{00000000-0005-0000-0000-000043890000}"/>
    <cellStyle name="Comma 73" xfId="35345" xr:uid="{00000000-0005-0000-0000-000044890000}"/>
    <cellStyle name="Comma 73 10" xfId="35346" xr:uid="{00000000-0005-0000-0000-000045890000}"/>
    <cellStyle name="Comma 73 11" xfId="35347" xr:uid="{00000000-0005-0000-0000-000046890000}"/>
    <cellStyle name="Comma 73 2" xfId="35348" xr:uid="{00000000-0005-0000-0000-000047890000}"/>
    <cellStyle name="Comma 73 2 2" xfId="35349" xr:uid="{00000000-0005-0000-0000-000048890000}"/>
    <cellStyle name="Comma 73 2 2 2" xfId="35350" xr:uid="{00000000-0005-0000-0000-000049890000}"/>
    <cellStyle name="Comma 73 2 2 2 2" xfId="35351" xr:uid="{00000000-0005-0000-0000-00004A890000}"/>
    <cellStyle name="Comma 73 2 2 2 3" xfId="35352" xr:uid="{00000000-0005-0000-0000-00004B890000}"/>
    <cellStyle name="Comma 73 2 2 3" xfId="35353" xr:uid="{00000000-0005-0000-0000-00004C890000}"/>
    <cellStyle name="Comma 73 2 2 4" xfId="35354" xr:uid="{00000000-0005-0000-0000-00004D890000}"/>
    <cellStyle name="Comma 73 2 3" xfId="35355" xr:uid="{00000000-0005-0000-0000-00004E890000}"/>
    <cellStyle name="Comma 73 2 3 2" xfId="35356" xr:uid="{00000000-0005-0000-0000-00004F890000}"/>
    <cellStyle name="Comma 73 2 3 3" xfId="35357" xr:uid="{00000000-0005-0000-0000-000050890000}"/>
    <cellStyle name="Comma 73 2 4" xfId="35358" xr:uid="{00000000-0005-0000-0000-000051890000}"/>
    <cellStyle name="Comma 73 2 4 2" xfId="35359" xr:uid="{00000000-0005-0000-0000-000052890000}"/>
    <cellStyle name="Comma 73 2 4 3" xfId="35360" xr:uid="{00000000-0005-0000-0000-000053890000}"/>
    <cellStyle name="Comma 73 2 5" xfId="35361" xr:uid="{00000000-0005-0000-0000-000054890000}"/>
    <cellStyle name="Comma 73 2 5 2" xfId="35362" xr:uid="{00000000-0005-0000-0000-000055890000}"/>
    <cellStyle name="Comma 73 2 5 3" xfId="35363" xr:uid="{00000000-0005-0000-0000-000056890000}"/>
    <cellStyle name="Comma 73 2 6" xfId="35364" xr:uid="{00000000-0005-0000-0000-000057890000}"/>
    <cellStyle name="Comma 73 2 7" xfId="35365" xr:uid="{00000000-0005-0000-0000-000058890000}"/>
    <cellStyle name="Comma 73 3" xfId="35366" xr:uid="{00000000-0005-0000-0000-000059890000}"/>
    <cellStyle name="Comma 73 3 2" xfId="35367" xr:uid="{00000000-0005-0000-0000-00005A890000}"/>
    <cellStyle name="Comma 73 3 2 2" xfId="35368" xr:uid="{00000000-0005-0000-0000-00005B890000}"/>
    <cellStyle name="Comma 73 3 2 2 2" xfId="35369" xr:uid="{00000000-0005-0000-0000-00005C890000}"/>
    <cellStyle name="Comma 73 3 2 2 3" xfId="35370" xr:uid="{00000000-0005-0000-0000-00005D890000}"/>
    <cellStyle name="Comma 73 3 2 3" xfId="35371" xr:uid="{00000000-0005-0000-0000-00005E890000}"/>
    <cellStyle name="Comma 73 3 2 4" xfId="35372" xr:uid="{00000000-0005-0000-0000-00005F890000}"/>
    <cellStyle name="Comma 73 3 3" xfId="35373" xr:uid="{00000000-0005-0000-0000-000060890000}"/>
    <cellStyle name="Comma 73 3 3 2" xfId="35374" xr:uid="{00000000-0005-0000-0000-000061890000}"/>
    <cellStyle name="Comma 73 3 3 3" xfId="35375" xr:uid="{00000000-0005-0000-0000-000062890000}"/>
    <cellStyle name="Comma 73 3 4" xfId="35376" xr:uid="{00000000-0005-0000-0000-000063890000}"/>
    <cellStyle name="Comma 73 3 4 2" xfId="35377" xr:uid="{00000000-0005-0000-0000-000064890000}"/>
    <cellStyle name="Comma 73 3 4 3" xfId="35378" xr:uid="{00000000-0005-0000-0000-000065890000}"/>
    <cellStyle name="Comma 73 3 5" xfId="35379" xr:uid="{00000000-0005-0000-0000-000066890000}"/>
    <cellStyle name="Comma 73 3 5 2" xfId="35380" xr:uid="{00000000-0005-0000-0000-000067890000}"/>
    <cellStyle name="Comma 73 3 5 3" xfId="35381" xr:uid="{00000000-0005-0000-0000-000068890000}"/>
    <cellStyle name="Comma 73 3 6" xfId="35382" xr:uid="{00000000-0005-0000-0000-000069890000}"/>
    <cellStyle name="Comma 73 3 7" xfId="35383" xr:uid="{00000000-0005-0000-0000-00006A890000}"/>
    <cellStyle name="Comma 73 4" xfId="35384" xr:uid="{00000000-0005-0000-0000-00006B890000}"/>
    <cellStyle name="Comma 73 4 2" xfId="35385" xr:uid="{00000000-0005-0000-0000-00006C890000}"/>
    <cellStyle name="Comma 73 4 2 2" xfId="35386" xr:uid="{00000000-0005-0000-0000-00006D890000}"/>
    <cellStyle name="Comma 73 4 2 2 2" xfId="35387" xr:uid="{00000000-0005-0000-0000-00006E890000}"/>
    <cellStyle name="Comma 73 4 2 2 3" xfId="35388" xr:uid="{00000000-0005-0000-0000-00006F890000}"/>
    <cellStyle name="Comma 73 4 2 3" xfId="35389" xr:uid="{00000000-0005-0000-0000-000070890000}"/>
    <cellStyle name="Comma 73 4 2 4" xfId="35390" xr:uid="{00000000-0005-0000-0000-000071890000}"/>
    <cellStyle name="Comma 73 4 3" xfId="35391" xr:uid="{00000000-0005-0000-0000-000072890000}"/>
    <cellStyle name="Comma 73 4 3 2" xfId="35392" xr:uid="{00000000-0005-0000-0000-000073890000}"/>
    <cellStyle name="Comma 73 4 3 3" xfId="35393" xr:uid="{00000000-0005-0000-0000-000074890000}"/>
    <cellStyle name="Comma 73 4 4" xfId="35394" xr:uid="{00000000-0005-0000-0000-000075890000}"/>
    <cellStyle name="Comma 73 4 4 2" xfId="35395" xr:uid="{00000000-0005-0000-0000-000076890000}"/>
    <cellStyle name="Comma 73 4 4 3" xfId="35396" xr:uid="{00000000-0005-0000-0000-000077890000}"/>
    <cellStyle name="Comma 73 4 5" xfId="35397" xr:uid="{00000000-0005-0000-0000-000078890000}"/>
    <cellStyle name="Comma 73 4 5 2" xfId="35398" xr:uid="{00000000-0005-0000-0000-000079890000}"/>
    <cellStyle name="Comma 73 4 5 3" xfId="35399" xr:uid="{00000000-0005-0000-0000-00007A890000}"/>
    <cellStyle name="Comma 73 4 6" xfId="35400" xr:uid="{00000000-0005-0000-0000-00007B890000}"/>
    <cellStyle name="Comma 73 4 7" xfId="35401" xr:uid="{00000000-0005-0000-0000-00007C890000}"/>
    <cellStyle name="Comma 73 5" xfId="35402" xr:uid="{00000000-0005-0000-0000-00007D890000}"/>
    <cellStyle name="Comma 73 5 2" xfId="35403" xr:uid="{00000000-0005-0000-0000-00007E890000}"/>
    <cellStyle name="Comma 73 5 2 2" xfId="35404" xr:uid="{00000000-0005-0000-0000-00007F890000}"/>
    <cellStyle name="Comma 73 5 2 2 2" xfId="35405" xr:uid="{00000000-0005-0000-0000-000080890000}"/>
    <cellStyle name="Comma 73 5 2 2 3" xfId="35406" xr:uid="{00000000-0005-0000-0000-000081890000}"/>
    <cellStyle name="Comma 73 5 2 3" xfId="35407" xr:uid="{00000000-0005-0000-0000-000082890000}"/>
    <cellStyle name="Comma 73 5 2 4" xfId="35408" xr:uid="{00000000-0005-0000-0000-000083890000}"/>
    <cellStyle name="Comma 73 5 3" xfId="35409" xr:uid="{00000000-0005-0000-0000-000084890000}"/>
    <cellStyle name="Comma 73 5 3 2" xfId="35410" xr:uid="{00000000-0005-0000-0000-000085890000}"/>
    <cellStyle name="Comma 73 5 3 3" xfId="35411" xr:uid="{00000000-0005-0000-0000-000086890000}"/>
    <cellStyle name="Comma 73 5 4" xfId="35412" xr:uid="{00000000-0005-0000-0000-000087890000}"/>
    <cellStyle name="Comma 73 5 4 2" xfId="35413" xr:uid="{00000000-0005-0000-0000-000088890000}"/>
    <cellStyle name="Comma 73 5 4 3" xfId="35414" xr:uid="{00000000-0005-0000-0000-000089890000}"/>
    <cellStyle name="Comma 73 5 5" xfId="35415" xr:uid="{00000000-0005-0000-0000-00008A890000}"/>
    <cellStyle name="Comma 73 5 5 2" xfId="35416" xr:uid="{00000000-0005-0000-0000-00008B890000}"/>
    <cellStyle name="Comma 73 5 5 3" xfId="35417" xr:uid="{00000000-0005-0000-0000-00008C890000}"/>
    <cellStyle name="Comma 73 5 6" xfId="35418" xr:uid="{00000000-0005-0000-0000-00008D890000}"/>
    <cellStyle name="Comma 73 5 7" xfId="35419" xr:uid="{00000000-0005-0000-0000-00008E890000}"/>
    <cellStyle name="Comma 73 6" xfId="35420" xr:uid="{00000000-0005-0000-0000-00008F890000}"/>
    <cellStyle name="Comma 73 6 2" xfId="35421" xr:uid="{00000000-0005-0000-0000-000090890000}"/>
    <cellStyle name="Comma 73 6 2 2" xfId="35422" xr:uid="{00000000-0005-0000-0000-000091890000}"/>
    <cellStyle name="Comma 73 6 2 3" xfId="35423" xr:uid="{00000000-0005-0000-0000-000092890000}"/>
    <cellStyle name="Comma 73 6 3" xfId="35424" xr:uid="{00000000-0005-0000-0000-000093890000}"/>
    <cellStyle name="Comma 73 6 4" xfId="35425" xr:uid="{00000000-0005-0000-0000-000094890000}"/>
    <cellStyle name="Comma 73 7" xfId="35426" xr:uid="{00000000-0005-0000-0000-000095890000}"/>
    <cellStyle name="Comma 73 7 2" xfId="35427" xr:uid="{00000000-0005-0000-0000-000096890000}"/>
    <cellStyle name="Comma 73 7 3" xfId="35428" xr:uid="{00000000-0005-0000-0000-000097890000}"/>
    <cellStyle name="Comma 73 8" xfId="35429" xr:uid="{00000000-0005-0000-0000-000098890000}"/>
    <cellStyle name="Comma 73 8 2" xfId="35430" xr:uid="{00000000-0005-0000-0000-000099890000}"/>
    <cellStyle name="Comma 73 8 3" xfId="35431" xr:uid="{00000000-0005-0000-0000-00009A890000}"/>
    <cellStyle name="Comma 73 9" xfId="35432" xr:uid="{00000000-0005-0000-0000-00009B890000}"/>
    <cellStyle name="Comma 73 9 2" xfId="35433" xr:uid="{00000000-0005-0000-0000-00009C890000}"/>
    <cellStyle name="Comma 73 9 3" xfId="35434" xr:uid="{00000000-0005-0000-0000-00009D890000}"/>
    <cellStyle name="Comma 74" xfId="35435" xr:uid="{00000000-0005-0000-0000-00009E890000}"/>
    <cellStyle name="Comma 75" xfId="35436" xr:uid="{00000000-0005-0000-0000-00009F890000}"/>
    <cellStyle name="Comma 76" xfId="35437" xr:uid="{00000000-0005-0000-0000-0000A0890000}"/>
    <cellStyle name="Comma 77" xfId="35438" xr:uid="{00000000-0005-0000-0000-0000A1890000}"/>
    <cellStyle name="Comma 78" xfId="35439" xr:uid="{00000000-0005-0000-0000-0000A2890000}"/>
    <cellStyle name="Comma 79" xfId="35440" xr:uid="{00000000-0005-0000-0000-0000A3890000}"/>
    <cellStyle name="Comma 8" xfId="35441" xr:uid="{00000000-0005-0000-0000-0000A4890000}"/>
    <cellStyle name="Comma 8 2" xfId="35442" xr:uid="{00000000-0005-0000-0000-0000A5890000}"/>
    <cellStyle name="Comma 8 3" xfId="35443" xr:uid="{00000000-0005-0000-0000-0000A6890000}"/>
    <cellStyle name="Comma 80" xfId="35444" xr:uid="{00000000-0005-0000-0000-0000A7890000}"/>
    <cellStyle name="Comma 81" xfId="35445" xr:uid="{00000000-0005-0000-0000-0000A8890000}"/>
    <cellStyle name="Comma 82" xfId="35446" xr:uid="{00000000-0005-0000-0000-0000A9890000}"/>
    <cellStyle name="Comma 83" xfId="35447" xr:uid="{00000000-0005-0000-0000-0000AA890000}"/>
    <cellStyle name="Comma 83 10" xfId="35448" xr:uid="{00000000-0005-0000-0000-0000AB890000}"/>
    <cellStyle name="Comma 83 11" xfId="35449" xr:uid="{00000000-0005-0000-0000-0000AC890000}"/>
    <cellStyle name="Comma 83 2" xfId="35450" xr:uid="{00000000-0005-0000-0000-0000AD890000}"/>
    <cellStyle name="Comma 83 2 2" xfId="35451" xr:uid="{00000000-0005-0000-0000-0000AE890000}"/>
    <cellStyle name="Comma 83 2 2 2" xfId="35452" xr:uid="{00000000-0005-0000-0000-0000AF890000}"/>
    <cellStyle name="Comma 83 2 2 2 2" xfId="35453" xr:uid="{00000000-0005-0000-0000-0000B0890000}"/>
    <cellStyle name="Comma 83 2 2 2 3" xfId="35454" xr:uid="{00000000-0005-0000-0000-0000B1890000}"/>
    <cellStyle name="Comma 83 2 2 3" xfId="35455" xr:uid="{00000000-0005-0000-0000-0000B2890000}"/>
    <cellStyle name="Comma 83 2 2 4" xfId="35456" xr:uid="{00000000-0005-0000-0000-0000B3890000}"/>
    <cellStyle name="Comma 83 2 3" xfId="35457" xr:uid="{00000000-0005-0000-0000-0000B4890000}"/>
    <cellStyle name="Comma 83 2 3 2" xfId="35458" xr:uid="{00000000-0005-0000-0000-0000B5890000}"/>
    <cellStyle name="Comma 83 2 3 3" xfId="35459" xr:uid="{00000000-0005-0000-0000-0000B6890000}"/>
    <cellStyle name="Comma 83 2 4" xfId="35460" xr:uid="{00000000-0005-0000-0000-0000B7890000}"/>
    <cellStyle name="Comma 83 2 4 2" xfId="35461" xr:uid="{00000000-0005-0000-0000-0000B8890000}"/>
    <cellStyle name="Comma 83 2 4 3" xfId="35462" xr:uid="{00000000-0005-0000-0000-0000B9890000}"/>
    <cellStyle name="Comma 83 2 5" xfId="35463" xr:uid="{00000000-0005-0000-0000-0000BA890000}"/>
    <cellStyle name="Comma 83 2 5 2" xfId="35464" xr:uid="{00000000-0005-0000-0000-0000BB890000}"/>
    <cellStyle name="Comma 83 2 5 3" xfId="35465" xr:uid="{00000000-0005-0000-0000-0000BC890000}"/>
    <cellStyle name="Comma 83 2 6" xfId="35466" xr:uid="{00000000-0005-0000-0000-0000BD890000}"/>
    <cellStyle name="Comma 83 2 7" xfId="35467" xr:uid="{00000000-0005-0000-0000-0000BE890000}"/>
    <cellStyle name="Comma 83 3" xfId="35468" xr:uid="{00000000-0005-0000-0000-0000BF890000}"/>
    <cellStyle name="Comma 83 3 2" xfId="35469" xr:uid="{00000000-0005-0000-0000-0000C0890000}"/>
    <cellStyle name="Comma 83 3 2 2" xfId="35470" xr:uid="{00000000-0005-0000-0000-0000C1890000}"/>
    <cellStyle name="Comma 83 3 2 2 2" xfId="35471" xr:uid="{00000000-0005-0000-0000-0000C2890000}"/>
    <cellStyle name="Comma 83 3 2 2 3" xfId="35472" xr:uid="{00000000-0005-0000-0000-0000C3890000}"/>
    <cellStyle name="Comma 83 3 2 3" xfId="35473" xr:uid="{00000000-0005-0000-0000-0000C4890000}"/>
    <cellStyle name="Comma 83 3 2 4" xfId="35474" xr:uid="{00000000-0005-0000-0000-0000C5890000}"/>
    <cellStyle name="Comma 83 3 3" xfId="35475" xr:uid="{00000000-0005-0000-0000-0000C6890000}"/>
    <cellStyle name="Comma 83 3 3 2" xfId="35476" xr:uid="{00000000-0005-0000-0000-0000C7890000}"/>
    <cellStyle name="Comma 83 3 3 3" xfId="35477" xr:uid="{00000000-0005-0000-0000-0000C8890000}"/>
    <cellStyle name="Comma 83 3 4" xfId="35478" xr:uid="{00000000-0005-0000-0000-0000C9890000}"/>
    <cellStyle name="Comma 83 3 4 2" xfId="35479" xr:uid="{00000000-0005-0000-0000-0000CA890000}"/>
    <cellStyle name="Comma 83 3 4 3" xfId="35480" xr:uid="{00000000-0005-0000-0000-0000CB890000}"/>
    <cellStyle name="Comma 83 3 5" xfId="35481" xr:uid="{00000000-0005-0000-0000-0000CC890000}"/>
    <cellStyle name="Comma 83 3 5 2" xfId="35482" xr:uid="{00000000-0005-0000-0000-0000CD890000}"/>
    <cellStyle name="Comma 83 3 5 3" xfId="35483" xr:uid="{00000000-0005-0000-0000-0000CE890000}"/>
    <cellStyle name="Comma 83 3 6" xfId="35484" xr:uid="{00000000-0005-0000-0000-0000CF890000}"/>
    <cellStyle name="Comma 83 3 7" xfId="35485" xr:uid="{00000000-0005-0000-0000-0000D0890000}"/>
    <cellStyle name="Comma 83 4" xfId="35486" xr:uid="{00000000-0005-0000-0000-0000D1890000}"/>
    <cellStyle name="Comma 83 4 2" xfId="35487" xr:uid="{00000000-0005-0000-0000-0000D2890000}"/>
    <cellStyle name="Comma 83 4 2 2" xfId="35488" xr:uid="{00000000-0005-0000-0000-0000D3890000}"/>
    <cellStyle name="Comma 83 4 2 2 2" xfId="35489" xr:uid="{00000000-0005-0000-0000-0000D4890000}"/>
    <cellStyle name="Comma 83 4 2 2 3" xfId="35490" xr:uid="{00000000-0005-0000-0000-0000D5890000}"/>
    <cellStyle name="Comma 83 4 2 3" xfId="35491" xr:uid="{00000000-0005-0000-0000-0000D6890000}"/>
    <cellStyle name="Comma 83 4 2 4" xfId="35492" xr:uid="{00000000-0005-0000-0000-0000D7890000}"/>
    <cellStyle name="Comma 83 4 3" xfId="35493" xr:uid="{00000000-0005-0000-0000-0000D8890000}"/>
    <cellStyle name="Comma 83 4 3 2" xfId="35494" xr:uid="{00000000-0005-0000-0000-0000D9890000}"/>
    <cellStyle name="Comma 83 4 3 3" xfId="35495" xr:uid="{00000000-0005-0000-0000-0000DA890000}"/>
    <cellStyle name="Comma 83 4 4" xfId="35496" xr:uid="{00000000-0005-0000-0000-0000DB890000}"/>
    <cellStyle name="Comma 83 4 4 2" xfId="35497" xr:uid="{00000000-0005-0000-0000-0000DC890000}"/>
    <cellStyle name="Comma 83 4 4 3" xfId="35498" xr:uid="{00000000-0005-0000-0000-0000DD890000}"/>
    <cellStyle name="Comma 83 4 5" xfId="35499" xr:uid="{00000000-0005-0000-0000-0000DE890000}"/>
    <cellStyle name="Comma 83 4 5 2" xfId="35500" xr:uid="{00000000-0005-0000-0000-0000DF890000}"/>
    <cellStyle name="Comma 83 4 5 3" xfId="35501" xr:uid="{00000000-0005-0000-0000-0000E0890000}"/>
    <cellStyle name="Comma 83 4 6" xfId="35502" xr:uid="{00000000-0005-0000-0000-0000E1890000}"/>
    <cellStyle name="Comma 83 4 7" xfId="35503" xr:uid="{00000000-0005-0000-0000-0000E2890000}"/>
    <cellStyle name="Comma 83 5" xfId="35504" xr:uid="{00000000-0005-0000-0000-0000E3890000}"/>
    <cellStyle name="Comma 83 5 2" xfId="35505" xr:uid="{00000000-0005-0000-0000-0000E4890000}"/>
    <cellStyle name="Comma 83 5 2 2" xfId="35506" xr:uid="{00000000-0005-0000-0000-0000E5890000}"/>
    <cellStyle name="Comma 83 5 2 2 2" xfId="35507" xr:uid="{00000000-0005-0000-0000-0000E6890000}"/>
    <cellStyle name="Comma 83 5 2 2 3" xfId="35508" xr:uid="{00000000-0005-0000-0000-0000E7890000}"/>
    <cellStyle name="Comma 83 5 2 3" xfId="35509" xr:uid="{00000000-0005-0000-0000-0000E8890000}"/>
    <cellStyle name="Comma 83 5 2 4" xfId="35510" xr:uid="{00000000-0005-0000-0000-0000E9890000}"/>
    <cellStyle name="Comma 83 5 3" xfId="35511" xr:uid="{00000000-0005-0000-0000-0000EA890000}"/>
    <cellStyle name="Comma 83 5 3 2" xfId="35512" xr:uid="{00000000-0005-0000-0000-0000EB890000}"/>
    <cellStyle name="Comma 83 5 3 3" xfId="35513" xr:uid="{00000000-0005-0000-0000-0000EC890000}"/>
    <cellStyle name="Comma 83 5 4" xfId="35514" xr:uid="{00000000-0005-0000-0000-0000ED890000}"/>
    <cellStyle name="Comma 83 5 4 2" xfId="35515" xr:uid="{00000000-0005-0000-0000-0000EE890000}"/>
    <cellStyle name="Comma 83 5 4 3" xfId="35516" xr:uid="{00000000-0005-0000-0000-0000EF890000}"/>
    <cellStyle name="Comma 83 5 5" xfId="35517" xr:uid="{00000000-0005-0000-0000-0000F0890000}"/>
    <cellStyle name="Comma 83 5 5 2" xfId="35518" xr:uid="{00000000-0005-0000-0000-0000F1890000}"/>
    <cellStyle name="Comma 83 5 5 3" xfId="35519" xr:uid="{00000000-0005-0000-0000-0000F2890000}"/>
    <cellStyle name="Comma 83 5 6" xfId="35520" xr:uid="{00000000-0005-0000-0000-0000F3890000}"/>
    <cellStyle name="Comma 83 5 7" xfId="35521" xr:uid="{00000000-0005-0000-0000-0000F4890000}"/>
    <cellStyle name="Comma 83 6" xfId="35522" xr:uid="{00000000-0005-0000-0000-0000F5890000}"/>
    <cellStyle name="Comma 83 6 2" xfId="35523" xr:uid="{00000000-0005-0000-0000-0000F6890000}"/>
    <cellStyle name="Comma 83 6 2 2" xfId="35524" xr:uid="{00000000-0005-0000-0000-0000F7890000}"/>
    <cellStyle name="Comma 83 6 2 3" xfId="35525" xr:uid="{00000000-0005-0000-0000-0000F8890000}"/>
    <cellStyle name="Comma 83 6 3" xfId="35526" xr:uid="{00000000-0005-0000-0000-0000F9890000}"/>
    <cellStyle name="Comma 83 6 4" xfId="35527" xr:uid="{00000000-0005-0000-0000-0000FA890000}"/>
    <cellStyle name="Comma 83 7" xfId="35528" xr:uid="{00000000-0005-0000-0000-0000FB890000}"/>
    <cellStyle name="Comma 83 7 2" xfId="35529" xr:uid="{00000000-0005-0000-0000-0000FC890000}"/>
    <cellStyle name="Comma 83 7 3" xfId="35530" xr:uid="{00000000-0005-0000-0000-0000FD890000}"/>
    <cellStyle name="Comma 83 8" xfId="35531" xr:uid="{00000000-0005-0000-0000-0000FE890000}"/>
    <cellStyle name="Comma 83 8 2" xfId="35532" xr:uid="{00000000-0005-0000-0000-0000FF890000}"/>
    <cellStyle name="Comma 83 8 3" xfId="35533" xr:uid="{00000000-0005-0000-0000-0000008A0000}"/>
    <cellStyle name="Comma 83 9" xfId="35534" xr:uid="{00000000-0005-0000-0000-0000018A0000}"/>
    <cellStyle name="Comma 83 9 2" xfId="35535" xr:uid="{00000000-0005-0000-0000-0000028A0000}"/>
    <cellStyle name="Comma 83 9 3" xfId="35536" xr:uid="{00000000-0005-0000-0000-0000038A0000}"/>
    <cellStyle name="Comma 84" xfId="35537" xr:uid="{00000000-0005-0000-0000-0000048A0000}"/>
    <cellStyle name="Comma 85" xfId="35538" xr:uid="{00000000-0005-0000-0000-0000058A0000}"/>
    <cellStyle name="Comma 86" xfId="35539" xr:uid="{00000000-0005-0000-0000-0000068A0000}"/>
    <cellStyle name="Comma 87" xfId="35540" xr:uid="{00000000-0005-0000-0000-0000078A0000}"/>
    <cellStyle name="Comma 88" xfId="35541" xr:uid="{00000000-0005-0000-0000-0000088A0000}"/>
    <cellStyle name="Comma 89" xfId="35542" xr:uid="{00000000-0005-0000-0000-0000098A0000}"/>
    <cellStyle name="Comma 9" xfId="35543" xr:uid="{00000000-0005-0000-0000-00000A8A0000}"/>
    <cellStyle name="Comma 9 2" xfId="35544" xr:uid="{00000000-0005-0000-0000-00000B8A0000}"/>
    <cellStyle name="Comma 9 2 2" xfId="35545" xr:uid="{00000000-0005-0000-0000-00000C8A0000}"/>
    <cellStyle name="Comma 9 3" xfId="35546" xr:uid="{00000000-0005-0000-0000-00000D8A0000}"/>
    <cellStyle name="Comma 9 3 10" xfId="35547" xr:uid="{00000000-0005-0000-0000-00000E8A0000}"/>
    <cellStyle name="Comma 9 3 11" xfId="35548" xr:uid="{00000000-0005-0000-0000-00000F8A0000}"/>
    <cellStyle name="Comma 9 3 2" xfId="35549" xr:uid="{00000000-0005-0000-0000-0000108A0000}"/>
    <cellStyle name="Comma 9 3 2 2" xfId="35550" xr:uid="{00000000-0005-0000-0000-0000118A0000}"/>
    <cellStyle name="Comma 9 3 2 2 2" xfId="35551" xr:uid="{00000000-0005-0000-0000-0000128A0000}"/>
    <cellStyle name="Comma 9 3 2 2 2 2" xfId="35552" xr:uid="{00000000-0005-0000-0000-0000138A0000}"/>
    <cellStyle name="Comma 9 3 2 2 2 3" xfId="35553" xr:uid="{00000000-0005-0000-0000-0000148A0000}"/>
    <cellStyle name="Comma 9 3 2 2 3" xfId="35554" xr:uid="{00000000-0005-0000-0000-0000158A0000}"/>
    <cellStyle name="Comma 9 3 2 2 4" xfId="35555" xr:uid="{00000000-0005-0000-0000-0000168A0000}"/>
    <cellStyle name="Comma 9 3 2 3" xfId="35556" xr:uid="{00000000-0005-0000-0000-0000178A0000}"/>
    <cellStyle name="Comma 9 3 2 3 2" xfId="35557" xr:uid="{00000000-0005-0000-0000-0000188A0000}"/>
    <cellStyle name="Comma 9 3 2 3 3" xfId="35558" xr:uid="{00000000-0005-0000-0000-0000198A0000}"/>
    <cellStyle name="Comma 9 3 2 4" xfId="35559" xr:uid="{00000000-0005-0000-0000-00001A8A0000}"/>
    <cellStyle name="Comma 9 3 2 4 2" xfId="35560" xr:uid="{00000000-0005-0000-0000-00001B8A0000}"/>
    <cellStyle name="Comma 9 3 2 4 3" xfId="35561" xr:uid="{00000000-0005-0000-0000-00001C8A0000}"/>
    <cellStyle name="Comma 9 3 2 5" xfId="35562" xr:uid="{00000000-0005-0000-0000-00001D8A0000}"/>
    <cellStyle name="Comma 9 3 2 5 2" xfId="35563" xr:uid="{00000000-0005-0000-0000-00001E8A0000}"/>
    <cellStyle name="Comma 9 3 2 5 3" xfId="35564" xr:uid="{00000000-0005-0000-0000-00001F8A0000}"/>
    <cellStyle name="Comma 9 3 2 6" xfId="35565" xr:uid="{00000000-0005-0000-0000-0000208A0000}"/>
    <cellStyle name="Comma 9 3 2 7" xfId="35566" xr:uid="{00000000-0005-0000-0000-0000218A0000}"/>
    <cellStyle name="Comma 9 3 3" xfId="35567" xr:uid="{00000000-0005-0000-0000-0000228A0000}"/>
    <cellStyle name="Comma 9 3 3 2" xfId="35568" xr:uid="{00000000-0005-0000-0000-0000238A0000}"/>
    <cellStyle name="Comma 9 3 3 2 2" xfId="35569" xr:uid="{00000000-0005-0000-0000-0000248A0000}"/>
    <cellStyle name="Comma 9 3 3 2 2 2" xfId="35570" xr:uid="{00000000-0005-0000-0000-0000258A0000}"/>
    <cellStyle name="Comma 9 3 3 2 2 3" xfId="35571" xr:uid="{00000000-0005-0000-0000-0000268A0000}"/>
    <cellStyle name="Comma 9 3 3 2 3" xfId="35572" xr:uid="{00000000-0005-0000-0000-0000278A0000}"/>
    <cellStyle name="Comma 9 3 3 2 4" xfId="35573" xr:uid="{00000000-0005-0000-0000-0000288A0000}"/>
    <cellStyle name="Comma 9 3 3 3" xfId="35574" xr:uid="{00000000-0005-0000-0000-0000298A0000}"/>
    <cellStyle name="Comma 9 3 3 3 2" xfId="35575" xr:uid="{00000000-0005-0000-0000-00002A8A0000}"/>
    <cellStyle name="Comma 9 3 3 3 3" xfId="35576" xr:uid="{00000000-0005-0000-0000-00002B8A0000}"/>
    <cellStyle name="Comma 9 3 3 4" xfId="35577" xr:uid="{00000000-0005-0000-0000-00002C8A0000}"/>
    <cellStyle name="Comma 9 3 3 4 2" xfId="35578" xr:uid="{00000000-0005-0000-0000-00002D8A0000}"/>
    <cellStyle name="Comma 9 3 3 4 3" xfId="35579" xr:uid="{00000000-0005-0000-0000-00002E8A0000}"/>
    <cellStyle name="Comma 9 3 3 5" xfId="35580" xr:uid="{00000000-0005-0000-0000-00002F8A0000}"/>
    <cellStyle name="Comma 9 3 3 5 2" xfId="35581" xr:uid="{00000000-0005-0000-0000-0000308A0000}"/>
    <cellStyle name="Comma 9 3 3 5 3" xfId="35582" xr:uid="{00000000-0005-0000-0000-0000318A0000}"/>
    <cellStyle name="Comma 9 3 3 6" xfId="35583" xr:uid="{00000000-0005-0000-0000-0000328A0000}"/>
    <cellStyle name="Comma 9 3 3 7" xfId="35584" xr:uid="{00000000-0005-0000-0000-0000338A0000}"/>
    <cellStyle name="Comma 9 3 4" xfId="35585" xr:uid="{00000000-0005-0000-0000-0000348A0000}"/>
    <cellStyle name="Comma 9 3 4 2" xfId="35586" xr:uid="{00000000-0005-0000-0000-0000358A0000}"/>
    <cellStyle name="Comma 9 3 4 2 2" xfId="35587" xr:uid="{00000000-0005-0000-0000-0000368A0000}"/>
    <cellStyle name="Comma 9 3 4 2 2 2" xfId="35588" xr:uid="{00000000-0005-0000-0000-0000378A0000}"/>
    <cellStyle name="Comma 9 3 4 2 2 3" xfId="35589" xr:uid="{00000000-0005-0000-0000-0000388A0000}"/>
    <cellStyle name="Comma 9 3 4 2 3" xfId="35590" xr:uid="{00000000-0005-0000-0000-0000398A0000}"/>
    <cellStyle name="Comma 9 3 4 2 4" xfId="35591" xr:uid="{00000000-0005-0000-0000-00003A8A0000}"/>
    <cellStyle name="Comma 9 3 4 3" xfId="35592" xr:uid="{00000000-0005-0000-0000-00003B8A0000}"/>
    <cellStyle name="Comma 9 3 4 3 2" xfId="35593" xr:uid="{00000000-0005-0000-0000-00003C8A0000}"/>
    <cellStyle name="Comma 9 3 4 3 3" xfId="35594" xr:uid="{00000000-0005-0000-0000-00003D8A0000}"/>
    <cellStyle name="Comma 9 3 4 4" xfId="35595" xr:uid="{00000000-0005-0000-0000-00003E8A0000}"/>
    <cellStyle name="Comma 9 3 4 4 2" xfId="35596" xr:uid="{00000000-0005-0000-0000-00003F8A0000}"/>
    <cellStyle name="Comma 9 3 4 4 3" xfId="35597" xr:uid="{00000000-0005-0000-0000-0000408A0000}"/>
    <cellStyle name="Comma 9 3 4 5" xfId="35598" xr:uid="{00000000-0005-0000-0000-0000418A0000}"/>
    <cellStyle name="Comma 9 3 4 5 2" xfId="35599" xr:uid="{00000000-0005-0000-0000-0000428A0000}"/>
    <cellStyle name="Comma 9 3 4 5 3" xfId="35600" xr:uid="{00000000-0005-0000-0000-0000438A0000}"/>
    <cellStyle name="Comma 9 3 4 6" xfId="35601" xr:uid="{00000000-0005-0000-0000-0000448A0000}"/>
    <cellStyle name="Comma 9 3 4 7" xfId="35602" xr:uid="{00000000-0005-0000-0000-0000458A0000}"/>
    <cellStyle name="Comma 9 3 5" xfId="35603" xr:uid="{00000000-0005-0000-0000-0000468A0000}"/>
    <cellStyle name="Comma 9 3 5 2" xfId="35604" xr:uid="{00000000-0005-0000-0000-0000478A0000}"/>
    <cellStyle name="Comma 9 3 5 2 2" xfId="35605" xr:uid="{00000000-0005-0000-0000-0000488A0000}"/>
    <cellStyle name="Comma 9 3 5 2 2 2" xfId="35606" xr:uid="{00000000-0005-0000-0000-0000498A0000}"/>
    <cellStyle name="Comma 9 3 5 2 2 3" xfId="35607" xr:uid="{00000000-0005-0000-0000-00004A8A0000}"/>
    <cellStyle name="Comma 9 3 5 2 3" xfId="35608" xr:uid="{00000000-0005-0000-0000-00004B8A0000}"/>
    <cellStyle name="Comma 9 3 5 2 4" xfId="35609" xr:uid="{00000000-0005-0000-0000-00004C8A0000}"/>
    <cellStyle name="Comma 9 3 5 3" xfId="35610" xr:uid="{00000000-0005-0000-0000-00004D8A0000}"/>
    <cellStyle name="Comma 9 3 5 3 2" xfId="35611" xr:uid="{00000000-0005-0000-0000-00004E8A0000}"/>
    <cellStyle name="Comma 9 3 5 3 3" xfId="35612" xr:uid="{00000000-0005-0000-0000-00004F8A0000}"/>
    <cellStyle name="Comma 9 3 5 4" xfId="35613" xr:uid="{00000000-0005-0000-0000-0000508A0000}"/>
    <cellStyle name="Comma 9 3 5 4 2" xfId="35614" xr:uid="{00000000-0005-0000-0000-0000518A0000}"/>
    <cellStyle name="Comma 9 3 5 4 3" xfId="35615" xr:uid="{00000000-0005-0000-0000-0000528A0000}"/>
    <cellStyle name="Comma 9 3 5 5" xfId="35616" xr:uid="{00000000-0005-0000-0000-0000538A0000}"/>
    <cellStyle name="Comma 9 3 5 5 2" xfId="35617" xr:uid="{00000000-0005-0000-0000-0000548A0000}"/>
    <cellStyle name="Comma 9 3 5 5 3" xfId="35618" xr:uid="{00000000-0005-0000-0000-0000558A0000}"/>
    <cellStyle name="Comma 9 3 5 6" xfId="35619" xr:uid="{00000000-0005-0000-0000-0000568A0000}"/>
    <cellStyle name="Comma 9 3 5 7" xfId="35620" xr:uid="{00000000-0005-0000-0000-0000578A0000}"/>
    <cellStyle name="Comma 9 3 6" xfId="35621" xr:uid="{00000000-0005-0000-0000-0000588A0000}"/>
    <cellStyle name="Comma 9 3 6 2" xfId="35622" xr:uid="{00000000-0005-0000-0000-0000598A0000}"/>
    <cellStyle name="Comma 9 3 6 2 2" xfId="35623" xr:uid="{00000000-0005-0000-0000-00005A8A0000}"/>
    <cellStyle name="Comma 9 3 6 2 3" xfId="35624" xr:uid="{00000000-0005-0000-0000-00005B8A0000}"/>
    <cellStyle name="Comma 9 3 6 3" xfId="35625" xr:uid="{00000000-0005-0000-0000-00005C8A0000}"/>
    <cellStyle name="Comma 9 3 6 4" xfId="35626" xr:uid="{00000000-0005-0000-0000-00005D8A0000}"/>
    <cellStyle name="Comma 9 3 7" xfId="35627" xr:uid="{00000000-0005-0000-0000-00005E8A0000}"/>
    <cellStyle name="Comma 9 3 7 2" xfId="35628" xr:uid="{00000000-0005-0000-0000-00005F8A0000}"/>
    <cellStyle name="Comma 9 3 7 3" xfId="35629" xr:uid="{00000000-0005-0000-0000-0000608A0000}"/>
    <cellStyle name="Comma 9 3 8" xfId="35630" xr:uid="{00000000-0005-0000-0000-0000618A0000}"/>
    <cellStyle name="Comma 9 3 8 2" xfId="35631" xr:uid="{00000000-0005-0000-0000-0000628A0000}"/>
    <cellStyle name="Comma 9 3 8 3" xfId="35632" xr:uid="{00000000-0005-0000-0000-0000638A0000}"/>
    <cellStyle name="Comma 9 3 9" xfId="35633" xr:uid="{00000000-0005-0000-0000-0000648A0000}"/>
    <cellStyle name="Comma 9 3 9 2" xfId="35634" xr:uid="{00000000-0005-0000-0000-0000658A0000}"/>
    <cellStyle name="Comma 9 3 9 3" xfId="35635" xr:uid="{00000000-0005-0000-0000-0000668A0000}"/>
    <cellStyle name="Comma 9 4" xfId="35636" xr:uid="{00000000-0005-0000-0000-0000678A0000}"/>
    <cellStyle name="Comma 90" xfId="35637" xr:uid="{00000000-0005-0000-0000-0000688A0000}"/>
    <cellStyle name="Comma 91" xfId="35638" xr:uid="{00000000-0005-0000-0000-0000698A0000}"/>
    <cellStyle name="Comma 92" xfId="35639" xr:uid="{00000000-0005-0000-0000-00006A8A0000}"/>
    <cellStyle name="Comma 93" xfId="35640" xr:uid="{00000000-0005-0000-0000-00006B8A0000}"/>
    <cellStyle name="Comma 94" xfId="35641" xr:uid="{00000000-0005-0000-0000-00006C8A0000}"/>
    <cellStyle name="Comma 95" xfId="35642" xr:uid="{00000000-0005-0000-0000-00006D8A0000}"/>
    <cellStyle name="Comma 96" xfId="35643" xr:uid="{00000000-0005-0000-0000-00006E8A0000}"/>
    <cellStyle name="Comma 97" xfId="35644" xr:uid="{00000000-0005-0000-0000-00006F8A0000}"/>
    <cellStyle name="Comma 98" xfId="35645" xr:uid="{00000000-0005-0000-0000-0000708A0000}"/>
    <cellStyle name="Comma 99" xfId="35646" xr:uid="{00000000-0005-0000-0000-0000718A0000}"/>
    <cellStyle name="Comment" xfId="35647" xr:uid="{00000000-0005-0000-0000-0000728A0000}"/>
    <cellStyle name="Commentaire" xfId="35648" xr:uid="{00000000-0005-0000-0000-0000738A0000}"/>
    <cellStyle name="Commentaire 2" xfId="35649" xr:uid="{00000000-0005-0000-0000-0000748A0000}"/>
    <cellStyle name="Commentaire 2 2" xfId="35650" xr:uid="{00000000-0005-0000-0000-0000758A0000}"/>
    <cellStyle name="Commentaire 2 2 2" xfId="35651" xr:uid="{00000000-0005-0000-0000-0000768A0000}"/>
    <cellStyle name="Commentaire 2 2 2 2" xfId="35652" xr:uid="{00000000-0005-0000-0000-0000778A0000}"/>
    <cellStyle name="Commentaire 2 2 2 3" xfId="35653" xr:uid="{00000000-0005-0000-0000-0000788A0000}"/>
    <cellStyle name="Commentaire 2 2 3" xfId="35654" xr:uid="{00000000-0005-0000-0000-0000798A0000}"/>
    <cellStyle name="Commentaire 2 2 4" xfId="35655" xr:uid="{00000000-0005-0000-0000-00007A8A0000}"/>
    <cellStyle name="Commentaire 2 3" xfId="35656" xr:uid="{00000000-0005-0000-0000-00007B8A0000}"/>
    <cellStyle name="Commentaire 2 3 2" xfId="35657" xr:uid="{00000000-0005-0000-0000-00007C8A0000}"/>
    <cellStyle name="Commentaire 2 3 3" xfId="35658" xr:uid="{00000000-0005-0000-0000-00007D8A0000}"/>
    <cellStyle name="Commentaire 2 4" xfId="35659" xr:uid="{00000000-0005-0000-0000-00007E8A0000}"/>
    <cellStyle name="Commentaire 2 4 2" xfId="35660" xr:uid="{00000000-0005-0000-0000-00007F8A0000}"/>
    <cellStyle name="Commentaire 2 4 3" xfId="35661" xr:uid="{00000000-0005-0000-0000-0000808A0000}"/>
    <cellStyle name="Commentaire 2 5" xfId="35662" xr:uid="{00000000-0005-0000-0000-0000818A0000}"/>
    <cellStyle name="Commentaire 2 5 2" xfId="35663" xr:uid="{00000000-0005-0000-0000-0000828A0000}"/>
    <cellStyle name="Commentaire 2 5 3" xfId="35664" xr:uid="{00000000-0005-0000-0000-0000838A0000}"/>
    <cellStyle name="Commentaire 2 6" xfId="35665" xr:uid="{00000000-0005-0000-0000-0000848A0000}"/>
    <cellStyle name="Commentaire 2 7" xfId="35666" xr:uid="{00000000-0005-0000-0000-0000858A0000}"/>
    <cellStyle name="Commentaire 3" xfId="35667" xr:uid="{00000000-0005-0000-0000-0000868A0000}"/>
    <cellStyle name="Commentaire 4" xfId="35668" xr:uid="{00000000-0005-0000-0000-0000878A0000}"/>
    <cellStyle name="Controlla cella" xfId="35669" xr:uid="{00000000-0005-0000-0000-0000888A0000}"/>
    <cellStyle name="Copied" xfId="35670" xr:uid="{00000000-0005-0000-0000-0000898A0000}"/>
    <cellStyle name="Couleur Bleu" xfId="35671" xr:uid="{00000000-0005-0000-0000-00008A8A0000}"/>
    <cellStyle name="Couleur Fuchsia" xfId="35672" xr:uid="{00000000-0005-0000-0000-00008B8A0000}"/>
    <cellStyle name="Couleur Noir" xfId="35673" xr:uid="{00000000-0005-0000-0000-00008C8A0000}"/>
    <cellStyle name="Couleur Orange" xfId="35674" xr:uid="{00000000-0005-0000-0000-00008D8A0000}"/>
    <cellStyle name="Couleur Rouge" xfId="35675" xr:uid="{00000000-0005-0000-0000-00008E8A0000}"/>
    <cellStyle name="Couleur Vert" xfId="35676" xr:uid="{00000000-0005-0000-0000-00008F8A0000}"/>
    <cellStyle name="Couleur Violet" xfId="35677" xr:uid="{00000000-0005-0000-0000-0000908A0000}"/>
    <cellStyle name="Currency [0.00]" xfId="35678" xr:uid="{00000000-0005-0000-0000-0000918A0000}"/>
    <cellStyle name="Currency [0] 2" xfId="35679" xr:uid="{00000000-0005-0000-0000-0000928A0000}"/>
    <cellStyle name="Currency [00]" xfId="42" xr:uid="{00000000-0005-0000-0000-0000938A0000}"/>
    <cellStyle name="Currency [1]" xfId="35680" xr:uid="{00000000-0005-0000-0000-0000948A0000}"/>
    <cellStyle name="Currency [1] 2" xfId="35681" xr:uid="{00000000-0005-0000-0000-0000958A0000}"/>
    <cellStyle name="Currency [2]" xfId="35682" xr:uid="{00000000-0005-0000-0000-0000968A0000}"/>
    <cellStyle name="Currency [2] 2" xfId="35683" xr:uid="{00000000-0005-0000-0000-0000978A0000}"/>
    <cellStyle name="Currency [3]" xfId="35684" xr:uid="{00000000-0005-0000-0000-0000988A0000}"/>
    <cellStyle name="Currency 2" xfId="35685" xr:uid="{00000000-0005-0000-0000-0000998A0000}"/>
    <cellStyle name="Currency 2 2" xfId="35686" xr:uid="{00000000-0005-0000-0000-00009A8A0000}"/>
    <cellStyle name="Currency 2 2 2" xfId="35687" xr:uid="{00000000-0005-0000-0000-00009B8A0000}"/>
    <cellStyle name="Currency 2 2 2 2" xfId="35688" xr:uid="{00000000-0005-0000-0000-00009C8A0000}"/>
    <cellStyle name="Currency 2 2 3" xfId="35689" xr:uid="{00000000-0005-0000-0000-00009D8A0000}"/>
    <cellStyle name="Currency 2 2 4" xfId="35690" xr:uid="{00000000-0005-0000-0000-00009E8A0000}"/>
    <cellStyle name="Currency 2 2 5" xfId="35691" xr:uid="{00000000-0005-0000-0000-00009F8A0000}"/>
    <cellStyle name="Currency 2 3" xfId="35692" xr:uid="{00000000-0005-0000-0000-0000A08A0000}"/>
    <cellStyle name="Currency 2 3 2" xfId="35693" xr:uid="{00000000-0005-0000-0000-0000A18A0000}"/>
    <cellStyle name="Currency 2 3 3" xfId="35694" xr:uid="{00000000-0005-0000-0000-0000A28A0000}"/>
    <cellStyle name="Currency 2 3 4" xfId="35695" xr:uid="{00000000-0005-0000-0000-0000A38A0000}"/>
    <cellStyle name="Currency 2 4" xfId="35696" xr:uid="{00000000-0005-0000-0000-0000A48A0000}"/>
    <cellStyle name="Currency 3" xfId="35697" xr:uid="{00000000-0005-0000-0000-0000A58A0000}"/>
    <cellStyle name="Currency 3 2" xfId="35698" xr:uid="{00000000-0005-0000-0000-0000A68A0000}"/>
    <cellStyle name="Currency 3 3" xfId="35699" xr:uid="{00000000-0005-0000-0000-0000A78A0000}"/>
    <cellStyle name="Currency 4" xfId="35700" xr:uid="{00000000-0005-0000-0000-0000A88A0000}"/>
    <cellStyle name="Currency 4 2" xfId="35701" xr:uid="{00000000-0005-0000-0000-0000A98A0000}"/>
    <cellStyle name="Currency 4 2 2" xfId="35702" xr:uid="{00000000-0005-0000-0000-0000AA8A0000}"/>
    <cellStyle name="Currency 4 2 2 2" xfId="35703" xr:uid="{00000000-0005-0000-0000-0000AB8A0000}"/>
    <cellStyle name="Currency 4 2 2 2 2" xfId="35704" xr:uid="{00000000-0005-0000-0000-0000AC8A0000}"/>
    <cellStyle name="Currency 4 2 2 2 3" xfId="35705" xr:uid="{00000000-0005-0000-0000-0000AD8A0000}"/>
    <cellStyle name="Currency 4 2 2 3" xfId="35706" xr:uid="{00000000-0005-0000-0000-0000AE8A0000}"/>
    <cellStyle name="Currency 4 2 2 4" xfId="35707" xr:uid="{00000000-0005-0000-0000-0000AF8A0000}"/>
    <cellStyle name="Currency 4 2 3" xfId="35708" xr:uid="{00000000-0005-0000-0000-0000B08A0000}"/>
    <cellStyle name="Currency 4 2 3 2" xfId="35709" xr:uid="{00000000-0005-0000-0000-0000B18A0000}"/>
    <cellStyle name="Currency 4 2 3 3" xfId="35710" xr:uid="{00000000-0005-0000-0000-0000B28A0000}"/>
    <cellStyle name="Currency 4 2 4" xfId="35711" xr:uid="{00000000-0005-0000-0000-0000B38A0000}"/>
    <cellStyle name="Currency 4 2 4 2" xfId="35712" xr:uid="{00000000-0005-0000-0000-0000B48A0000}"/>
    <cellStyle name="Currency 4 2 4 3" xfId="35713" xr:uid="{00000000-0005-0000-0000-0000B58A0000}"/>
    <cellStyle name="Currency 4 2 5" xfId="35714" xr:uid="{00000000-0005-0000-0000-0000B68A0000}"/>
    <cellStyle name="Currency 4 2 5 2" xfId="35715" xr:uid="{00000000-0005-0000-0000-0000B78A0000}"/>
    <cellStyle name="Currency 4 2 5 3" xfId="35716" xr:uid="{00000000-0005-0000-0000-0000B88A0000}"/>
    <cellStyle name="Currency 4 2 6" xfId="35717" xr:uid="{00000000-0005-0000-0000-0000B98A0000}"/>
    <cellStyle name="Currency 4 2 7" xfId="35718" xr:uid="{00000000-0005-0000-0000-0000BA8A0000}"/>
    <cellStyle name="Currency 4 3" xfId="35719" xr:uid="{00000000-0005-0000-0000-0000BB8A0000}"/>
    <cellStyle name="Currency 4 4" xfId="35720" xr:uid="{00000000-0005-0000-0000-0000BC8A0000}"/>
    <cellStyle name="Currency 4 4 2" xfId="35721" xr:uid="{00000000-0005-0000-0000-0000BD8A0000}"/>
    <cellStyle name="Currency 4 4 2 2" xfId="35722" xr:uid="{00000000-0005-0000-0000-0000BE8A0000}"/>
    <cellStyle name="Currency 4 4 2 3" xfId="35723" xr:uid="{00000000-0005-0000-0000-0000BF8A0000}"/>
    <cellStyle name="Currency 4 4 3" xfId="35724" xr:uid="{00000000-0005-0000-0000-0000C08A0000}"/>
    <cellStyle name="Currency 4 4 4" xfId="35725" xr:uid="{00000000-0005-0000-0000-0000C18A0000}"/>
    <cellStyle name="Currency 4 5" xfId="35726" xr:uid="{00000000-0005-0000-0000-0000C28A0000}"/>
    <cellStyle name="Currency 4 5 2" xfId="35727" xr:uid="{00000000-0005-0000-0000-0000C38A0000}"/>
    <cellStyle name="Currency 4 5 3" xfId="35728" xr:uid="{00000000-0005-0000-0000-0000C48A0000}"/>
    <cellStyle name="Currency 4 6" xfId="35729" xr:uid="{00000000-0005-0000-0000-0000C58A0000}"/>
    <cellStyle name="Currency 4 6 2" xfId="35730" xr:uid="{00000000-0005-0000-0000-0000C68A0000}"/>
    <cellStyle name="Currency 4 6 3" xfId="35731" xr:uid="{00000000-0005-0000-0000-0000C78A0000}"/>
    <cellStyle name="Currency 4 7" xfId="35732" xr:uid="{00000000-0005-0000-0000-0000C88A0000}"/>
    <cellStyle name="Currency 4 7 2" xfId="35733" xr:uid="{00000000-0005-0000-0000-0000C98A0000}"/>
    <cellStyle name="Currency 4 7 3" xfId="35734" xr:uid="{00000000-0005-0000-0000-0000CA8A0000}"/>
    <cellStyle name="Currency 4 8" xfId="35735" xr:uid="{00000000-0005-0000-0000-0000CB8A0000}"/>
    <cellStyle name="Currency 4 9" xfId="35736" xr:uid="{00000000-0005-0000-0000-0000CC8A0000}"/>
    <cellStyle name="Currency 5" xfId="35737" xr:uid="{00000000-0005-0000-0000-0000CD8A0000}"/>
    <cellStyle name="Currency 5 2" xfId="35738" xr:uid="{00000000-0005-0000-0000-0000CE8A0000}"/>
    <cellStyle name="Currency 5 2 2" xfId="35739" xr:uid="{00000000-0005-0000-0000-0000CF8A0000}"/>
    <cellStyle name="Currency 5 2 2 2" xfId="35740" xr:uid="{00000000-0005-0000-0000-0000D08A0000}"/>
    <cellStyle name="Currency 5 2 2 3" xfId="35741" xr:uid="{00000000-0005-0000-0000-0000D18A0000}"/>
    <cellStyle name="Currency 5 2 3" xfId="35742" xr:uid="{00000000-0005-0000-0000-0000D28A0000}"/>
    <cellStyle name="Currency 5 2 4" xfId="35743" xr:uid="{00000000-0005-0000-0000-0000D38A0000}"/>
    <cellStyle name="Currency 5 3" xfId="35744" xr:uid="{00000000-0005-0000-0000-0000D48A0000}"/>
    <cellStyle name="Currency 5 3 2" xfId="35745" xr:uid="{00000000-0005-0000-0000-0000D58A0000}"/>
    <cellStyle name="Currency 5 3 3" xfId="35746" xr:uid="{00000000-0005-0000-0000-0000D68A0000}"/>
    <cellStyle name="Currency 5 4" xfId="35747" xr:uid="{00000000-0005-0000-0000-0000D78A0000}"/>
    <cellStyle name="Currency 5 4 2" xfId="35748" xr:uid="{00000000-0005-0000-0000-0000D88A0000}"/>
    <cellStyle name="Currency 5 4 3" xfId="35749" xr:uid="{00000000-0005-0000-0000-0000D98A0000}"/>
    <cellStyle name="Currency 5 5" xfId="35750" xr:uid="{00000000-0005-0000-0000-0000DA8A0000}"/>
    <cellStyle name="Currency 5 5 2" xfId="35751" xr:uid="{00000000-0005-0000-0000-0000DB8A0000}"/>
    <cellStyle name="Currency 5 5 3" xfId="35752" xr:uid="{00000000-0005-0000-0000-0000DC8A0000}"/>
    <cellStyle name="Currency 5 6" xfId="35753" xr:uid="{00000000-0005-0000-0000-0000DD8A0000}"/>
    <cellStyle name="Currency 5 7" xfId="35754" xr:uid="{00000000-0005-0000-0000-0000DE8A0000}"/>
    <cellStyle name="D" xfId="43" xr:uid="{00000000-0005-0000-0000-0000DF8A0000}"/>
    <cellStyle name="Dålig" xfId="35755" xr:uid="{00000000-0005-0000-0000-0000E08A0000}"/>
    <cellStyle name="Dane wejściowe" xfId="35756" xr:uid="{00000000-0005-0000-0000-0000E18A0000}"/>
    <cellStyle name="Dane wejściowe 2" xfId="35757" xr:uid="{00000000-0005-0000-0000-0000E28A0000}"/>
    <cellStyle name="Dane wejściowe 2 2" xfId="35758" xr:uid="{00000000-0005-0000-0000-0000E38A0000}"/>
    <cellStyle name="Dane wejściowe 2 2 2" xfId="35759" xr:uid="{00000000-0005-0000-0000-0000E48A0000}"/>
    <cellStyle name="Dane wejściowe 2 3" xfId="35760" xr:uid="{00000000-0005-0000-0000-0000E58A0000}"/>
    <cellStyle name="Dane wejściowe 3" xfId="35761" xr:uid="{00000000-0005-0000-0000-0000E68A0000}"/>
    <cellStyle name="Dane wejściowe 4" xfId="35762" xr:uid="{00000000-0005-0000-0000-0000E78A0000}"/>
    <cellStyle name="Dane wejściowe 5" xfId="35763" xr:uid="{00000000-0005-0000-0000-0000E88A0000}"/>
    <cellStyle name="Dane wejściowe 6" xfId="35764" xr:uid="{00000000-0005-0000-0000-0000E98A0000}"/>
    <cellStyle name="Dane wyjściowe" xfId="35765" xr:uid="{00000000-0005-0000-0000-0000EA8A0000}"/>
    <cellStyle name="Dane wyjściowe 2" xfId="35766" xr:uid="{00000000-0005-0000-0000-0000EB8A0000}"/>
    <cellStyle name="Dane wyjściowe 2 2" xfId="35767" xr:uid="{00000000-0005-0000-0000-0000EC8A0000}"/>
    <cellStyle name="Dane wyjściowe 2 2 2" xfId="35768" xr:uid="{00000000-0005-0000-0000-0000ED8A0000}"/>
    <cellStyle name="Dane wyjściowe 2 3" xfId="35769" xr:uid="{00000000-0005-0000-0000-0000EE8A0000}"/>
    <cellStyle name="Dane wyjściowe 3" xfId="35770" xr:uid="{00000000-0005-0000-0000-0000EF8A0000}"/>
    <cellStyle name="Dane wyjściowe 4" xfId="35771" xr:uid="{00000000-0005-0000-0000-0000F08A0000}"/>
    <cellStyle name="Dane wyjściowe 5" xfId="35772" xr:uid="{00000000-0005-0000-0000-0000F18A0000}"/>
    <cellStyle name="Dane wyjściowe 6" xfId="35773" xr:uid="{00000000-0005-0000-0000-0000F28A0000}"/>
    <cellStyle name="Dash" xfId="35774" xr:uid="{00000000-0005-0000-0000-0000F38A0000}"/>
    <cellStyle name="Dash 2" xfId="35775" xr:uid="{00000000-0005-0000-0000-0000F48A0000}"/>
    <cellStyle name="Dash 3" xfId="35776" xr:uid="{00000000-0005-0000-0000-0000F58A0000}"/>
    <cellStyle name="Data" xfId="35777" xr:uid="{00000000-0005-0000-0000-0000F68A0000}"/>
    <cellStyle name="DATA Amount" xfId="35778" xr:uid="{00000000-0005-0000-0000-0000F78A0000}"/>
    <cellStyle name="DATA Amount [1]" xfId="35779" xr:uid="{00000000-0005-0000-0000-0000F88A0000}"/>
    <cellStyle name="DATA Amount [2]" xfId="35780" xr:uid="{00000000-0005-0000-0000-0000F98A0000}"/>
    <cellStyle name="DATA Amount_Appendices Fiumara SC-EC - Dec09 DRAFT 9-12-09" xfId="35781" xr:uid="{00000000-0005-0000-0000-0000FA8A0000}"/>
    <cellStyle name="DATA Currency" xfId="35782" xr:uid="{00000000-0005-0000-0000-0000FB8A0000}"/>
    <cellStyle name="DATA Currency [1]" xfId="35783" xr:uid="{00000000-0005-0000-0000-0000FC8A0000}"/>
    <cellStyle name="DATA Currency [2]" xfId="35784" xr:uid="{00000000-0005-0000-0000-0000FD8A0000}"/>
    <cellStyle name="DATA Currency_Prova Portogruaro caso base7-4-06" xfId="35785" xr:uid="{00000000-0005-0000-0000-0000FE8A0000}"/>
    <cellStyle name="DATA Date Long" xfId="35786" xr:uid="{00000000-0005-0000-0000-0000FF8A0000}"/>
    <cellStyle name="DATA Date Short" xfId="35787" xr:uid="{00000000-0005-0000-0000-0000008B0000}"/>
    <cellStyle name="DATA List" xfId="35788" xr:uid="{00000000-0005-0000-0000-0000018B0000}"/>
    <cellStyle name="DATA Memo" xfId="35789" xr:uid="{00000000-0005-0000-0000-0000028B0000}"/>
    <cellStyle name="DATA Percent" xfId="35790" xr:uid="{00000000-0005-0000-0000-0000038B0000}"/>
    <cellStyle name="DATA Percent [1]" xfId="35791" xr:uid="{00000000-0005-0000-0000-0000048B0000}"/>
    <cellStyle name="DATA Percent [2]" xfId="35792" xr:uid="{00000000-0005-0000-0000-0000058B0000}"/>
    <cellStyle name="DATA Percent_Prova Portogruaro caso base7-4-06" xfId="35793" xr:uid="{00000000-0005-0000-0000-0000068B0000}"/>
    <cellStyle name="DATA Text" xfId="35794" xr:uid="{00000000-0005-0000-0000-0000078B0000}"/>
    <cellStyle name="DATA Version" xfId="35795" xr:uid="{00000000-0005-0000-0000-0000088B0000}"/>
    <cellStyle name="DATA_Amount" xfId="35796" xr:uid="{00000000-0005-0000-0000-0000098B0000}"/>
    <cellStyle name="DataEntry_S@1inputunlinked" xfId="35797" xr:uid="{00000000-0005-0000-0000-00000A8B0000}"/>
    <cellStyle name="Date" xfId="35798" xr:uid="{00000000-0005-0000-0000-00000B8B0000}"/>
    <cellStyle name="Date [dd/mm/yy]" xfId="35799" xr:uid="{00000000-0005-0000-0000-00000C8B0000}"/>
    <cellStyle name="Date [dd/mm/yyyy]" xfId="35800" xr:uid="{00000000-0005-0000-0000-00000D8B0000}"/>
    <cellStyle name="Date [dd-mmm-yy]" xfId="35801" xr:uid="{00000000-0005-0000-0000-00000E8B0000}"/>
    <cellStyle name="Date [dd-mmm-yyyy]" xfId="35802" xr:uid="{00000000-0005-0000-0000-00000F8B0000}"/>
    <cellStyle name="Date [d-mmm-yy]" xfId="35803" xr:uid="{00000000-0005-0000-0000-0000108B0000}"/>
    <cellStyle name="Date [D-M-Y]" xfId="35804" xr:uid="{00000000-0005-0000-0000-0000118B0000}"/>
    <cellStyle name="Date [M/D/Y]" xfId="35805" xr:uid="{00000000-0005-0000-0000-0000128B0000}"/>
    <cellStyle name="Date [M/Y]" xfId="35806" xr:uid="{00000000-0005-0000-0000-0000138B0000}"/>
    <cellStyle name="Date [mm-d-yy]" xfId="35807" xr:uid="{00000000-0005-0000-0000-0000148B0000}"/>
    <cellStyle name="Date [mm-d-yyyy]" xfId="35808" xr:uid="{00000000-0005-0000-0000-0000158B0000}"/>
    <cellStyle name="Date [mmm-d-yyyy]" xfId="35809" xr:uid="{00000000-0005-0000-0000-0000168B0000}"/>
    <cellStyle name="Date [mmm-yy]" xfId="35810" xr:uid="{00000000-0005-0000-0000-0000178B0000}"/>
    <cellStyle name="Date [M-Y]" xfId="35811" xr:uid="{00000000-0005-0000-0000-0000188B0000}"/>
    <cellStyle name="Date 2" xfId="35812" xr:uid="{00000000-0005-0000-0000-0000198B0000}"/>
    <cellStyle name="Date 3" xfId="35813" xr:uid="{00000000-0005-0000-0000-00001A8B0000}"/>
    <cellStyle name="Date 4" xfId="35814" xr:uid="{00000000-0005-0000-0000-00001B8B0000}"/>
    <cellStyle name="Date 5" xfId="35815" xr:uid="{00000000-0005-0000-0000-00001C8B0000}"/>
    <cellStyle name="Date 6" xfId="35816" xr:uid="{00000000-0005-0000-0000-00001D8B0000}"/>
    <cellStyle name="Date 7" xfId="35817" xr:uid="{00000000-0005-0000-0000-00001E8B0000}"/>
    <cellStyle name="Date 8" xfId="35818" xr:uid="{00000000-0005-0000-0000-00001F8B0000}"/>
    <cellStyle name="Date 9" xfId="35819" xr:uid="{00000000-0005-0000-0000-0000208B0000}"/>
    <cellStyle name="Date Short" xfId="44" xr:uid="{00000000-0005-0000-0000-0000218B0000}"/>
    <cellStyle name="Date[d-mmm-yy]" xfId="35820" xr:uid="{00000000-0005-0000-0000-0000228B0000}"/>
    <cellStyle name="Date[d-mmm-yy] 2" xfId="35821" xr:uid="{00000000-0005-0000-0000-0000238B0000}"/>
    <cellStyle name="DateInput" xfId="35822" xr:uid="{00000000-0005-0000-0000-0000248B0000}"/>
    <cellStyle name="DateInput 2" xfId="35823" xr:uid="{00000000-0005-0000-0000-0000258B0000}"/>
    <cellStyle name="DateInput 3" xfId="35824" xr:uid="{00000000-0005-0000-0000-0000268B0000}"/>
    <cellStyle name="DateModel" xfId="35825" xr:uid="{00000000-0005-0000-0000-0000278B0000}"/>
    <cellStyle name="DatePeriodic" xfId="35826" xr:uid="{00000000-0005-0000-0000-0000288B0000}"/>
    <cellStyle name="DATETIME" xfId="45" xr:uid="{00000000-0005-0000-0000-0000298B0000}"/>
    <cellStyle name="DELTA" xfId="46" xr:uid="{00000000-0005-0000-0000-00002A8B0000}"/>
    <cellStyle name="Deviant" xfId="35827" xr:uid="{00000000-0005-0000-0000-00002B8B0000}"/>
    <cellStyle name="Dezimal [0]_ Outlook Austria Hungary" xfId="35828" xr:uid="{00000000-0005-0000-0000-00002C8B0000}"/>
    <cellStyle name="Dezimal 2" xfId="236" xr:uid="{00000000-0005-0000-0000-00002D8B0000}"/>
    <cellStyle name="Dezimal_ Outlook Austria Hungary" xfId="35829" xr:uid="{00000000-0005-0000-0000-00002E8B0000}"/>
    <cellStyle name="Dobre" xfId="35830" xr:uid="{00000000-0005-0000-0000-00002F8B0000}"/>
    <cellStyle name="Dobre 2" xfId="35831" xr:uid="{00000000-0005-0000-0000-0000308B0000}"/>
    <cellStyle name="Dobre 3" xfId="35832" xr:uid="{00000000-0005-0000-0000-0000318B0000}"/>
    <cellStyle name="Dobre 4" xfId="35833" xr:uid="{00000000-0005-0000-0000-0000328B0000}"/>
    <cellStyle name="Dobre 5" xfId="35834" xr:uid="{00000000-0005-0000-0000-0000338B0000}"/>
    <cellStyle name="dollars" xfId="35835" xr:uid="{00000000-0005-0000-0000-0000348B0000}"/>
    <cellStyle name="Drill" xfId="35836" xr:uid="{00000000-0005-0000-0000-0000358B0000}"/>
    <cellStyle name="Drill 2" xfId="35837" xr:uid="{00000000-0005-0000-0000-0000368B0000}"/>
    <cellStyle name="Dziesiętny 2" xfId="35838" xr:uid="{00000000-0005-0000-0000-0000378B0000}"/>
    <cellStyle name="Dziesiętny 2 2" xfId="35839" xr:uid="{00000000-0005-0000-0000-0000388B0000}"/>
    <cellStyle name="Dziesiętny 2 2 2" xfId="35840" xr:uid="{00000000-0005-0000-0000-0000398B0000}"/>
    <cellStyle name="Dziesiętny 2 3" xfId="35841" xr:uid="{00000000-0005-0000-0000-00003A8B0000}"/>
    <cellStyle name="Dziesiętny 3" xfId="35842" xr:uid="{00000000-0005-0000-0000-00003B8B0000}"/>
    <cellStyle name="Dziesiętny 3 2" xfId="35843" xr:uid="{00000000-0005-0000-0000-00003C8B0000}"/>
    <cellStyle name="Dziesiętny 3 2 2" xfId="35844" xr:uid="{00000000-0005-0000-0000-00003D8B0000}"/>
    <cellStyle name="Dziesiętny 4" xfId="35845" xr:uid="{00000000-0005-0000-0000-00003E8B0000}"/>
    <cellStyle name="Dziesiętny 6" xfId="35846" xr:uid="{00000000-0005-0000-0000-00003F8B0000}"/>
    <cellStyle name="Dziesiętny 6 2" xfId="35847" xr:uid="{00000000-0005-0000-0000-0000408B0000}"/>
    <cellStyle name="Dziesiętny_PL072-GL01LC-2007-10-31" xfId="35848" xr:uid="{00000000-0005-0000-0000-0000418B0000}"/>
    <cellStyle name="Eingabe" xfId="35849" xr:uid="{00000000-0005-0000-0000-0000428B0000}"/>
    <cellStyle name="Eingabe 2" xfId="35850" xr:uid="{00000000-0005-0000-0000-0000438B0000}"/>
    <cellStyle name="Ellenőrzőcella" xfId="35851" xr:uid="{00000000-0005-0000-0000-0000448B0000}"/>
    <cellStyle name="Emphasis 1" xfId="35852" xr:uid="{00000000-0005-0000-0000-0000458B0000}"/>
    <cellStyle name="Emphasis 2" xfId="35853" xr:uid="{00000000-0005-0000-0000-0000468B0000}"/>
    <cellStyle name="Emphasis 3" xfId="35854" xr:uid="{00000000-0005-0000-0000-0000478B0000}"/>
    <cellStyle name="Encabezado 4" xfId="35855" xr:uid="{00000000-0005-0000-0000-0000488B0000}"/>
    <cellStyle name="Énfasis1" xfId="35856" xr:uid="{00000000-0005-0000-0000-0000498B0000}"/>
    <cellStyle name="Énfasis2" xfId="35857" xr:uid="{00000000-0005-0000-0000-00004A8B0000}"/>
    <cellStyle name="Énfasis3" xfId="35858" xr:uid="{00000000-0005-0000-0000-00004B8B0000}"/>
    <cellStyle name="Énfasis4" xfId="35859" xr:uid="{00000000-0005-0000-0000-00004C8B0000}"/>
    <cellStyle name="Énfasis5" xfId="35860" xr:uid="{00000000-0005-0000-0000-00004D8B0000}"/>
    <cellStyle name="Énfasis6" xfId="35861" xr:uid="{00000000-0005-0000-0000-00004E8B0000}"/>
    <cellStyle name="Enter Currency (0)" xfId="47" xr:uid="{00000000-0005-0000-0000-00004F8B0000}"/>
    <cellStyle name="Enter Currency (2)" xfId="48" xr:uid="{00000000-0005-0000-0000-0000508B0000}"/>
    <cellStyle name="Enter Units (0)" xfId="49" xr:uid="{00000000-0005-0000-0000-0000518B0000}"/>
    <cellStyle name="Enter Units (1)" xfId="50" xr:uid="{00000000-0005-0000-0000-0000528B0000}"/>
    <cellStyle name="Enter Units (2)" xfId="51" xr:uid="{00000000-0005-0000-0000-0000538B0000}"/>
    <cellStyle name="Entered" xfId="35862" xr:uid="{00000000-0005-0000-0000-0000548B0000}"/>
    <cellStyle name="En-tête 1" xfId="35863" xr:uid="{00000000-0005-0000-0000-0000558B0000}"/>
    <cellStyle name="En-tête 2" xfId="35864" xr:uid="{00000000-0005-0000-0000-0000568B0000}"/>
    <cellStyle name="Entrada" xfId="35865" xr:uid="{00000000-0005-0000-0000-0000578B0000}"/>
    <cellStyle name="Entrada 2" xfId="35866" xr:uid="{00000000-0005-0000-0000-0000588B0000}"/>
    <cellStyle name="Entrée" xfId="35867" xr:uid="{00000000-0005-0000-0000-0000598B0000}"/>
    <cellStyle name="Entrée 2" xfId="35868" xr:uid="{00000000-0005-0000-0000-00005A8B0000}"/>
    <cellStyle name="Entrée 3" xfId="35869" xr:uid="{00000000-0005-0000-0000-00005B8B0000}"/>
    <cellStyle name="entry" xfId="52" xr:uid="{00000000-0005-0000-0000-00005C8B0000}"/>
    <cellStyle name="Ergebnis" xfId="35870" xr:uid="{00000000-0005-0000-0000-00005D8B0000}"/>
    <cellStyle name="Ergebnis 2" xfId="35871" xr:uid="{00000000-0005-0000-0000-00005E8B0000}"/>
    <cellStyle name="Erklärender Text" xfId="35872" xr:uid="{00000000-0005-0000-0000-00005F8B0000}"/>
    <cellStyle name="ERRORS" xfId="35873" xr:uid="{00000000-0005-0000-0000-0000608B0000}"/>
    <cellStyle name="Euro" xfId="53" xr:uid="{00000000-0005-0000-0000-0000618B0000}"/>
    <cellStyle name="Euro 2" xfId="35874" xr:uid="{00000000-0005-0000-0000-0000628B0000}"/>
    <cellStyle name="Euro 2 2" xfId="35875" xr:uid="{00000000-0005-0000-0000-0000638B0000}"/>
    <cellStyle name="Euro 2 2 2" xfId="35876" xr:uid="{00000000-0005-0000-0000-0000648B0000}"/>
    <cellStyle name="Euro 2 2 3" xfId="35877" xr:uid="{00000000-0005-0000-0000-0000658B0000}"/>
    <cellStyle name="Euro 2 3" xfId="35878" xr:uid="{00000000-0005-0000-0000-0000668B0000}"/>
    <cellStyle name="Euro 2 4" xfId="35879" xr:uid="{00000000-0005-0000-0000-0000678B0000}"/>
    <cellStyle name="Euro 3" xfId="35880" xr:uid="{00000000-0005-0000-0000-0000688B0000}"/>
    <cellStyle name="Euro 3 2" xfId="35881" xr:uid="{00000000-0005-0000-0000-0000698B0000}"/>
    <cellStyle name="Euro 3 2 2" xfId="35882" xr:uid="{00000000-0005-0000-0000-00006A8B0000}"/>
    <cellStyle name="Euro 4" xfId="35883" xr:uid="{00000000-0005-0000-0000-00006B8B0000}"/>
    <cellStyle name="Euro 4 2" xfId="35884" xr:uid="{00000000-0005-0000-0000-00006C8B0000}"/>
    <cellStyle name="Euro 5" xfId="35885" xr:uid="{00000000-0005-0000-0000-00006D8B0000}"/>
    <cellStyle name="Euro 6" xfId="35886" xr:uid="{00000000-0005-0000-0000-00006E8B0000}"/>
    <cellStyle name="Euro_~1031522" xfId="35887" xr:uid="{00000000-0005-0000-0000-00006F8B0000}"/>
    <cellStyle name="EvenBodyShade" xfId="54" xr:uid="{00000000-0005-0000-0000-0000708B0000}"/>
    <cellStyle name="EvenBodyShade 2" xfId="35888" xr:uid="{00000000-0005-0000-0000-0000718B0000}"/>
    <cellStyle name="EvenBodyShade 3" xfId="35889" xr:uid="{00000000-0005-0000-0000-0000728B0000}"/>
    <cellStyle name="Explanatory Text 2" xfId="35890" xr:uid="{00000000-0005-0000-0000-0000738B0000}"/>
    <cellStyle name="Explanatory Text 3" xfId="35891" xr:uid="{00000000-0005-0000-0000-0000748B0000}"/>
    <cellStyle name="Explanatory Text 4" xfId="35892" xr:uid="{00000000-0005-0000-0000-0000758B0000}"/>
    <cellStyle name="Explanatory Text 5" xfId="35893" xr:uid="{00000000-0005-0000-0000-0000768B0000}"/>
    <cellStyle name="Explanatory Text 6" xfId="35894" xr:uid="{00000000-0005-0000-0000-0000778B0000}"/>
    <cellStyle name="EY House" xfId="55" xr:uid="{00000000-0005-0000-0000-0000788B0000}"/>
    <cellStyle name="EYDate_SLI v001" xfId="35895" xr:uid="{00000000-0005-0000-0000-0000798B0000}"/>
    <cellStyle name="EYHeader2" xfId="35896" xr:uid="{00000000-0005-0000-0000-00007A8B0000}"/>
    <cellStyle name="EYInputDate" xfId="35897" xr:uid="{00000000-0005-0000-0000-00007B8B0000}"/>
    <cellStyle name="EYInputValue" xfId="35898" xr:uid="{00000000-0005-0000-0000-00007C8B0000}"/>
    <cellStyle name="EYNormal" xfId="35899" xr:uid="{00000000-0005-0000-0000-00007D8B0000}"/>
    <cellStyle name="EYWIP" xfId="35900" xr:uid="{00000000-0005-0000-0000-00007E8B0000}"/>
    <cellStyle name="Ezres_1" xfId="35901" xr:uid="{00000000-0005-0000-0000-00007F8B0000}"/>
    <cellStyle name="F1" xfId="56" xr:uid="{00000000-0005-0000-0000-0000808B0000}"/>
    <cellStyle name="Factor" xfId="35902" xr:uid="{00000000-0005-0000-0000-0000818B0000}"/>
    <cellStyle name="Factor 2" xfId="35903" xr:uid="{00000000-0005-0000-0000-0000828B0000}"/>
    <cellStyle name="Factor 2 2" xfId="35904" xr:uid="{00000000-0005-0000-0000-0000838B0000}"/>
    <cellStyle name="Factor 2 3" xfId="35905" xr:uid="{00000000-0005-0000-0000-0000848B0000}"/>
    <cellStyle name="Family" xfId="57" xr:uid="{00000000-0005-0000-0000-0000858B0000}"/>
    <cellStyle name="Färg1" xfId="35906" xr:uid="{00000000-0005-0000-0000-0000868B0000}"/>
    <cellStyle name="Färg2" xfId="35907" xr:uid="{00000000-0005-0000-0000-0000878B0000}"/>
    <cellStyle name="Färg3" xfId="35908" xr:uid="{00000000-0005-0000-0000-0000888B0000}"/>
    <cellStyle name="Färg4" xfId="35909" xr:uid="{00000000-0005-0000-0000-0000898B0000}"/>
    <cellStyle name="Färg5" xfId="35910" xr:uid="{00000000-0005-0000-0000-00008A8B0000}"/>
    <cellStyle name="Färg6" xfId="35911" xr:uid="{00000000-0005-0000-0000-00008B8B0000}"/>
    <cellStyle name="Figyelmeztetés" xfId="35912" xr:uid="{00000000-0005-0000-0000-00008C8B0000}"/>
    <cellStyle name="Financier0" xfId="35913" xr:uid="{00000000-0005-0000-0000-00008D8B0000}"/>
    <cellStyle name="Fixed" xfId="35914" xr:uid="{00000000-0005-0000-0000-00008E8B0000}"/>
    <cellStyle name="Fixed [0]" xfId="35915" xr:uid="{00000000-0005-0000-0000-00008F8B0000}"/>
    <cellStyle name="Flag" xfId="58" xr:uid="{00000000-0005-0000-0000-0000908B0000}"/>
    <cellStyle name="Followed Hyperlink" xfId="35916" xr:uid="{00000000-0005-0000-0000-0000918B0000}"/>
    <cellStyle name="Footnote" xfId="35917" xr:uid="{00000000-0005-0000-0000-0000928B0000}"/>
    <cellStyle name="Förklarande text" xfId="35918" xr:uid="{00000000-0005-0000-0000-0000938B0000}"/>
    <cellStyle name="Formula" xfId="35919" xr:uid="{00000000-0005-0000-0000-0000948B0000}"/>
    <cellStyle name="Fraction" xfId="35920" xr:uid="{00000000-0005-0000-0000-0000958B0000}"/>
    <cellStyle name="Fraction [8]" xfId="35921" xr:uid="{00000000-0005-0000-0000-0000968B0000}"/>
    <cellStyle name="Fraction [Bl]" xfId="35922" xr:uid="{00000000-0005-0000-0000-0000978B0000}"/>
    <cellStyle name="From" xfId="35923" xr:uid="{00000000-0005-0000-0000-0000988B0000}"/>
    <cellStyle name="Good 2" xfId="35924" xr:uid="{00000000-0005-0000-0000-0000998B0000}"/>
    <cellStyle name="Good 3" xfId="35925" xr:uid="{00000000-0005-0000-0000-00009A8B0000}"/>
    <cellStyle name="Good 4" xfId="35926" xr:uid="{00000000-0005-0000-0000-00009B8B0000}"/>
    <cellStyle name="Good 5" xfId="35927" xr:uid="{00000000-0005-0000-0000-00009C8B0000}"/>
    <cellStyle name="Good 6" xfId="35928" xr:uid="{00000000-0005-0000-0000-00009D8B0000}"/>
    <cellStyle name="GrandTotal" xfId="59" xr:uid="{00000000-0005-0000-0000-00009E8B0000}"/>
    <cellStyle name="green" xfId="35929" xr:uid="{00000000-0005-0000-0000-00009F8B0000}"/>
    <cellStyle name="Grey" xfId="60" xr:uid="{00000000-0005-0000-0000-0000A08B0000}"/>
    <cellStyle name="Grey 2" xfId="35930" xr:uid="{00000000-0005-0000-0000-0000A18B0000}"/>
    <cellStyle name="Gut" xfId="35931" xr:uid="{00000000-0005-0000-0000-0000A28B0000}"/>
    <cellStyle name="Head_Date" xfId="35932" xr:uid="{00000000-0005-0000-0000-0000A38B0000}"/>
    <cellStyle name="Head1" xfId="61" xr:uid="{00000000-0005-0000-0000-0000A48B0000}"/>
    <cellStyle name="Head2" xfId="62" xr:uid="{00000000-0005-0000-0000-0000A58B0000}"/>
    <cellStyle name="Head3" xfId="63" xr:uid="{00000000-0005-0000-0000-0000A68B0000}"/>
    <cellStyle name="Head4" xfId="64" xr:uid="{00000000-0005-0000-0000-0000A78B0000}"/>
    <cellStyle name="Head5" xfId="65" xr:uid="{00000000-0005-0000-0000-0000A88B0000}"/>
    <cellStyle name="Head6" xfId="66" xr:uid="{00000000-0005-0000-0000-0000A98B0000}"/>
    <cellStyle name="Head7" xfId="67" xr:uid="{00000000-0005-0000-0000-0000AA8B0000}"/>
    <cellStyle name="Head8" xfId="68" xr:uid="{00000000-0005-0000-0000-0000AB8B0000}"/>
    <cellStyle name="Head9" xfId="69" xr:uid="{00000000-0005-0000-0000-0000AC8B0000}"/>
    <cellStyle name="HEADER" xfId="35933" xr:uid="{00000000-0005-0000-0000-0000AD8B0000}"/>
    <cellStyle name="Header1" xfId="70" xr:uid="{00000000-0005-0000-0000-0000AE8B0000}"/>
    <cellStyle name="Header2" xfId="71" xr:uid="{00000000-0005-0000-0000-0000AF8B0000}"/>
    <cellStyle name="HeaderStyle" xfId="35934" xr:uid="{00000000-0005-0000-0000-0000B08B0000}"/>
    <cellStyle name="HeaderStyle 2" xfId="35935" xr:uid="{00000000-0005-0000-0000-0000B18B0000}"/>
    <cellStyle name="HeaderStyle 3" xfId="35936" xr:uid="{00000000-0005-0000-0000-0000B28B0000}"/>
    <cellStyle name="Heading" xfId="35937" xr:uid="{00000000-0005-0000-0000-0000B38B0000}"/>
    <cellStyle name="Heading 1 2" xfId="35938" xr:uid="{00000000-0005-0000-0000-0000B48B0000}"/>
    <cellStyle name="Heading 1 3" xfId="35939" xr:uid="{00000000-0005-0000-0000-0000B58B0000}"/>
    <cellStyle name="Heading 2 2" xfId="35940" xr:uid="{00000000-0005-0000-0000-0000B68B0000}"/>
    <cellStyle name="Heading 2 3" xfId="35941" xr:uid="{00000000-0005-0000-0000-0000B78B0000}"/>
    <cellStyle name="Heading 3 2" xfId="35942" xr:uid="{00000000-0005-0000-0000-0000B88B0000}"/>
    <cellStyle name="Heading 3 2 2" xfId="35943" xr:uid="{00000000-0005-0000-0000-0000B98B0000}"/>
    <cellStyle name="Heading 3 2 2 10" xfId="35944" xr:uid="{00000000-0005-0000-0000-0000BA8B0000}"/>
    <cellStyle name="Heading 3 2 2 10 2" xfId="35945" xr:uid="{00000000-0005-0000-0000-0000BB8B0000}"/>
    <cellStyle name="Heading 3 2 2 11" xfId="35946" xr:uid="{00000000-0005-0000-0000-0000BC8B0000}"/>
    <cellStyle name="Heading 3 2 2 11 2" xfId="35947" xr:uid="{00000000-0005-0000-0000-0000BD8B0000}"/>
    <cellStyle name="Heading 3 2 2 12" xfId="35948" xr:uid="{00000000-0005-0000-0000-0000BE8B0000}"/>
    <cellStyle name="Heading 3 2 2 12 2" xfId="35949" xr:uid="{00000000-0005-0000-0000-0000BF8B0000}"/>
    <cellStyle name="Heading 3 2 2 13" xfId="35950" xr:uid="{00000000-0005-0000-0000-0000C08B0000}"/>
    <cellStyle name="Heading 3 2 2 13 2" xfId="35951" xr:uid="{00000000-0005-0000-0000-0000C18B0000}"/>
    <cellStyle name="Heading 3 2 2 14" xfId="35952" xr:uid="{00000000-0005-0000-0000-0000C28B0000}"/>
    <cellStyle name="Heading 3 2 2 14 2" xfId="35953" xr:uid="{00000000-0005-0000-0000-0000C38B0000}"/>
    <cellStyle name="Heading 3 2 2 15" xfId="35954" xr:uid="{00000000-0005-0000-0000-0000C48B0000}"/>
    <cellStyle name="Heading 3 2 2 15 2" xfId="35955" xr:uid="{00000000-0005-0000-0000-0000C58B0000}"/>
    <cellStyle name="Heading 3 2 2 16" xfId="35956" xr:uid="{00000000-0005-0000-0000-0000C68B0000}"/>
    <cellStyle name="Heading 3 2 2 16 2" xfId="35957" xr:uid="{00000000-0005-0000-0000-0000C78B0000}"/>
    <cellStyle name="Heading 3 2 2 17" xfId="35958" xr:uid="{00000000-0005-0000-0000-0000C88B0000}"/>
    <cellStyle name="Heading 3 2 2 17 2" xfId="35959" xr:uid="{00000000-0005-0000-0000-0000C98B0000}"/>
    <cellStyle name="Heading 3 2 2 18" xfId="35960" xr:uid="{00000000-0005-0000-0000-0000CA8B0000}"/>
    <cellStyle name="Heading 3 2 2 18 2" xfId="35961" xr:uid="{00000000-0005-0000-0000-0000CB8B0000}"/>
    <cellStyle name="Heading 3 2 2 19" xfId="35962" xr:uid="{00000000-0005-0000-0000-0000CC8B0000}"/>
    <cellStyle name="Heading 3 2 2 2" xfId="35963" xr:uid="{00000000-0005-0000-0000-0000CD8B0000}"/>
    <cellStyle name="Heading 3 2 2 2 2" xfId="35964" xr:uid="{00000000-0005-0000-0000-0000CE8B0000}"/>
    <cellStyle name="Heading 3 2 2 3" xfId="35965" xr:uid="{00000000-0005-0000-0000-0000CF8B0000}"/>
    <cellStyle name="Heading 3 2 2 3 2" xfId="35966" xr:uid="{00000000-0005-0000-0000-0000D08B0000}"/>
    <cellStyle name="Heading 3 2 2 4" xfId="35967" xr:uid="{00000000-0005-0000-0000-0000D18B0000}"/>
    <cellStyle name="Heading 3 2 2 4 2" xfId="35968" xr:uid="{00000000-0005-0000-0000-0000D28B0000}"/>
    <cellStyle name="Heading 3 2 2 5" xfId="35969" xr:uid="{00000000-0005-0000-0000-0000D38B0000}"/>
    <cellStyle name="Heading 3 2 2 5 2" xfId="35970" xr:uid="{00000000-0005-0000-0000-0000D48B0000}"/>
    <cellStyle name="Heading 3 2 2 6" xfId="35971" xr:uid="{00000000-0005-0000-0000-0000D58B0000}"/>
    <cellStyle name="Heading 3 2 2 6 2" xfId="35972" xr:uid="{00000000-0005-0000-0000-0000D68B0000}"/>
    <cellStyle name="Heading 3 2 2 7" xfId="35973" xr:uid="{00000000-0005-0000-0000-0000D78B0000}"/>
    <cellStyle name="Heading 3 2 2 7 2" xfId="35974" xr:uid="{00000000-0005-0000-0000-0000D88B0000}"/>
    <cellStyle name="Heading 3 2 2 8" xfId="35975" xr:uid="{00000000-0005-0000-0000-0000D98B0000}"/>
    <cellStyle name="Heading 3 2 2 8 2" xfId="35976" xr:uid="{00000000-0005-0000-0000-0000DA8B0000}"/>
    <cellStyle name="Heading 3 2 2 9" xfId="35977" xr:uid="{00000000-0005-0000-0000-0000DB8B0000}"/>
    <cellStyle name="Heading 3 2 2 9 2" xfId="35978" xr:uid="{00000000-0005-0000-0000-0000DC8B0000}"/>
    <cellStyle name="Heading 3 2 3" xfId="35979" xr:uid="{00000000-0005-0000-0000-0000DD8B0000}"/>
    <cellStyle name="Heading 3 2_FROM LOCAL GAAP  TO IFRS" xfId="35980" xr:uid="{00000000-0005-0000-0000-0000DE8B0000}"/>
    <cellStyle name="Heading 3 3" xfId="35981" xr:uid="{00000000-0005-0000-0000-0000DF8B0000}"/>
    <cellStyle name="Heading 3 3 10" xfId="35982" xr:uid="{00000000-0005-0000-0000-0000E08B0000}"/>
    <cellStyle name="Heading 3 3 10 2" xfId="35983" xr:uid="{00000000-0005-0000-0000-0000E18B0000}"/>
    <cellStyle name="Heading 3 3 11" xfId="35984" xr:uid="{00000000-0005-0000-0000-0000E28B0000}"/>
    <cellStyle name="Heading 3 3 11 2" xfId="35985" xr:uid="{00000000-0005-0000-0000-0000E38B0000}"/>
    <cellStyle name="Heading 3 3 12" xfId="35986" xr:uid="{00000000-0005-0000-0000-0000E48B0000}"/>
    <cellStyle name="Heading 3 3 12 2" xfId="35987" xr:uid="{00000000-0005-0000-0000-0000E58B0000}"/>
    <cellStyle name="Heading 3 3 13" xfId="35988" xr:uid="{00000000-0005-0000-0000-0000E68B0000}"/>
    <cellStyle name="Heading 3 3 13 2" xfId="35989" xr:uid="{00000000-0005-0000-0000-0000E78B0000}"/>
    <cellStyle name="Heading 3 3 14" xfId="35990" xr:uid="{00000000-0005-0000-0000-0000E88B0000}"/>
    <cellStyle name="Heading 3 3 14 2" xfId="35991" xr:uid="{00000000-0005-0000-0000-0000E98B0000}"/>
    <cellStyle name="Heading 3 3 15" xfId="35992" xr:uid="{00000000-0005-0000-0000-0000EA8B0000}"/>
    <cellStyle name="Heading 3 3 15 2" xfId="35993" xr:uid="{00000000-0005-0000-0000-0000EB8B0000}"/>
    <cellStyle name="Heading 3 3 16" xfId="35994" xr:uid="{00000000-0005-0000-0000-0000EC8B0000}"/>
    <cellStyle name="Heading 3 3 16 2" xfId="35995" xr:uid="{00000000-0005-0000-0000-0000ED8B0000}"/>
    <cellStyle name="Heading 3 3 17" xfId="35996" xr:uid="{00000000-0005-0000-0000-0000EE8B0000}"/>
    <cellStyle name="Heading 3 3 17 2" xfId="35997" xr:uid="{00000000-0005-0000-0000-0000EF8B0000}"/>
    <cellStyle name="Heading 3 3 18" xfId="35998" xr:uid="{00000000-0005-0000-0000-0000F08B0000}"/>
    <cellStyle name="Heading 3 3 18 2" xfId="35999" xr:uid="{00000000-0005-0000-0000-0000F18B0000}"/>
    <cellStyle name="Heading 3 3 19" xfId="36000" xr:uid="{00000000-0005-0000-0000-0000F28B0000}"/>
    <cellStyle name="Heading 3 3 19 2" xfId="36001" xr:uid="{00000000-0005-0000-0000-0000F38B0000}"/>
    <cellStyle name="Heading 3 3 2" xfId="36002" xr:uid="{00000000-0005-0000-0000-0000F48B0000}"/>
    <cellStyle name="Heading 3 3 2 10" xfId="36003" xr:uid="{00000000-0005-0000-0000-0000F58B0000}"/>
    <cellStyle name="Heading 3 3 2 10 2" xfId="36004" xr:uid="{00000000-0005-0000-0000-0000F68B0000}"/>
    <cellStyle name="Heading 3 3 2 11" xfId="36005" xr:uid="{00000000-0005-0000-0000-0000F78B0000}"/>
    <cellStyle name="Heading 3 3 2 11 2" xfId="36006" xr:uid="{00000000-0005-0000-0000-0000F88B0000}"/>
    <cellStyle name="Heading 3 3 2 12" xfId="36007" xr:uid="{00000000-0005-0000-0000-0000F98B0000}"/>
    <cellStyle name="Heading 3 3 2 12 2" xfId="36008" xr:uid="{00000000-0005-0000-0000-0000FA8B0000}"/>
    <cellStyle name="Heading 3 3 2 13" xfId="36009" xr:uid="{00000000-0005-0000-0000-0000FB8B0000}"/>
    <cellStyle name="Heading 3 3 2 13 2" xfId="36010" xr:uid="{00000000-0005-0000-0000-0000FC8B0000}"/>
    <cellStyle name="Heading 3 3 2 14" xfId="36011" xr:uid="{00000000-0005-0000-0000-0000FD8B0000}"/>
    <cellStyle name="Heading 3 3 2 14 2" xfId="36012" xr:uid="{00000000-0005-0000-0000-0000FE8B0000}"/>
    <cellStyle name="Heading 3 3 2 15" xfId="36013" xr:uid="{00000000-0005-0000-0000-0000FF8B0000}"/>
    <cellStyle name="Heading 3 3 2 15 2" xfId="36014" xr:uid="{00000000-0005-0000-0000-0000008C0000}"/>
    <cellStyle name="Heading 3 3 2 16" xfId="36015" xr:uid="{00000000-0005-0000-0000-0000018C0000}"/>
    <cellStyle name="Heading 3 3 2 16 2" xfId="36016" xr:uid="{00000000-0005-0000-0000-0000028C0000}"/>
    <cellStyle name="Heading 3 3 2 17" xfId="36017" xr:uid="{00000000-0005-0000-0000-0000038C0000}"/>
    <cellStyle name="Heading 3 3 2 17 2" xfId="36018" xr:uid="{00000000-0005-0000-0000-0000048C0000}"/>
    <cellStyle name="Heading 3 3 2 18" xfId="36019" xr:uid="{00000000-0005-0000-0000-0000058C0000}"/>
    <cellStyle name="Heading 3 3 2 18 2" xfId="36020" xr:uid="{00000000-0005-0000-0000-0000068C0000}"/>
    <cellStyle name="Heading 3 3 2 19" xfId="36021" xr:uid="{00000000-0005-0000-0000-0000078C0000}"/>
    <cellStyle name="Heading 3 3 2 2" xfId="36022" xr:uid="{00000000-0005-0000-0000-0000088C0000}"/>
    <cellStyle name="Heading 3 3 2 2 2" xfId="36023" xr:uid="{00000000-0005-0000-0000-0000098C0000}"/>
    <cellStyle name="Heading 3 3 2 3" xfId="36024" xr:uid="{00000000-0005-0000-0000-00000A8C0000}"/>
    <cellStyle name="Heading 3 3 2 3 2" xfId="36025" xr:uid="{00000000-0005-0000-0000-00000B8C0000}"/>
    <cellStyle name="Heading 3 3 2 4" xfId="36026" xr:uid="{00000000-0005-0000-0000-00000C8C0000}"/>
    <cellStyle name="Heading 3 3 2 4 2" xfId="36027" xr:uid="{00000000-0005-0000-0000-00000D8C0000}"/>
    <cellStyle name="Heading 3 3 2 5" xfId="36028" xr:uid="{00000000-0005-0000-0000-00000E8C0000}"/>
    <cellStyle name="Heading 3 3 2 5 2" xfId="36029" xr:uid="{00000000-0005-0000-0000-00000F8C0000}"/>
    <cellStyle name="Heading 3 3 2 6" xfId="36030" xr:uid="{00000000-0005-0000-0000-0000108C0000}"/>
    <cellStyle name="Heading 3 3 2 6 2" xfId="36031" xr:uid="{00000000-0005-0000-0000-0000118C0000}"/>
    <cellStyle name="Heading 3 3 2 7" xfId="36032" xr:uid="{00000000-0005-0000-0000-0000128C0000}"/>
    <cellStyle name="Heading 3 3 2 7 2" xfId="36033" xr:uid="{00000000-0005-0000-0000-0000138C0000}"/>
    <cellStyle name="Heading 3 3 2 8" xfId="36034" xr:uid="{00000000-0005-0000-0000-0000148C0000}"/>
    <cellStyle name="Heading 3 3 2 8 2" xfId="36035" xr:uid="{00000000-0005-0000-0000-0000158C0000}"/>
    <cellStyle name="Heading 3 3 2 9" xfId="36036" xr:uid="{00000000-0005-0000-0000-0000168C0000}"/>
    <cellStyle name="Heading 3 3 2 9 2" xfId="36037" xr:uid="{00000000-0005-0000-0000-0000178C0000}"/>
    <cellStyle name="Heading 3 3 20" xfId="36038" xr:uid="{00000000-0005-0000-0000-0000188C0000}"/>
    <cellStyle name="Heading 3 3 3" xfId="36039" xr:uid="{00000000-0005-0000-0000-0000198C0000}"/>
    <cellStyle name="Heading 3 3 3 2" xfId="36040" xr:uid="{00000000-0005-0000-0000-00001A8C0000}"/>
    <cellStyle name="Heading 3 3 4" xfId="36041" xr:uid="{00000000-0005-0000-0000-00001B8C0000}"/>
    <cellStyle name="Heading 3 3 4 2" xfId="36042" xr:uid="{00000000-0005-0000-0000-00001C8C0000}"/>
    <cellStyle name="Heading 3 3 5" xfId="36043" xr:uid="{00000000-0005-0000-0000-00001D8C0000}"/>
    <cellStyle name="Heading 3 3 5 2" xfId="36044" xr:uid="{00000000-0005-0000-0000-00001E8C0000}"/>
    <cellStyle name="Heading 3 3 6" xfId="36045" xr:uid="{00000000-0005-0000-0000-00001F8C0000}"/>
    <cellStyle name="Heading 3 3 6 2" xfId="36046" xr:uid="{00000000-0005-0000-0000-0000208C0000}"/>
    <cellStyle name="Heading 3 3 7" xfId="36047" xr:uid="{00000000-0005-0000-0000-0000218C0000}"/>
    <cellStyle name="Heading 3 3 7 2" xfId="36048" xr:uid="{00000000-0005-0000-0000-0000228C0000}"/>
    <cellStyle name="Heading 3 3 8" xfId="36049" xr:uid="{00000000-0005-0000-0000-0000238C0000}"/>
    <cellStyle name="Heading 3 3 8 2" xfId="36050" xr:uid="{00000000-0005-0000-0000-0000248C0000}"/>
    <cellStyle name="Heading 3 3 9" xfId="36051" xr:uid="{00000000-0005-0000-0000-0000258C0000}"/>
    <cellStyle name="Heading 3 3 9 2" xfId="36052" xr:uid="{00000000-0005-0000-0000-0000268C0000}"/>
    <cellStyle name="Heading 3 3_FROM LOCAL GAAP  TO IFRS" xfId="36053" xr:uid="{00000000-0005-0000-0000-0000278C0000}"/>
    <cellStyle name="Heading 3 4" xfId="36054" xr:uid="{00000000-0005-0000-0000-0000288C0000}"/>
    <cellStyle name="Heading 3 4 10" xfId="36055" xr:uid="{00000000-0005-0000-0000-0000298C0000}"/>
    <cellStyle name="Heading 3 4 10 2" xfId="36056" xr:uid="{00000000-0005-0000-0000-00002A8C0000}"/>
    <cellStyle name="Heading 3 4 11" xfId="36057" xr:uid="{00000000-0005-0000-0000-00002B8C0000}"/>
    <cellStyle name="Heading 3 4 11 2" xfId="36058" xr:uid="{00000000-0005-0000-0000-00002C8C0000}"/>
    <cellStyle name="Heading 3 4 12" xfId="36059" xr:uid="{00000000-0005-0000-0000-00002D8C0000}"/>
    <cellStyle name="Heading 3 4 12 2" xfId="36060" xr:uid="{00000000-0005-0000-0000-00002E8C0000}"/>
    <cellStyle name="Heading 3 4 13" xfId="36061" xr:uid="{00000000-0005-0000-0000-00002F8C0000}"/>
    <cellStyle name="Heading 3 4 13 2" xfId="36062" xr:uid="{00000000-0005-0000-0000-0000308C0000}"/>
    <cellStyle name="Heading 3 4 14" xfId="36063" xr:uid="{00000000-0005-0000-0000-0000318C0000}"/>
    <cellStyle name="Heading 3 4 14 2" xfId="36064" xr:uid="{00000000-0005-0000-0000-0000328C0000}"/>
    <cellStyle name="Heading 3 4 15" xfId="36065" xr:uid="{00000000-0005-0000-0000-0000338C0000}"/>
    <cellStyle name="Heading 3 4 15 2" xfId="36066" xr:uid="{00000000-0005-0000-0000-0000348C0000}"/>
    <cellStyle name="Heading 3 4 16" xfId="36067" xr:uid="{00000000-0005-0000-0000-0000358C0000}"/>
    <cellStyle name="Heading 3 4 16 2" xfId="36068" xr:uid="{00000000-0005-0000-0000-0000368C0000}"/>
    <cellStyle name="Heading 3 4 17" xfId="36069" xr:uid="{00000000-0005-0000-0000-0000378C0000}"/>
    <cellStyle name="Heading 3 4 17 2" xfId="36070" xr:uid="{00000000-0005-0000-0000-0000388C0000}"/>
    <cellStyle name="Heading 3 4 18" xfId="36071" xr:uid="{00000000-0005-0000-0000-0000398C0000}"/>
    <cellStyle name="Heading 3 4 18 2" xfId="36072" xr:uid="{00000000-0005-0000-0000-00003A8C0000}"/>
    <cellStyle name="Heading 3 4 19" xfId="36073" xr:uid="{00000000-0005-0000-0000-00003B8C0000}"/>
    <cellStyle name="Heading 3 4 2" xfId="36074" xr:uid="{00000000-0005-0000-0000-00003C8C0000}"/>
    <cellStyle name="Heading 3 4 2 2" xfId="36075" xr:uid="{00000000-0005-0000-0000-00003D8C0000}"/>
    <cellStyle name="Heading 3 4 3" xfId="36076" xr:uid="{00000000-0005-0000-0000-00003E8C0000}"/>
    <cellStyle name="Heading 3 4 3 2" xfId="36077" xr:uid="{00000000-0005-0000-0000-00003F8C0000}"/>
    <cellStyle name="Heading 3 4 4" xfId="36078" xr:uid="{00000000-0005-0000-0000-0000408C0000}"/>
    <cellStyle name="Heading 3 4 4 2" xfId="36079" xr:uid="{00000000-0005-0000-0000-0000418C0000}"/>
    <cellStyle name="Heading 3 4 5" xfId="36080" xr:uid="{00000000-0005-0000-0000-0000428C0000}"/>
    <cellStyle name="Heading 3 4 5 2" xfId="36081" xr:uid="{00000000-0005-0000-0000-0000438C0000}"/>
    <cellStyle name="Heading 3 4 6" xfId="36082" xr:uid="{00000000-0005-0000-0000-0000448C0000}"/>
    <cellStyle name="Heading 3 4 6 2" xfId="36083" xr:uid="{00000000-0005-0000-0000-0000458C0000}"/>
    <cellStyle name="Heading 3 4 7" xfId="36084" xr:uid="{00000000-0005-0000-0000-0000468C0000}"/>
    <cellStyle name="Heading 3 4 7 2" xfId="36085" xr:uid="{00000000-0005-0000-0000-0000478C0000}"/>
    <cellStyle name="Heading 3 4 8" xfId="36086" xr:uid="{00000000-0005-0000-0000-0000488C0000}"/>
    <cellStyle name="Heading 3 4 8 2" xfId="36087" xr:uid="{00000000-0005-0000-0000-0000498C0000}"/>
    <cellStyle name="Heading 3 4 9" xfId="36088" xr:uid="{00000000-0005-0000-0000-00004A8C0000}"/>
    <cellStyle name="Heading 3 4 9 2" xfId="36089" xr:uid="{00000000-0005-0000-0000-00004B8C0000}"/>
    <cellStyle name="Heading 4 2" xfId="36090" xr:uid="{00000000-0005-0000-0000-00004C8C0000}"/>
    <cellStyle name="Heading 4 3" xfId="36091" xr:uid="{00000000-0005-0000-0000-00004D8C0000}"/>
    <cellStyle name="Heading1" xfId="72" xr:uid="{00000000-0005-0000-0000-00004E8C0000}"/>
    <cellStyle name="Heading2" xfId="73" xr:uid="{00000000-0005-0000-0000-00004F8C0000}"/>
    <cellStyle name="Heading2 2" xfId="36092" xr:uid="{00000000-0005-0000-0000-0000508C0000}"/>
    <cellStyle name="Heading2 3" xfId="36093" xr:uid="{00000000-0005-0000-0000-0000518C0000}"/>
    <cellStyle name="Heading3" xfId="74" xr:uid="{00000000-0005-0000-0000-0000528C0000}"/>
    <cellStyle name="Heading4" xfId="75" xr:uid="{00000000-0005-0000-0000-0000538C0000}"/>
    <cellStyle name="Heading5" xfId="76" xr:uid="{00000000-0005-0000-0000-0000548C0000}"/>
    <cellStyle name="Heading6" xfId="77" xr:uid="{00000000-0005-0000-0000-0000558C0000}"/>
    <cellStyle name="Headings" xfId="36094" xr:uid="{00000000-0005-0000-0000-0000568C0000}"/>
    <cellStyle name="HeadingS 2" xfId="36095" xr:uid="{00000000-0005-0000-0000-0000578C0000}"/>
    <cellStyle name="HeadShade" xfId="78" xr:uid="{00000000-0005-0000-0000-0000588C0000}"/>
    <cellStyle name="HeadShade 2" xfId="36096" xr:uid="{00000000-0005-0000-0000-0000598C0000}"/>
    <cellStyle name="HeadShade 3" xfId="36097" xr:uid="{00000000-0005-0000-0000-00005A8C0000}"/>
    <cellStyle name="helv" xfId="36098" xr:uid="{00000000-0005-0000-0000-00005B8C0000}"/>
    <cellStyle name="Hidden" xfId="36099" xr:uid="{00000000-0005-0000-0000-00005C8C0000}"/>
    <cellStyle name="Hidden 2" xfId="36100" xr:uid="{00000000-0005-0000-0000-00005D8C0000}"/>
    <cellStyle name="Hiperligação visitada_Balance sheet &amp; IncomeStatement" xfId="36101" xr:uid="{00000000-0005-0000-0000-00005E8C0000}"/>
    <cellStyle name="Hiperligação_Balance sheet &amp; IncomeStatement" xfId="36102" xr:uid="{00000000-0005-0000-0000-00005F8C0000}"/>
    <cellStyle name="Hivatkozott cella" xfId="36103" xr:uid="{00000000-0005-0000-0000-0000608C0000}"/>
    <cellStyle name="Horizontal" xfId="79" xr:uid="{00000000-0005-0000-0000-0000618C0000}"/>
    <cellStyle name="Hyperlink" xfId="80" builtinId="8"/>
    <cellStyle name="Hyperlink 2" xfId="36104" xr:uid="{00000000-0005-0000-0000-0000638C0000}"/>
    <cellStyle name="I" xfId="81" xr:uid="{00000000-0005-0000-0000-0000648C0000}"/>
    <cellStyle name="Incorrecto" xfId="36105" xr:uid="{00000000-0005-0000-0000-0000658C0000}"/>
    <cellStyle name="Indata" xfId="36106" xr:uid="{00000000-0005-0000-0000-0000668C0000}"/>
    <cellStyle name="Index" xfId="36107" xr:uid="{00000000-0005-0000-0000-0000678C0000}"/>
    <cellStyle name="Input [yellow]" xfId="82" xr:uid="{00000000-0005-0000-0000-0000688C0000}"/>
    <cellStyle name="Input [yellow] 2" xfId="36108" xr:uid="{00000000-0005-0000-0000-0000698C0000}"/>
    <cellStyle name="Input [yellow] 2 2" xfId="36109" xr:uid="{00000000-0005-0000-0000-00006A8C0000}"/>
    <cellStyle name="Input [yellow] 2 3" xfId="36110" xr:uid="{00000000-0005-0000-0000-00006B8C0000}"/>
    <cellStyle name="Input [yellow] 3" xfId="36111" xr:uid="{00000000-0005-0000-0000-00006C8C0000}"/>
    <cellStyle name="Input [yellow] 4" xfId="36112" xr:uid="{00000000-0005-0000-0000-00006D8C0000}"/>
    <cellStyle name="Input 10" xfId="36113" xr:uid="{00000000-0005-0000-0000-00006E8C0000}"/>
    <cellStyle name="Input 11" xfId="36114" xr:uid="{00000000-0005-0000-0000-00006F8C0000}"/>
    <cellStyle name="Input 12" xfId="36115" xr:uid="{00000000-0005-0000-0000-0000708C0000}"/>
    <cellStyle name="Input 13" xfId="36116" xr:uid="{00000000-0005-0000-0000-0000718C0000}"/>
    <cellStyle name="Input 14" xfId="36117" xr:uid="{00000000-0005-0000-0000-0000728C0000}"/>
    <cellStyle name="Input 15" xfId="36118" xr:uid="{00000000-0005-0000-0000-0000738C0000}"/>
    <cellStyle name="Input 16" xfId="36119" xr:uid="{00000000-0005-0000-0000-0000748C0000}"/>
    <cellStyle name="Input 17" xfId="36120" xr:uid="{00000000-0005-0000-0000-0000758C0000}"/>
    <cellStyle name="Input 18" xfId="36121" xr:uid="{00000000-0005-0000-0000-0000768C0000}"/>
    <cellStyle name="Input 19" xfId="36122" xr:uid="{00000000-0005-0000-0000-0000778C0000}"/>
    <cellStyle name="Input 2" xfId="36123" xr:uid="{00000000-0005-0000-0000-0000788C0000}"/>
    <cellStyle name="Input 2 2" xfId="36124" xr:uid="{00000000-0005-0000-0000-0000798C0000}"/>
    <cellStyle name="Input 2 2 2" xfId="36125" xr:uid="{00000000-0005-0000-0000-00007A8C0000}"/>
    <cellStyle name="Input 2 2 3" xfId="36126" xr:uid="{00000000-0005-0000-0000-00007B8C0000}"/>
    <cellStyle name="Input 2 3" xfId="36127" xr:uid="{00000000-0005-0000-0000-00007C8C0000}"/>
    <cellStyle name="Input 2 3 2" xfId="36128" xr:uid="{00000000-0005-0000-0000-00007D8C0000}"/>
    <cellStyle name="Input 2 4" xfId="36129" xr:uid="{00000000-0005-0000-0000-00007E8C0000}"/>
    <cellStyle name="Input 2 4 2" xfId="36130" xr:uid="{00000000-0005-0000-0000-00007F8C0000}"/>
    <cellStyle name="Input 2 4 2 2" xfId="36131" xr:uid="{00000000-0005-0000-0000-0000808C0000}"/>
    <cellStyle name="Input 2 4 2 3" xfId="36132" xr:uid="{00000000-0005-0000-0000-0000818C0000}"/>
    <cellStyle name="Input 2 4 3" xfId="36133" xr:uid="{00000000-0005-0000-0000-0000828C0000}"/>
    <cellStyle name="Input 2 4_FROM LOCAL GAAP  TO IFRS" xfId="36134" xr:uid="{00000000-0005-0000-0000-0000838C0000}"/>
    <cellStyle name="Input 2 5" xfId="36135" xr:uid="{00000000-0005-0000-0000-0000848C0000}"/>
    <cellStyle name="Input 2 5 2" xfId="36136" xr:uid="{00000000-0005-0000-0000-0000858C0000}"/>
    <cellStyle name="Input 2 5 3" xfId="36137" xr:uid="{00000000-0005-0000-0000-0000868C0000}"/>
    <cellStyle name="Input 2 5 4" xfId="36138" xr:uid="{00000000-0005-0000-0000-0000878C0000}"/>
    <cellStyle name="Input 2 6" xfId="36139" xr:uid="{00000000-0005-0000-0000-0000888C0000}"/>
    <cellStyle name="Input 2 7" xfId="36140" xr:uid="{00000000-0005-0000-0000-0000898C0000}"/>
    <cellStyle name="Input 2 8" xfId="36141" xr:uid="{00000000-0005-0000-0000-00008A8C0000}"/>
    <cellStyle name="Input 20" xfId="36142" xr:uid="{00000000-0005-0000-0000-00008B8C0000}"/>
    <cellStyle name="Input 21" xfId="36143" xr:uid="{00000000-0005-0000-0000-00008C8C0000}"/>
    <cellStyle name="Input 3" xfId="36144" xr:uid="{00000000-0005-0000-0000-00008D8C0000}"/>
    <cellStyle name="Input 3 2" xfId="36145" xr:uid="{00000000-0005-0000-0000-00008E8C0000}"/>
    <cellStyle name="Input 3 2 2" xfId="36146" xr:uid="{00000000-0005-0000-0000-00008F8C0000}"/>
    <cellStyle name="Input 3 3" xfId="36147" xr:uid="{00000000-0005-0000-0000-0000908C0000}"/>
    <cellStyle name="Input 3 4" xfId="36148" xr:uid="{00000000-0005-0000-0000-0000918C0000}"/>
    <cellStyle name="Input 3 4 2" xfId="36149" xr:uid="{00000000-0005-0000-0000-0000928C0000}"/>
    <cellStyle name="Input 3 4 2 2" xfId="36150" xr:uid="{00000000-0005-0000-0000-0000938C0000}"/>
    <cellStyle name="Input 3 4 2 3" xfId="36151" xr:uid="{00000000-0005-0000-0000-0000948C0000}"/>
    <cellStyle name="Input 3 4 3" xfId="36152" xr:uid="{00000000-0005-0000-0000-0000958C0000}"/>
    <cellStyle name="Input 3 4 4" xfId="36153" xr:uid="{00000000-0005-0000-0000-0000968C0000}"/>
    <cellStyle name="Input 3 4_FROM LOCAL GAAP  TO IFRS" xfId="36154" xr:uid="{00000000-0005-0000-0000-0000978C0000}"/>
    <cellStyle name="Input 3 5" xfId="36155" xr:uid="{00000000-0005-0000-0000-0000988C0000}"/>
    <cellStyle name="Input 3 5 2" xfId="36156" xr:uid="{00000000-0005-0000-0000-0000998C0000}"/>
    <cellStyle name="Input 3 5 3" xfId="36157" xr:uid="{00000000-0005-0000-0000-00009A8C0000}"/>
    <cellStyle name="Input 4" xfId="36158" xr:uid="{00000000-0005-0000-0000-00009B8C0000}"/>
    <cellStyle name="Input 4 2" xfId="36159" xr:uid="{00000000-0005-0000-0000-00009C8C0000}"/>
    <cellStyle name="Input 4 2 2" xfId="36160" xr:uid="{00000000-0005-0000-0000-00009D8C0000}"/>
    <cellStyle name="Input 4 3" xfId="36161" xr:uid="{00000000-0005-0000-0000-00009E8C0000}"/>
    <cellStyle name="Input 4 4" xfId="36162" xr:uid="{00000000-0005-0000-0000-00009F8C0000}"/>
    <cellStyle name="Input 5" xfId="36163" xr:uid="{00000000-0005-0000-0000-0000A08C0000}"/>
    <cellStyle name="Input 5 2" xfId="36164" xr:uid="{00000000-0005-0000-0000-0000A18C0000}"/>
    <cellStyle name="Input 6" xfId="36165" xr:uid="{00000000-0005-0000-0000-0000A28C0000}"/>
    <cellStyle name="Input 6 2" xfId="36166" xr:uid="{00000000-0005-0000-0000-0000A38C0000}"/>
    <cellStyle name="Input 7" xfId="36167" xr:uid="{00000000-0005-0000-0000-0000A48C0000}"/>
    <cellStyle name="Input 8" xfId="36168" xr:uid="{00000000-0005-0000-0000-0000A58C0000}"/>
    <cellStyle name="Input 9" xfId="36169" xr:uid="{00000000-0005-0000-0000-0000A68C0000}"/>
    <cellStyle name="Input Cells" xfId="36170" xr:uid="{00000000-0005-0000-0000-0000A78C0000}"/>
    <cellStyle name="Input Currency" xfId="36171" xr:uid="{00000000-0005-0000-0000-0000A88C0000}"/>
    <cellStyle name="Input Date" xfId="36172" xr:uid="{00000000-0005-0000-0000-0000A98C0000}"/>
    <cellStyle name="Input Fixed [0]" xfId="36173" xr:uid="{00000000-0005-0000-0000-0000AA8C0000}"/>
    <cellStyle name="Input Normal" xfId="36174" xr:uid="{00000000-0005-0000-0000-0000AB8C0000}"/>
    <cellStyle name="Input Percent" xfId="36175" xr:uid="{00000000-0005-0000-0000-0000AC8C0000}"/>
    <cellStyle name="Input Percent [2]" xfId="36176" xr:uid="{00000000-0005-0000-0000-0000AD8C0000}"/>
    <cellStyle name="Input Titles" xfId="36177" xr:uid="{00000000-0005-0000-0000-0000AE8C0000}"/>
    <cellStyle name="InputBlueFont" xfId="36178" xr:uid="{00000000-0005-0000-0000-0000AF8C0000}"/>
    <cellStyle name="Insatisfaisant" xfId="36179" xr:uid="{00000000-0005-0000-0000-0000B08C0000}"/>
    <cellStyle name="Insatisfaisant 2" xfId="36180" xr:uid="{00000000-0005-0000-0000-0000B18C0000}"/>
    <cellStyle name="Insatisfaisant 3" xfId="36181" xr:uid="{00000000-0005-0000-0000-0000B28C0000}"/>
    <cellStyle name="Insatisfaisant 4" xfId="36182" xr:uid="{00000000-0005-0000-0000-0000B38C0000}"/>
    <cellStyle name="INTEST_RIGHE" xfId="36183" xr:uid="{00000000-0005-0000-0000-0000B48C0000}"/>
    <cellStyle name="Jegyzet" xfId="36184" xr:uid="{00000000-0005-0000-0000-0000B58C0000}"/>
    <cellStyle name="Jelölőszín (1)" xfId="36185" xr:uid="{00000000-0005-0000-0000-0000B68C0000}"/>
    <cellStyle name="Jelölőszín (2)" xfId="36186" xr:uid="{00000000-0005-0000-0000-0000B78C0000}"/>
    <cellStyle name="Jelölőszín (3)" xfId="36187" xr:uid="{00000000-0005-0000-0000-0000B88C0000}"/>
    <cellStyle name="Jelölőszín (4)" xfId="36188" xr:uid="{00000000-0005-0000-0000-0000B98C0000}"/>
    <cellStyle name="Jelölőszín (5)" xfId="36189" xr:uid="{00000000-0005-0000-0000-0000BA8C0000}"/>
    <cellStyle name="Jelölőszín (6)" xfId="36190" xr:uid="{00000000-0005-0000-0000-0000BB8C0000}"/>
    <cellStyle name="JLL" xfId="36191" xr:uid="{00000000-0005-0000-0000-0000BC8C0000}"/>
    <cellStyle name="Jó" xfId="36192" xr:uid="{00000000-0005-0000-0000-0000BD8C0000}"/>
    <cellStyle name="Kimenet" xfId="36193" xr:uid="{00000000-0005-0000-0000-0000BE8C0000}"/>
    <cellStyle name="Komma [0]_1" xfId="36194" xr:uid="{00000000-0005-0000-0000-0000BF8C0000}"/>
    <cellStyle name="Komma 2" xfId="36195" xr:uid="{00000000-0005-0000-0000-0000C08C0000}"/>
    <cellStyle name="Komma 3" xfId="36196" xr:uid="{00000000-0005-0000-0000-0000C18C0000}"/>
    <cellStyle name="Komma 3 2" xfId="36197" xr:uid="{00000000-0005-0000-0000-0000C28C0000}"/>
    <cellStyle name="Komma 3 2 2" xfId="36198" xr:uid="{00000000-0005-0000-0000-0000C38C0000}"/>
    <cellStyle name="Komma 3 2 2 2" xfId="36199" xr:uid="{00000000-0005-0000-0000-0000C48C0000}"/>
    <cellStyle name="Komma 3 2 2 3" xfId="36200" xr:uid="{00000000-0005-0000-0000-0000C58C0000}"/>
    <cellStyle name="Komma 3 2 3" xfId="36201" xr:uid="{00000000-0005-0000-0000-0000C68C0000}"/>
    <cellStyle name="Komma 3 2 4" xfId="36202" xr:uid="{00000000-0005-0000-0000-0000C78C0000}"/>
    <cellStyle name="Komma 3 3" xfId="36203" xr:uid="{00000000-0005-0000-0000-0000C88C0000}"/>
    <cellStyle name="Komma 3 3 2" xfId="36204" xr:uid="{00000000-0005-0000-0000-0000C98C0000}"/>
    <cellStyle name="Komma 3 3 3" xfId="36205" xr:uid="{00000000-0005-0000-0000-0000CA8C0000}"/>
    <cellStyle name="Komma 3 4" xfId="36206" xr:uid="{00000000-0005-0000-0000-0000CB8C0000}"/>
    <cellStyle name="Komma 3 4 2" xfId="36207" xr:uid="{00000000-0005-0000-0000-0000CC8C0000}"/>
    <cellStyle name="Komma 3 4 3" xfId="36208" xr:uid="{00000000-0005-0000-0000-0000CD8C0000}"/>
    <cellStyle name="Komma 3 5" xfId="36209" xr:uid="{00000000-0005-0000-0000-0000CE8C0000}"/>
    <cellStyle name="Komma 3 5 2" xfId="36210" xr:uid="{00000000-0005-0000-0000-0000CF8C0000}"/>
    <cellStyle name="Komma 3 5 3" xfId="36211" xr:uid="{00000000-0005-0000-0000-0000D08C0000}"/>
    <cellStyle name="Komma 3 6" xfId="36212" xr:uid="{00000000-0005-0000-0000-0000D18C0000}"/>
    <cellStyle name="Komma 3 7" xfId="36213" xr:uid="{00000000-0005-0000-0000-0000D28C0000}"/>
    <cellStyle name="Komma_1" xfId="36214" xr:uid="{00000000-0005-0000-0000-0000D38C0000}"/>
    <cellStyle name="Komórka połączona" xfId="36215" xr:uid="{00000000-0005-0000-0000-0000D48C0000}"/>
    <cellStyle name="Komórka połączona 2" xfId="36216" xr:uid="{00000000-0005-0000-0000-0000D58C0000}"/>
    <cellStyle name="Komórka połączona 3" xfId="36217" xr:uid="{00000000-0005-0000-0000-0000D68C0000}"/>
    <cellStyle name="Komórka połączona 4" xfId="36218" xr:uid="{00000000-0005-0000-0000-0000D78C0000}"/>
    <cellStyle name="Komórka połączona 5" xfId="36219" xr:uid="{00000000-0005-0000-0000-0000D88C0000}"/>
    <cellStyle name="Komórka zaznaczona" xfId="36220" xr:uid="{00000000-0005-0000-0000-0000D98C0000}"/>
    <cellStyle name="Komórka zaznaczona 2" xfId="36221" xr:uid="{00000000-0005-0000-0000-0000DA8C0000}"/>
    <cellStyle name="Komórka zaznaczona 3" xfId="36222" xr:uid="{00000000-0005-0000-0000-0000DB8C0000}"/>
    <cellStyle name="Komórka zaznaczona 4" xfId="36223" xr:uid="{00000000-0005-0000-0000-0000DC8C0000}"/>
    <cellStyle name="Komórka zaznaczona 5" xfId="36224" xr:uid="{00000000-0005-0000-0000-0000DD8C0000}"/>
    <cellStyle name="Kontrollcell" xfId="36225" xr:uid="{00000000-0005-0000-0000-0000DE8C0000}"/>
    <cellStyle name="KPMG Heading 1" xfId="36226" xr:uid="{00000000-0005-0000-0000-0000DF8C0000}"/>
    <cellStyle name="KPMG Heading 2" xfId="36227" xr:uid="{00000000-0005-0000-0000-0000E08C0000}"/>
    <cellStyle name="KPMG Heading 3" xfId="36228" xr:uid="{00000000-0005-0000-0000-0000E18C0000}"/>
    <cellStyle name="KPMG Heading 4" xfId="36229" xr:uid="{00000000-0005-0000-0000-0000E28C0000}"/>
    <cellStyle name="KPMG Normal" xfId="36230" xr:uid="{00000000-0005-0000-0000-0000E38C0000}"/>
    <cellStyle name="KPMG Normal Text" xfId="36231" xr:uid="{00000000-0005-0000-0000-0000E48C0000}"/>
    <cellStyle name="Label" xfId="36232" xr:uid="{00000000-0005-0000-0000-0000E58C0000}"/>
    <cellStyle name="LABEL Normal" xfId="36233" xr:uid="{00000000-0005-0000-0000-0000E68C0000}"/>
    <cellStyle name="LABEL Note" xfId="36234" xr:uid="{00000000-0005-0000-0000-0000E78C0000}"/>
    <cellStyle name="LABEL Units" xfId="36235" xr:uid="{00000000-0005-0000-0000-0000E88C0000}"/>
    <cellStyle name="Länkad cell" xfId="36236" xr:uid="{00000000-0005-0000-0000-0000E98C0000}"/>
    <cellStyle name="Lauren" xfId="36237" xr:uid="{00000000-0005-0000-0000-0000EA8C0000}"/>
    <cellStyle name="left" xfId="36238" xr:uid="{00000000-0005-0000-0000-0000EB8C0000}"/>
    <cellStyle name="lettre" xfId="36239" xr:uid="{00000000-0005-0000-0000-0000EC8C0000}"/>
    <cellStyle name="Lien hypertexte visité_CA 0303 DANUBIA ev" xfId="36240" xr:uid="{00000000-0005-0000-0000-0000ED8C0000}"/>
    <cellStyle name="Lien hypertexte_CA 0303 DANUBIA ev" xfId="36241" xr:uid="{00000000-0005-0000-0000-0000EE8C0000}"/>
    <cellStyle name="LineItemPrompt" xfId="83" xr:uid="{00000000-0005-0000-0000-0000EF8C0000}"/>
    <cellStyle name="LineItemValue" xfId="84" xr:uid="{00000000-0005-0000-0000-0000F08C0000}"/>
    <cellStyle name="Link Currency (0)" xfId="85" xr:uid="{00000000-0005-0000-0000-0000F18C0000}"/>
    <cellStyle name="Link Currency (2)" xfId="86" xr:uid="{00000000-0005-0000-0000-0000F28C0000}"/>
    <cellStyle name="Link Input" xfId="36242" xr:uid="{00000000-0005-0000-0000-0000F38C0000}"/>
    <cellStyle name="Link Input 2" xfId="36243" xr:uid="{00000000-0005-0000-0000-0000F48C0000}"/>
    <cellStyle name="Link Input 3" xfId="36244" xr:uid="{00000000-0005-0000-0000-0000F58C0000}"/>
    <cellStyle name="Link Units (0)" xfId="87" xr:uid="{00000000-0005-0000-0000-0000F68C0000}"/>
    <cellStyle name="Link Units (1)" xfId="88" xr:uid="{00000000-0005-0000-0000-0000F78C0000}"/>
    <cellStyle name="Link Units (2)" xfId="89" xr:uid="{00000000-0005-0000-0000-0000F88C0000}"/>
    <cellStyle name="Linked Cell 2" xfId="36245" xr:uid="{00000000-0005-0000-0000-0000F98C0000}"/>
    <cellStyle name="Linked Cell 3" xfId="36246" xr:uid="{00000000-0005-0000-0000-0000FA8C0000}"/>
    <cellStyle name="Linked Cell 4" xfId="36247" xr:uid="{00000000-0005-0000-0000-0000FB8C0000}"/>
    <cellStyle name="Linked Cell 5" xfId="36248" xr:uid="{00000000-0005-0000-0000-0000FC8C0000}"/>
    <cellStyle name="Linked Cell 6" xfId="36249" xr:uid="{00000000-0005-0000-0000-0000FD8C0000}"/>
    <cellStyle name="Linked Cells" xfId="36250" xr:uid="{00000000-0005-0000-0000-0000FE8C0000}"/>
    <cellStyle name="M" xfId="90" xr:uid="{00000000-0005-0000-0000-0000FF8C0000}"/>
    <cellStyle name="Macro" xfId="36251" xr:uid="{00000000-0005-0000-0000-0000008D0000}"/>
    <cellStyle name="Macro 2" xfId="36252" xr:uid="{00000000-0005-0000-0000-0000018D0000}"/>
    <cellStyle name="Macro 3" xfId="36253" xr:uid="{00000000-0005-0000-0000-0000028D0000}"/>
    <cellStyle name="MacroHeader" xfId="36254" xr:uid="{00000000-0005-0000-0000-0000038D0000}"/>
    <cellStyle name="Magyarázó szöveg" xfId="36255" xr:uid="{00000000-0005-0000-0000-0000048D0000}"/>
    <cellStyle name="MainData" xfId="91" xr:uid="{00000000-0005-0000-0000-0000058D0000}"/>
    <cellStyle name="MainData 2" xfId="36256" xr:uid="{00000000-0005-0000-0000-0000068D0000}"/>
    <cellStyle name="MainData 3" xfId="36257" xr:uid="{00000000-0005-0000-0000-0000078D0000}"/>
    <cellStyle name="MajorTotal" xfId="92" xr:uid="{00000000-0005-0000-0000-0000088D0000}"/>
    <cellStyle name="MajorTotal 2" xfId="36258" xr:uid="{00000000-0005-0000-0000-0000098D0000}"/>
    <cellStyle name="MajorTotal 3" xfId="36259" xr:uid="{00000000-0005-0000-0000-00000A8D0000}"/>
    <cellStyle name="MAND_x000a_CHECK.COMMAND_x000e_RENAME.COMMAND_x0008_SHOW.BAR_x000b_DELETE.MENU_x000e_DELETE.COMMAND_x000e_GET.CHA" xfId="36260" xr:uid="{00000000-0005-0000-0000-00000B8D0000}"/>
    <cellStyle name="MAND_x000a_CHECK.COMMAND_x000e_RENAME.COMMAND_x0008_SHOW.BAR_x000b_DELETE.MENU_x000e_DELETE.COMMAND_x000e_GET.CHA 2" xfId="36261" xr:uid="{00000000-0005-0000-0000-00000C8D0000}"/>
    <cellStyle name="MAND_x000a_CHECK.COMMAND_x000e_RENAME.COMMAND_x0008_SHOW.BAR_x000b_DELETE.MENU_x000e_DELETE.COMMAND_x000e_GET.CHA 3" xfId="36262" xr:uid="{00000000-0005-0000-0000-00000D8D0000}"/>
    <cellStyle name="Matrix" xfId="93" xr:uid="{00000000-0005-0000-0000-00000E8D0000}"/>
    <cellStyle name="Migliaia (0)_ dettaglio ammortamenti Via Imp" xfId="36263" xr:uid="{00000000-0005-0000-0000-00000F8D0000}"/>
    <cellStyle name="Migliaia [0] 2" xfId="36264" xr:uid="{00000000-0005-0000-0000-0000108D0000}"/>
    <cellStyle name="Migliaia [0] 2 2" xfId="36265" xr:uid="{00000000-0005-0000-0000-0000118D0000}"/>
    <cellStyle name="Migliaia [0] 2 2 2" xfId="36266" xr:uid="{00000000-0005-0000-0000-0000128D0000}"/>
    <cellStyle name="Migliaia [0] 2 3" xfId="36267" xr:uid="{00000000-0005-0000-0000-0000138D0000}"/>
    <cellStyle name="Migliaia [0] 2 4" xfId="36268" xr:uid="{00000000-0005-0000-0000-0000148D0000}"/>
    <cellStyle name="Migliaia [0] 2 5" xfId="36269" xr:uid="{00000000-0005-0000-0000-0000158D0000}"/>
    <cellStyle name="Migliaia [0] 2 6" xfId="36270" xr:uid="{00000000-0005-0000-0000-0000168D0000}"/>
    <cellStyle name="Migliaia [0] 2 7" xfId="36271" xr:uid="{00000000-0005-0000-0000-0000178D0000}"/>
    <cellStyle name="Migliaia [0] 3" xfId="36272" xr:uid="{00000000-0005-0000-0000-0000188D0000}"/>
    <cellStyle name="Migliaia [0] 3 2" xfId="36273" xr:uid="{00000000-0005-0000-0000-0000198D0000}"/>
    <cellStyle name="Migliaia [0] 3 3" xfId="36274" xr:uid="{00000000-0005-0000-0000-00001A8D0000}"/>
    <cellStyle name="Migliaia [0] 4" xfId="36275" xr:uid="{00000000-0005-0000-0000-00001B8D0000}"/>
    <cellStyle name="Migliaia [0] 4 2" xfId="36276" xr:uid="{00000000-0005-0000-0000-00001C8D0000}"/>
    <cellStyle name="Migliaia [0] 4 2 2" xfId="36277" xr:uid="{00000000-0005-0000-0000-00001D8D0000}"/>
    <cellStyle name="Migliaia [0] 4 2 2 2" xfId="36278" xr:uid="{00000000-0005-0000-0000-00001E8D0000}"/>
    <cellStyle name="Migliaia [0] 4 2 2 2 2" xfId="36279" xr:uid="{00000000-0005-0000-0000-00001F8D0000}"/>
    <cellStyle name="Migliaia [0] 4 2 2 2 2 2" xfId="36280" xr:uid="{00000000-0005-0000-0000-0000208D0000}"/>
    <cellStyle name="Migliaia [0] 4 2 2 2 2 3" xfId="36281" xr:uid="{00000000-0005-0000-0000-0000218D0000}"/>
    <cellStyle name="Migliaia [0] 4 2 2 2 3" xfId="36282" xr:uid="{00000000-0005-0000-0000-0000228D0000}"/>
    <cellStyle name="Migliaia [0] 4 2 2 2 4" xfId="36283" xr:uid="{00000000-0005-0000-0000-0000238D0000}"/>
    <cellStyle name="Migliaia [0] 4 2 2 3" xfId="36284" xr:uid="{00000000-0005-0000-0000-0000248D0000}"/>
    <cellStyle name="Migliaia [0] 4 2 2 3 2" xfId="36285" xr:uid="{00000000-0005-0000-0000-0000258D0000}"/>
    <cellStyle name="Migliaia [0] 4 2 2 3 3" xfId="36286" xr:uid="{00000000-0005-0000-0000-0000268D0000}"/>
    <cellStyle name="Migliaia [0] 4 2 2 4" xfId="36287" xr:uid="{00000000-0005-0000-0000-0000278D0000}"/>
    <cellStyle name="Migliaia [0] 4 2 2 4 2" xfId="36288" xr:uid="{00000000-0005-0000-0000-0000288D0000}"/>
    <cellStyle name="Migliaia [0] 4 2 2 4 3" xfId="36289" xr:uid="{00000000-0005-0000-0000-0000298D0000}"/>
    <cellStyle name="Migliaia [0] 4 2 2 5" xfId="36290" xr:uid="{00000000-0005-0000-0000-00002A8D0000}"/>
    <cellStyle name="Migliaia [0] 4 2 2 5 2" xfId="36291" xr:uid="{00000000-0005-0000-0000-00002B8D0000}"/>
    <cellStyle name="Migliaia [0] 4 2 2 5 3" xfId="36292" xr:uid="{00000000-0005-0000-0000-00002C8D0000}"/>
    <cellStyle name="Migliaia [0] 4 2 2 6" xfId="36293" xr:uid="{00000000-0005-0000-0000-00002D8D0000}"/>
    <cellStyle name="Migliaia [0] 4 2 2 7" xfId="36294" xr:uid="{00000000-0005-0000-0000-00002E8D0000}"/>
    <cellStyle name="Migliaia [0] 4 3" xfId="36295" xr:uid="{00000000-0005-0000-0000-00002F8D0000}"/>
    <cellStyle name="Migliaia [0] 5" xfId="36296" xr:uid="{00000000-0005-0000-0000-0000308D0000}"/>
    <cellStyle name="Migliaia [0] 5 2" xfId="36297" xr:uid="{00000000-0005-0000-0000-0000318D0000}"/>
    <cellStyle name="Migliaia [0] 5 3" xfId="36298" xr:uid="{00000000-0005-0000-0000-0000328D0000}"/>
    <cellStyle name="Migliaia [0] 5 4" xfId="36299" xr:uid="{00000000-0005-0000-0000-0000338D0000}"/>
    <cellStyle name="Migliaia [0] 6" xfId="36300" xr:uid="{00000000-0005-0000-0000-0000348D0000}"/>
    <cellStyle name="Migliaia [0] 6 2" xfId="36301" xr:uid="{00000000-0005-0000-0000-0000358D0000}"/>
    <cellStyle name="Migliaia [0] 6 3" xfId="36302" xr:uid="{00000000-0005-0000-0000-0000368D0000}"/>
    <cellStyle name="Migliaia [0] 7" xfId="36303" xr:uid="{00000000-0005-0000-0000-0000378D0000}"/>
    <cellStyle name="Migliaia [0] 8" xfId="36304" xr:uid="{00000000-0005-0000-0000-0000388D0000}"/>
    <cellStyle name="Migliaia [0] 9" xfId="36305" xr:uid="{00000000-0005-0000-0000-0000398D0000}"/>
    <cellStyle name="Migliaia [0] 9 10" xfId="36306" xr:uid="{00000000-0005-0000-0000-00003A8D0000}"/>
    <cellStyle name="Migliaia [0] 9 11" xfId="36307" xr:uid="{00000000-0005-0000-0000-00003B8D0000}"/>
    <cellStyle name="Migliaia [0] 9 2" xfId="36308" xr:uid="{00000000-0005-0000-0000-00003C8D0000}"/>
    <cellStyle name="Migliaia [0] 9 2 10" xfId="36309" xr:uid="{00000000-0005-0000-0000-00003D8D0000}"/>
    <cellStyle name="Migliaia [0] 9 2 2" xfId="36310" xr:uid="{00000000-0005-0000-0000-00003E8D0000}"/>
    <cellStyle name="Migliaia [0] 9 2 2 2" xfId="36311" xr:uid="{00000000-0005-0000-0000-00003F8D0000}"/>
    <cellStyle name="Migliaia [0] 9 2 2 2 2" xfId="36312" xr:uid="{00000000-0005-0000-0000-0000408D0000}"/>
    <cellStyle name="Migliaia [0] 9 2 2 2 2 2" xfId="36313" xr:uid="{00000000-0005-0000-0000-0000418D0000}"/>
    <cellStyle name="Migliaia [0] 9 2 2 2 2 3" xfId="36314" xr:uid="{00000000-0005-0000-0000-0000428D0000}"/>
    <cellStyle name="Migliaia [0] 9 2 2 2 3" xfId="36315" xr:uid="{00000000-0005-0000-0000-0000438D0000}"/>
    <cellStyle name="Migliaia [0] 9 2 2 2 4" xfId="36316" xr:uid="{00000000-0005-0000-0000-0000448D0000}"/>
    <cellStyle name="Migliaia [0] 9 2 2 3" xfId="36317" xr:uid="{00000000-0005-0000-0000-0000458D0000}"/>
    <cellStyle name="Migliaia [0] 9 2 2 3 2" xfId="36318" xr:uid="{00000000-0005-0000-0000-0000468D0000}"/>
    <cellStyle name="Migliaia [0] 9 2 2 3 3" xfId="36319" xr:uid="{00000000-0005-0000-0000-0000478D0000}"/>
    <cellStyle name="Migliaia [0] 9 2 2 4" xfId="36320" xr:uid="{00000000-0005-0000-0000-0000488D0000}"/>
    <cellStyle name="Migliaia [0] 9 2 2 4 2" xfId="36321" xr:uid="{00000000-0005-0000-0000-0000498D0000}"/>
    <cellStyle name="Migliaia [0] 9 2 2 4 3" xfId="36322" xr:uid="{00000000-0005-0000-0000-00004A8D0000}"/>
    <cellStyle name="Migliaia [0] 9 2 2 5" xfId="36323" xr:uid="{00000000-0005-0000-0000-00004B8D0000}"/>
    <cellStyle name="Migliaia [0] 9 2 2 5 2" xfId="36324" xr:uid="{00000000-0005-0000-0000-00004C8D0000}"/>
    <cellStyle name="Migliaia [0] 9 2 2 5 3" xfId="36325" xr:uid="{00000000-0005-0000-0000-00004D8D0000}"/>
    <cellStyle name="Migliaia [0] 9 2 2 6" xfId="36326" xr:uid="{00000000-0005-0000-0000-00004E8D0000}"/>
    <cellStyle name="Migliaia [0] 9 2 2 7" xfId="36327" xr:uid="{00000000-0005-0000-0000-00004F8D0000}"/>
    <cellStyle name="Migliaia [0] 9 2 3" xfId="36328" xr:uid="{00000000-0005-0000-0000-0000508D0000}"/>
    <cellStyle name="Migliaia [0] 9 2 3 2" xfId="36329" xr:uid="{00000000-0005-0000-0000-0000518D0000}"/>
    <cellStyle name="Migliaia [0] 9 2 3 2 2" xfId="36330" xr:uid="{00000000-0005-0000-0000-0000528D0000}"/>
    <cellStyle name="Migliaia [0] 9 2 3 2 2 2" xfId="36331" xr:uid="{00000000-0005-0000-0000-0000538D0000}"/>
    <cellStyle name="Migliaia [0] 9 2 3 2 2 3" xfId="36332" xr:uid="{00000000-0005-0000-0000-0000548D0000}"/>
    <cellStyle name="Migliaia [0] 9 2 3 2 3" xfId="36333" xr:uid="{00000000-0005-0000-0000-0000558D0000}"/>
    <cellStyle name="Migliaia [0] 9 2 3 2 4" xfId="36334" xr:uid="{00000000-0005-0000-0000-0000568D0000}"/>
    <cellStyle name="Migliaia [0] 9 2 3 3" xfId="36335" xr:uid="{00000000-0005-0000-0000-0000578D0000}"/>
    <cellStyle name="Migliaia [0] 9 2 3 3 2" xfId="36336" xr:uid="{00000000-0005-0000-0000-0000588D0000}"/>
    <cellStyle name="Migliaia [0] 9 2 3 3 3" xfId="36337" xr:uid="{00000000-0005-0000-0000-0000598D0000}"/>
    <cellStyle name="Migliaia [0] 9 2 3 4" xfId="36338" xr:uid="{00000000-0005-0000-0000-00005A8D0000}"/>
    <cellStyle name="Migliaia [0] 9 2 3 4 2" xfId="36339" xr:uid="{00000000-0005-0000-0000-00005B8D0000}"/>
    <cellStyle name="Migliaia [0] 9 2 3 4 3" xfId="36340" xr:uid="{00000000-0005-0000-0000-00005C8D0000}"/>
    <cellStyle name="Migliaia [0] 9 2 3 5" xfId="36341" xr:uid="{00000000-0005-0000-0000-00005D8D0000}"/>
    <cellStyle name="Migliaia [0] 9 2 3 5 2" xfId="36342" xr:uid="{00000000-0005-0000-0000-00005E8D0000}"/>
    <cellStyle name="Migliaia [0] 9 2 3 5 3" xfId="36343" xr:uid="{00000000-0005-0000-0000-00005F8D0000}"/>
    <cellStyle name="Migliaia [0] 9 2 3 6" xfId="36344" xr:uid="{00000000-0005-0000-0000-0000608D0000}"/>
    <cellStyle name="Migliaia [0] 9 2 3 7" xfId="36345" xr:uid="{00000000-0005-0000-0000-0000618D0000}"/>
    <cellStyle name="Migliaia [0] 9 2 4" xfId="36346" xr:uid="{00000000-0005-0000-0000-0000628D0000}"/>
    <cellStyle name="Migliaia [0] 9 2 4 2" xfId="36347" xr:uid="{00000000-0005-0000-0000-0000638D0000}"/>
    <cellStyle name="Migliaia [0] 9 2 4 2 2" xfId="36348" xr:uid="{00000000-0005-0000-0000-0000648D0000}"/>
    <cellStyle name="Migliaia [0] 9 2 4 2 2 2" xfId="36349" xr:uid="{00000000-0005-0000-0000-0000658D0000}"/>
    <cellStyle name="Migliaia [0] 9 2 4 2 2 3" xfId="36350" xr:uid="{00000000-0005-0000-0000-0000668D0000}"/>
    <cellStyle name="Migliaia [0] 9 2 4 2 3" xfId="36351" xr:uid="{00000000-0005-0000-0000-0000678D0000}"/>
    <cellStyle name="Migliaia [0] 9 2 4 2 4" xfId="36352" xr:uid="{00000000-0005-0000-0000-0000688D0000}"/>
    <cellStyle name="Migliaia [0] 9 2 4 3" xfId="36353" xr:uid="{00000000-0005-0000-0000-0000698D0000}"/>
    <cellStyle name="Migliaia [0] 9 2 4 3 2" xfId="36354" xr:uid="{00000000-0005-0000-0000-00006A8D0000}"/>
    <cellStyle name="Migliaia [0] 9 2 4 3 3" xfId="36355" xr:uid="{00000000-0005-0000-0000-00006B8D0000}"/>
    <cellStyle name="Migliaia [0] 9 2 4 4" xfId="36356" xr:uid="{00000000-0005-0000-0000-00006C8D0000}"/>
    <cellStyle name="Migliaia [0] 9 2 4 4 2" xfId="36357" xr:uid="{00000000-0005-0000-0000-00006D8D0000}"/>
    <cellStyle name="Migliaia [0] 9 2 4 4 3" xfId="36358" xr:uid="{00000000-0005-0000-0000-00006E8D0000}"/>
    <cellStyle name="Migliaia [0] 9 2 4 5" xfId="36359" xr:uid="{00000000-0005-0000-0000-00006F8D0000}"/>
    <cellStyle name="Migliaia [0] 9 2 4 5 2" xfId="36360" xr:uid="{00000000-0005-0000-0000-0000708D0000}"/>
    <cellStyle name="Migliaia [0] 9 2 4 5 3" xfId="36361" xr:uid="{00000000-0005-0000-0000-0000718D0000}"/>
    <cellStyle name="Migliaia [0] 9 2 4 6" xfId="36362" xr:uid="{00000000-0005-0000-0000-0000728D0000}"/>
    <cellStyle name="Migliaia [0] 9 2 4 7" xfId="36363" xr:uid="{00000000-0005-0000-0000-0000738D0000}"/>
    <cellStyle name="Migliaia [0] 9 2 5" xfId="36364" xr:uid="{00000000-0005-0000-0000-0000748D0000}"/>
    <cellStyle name="Migliaia [0] 9 2 5 2" xfId="36365" xr:uid="{00000000-0005-0000-0000-0000758D0000}"/>
    <cellStyle name="Migliaia [0] 9 2 5 2 2" xfId="36366" xr:uid="{00000000-0005-0000-0000-0000768D0000}"/>
    <cellStyle name="Migliaia [0] 9 2 5 2 3" xfId="36367" xr:uid="{00000000-0005-0000-0000-0000778D0000}"/>
    <cellStyle name="Migliaia [0] 9 2 5 3" xfId="36368" xr:uid="{00000000-0005-0000-0000-0000788D0000}"/>
    <cellStyle name="Migliaia [0] 9 2 5 4" xfId="36369" xr:uid="{00000000-0005-0000-0000-0000798D0000}"/>
    <cellStyle name="Migliaia [0] 9 2 6" xfId="36370" xr:uid="{00000000-0005-0000-0000-00007A8D0000}"/>
    <cellStyle name="Migliaia [0] 9 2 6 2" xfId="36371" xr:uid="{00000000-0005-0000-0000-00007B8D0000}"/>
    <cellStyle name="Migliaia [0] 9 2 6 3" xfId="36372" xr:uid="{00000000-0005-0000-0000-00007C8D0000}"/>
    <cellStyle name="Migliaia [0] 9 2 7" xfId="36373" xr:uid="{00000000-0005-0000-0000-00007D8D0000}"/>
    <cellStyle name="Migliaia [0] 9 2 7 2" xfId="36374" xr:uid="{00000000-0005-0000-0000-00007E8D0000}"/>
    <cellStyle name="Migliaia [0] 9 2 7 3" xfId="36375" xr:uid="{00000000-0005-0000-0000-00007F8D0000}"/>
    <cellStyle name="Migliaia [0] 9 2 8" xfId="36376" xr:uid="{00000000-0005-0000-0000-0000808D0000}"/>
    <cellStyle name="Migliaia [0] 9 2 8 2" xfId="36377" xr:uid="{00000000-0005-0000-0000-0000818D0000}"/>
    <cellStyle name="Migliaia [0] 9 2 8 3" xfId="36378" xr:uid="{00000000-0005-0000-0000-0000828D0000}"/>
    <cellStyle name="Migliaia [0] 9 2 9" xfId="36379" xr:uid="{00000000-0005-0000-0000-0000838D0000}"/>
    <cellStyle name="Migliaia [0] 9 3" xfId="36380" xr:uid="{00000000-0005-0000-0000-0000848D0000}"/>
    <cellStyle name="Migliaia [0] 9 3 2" xfId="36381" xr:uid="{00000000-0005-0000-0000-0000858D0000}"/>
    <cellStyle name="Migliaia [0] 9 3 2 2" xfId="36382" xr:uid="{00000000-0005-0000-0000-0000868D0000}"/>
    <cellStyle name="Migliaia [0] 9 3 2 2 2" xfId="36383" xr:uid="{00000000-0005-0000-0000-0000878D0000}"/>
    <cellStyle name="Migliaia [0] 9 3 2 2 3" xfId="36384" xr:uid="{00000000-0005-0000-0000-0000888D0000}"/>
    <cellStyle name="Migliaia [0] 9 3 2 3" xfId="36385" xr:uid="{00000000-0005-0000-0000-0000898D0000}"/>
    <cellStyle name="Migliaia [0] 9 3 2 4" xfId="36386" xr:uid="{00000000-0005-0000-0000-00008A8D0000}"/>
    <cellStyle name="Migliaia [0] 9 3 3" xfId="36387" xr:uid="{00000000-0005-0000-0000-00008B8D0000}"/>
    <cellStyle name="Migliaia [0] 9 3 3 2" xfId="36388" xr:uid="{00000000-0005-0000-0000-00008C8D0000}"/>
    <cellStyle name="Migliaia [0] 9 3 3 3" xfId="36389" xr:uid="{00000000-0005-0000-0000-00008D8D0000}"/>
    <cellStyle name="Migliaia [0] 9 3 4" xfId="36390" xr:uid="{00000000-0005-0000-0000-00008E8D0000}"/>
    <cellStyle name="Migliaia [0] 9 3 4 2" xfId="36391" xr:uid="{00000000-0005-0000-0000-00008F8D0000}"/>
    <cellStyle name="Migliaia [0] 9 3 4 3" xfId="36392" xr:uid="{00000000-0005-0000-0000-0000908D0000}"/>
    <cellStyle name="Migliaia [0] 9 3 5" xfId="36393" xr:uid="{00000000-0005-0000-0000-0000918D0000}"/>
    <cellStyle name="Migliaia [0] 9 3 5 2" xfId="36394" xr:uid="{00000000-0005-0000-0000-0000928D0000}"/>
    <cellStyle name="Migliaia [0] 9 3 5 3" xfId="36395" xr:uid="{00000000-0005-0000-0000-0000938D0000}"/>
    <cellStyle name="Migliaia [0] 9 3 6" xfId="36396" xr:uid="{00000000-0005-0000-0000-0000948D0000}"/>
    <cellStyle name="Migliaia [0] 9 3 7" xfId="36397" xr:uid="{00000000-0005-0000-0000-0000958D0000}"/>
    <cellStyle name="Migliaia [0] 9 4" xfId="36398" xr:uid="{00000000-0005-0000-0000-0000968D0000}"/>
    <cellStyle name="Migliaia [0] 9 4 2" xfId="36399" xr:uid="{00000000-0005-0000-0000-0000978D0000}"/>
    <cellStyle name="Migliaia [0] 9 4 2 2" xfId="36400" xr:uid="{00000000-0005-0000-0000-0000988D0000}"/>
    <cellStyle name="Migliaia [0] 9 4 2 2 2" xfId="36401" xr:uid="{00000000-0005-0000-0000-0000998D0000}"/>
    <cellStyle name="Migliaia [0] 9 4 2 2 3" xfId="36402" xr:uid="{00000000-0005-0000-0000-00009A8D0000}"/>
    <cellStyle name="Migliaia [0] 9 4 2 3" xfId="36403" xr:uid="{00000000-0005-0000-0000-00009B8D0000}"/>
    <cellStyle name="Migliaia [0] 9 4 2 4" xfId="36404" xr:uid="{00000000-0005-0000-0000-00009C8D0000}"/>
    <cellStyle name="Migliaia [0] 9 4 3" xfId="36405" xr:uid="{00000000-0005-0000-0000-00009D8D0000}"/>
    <cellStyle name="Migliaia [0] 9 4 3 2" xfId="36406" xr:uid="{00000000-0005-0000-0000-00009E8D0000}"/>
    <cellStyle name="Migliaia [0] 9 4 3 3" xfId="36407" xr:uid="{00000000-0005-0000-0000-00009F8D0000}"/>
    <cellStyle name="Migliaia [0] 9 4 4" xfId="36408" xr:uid="{00000000-0005-0000-0000-0000A08D0000}"/>
    <cellStyle name="Migliaia [0] 9 4 4 2" xfId="36409" xr:uid="{00000000-0005-0000-0000-0000A18D0000}"/>
    <cellStyle name="Migliaia [0] 9 4 4 3" xfId="36410" xr:uid="{00000000-0005-0000-0000-0000A28D0000}"/>
    <cellStyle name="Migliaia [0] 9 4 5" xfId="36411" xr:uid="{00000000-0005-0000-0000-0000A38D0000}"/>
    <cellStyle name="Migliaia [0] 9 4 5 2" xfId="36412" xr:uid="{00000000-0005-0000-0000-0000A48D0000}"/>
    <cellStyle name="Migliaia [0] 9 4 5 3" xfId="36413" xr:uid="{00000000-0005-0000-0000-0000A58D0000}"/>
    <cellStyle name="Migliaia [0] 9 4 6" xfId="36414" xr:uid="{00000000-0005-0000-0000-0000A68D0000}"/>
    <cellStyle name="Migliaia [0] 9 4 7" xfId="36415" xr:uid="{00000000-0005-0000-0000-0000A78D0000}"/>
    <cellStyle name="Migliaia [0] 9 5" xfId="36416" xr:uid="{00000000-0005-0000-0000-0000A88D0000}"/>
    <cellStyle name="Migliaia [0] 9 5 2" xfId="36417" xr:uid="{00000000-0005-0000-0000-0000A98D0000}"/>
    <cellStyle name="Migliaia [0] 9 5 2 2" xfId="36418" xr:uid="{00000000-0005-0000-0000-0000AA8D0000}"/>
    <cellStyle name="Migliaia [0] 9 5 2 2 2" xfId="36419" xr:uid="{00000000-0005-0000-0000-0000AB8D0000}"/>
    <cellStyle name="Migliaia [0] 9 5 2 2 3" xfId="36420" xr:uid="{00000000-0005-0000-0000-0000AC8D0000}"/>
    <cellStyle name="Migliaia [0] 9 5 2 3" xfId="36421" xr:uid="{00000000-0005-0000-0000-0000AD8D0000}"/>
    <cellStyle name="Migliaia [0] 9 5 2 4" xfId="36422" xr:uid="{00000000-0005-0000-0000-0000AE8D0000}"/>
    <cellStyle name="Migliaia [0] 9 5 3" xfId="36423" xr:uid="{00000000-0005-0000-0000-0000AF8D0000}"/>
    <cellStyle name="Migliaia [0] 9 5 3 2" xfId="36424" xr:uid="{00000000-0005-0000-0000-0000B08D0000}"/>
    <cellStyle name="Migliaia [0] 9 5 3 3" xfId="36425" xr:uid="{00000000-0005-0000-0000-0000B18D0000}"/>
    <cellStyle name="Migliaia [0] 9 5 4" xfId="36426" xr:uid="{00000000-0005-0000-0000-0000B28D0000}"/>
    <cellStyle name="Migliaia [0] 9 5 4 2" xfId="36427" xr:uid="{00000000-0005-0000-0000-0000B38D0000}"/>
    <cellStyle name="Migliaia [0] 9 5 4 3" xfId="36428" xr:uid="{00000000-0005-0000-0000-0000B48D0000}"/>
    <cellStyle name="Migliaia [0] 9 5 5" xfId="36429" xr:uid="{00000000-0005-0000-0000-0000B58D0000}"/>
    <cellStyle name="Migliaia [0] 9 5 5 2" xfId="36430" xr:uid="{00000000-0005-0000-0000-0000B68D0000}"/>
    <cellStyle name="Migliaia [0] 9 5 5 3" xfId="36431" xr:uid="{00000000-0005-0000-0000-0000B78D0000}"/>
    <cellStyle name="Migliaia [0] 9 5 6" xfId="36432" xr:uid="{00000000-0005-0000-0000-0000B88D0000}"/>
    <cellStyle name="Migliaia [0] 9 5 7" xfId="36433" xr:uid="{00000000-0005-0000-0000-0000B98D0000}"/>
    <cellStyle name="Migliaia [0] 9 6" xfId="36434" xr:uid="{00000000-0005-0000-0000-0000BA8D0000}"/>
    <cellStyle name="Migliaia [0] 9 6 2" xfId="36435" xr:uid="{00000000-0005-0000-0000-0000BB8D0000}"/>
    <cellStyle name="Migliaia [0] 9 6 2 2" xfId="36436" xr:uid="{00000000-0005-0000-0000-0000BC8D0000}"/>
    <cellStyle name="Migliaia [0] 9 6 2 3" xfId="36437" xr:uid="{00000000-0005-0000-0000-0000BD8D0000}"/>
    <cellStyle name="Migliaia [0] 9 6 3" xfId="36438" xr:uid="{00000000-0005-0000-0000-0000BE8D0000}"/>
    <cellStyle name="Migliaia [0] 9 6 4" xfId="36439" xr:uid="{00000000-0005-0000-0000-0000BF8D0000}"/>
    <cellStyle name="Migliaia [0] 9 7" xfId="36440" xr:uid="{00000000-0005-0000-0000-0000C08D0000}"/>
    <cellStyle name="Migliaia [0] 9 7 2" xfId="36441" xr:uid="{00000000-0005-0000-0000-0000C18D0000}"/>
    <cellStyle name="Migliaia [0] 9 7 3" xfId="36442" xr:uid="{00000000-0005-0000-0000-0000C28D0000}"/>
    <cellStyle name="Migliaia [0] 9 8" xfId="36443" xr:uid="{00000000-0005-0000-0000-0000C38D0000}"/>
    <cellStyle name="Migliaia [0] 9 8 2" xfId="36444" xr:uid="{00000000-0005-0000-0000-0000C48D0000}"/>
    <cellStyle name="Migliaia [0] 9 8 3" xfId="36445" xr:uid="{00000000-0005-0000-0000-0000C58D0000}"/>
    <cellStyle name="Migliaia [0] 9 9" xfId="36446" xr:uid="{00000000-0005-0000-0000-0000C68D0000}"/>
    <cellStyle name="Migliaia [0] 9 9 2" xfId="36447" xr:uid="{00000000-0005-0000-0000-0000C78D0000}"/>
    <cellStyle name="Migliaia [0] 9 9 3" xfId="36448" xr:uid="{00000000-0005-0000-0000-0000C88D0000}"/>
    <cellStyle name="Migliaia 10" xfId="36449" xr:uid="{00000000-0005-0000-0000-0000C98D0000}"/>
    <cellStyle name="Migliaia 10 2" xfId="36450" xr:uid="{00000000-0005-0000-0000-0000CA8D0000}"/>
    <cellStyle name="Migliaia 11" xfId="36451" xr:uid="{00000000-0005-0000-0000-0000CB8D0000}"/>
    <cellStyle name="Migliaia 11 10" xfId="36452" xr:uid="{00000000-0005-0000-0000-0000CC8D0000}"/>
    <cellStyle name="Migliaia 11 2" xfId="36453" xr:uid="{00000000-0005-0000-0000-0000CD8D0000}"/>
    <cellStyle name="Migliaia 11 2 2" xfId="36454" xr:uid="{00000000-0005-0000-0000-0000CE8D0000}"/>
    <cellStyle name="Migliaia 11 2 2 2" xfId="36455" xr:uid="{00000000-0005-0000-0000-0000CF8D0000}"/>
    <cellStyle name="Migliaia 11 2 2 2 2" xfId="36456" xr:uid="{00000000-0005-0000-0000-0000D08D0000}"/>
    <cellStyle name="Migliaia 11 2 2 2 3" xfId="36457" xr:uid="{00000000-0005-0000-0000-0000D18D0000}"/>
    <cellStyle name="Migliaia 11 2 2 3" xfId="36458" xr:uid="{00000000-0005-0000-0000-0000D28D0000}"/>
    <cellStyle name="Migliaia 11 2 2 4" xfId="36459" xr:uid="{00000000-0005-0000-0000-0000D38D0000}"/>
    <cellStyle name="Migliaia 11 2 3" xfId="36460" xr:uid="{00000000-0005-0000-0000-0000D48D0000}"/>
    <cellStyle name="Migliaia 11 2 3 2" xfId="36461" xr:uid="{00000000-0005-0000-0000-0000D58D0000}"/>
    <cellStyle name="Migliaia 11 2 3 3" xfId="36462" xr:uid="{00000000-0005-0000-0000-0000D68D0000}"/>
    <cellStyle name="Migliaia 11 2 4" xfId="36463" xr:uid="{00000000-0005-0000-0000-0000D78D0000}"/>
    <cellStyle name="Migliaia 11 2 4 2" xfId="36464" xr:uid="{00000000-0005-0000-0000-0000D88D0000}"/>
    <cellStyle name="Migliaia 11 2 4 3" xfId="36465" xr:uid="{00000000-0005-0000-0000-0000D98D0000}"/>
    <cellStyle name="Migliaia 11 2 5" xfId="36466" xr:uid="{00000000-0005-0000-0000-0000DA8D0000}"/>
    <cellStyle name="Migliaia 11 2 5 2" xfId="36467" xr:uid="{00000000-0005-0000-0000-0000DB8D0000}"/>
    <cellStyle name="Migliaia 11 2 5 3" xfId="36468" xr:uid="{00000000-0005-0000-0000-0000DC8D0000}"/>
    <cellStyle name="Migliaia 11 2 6" xfId="36469" xr:uid="{00000000-0005-0000-0000-0000DD8D0000}"/>
    <cellStyle name="Migliaia 11 2 7" xfId="36470" xr:uid="{00000000-0005-0000-0000-0000DE8D0000}"/>
    <cellStyle name="Migliaia 11 3" xfId="36471" xr:uid="{00000000-0005-0000-0000-0000DF8D0000}"/>
    <cellStyle name="Migliaia 11 3 2" xfId="36472" xr:uid="{00000000-0005-0000-0000-0000E08D0000}"/>
    <cellStyle name="Migliaia 11 3 2 2" xfId="36473" xr:uid="{00000000-0005-0000-0000-0000E18D0000}"/>
    <cellStyle name="Migliaia 11 3 2 2 2" xfId="36474" xr:uid="{00000000-0005-0000-0000-0000E28D0000}"/>
    <cellStyle name="Migliaia 11 3 2 2 3" xfId="36475" xr:uid="{00000000-0005-0000-0000-0000E38D0000}"/>
    <cellStyle name="Migliaia 11 3 2 3" xfId="36476" xr:uid="{00000000-0005-0000-0000-0000E48D0000}"/>
    <cellStyle name="Migliaia 11 3 2 4" xfId="36477" xr:uid="{00000000-0005-0000-0000-0000E58D0000}"/>
    <cellStyle name="Migliaia 11 3 3" xfId="36478" xr:uid="{00000000-0005-0000-0000-0000E68D0000}"/>
    <cellStyle name="Migliaia 11 3 3 2" xfId="36479" xr:uid="{00000000-0005-0000-0000-0000E78D0000}"/>
    <cellStyle name="Migliaia 11 3 3 3" xfId="36480" xr:uid="{00000000-0005-0000-0000-0000E88D0000}"/>
    <cellStyle name="Migliaia 11 3 4" xfId="36481" xr:uid="{00000000-0005-0000-0000-0000E98D0000}"/>
    <cellStyle name="Migliaia 11 3 4 2" xfId="36482" xr:uid="{00000000-0005-0000-0000-0000EA8D0000}"/>
    <cellStyle name="Migliaia 11 3 4 3" xfId="36483" xr:uid="{00000000-0005-0000-0000-0000EB8D0000}"/>
    <cellStyle name="Migliaia 11 3 5" xfId="36484" xr:uid="{00000000-0005-0000-0000-0000EC8D0000}"/>
    <cellStyle name="Migliaia 11 3 5 2" xfId="36485" xr:uid="{00000000-0005-0000-0000-0000ED8D0000}"/>
    <cellStyle name="Migliaia 11 3 5 3" xfId="36486" xr:uid="{00000000-0005-0000-0000-0000EE8D0000}"/>
    <cellStyle name="Migliaia 11 3 6" xfId="36487" xr:uid="{00000000-0005-0000-0000-0000EF8D0000}"/>
    <cellStyle name="Migliaia 11 3 7" xfId="36488" xr:uid="{00000000-0005-0000-0000-0000F08D0000}"/>
    <cellStyle name="Migliaia 11 4" xfId="36489" xr:uid="{00000000-0005-0000-0000-0000F18D0000}"/>
    <cellStyle name="Migliaia 11 4 2" xfId="36490" xr:uid="{00000000-0005-0000-0000-0000F28D0000}"/>
    <cellStyle name="Migliaia 11 4 2 2" xfId="36491" xr:uid="{00000000-0005-0000-0000-0000F38D0000}"/>
    <cellStyle name="Migliaia 11 4 2 2 2" xfId="36492" xr:uid="{00000000-0005-0000-0000-0000F48D0000}"/>
    <cellStyle name="Migliaia 11 4 2 2 3" xfId="36493" xr:uid="{00000000-0005-0000-0000-0000F58D0000}"/>
    <cellStyle name="Migliaia 11 4 2 3" xfId="36494" xr:uid="{00000000-0005-0000-0000-0000F68D0000}"/>
    <cellStyle name="Migliaia 11 4 2 4" xfId="36495" xr:uid="{00000000-0005-0000-0000-0000F78D0000}"/>
    <cellStyle name="Migliaia 11 4 3" xfId="36496" xr:uid="{00000000-0005-0000-0000-0000F88D0000}"/>
    <cellStyle name="Migliaia 11 4 3 2" xfId="36497" xr:uid="{00000000-0005-0000-0000-0000F98D0000}"/>
    <cellStyle name="Migliaia 11 4 3 3" xfId="36498" xr:uid="{00000000-0005-0000-0000-0000FA8D0000}"/>
    <cellStyle name="Migliaia 11 4 4" xfId="36499" xr:uid="{00000000-0005-0000-0000-0000FB8D0000}"/>
    <cellStyle name="Migliaia 11 4 4 2" xfId="36500" xr:uid="{00000000-0005-0000-0000-0000FC8D0000}"/>
    <cellStyle name="Migliaia 11 4 4 3" xfId="36501" xr:uid="{00000000-0005-0000-0000-0000FD8D0000}"/>
    <cellStyle name="Migliaia 11 4 5" xfId="36502" xr:uid="{00000000-0005-0000-0000-0000FE8D0000}"/>
    <cellStyle name="Migliaia 11 4 5 2" xfId="36503" xr:uid="{00000000-0005-0000-0000-0000FF8D0000}"/>
    <cellStyle name="Migliaia 11 4 5 3" xfId="36504" xr:uid="{00000000-0005-0000-0000-0000008E0000}"/>
    <cellStyle name="Migliaia 11 4 6" xfId="36505" xr:uid="{00000000-0005-0000-0000-0000018E0000}"/>
    <cellStyle name="Migliaia 11 4 7" xfId="36506" xr:uid="{00000000-0005-0000-0000-0000028E0000}"/>
    <cellStyle name="Migliaia 11 5" xfId="36507" xr:uid="{00000000-0005-0000-0000-0000038E0000}"/>
    <cellStyle name="Migliaia 11 5 2" xfId="36508" xr:uid="{00000000-0005-0000-0000-0000048E0000}"/>
    <cellStyle name="Migliaia 11 5 2 2" xfId="36509" xr:uid="{00000000-0005-0000-0000-0000058E0000}"/>
    <cellStyle name="Migliaia 11 5 2 3" xfId="36510" xr:uid="{00000000-0005-0000-0000-0000068E0000}"/>
    <cellStyle name="Migliaia 11 5 3" xfId="36511" xr:uid="{00000000-0005-0000-0000-0000078E0000}"/>
    <cellStyle name="Migliaia 11 5 4" xfId="36512" xr:uid="{00000000-0005-0000-0000-0000088E0000}"/>
    <cellStyle name="Migliaia 11 6" xfId="36513" xr:uid="{00000000-0005-0000-0000-0000098E0000}"/>
    <cellStyle name="Migliaia 11 6 2" xfId="36514" xr:uid="{00000000-0005-0000-0000-00000A8E0000}"/>
    <cellStyle name="Migliaia 11 6 3" xfId="36515" xr:uid="{00000000-0005-0000-0000-00000B8E0000}"/>
    <cellStyle name="Migliaia 11 7" xfId="36516" xr:uid="{00000000-0005-0000-0000-00000C8E0000}"/>
    <cellStyle name="Migliaia 11 7 2" xfId="36517" xr:uid="{00000000-0005-0000-0000-00000D8E0000}"/>
    <cellStyle name="Migliaia 11 7 3" xfId="36518" xr:uid="{00000000-0005-0000-0000-00000E8E0000}"/>
    <cellStyle name="Migliaia 11 8" xfId="36519" xr:uid="{00000000-0005-0000-0000-00000F8E0000}"/>
    <cellStyle name="Migliaia 11 8 2" xfId="36520" xr:uid="{00000000-0005-0000-0000-0000108E0000}"/>
    <cellStyle name="Migliaia 11 8 3" xfId="36521" xr:uid="{00000000-0005-0000-0000-0000118E0000}"/>
    <cellStyle name="Migliaia 11 9" xfId="36522" xr:uid="{00000000-0005-0000-0000-0000128E0000}"/>
    <cellStyle name="Migliaia 12" xfId="36523" xr:uid="{00000000-0005-0000-0000-0000138E0000}"/>
    <cellStyle name="Migliaia 12 10" xfId="36524" xr:uid="{00000000-0005-0000-0000-0000148E0000}"/>
    <cellStyle name="Migliaia 12 2" xfId="36525" xr:uid="{00000000-0005-0000-0000-0000158E0000}"/>
    <cellStyle name="Migliaia 12 2 2" xfId="36526" xr:uid="{00000000-0005-0000-0000-0000168E0000}"/>
    <cellStyle name="Migliaia 12 2 2 2" xfId="36527" xr:uid="{00000000-0005-0000-0000-0000178E0000}"/>
    <cellStyle name="Migliaia 12 2 2 2 2" xfId="36528" xr:uid="{00000000-0005-0000-0000-0000188E0000}"/>
    <cellStyle name="Migliaia 12 2 2 2 3" xfId="36529" xr:uid="{00000000-0005-0000-0000-0000198E0000}"/>
    <cellStyle name="Migliaia 12 2 2 3" xfId="36530" xr:uid="{00000000-0005-0000-0000-00001A8E0000}"/>
    <cellStyle name="Migliaia 12 2 2 4" xfId="36531" xr:uid="{00000000-0005-0000-0000-00001B8E0000}"/>
    <cellStyle name="Migliaia 12 2 3" xfId="36532" xr:uid="{00000000-0005-0000-0000-00001C8E0000}"/>
    <cellStyle name="Migliaia 12 2 3 2" xfId="36533" xr:uid="{00000000-0005-0000-0000-00001D8E0000}"/>
    <cellStyle name="Migliaia 12 2 3 3" xfId="36534" xr:uid="{00000000-0005-0000-0000-00001E8E0000}"/>
    <cellStyle name="Migliaia 12 2 4" xfId="36535" xr:uid="{00000000-0005-0000-0000-00001F8E0000}"/>
    <cellStyle name="Migliaia 12 2 4 2" xfId="36536" xr:uid="{00000000-0005-0000-0000-0000208E0000}"/>
    <cellStyle name="Migliaia 12 2 4 3" xfId="36537" xr:uid="{00000000-0005-0000-0000-0000218E0000}"/>
    <cellStyle name="Migliaia 12 2 5" xfId="36538" xr:uid="{00000000-0005-0000-0000-0000228E0000}"/>
    <cellStyle name="Migliaia 12 2 5 2" xfId="36539" xr:uid="{00000000-0005-0000-0000-0000238E0000}"/>
    <cellStyle name="Migliaia 12 2 5 3" xfId="36540" xr:uid="{00000000-0005-0000-0000-0000248E0000}"/>
    <cellStyle name="Migliaia 12 2 6" xfId="36541" xr:uid="{00000000-0005-0000-0000-0000258E0000}"/>
    <cellStyle name="Migliaia 12 2 7" xfId="36542" xr:uid="{00000000-0005-0000-0000-0000268E0000}"/>
    <cellStyle name="Migliaia 12 3" xfId="36543" xr:uid="{00000000-0005-0000-0000-0000278E0000}"/>
    <cellStyle name="Migliaia 12 3 2" xfId="36544" xr:uid="{00000000-0005-0000-0000-0000288E0000}"/>
    <cellStyle name="Migliaia 12 3 2 2" xfId="36545" xr:uid="{00000000-0005-0000-0000-0000298E0000}"/>
    <cellStyle name="Migliaia 12 3 2 2 2" xfId="36546" xr:uid="{00000000-0005-0000-0000-00002A8E0000}"/>
    <cellStyle name="Migliaia 12 3 2 2 3" xfId="36547" xr:uid="{00000000-0005-0000-0000-00002B8E0000}"/>
    <cellStyle name="Migliaia 12 3 2 3" xfId="36548" xr:uid="{00000000-0005-0000-0000-00002C8E0000}"/>
    <cellStyle name="Migliaia 12 3 2 4" xfId="36549" xr:uid="{00000000-0005-0000-0000-00002D8E0000}"/>
    <cellStyle name="Migliaia 12 3 3" xfId="36550" xr:uid="{00000000-0005-0000-0000-00002E8E0000}"/>
    <cellStyle name="Migliaia 12 3 3 2" xfId="36551" xr:uid="{00000000-0005-0000-0000-00002F8E0000}"/>
    <cellStyle name="Migliaia 12 3 3 3" xfId="36552" xr:uid="{00000000-0005-0000-0000-0000308E0000}"/>
    <cellStyle name="Migliaia 12 3 4" xfId="36553" xr:uid="{00000000-0005-0000-0000-0000318E0000}"/>
    <cellStyle name="Migliaia 12 3 4 2" xfId="36554" xr:uid="{00000000-0005-0000-0000-0000328E0000}"/>
    <cellStyle name="Migliaia 12 3 4 3" xfId="36555" xr:uid="{00000000-0005-0000-0000-0000338E0000}"/>
    <cellStyle name="Migliaia 12 3 5" xfId="36556" xr:uid="{00000000-0005-0000-0000-0000348E0000}"/>
    <cellStyle name="Migliaia 12 3 5 2" xfId="36557" xr:uid="{00000000-0005-0000-0000-0000358E0000}"/>
    <cellStyle name="Migliaia 12 3 5 3" xfId="36558" xr:uid="{00000000-0005-0000-0000-0000368E0000}"/>
    <cellStyle name="Migliaia 12 3 6" xfId="36559" xr:uid="{00000000-0005-0000-0000-0000378E0000}"/>
    <cellStyle name="Migliaia 12 3 7" xfId="36560" xr:uid="{00000000-0005-0000-0000-0000388E0000}"/>
    <cellStyle name="Migliaia 12 4" xfId="36561" xr:uid="{00000000-0005-0000-0000-0000398E0000}"/>
    <cellStyle name="Migliaia 12 4 2" xfId="36562" xr:uid="{00000000-0005-0000-0000-00003A8E0000}"/>
    <cellStyle name="Migliaia 12 4 2 2" xfId="36563" xr:uid="{00000000-0005-0000-0000-00003B8E0000}"/>
    <cellStyle name="Migliaia 12 4 2 2 2" xfId="36564" xr:uid="{00000000-0005-0000-0000-00003C8E0000}"/>
    <cellStyle name="Migliaia 12 4 2 2 3" xfId="36565" xr:uid="{00000000-0005-0000-0000-00003D8E0000}"/>
    <cellStyle name="Migliaia 12 4 2 3" xfId="36566" xr:uid="{00000000-0005-0000-0000-00003E8E0000}"/>
    <cellStyle name="Migliaia 12 4 2 4" xfId="36567" xr:uid="{00000000-0005-0000-0000-00003F8E0000}"/>
    <cellStyle name="Migliaia 12 4 3" xfId="36568" xr:uid="{00000000-0005-0000-0000-0000408E0000}"/>
    <cellStyle name="Migliaia 12 4 3 2" xfId="36569" xr:uid="{00000000-0005-0000-0000-0000418E0000}"/>
    <cellStyle name="Migliaia 12 4 3 3" xfId="36570" xr:uid="{00000000-0005-0000-0000-0000428E0000}"/>
    <cellStyle name="Migliaia 12 4 4" xfId="36571" xr:uid="{00000000-0005-0000-0000-0000438E0000}"/>
    <cellStyle name="Migliaia 12 4 4 2" xfId="36572" xr:uid="{00000000-0005-0000-0000-0000448E0000}"/>
    <cellStyle name="Migliaia 12 4 4 3" xfId="36573" xr:uid="{00000000-0005-0000-0000-0000458E0000}"/>
    <cellStyle name="Migliaia 12 4 5" xfId="36574" xr:uid="{00000000-0005-0000-0000-0000468E0000}"/>
    <cellStyle name="Migliaia 12 4 5 2" xfId="36575" xr:uid="{00000000-0005-0000-0000-0000478E0000}"/>
    <cellStyle name="Migliaia 12 4 5 3" xfId="36576" xr:uid="{00000000-0005-0000-0000-0000488E0000}"/>
    <cellStyle name="Migliaia 12 4 6" xfId="36577" xr:uid="{00000000-0005-0000-0000-0000498E0000}"/>
    <cellStyle name="Migliaia 12 4 7" xfId="36578" xr:uid="{00000000-0005-0000-0000-00004A8E0000}"/>
    <cellStyle name="Migliaia 12 5" xfId="36579" xr:uid="{00000000-0005-0000-0000-00004B8E0000}"/>
    <cellStyle name="Migliaia 12 5 2" xfId="36580" xr:uid="{00000000-0005-0000-0000-00004C8E0000}"/>
    <cellStyle name="Migliaia 12 5 2 2" xfId="36581" xr:uid="{00000000-0005-0000-0000-00004D8E0000}"/>
    <cellStyle name="Migliaia 12 5 2 3" xfId="36582" xr:uid="{00000000-0005-0000-0000-00004E8E0000}"/>
    <cellStyle name="Migliaia 12 5 3" xfId="36583" xr:uid="{00000000-0005-0000-0000-00004F8E0000}"/>
    <cellStyle name="Migliaia 12 5 4" xfId="36584" xr:uid="{00000000-0005-0000-0000-0000508E0000}"/>
    <cellStyle name="Migliaia 12 6" xfId="36585" xr:uid="{00000000-0005-0000-0000-0000518E0000}"/>
    <cellStyle name="Migliaia 12 6 2" xfId="36586" xr:uid="{00000000-0005-0000-0000-0000528E0000}"/>
    <cellStyle name="Migliaia 12 6 3" xfId="36587" xr:uid="{00000000-0005-0000-0000-0000538E0000}"/>
    <cellStyle name="Migliaia 12 7" xfId="36588" xr:uid="{00000000-0005-0000-0000-0000548E0000}"/>
    <cellStyle name="Migliaia 12 7 2" xfId="36589" xr:uid="{00000000-0005-0000-0000-0000558E0000}"/>
    <cellStyle name="Migliaia 12 7 3" xfId="36590" xr:uid="{00000000-0005-0000-0000-0000568E0000}"/>
    <cellStyle name="Migliaia 12 8" xfId="36591" xr:uid="{00000000-0005-0000-0000-0000578E0000}"/>
    <cellStyle name="Migliaia 12 8 2" xfId="36592" xr:uid="{00000000-0005-0000-0000-0000588E0000}"/>
    <cellStyle name="Migliaia 12 8 3" xfId="36593" xr:uid="{00000000-0005-0000-0000-0000598E0000}"/>
    <cellStyle name="Migliaia 12 9" xfId="36594" xr:uid="{00000000-0005-0000-0000-00005A8E0000}"/>
    <cellStyle name="Migliaia 13" xfId="36595" xr:uid="{00000000-0005-0000-0000-00005B8E0000}"/>
    <cellStyle name="Migliaia 13 2" xfId="36596" xr:uid="{00000000-0005-0000-0000-00005C8E0000}"/>
    <cellStyle name="Migliaia 13 2 2" xfId="36597" xr:uid="{00000000-0005-0000-0000-00005D8E0000}"/>
    <cellStyle name="Migliaia 14" xfId="36598" xr:uid="{00000000-0005-0000-0000-00005E8E0000}"/>
    <cellStyle name="Migliaia 14 2" xfId="36599" xr:uid="{00000000-0005-0000-0000-00005F8E0000}"/>
    <cellStyle name="Migliaia 14 2 2" xfId="36600" xr:uid="{00000000-0005-0000-0000-0000608E0000}"/>
    <cellStyle name="Migliaia 14 2 2 2" xfId="36601" xr:uid="{00000000-0005-0000-0000-0000618E0000}"/>
    <cellStyle name="Migliaia 14 2 2 2 2" xfId="36602" xr:uid="{00000000-0005-0000-0000-0000628E0000}"/>
    <cellStyle name="Migliaia 14 2 2 2 3" xfId="36603" xr:uid="{00000000-0005-0000-0000-0000638E0000}"/>
    <cellStyle name="Migliaia 14 2 2 3" xfId="36604" xr:uid="{00000000-0005-0000-0000-0000648E0000}"/>
    <cellStyle name="Migliaia 14 2 2 4" xfId="36605" xr:uid="{00000000-0005-0000-0000-0000658E0000}"/>
    <cellStyle name="Migliaia 14 2 3" xfId="36606" xr:uid="{00000000-0005-0000-0000-0000668E0000}"/>
    <cellStyle name="Migliaia 14 2 3 2" xfId="36607" xr:uid="{00000000-0005-0000-0000-0000678E0000}"/>
    <cellStyle name="Migliaia 14 2 3 3" xfId="36608" xr:uid="{00000000-0005-0000-0000-0000688E0000}"/>
    <cellStyle name="Migliaia 14 2 4" xfId="36609" xr:uid="{00000000-0005-0000-0000-0000698E0000}"/>
    <cellStyle name="Migliaia 14 2 4 2" xfId="36610" xr:uid="{00000000-0005-0000-0000-00006A8E0000}"/>
    <cellStyle name="Migliaia 14 2 4 3" xfId="36611" xr:uid="{00000000-0005-0000-0000-00006B8E0000}"/>
    <cellStyle name="Migliaia 14 2 5" xfId="36612" xr:uid="{00000000-0005-0000-0000-00006C8E0000}"/>
    <cellStyle name="Migliaia 14 2 5 2" xfId="36613" xr:uid="{00000000-0005-0000-0000-00006D8E0000}"/>
    <cellStyle name="Migliaia 14 2 5 3" xfId="36614" xr:uid="{00000000-0005-0000-0000-00006E8E0000}"/>
    <cellStyle name="Migliaia 14 2 6" xfId="36615" xr:uid="{00000000-0005-0000-0000-00006F8E0000}"/>
    <cellStyle name="Migliaia 14 2 7" xfId="36616" xr:uid="{00000000-0005-0000-0000-0000708E0000}"/>
    <cellStyle name="Migliaia 15" xfId="36617" xr:uid="{00000000-0005-0000-0000-0000718E0000}"/>
    <cellStyle name="Migliaia 15 2" xfId="36618" xr:uid="{00000000-0005-0000-0000-0000728E0000}"/>
    <cellStyle name="Migliaia 15 2 2" xfId="36619" xr:uid="{00000000-0005-0000-0000-0000738E0000}"/>
    <cellStyle name="Migliaia 15 2 2 2" xfId="36620" xr:uid="{00000000-0005-0000-0000-0000748E0000}"/>
    <cellStyle name="Migliaia 15 2 2 2 2" xfId="36621" xr:uid="{00000000-0005-0000-0000-0000758E0000}"/>
    <cellStyle name="Migliaia 15 2 2 2 3" xfId="36622" xr:uid="{00000000-0005-0000-0000-0000768E0000}"/>
    <cellStyle name="Migliaia 15 2 2 3" xfId="36623" xr:uid="{00000000-0005-0000-0000-0000778E0000}"/>
    <cellStyle name="Migliaia 15 2 2 4" xfId="36624" xr:uid="{00000000-0005-0000-0000-0000788E0000}"/>
    <cellStyle name="Migliaia 15 2 3" xfId="36625" xr:uid="{00000000-0005-0000-0000-0000798E0000}"/>
    <cellStyle name="Migliaia 15 2 3 2" xfId="36626" xr:uid="{00000000-0005-0000-0000-00007A8E0000}"/>
    <cellStyle name="Migliaia 15 2 3 3" xfId="36627" xr:uid="{00000000-0005-0000-0000-00007B8E0000}"/>
    <cellStyle name="Migliaia 15 2 4" xfId="36628" xr:uid="{00000000-0005-0000-0000-00007C8E0000}"/>
    <cellStyle name="Migliaia 15 2 4 2" xfId="36629" xr:uid="{00000000-0005-0000-0000-00007D8E0000}"/>
    <cellStyle name="Migliaia 15 2 4 3" xfId="36630" xr:uid="{00000000-0005-0000-0000-00007E8E0000}"/>
    <cellStyle name="Migliaia 15 2 5" xfId="36631" xr:uid="{00000000-0005-0000-0000-00007F8E0000}"/>
    <cellStyle name="Migliaia 15 2 5 2" xfId="36632" xr:uid="{00000000-0005-0000-0000-0000808E0000}"/>
    <cellStyle name="Migliaia 15 2 5 3" xfId="36633" xr:uid="{00000000-0005-0000-0000-0000818E0000}"/>
    <cellStyle name="Migliaia 15 2 6" xfId="36634" xr:uid="{00000000-0005-0000-0000-0000828E0000}"/>
    <cellStyle name="Migliaia 15 2 7" xfId="36635" xr:uid="{00000000-0005-0000-0000-0000838E0000}"/>
    <cellStyle name="Migliaia 15 3" xfId="36636" xr:uid="{00000000-0005-0000-0000-0000848E0000}"/>
    <cellStyle name="Migliaia 15 3 2" xfId="36637" xr:uid="{00000000-0005-0000-0000-0000858E0000}"/>
    <cellStyle name="Migliaia 15 3 2 2" xfId="36638" xr:uid="{00000000-0005-0000-0000-0000868E0000}"/>
    <cellStyle name="Migliaia 15 3 2 2 2" xfId="36639" xr:uid="{00000000-0005-0000-0000-0000878E0000}"/>
    <cellStyle name="Migliaia 15 3 2 2 3" xfId="36640" xr:uid="{00000000-0005-0000-0000-0000888E0000}"/>
    <cellStyle name="Migliaia 15 3 2 3" xfId="36641" xr:uid="{00000000-0005-0000-0000-0000898E0000}"/>
    <cellStyle name="Migliaia 15 3 2 4" xfId="36642" xr:uid="{00000000-0005-0000-0000-00008A8E0000}"/>
    <cellStyle name="Migliaia 15 3 3" xfId="36643" xr:uid="{00000000-0005-0000-0000-00008B8E0000}"/>
    <cellStyle name="Migliaia 15 3 3 2" xfId="36644" xr:uid="{00000000-0005-0000-0000-00008C8E0000}"/>
    <cellStyle name="Migliaia 15 3 3 3" xfId="36645" xr:uid="{00000000-0005-0000-0000-00008D8E0000}"/>
    <cellStyle name="Migliaia 15 3 4" xfId="36646" xr:uid="{00000000-0005-0000-0000-00008E8E0000}"/>
    <cellStyle name="Migliaia 15 3 4 2" xfId="36647" xr:uid="{00000000-0005-0000-0000-00008F8E0000}"/>
    <cellStyle name="Migliaia 15 3 4 3" xfId="36648" xr:uid="{00000000-0005-0000-0000-0000908E0000}"/>
    <cellStyle name="Migliaia 15 3 5" xfId="36649" xr:uid="{00000000-0005-0000-0000-0000918E0000}"/>
    <cellStyle name="Migliaia 15 3 5 2" xfId="36650" xr:uid="{00000000-0005-0000-0000-0000928E0000}"/>
    <cellStyle name="Migliaia 15 3 5 3" xfId="36651" xr:uid="{00000000-0005-0000-0000-0000938E0000}"/>
    <cellStyle name="Migliaia 15 3 6" xfId="36652" xr:uid="{00000000-0005-0000-0000-0000948E0000}"/>
    <cellStyle name="Migliaia 15 3 7" xfId="36653" xr:uid="{00000000-0005-0000-0000-0000958E0000}"/>
    <cellStyle name="Migliaia 16" xfId="36654" xr:uid="{00000000-0005-0000-0000-0000968E0000}"/>
    <cellStyle name="Migliaia 16 2" xfId="36655" xr:uid="{00000000-0005-0000-0000-0000978E0000}"/>
    <cellStyle name="Migliaia 16 2 2" xfId="36656" xr:uid="{00000000-0005-0000-0000-0000988E0000}"/>
    <cellStyle name="Migliaia 16 2 2 2" xfId="36657" xr:uid="{00000000-0005-0000-0000-0000998E0000}"/>
    <cellStyle name="Migliaia 16 2 2 3" xfId="36658" xr:uid="{00000000-0005-0000-0000-00009A8E0000}"/>
    <cellStyle name="Migliaia 16 2 3" xfId="36659" xr:uid="{00000000-0005-0000-0000-00009B8E0000}"/>
    <cellStyle name="Migliaia 16 2 4" xfId="36660" xr:uid="{00000000-0005-0000-0000-00009C8E0000}"/>
    <cellStyle name="Migliaia 16 3" xfId="36661" xr:uid="{00000000-0005-0000-0000-00009D8E0000}"/>
    <cellStyle name="Migliaia 16 3 2" xfId="36662" xr:uid="{00000000-0005-0000-0000-00009E8E0000}"/>
    <cellStyle name="Migliaia 16 3 3" xfId="36663" xr:uid="{00000000-0005-0000-0000-00009F8E0000}"/>
    <cellStyle name="Migliaia 16 4" xfId="36664" xr:uid="{00000000-0005-0000-0000-0000A08E0000}"/>
    <cellStyle name="Migliaia 16 4 2" xfId="36665" xr:uid="{00000000-0005-0000-0000-0000A18E0000}"/>
    <cellStyle name="Migliaia 16 4 3" xfId="36666" xr:uid="{00000000-0005-0000-0000-0000A28E0000}"/>
    <cellStyle name="Migliaia 16 5" xfId="36667" xr:uid="{00000000-0005-0000-0000-0000A38E0000}"/>
    <cellStyle name="Migliaia 16 5 2" xfId="36668" xr:uid="{00000000-0005-0000-0000-0000A48E0000}"/>
    <cellStyle name="Migliaia 16 5 3" xfId="36669" xr:uid="{00000000-0005-0000-0000-0000A58E0000}"/>
    <cellStyle name="Migliaia 16 6" xfId="36670" xr:uid="{00000000-0005-0000-0000-0000A68E0000}"/>
    <cellStyle name="Migliaia 16 7" xfId="36671" xr:uid="{00000000-0005-0000-0000-0000A78E0000}"/>
    <cellStyle name="Migliaia 17" xfId="36672" xr:uid="{00000000-0005-0000-0000-0000A88E0000}"/>
    <cellStyle name="Migliaia 17 2" xfId="36673" xr:uid="{00000000-0005-0000-0000-0000A98E0000}"/>
    <cellStyle name="Migliaia 17 2 2" xfId="36674" xr:uid="{00000000-0005-0000-0000-0000AA8E0000}"/>
    <cellStyle name="Migliaia 17 2 2 2" xfId="36675" xr:uid="{00000000-0005-0000-0000-0000AB8E0000}"/>
    <cellStyle name="Migliaia 17 2 2 3" xfId="36676" xr:uid="{00000000-0005-0000-0000-0000AC8E0000}"/>
    <cellStyle name="Migliaia 17 2 3" xfId="36677" xr:uid="{00000000-0005-0000-0000-0000AD8E0000}"/>
    <cellStyle name="Migliaia 17 2 4" xfId="36678" xr:uid="{00000000-0005-0000-0000-0000AE8E0000}"/>
    <cellStyle name="Migliaia 17 3" xfId="36679" xr:uid="{00000000-0005-0000-0000-0000AF8E0000}"/>
    <cellStyle name="Migliaia 17 3 2" xfId="36680" xr:uid="{00000000-0005-0000-0000-0000B08E0000}"/>
    <cellStyle name="Migliaia 17 3 3" xfId="36681" xr:uid="{00000000-0005-0000-0000-0000B18E0000}"/>
    <cellStyle name="Migliaia 17 4" xfId="36682" xr:uid="{00000000-0005-0000-0000-0000B28E0000}"/>
    <cellStyle name="Migliaia 17 4 2" xfId="36683" xr:uid="{00000000-0005-0000-0000-0000B38E0000}"/>
    <cellStyle name="Migliaia 17 4 3" xfId="36684" xr:uid="{00000000-0005-0000-0000-0000B48E0000}"/>
    <cellStyle name="Migliaia 17 5" xfId="36685" xr:uid="{00000000-0005-0000-0000-0000B58E0000}"/>
    <cellStyle name="Migliaia 17 5 2" xfId="36686" xr:uid="{00000000-0005-0000-0000-0000B68E0000}"/>
    <cellStyle name="Migliaia 17 5 3" xfId="36687" xr:uid="{00000000-0005-0000-0000-0000B78E0000}"/>
    <cellStyle name="Migliaia 17 6" xfId="36688" xr:uid="{00000000-0005-0000-0000-0000B88E0000}"/>
    <cellStyle name="Migliaia 17 7" xfId="36689" xr:uid="{00000000-0005-0000-0000-0000B98E0000}"/>
    <cellStyle name="Migliaia 18" xfId="36690" xr:uid="{00000000-0005-0000-0000-0000BA8E0000}"/>
    <cellStyle name="Migliaia 19" xfId="36691" xr:uid="{00000000-0005-0000-0000-0000BB8E0000}"/>
    <cellStyle name="Migliaia 2" xfId="36692" xr:uid="{00000000-0005-0000-0000-0000BC8E0000}"/>
    <cellStyle name="Migliaia 2 2" xfId="36693" xr:uid="{00000000-0005-0000-0000-0000BD8E0000}"/>
    <cellStyle name="Migliaia 2 2 2" xfId="36694" xr:uid="{00000000-0005-0000-0000-0000BE8E0000}"/>
    <cellStyle name="Migliaia 2 2 2 2" xfId="36695" xr:uid="{00000000-0005-0000-0000-0000BF8E0000}"/>
    <cellStyle name="Migliaia 2 2 2 3" xfId="36696" xr:uid="{00000000-0005-0000-0000-0000C08E0000}"/>
    <cellStyle name="Migliaia 2 2 2 4" xfId="36697" xr:uid="{00000000-0005-0000-0000-0000C18E0000}"/>
    <cellStyle name="Migliaia 2 2 2 4 2" xfId="36698" xr:uid="{00000000-0005-0000-0000-0000C28E0000}"/>
    <cellStyle name="Migliaia 2 2 2 4 2 2" xfId="36699" xr:uid="{00000000-0005-0000-0000-0000C38E0000}"/>
    <cellStyle name="Migliaia 2 2 2 4 2 2 2" xfId="36700" xr:uid="{00000000-0005-0000-0000-0000C48E0000}"/>
    <cellStyle name="Migliaia 2 2 2 4 2 2 3" xfId="36701" xr:uid="{00000000-0005-0000-0000-0000C58E0000}"/>
    <cellStyle name="Migliaia 2 2 2 4 2 3" xfId="36702" xr:uid="{00000000-0005-0000-0000-0000C68E0000}"/>
    <cellStyle name="Migliaia 2 2 2 4 2 4" xfId="36703" xr:uid="{00000000-0005-0000-0000-0000C78E0000}"/>
    <cellStyle name="Migliaia 2 2 2 4 3" xfId="36704" xr:uid="{00000000-0005-0000-0000-0000C88E0000}"/>
    <cellStyle name="Migliaia 2 2 2 4 3 2" xfId="36705" xr:uid="{00000000-0005-0000-0000-0000C98E0000}"/>
    <cellStyle name="Migliaia 2 2 2 4 3 3" xfId="36706" xr:uid="{00000000-0005-0000-0000-0000CA8E0000}"/>
    <cellStyle name="Migliaia 2 2 2 4 4" xfId="36707" xr:uid="{00000000-0005-0000-0000-0000CB8E0000}"/>
    <cellStyle name="Migliaia 2 2 2 4 4 2" xfId="36708" xr:uid="{00000000-0005-0000-0000-0000CC8E0000}"/>
    <cellStyle name="Migliaia 2 2 2 4 4 3" xfId="36709" xr:uid="{00000000-0005-0000-0000-0000CD8E0000}"/>
    <cellStyle name="Migliaia 2 2 2 4 5" xfId="36710" xr:uid="{00000000-0005-0000-0000-0000CE8E0000}"/>
    <cellStyle name="Migliaia 2 2 2 4 5 2" xfId="36711" xr:uid="{00000000-0005-0000-0000-0000CF8E0000}"/>
    <cellStyle name="Migliaia 2 2 2 4 5 3" xfId="36712" xr:uid="{00000000-0005-0000-0000-0000D08E0000}"/>
    <cellStyle name="Migliaia 2 2 2 4 6" xfId="36713" xr:uid="{00000000-0005-0000-0000-0000D18E0000}"/>
    <cellStyle name="Migliaia 2 2 2 4 7" xfId="36714" xr:uid="{00000000-0005-0000-0000-0000D28E0000}"/>
    <cellStyle name="Migliaia 2 2 3" xfId="36715" xr:uid="{00000000-0005-0000-0000-0000D38E0000}"/>
    <cellStyle name="Migliaia 2 2 3 10" xfId="36716" xr:uid="{00000000-0005-0000-0000-0000D48E0000}"/>
    <cellStyle name="Migliaia 2 2 3 11" xfId="36717" xr:uid="{00000000-0005-0000-0000-0000D58E0000}"/>
    <cellStyle name="Migliaia 2 2 3 2" xfId="36718" xr:uid="{00000000-0005-0000-0000-0000D68E0000}"/>
    <cellStyle name="Migliaia 2 2 3 2 2" xfId="36719" xr:uid="{00000000-0005-0000-0000-0000D78E0000}"/>
    <cellStyle name="Migliaia 2 2 3 2 2 2" xfId="36720" xr:uid="{00000000-0005-0000-0000-0000D88E0000}"/>
    <cellStyle name="Migliaia 2 2 3 2 2 2 2" xfId="36721" xr:uid="{00000000-0005-0000-0000-0000D98E0000}"/>
    <cellStyle name="Migliaia 2 2 3 2 2 2 3" xfId="36722" xr:uid="{00000000-0005-0000-0000-0000DA8E0000}"/>
    <cellStyle name="Migliaia 2 2 3 2 2 3" xfId="36723" xr:uid="{00000000-0005-0000-0000-0000DB8E0000}"/>
    <cellStyle name="Migliaia 2 2 3 2 2 4" xfId="36724" xr:uid="{00000000-0005-0000-0000-0000DC8E0000}"/>
    <cellStyle name="Migliaia 2 2 3 2 3" xfId="36725" xr:uid="{00000000-0005-0000-0000-0000DD8E0000}"/>
    <cellStyle name="Migliaia 2 2 3 2 3 2" xfId="36726" xr:uid="{00000000-0005-0000-0000-0000DE8E0000}"/>
    <cellStyle name="Migliaia 2 2 3 2 3 3" xfId="36727" xr:uid="{00000000-0005-0000-0000-0000DF8E0000}"/>
    <cellStyle name="Migliaia 2 2 3 2 4" xfId="36728" xr:uid="{00000000-0005-0000-0000-0000E08E0000}"/>
    <cellStyle name="Migliaia 2 2 3 2 4 2" xfId="36729" xr:uid="{00000000-0005-0000-0000-0000E18E0000}"/>
    <cellStyle name="Migliaia 2 2 3 2 4 3" xfId="36730" xr:uid="{00000000-0005-0000-0000-0000E28E0000}"/>
    <cellStyle name="Migliaia 2 2 3 2 5" xfId="36731" xr:uid="{00000000-0005-0000-0000-0000E38E0000}"/>
    <cellStyle name="Migliaia 2 2 3 2 5 2" xfId="36732" xr:uid="{00000000-0005-0000-0000-0000E48E0000}"/>
    <cellStyle name="Migliaia 2 2 3 2 5 3" xfId="36733" xr:uid="{00000000-0005-0000-0000-0000E58E0000}"/>
    <cellStyle name="Migliaia 2 2 3 2 6" xfId="36734" xr:uid="{00000000-0005-0000-0000-0000E68E0000}"/>
    <cellStyle name="Migliaia 2 2 3 2 7" xfId="36735" xr:uid="{00000000-0005-0000-0000-0000E78E0000}"/>
    <cellStyle name="Migliaia 2 2 3 3" xfId="36736" xr:uid="{00000000-0005-0000-0000-0000E88E0000}"/>
    <cellStyle name="Migliaia 2 2 3 3 2" xfId="36737" xr:uid="{00000000-0005-0000-0000-0000E98E0000}"/>
    <cellStyle name="Migliaia 2 2 3 3 2 2" xfId="36738" xr:uid="{00000000-0005-0000-0000-0000EA8E0000}"/>
    <cellStyle name="Migliaia 2 2 3 3 2 2 2" xfId="36739" xr:uid="{00000000-0005-0000-0000-0000EB8E0000}"/>
    <cellStyle name="Migliaia 2 2 3 3 2 2 3" xfId="36740" xr:uid="{00000000-0005-0000-0000-0000EC8E0000}"/>
    <cellStyle name="Migliaia 2 2 3 3 2 3" xfId="36741" xr:uid="{00000000-0005-0000-0000-0000ED8E0000}"/>
    <cellStyle name="Migliaia 2 2 3 3 2 4" xfId="36742" xr:uid="{00000000-0005-0000-0000-0000EE8E0000}"/>
    <cellStyle name="Migliaia 2 2 3 3 3" xfId="36743" xr:uid="{00000000-0005-0000-0000-0000EF8E0000}"/>
    <cellStyle name="Migliaia 2 2 3 3 3 2" xfId="36744" xr:uid="{00000000-0005-0000-0000-0000F08E0000}"/>
    <cellStyle name="Migliaia 2 2 3 3 3 3" xfId="36745" xr:uid="{00000000-0005-0000-0000-0000F18E0000}"/>
    <cellStyle name="Migliaia 2 2 3 3 4" xfId="36746" xr:uid="{00000000-0005-0000-0000-0000F28E0000}"/>
    <cellStyle name="Migliaia 2 2 3 3 4 2" xfId="36747" xr:uid="{00000000-0005-0000-0000-0000F38E0000}"/>
    <cellStyle name="Migliaia 2 2 3 3 4 3" xfId="36748" xr:uid="{00000000-0005-0000-0000-0000F48E0000}"/>
    <cellStyle name="Migliaia 2 2 3 3 5" xfId="36749" xr:uid="{00000000-0005-0000-0000-0000F58E0000}"/>
    <cellStyle name="Migliaia 2 2 3 3 5 2" xfId="36750" xr:uid="{00000000-0005-0000-0000-0000F68E0000}"/>
    <cellStyle name="Migliaia 2 2 3 3 5 3" xfId="36751" xr:uid="{00000000-0005-0000-0000-0000F78E0000}"/>
    <cellStyle name="Migliaia 2 2 3 3 6" xfId="36752" xr:uid="{00000000-0005-0000-0000-0000F88E0000}"/>
    <cellStyle name="Migliaia 2 2 3 3 7" xfId="36753" xr:uid="{00000000-0005-0000-0000-0000F98E0000}"/>
    <cellStyle name="Migliaia 2 2 3 4" xfId="36754" xr:uid="{00000000-0005-0000-0000-0000FA8E0000}"/>
    <cellStyle name="Migliaia 2 2 3 4 2" xfId="36755" xr:uid="{00000000-0005-0000-0000-0000FB8E0000}"/>
    <cellStyle name="Migliaia 2 2 3 4 2 2" xfId="36756" xr:uid="{00000000-0005-0000-0000-0000FC8E0000}"/>
    <cellStyle name="Migliaia 2 2 3 4 2 2 2" xfId="36757" xr:uid="{00000000-0005-0000-0000-0000FD8E0000}"/>
    <cellStyle name="Migliaia 2 2 3 4 2 2 3" xfId="36758" xr:uid="{00000000-0005-0000-0000-0000FE8E0000}"/>
    <cellStyle name="Migliaia 2 2 3 4 2 3" xfId="36759" xr:uid="{00000000-0005-0000-0000-0000FF8E0000}"/>
    <cellStyle name="Migliaia 2 2 3 4 2 4" xfId="36760" xr:uid="{00000000-0005-0000-0000-0000008F0000}"/>
    <cellStyle name="Migliaia 2 2 3 4 3" xfId="36761" xr:uid="{00000000-0005-0000-0000-0000018F0000}"/>
    <cellStyle name="Migliaia 2 2 3 4 3 2" xfId="36762" xr:uid="{00000000-0005-0000-0000-0000028F0000}"/>
    <cellStyle name="Migliaia 2 2 3 4 3 3" xfId="36763" xr:uid="{00000000-0005-0000-0000-0000038F0000}"/>
    <cellStyle name="Migliaia 2 2 3 4 4" xfId="36764" xr:uid="{00000000-0005-0000-0000-0000048F0000}"/>
    <cellStyle name="Migliaia 2 2 3 4 4 2" xfId="36765" xr:uid="{00000000-0005-0000-0000-0000058F0000}"/>
    <cellStyle name="Migliaia 2 2 3 4 4 3" xfId="36766" xr:uid="{00000000-0005-0000-0000-0000068F0000}"/>
    <cellStyle name="Migliaia 2 2 3 4 5" xfId="36767" xr:uid="{00000000-0005-0000-0000-0000078F0000}"/>
    <cellStyle name="Migliaia 2 2 3 4 5 2" xfId="36768" xr:uid="{00000000-0005-0000-0000-0000088F0000}"/>
    <cellStyle name="Migliaia 2 2 3 4 5 3" xfId="36769" xr:uid="{00000000-0005-0000-0000-0000098F0000}"/>
    <cellStyle name="Migliaia 2 2 3 4 6" xfId="36770" xr:uid="{00000000-0005-0000-0000-00000A8F0000}"/>
    <cellStyle name="Migliaia 2 2 3 4 7" xfId="36771" xr:uid="{00000000-0005-0000-0000-00000B8F0000}"/>
    <cellStyle name="Migliaia 2 2 3 5" xfId="36772" xr:uid="{00000000-0005-0000-0000-00000C8F0000}"/>
    <cellStyle name="Migliaia 2 2 3 5 2" xfId="36773" xr:uid="{00000000-0005-0000-0000-00000D8F0000}"/>
    <cellStyle name="Migliaia 2 2 3 5 2 2" xfId="36774" xr:uid="{00000000-0005-0000-0000-00000E8F0000}"/>
    <cellStyle name="Migliaia 2 2 3 5 2 2 2" xfId="36775" xr:uid="{00000000-0005-0000-0000-00000F8F0000}"/>
    <cellStyle name="Migliaia 2 2 3 5 2 2 3" xfId="36776" xr:uid="{00000000-0005-0000-0000-0000108F0000}"/>
    <cellStyle name="Migliaia 2 2 3 5 2 3" xfId="36777" xr:uid="{00000000-0005-0000-0000-0000118F0000}"/>
    <cellStyle name="Migliaia 2 2 3 5 2 4" xfId="36778" xr:uid="{00000000-0005-0000-0000-0000128F0000}"/>
    <cellStyle name="Migliaia 2 2 3 5 3" xfId="36779" xr:uid="{00000000-0005-0000-0000-0000138F0000}"/>
    <cellStyle name="Migliaia 2 2 3 5 3 2" xfId="36780" xr:uid="{00000000-0005-0000-0000-0000148F0000}"/>
    <cellStyle name="Migliaia 2 2 3 5 3 3" xfId="36781" xr:uid="{00000000-0005-0000-0000-0000158F0000}"/>
    <cellStyle name="Migliaia 2 2 3 5 4" xfId="36782" xr:uid="{00000000-0005-0000-0000-0000168F0000}"/>
    <cellStyle name="Migliaia 2 2 3 5 4 2" xfId="36783" xr:uid="{00000000-0005-0000-0000-0000178F0000}"/>
    <cellStyle name="Migliaia 2 2 3 5 4 3" xfId="36784" xr:uid="{00000000-0005-0000-0000-0000188F0000}"/>
    <cellStyle name="Migliaia 2 2 3 5 5" xfId="36785" xr:uid="{00000000-0005-0000-0000-0000198F0000}"/>
    <cellStyle name="Migliaia 2 2 3 5 5 2" xfId="36786" xr:uid="{00000000-0005-0000-0000-00001A8F0000}"/>
    <cellStyle name="Migliaia 2 2 3 5 5 3" xfId="36787" xr:uid="{00000000-0005-0000-0000-00001B8F0000}"/>
    <cellStyle name="Migliaia 2 2 3 5 6" xfId="36788" xr:uid="{00000000-0005-0000-0000-00001C8F0000}"/>
    <cellStyle name="Migliaia 2 2 3 5 7" xfId="36789" xr:uid="{00000000-0005-0000-0000-00001D8F0000}"/>
    <cellStyle name="Migliaia 2 2 3 6" xfId="36790" xr:uid="{00000000-0005-0000-0000-00001E8F0000}"/>
    <cellStyle name="Migliaia 2 2 3 6 2" xfId="36791" xr:uid="{00000000-0005-0000-0000-00001F8F0000}"/>
    <cellStyle name="Migliaia 2 2 3 6 2 2" xfId="36792" xr:uid="{00000000-0005-0000-0000-0000208F0000}"/>
    <cellStyle name="Migliaia 2 2 3 6 2 3" xfId="36793" xr:uid="{00000000-0005-0000-0000-0000218F0000}"/>
    <cellStyle name="Migliaia 2 2 3 6 3" xfId="36794" xr:uid="{00000000-0005-0000-0000-0000228F0000}"/>
    <cellStyle name="Migliaia 2 2 3 6 4" xfId="36795" xr:uid="{00000000-0005-0000-0000-0000238F0000}"/>
    <cellStyle name="Migliaia 2 2 3 7" xfId="36796" xr:uid="{00000000-0005-0000-0000-0000248F0000}"/>
    <cellStyle name="Migliaia 2 2 3 7 2" xfId="36797" xr:uid="{00000000-0005-0000-0000-0000258F0000}"/>
    <cellStyle name="Migliaia 2 2 3 7 3" xfId="36798" xr:uid="{00000000-0005-0000-0000-0000268F0000}"/>
    <cellStyle name="Migliaia 2 2 3 8" xfId="36799" xr:uid="{00000000-0005-0000-0000-0000278F0000}"/>
    <cellStyle name="Migliaia 2 2 3 8 2" xfId="36800" xr:uid="{00000000-0005-0000-0000-0000288F0000}"/>
    <cellStyle name="Migliaia 2 2 3 8 3" xfId="36801" xr:uid="{00000000-0005-0000-0000-0000298F0000}"/>
    <cellStyle name="Migliaia 2 2 3 9" xfId="36802" xr:uid="{00000000-0005-0000-0000-00002A8F0000}"/>
    <cellStyle name="Migliaia 2 2 3 9 2" xfId="36803" xr:uid="{00000000-0005-0000-0000-00002B8F0000}"/>
    <cellStyle name="Migliaia 2 2 3 9 3" xfId="36804" xr:uid="{00000000-0005-0000-0000-00002C8F0000}"/>
    <cellStyle name="Migliaia 2 2 4" xfId="36805" xr:uid="{00000000-0005-0000-0000-00002D8F0000}"/>
    <cellStyle name="Migliaia 2 2 5" xfId="36806" xr:uid="{00000000-0005-0000-0000-00002E8F0000}"/>
    <cellStyle name="Migliaia 2 2 5 2" xfId="36807" xr:uid="{00000000-0005-0000-0000-00002F8F0000}"/>
    <cellStyle name="Migliaia 2 2 5 3" xfId="36808" xr:uid="{00000000-0005-0000-0000-0000308F0000}"/>
    <cellStyle name="Migliaia 2 3" xfId="36809" xr:uid="{00000000-0005-0000-0000-0000318F0000}"/>
    <cellStyle name="Migliaia 2 3 2" xfId="36810" xr:uid="{00000000-0005-0000-0000-0000328F0000}"/>
    <cellStyle name="Migliaia 2 3 2 2" xfId="36811" xr:uid="{00000000-0005-0000-0000-0000338F0000}"/>
    <cellStyle name="Migliaia 2 3 2 3" xfId="36812" xr:uid="{00000000-0005-0000-0000-0000348F0000}"/>
    <cellStyle name="Migliaia 2 3 2 3 2" xfId="36813" xr:uid="{00000000-0005-0000-0000-0000358F0000}"/>
    <cellStyle name="Migliaia 2 3 2 3 2 2" xfId="36814" xr:uid="{00000000-0005-0000-0000-0000368F0000}"/>
    <cellStyle name="Migliaia 2 3 2 3 2 2 2" xfId="36815" xr:uid="{00000000-0005-0000-0000-0000378F0000}"/>
    <cellStyle name="Migliaia 2 3 2 3 2 2 3" xfId="36816" xr:uid="{00000000-0005-0000-0000-0000388F0000}"/>
    <cellStyle name="Migliaia 2 3 2 3 2 3" xfId="36817" xr:uid="{00000000-0005-0000-0000-0000398F0000}"/>
    <cellStyle name="Migliaia 2 3 2 3 2 4" xfId="36818" xr:uid="{00000000-0005-0000-0000-00003A8F0000}"/>
    <cellStyle name="Migliaia 2 3 2 3 3" xfId="36819" xr:uid="{00000000-0005-0000-0000-00003B8F0000}"/>
    <cellStyle name="Migliaia 2 3 2 3 3 2" xfId="36820" xr:uid="{00000000-0005-0000-0000-00003C8F0000}"/>
    <cellStyle name="Migliaia 2 3 2 3 3 3" xfId="36821" xr:uid="{00000000-0005-0000-0000-00003D8F0000}"/>
    <cellStyle name="Migliaia 2 3 2 3 4" xfId="36822" xr:uid="{00000000-0005-0000-0000-00003E8F0000}"/>
    <cellStyle name="Migliaia 2 3 2 3 4 2" xfId="36823" xr:uid="{00000000-0005-0000-0000-00003F8F0000}"/>
    <cellStyle name="Migliaia 2 3 2 3 4 3" xfId="36824" xr:uid="{00000000-0005-0000-0000-0000408F0000}"/>
    <cellStyle name="Migliaia 2 3 2 3 5" xfId="36825" xr:uid="{00000000-0005-0000-0000-0000418F0000}"/>
    <cellStyle name="Migliaia 2 3 2 3 5 2" xfId="36826" xr:uid="{00000000-0005-0000-0000-0000428F0000}"/>
    <cellStyle name="Migliaia 2 3 2 3 5 3" xfId="36827" xr:uid="{00000000-0005-0000-0000-0000438F0000}"/>
    <cellStyle name="Migliaia 2 3 2 3 6" xfId="36828" xr:uid="{00000000-0005-0000-0000-0000448F0000}"/>
    <cellStyle name="Migliaia 2 3 2 3 7" xfId="36829" xr:uid="{00000000-0005-0000-0000-0000458F0000}"/>
    <cellStyle name="Migliaia 2 3 3" xfId="36830" xr:uid="{00000000-0005-0000-0000-0000468F0000}"/>
    <cellStyle name="Migliaia 2 3 4" xfId="36831" xr:uid="{00000000-0005-0000-0000-0000478F0000}"/>
    <cellStyle name="Migliaia 2 3 4 2" xfId="36832" xr:uid="{00000000-0005-0000-0000-0000488F0000}"/>
    <cellStyle name="Migliaia 2 3 4 2 2" xfId="36833" xr:uid="{00000000-0005-0000-0000-0000498F0000}"/>
    <cellStyle name="Migliaia 2 3 4 2 2 2" xfId="36834" xr:uid="{00000000-0005-0000-0000-00004A8F0000}"/>
    <cellStyle name="Migliaia 2 3 4 2 2 3" xfId="36835" xr:uid="{00000000-0005-0000-0000-00004B8F0000}"/>
    <cellStyle name="Migliaia 2 3 4 2 3" xfId="36836" xr:uid="{00000000-0005-0000-0000-00004C8F0000}"/>
    <cellStyle name="Migliaia 2 3 4 2 4" xfId="36837" xr:uid="{00000000-0005-0000-0000-00004D8F0000}"/>
    <cellStyle name="Migliaia 2 3 4 3" xfId="36838" xr:uid="{00000000-0005-0000-0000-00004E8F0000}"/>
    <cellStyle name="Migliaia 2 3 4 3 2" xfId="36839" xr:uid="{00000000-0005-0000-0000-00004F8F0000}"/>
    <cellStyle name="Migliaia 2 3 4 3 3" xfId="36840" xr:uid="{00000000-0005-0000-0000-0000508F0000}"/>
    <cellStyle name="Migliaia 2 3 4 4" xfId="36841" xr:uid="{00000000-0005-0000-0000-0000518F0000}"/>
    <cellStyle name="Migliaia 2 3 4 4 2" xfId="36842" xr:uid="{00000000-0005-0000-0000-0000528F0000}"/>
    <cellStyle name="Migliaia 2 3 4 4 3" xfId="36843" xr:uid="{00000000-0005-0000-0000-0000538F0000}"/>
    <cellStyle name="Migliaia 2 3 4 5" xfId="36844" xr:uid="{00000000-0005-0000-0000-0000548F0000}"/>
    <cellStyle name="Migliaia 2 3 4 5 2" xfId="36845" xr:uid="{00000000-0005-0000-0000-0000558F0000}"/>
    <cellStyle name="Migliaia 2 3 4 5 3" xfId="36846" xr:uid="{00000000-0005-0000-0000-0000568F0000}"/>
    <cellStyle name="Migliaia 2 3 4 6" xfId="36847" xr:uid="{00000000-0005-0000-0000-0000578F0000}"/>
    <cellStyle name="Migliaia 2 3 4 7" xfId="36848" xr:uid="{00000000-0005-0000-0000-0000588F0000}"/>
    <cellStyle name="Migliaia 2 4" xfId="36849" xr:uid="{00000000-0005-0000-0000-0000598F0000}"/>
    <cellStyle name="Migliaia 2 4 2" xfId="36850" xr:uid="{00000000-0005-0000-0000-00005A8F0000}"/>
    <cellStyle name="Migliaia 2 4 2 2" xfId="36851" xr:uid="{00000000-0005-0000-0000-00005B8F0000}"/>
    <cellStyle name="Migliaia 2 4 2 2 2" xfId="36852" xr:uid="{00000000-0005-0000-0000-00005C8F0000}"/>
    <cellStyle name="Migliaia 2 4 2 2 2 2" xfId="36853" xr:uid="{00000000-0005-0000-0000-00005D8F0000}"/>
    <cellStyle name="Migliaia 2 4 2 2 2 3" xfId="36854" xr:uid="{00000000-0005-0000-0000-00005E8F0000}"/>
    <cellStyle name="Migliaia 2 4 2 2 3" xfId="36855" xr:uid="{00000000-0005-0000-0000-00005F8F0000}"/>
    <cellStyle name="Migliaia 2 4 2 2 4" xfId="36856" xr:uid="{00000000-0005-0000-0000-0000608F0000}"/>
    <cellStyle name="Migliaia 2 4 2 3" xfId="36857" xr:uid="{00000000-0005-0000-0000-0000618F0000}"/>
    <cellStyle name="Migliaia 2 4 2 3 2" xfId="36858" xr:uid="{00000000-0005-0000-0000-0000628F0000}"/>
    <cellStyle name="Migliaia 2 4 2 3 3" xfId="36859" xr:uid="{00000000-0005-0000-0000-0000638F0000}"/>
    <cellStyle name="Migliaia 2 4 2 4" xfId="36860" xr:uid="{00000000-0005-0000-0000-0000648F0000}"/>
    <cellStyle name="Migliaia 2 4 2 4 2" xfId="36861" xr:uid="{00000000-0005-0000-0000-0000658F0000}"/>
    <cellStyle name="Migliaia 2 4 2 4 3" xfId="36862" xr:uid="{00000000-0005-0000-0000-0000668F0000}"/>
    <cellStyle name="Migliaia 2 4 2 5" xfId="36863" xr:uid="{00000000-0005-0000-0000-0000678F0000}"/>
    <cellStyle name="Migliaia 2 4 2 5 2" xfId="36864" xr:uid="{00000000-0005-0000-0000-0000688F0000}"/>
    <cellStyle name="Migliaia 2 4 2 5 3" xfId="36865" xr:uid="{00000000-0005-0000-0000-0000698F0000}"/>
    <cellStyle name="Migliaia 2 4 2 6" xfId="36866" xr:uid="{00000000-0005-0000-0000-00006A8F0000}"/>
    <cellStyle name="Migliaia 2 4 2 7" xfId="36867" xr:uid="{00000000-0005-0000-0000-00006B8F0000}"/>
    <cellStyle name="Migliaia 2 5" xfId="36868" xr:uid="{00000000-0005-0000-0000-00006C8F0000}"/>
    <cellStyle name="Migliaia 2 5 2" xfId="36869" xr:uid="{00000000-0005-0000-0000-00006D8F0000}"/>
    <cellStyle name="Migliaia 2 5 2 2" xfId="36870" xr:uid="{00000000-0005-0000-0000-00006E8F0000}"/>
    <cellStyle name="Migliaia 2 5 3" xfId="36871" xr:uid="{00000000-0005-0000-0000-00006F8F0000}"/>
    <cellStyle name="Migliaia 2 5 4" xfId="36872" xr:uid="{00000000-0005-0000-0000-0000708F0000}"/>
    <cellStyle name="Migliaia 2 6" xfId="36873" xr:uid="{00000000-0005-0000-0000-0000718F0000}"/>
    <cellStyle name="Migliaia 20" xfId="36874" xr:uid="{00000000-0005-0000-0000-0000728F0000}"/>
    <cellStyle name="Migliaia 20 2" xfId="36875" xr:uid="{00000000-0005-0000-0000-0000738F0000}"/>
    <cellStyle name="Migliaia 20 2 2" xfId="36876" xr:uid="{00000000-0005-0000-0000-0000748F0000}"/>
    <cellStyle name="Migliaia 20 2 2 2" xfId="36877" xr:uid="{00000000-0005-0000-0000-0000758F0000}"/>
    <cellStyle name="Migliaia 20 2 2 3" xfId="36878" xr:uid="{00000000-0005-0000-0000-0000768F0000}"/>
    <cellStyle name="Migliaia 20 2 3" xfId="36879" xr:uid="{00000000-0005-0000-0000-0000778F0000}"/>
    <cellStyle name="Migliaia 20 2 4" xfId="36880" xr:uid="{00000000-0005-0000-0000-0000788F0000}"/>
    <cellStyle name="Migliaia 20 3" xfId="36881" xr:uid="{00000000-0005-0000-0000-0000798F0000}"/>
    <cellStyle name="Migliaia 20 3 2" xfId="36882" xr:uid="{00000000-0005-0000-0000-00007A8F0000}"/>
    <cellStyle name="Migliaia 20 3 3" xfId="36883" xr:uid="{00000000-0005-0000-0000-00007B8F0000}"/>
    <cellStyle name="Migliaia 20 4" xfId="36884" xr:uid="{00000000-0005-0000-0000-00007C8F0000}"/>
    <cellStyle name="Migliaia 20 4 2" xfId="36885" xr:uid="{00000000-0005-0000-0000-00007D8F0000}"/>
    <cellStyle name="Migliaia 20 4 3" xfId="36886" xr:uid="{00000000-0005-0000-0000-00007E8F0000}"/>
    <cellStyle name="Migliaia 20 5" xfId="36887" xr:uid="{00000000-0005-0000-0000-00007F8F0000}"/>
    <cellStyle name="Migliaia 20 5 2" xfId="36888" xr:uid="{00000000-0005-0000-0000-0000808F0000}"/>
    <cellStyle name="Migliaia 20 5 3" xfId="36889" xr:uid="{00000000-0005-0000-0000-0000818F0000}"/>
    <cellStyle name="Migliaia 20 6" xfId="36890" xr:uid="{00000000-0005-0000-0000-0000828F0000}"/>
    <cellStyle name="Migliaia 20 7" xfId="36891" xr:uid="{00000000-0005-0000-0000-0000838F0000}"/>
    <cellStyle name="Migliaia 21" xfId="36892" xr:uid="{00000000-0005-0000-0000-0000848F0000}"/>
    <cellStyle name="Migliaia 22" xfId="36893" xr:uid="{00000000-0005-0000-0000-0000858F0000}"/>
    <cellStyle name="Migliaia 23" xfId="36894" xr:uid="{00000000-0005-0000-0000-0000868F0000}"/>
    <cellStyle name="Migliaia 24" xfId="36895" xr:uid="{00000000-0005-0000-0000-0000878F0000}"/>
    <cellStyle name="Migliaia 25" xfId="36896" xr:uid="{00000000-0005-0000-0000-0000888F0000}"/>
    <cellStyle name="Migliaia 26" xfId="36897" xr:uid="{00000000-0005-0000-0000-0000898F0000}"/>
    <cellStyle name="Migliaia 27" xfId="36898" xr:uid="{00000000-0005-0000-0000-00008A8F0000}"/>
    <cellStyle name="Migliaia 28" xfId="36899" xr:uid="{00000000-0005-0000-0000-00008B8F0000}"/>
    <cellStyle name="Migliaia 29" xfId="36900" xr:uid="{00000000-0005-0000-0000-00008C8F0000}"/>
    <cellStyle name="Migliaia 3" xfId="36901" xr:uid="{00000000-0005-0000-0000-00008D8F0000}"/>
    <cellStyle name="Migliaia 3 2" xfId="36902" xr:uid="{00000000-0005-0000-0000-00008E8F0000}"/>
    <cellStyle name="Migliaia 3 3" xfId="36903" xr:uid="{00000000-0005-0000-0000-00008F8F0000}"/>
    <cellStyle name="Migliaia 3 4" xfId="36904" xr:uid="{00000000-0005-0000-0000-0000908F0000}"/>
    <cellStyle name="Migliaia 3 5" xfId="36905" xr:uid="{00000000-0005-0000-0000-0000918F0000}"/>
    <cellStyle name="Migliaia 30" xfId="36906" xr:uid="{00000000-0005-0000-0000-0000928F0000}"/>
    <cellStyle name="Migliaia 30 2" xfId="36907" xr:uid="{00000000-0005-0000-0000-0000938F0000}"/>
    <cellStyle name="Migliaia 30 2 2" xfId="36908" xr:uid="{00000000-0005-0000-0000-0000948F0000}"/>
    <cellStyle name="Migliaia 30 2 2 2" xfId="36909" xr:uid="{00000000-0005-0000-0000-0000958F0000}"/>
    <cellStyle name="Migliaia 30 2 2 3" xfId="36910" xr:uid="{00000000-0005-0000-0000-0000968F0000}"/>
    <cellStyle name="Migliaia 30 2 3" xfId="36911" xr:uid="{00000000-0005-0000-0000-0000978F0000}"/>
    <cellStyle name="Migliaia 30 2 4" xfId="36912" xr:uid="{00000000-0005-0000-0000-0000988F0000}"/>
    <cellStyle name="Migliaia 30 3" xfId="36913" xr:uid="{00000000-0005-0000-0000-0000998F0000}"/>
    <cellStyle name="Migliaia 30 3 2" xfId="36914" xr:uid="{00000000-0005-0000-0000-00009A8F0000}"/>
    <cellStyle name="Migliaia 30 3 3" xfId="36915" xr:uid="{00000000-0005-0000-0000-00009B8F0000}"/>
    <cellStyle name="Migliaia 30 4" xfId="36916" xr:uid="{00000000-0005-0000-0000-00009C8F0000}"/>
    <cellStyle name="Migliaia 30 4 2" xfId="36917" xr:uid="{00000000-0005-0000-0000-00009D8F0000}"/>
    <cellStyle name="Migliaia 30 4 3" xfId="36918" xr:uid="{00000000-0005-0000-0000-00009E8F0000}"/>
    <cellStyle name="Migliaia 30 5" xfId="36919" xr:uid="{00000000-0005-0000-0000-00009F8F0000}"/>
    <cellStyle name="Migliaia 30 5 2" xfId="36920" xr:uid="{00000000-0005-0000-0000-0000A08F0000}"/>
    <cellStyle name="Migliaia 30 5 3" xfId="36921" xr:uid="{00000000-0005-0000-0000-0000A18F0000}"/>
    <cellStyle name="Migliaia 30 6" xfId="36922" xr:uid="{00000000-0005-0000-0000-0000A28F0000}"/>
    <cellStyle name="Migliaia 30 7" xfId="36923" xr:uid="{00000000-0005-0000-0000-0000A38F0000}"/>
    <cellStyle name="Migliaia 31" xfId="36924" xr:uid="{00000000-0005-0000-0000-0000A48F0000}"/>
    <cellStyle name="Migliaia 32" xfId="36925" xr:uid="{00000000-0005-0000-0000-0000A58F0000}"/>
    <cellStyle name="Migliaia 33" xfId="36926" xr:uid="{00000000-0005-0000-0000-0000A68F0000}"/>
    <cellStyle name="Migliaia 33 2" xfId="36927" xr:uid="{00000000-0005-0000-0000-0000A78F0000}"/>
    <cellStyle name="Migliaia 33 2 2" xfId="36928" xr:uid="{00000000-0005-0000-0000-0000A88F0000}"/>
    <cellStyle name="Migliaia 33 2 2 2" xfId="36929" xr:uid="{00000000-0005-0000-0000-0000A98F0000}"/>
    <cellStyle name="Migliaia 33 2 2 3" xfId="36930" xr:uid="{00000000-0005-0000-0000-0000AA8F0000}"/>
    <cellStyle name="Migliaia 33 2 3" xfId="36931" xr:uid="{00000000-0005-0000-0000-0000AB8F0000}"/>
    <cellStyle name="Migliaia 33 2 4" xfId="36932" xr:uid="{00000000-0005-0000-0000-0000AC8F0000}"/>
    <cellStyle name="Migliaia 33 3" xfId="36933" xr:uid="{00000000-0005-0000-0000-0000AD8F0000}"/>
    <cellStyle name="Migliaia 33 3 2" xfId="36934" xr:uid="{00000000-0005-0000-0000-0000AE8F0000}"/>
    <cellStyle name="Migliaia 33 3 3" xfId="36935" xr:uid="{00000000-0005-0000-0000-0000AF8F0000}"/>
    <cellStyle name="Migliaia 33 4" xfId="36936" xr:uid="{00000000-0005-0000-0000-0000B08F0000}"/>
    <cellStyle name="Migliaia 33 4 2" xfId="36937" xr:uid="{00000000-0005-0000-0000-0000B18F0000}"/>
    <cellStyle name="Migliaia 33 4 3" xfId="36938" xr:uid="{00000000-0005-0000-0000-0000B28F0000}"/>
    <cellStyle name="Migliaia 33 5" xfId="36939" xr:uid="{00000000-0005-0000-0000-0000B38F0000}"/>
    <cellStyle name="Migliaia 33 5 2" xfId="36940" xr:uid="{00000000-0005-0000-0000-0000B48F0000}"/>
    <cellStyle name="Migliaia 33 5 3" xfId="36941" xr:uid="{00000000-0005-0000-0000-0000B58F0000}"/>
    <cellStyle name="Migliaia 33 6" xfId="36942" xr:uid="{00000000-0005-0000-0000-0000B68F0000}"/>
    <cellStyle name="Migliaia 33 7" xfId="36943" xr:uid="{00000000-0005-0000-0000-0000B78F0000}"/>
    <cellStyle name="Migliaia 34" xfId="36944" xr:uid="{00000000-0005-0000-0000-0000B88F0000}"/>
    <cellStyle name="Migliaia 35" xfId="36945" xr:uid="{00000000-0005-0000-0000-0000B98F0000}"/>
    <cellStyle name="Migliaia 36" xfId="36946" xr:uid="{00000000-0005-0000-0000-0000BA8F0000}"/>
    <cellStyle name="Migliaia 37" xfId="36947" xr:uid="{00000000-0005-0000-0000-0000BB8F0000}"/>
    <cellStyle name="Migliaia 38" xfId="36948" xr:uid="{00000000-0005-0000-0000-0000BC8F0000}"/>
    <cellStyle name="Migliaia 39" xfId="36949" xr:uid="{00000000-0005-0000-0000-0000BD8F0000}"/>
    <cellStyle name="Migliaia 4" xfId="36950" xr:uid="{00000000-0005-0000-0000-0000BE8F0000}"/>
    <cellStyle name="Migliaia 4 2" xfId="36951" xr:uid="{00000000-0005-0000-0000-0000BF8F0000}"/>
    <cellStyle name="Migliaia 4 2 2" xfId="36952" xr:uid="{00000000-0005-0000-0000-0000C08F0000}"/>
    <cellStyle name="Migliaia 4 2 2 2" xfId="36953" xr:uid="{00000000-0005-0000-0000-0000C18F0000}"/>
    <cellStyle name="Migliaia 4 2 3" xfId="36954" xr:uid="{00000000-0005-0000-0000-0000C28F0000}"/>
    <cellStyle name="Migliaia 4 2 3 2" xfId="36955" xr:uid="{00000000-0005-0000-0000-0000C38F0000}"/>
    <cellStyle name="Migliaia 4 2 4" xfId="36956" xr:uid="{00000000-0005-0000-0000-0000C48F0000}"/>
    <cellStyle name="Migliaia 4 3" xfId="36957" xr:uid="{00000000-0005-0000-0000-0000C58F0000}"/>
    <cellStyle name="Migliaia 4 4" xfId="36958" xr:uid="{00000000-0005-0000-0000-0000C68F0000}"/>
    <cellStyle name="Migliaia 40" xfId="36959" xr:uid="{00000000-0005-0000-0000-0000C78F0000}"/>
    <cellStyle name="Migliaia 41" xfId="36960" xr:uid="{00000000-0005-0000-0000-0000C88F0000}"/>
    <cellStyle name="Migliaia 42" xfId="36961" xr:uid="{00000000-0005-0000-0000-0000C98F0000}"/>
    <cellStyle name="Migliaia 43" xfId="36962" xr:uid="{00000000-0005-0000-0000-0000CA8F0000}"/>
    <cellStyle name="Migliaia 44" xfId="36963" xr:uid="{00000000-0005-0000-0000-0000CB8F0000}"/>
    <cellStyle name="Migliaia 45" xfId="36964" xr:uid="{00000000-0005-0000-0000-0000CC8F0000}"/>
    <cellStyle name="Migliaia 46" xfId="36965" xr:uid="{00000000-0005-0000-0000-0000CD8F0000}"/>
    <cellStyle name="Migliaia 47" xfId="36966" xr:uid="{00000000-0005-0000-0000-0000CE8F0000}"/>
    <cellStyle name="Migliaia 48" xfId="36967" xr:uid="{00000000-0005-0000-0000-0000CF8F0000}"/>
    <cellStyle name="Migliaia 49" xfId="36968" xr:uid="{00000000-0005-0000-0000-0000D08F0000}"/>
    <cellStyle name="Migliaia 5" xfId="36969" xr:uid="{00000000-0005-0000-0000-0000D18F0000}"/>
    <cellStyle name="Migliaia 5 2" xfId="36970" xr:uid="{00000000-0005-0000-0000-0000D28F0000}"/>
    <cellStyle name="Migliaia 5 2 2" xfId="36971" xr:uid="{00000000-0005-0000-0000-0000D38F0000}"/>
    <cellStyle name="Migliaia 5 2 2 10" xfId="36972" xr:uid="{00000000-0005-0000-0000-0000D48F0000}"/>
    <cellStyle name="Migliaia 5 2 2 11" xfId="36973" xr:uid="{00000000-0005-0000-0000-0000D58F0000}"/>
    <cellStyle name="Migliaia 5 2 2 2" xfId="36974" xr:uid="{00000000-0005-0000-0000-0000D68F0000}"/>
    <cellStyle name="Migliaia 5 2 2 2 10" xfId="36975" xr:uid="{00000000-0005-0000-0000-0000D78F0000}"/>
    <cellStyle name="Migliaia 5 2 2 2 2" xfId="36976" xr:uid="{00000000-0005-0000-0000-0000D88F0000}"/>
    <cellStyle name="Migliaia 5 2 2 2 2 2" xfId="36977" xr:uid="{00000000-0005-0000-0000-0000D98F0000}"/>
    <cellStyle name="Migliaia 5 2 2 2 2 2 2" xfId="36978" xr:uid="{00000000-0005-0000-0000-0000DA8F0000}"/>
    <cellStyle name="Migliaia 5 2 2 2 2 2 2 2" xfId="36979" xr:uid="{00000000-0005-0000-0000-0000DB8F0000}"/>
    <cellStyle name="Migliaia 5 2 2 2 2 2 2 3" xfId="36980" xr:uid="{00000000-0005-0000-0000-0000DC8F0000}"/>
    <cellStyle name="Migliaia 5 2 2 2 2 2 3" xfId="36981" xr:uid="{00000000-0005-0000-0000-0000DD8F0000}"/>
    <cellStyle name="Migliaia 5 2 2 2 2 2 4" xfId="36982" xr:uid="{00000000-0005-0000-0000-0000DE8F0000}"/>
    <cellStyle name="Migliaia 5 2 2 2 2 3" xfId="36983" xr:uid="{00000000-0005-0000-0000-0000DF8F0000}"/>
    <cellStyle name="Migliaia 5 2 2 2 2 3 2" xfId="36984" xr:uid="{00000000-0005-0000-0000-0000E08F0000}"/>
    <cellStyle name="Migliaia 5 2 2 2 2 3 3" xfId="36985" xr:uid="{00000000-0005-0000-0000-0000E18F0000}"/>
    <cellStyle name="Migliaia 5 2 2 2 2 4" xfId="36986" xr:uid="{00000000-0005-0000-0000-0000E28F0000}"/>
    <cellStyle name="Migliaia 5 2 2 2 2 4 2" xfId="36987" xr:uid="{00000000-0005-0000-0000-0000E38F0000}"/>
    <cellStyle name="Migliaia 5 2 2 2 2 4 3" xfId="36988" xr:uid="{00000000-0005-0000-0000-0000E48F0000}"/>
    <cellStyle name="Migliaia 5 2 2 2 2 5" xfId="36989" xr:uid="{00000000-0005-0000-0000-0000E58F0000}"/>
    <cellStyle name="Migliaia 5 2 2 2 2 5 2" xfId="36990" xr:uid="{00000000-0005-0000-0000-0000E68F0000}"/>
    <cellStyle name="Migliaia 5 2 2 2 2 5 3" xfId="36991" xr:uid="{00000000-0005-0000-0000-0000E78F0000}"/>
    <cellStyle name="Migliaia 5 2 2 2 2 6" xfId="36992" xr:uid="{00000000-0005-0000-0000-0000E88F0000}"/>
    <cellStyle name="Migliaia 5 2 2 2 2 7" xfId="36993" xr:uid="{00000000-0005-0000-0000-0000E98F0000}"/>
    <cellStyle name="Migliaia 5 2 2 2 3" xfId="36994" xr:uid="{00000000-0005-0000-0000-0000EA8F0000}"/>
    <cellStyle name="Migliaia 5 2 2 2 3 2" xfId="36995" xr:uid="{00000000-0005-0000-0000-0000EB8F0000}"/>
    <cellStyle name="Migliaia 5 2 2 2 3 2 2" xfId="36996" xr:uid="{00000000-0005-0000-0000-0000EC8F0000}"/>
    <cellStyle name="Migliaia 5 2 2 2 3 2 2 2" xfId="36997" xr:uid="{00000000-0005-0000-0000-0000ED8F0000}"/>
    <cellStyle name="Migliaia 5 2 2 2 3 2 2 3" xfId="36998" xr:uid="{00000000-0005-0000-0000-0000EE8F0000}"/>
    <cellStyle name="Migliaia 5 2 2 2 3 2 3" xfId="36999" xr:uid="{00000000-0005-0000-0000-0000EF8F0000}"/>
    <cellStyle name="Migliaia 5 2 2 2 3 2 4" xfId="37000" xr:uid="{00000000-0005-0000-0000-0000F08F0000}"/>
    <cellStyle name="Migliaia 5 2 2 2 3 3" xfId="37001" xr:uid="{00000000-0005-0000-0000-0000F18F0000}"/>
    <cellStyle name="Migliaia 5 2 2 2 3 3 2" xfId="37002" xr:uid="{00000000-0005-0000-0000-0000F28F0000}"/>
    <cellStyle name="Migliaia 5 2 2 2 3 3 3" xfId="37003" xr:uid="{00000000-0005-0000-0000-0000F38F0000}"/>
    <cellStyle name="Migliaia 5 2 2 2 3 4" xfId="37004" xr:uid="{00000000-0005-0000-0000-0000F48F0000}"/>
    <cellStyle name="Migliaia 5 2 2 2 3 4 2" xfId="37005" xr:uid="{00000000-0005-0000-0000-0000F58F0000}"/>
    <cellStyle name="Migliaia 5 2 2 2 3 4 3" xfId="37006" xr:uid="{00000000-0005-0000-0000-0000F68F0000}"/>
    <cellStyle name="Migliaia 5 2 2 2 3 5" xfId="37007" xr:uid="{00000000-0005-0000-0000-0000F78F0000}"/>
    <cellStyle name="Migliaia 5 2 2 2 3 5 2" xfId="37008" xr:uid="{00000000-0005-0000-0000-0000F88F0000}"/>
    <cellStyle name="Migliaia 5 2 2 2 3 5 3" xfId="37009" xr:uid="{00000000-0005-0000-0000-0000F98F0000}"/>
    <cellStyle name="Migliaia 5 2 2 2 3 6" xfId="37010" xr:uid="{00000000-0005-0000-0000-0000FA8F0000}"/>
    <cellStyle name="Migliaia 5 2 2 2 3 7" xfId="37011" xr:uid="{00000000-0005-0000-0000-0000FB8F0000}"/>
    <cellStyle name="Migliaia 5 2 2 2 4" xfId="37012" xr:uid="{00000000-0005-0000-0000-0000FC8F0000}"/>
    <cellStyle name="Migliaia 5 2 2 2 4 2" xfId="37013" xr:uid="{00000000-0005-0000-0000-0000FD8F0000}"/>
    <cellStyle name="Migliaia 5 2 2 2 4 2 2" xfId="37014" xr:uid="{00000000-0005-0000-0000-0000FE8F0000}"/>
    <cellStyle name="Migliaia 5 2 2 2 4 2 2 2" xfId="37015" xr:uid="{00000000-0005-0000-0000-0000FF8F0000}"/>
    <cellStyle name="Migliaia 5 2 2 2 4 2 2 3" xfId="37016" xr:uid="{00000000-0005-0000-0000-000000900000}"/>
    <cellStyle name="Migliaia 5 2 2 2 4 2 3" xfId="37017" xr:uid="{00000000-0005-0000-0000-000001900000}"/>
    <cellStyle name="Migliaia 5 2 2 2 4 2 4" xfId="37018" xr:uid="{00000000-0005-0000-0000-000002900000}"/>
    <cellStyle name="Migliaia 5 2 2 2 4 3" xfId="37019" xr:uid="{00000000-0005-0000-0000-000003900000}"/>
    <cellStyle name="Migliaia 5 2 2 2 4 3 2" xfId="37020" xr:uid="{00000000-0005-0000-0000-000004900000}"/>
    <cellStyle name="Migliaia 5 2 2 2 4 3 3" xfId="37021" xr:uid="{00000000-0005-0000-0000-000005900000}"/>
    <cellStyle name="Migliaia 5 2 2 2 4 4" xfId="37022" xr:uid="{00000000-0005-0000-0000-000006900000}"/>
    <cellStyle name="Migliaia 5 2 2 2 4 4 2" xfId="37023" xr:uid="{00000000-0005-0000-0000-000007900000}"/>
    <cellStyle name="Migliaia 5 2 2 2 4 4 3" xfId="37024" xr:uid="{00000000-0005-0000-0000-000008900000}"/>
    <cellStyle name="Migliaia 5 2 2 2 4 5" xfId="37025" xr:uid="{00000000-0005-0000-0000-000009900000}"/>
    <cellStyle name="Migliaia 5 2 2 2 4 5 2" xfId="37026" xr:uid="{00000000-0005-0000-0000-00000A900000}"/>
    <cellStyle name="Migliaia 5 2 2 2 4 5 3" xfId="37027" xr:uid="{00000000-0005-0000-0000-00000B900000}"/>
    <cellStyle name="Migliaia 5 2 2 2 4 6" xfId="37028" xr:uid="{00000000-0005-0000-0000-00000C900000}"/>
    <cellStyle name="Migliaia 5 2 2 2 4 7" xfId="37029" xr:uid="{00000000-0005-0000-0000-00000D900000}"/>
    <cellStyle name="Migliaia 5 2 2 2 5" xfId="37030" xr:uid="{00000000-0005-0000-0000-00000E900000}"/>
    <cellStyle name="Migliaia 5 2 2 2 5 2" xfId="37031" xr:uid="{00000000-0005-0000-0000-00000F900000}"/>
    <cellStyle name="Migliaia 5 2 2 2 5 2 2" xfId="37032" xr:uid="{00000000-0005-0000-0000-000010900000}"/>
    <cellStyle name="Migliaia 5 2 2 2 5 2 3" xfId="37033" xr:uid="{00000000-0005-0000-0000-000011900000}"/>
    <cellStyle name="Migliaia 5 2 2 2 5 3" xfId="37034" xr:uid="{00000000-0005-0000-0000-000012900000}"/>
    <cellStyle name="Migliaia 5 2 2 2 5 4" xfId="37035" xr:uid="{00000000-0005-0000-0000-000013900000}"/>
    <cellStyle name="Migliaia 5 2 2 2 6" xfId="37036" xr:uid="{00000000-0005-0000-0000-000014900000}"/>
    <cellStyle name="Migliaia 5 2 2 2 6 2" xfId="37037" xr:uid="{00000000-0005-0000-0000-000015900000}"/>
    <cellStyle name="Migliaia 5 2 2 2 6 3" xfId="37038" xr:uid="{00000000-0005-0000-0000-000016900000}"/>
    <cellStyle name="Migliaia 5 2 2 2 7" xfId="37039" xr:uid="{00000000-0005-0000-0000-000017900000}"/>
    <cellStyle name="Migliaia 5 2 2 2 7 2" xfId="37040" xr:uid="{00000000-0005-0000-0000-000018900000}"/>
    <cellStyle name="Migliaia 5 2 2 2 7 3" xfId="37041" xr:uid="{00000000-0005-0000-0000-000019900000}"/>
    <cellStyle name="Migliaia 5 2 2 2 8" xfId="37042" xr:uid="{00000000-0005-0000-0000-00001A900000}"/>
    <cellStyle name="Migliaia 5 2 2 2 8 2" xfId="37043" xr:uid="{00000000-0005-0000-0000-00001B900000}"/>
    <cellStyle name="Migliaia 5 2 2 2 8 3" xfId="37044" xr:uid="{00000000-0005-0000-0000-00001C900000}"/>
    <cellStyle name="Migliaia 5 2 2 2 9" xfId="37045" xr:uid="{00000000-0005-0000-0000-00001D900000}"/>
    <cellStyle name="Migliaia 5 2 2 3" xfId="37046" xr:uid="{00000000-0005-0000-0000-00001E900000}"/>
    <cellStyle name="Migliaia 5 2 2 3 2" xfId="37047" xr:uid="{00000000-0005-0000-0000-00001F900000}"/>
    <cellStyle name="Migliaia 5 2 2 3 2 2" xfId="37048" xr:uid="{00000000-0005-0000-0000-000020900000}"/>
    <cellStyle name="Migliaia 5 2 2 3 2 2 2" xfId="37049" xr:uid="{00000000-0005-0000-0000-000021900000}"/>
    <cellStyle name="Migliaia 5 2 2 3 2 2 3" xfId="37050" xr:uid="{00000000-0005-0000-0000-000022900000}"/>
    <cellStyle name="Migliaia 5 2 2 3 2 3" xfId="37051" xr:uid="{00000000-0005-0000-0000-000023900000}"/>
    <cellStyle name="Migliaia 5 2 2 3 2 4" xfId="37052" xr:uid="{00000000-0005-0000-0000-000024900000}"/>
    <cellStyle name="Migliaia 5 2 2 3 3" xfId="37053" xr:uid="{00000000-0005-0000-0000-000025900000}"/>
    <cellStyle name="Migliaia 5 2 2 3 3 2" xfId="37054" xr:uid="{00000000-0005-0000-0000-000026900000}"/>
    <cellStyle name="Migliaia 5 2 2 3 3 3" xfId="37055" xr:uid="{00000000-0005-0000-0000-000027900000}"/>
    <cellStyle name="Migliaia 5 2 2 3 4" xfId="37056" xr:uid="{00000000-0005-0000-0000-000028900000}"/>
    <cellStyle name="Migliaia 5 2 2 3 4 2" xfId="37057" xr:uid="{00000000-0005-0000-0000-000029900000}"/>
    <cellStyle name="Migliaia 5 2 2 3 4 3" xfId="37058" xr:uid="{00000000-0005-0000-0000-00002A900000}"/>
    <cellStyle name="Migliaia 5 2 2 3 5" xfId="37059" xr:uid="{00000000-0005-0000-0000-00002B900000}"/>
    <cellStyle name="Migliaia 5 2 2 3 5 2" xfId="37060" xr:uid="{00000000-0005-0000-0000-00002C900000}"/>
    <cellStyle name="Migliaia 5 2 2 3 5 3" xfId="37061" xr:uid="{00000000-0005-0000-0000-00002D900000}"/>
    <cellStyle name="Migliaia 5 2 2 3 6" xfId="37062" xr:uid="{00000000-0005-0000-0000-00002E900000}"/>
    <cellStyle name="Migliaia 5 2 2 3 7" xfId="37063" xr:uid="{00000000-0005-0000-0000-00002F900000}"/>
    <cellStyle name="Migliaia 5 2 2 4" xfId="37064" xr:uid="{00000000-0005-0000-0000-000030900000}"/>
    <cellStyle name="Migliaia 5 2 2 4 2" xfId="37065" xr:uid="{00000000-0005-0000-0000-000031900000}"/>
    <cellStyle name="Migliaia 5 2 2 4 2 2" xfId="37066" xr:uid="{00000000-0005-0000-0000-000032900000}"/>
    <cellStyle name="Migliaia 5 2 2 4 2 2 2" xfId="37067" xr:uid="{00000000-0005-0000-0000-000033900000}"/>
    <cellStyle name="Migliaia 5 2 2 4 2 2 3" xfId="37068" xr:uid="{00000000-0005-0000-0000-000034900000}"/>
    <cellStyle name="Migliaia 5 2 2 4 2 3" xfId="37069" xr:uid="{00000000-0005-0000-0000-000035900000}"/>
    <cellStyle name="Migliaia 5 2 2 4 2 4" xfId="37070" xr:uid="{00000000-0005-0000-0000-000036900000}"/>
    <cellStyle name="Migliaia 5 2 2 4 3" xfId="37071" xr:uid="{00000000-0005-0000-0000-000037900000}"/>
    <cellStyle name="Migliaia 5 2 2 4 3 2" xfId="37072" xr:uid="{00000000-0005-0000-0000-000038900000}"/>
    <cellStyle name="Migliaia 5 2 2 4 3 3" xfId="37073" xr:uid="{00000000-0005-0000-0000-000039900000}"/>
    <cellStyle name="Migliaia 5 2 2 4 4" xfId="37074" xr:uid="{00000000-0005-0000-0000-00003A900000}"/>
    <cellStyle name="Migliaia 5 2 2 4 4 2" xfId="37075" xr:uid="{00000000-0005-0000-0000-00003B900000}"/>
    <cellStyle name="Migliaia 5 2 2 4 4 3" xfId="37076" xr:uid="{00000000-0005-0000-0000-00003C900000}"/>
    <cellStyle name="Migliaia 5 2 2 4 5" xfId="37077" xr:uid="{00000000-0005-0000-0000-00003D900000}"/>
    <cellStyle name="Migliaia 5 2 2 4 5 2" xfId="37078" xr:uid="{00000000-0005-0000-0000-00003E900000}"/>
    <cellStyle name="Migliaia 5 2 2 4 5 3" xfId="37079" xr:uid="{00000000-0005-0000-0000-00003F900000}"/>
    <cellStyle name="Migliaia 5 2 2 4 6" xfId="37080" xr:uid="{00000000-0005-0000-0000-000040900000}"/>
    <cellStyle name="Migliaia 5 2 2 4 7" xfId="37081" xr:uid="{00000000-0005-0000-0000-000041900000}"/>
    <cellStyle name="Migliaia 5 2 2 5" xfId="37082" xr:uid="{00000000-0005-0000-0000-000042900000}"/>
    <cellStyle name="Migliaia 5 2 2 5 2" xfId="37083" xr:uid="{00000000-0005-0000-0000-000043900000}"/>
    <cellStyle name="Migliaia 5 2 2 5 2 2" xfId="37084" xr:uid="{00000000-0005-0000-0000-000044900000}"/>
    <cellStyle name="Migliaia 5 2 2 5 2 2 2" xfId="37085" xr:uid="{00000000-0005-0000-0000-000045900000}"/>
    <cellStyle name="Migliaia 5 2 2 5 2 2 3" xfId="37086" xr:uid="{00000000-0005-0000-0000-000046900000}"/>
    <cellStyle name="Migliaia 5 2 2 5 2 3" xfId="37087" xr:uid="{00000000-0005-0000-0000-000047900000}"/>
    <cellStyle name="Migliaia 5 2 2 5 2 4" xfId="37088" xr:uid="{00000000-0005-0000-0000-000048900000}"/>
    <cellStyle name="Migliaia 5 2 2 5 3" xfId="37089" xr:uid="{00000000-0005-0000-0000-000049900000}"/>
    <cellStyle name="Migliaia 5 2 2 5 3 2" xfId="37090" xr:uid="{00000000-0005-0000-0000-00004A900000}"/>
    <cellStyle name="Migliaia 5 2 2 5 3 3" xfId="37091" xr:uid="{00000000-0005-0000-0000-00004B900000}"/>
    <cellStyle name="Migliaia 5 2 2 5 4" xfId="37092" xr:uid="{00000000-0005-0000-0000-00004C900000}"/>
    <cellStyle name="Migliaia 5 2 2 5 4 2" xfId="37093" xr:uid="{00000000-0005-0000-0000-00004D900000}"/>
    <cellStyle name="Migliaia 5 2 2 5 4 3" xfId="37094" xr:uid="{00000000-0005-0000-0000-00004E900000}"/>
    <cellStyle name="Migliaia 5 2 2 5 5" xfId="37095" xr:uid="{00000000-0005-0000-0000-00004F900000}"/>
    <cellStyle name="Migliaia 5 2 2 5 5 2" xfId="37096" xr:uid="{00000000-0005-0000-0000-000050900000}"/>
    <cellStyle name="Migliaia 5 2 2 5 5 3" xfId="37097" xr:uid="{00000000-0005-0000-0000-000051900000}"/>
    <cellStyle name="Migliaia 5 2 2 5 6" xfId="37098" xr:uid="{00000000-0005-0000-0000-000052900000}"/>
    <cellStyle name="Migliaia 5 2 2 5 7" xfId="37099" xr:uid="{00000000-0005-0000-0000-000053900000}"/>
    <cellStyle name="Migliaia 5 2 2 6" xfId="37100" xr:uid="{00000000-0005-0000-0000-000054900000}"/>
    <cellStyle name="Migliaia 5 2 2 6 2" xfId="37101" xr:uid="{00000000-0005-0000-0000-000055900000}"/>
    <cellStyle name="Migliaia 5 2 2 6 2 2" xfId="37102" xr:uid="{00000000-0005-0000-0000-000056900000}"/>
    <cellStyle name="Migliaia 5 2 2 6 2 3" xfId="37103" xr:uid="{00000000-0005-0000-0000-000057900000}"/>
    <cellStyle name="Migliaia 5 2 2 6 3" xfId="37104" xr:uid="{00000000-0005-0000-0000-000058900000}"/>
    <cellStyle name="Migliaia 5 2 2 6 4" xfId="37105" xr:uid="{00000000-0005-0000-0000-000059900000}"/>
    <cellStyle name="Migliaia 5 2 2 7" xfId="37106" xr:uid="{00000000-0005-0000-0000-00005A900000}"/>
    <cellStyle name="Migliaia 5 2 2 7 2" xfId="37107" xr:uid="{00000000-0005-0000-0000-00005B900000}"/>
    <cellStyle name="Migliaia 5 2 2 7 3" xfId="37108" xr:uid="{00000000-0005-0000-0000-00005C900000}"/>
    <cellStyle name="Migliaia 5 2 2 8" xfId="37109" xr:uid="{00000000-0005-0000-0000-00005D900000}"/>
    <cellStyle name="Migliaia 5 2 2 8 2" xfId="37110" xr:uid="{00000000-0005-0000-0000-00005E900000}"/>
    <cellStyle name="Migliaia 5 2 2 8 3" xfId="37111" xr:uid="{00000000-0005-0000-0000-00005F900000}"/>
    <cellStyle name="Migliaia 5 2 2 9" xfId="37112" xr:uid="{00000000-0005-0000-0000-000060900000}"/>
    <cellStyle name="Migliaia 5 2 2 9 2" xfId="37113" xr:uid="{00000000-0005-0000-0000-000061900000}"/>
    <cellStyle name="Migliaia 5 2 2 9 3" xfId="37114" xr:uid="{00000000-0005-0000-0000-000062900000}"/>
    <cellStyle name="Migliaia 5 3" xfId="37115" xr:uid="{00000000-0005-0000-0000-000063900000}"/>
    <cellStyle name="Migliaia 5 3 10" xfId="37116" xr:uid="{00000000-0005-0000-0000-000064900000}"/>
    <cellStyle name="Migliaia 5 3 2" xfId="37117" xr:uid="{00000000-0005-0000-0000-000065900000}"/>
    <cellStyle name="Migliaia 5 3 2 2" xfId="37118" xr:uid="{00000000-0005-0000-0000-000066900000}"/>
    <cellStyle name="Migliaia 5 3 2 2 2" xfId="37119" xr:uid="{00000000-0005-0000-0000-000067900000}"/>
    <cellStyle name="Migliaia 5 3 2 2 2 2" xfId="37120" xr:uid="{00000000-0005-0000-0000-000068900000}"/>
    <cellStyle name="Migliaia 5 3 2 2 2 3" xfId="37121" xr:uid="{00000000-0005-0000-0000-000069900000}"/>
    <cellStyle name="Migliaia 5 3 2 2 3" xfId="37122" xr:uid="{00000000-0005-0000-0000-00006A900000}"/>
    <cellStyle name="Migliaia 5 3 2 2 4" xfId="37123" xr:uid="{00000000-0005-0000-0000-00006B900000}"/>
    <cellStyle name="Migliaia 5 3 2 3" xfId="37124" xr:uid="{00000000-0005-0000-0000-00006C900000}"/>
    <cellStyle name="Migliaia 5 3 2 3 2" xfId="37125" xr:uid="{00000000-0005-0000-0000-00006D900000}"/>
    <cellStyle name="Migliaia 5 3 2 3 3" xfId="37126" xr:uid="{00000000-0005-0000-0000-00006E900000}"/>
    <cellStyle name="Migliaia 5 3 2 4" xfId="37127" xr:uid="{00000000-0005-0000-0000-00006F900000}"/>
    <cellStyle name="Migliaia 5 3 2 4 2" xfId="37128" xr:uid="{00000000-0005-0000-0000-000070900000}"/>
    <cellStyle name="Migliaia 5 3 2 4 3" xfId="37129" xr:uid="{00000000-0005-0000-0000-000071900000}"/>
    <cellStyle name="Migliaia 5 3 2 5" xfId="37130" xr:uid="{00000000-0005-0000-0000-000072900000}"/>
    <cellStyle name="Migliaia 5 3 2 5 2" xfId="37131" xr:uid="{00000000-0005-0000-0000-000073900000}"/>
    <cellStyle name="Migliaia 5 3 2 5 3" xfId="37132" xr:uid="{00000000-0005-0000-0000-000074900000}"/>
    <cellStyle name="Migliaia 5 3 2 6" xfId="37133" xr:uid="{00000000-0005-0000-0000-000075900000}"/>
    <cellStyle name="Migliaia 5 3 2 7" xfId="37134" xr:uid="{00000000-0005-0000-0000-000076900000}"/>
    <cellStyle name="Migliaia 5 3 3" xfId="37135" xr:uid="{00000000-0005-0000-0000-000077900000}"/>
    <cellStyle name="Migliaia 5 3 3 2" xfId="37136" xr:uid="{00000000-0005-0000-0000-000078900000}"/>
    <cellStyle name="Migliaia 5 3 3 2 2" xfId="37137" xr:uid="{00000000-0005-0000-0000-000079900000}"/>
    <cellStyle name="Migliaia 5 3 3 2 2 2" xfId="37138" xr:uid="{00000000-0005-0000-0000-00007A900000}"/>
    <cellStyle name="Migliaia 5 3 3 2 2 3" xfId="37139" xr:uid="{00000000-0005-0000-0000-00007B900000}"/>
    <cellStyle name="Migliaia 5 3 3 2 3" xfId="37140" xr:uid="{00000000-0005-0000-0000-00007C900000}"/>
    <cellStyle name="Migliaia 5 3 3 2 4" xfId="37141" xr:uid="{00000000-0005-0000-0000-00007D900000}"/>
    <cellStyle name="Migliaia 5 3 3 3" xfId="37142" xr:uid="{00000000-0005-0000-0000-00007E900000}"/>
    <cellStyle name="Migliaia 5 3 3 3 2" xfId="37143" xr:uid="{00000000-0005-0000-0000-00007F900000}"/>
    <cellStyle name="Migliaia 5 3 3 3 3" xfId="37144" xr:uid="{00000000-0005-0000-0000-000080900000}"/>
    <cellStyle name="Migliaia 5 3 3 4" xfId="37145" xr:uid="{00000000-0005-0000-0000-000081900000}"/>
    <cellStyle name="Migliaia 5 3 3 4 2" xfId="37146" xr:uid="{00000000-0005-0000-0000-000082900000}"/>
    <cellStyle name="Migliaia 5 3 3 4 3" xfId="37147" xr:uid="{00000000-0005-0000-0000-000083900000}"/>
    <cellStyle name="Migliaia 5 3 3 5" xfId="37148" xr:uid="{00000000-0005-0000-0000-000084900000}"/>
    <cellStyle name="Migliaia 5 3 3 5 2" xfId="37149" xr:uid="{00000000-0005-0000-0000-000085900000}"/>
    <cellStyle name="Migliaia 5 3 3 5 3" xfId="37150" xr:uid="{00000000-0005-0000-0000-000086900000}"/>
    <cellStyle name="Migliaia 5 3 3 6" xfId="37151" xr:uid="{00000000-0005-0000-0000-000087900000}"/>
    <cellStyle name="Migliaia 5 3 3 7" xfId="37152" xr:uid="{00000000-0005-0000-0000-000088900000}"/>
    <cellStyle name="Migliaia 5 3 4" xfId="37153" xr:uid="{00000000-0005-0000-0000-000089900000}"/>
    <cellStyle name="Migliaia 5 3 4 2" xfId="37154" xr:uid="{00000000-0005-0000-0000-00008A900000}"/>
    <cellStyle name="Migliaia 5 3 4 2 2" xfId="37155" xr:uid="{00000000-0005-0000-0000-00008B900000}"/>
    <cellStyle name="Migliaia 5 3 4 2 2 2" xfId="37156" xr:uid="{00000000-0005-0000-0000-00008C900000}"/>
    <cellStyle name="Migliaia 5 3 4 2 2 3" xfId="37157" xr:uid="{00000000-0005-0000-0000-00008D900000}"/>
    <cellStyle name="Migliaia 5 3 4 2 3" xfId="37158" xr:uid="{00000000-0005-0000-0000-00008E900000}"/>
    <cellStyle name="Migliaia 5 3 4 2 4" xfId="37159" xr:uid="{00000000-0005-0000-0000-00008F900000}"/>
    <cellStyle name="Migliaia 5 3 4 3" xfId="37160" xr:uid="{00000000-0005-0000-0000-000090900000}"/>
    <cellStyle name="Migliaia 5 3 4 3 2" xfId="37161" xr:uid="{00000000-0005-0000-0000-000091900000}"/>
    <cellStyle name="Migliaia 5 3 4 3 3" xfId="37162" xr:uid="{00000000-0005-0000-0000-000092900000}"/>
    <cellStyle name="Migliaia 5 3 4 4" xfId="37163" xr:uid="{00000000-0005-0000-0000-000093900000}"/>
    <cellStyle name="Migliaia 5 3 4 4 2" xfId="37164" xr:uid="{00000000-0005-0000-0000-000094900000}"/>
    <cellStyle name="Migliaia 5 3 4 4 3" xfId="37165" xr:uid="{00000000-0005-0000-0000-000095900000}"/>
    <cellStyle name="Migliaia 5 3 4 5" xfId="37166" xr:uid="{00000000-0005-0000-0000-000096900000}"/>
    <cellStyle name="Migliaia 5 3 4 5 2" xfId="37167" xr:uid="{00000000-0005-0000-0000-000097900000}"/>
    <cellStyle name="Migliaia 5 3 4 5 3" xfId="37168" xr:uid="{00000000-0005-0000-0000-000098900000}"/>
    <cellStyle name="Migliaia 5 3 4 6" xfId="37169" xr:uid="{00000000-0005-0000-0000-000099900000}"/>
    <cellStyle name="Migliaia 5 3 4 7" xfId="37170" xr:uid="{00000000-0005-0000-0000-00009A900000}"/>
    <cellStyle name="Migliaia 5 3 5" xfId="37171" xr:uid="{00000000-0005-0000-0000-00009B900000}"/>
    <cellStyle name="Migliaia 5 3 5 2" xfId="37172" xr:uid="{00000000-0005-0000-0000-00009C900000}"/>
    <cellStyle name="Migliaia 5 3 5 2 2" xfId="37173" xr:uid="{00000000-0005-0000-0000-00009D900000}"/>
    <cellStyle name="Migliaia 5 3 5 2 3" xfId="37174" xr:uid="{00000000-0005-0000-0000-00009E900000}"/>
    <cellStyle name="Migliaia 5 3 5 3" xfId="37175" xr:uid="{00000000-0005-0000-0000-00009F900000}"/>
    <cellStyle name="Migliaia 5 3 5 4" xfId="37176" xr:uid="{00000000-0005-0000-0000-0000A0900000}"/>
    <cellStyle name="Migliaia 5 3 6" xfId="37177" xr:uid="{00000000-0005-0000-0000-0000A1900000}"/>
    <cellStyle name="Migliaia 5 3 6 2" xfId="37178" xr:uid="{00000000-0005-0000-0000-0000A2900000}"/>
    <cellStyle name="Migliaia 5 3 6 3" xfId="37179" xr:uid="{00000000-0005-0000-0000-0000A3900000}"/>
    <cellStyle name="Migliaia 5 3 7" xfId="37180" xr:uid="{00000000-0005-0000-0000-0000A4900000}"/>
    <cellStyle name="Migliaia 5 3 7 2" xfId="37181" xr:uid="{00000000-0005-0000-0000-0000A5900000}"/>
    <cellStyle name="Migliaia 5 3 7 3" xfId="37182" xr:uid="{00000000-0005-0000-0000-0000A6900000}"/>
    <cellStyle name="Migliaia 5 3 8" xfId="37183" xr:uid="{00000000-0005-0000-0000-0000A7900000}"/>
    <cellStyle name="Migliaia 5 3 8 2" xfId="37184" xr:uid="{00000000-0005-0000-0000-0000A8900000}"/>
    <cellStyle name="Migliaia 5 3 8 3" xfId="37185" xr:uid="{00000000-0005-0000-0000-0000A9900000}"/>
    <cellStyle name="Migliaia 5 3 9" xfId="37186" xr:uid="{00000000-0005-0000-0000-0000AA900000}"/>
    <cellStyle name="Migliaia 5 4" xfId="37187" xr:uid="{00000000-0005-0000-0000-0000AB900000}"/>
    <cellStyle name="Migliaia 5 4 10" xfId="37188" xr:uid="{00000000-0005-0000-0000-0000AC900000}"/>
    <cellStyle name="Migliaia 5 4 2" xfId="37189" xr:uid="{00000000-0005-0000-0000-0000AD900000}"/>
    <cellStyle name="Migliaia 5 4 2 2" xfId="37190" xr:uid="{00000000-0005-0000-0000-0000AE900000}"/>
    <cellStyle name="Migliaia 5 4 2 2 2" xfId="37191" xr:uid="{00000000-0005-0000-0000-0000AF900000}"/>
    <cellStyle name="Migliaia 5 4 2 2 2 2" xfId="37192" xr:uid="{00000000-0005-0000-0000-0000B0900000}"/>
    <cellStyle name="Migliaia 5 4 2 2 2 3" xfId="37193" xr:uid="{00000000-0005-0000-0000-0000B1900000}"/>
    <cellStyle name="Migliaia 5 4 2 2 3" xfId="37194" xr:uid="{00000000-0005-0000-0000-0000B2900000}"/>
    <cellStyle name="Migliaia 5 4 2 2 4" xfId="37195" xr:uid="{00000000-0005-0000-0000-0000B3900000}"/>
    <cellStyle name="Migliaia 5 4 2 3" xfId="37196" xr:uid="{00000000-0005-0000-0000-0000B4900000}"/>
    <cellStyle name="Migliaia 5 4 2 3 2" xfId="37197" xr:uid="{00000000-0005-0000-0000-0000B5900000}"/>
    <cellStyle name="Migliaia 5 4 2 3 3" xfId="37198" xr:uid="{00000000-0005-0000-0000-0000B6900000}"/>
    <cellStyle name="Migliaia 5 4 2 4" xfId="37199" xr:uid="{00000000-0005-0000-0000-0000B7900000}"/>
    <cellStyle name="Migliaia 5 4 2 4 2" xfId="37200" xr:uid="{00000000-0005-0000-0000-0000B8900000}"/>
    <cellStyle name="Migliaia 5 4 2 4 3" xfId="37201" xr:uid="{00000000-0005-0000-0000-0000B9900000}"/>
    <cellStyle name="Migliaia 5 4 2 5" xfId="37202" xr:uid="{00000000-0005-0000-0000-0000BA900000}"/>
    <cellStyle name="Migliaia 5 4 2 5 2" xfId="37203" xr:uid="{00000000-0005-0000-0000-0000BB900000}"/>
    <cellStyle name="Migliaia 5 4 2 5 3" xfId="37204" xr:uid="{00000000-0005-0000-0000-0000BC900000}"/>
    <cellStyle name="Migliaia 5 4 2 6" xfId="37205" xr:uid="{00000000-0005-0000-0000-0000BD900000}"/>
    <cellStyle name="Migliaia 5 4 2 7" xfId="37206" xr:uid="{00000000-0005-0000-0000-0000BE900000}"/>
    <cellStyle name="Migliaia 5 4 3" xfId="37207" xr:uid="{00000000-0005-0000-0000-0000BF900000}"/>
    <cellStyle name="Migliaia 5 4 3 2" xfId="37208" xr:uid="{00000000-0005-0000-0000-0000C0900000}"/>
    <cellStyle name="Migliaia 5 4 3 2 2" xfId="37209" xr:uid="{00000000-0005-0000-0000-0000C1900000}"/>
    <cellStyle name="Migliaia 5 4 3 2 2 2" xfId="37210" xr:uid="{00000000-0005-0000-0000-0000C2900000}"/>
    <cellStyle name="Migliaia 5 4 3 2 2 3" xfId="37211" xr:uid="{00000000-0005-0000-0000-0000C3900000}"/>
    <cellStyle name="Migliaia 5 4 3 2 3" xfId="37212" xr:uid="{00000000-0005-0000-0000-0000C4900000}"/>
    <cellStyle name="Migliaia 5 4 3 2 4" xfId="37213" xr:uid="{00000000-0005-0000-0000-0000C5900000}"/>
    <cellStyle name="Migliaia 5 4 3 3" xfId="37214" xr:uid="{00000000-0005-0000-0000-0000C6900000}"/>
    <cellStyle name="Migliaia 5 4 3 3 2" xfId="37215" xr:uid="{00000000-0005-0000-0000-0000C7900000}"/>
    <cellStyle name="Migliaia 5 4 3 3 3" xfId="37216" xr:uid="{00000000-0005-0000-0000-0000C8900000}"/>
    <cellStyle name="Migliaia 5 4 3 4" xfId="37217" xr:uid="{00000000-0005-0000-0000-0000C9900000}"/>
    <cellStyle name="Migliaia 5 4 3 4 2" xfId="37218" xr:uid="{00000000-0005-0000-0000-0000CA900000}"/>
    <cellStyle name="Migliaia 5 4 3 4 3" xfId="37219" xr:uid="{00000000-0005-0000-0000-0000CB900000}"/>
    <cellStyle name="Migliaia 5 4 3 5" xfId="37220" xr:uid="{00000000-0005-0000-0000-0000CC900000}"/>
    <cellStyle name="Migliaia 5 4 3 5 2" xfId="37221" xr:uid="{00000000-0005-0000-0000-0000CD900000}"/>
    <cellStyle name="Migliaia 5 4 3 5 3" xfId="37222" xr:uid="{00000000-0005-0000-0000-0000CE900000}"/>
    <cellStyle name="Migliaia 5 4 3 6" xfId="37223" xr:uid="{00000000-0005-0000-0000-0000CF900000}"/>
    <cellStyle name="Migliaia 5 4 3 7" xfId="37224" xr:uid="{00000000-0005-0000-0000-0000D0900000}"/>
    <cellStyle name="Migliaia 5 4 4" xfId="37225" xr:uid="{00000000-0005-0000-0000-0000D1900000}"/>
    <cellStyle name="Migliaia 5 4 4 2" xfId="37226" xr:uid="{00000000-0005-0000-0000-0000D2900000}"/>
    <cellStyle name="Migliaia 5 4 4 2 2" xfId="37227" xr:uid="{00000000-0005-0000-0000-0000D3900000}"/>
    <cellStyle name="Migliaia 5 4 4 2 2 2" xfId="37228" xr:uid="{00000000-0005-0000-0000-0000D4900000}"/>
    <cellStyle name="Migliaia 5 4 4 2 2 3" xfId="37229" xr:uid="{00000000-0005-0000-0000-0000D5900000}"/>
    <cellStyle name="Migliaia 5 4 4 2 3" xfId="37230" xr:uid="{00000000-0005-0000-0000-0000D6900000}"/>
    <cellStyle name="Migliaia 5 4 4 2 4" xfId="37231" xr:uid="{00000000-0005-0000-0000-0000D7900000}"/>
    <cellStyle name="Migliaia 5 4 4 3" xfId="37232" xr:uid="{00000000-0005-0000-0000-0000D8900000}"/>
    <cellStyle name="Migliaia 5 4 4 3 2" xfId="37233" xr:uid="{00000000-0005-0000-0000-0000D9900000}"/>
    <cellStyle name="Migliaia 5 4 4 3 3" xfId="37234" xr:uid="{00000000-0005-0000-0000-0000DA900000}"/>
    <cellStyle name="Migliaia 5 4 4 4" xfId="37235" xr:uid="{00000000-0005-0000-0000-0000DB900000}"/>
    <cellStyle name="Migliaia 5 4 4 4 2" xfId="37236" xr:uid="{00000000-0005-0000-0000-0000DC900000}"/>
    <cellStyle name="Migliaia 5 4 4 4 3" xfId="37237" xr:uid="{00000000-0005-0000-0000-0000DD900000}"/>
    <cellStyle name="Migliaia 5 4 4 5" xfId="37238" xr:uid="{00000000-0005-0000-0000-0000DE900000}"/>
    <cellStyle name="Migliaia 5 4 4 5 2" xfId="37239" xr:uid="{00000000-0005-0000-0000-0000DF900000}"/>
    <cellStyle name="Migliaia 5 4 4 5 3" xfId="37240" xr:uid="{00000000-0005-0000-0000-0000E0900000}"/>
    <cellStyle name="Migliaia 5 4 4 6" xfId="37241" xr:uid="{00000000-0005-0000-0000-0000E1900000}"/>
    <cellStyle name="Migliaia 5 4 4 7" xfId="37242" xr:uid="{00000000-0005-0000-0000-0000E2900000}"/>
    <cellStyle name="Migliaia 5 4 5" xfId="37243" xr:uid="{00000000-0005-0000-0000-0000E3900000}"/>
    <cellStyle name="Migliaia 5 4 5 2" xfId="37244" xr:uid="{00000000-0005-0000-0000-0000E4900000}"/>
    <cellStyle name="Migliaia 5 4 5 2 2" xfId="37245" xr:uid="{00000000-0005-0000-0000-0000E5900000}"/>
    <cellStyle name="Migliaia 5 4 5 2 3" xfId="37246" xr:uid="{00000000-0005-0000-0000-0000E6900000}"/>
    <cellStyle name="Migliaia 5 4 5 3" xfId="37247" xr:uid="{00000000-0005-0000-0000-0000E7900000}"/>
    <cellStyle name="Migliaia 5 4 5 4" xfId="37248" xr:uid="{00000000-0005-0000-0000-0000E8900000}"/>
    <cellStyle name="Migliaia 5 4 6" xfId="37249" xr:uid="{00000000-0005-0000-0000-0000E9900000}"/>
    <cellStyle name="Migliaia 5 4 6 2" xfId="37250" xr:uid="{00000000-0005-0000-0000-0000EA900000}"/>
    <cellStyle name="Migliaia 5 4 6 3" xfId="37251" xr:uid="{00000000-0005-0000-0000-0000EB900000}"/>
    <cellStyle name="Migliaia 5 4 7" xfId="37252" xr:uid="{00000000-0005-0000-0000-0000EC900000}"/>
    <cellStyle name="Migliaia 5 4 7 2" xfId="37253" xr:uid="{00000000-0005-0000-0000-0000ED900000}"/>
    <cellStyle name="Migliaia 5 4 7 3" xfId="37254" xr:uid="{00000000-0005-0000-0000-0000EE900000}"/>
    <cellStyle name="Migliaia 5 4 8" xfId="37255" xr:uid="{00000000-0005-0000-0000-0000EF900000}"/>
    <cellStyle name="Migliaia 5 4 8 2" xfId="37256" xr:uid="{00000000-0005-0000-0000-0000F0900000}"/>
    <cellStyle name="Migliaia 5 4 8 3" xfId="37257" xr:uid="{00000000-0005-0000-0000-0000F1900000}"/>
    <cellStyle name="Migliaia 5 4 9" xfId="37258" xr:uid="{00000000-0005-0000-0000-0000F2900000}"/>
    <cellStyle name="Migliaia 5 5" xfId="37259" xr:uid="{00000000-0005-0000-0000-0000F3900000}"/>
    <cellStyle name="Migliaia 5 5 10" xfId="37260" xr:uid="{00000000-0005-0000-0000-0000F4900000}"/>
    <cellStyle name="Migliaia 5 5 2" xfId="37261" xr:uid="{00000000-0005-0000-0000-0000F5900000}"/>
    <cellStyle name="Migliaia 5 5 2 2" xfId="37262" xr:uid="{00000000-0005-0000-0000-0000F6900000}"/>
    <cellStyle name="Migliaia 5 5 2 2 2" xfId="37263" xr:uid="{00000000-0005-0000-0000-0000F7900000}"/>
    <cellStyle name="Migliaia 5 5 2 2 2 2" xfId="37264" xr:uid="{00000000-0005-0000-0000-0000F8900000}"/>
    <cellStyle name="Migliaia 5 5 2 2 2 3" xfId="37265" xr:uid="{00000000-0005-0000-0000-0000F9900000}"/>
    <cellStyle name="Migliaia 5 5 2 2 3" xfId="37266" xr:uid="{00000000-0005-0000-0000-0000FA900000}"/>
    <cellStyle name="Migliaia 5 5 2 2 4" xfId="37267" xr:uid="{00000000-0005-0000-0000-0000FB900000}"/>
    <cellStyle name="Migliaia 5 5 2 3" xfId="37268" xr:uid="{00000000-0005-0000-0000-0000FC900000}"/>
    <cellStyle name="Migliaia 5 5 2 3 2" xfId="37269" xr:uid="{00000000-0005-0000-0000-0000FD900000}"/>
    <cellStyle name="Migliaia 5 5 2 3 3" xfId="37270" xr:uid="{00000000-0005-0000-0000-0000FE900000}"/>
    <cellStyle name="Migliaia 5 5 2 4" xfId="37271" xr:uid="{00000000-0005-0000-0000-0000FF900000}"/>
    <cellStyle name="Migliaia 5 5 2 4 2" xfId="37272" xr:uid="{00000000-0005-0000-0000-000000910000}"/>
    <cellStyle name="Migliaia 5 5 2 4 3" xfId="37273" xr:uid="{00000000-0005-0000-0000-000001910000}"/>
    <cellStyle name="Migliaia 5 5 2 5" xfId="37274" xr:uid="{00000000-0005-0000-0000-000002910000}"/>
    <cellStyle name="Migliaia 5 5 2 5 2" xfId="37275" xr:uid="{00000000-0005-0000-0000-000003910000}"/>
    <cellStyle name="Migliaia 5 5 2 5 3" xfId="37276" xr:uid="{00000000-0005-0000-0000-000004910000}"/>
    <cellStyle name="Migliaia 5 5 2 6" xfId="37277" xr:uid="{00000000-0005-0000-0000-000005910000}"/>
    <cellStyle name="Migliaia 5 5 2 7" xfId="37278" xr:uid="{00000000-0005-0000-0000-000006910000}"/>
    <cellStyle name="Migliaia 5 5 3" xfId="37279" xr:uid="{00000000-0005-0000-0000-000007910000}"/>
    <cellStyle name="Migliaia 5 5 3 2" xfId="37280" xr:uid="{00000000-0005-0000-0000-000008910000}"/>
    <cellStyle name="Migliaia 5 5 3 2 2" xfId="37281" xr:uid="{00000000-0005-0000-0000-000009910000}"/>
    <cellStyle name="Migliaia 5 5 3 2 2 2" xfId="37282" xr:uid="{00000000-0005-0000-0000-00000A910000}"/>
    <cellStyle name="Migliaia 5 5 3 2 2 3" xfId="37283" xr:uid="{00000000-0005-0000-0000-00000B910000}"/>
    <cellStyle name="Migliaia 5 5 3 2 3" xfId="37284" xr:uid="{00000000-0005-0000-0000-00000C910000}"/>
    <cellStyle name="Migliaia 5 5 3 2 4" xfId="37285" xr:uid="{00000000-0005-0000-0000-00000D910000}"/>
    <cellStyle name="Migliaia 5 5 3 3" xfId="37286" xr:uid="{00000000-0005-0000-0000-00000E910000}"/>
    <cellStyle name="Migliaia 5 5 3 3 2" xfId="37287" xr:uid="{00000000-0005-0000-0000-00000F910000}"/>
    <cellStyle name="Migliaia 5 5 3 3 3" xfId="37288" xr:uid="{00000000-0005-0000-0000-000010910000}"/>
    <cellStyle name="Migliaia 5 5 3 4" xfId="37289" xr:uid="{00000000-0005-0000-0000-000011910000}"/>
    <cellStyle name="Migliaia 5 5 3 4 2" xfId="37290" xr:uid="{00000000-0005-0000-0000-000012910000}"/>
    <cellStyle name="Migliaia 5 5 3 4 3" xfId="37291" xr:uid="{00000000-0005-0000-0000-000013910000}"/>
    <cellStyle name="Migliaia 5 5 3 5" xfId="37292" xr:uid="{00000000-0005-0000-0000-000014910000}"/>
    <cellStyle name="Migliaia 5 5 3 5 2" xfId="37293" xr:uid="{00000000-0005-0000-0000-000015910000}"/>
    <cellStyle name="Migliaia 5 5 3 5 3" xfId="37294" xr:uid="{00000000-0005-0000-0000-000016910000}"/>
    <cellStyle name="Migliaia 5 5 3 6" xfId="37295" xr:uid="{00000000-0005-0000-0000-000017910000}"/>
    <cellStyle name="Migliaia 5 5 3 7" xfId="37296" xr:uid="{00000000-0005-0000-0000-000018910000}"/>
    <cellStyle name="Migliaia 5 5 4" xfId="37297" xr:uid="{00000000-0005-0000-0000-000019910000}"/>
    <cellStyle name="Migliaia 5 5 4 2" xfId="37298" xr:uid="{00000000-0005-0000-0000-00001A910000}"/>
    <cellStyle name="Migliaia 5 5 4 2 2" xfId="37299" xr:uid="{00000000-0005-0000-0000-00001B910000}"/>
    <cellStyle name="Migliaia 5 5 4 2 2 2" xfId="37300" xr:uid="{00000000-0005-0000-0000-00001C910000}"/>
    <cellStyle name="Migliaia 5 5 4 2 2 3" xfId="37301" xr:uid="{00000000-0005-0000-0000-00001D910000}"/>
    <cellStyle name="Migliaia 5 5 4 2 3" xfId="37302" xr:uid="{00000000-0005-0000-0000-00001E910000}"/>
    <cellStyle name="Migliaia 5 5 4 2 4" xfId="37303" xr:uid="{00000000-0005-0000-0000-00001F910000}"/>
    <cellStyle name="Migliaia 5 5 4 3" xfId="37304" xr:uid="{00000000-0005-0000-0000-000020910000}"/>
    <cellStyle name="Migliaia 5 5 4 3 2" xfId="37305" xr:uid="{00000000-0005-0000-0000-000021910000}"/>
    <cellStyle name="Migliaia 5 5 4 3 3" xfId="37306" xr:uid="{00000000-0005-0000-0000-000022910000}"/>
    <cellStyle name="Migliaia 5 5 4 4" xfId="37307" xr:uid="{00000000-0005-0000-0000-000023910000}"/>
    <cellStyle name="Migliaia 5 5 4 4 2" xfId="37308" xr:uid="{00000000-0005-0000-0000-000024910000}"/>
    <cellStyle name="Migliaia 5 5 4 4 3" xfId="37309" xr:uid="{00000000-0005-0000-0000-000025910000}"/>
    <cellStyle name="Migliaia 5 5 4 5" xfId="37310" xr:uid="{00000000-0005-0000-0000-000026910000}"/>
    <cellStyle name="Migliaia 5 5 4 5 2" xfId="37311" xr:uid="{00000000-0005-0000-0000-000027910000}"/>
    <cellStyle name="Migliaia 5 5 4 5 3" xfId="37312" xr:uid="{00000000-0005-0000-0000-000028910000}"/>
    <cellStyle name="Migliaia 5 5 4 6" xfId="37313" xr:uid="{00000000-0005-0000-0000-000029910000}"/>
    <cellStyle name="Migliaia 5 5 4 7" xfId="37314" xr:uid="{00000000-0005-0000-0000-00002A910000}"/>
    <cellStyle name="Migliaia 5 5 5" xfId="37315" xr:uid="{00000000-0005-0000-0000-00002B910000}"/>
    <cellStyle name="Migliaia 5 5 5 2" xfId="37316" xr:uid="{00000000-0005-0000-0000-00002C910000}"/>
    <cellStyle name="Migliaia 5 5 5 2 2" xfId="37317" xr:uid="{00000000-0005-0000-0000-00002D910000}"/>
    <cellStyle name="Migliaia 5 5 5 2 3" xfId="37318" xr:uid="{00000000-0005-0000-0000-00002E910000}"/>
    <cellStyle name="Migliaia 5 5 5 3" xfId="37319" xr:uid="{00000000-0005-0000-0000-00002F910000}"/>
    <cellStyle name="Migliaia 5 5 5 4" xfId="37320" xr:uid="{00000000-0005-0000-0000-000030910000}"/>
    <cellStyle name="Migliaia 5 5 6" xfId="37321" xr:uid="{00000000-0005-0000-0000-000031910000}"/>
    <cellStyle name="Migliaia 5 5 6 2" xfId="37322" xr:uid="{00000000-0005-0000-0000-000032910000}"/>
    <cellStyle name="Migliaia 5 5 6 3" xfId="37323" xr:uid="{00000000-0005-0000-0000-000033910000}"/>
    <cellStyle name="Migliaia 5 5 7" xfId="37324" xr:uid="{00000000-0005-0000-0000-000034910000}"/>
    <cellStyle name="Migliaia 5 5 7 2" xfId="37325" xr:uid="{00000000-0005-0000-0000-000035910000}"/>
    <cellStyle name="Migliaia 5 5 7 3" xfId="37326" xr:uid="{00000000-0005-0000-0000-000036910000}"/>
    <cellStyle name="Migliaia 5 5 8" xfId="37327" xr:uid="{00000000-0005-0000-0000-000037910000}"/>
    <cellStyle name="Migliaia 5 5 8 2" xfId="37328" xr:uid="{00000000-0005-0000-0000-000038910000}"/>
    <cellStyle name="Migliaia 5 5 8 3" xfId="37329" xr:uid="{00000000-0005-0000-0000-000039910000}"/>
    <cellStyle name="Migliaia 5 5 9" xfId="37330" xr:uid="{00000000-0005-0000-0000-00003A910000}"/>
    <cellStyle name="Migliaia 5 6" xfId="37331" xr:uid="{00000000-0005-0000-0000-00003B910000}"/>
    <cellStyle name="Migliaia 50" xfId="37332" xr:uid="{00000000-0005-0000-0000-00003C910000}"/>
    <cellStyle name="Migliaia 51" xfId="37333" xr:uid="{00000000-0005-0000-0000-00003D910000}"/>
    <cellStyle name="Migliaia 52" xfId="37334" xr:uid="{00000000-0005-0000-0000-00003E910000}"/>
    <cellStyle name="Migliaia 53" xfId="37335" xr:uid="{00000000-0005-0000-0000-00003F910000}"/>
    <cellStyle name="Migliaia 54" xfId="37336" xr:uid="{00000000-0005-0000-0000-000040910000}"/>
    <cellStyle name="Migliaia 55" xfId="37337" xr:uid="{00000000-0005-0000-0000-000041910000}"/>
    <cellStyle name="Migliaia 56" xfId="37338" xr:uid="{00000000-0005-0000-0000-000042910000}"/>
    <cellStyle name="Migliaia 57" xfId="37339" xr:uid="{00000000-0005-0000-0000-000043910000}"/>
    <cellStyle name="Migliaia 58" xfId="37340" xr:uid="{00000000-0005-0000-0000-000044910000}"/>
    <cellStyle name="Migliaia 59" xfId="37341" xr:uid="{00000000-0005-0000-0000-000045910000}"/>
    <cellStyle name="Migliaia 6" xfId="37342" xr:uid="{00000000-0005-0000-0000-000046910000}"/>
    <cellStyle name="Migliaia 6 2" xfId="37343" xr:uid="{00000000-0005-0000-0000-000047910000}"/>
    <cellStyle name="Migliaia 6 2 2" xfId="37344" xr:uid="{00000000-0005-0000-0000-000048910000}"/>
    <cellStyle name="Migliaia 6 2 3" xfId="37345" xr:uid="{00000000-0005-0000-0000-000049910000}"/>
    <cellStyle name="Migliaia 6 3" xfId="37346" xr:uid="{00000000-0005-0000-0000-00004A910000}"/>
    <cellStyle name="Migliaia 6 3 2" xfId="37347" xr:uid="{00000000-0005-0000-0000-00004B910000}"/>
    <cellStyle name="Migliaia 60" xfId="37348" xr:uid="{00000000-0005-0000-0000-00004C910000}"/>
    <cellStyle name="Migliaia 61" xfId="37349" xr:uid="{00000000-0005-0000-0000-00004D910000}"/>
    <cellStyle name="Migliaia 62" xfId="37350" xr:uid="{00000000-0005-0000-0000-00004E910000}"/>
    <cellStyle name="Migliaia 63" xfId="37351" xr:uid="{00000000-0005-0000-0000-00004F910000}"/>
    <cellStyle name="Migliaia 64" xfId="37352" xr:uid="{00000000-0005-0000-0000-000050910000}"/>
    <cellStyle name="Migliaia 66" xfId="37353" xr:uid="{00000000-0005-0000-0000-000051910000}"/>
    <cellStyle name="Migliaia 67" xfId="37354" xr:uid="{00000000-0005-0000-0000-000052910000}"/>
    <cellStyle name="Migliaia 68" xfId="37355" xr:uid="{00000000-0005-0000-0000-000053910000}"/>
    <cellStyle name="Migliaia 7" xfId="37356" xr:uid="{00000000-0005-0000-0000-000054910000}"/>
    <cellStyle name="Migliaia 7 2" xfId="37357" xr:uid="{00000000-0005-0000-0000-000055910000}"/>
    <cellStyle name="Migliaia 7 3" xfId="37358" xr:uid="{00000000-0005-0000-0000-000056910000}"/>
    <cellStyle name="Migliaia 7 3 2" xfId="37359" xr:uid="{00000000-0005-0000-0000-000057910000}"/>
    <cellStyle name="Migliaia 7 4" xfId="37360" xr:uid="{00000000-0005-0000-0000-000058910000}"/>
    <cellStyle name="Migliaia 70" xfId="37361" xr:uid="{00000000-0005-0000-0000-000059910000}"/>
    <cellStyle name="Migliaia 8" xfId="37362" xr:uid="{00000000-0005-0000-0000-00005A910000}"/>
    <cellStyle name="Migliaia 8 2" xfId="37363" xr:uid="{00000000-0005-0000-0000-00005B910000}"/>
    <cellStyle name="Migliaia 8 2 2" xfId="37364" xr:uid="{00000000-0005-0000-0000-00005C910000}"/>
    <cellStyle name="Migliaia 9" xfId="37365" xr:uid="{00000000-0005-0000-0000-00005D910000}"/>
    <cellStyle name="Migliaia 9 10" xfId="37366" xr:uid="{00000000-0005-0000-0000-00005E910000}"/>
    <cellStyle name="Migliaia 9 10 2" xfId="37367" xr:uid="{00000000-0005-0000-0000-00005F910000}"/>
    <cellStyle name="Migliaia 9 10 3" xfId="37368" xr:uid="{00000000-0005-0000-0000-000060910000}"/>
    <cellStyle name="Migliaia 9 11" xfId="37369" xr:uid="{00000000-0005-0000-0000-000061910000}"/>
    <cellStyle name="Migliaia 9 11 2" xfId="37370" xr:uid="{00000000-0005-0000-0000-000062910000}"/>
    <cellStyle name="Migliaia 9 11 3" xfId="37371" xr:uid="{00000000-0005-0000-0000-000063910000}"/>
    <cellStyle name="Migliaia 9 12" xfId="37372" xr:uid="{00000000-0005-0000-0000-000064910000}"/>
    <cellStyle name="Migliaia 9 13" xfId="37373" xr:uid="{00000000-0005-0000-0000-000065910000}"/>
    <cellStyle name="Migliaia 9 2" xfId="37374" xr:uid="{00000000-0005-0000-0000-000066910000}"/>
    <cellStyle name="Migliaia 9 2 10" xfId="37375" xr:uid="{00000000-0005-0000-0000-000067910000}"/>
    <cellStyle name="Migliaia 9 2 10 2" xfId="37376" xr:uid="{00000000-0005-0000-0000-000068910000}"/>
    <cellStyle name="Migliaia 9 2 10 3" xfId="37377" xr:uid="{00000000-0005-0000-0000-000069910000}"/>
    <cellStyle name="Migliaia 9 2 11" xfId="37378" xr:uid="{00000000-0005-0000-0000-00006A910000}"/>
    <cellStyle name="Migliaia 9 2 12" xfId="37379" xr:uid="{00000000-0005-0000-0000-00006B910000}"/>
    <cellStyle name="Migliaia 9 2 2" xfId="37380" xr:uid="{00000000-0005-0000-0000-00006C910000}"/>
    <cellStyle name="Migliaia 9 2 2 10" xfId="37381" xr:uid="{00000000-0005-0000-0000-00006D910000}"/>
    <cellStyle name="Migliaia 9 2 2 2" xfId="37382" xr:uid="{00000000-0005-0000-0000-00006E910000}"/>
    <cellStyle name="Migliaia 9 2 2 2 2" xfId="37383" xr:uid="{00000000-0005-0000-0000-00006F910000}"/>
    <cellStyle name="Migliaia 9 2 2 2 2 2" xfId="37384" xr:uid="{00000000-0005-0000-0000-000070910000}"/>
    <cellStyle name="Migliaia 9 2 2 2 2 2 2" xfId="37385" xr:uid="{00000000-0005-0000-0000-000071910000}"/>
    <cellStyle name="Migliaia 9 2 2 2 2 2 3" xfId="37386" xr:uid="{00000000-0005-0000-0000-000072910000}"/>
    <cellStyle name="Migliaia 9 2 2 2 2 3" xfId="37387" xr:uid="{00000000-0005-0000-0000-000073910000}"/>
    <cellStyle name="Migliaia 9 2 2 2 2 4" xfId="37388" xr:uid="{00000000-0005-0000-0000-000074910000}"/>
    <cellStyle name="Migliaia 9 2 2 2 3" xfId="37389" xr:uid="{00000000-0005-0000-0000-000075910000}"/>
    <cellStyle name="Migliaia 9 2 2 2 3 2" xfId="37390" xr:uid="{00000000-0005-0000-0000-000076910000}"/>
    <cellStyle name="Migliaia 9 2 2 2 3 3" xfId="37391" xr:uid="{00000000-0005-0000-0000-000077910000}"/>
    <cellStyle name="Migliaia 9 2 2 2 4" xfId="37392" xr:uid="{00000000-0005-0000-0000-000078910000}"/>
    <cellStyle name="Migliaia 9 2 2 2 4 2" xfId="37393" xr:uid="{00000000-0005-0000-0000-000079910000}"/>
    <cellStyle name="Migliaia 9 2 2 2 4 3" xfId="37394" xr:uid="{00000000-0005-0000-0000-00007A910000}"/>
    <cellStyle name="Migliaia 9 2 2 2 5" xfId="37395" xr:uid="{00000000-0005-0000-0000-00007B910000}"/>
    <cellStyle name="Migliaia 9 2 2 2 5 2" xfId="37396" xr:uid="{00000000-0005-0000-0000-00007C910000}"/>
    <cellStyle name="Migliaia 9 2 2 2 5 3" xfId="37397" xr:uid="{00000000-0005-0000-0000-00007D910000}"/>
    <cellStyle name="Migliaia 9 2 2 2 6" xfId="37398" xr:uid="{00000000-0005-0000-0000-00007E910000}"/>
    <cellStyle name="Migliaia 9 2 2 2 7" xfId="37399" xr:uid="{00000000-0005-0000-0000-00007F910000}"/>
    <cellStyle name="Migliaia 9 2 2 3" xfId="37400" xr:uid="{00000000-0005-0000-0000-000080910000}"/>
    <cellStyle name="Migliaia 9 2 2 3 2" xfId="37401" xr:uid="{00000000-0005-0000-0000-000081910000}"/>
    <cellStyle name="Migliaia 9 2 2 3 2 2" xfId="37402" xr:uid="{00000000-0005-0000-0000-000082910000}"/>
    <cellStyle name="Migliaia 9 2 2 3 2 2 2" xfId="37403" xr:uid="{00000000-0005-0000-0000-000083910000}"/>
    <cellStyle name="Migliaia 9 2 2 3 2 2 3" xfId="37404" xr:uid="{00000000-0005-0000-0000-000084910000}"/>
    <cellStyle name="Migliaia 9 2 2 3 2 3" xfId="37405" xr:uid="{00000000-0005-0000-0000-000085910000}"/>
    <cellStyle name="Migliaia 9 2 2 3 2 4" xfId="37406" xr:uid="{00000000-0005-0000-0000-000086910000}"/>
    <cellStyle name="Migliaia 9 2 2 3 3" xfId="37407" xr:uid="{00000000-0005-0000-0000-000087910000}"/>
    <cellStyle name="Migliaia 9 2 2 3 3 2" xfId="37408" xr:uid="{00000000-0005-0000-0000-000088910000}"/>
    <cellStyle name="Migliaia 9 2 2 3 3 3" xfId="37409" xr:uid="{00000000-0005-0000-0000-000089910000}"/>
    <cellStyle name="Migliaia 9 2 2 3 4" xfId="37410" xr:uid="{00000000-0005-0000-0000-00008A910000}"/>
    <cellStyle name="Migliaia 9 2 2 3 4 2" xfId="37411" xr:uid="{00000000-0005-0000-0000-00008B910000}"/>
    <cellStyle name="Migliaia 9 2 2 3 4 3" xfId="37412" xr:uid="{00000000-0005-0000-0000-00008C910000}"/>
    <cellStyle name="Migliaia 9 2 2 3 5" xfId="37413" xr:uid="{00000000-0005-0000-0000-00008D910000}"/>
    <cellStyle name="Migliaia 9 2 2 3 5 2" xfId="37414" xr:uid="{00000000-0005-0000-0000-00008E910000}"/>
    <cellStyle name="Migliaia 9 2 2 3 5 3" xfId="37415" xr:uid="{00000000-0005-0000-0000-00008F910000}"/>
    <cellStyle name="Migliaia 9 2 2 3 6" xfId="37416" xr:uid="{00000000-0005-0000-0000-000090910000}"/>
    <cellStyle name="Migliaia 9 2 2 3 7" xfId="37417" xr:uid="{00000000-0005-0000-0000-000091910000}"/>
    <cellStyle name="Migliaia 9 2 2 4" xfId="37418" xr:uid="{00000000-0005-0000-0000-000092910000}"/>
    <cellStyle name="Migliaia 9 2 2 4 2" xfId="37419" xr:uid="{00000000-0005-0000-0000-000093910000}"/>
    <cellStyle name="Migliaia 9 2 2 4 2 2" xfId="37420" xr:uid="{00000000-0005-0000-0000-000094910000}"/>
    <cellStyle name="Migliaia 9 2 2 4 2 2 2" xfId="37421" xr:uid="{00000000-0005-0000-0000-000095910000}"/>
    <cellStyle name="Migliaia 9 2 2 4 2 2 3" xfId="37422" xr:uid="{00000000-0005-0000-0000-000096910000}"/>
    <cellStyle name="Migliaia 9 2 2 4 2 3" xfId="37423" xr:uid="{00000000-0005-0000-0000-000097910000}"/>
    <cellStyle name="Migliaia 9 2 2 4 2 4" xfId="37424" xr:uid="{00000000-0005-0000-0000-000098910000}"/>
    <cellStyle name="Migliaia 9 2 2 4 3" xfId="37425" xr:uid="{00000000-0005-0000-0000-000099910000}"/>
    <cellStyle name="Migliaia 9 2 2 4 3 2" xfId="37426" xr:uid="{00000000-0005-0000-0000-00009A910000}"/>
    <cellStyle name="Migliaia 9 2 2 4 3 3" xfId="37427" xr:uid="{00000000-0005-0000-0000-00009B910000}"/>
    <cellStyle name="Migliaia 9 2 2 4 4" xfId="37428" xr:uid="{00000000-0005-0000-0000-00009C910000}"/>
    <cellStyle name="Migliaia 9 2 2 4 4 2" xfId="37429" xr:uid="{00000000-0005-0000-0000-00009D910000}"/>
    <cellStyle name="Migliaia 9 2 2 4 4 3" xfId="37430" xr:uid="{00000000-0005-0000-0000-00009E910000}"/>
    <cellStyle name="Migliaia 9 2 2 4 5" xfId="37431" xr:uid="{00000000-0005-0000-0000-00009F910000}"/>
    <cellStyle name="Migliaia 9 2 2 4 5 2" xfId="37432" xr:uid="{00000000-0005-0000-0000-0000A0910000}"/>
    <cellStyle name="Migliaia 9 2 2 4 5 3" xfId="37433" xr:uid="{00000000-0005-0000-0000-0000A1910000}"/>
    <cellStyle name="Migliaia 9 2 2 4 6" xfId="37434" xr:uid="{00000000-0005-0000-0000-0000A2910000}"/>
    <cellStyle name="Migliaia 9 2 2 4 7" xfId="37435" xr:uid="{00000000-0005-0000-0000-0000A3910000}"/>
    <cellStyle name="Migliaia 9 2 2 5" xfId="37436" xr:uid="{00000000-0005-0000-0000-0000A4910000}"/>
    <cellStyle name="Migliaia 9 2 2 5 2" xfId="37437" xr:uid="{00000000-0005-0000-0000-0000A5910000}"/>
    <cellStyle name="Migliaia 9 2 2 5 2 2" xfId="37438" xr:uid="{00000000-0005-0000-0000-0000A6910000}"/>
    <cellStyle name="Migliaia 9 2 2 5 2 3" xfId="37439" xr:uid="{00000000-0005-0000-0000-0000A7910000}"/>
    <cellStyle name="Migliaia 9 2 2 5 3" xfId="37440" xr:uid="{00000000-0005-0000-0000-0000A8910000}"/>
    <cellStyle name="Migliaia 9 2 2 5 4" xfId="37441" xr:uid="{00000000-0005-0000-0000-0000A9910000}"/>
    <cellStyle name="Migliaia 9 2 2 6" xfId="37442" xr:uid="{00000000-0005-0000-0000-0000AA910000}"/>
    <cellStyle name="Migliaia 9 2 2 6 2" xfId="37443" xr:uid="{00000000-0005-0000-0000-0000AB910000}"/>
    <cellStyle name="Migliaia 9 2 2 6 3" xfId="37444" xr:uid="{00000000-0005-0000-0000-0000AC910000}"/>
    <cellStyle name="Migliaia 9 2 2 7" xfId="37445" xr:uid="{00000000-0005-0000-0000-0000AD910000}"/>
    <cellStyle name="Migliaia 9 2 2 7 2" xfId="37446" xr:uid="{00000000-0005-0000-0000-0000AE910000}"/>
    <cellStyle name="Migliaia 9 2 2 7 3" xfId="37447" xr:uid="{00000000-0005-0000-0000-0000AF910000}"/>
    <cellStyle name="Migliaia 9 2 2 8" xfId="37448" xr:uid="{00000000-0005-0000-0000-0000B0910000}"/>
    <cellStyle name="Migliaia 9 2 2 8 2" xfId="37449" xr:uid="{00000000-0005-0000-0000-0000B1910000}"/>
    <cellStyle name="Migliaia 9 2 2 8 3" xfId="37450" xr:uid="{00000000-0005-0000-0000-0000B2910000}"/>
    <cellStyle name="Migliaia 9 2 2 9" xfId="37451" xr:uid="{00000000-0005-0000-0000-0000B3910000}"/>
    <cellStyle name="Migliaia 9 2 3" xfId="37452" xr:uid="{00000000-0005-0000-0000-0000B4910000}"/>
    <cellStyle name="Migliaia 9 2 3 10" xfId="37453" xr:uid="{00000000-0005-0000-0000-0000B5910000}"/>
    <cellStyle name="Migliaia 9 2 3 2" xfId="37454" xr:uid="{00000000-0005-0000-0000-0000B6910000}"/>
    <cellStyle name="Migliaia 9 2 3 2 2" xfId="37455" xr:uid="{00000000-0005-0000-0000-0000B7910000}"/>
    <cellStyle name="Migliaia 9 2 3 2 2 2" xfId="37456" xr:uid="{00000000-0005-0000-0000-0000B8910000}"/>
    <cellStyle name="Migliaia 9 2 3 2 2 2 2" xfId="37457" xr:uid="{00000000-0005-0000-0000-0000B9910000}"/>
    <cellStyle name="Migliaia 9 2 3 2 2 2 3" xfId="37458" xr:uid="{00000000-0005-0000-0000-0000BA910000}"/>
    <cellStyle name="Migliaia 9 2 3 2 2 3" xfId="37459" xr:uid="{00000000-0005-0000-0000-0000BB910000}"/>
    <cellStyle name="Migliaia 9 2 3 2 2 4" xfId="37460" xr:uid="{00000000-0005-0000-0000-0000BC910000}"/>
    <cellStyle name="Migliaia 9 2 3 2 3" xfId="37461" xr:uid="{00000000-0005-0000-0000-0000BD910000}"/>
    <cellStyle name="Migliaia 9 2 3 2 3 2" xfId="37462" xr:uid="{00000000-0005-0000-0000-0000BE910000}"/>
    <cellStyle name="Migliaia 9 2 3 2 3 3" xfId="37463" xr:uid="{00000000-0005-0000-0000-0000BF910000}"/>
    <cellStyle name="Migliaia 9 2 3 2 4" xfId="37464" xr:uid="{00000000-0005-0000-0000-0000C0910000}"/>
    <cellStyle name="Migliaia 9 2 3 2 4 2" xfId="37465" xr:uid="{00000000-0005-0000-0000-0000C1910000}"/>
    <cellStyle name="Migliaia 9 2 3 2 4 3" xfId="37466" xr:uid="{00000000-0005-0000-0000-0000C2910000}"/>
    <cellStyle name="Migliaia 9 2 3 2 5" xfId="37467" xr:uid="{00000000-0005-0000-0000-0000C3910000}"/>
    <cellStyle name="Migliaia 9 2 3 2 5 2" xfId="37468" xr:uid="{00000000-0005-0000-0000-0000C4910000}"/>
    <cellStyle name="Migliaia 9 2 3 2 5 3" xfId="37469" xr:uid="{00000000-0005-0000-0000-0000C5910000}"/>
    <cellStyle name="Migliaia 9 2 3 2 6" xfId="37470" xr:uid="{00000000-0005-0000-0000-0000C6910000}"/>
    <cellStyle name="Migliaia 9 2 3 2 7" xfId="37471" xr:uid="{00000000-0005-0000-0000-0000C7910000}"/>
    <cellStyle name="Migliaia 9 2 3 3" xfId="37472" xr:uid="{00000000-0005-0000-0000-0000C8910000}"/>
    <cellStyle name="Migliaia 9 2 3 3 2" xfId="37473" xr:uid="{00000000-0005-0000-0000-0000C9910000}"/>
    <cellStyle name="Migliaia 9 2 3 3 2 2" xfId="37474" xr:uid="{00000000-0005-0000-0000-0000CA910000}"/>
    <cellStyle name="Migliaia 9 2 3 3 2 2 2" xfId="37475" xr:uid="{00000000-0005-0000-0000-0000CB910000}"/>
    <cellStyle name="Migliaia 9 2 3 3 2 2 3" xfId="37476" xr:uid="{00000000-0005-0000-0000-0000CC910000}"/>
    <cellStyle name="Migliaia 9 2 3 3 2 3" xfId="37477" xr:uid="{00000000-0005-0000-0000-0000CD910000}"/>
    <cellStyle name="Migliaia 9 2 3 3 2 4" xfId="37478" xr:uid="{00000000-0005-0000-0000-0000CE910000}"/>
    <cellStyle name="Migliaia 9 2 3 3 3" xfId="37479" xr:uid="{00000000-0005-0000-0000-0000CF910000}"/>
    <cellStyle name="Migliaia 9 2 3 3 3 2" xfId="37480" xr:uid="{00000000-0005-0000-0000-0000D0910000}"/>
    <cellStyle name="Migliaia 9 2 3 3 3 3" xfId="37481" xr:uid="{00000000-0005-0000-0000-0000D1910000}"/>
    <cellStyle name="Migliaia 9 2 3 3 4" xfId="37482" xr:uid="{00000000-0005-0000-0000-0000D2910000}"/>
    <cellStyle name="Migliaia 9 2 3 3 4 2" xfId="37483" xr:uid="{00000000-0005-0000-0000-0000D3910000}"/>
    <cellStyle name="Migliaia 9 2 3 3 4 3" xfId="37484" xr:uid="{00000000-0005-0000-0000-0000D4910000}"/>
    <cellStyle name="Migliaia 9 2 3 3 5" xfId="37485" xr:uid="{00000000-0005-0000-0000-0000D5910000}"/>
    <cellStyle name="Migliaia 9 2 3 3 5 2" xfId="37486" xr:uid="{00000000-0005-0000-0000-0000D6910000}"/>
    <cellStyle name="Migliaia 9 2 3 3 5 3" xfId="37487" xr:uid="{00000000-0005-0000-0000-0000D7910000}"/>
    <cellStyle name="Migliaia 9 2 3 3 6" xfId="37488" xr:uid="{00000000-0005-0000-0000-0000D8910000}"/>
    <cellStyle name="Migliaia 9 2 3 3 7" xfId="37489" xr:uid="{00000000-0005-0000-0000-0000D9910000}"/>
    <cellStyle name="Migliaia 9 2 3 4" xfId="37490" xr:uid="{00000000-0005-0000-0000-0000DA910000}"/>
    <cellStyle name="Migliaia 9 2 3 4 2" xfId="37491" xr:uid="{00000000-0005-0000-0000-0000DB910000}"/>
    <cellStyle name="Migliaia 9 2 3 4 2 2" xfId="37492" xr:uid="{00000000-0005-0000-0000-0000DC910000}"/>
    <cellStyle name="Migliaia 9 2 3 4 2 2 2" xfId="37493" xr:uid="{00000000-0005-0000-0000-0000DD910000}"/>
    <cellStyle name="Migliaia 9 2 3 4 2 2 3" xfId="37494" xr:uid="{00000000-0005-0000-0000-0000DE910000}"/>
    <cellStyle name="Migliaia 9 2 3 4 2 3" xfId="37495" xr:uid="{00000000-0005-0000-0000-0000DF910000}"/>
    <cellStyle name="Migliaia 9 2 3 4 2 4" xfId="37496" xr:uid="{00000000-0005-0000-0000-0000E0910000}"/>
    <cellStyle name="Migliaia 9 2 3 4 3" xfId="37497" xr:uid="{00000000-0005-0000-0000-0000E1910000}"/>
    <cellStyle name="Migliaia 9 2 3 4 3 2" xfId="37498" xr:uid="{00000000-0005-0000-0000-0000E2910000}"/>
    <cellStyle name="Migliaia 9 2 3 4 3 3" xfId="37499" xr:uid="{00000000-0005-0000-0000-0000E3910000}"/>
    <cellStyle name="Migliaia 9 2 3 4 4" xfId="37500" xr:uid="{00000000-0005-0000-0000-0000E4910000}"/>
    <cellStyle name="Migliaia 9 2 3 4 4 2" xfId="37501" xr:uid="{00000000-0005-0000-0000-0000E5910000}"/>
    <cellStyle name="Migliaia 9 2 3 4 4 3" xfId="37502" xr:uid="{00000000-0005-0000-0000-0000E6910000}"/>
    <cellStyle name="Migliaia 9 2 3 4 5" xfId="37503" xr:uid="{00000000-0005-0000-0000-0000E7910000}"/>
    <cellStyle name="Migliaia 9 2 3 4 5 2" xfId="37504" xr:uid="{00000000-0005-0000-0000-0000E8910000}"/>
    <cellStyle name="Migliaia 9 2 3 4 5 3" xfId="37505" xr:uid="{00000000-0005-0000-0000-0000E9910000}"/>
    <cellStyle name="Migliaia 9 2 3 4 6" xfId="37506" xr:uid="{00000000-0005-0000-0000-0000EA910000}"/>
    <cellStyle name="Migliaia 9 2 3 4 7" xfId="37507" xr:uid="{00000000-0005-0000-0000-0000EB910000}"/>
    <cellStyle name="Migliaia 9 2 3 5" xfId="37508" xr:uid="{00000000-0005-0000-0000-0000EC910000}"/>
    <cellStyle name="Migliaia 9 2 3 5 2" xfId="37509" xr:uid="{00000000-0005-0000-0000-0000ED910000}"/>
    <cellStyle name="Migliaia 9 2 3 5 2 2" xfId="37510" xr:uid="{00000000-0005-0000-0000-0000EE910000}"/>
    <cellStyle name="Migliaia 9 2 3 5 2 3" xfId="37511" xr:uid="{00000000-0005-0000-0000-0000EF910000}"/>
    <cellStyle name="Migliaia 9 2 3 5 3" xfId="37512" xr:uid="{00000000-0005-0000-0000-0000F0910000}"/>
    <cellStyle name="Migliaia 9 2 3 5 4" xfId="37513" xr:uid="{00000000-0005-0000-0000-0000F1910000}"/>
    <cellStyle name="Migliaia 9 2 3 6" xfId="37514" xr:uid="{00000000-0005-0000-0000-0000F2910000}"/>
    <cellStyle name="Migliaia 9 2 3 6 2" xfId="37515" xr:uid="{00000000-0005-0000-0000-0000F3910000}"/>
    <cellStyle name="Migliaia 9 2 3 6 3" xfId="37516" xr:uid="{00000000-0005-0000-0000-0000F4910000}"/>
    <cellStyle name="Migliaia 9 2 3 7" xfId="37517" xr:uid="{00000000-0005-0000-0000-0000F5910000}"/>
    <cellStyle name="Migliaia 9 2 3 7 2" xfId="37518" xr:uid="{00000000-0005-0000-0000-0000F6910000}"/>
    <cellStyle name="Migliaia 9 2 3 7 3" xfId="37519" xr:uid="{00000000-0005-0000-0000-0000F7910000}"/>
    <cellStyle name="Migliaia 9 2 3 8" xfId="37520" xr:uid="{00000000-0005-0000-0000-0000F8910000}"/>
    <cellStyle name="Migliaia 9 2 3 8 2" xfId="37521" xr:uid="{00000000-0005-0000-0000-0000F9910000}"/>
    <cellStyle name="Migliaia 9 2 3 8 3" xfId="37522" xr:uid="{00000000-0005-0000-0000-0000FA910000}"/>
    <cellStyle name="Migliaia 9 2 3 9" xfId="37523" xr:uid="{00000000-0005-0000-0000-0000FB910000}"/>
    <cellStyle name="Migliaia 9 2 4" xfId="37524" xr:uid="{00000000-0005-0000-0000-0000FC910000}"/>
    <cellStyle name="Migliaia 9 2 4 2" xfId="37525" xr:uid="{00000000-0005-0000-0000-0000FD910000}"/>
    <cellStyle name="Migliaia 9 2 4 2 2" xfId="37526" xr:uid="{00000000-0005-0000-0000-0000FE910000}"/>
    <cellStyle name="Migliaia 9 2 4 2 2 2" xfId="37527" xr:uid="{00000000-0005-0000-0000-0000FF910000}"/>
    <cellStyle name="Migliaia 9 2 4 2 2 3" xfId="37528" xr:uid="{00000000-0005-0000-0000-000000920000}"/>
    <cellStyle name="Migliaia 9 2 4 2 3" xfId="37529" xr:uid="{00000000-0005-0000-0000-000001920000}"/>
    <cellStyle name="Migliaia 9 2 4 2 4" xfId="37530" xr:uid="{00000000-0005-0000-0000-000002920000}"/>
    <cellStyle name="Migliaia 9 2 4 3" xfId="37531" xr:uid="{00000000-0005-0000-0000-000003920000}"/>
    <cellStyle name="Migliaia 9 2 4 3 2" xfId="37532" xr:uid="{00000000-0005-0000-0000-000004920000}"/>
    <cellStyle name="Migliaia 9 2 4 3 3" xfId="37533" xr:uid="{00000000-0005-0000-0000-000005920000}"/>
    <cellStyle name="Migliaia 9 2 4 4" xfId="37534" xr:uid="{00000000-0005-0000-0000-000006920000}"/>
    <cellStyle name="Migliaia 9 2 4 4 2" xfId="37535" xr:uid="{00000000-0005-0000-0000-000007920000}"/>
    <cellStyle name="Migliaia 9 2 4 4 3" xfId="37536" xr:uid="{00000000-0005-0000-0000-000008920000}"/>
    <cellStyle name="Migliaia 9 2 4 5" xfId="37537" xr:uid="{00000000-0005-0000-0000-000009920000}"/>
    <cellStyle name="Migliaia 9 2 4 5 2" xfId="37538" xr:uid="{00000000-0005-0000-0000-00000A920000}"/>
    <cellStyle name="Migliaia 9 2 4 5 3" xfId="37539" xr:uid="{00000000-0005-0000-0000-00000B920000}"/>
    <cellStyle name="Migliaia 9 2 4 6" xfId="37540" xr:uid="{00000000-0005-0000-0000-00000C920000}"/>
    <cellStyle name="Migliaia 9 2 4 7" xfId="37541" xr:uid="{00000000-0005-0000-0000-00000D920000}"/>
    <cellStyle name="Migliaia 9 2 5" xfId="37542" xr:uid="{00000000-0005-0000-0000-00000E920000}"/>
    <cellStyle name="Migliaia 9 2 5 2" xfId="37543" xr:uid="{00000000-0005-0000-0000-00000F920000}"/>
    <cellStyle name="Migliaia 9 2 5 2 2" xfId="37544" xr:uid="{00000000-0005-0000-0000-000010920000}"/>
    <cellStyle name="Migliaia 9 2 5 2 2 2" xfId="37545" xr:uid="{00000000-0005-0000-0000-000011920000}"/>
    <cellStyle name="Migliaia 9 2 5 2 2 3" xfId="37546" xr:uid="{00000000-0005-0000-0000-000012920000}"/>
    <cellStyle name="Migliaia 9 2 5 2 3" xfId="37547" xr:uid="{00000000-0005-0000-0000-000013920000}"/>
    <cellStyle name="Migliaia 9 2 5 2 4" xfId="37548" xr:uid="{00000000-0005-0000-0000-000014920000}"/>
    <cellStyle name="Migliaia 9 2 5 3" xfId="37549" xr:uid="{00000000-0005-0000-0000-000015920000}"/>
    <cellStyle name="Migliaia 9 2 5 3 2" xfId="37550" xr:uid="{00000000-0005-0000-0000-000016920000}"/>
    <cellStyle name="Migliaia 9 2 5 3 3" xfId="37551" xr:uid="{00000000-0005-0000-0000-000017920000}"/>
    <cellStyle name="Migliaia 9 2 5 4" xfId="37552" xr:uid="{00000000-0005-0000-0000-000018920000}"/>
    <cellStyle name="Migliaia 9 2 5 4 2" xfId="37553" xr:uid="{00000000-0005-0000-0000-000019920000}"/>
    <cellStyle name="Migliaia 9 2 5 4 3" xfId="37554" xr:uid="{00000000-0005-0000-0000-00001A920000}"/>
    <cellStyle name="Migliaia 9 2 5 5" xfId="37555" xr:uid="{00000000-0005-0000-0000-00001B920000}"/>
    <cellStyle name="Migliaia 9 2 5 5 2" xfId="37556" xr:uid="{00000000-0005-0000-0000-00001C920000}"/>
    <cellStyle name="Migliaia 9 2 5 5 3" xfId="37557" xr:uid="{00000000-0005-0000-0000-00001D920000}"/>
    <cellStyle name="Migliaia 9 2 5 6" xfId="37558" xr:uid="{00000000-0005-0000-0000-00001E920000}"/>
    <cellStyle name="Migliaia 9 2 5 7" xfId="37559" xr:uid="{00000000-0005-0000-0000-00001F920000}"/>
    <cellStyle name="Migliaia 9 2 6" xfId="37560" xr:uid="{00000000-0005-0000-0000-000020920000}"/>
    <cellStyle name="Migliaia 9 2 6 2" xfId="37561" xr:uid="{00000000-0005-0000-0000-000021920000}"/>
    <cellStyle name="Migliaia 9 2 6 2 2" xfId="37562" xr:uid="{00000000-0005-0000-0000-000022920000}"/>
    <cellStyle name="Migliaia 9 2 6 2 2 2" xfId="37563" xr:uid="{00000000-0005-0000-0000-000023920000}"/>
    <cellStyle name="Migliaia 9 2 6 2 2 3" xfId="37564" xr:uid="{00000000-0005-0000-0000-000024920000}"/>
    <cellStyle name="Migliaia 9 2 6 2 3" xfId="37565" xr:uid="{00000000-0005-0000-0000-000025920000}"/>
    <cellStyle name="Migliaia 9 2 6 2 4" xfId="37566" xr:uid="{00000000-0005-0000-0000-000026920000}"/>
    <cellStyle name="Migliaia 9 2 6 3" xfId="37567" xr:uid="{00000000-0005-0000-0000-000027920000}"/>
    <cellStyle name="Migliaia 9 2 6 3 2" xfId="37568" xr:uid="{00000000-0005-0000-0000-000028920000}"/>
    <cellStyle name="Migliaia 9 2 6 3 3" xfId="37569" xr:uid="{00000000-0005-0000-0000-000029920000}"/>
    <cellStyle name="Migliaia 9 2 6 4" xfId="37570" xr:uid="{00000000-0005-0000-0000-00002A920000}"/>
    <cellStyle name="Migliaia 9 2 6 4 2" xfId="37571" xr:uid="{00000000-0005-0000-0000-00002B920000}"/>
    <cellStyle name="Migliaia 9 2 6 4 3" xfId="37572" xr:uid="{00000000-0005-0000-0000-00002C920000}"/>
    <cellStyle name="Migliaia 9 2 6 5" xfId="37573" xr:uid="{00000000-0005-0000-0000-00002D920000}"/>
    <cellStyle name="Migliaia 9 2 6 5 2" xfId="37574" xr:uid="{00000000-0005-0000-0000-00002E920000}"/>
    <cellStyle name="Migliaia 9 2 6 5 3" xfId="37575" xr:uid="{00000000-0005-0000-0000-00002F920000}"/>
    <cellStyle name="Migliaia 9 2 6 6" xfId="37576" xr:uid="{00000000-0005-0000-0000-000030920000}"/>
    <cellStyle name="Migliaia 9 2 6 7" xfId="37577" xr:uid="{00000000-0005-0000-0000-000031920000}"/>
    <cellStyle name="Migliaia 9 2 7" xfId="37578" xr:uid="{00000000-0005-0000-0000-000032920000}"/>
    <cellStyle name="Migliaia 9 2 7 2" xfId="37579" xr:uid="{00000000-0005-0000-0000-000033920000}"/>
    <cellStyle name="Migliaia 9 2 7 2 2" xfId="37580" xr:uid="{00000000-0005-0000-0000-000034920000}"/>
    <cellStyle name="Migliaia 9 2 7 2 3" xfId="37581" xr:uid="{00000000-0005-0000-0000-000035920000}"/>
    <cellStyle name="Migliaia 9 2 7 3" xfId="37582" xr:uid="{00000000-0005-0000-0000-000036920000}"/>
    <cellStyle name="Migliaia 9 2 7 4" xfId="37583" xr:uid="{00000000-0005-0000-0000-000037920000}"/>
    <cellStyle name="Migliaia 9 2 8" xfId="37584" xr:uid="{00000000-0005-0000-0000-000038920000}"/>
    <cellStyle name="Migliaia 9 2 8 2" xfId="37585" xr:uid="{00000000-0005-0000-0000-000039920000}"/>
    <cellStyle name="Migliaia 9 2 8 3" xfId="37586" xr:uid="{00000000-0005-0000-0000-00003A920000}"/>
    <cellStyle name="Migliaia 9 2 9" xfId="37587" xr:uid="{00000000-0005-0000-0000-00003B920000}"/>
    <cellStyle name="Migliaia 9 2 9 2" xfId="37588" xr:uid="{00000000-0005-0000-0000-00003C920000}"/>
    <cellStyle name="Migliaia 9 2 9 3" xfId="37589" xr:uid="{00000000-0005-0000-0000-00003D920000}"/>
    <cellStyle name="Migliaia 9 3" xfId="37590" xr:uid="{00000000-0005-0000-0000-00003E920000}"/>
    <cellStyle name="Migliaia 9 3 10" xfId="37591" xr:uid="{00000000-0005-0000-0000-00003F920000}"/>
    <cellStyle name="Migliaia 9 3 2" xfId="37592" xr:uid="{00000000-0005-0000-0000-000040920000}"/>
    <cellStyle name="Migliaia 9 3 2 2" xfId="37593" xr:uid="{00000000-0005-0000-0000-000041920000}"/>
    <cellStyle name="Migliaia 9 3 2 2 2" xfId="37594" xr:uid="{00000000-0005-0000-0000-000042920000}"/>
    <cellStyle name="Migliaia 9 3 2 2 2 2" xfId="37595" xr:uid="{00000000-0005-0000-0000-000043920000}"/>
    <cellStyle name="Migliaia 9 3 2 2 2 3" xfId="37596" xr:uid="{00000000-0005-0000-0000-000044920000}"/>
    <cellStyle name="Migliaia 9 3 2 2 3" xfId="37597" xr:uid="{00000000-0005-0000-0000-000045920000}"/>
    <cellStyle name="Migliaia 9 3 2 2 4" xfId="37598" xr:uid="{00000000-0005-0000-0000-000046920000}"/>
    <cellStyle name="Migliaia 9 3 2 3" xfId="37599" xr:uid="{00000000-0005-0000-0000-000047920000}"/>
    <cellStyle name="Migliaia 9 3 2 3 2" xfId="37600" xr:uid="{00000000-0005-0000-0000-000048920000}"/>
    <cellStyle name="Migliaia 9 3 2 3 3" xfId="37601" xr:uid="{00000000-0005-0000-0000-000049920000}"/>
    <cellStyle name="Migliaia 9 3 2 4" xfId="37602" xr:uid="{00000000-0005-0000-0000-00004A920000}"/>
    <cellStyle name="Migliaia 9 3 2 4 2" xfId="37603" xr:uid="{00000000-0005-0000-0000-00004B920000}"/>
    <cellStyle name="Migliaia 9 3 2 4 3" xfId="37604" xr:uid="{00000000-0005-0000-0000-00004C920000}"/>
    <cellStyle name="Migliaia 9 3 2 5" xfId="37605" xr:uid="{00000000-0005-0000-0000-00004D920000}"/>
    <cellStyle name="Migliaia 9 3 2 5 2" xfId="37606" xr:uid="{00000000-0005-0000-0000-00004E920000}"/>
    <cellStyle name="Migliaia 9 3 2 5 3" xfId="37607" xr:uid="{00000000-0005-0000-0000-00004F920000}"/>
    <cellStyle name="Migliaia 9 3 2 6" xfId="37608" xr:uid="{00000000-0005-0000-0000-000050920000}"/>
    <cellStyle name="Migliaia 9 3 2 7" xfId="37609" xr:uid="{00000000-0005-0000-0000-000051920000}"/>
    <cellStyle name="Migliaia 9 3 3" xfId="37610" xr:uid="{00000000-0005-0000-0000-000052920000}"/>
    <cellStyle name="Migliaia 9 3 3 2" xfId="37611" xr:uid="{00000000-0005-0000-0000-000053920000}"/>
    <cellStyle name="Migliaia 9 3 3 2 2" xfId="37612" xr:uid="{00000000-0005-0000-0000-000054920000}"/>
    <cellStyle name="Migliaia 9 3 3 2 2 2" xfId="37613" xr:uid="{00000000-0005-0000-0000-000055920000}"/>
    <cellStyle name="Migliaia 9 3 3 2 2 3" xfId="37614" xr:uid="{00000000-0005-0000-0000-000056920000}"/>
    <cellStyle name="Migliaia 9 3 3 2 3" xfId="37615" xr:uid="{00000000-0005-0000-0000-000057920000}"/>
    <cellStyle name="Migliaia 9 3 3 2 4" xfId="37616" xr:uid="{00000000-0005-0000-0000-000058920000}"/>
    <cellStyle name="Migliaia 9 3 3 3" xfId="37617" xr:uid="{00000000-0005-0000-0000-000059920000}"/>
    <cellStyle name="Migliaia 9 3 3 3 2" xfId="37618" xr:uid="{00000000-0005-0000-0000-00005A920000}"/>
    <cellStyle name="Migliaia 9 3 3 3 3" xfId="37619" xr:uid="{00000000-0005-0000-0000-00005B920000}"/>
    <cellStyle name="Migliaia 9 3 3 4" xfId="37620" xr:uid="{00000000-0005-0000-0000-00005C920000}"/>
    <cellStyle name="Migliaia 9 3 3 4 2" xfId="37621" xr:uid="{00000000-0005-0000-0000-00005D920000}"/>
    <cellStyle name="Migliaia 9 3 3 4 3" xfId="37622" xr:uid="{00000000-0005-0000-0000-00005E920000}"/>
    <cellStyle name="Migliaia 9 3 3 5" xfId="37623" xr:uid="{00000000-0005-0000-0000-00005F920000}"/>
    <cellStyle name="Migliaia 9 3 3 5 2" xfId="37624" xr:uid="{00000000-0005-0000-0000-000060920000}"/>
    <cellStyle name="Migliaia 9 3 3 5 3" xfId="37625" xr:uid="{00000000-0005-0000-0000-000061920000}"/>
    <cellStyle name="Migliaia 9 3 3 6" xfId="37626" xr:uid="{00000000-0005-0000-0000-000062920000}"/>
    <cellStyle name="Migliaia 9 3 3 7" xfId="37627" xr:uid="{00000000-0005-0000-0000-000063920000}"/>
    <cellStyle name="Migliaia 9 3 4" xfId="37628" xr:uid="{00000000-0005-0000-0000-000064920000}"/>
    <cellStyle name="Migliaia 9 3 4 2" xfId="37629" xr:uid="{00000000-0005-0000-0000-000065920000}"/>
    <cellStyle name="Migliaia 9 3 4 2 2" xfId="37630" xr:uid="{00000000-0005-0000-0000-000066920000}"/>
    <cellStyle name="Migliaia 9 3 4 2 2 2" xfId="37631" xr:uid="{00000000-0005-0000-0000-000067920000}"/>
    <cellStyle name="Migliaia 9 3 4 2 2 3" xfId="37632" xr:uid="{00000000-0005-0000-0000-000068920000}"/>
    <cellStyle name="Migliaia 9 3 4 2 3" xfId="37633" xr:uid="{00000000-0005-0000-0000-000069920000}"/>
    <cellStyle name="Migliaia 9 3 4 2 4" xfId="37634" xr:uid="{00000000-0005-0000-0000-00006A920000}"/>
    <cellStyle name="Migliaia 9 3 4 3" xfId="37635" xr:uid="{00000000-0005-0000-0000-00006B920000}"/>
    <cellStyle name="Migliaia 9 3 4 3 2" xfId="37636" xr:uid="{00000000-0005-0000-0000-00006C920000}"/>
    <cellStyle name="Migliaia 9 3 4 3 3" xfId="37637" xr:uid="{00000000-0005-0000-0000-00006D920000}"/>
    <cellStyle name="Migliaia 9 3 4 4" xfId="37638" xr:uid="{00000000-0005-0000-0000-00006E920000}"/>
    <cellStyle name="Migliaia 9 3 4 4 2" xfId="37639" xr:uid="{00000000-0005-0000-0000-00006F920000}"/>
    <cellStyle name="Migliaia 9 3 4 4 3" xfId="37640" xr:uid="{00000000-0005-0000-0000-000070920000}"/>
    <cellStyle name="Migliaia 9 3 4 5" xfId="37641" xr:uid="{00000000-0005-0000-0000-000071920000}"/>
    <cellStyle name="Migliaia 9 3 4 5 2" xfId="37642" xr:uid="{00000000-0005-0000-0000-000072920000}"/>
    <cellStyle name="Migliaia 9 3 4 5 3" xfId="37643" xr:uid="{00000000-0005-0000-0000-000073920000}"/>
    <cellStyle name="Migliaia 9 3 4 6" xfId="37644" xr:uid="{00000000-0005-0000-0000-000074920000}"/>
    <cellStyle name="Migliaia 9 3 4 7" xfId="37645" xr:uid="{00000000-0005-0000-0000-000075920000}"/>
    <cellStyle name="Migliaia 9 3 5" xfId="37646" xr:uid="{00000000-0005-0000-0000-000076920000}"/>
    <cellStyle name="Migliaia 9 3 5 2" xfId="37647" xr:uid="{00000000-0005-0000-0000-000077920000}"/>
    <cellStyle name="Migliaia 9 3 5 2 2" xfId="37648" xr:uid="{00000000-0005-0000-0000-000078920000}"/>
    <cellStyle name="Migliaia 9 3 5 2 3" xfId="37649" xr:uid="{00000000-0005-0000-0000-000079920000}"/>
    <cellStyle name="Migliaia 9 3 5 3" xfId="37650" xr:uid="{00000000-0005-0000-0000-00007A920000}"/>
    <cellStyle name="Migliaia 9 3 5 4" xfId="37651" xr:uid="{00000000-0005-0000-0000-00007B920000}"/>
    <cellStyle name="Migliaia 9 3 6" xfId="37652" xr:uid="{00000000-0005-0000-0000-00007C920000}"/>
    <cellStyle name="Migliaia 9 3 6 2" xfId="37653" xr:uid="{00000000-0005-0000-0000-00007D920000}"/>
    <cellStyle name="Migliaia 9 3 6 3" xfId="37654" xr:uid="{00000000-0005-0000-0000-00007E920000}"/>
    <cellStyle name="Migliaia 9 3 7" xfId="37655" xr:uid="{00000000-0005-0000-0000-00007F920000}"/>
    <cellStyle name="Migliaia 9 3 7 2" xfId="37656" xr:uid="{00000000-0005-0000-0000-000080920000}"/>
    <cellStyle name="Migliaia 9 3 7 3" xfId="37657" xr:uid="{00000000-0005-0000-0000-000081920000}"/>
    <cellStyle name="Migliaia 9 3 8" xfId="37658" xr:uid="{00000000-0005-0000-0000-000082920000}"/>
    <cellStyle name="Migliaia 9 3 8 2" xfId="37659" xr:uid="{00000000-0005-0000-0000-000083920000}"/>
    <cellStyle name="Migliaia 9 3 8 3" xfId="37660" xr:uid="{00000000-0005-0000-0000-000084920000}"/>
    <cellStyle name="Migliaia 9 3 9" xfId="37661" xr:uid="{00000000-0005-0000-0000-000085920000}"/>
    <cellStyle name="Migliaia 9 4" xfId="37662" xr:uid="{00000000-0005-0000-0000-000086920000}"/>
    <cellStyle name="Migliaia 9 4 10" xfId="37663" xr:uid="{00000000-0005-0000-0000-000087920000}"/>
    <cellStyle name="Migliaia 9 4 2" xfId="37664" xr:uid="{00000000-0005-0000-0000-000088920000}"/>
    <cellStyle name="Migliaia 9 4 2 2" xfId="37665" xr:uid="{00000000-0005-0000-0000-000089920000}"/>
    <cellStyle name="Migliaia 9 4 2 2 2" xfId="37666" xr:uid="{00000000-0005-0000-0000-00008A920000}"/>
    <cellStyle name="Migliaia 9 4 2 2 2 2" xfId="37667" xr:uid="{00000000-0005-0000-0000-00008B920000}"/>
    <cellStyle name="Migliaia 9 4 2 2 2 3" xfId="37668" xr:uid="{00000000-0005-0000-0000-00008C920000}"/>
    <cellStyle name="Migliaia 9 4 2 2 3" xfId="37669" xr:uid="{00000000-0005-0000-0000-00008D920000}"/>
    <cellStyle name="Migliaia 9 4 2 2 4" xfId="37670" xr:uid="{00000000-0005-0000-0000-00008E920000}"/>
    <cellStyle name="Migliaia 9 4 2 3" xfId="37671" xr:uid="{00000000-0005-0000-0000-00008F920000}"/>
    <cellStyle name="Migliaia 9 4 2 3 2" xfId="37672" xr:uid="{00000000-0005-0000-0000-000090920000}"/>
    <cellStyle name="Migliaia 9 4 2 3 3" xfId="37673" xr:uid="{00000000-0005-0000-0000-000091920000}"/>
    <cellStyle name="Migliaia 9 4 2 4" xfId="37674" xr:uid="{00000000-0005-0000-0000-000092920000}"/>
    <cellStyle name="Migliaia 9 4 2 4 2" xfId="37675" xr:uid="{00000000-0005-0000-0000-000093920000}"/>
    <cellStyle name="Migliaia 9 4 2 4 3" xfId="37676" xr:uid="{00000000-0005-0000-0000-000094920000}"/>
    <cellStyle name="Migliaia 9 4 2 5" xfId="37677" xr:uid="{00000000-0005-0000-0000-000095920000}"/>
    <cellStyle name="Migliaia 9 4 2 5 2" xfId="37678" xr:uid="{00000000-0005-0000-0000-000096920000}"/>
    <cellStyle name="Migliaia 9 4 2 5 3" xfId="37679" xr:uid="{00000000-0005-0000-0000-000097920000}"/>
    <cellStyle name="Migliaia 9 4 2 6" xfId="37680" xr:uid="{00000000-0005-0000-0000-000098920000}"/>
    <cellStyle name="Migliaia 9 4 2 7" xfId="37681" xr:uid="{00000000-0005-0000-0000-000099920000}"/>
    <cellStyle name="Migliaia 9 4 3" xfId="37682" xr:uid="{00000000-0005-0000-0000-00009A920000}"/>
    <cellStyle name="Migliaia 9 4 3 2" xfId="37683" xr:uid="{00000000-0005-0000-0000-00009B920000}"/>
    <cellStyle name="Migliaia 9 4 3 2 2" xfId="37684" xr:uid="{00000000-0005-0000-0000-00009C920000}"/>
    <cellStyle name="Migliaia 9 4 3 2 2 2" xfId="37685" xr:uid="{00000000-0005-0000-0000-00009D920000}"/>
    <cellStyle name="Migliaia 9 4 3 2 2 3" xfId="37686" xr:uid="{00000000-0005-0000-0000-00009E920000}"/>
    <cellStyle name="Migliaia 9 4 3 2 3" xfId="37687" xr:uid="{00000000-0005-0000-0000-00009F920000}"/>
    <cellStyle name="Migliaia 9 4 3 2 4" xfId="37688" xr:uid="{00000000-0005-0000-0000-0000A0920000}"/>
    <cellStyle name="Migliaia 9 4 3 3" xfId="37689" xr:uid="{00000000-0005-0000-0000-0000A1920000}"/>
    <cellStyle name="Migliaia 9 4 3 3 2" xfId="37690" xr:uid="{00000000-0005-0000-0000-0000A2920000}"/>
    <cellStyle name="Migliaia 9 4 3 3 3" xfId="37691" xr:uid="{00000000-0005-0000-0000-0000A3920000}"/>
    <cellStyle name="Migliaia 9 4 3 4" xfId="37692" xr:uid="{00000000-0005-0000-0000-0000A4920000}"/>
    <cellStyle name="Migliaia 9 4 3 4 2" xfId="37693" xr:uid="{00000000-0005-0000-0000-0000A5920000}"/>
    <cellStyle name="Migliaia 9 4 3 4 3" xfId="37694" xr:uid="{00000000-0005-0000-0000-0000A6920000}"/>
    <cellStyle name="Migliaia 9 4 3 5" xfId="37695" xr:uid="{00000000-0005-0000-0000-0000A7920000}"/>
    <cellStyle name="Migliaia 9 4 3 5 2" xfId="37696" xr:uid="{00000000-0005-0000-0000-0000A8920000}"/>
    <cellStyle name="Migliaia 9 4 3 5 3" xfId="37697" xr:uid="{00000000-0005-0000-0000-0000A9920000}"/>
    <cellStyle name="Migliaia 9 4 3 6" xfId="37698" xr:uid="{00000000-0005-0000-0000-0000AA920000}"/>
    <cellStyle name="Migliaia 9 4 3 7" xfId="37699" xr:uid="{00000000-0005-0000-0000-0000AB920000}"/>
    <cellStyle name="Migliaia 9 4 4" xfId="37700" xr:uid="{00000000-0005-0000-0000-0000AC920000}"/>
    <cellStyle name="Migliaia 9 4 4 2" xfId="37701" xr:uid="{00000000-0005-0000-0000-0000AD920000}"/>
    <cellStyle name="Migliaia 9 4 4 2 2" xfId="37702" xr:uid="{00000000-0005-0000-0000-0000AE920000}"/>
    <cellStyle name="Migliaia 9 4 4 2 2 2" xfId="37703" xr:uid="{00000000-0005-0000-0000-0000AF920000}"/>
    <cellStyle name="Migliaia 9 4 4 2 2 3" xfId="37704" xr:uid="{00000000-0005-0000-0000-0000B0920000}"/>
    <cellStyle name="Migliaia 9 4 4 2 3" xfId="37705" xr:uid="{00000000-0005-0000-0000-0000B1920000}"/>
    <cellStyle name="Migliaia 9 4 4 2 4" xfId="37706" xr:uid="{00000000-0005-0000-0000-0000B2920000}"/>
    <cellStyle name="Migliaia 9 4 4 3" xfId="37707" xr:uid="{00000000-0005-0000-0000-0000B3920000}"/>
    <cellStyle name="Migliaia 9 4 4 3 2" xfId="37708" xr:uid="{00000000-0005-0000-0000-0000B4920000}"/>
    <cellStyle name="Migliaia 9 4 4 3 3" xfId="37709" xr:uid="{00000000-0005-0000-0000-0000B5920000}"/>
    <cellStyle name="Migliaia 9 4 4 4" xfId="37710" xr:uid="{00000000-0005-0000-0000-0000B6920000}"/>
    <cellStyle name="Migliaia 9 4 4 4 2" xfId="37711" xr:uid="{00000000-0005-0000-0000-0000B7920000}"/>
    <cellStyle name="Migliaia 9 4 4 4 3" xfId="37712" xr:uid="{00000000-0005-0000-0000-0000B8920000}"/>
    <cellStyle name="Migliaia 9 4 4 5" xfId="37713" xr:uid="{00000000-0005-0000-0000-0000B9920000}"/>
    <cellStyle name="Migliaia 9 4 4 5 2" xfId="37714" xr:uid="{00000000-0005-0000-0000-0000BA920000}"/>
    <cellStyle name="Migliaia 9 4 4 5 3" xfId="37715" xr:uid="{00000000-0005-0000-0000-0000BB920000}"/>
    <cellStyle name="Migliaia 9 4 4 6" xfId="37716" xr:uid="{00000000-0005-0000-0000-0000BC920000}"/>
    <cellStyle name="Migliaia 9 4 4 7" xfId="37717" xr:uid="{00000000-0005-0000-0000-0000BD920000}"/>
    <cellStyle name="Migliaia 9 4 5" xfId="37718" xr:uid="{00000000-0005-0000-0000-0000BE920000}"/>
    <cellStyle name="Migliaia 9 4 5 2" xfId="37719" xr:uid="{00000000-0005-0000-0000-0000BF920000}"/>
    <cellStyle name="Migliaia 9 4 5 2 2" xfId="37720" xr:uid="{00000000-0005-0000-0000-0000C0920000}"/>
    <cellStyle name="Migliaia 9 4 5 2 3" xfId="37721" xr:uid="{00000000-0005-0000-0000-0000C1920000}"/>
    <cellStyle name="Migliaia 9 4 5 3" xfId="37722" xr:uid="{00000000-0005-0000-0000-0000C2920000}"/>
    <cellStyle name="Migliaia 9 4 5 4" xfId="37723" xr:uid="{00000000-0005-0000-0000-0000C3920000}"/>
    <cellStyle name="Migliaia 9 4 6" xfId="37724" xr:uid="{00000000-0005-0000-0000-0000C4920000}"/>
    <cellStyle name="Migliaia 9 4 6 2" xfId="37725" xr:uid="{00000000-0005-0000-0000-0000C5920000}"/>
    <cellStyle name="Migliaia 9 4 6 3" xfId="37726" xr:uid="{00000000-0005-0000-0000-0000C6920000}"/>
    <cellStyle name="Migliaia 9 4 7" xfId="37727" xr:uid="{00000000-0005-0000-0000-0000C7920000}"/>
    <cellStyle name="Migliaia 9 4 7 2" xfId="37728" xr:uid="{00000000-0005-0000-0000-0000C8920000}"/>
    <cellStyle name="Migliaia 9 4 7 3" xfId="37729" xr:uid="{00000000-0005-0000-0000-0000C9920000}"/>
    <cellStyle name="Migliaia 9 4 8" xfId="37730" xr:uid="{00000000-0005-0000-0000-0000CA920000}"/>
    <cellStyle name="Migliaia 9 4 8 2" xfId="37731" xr:uid="{00000000-0005-0000-0000-0000CB920000}"/>
    <cellStyle name="Migliaia 9 4 8 3" xfId="37732" xr:uid="{00000000-0005-0000-0000-0000CC920000}"/>
    <cellStyle name="Migliaia 9 4 9" xfId="37733" xr:uid="{00000000-0005-0000-0000-0000CD920000}"/>
    <cellStyle name="Migliaia 9 5" xfId="37734" xr:uid="{00000000-0005-0000-0000-0000CE920000}"/>
    <cellStyle name="Migliaia 9 5 2" xfId="37735" xr:uid="{00000000-0005-0000-0000-0000CF920000}"/>
    <cellStyle name="Migliaia 9 5 2 2" xfId="37736" xr:uid="{00000000-0005-0000-0000-0000D0920000}"/>
    <cellStyle name="Migliaia 9 5 2 2 2" xfId="37737" xr:uid="{00000000-0005-0000-0000-0000D1920000}"/>
    <cellStyle name="Migliaia 9 5 2 2 2 2" xfId="37738" xr:uid="{00000000-0005-0000-0000-0000D2920000}"/>
    <cellStyle name="Migliaia 9 5 2 2 2 3" xfId="37739" xr:uid="{00000000-0005-0000-0000-0000D3920000}"/>
    <cellStyle name="Migliaia 9 5 2 2 3" xfId="37740" xr:uid="{00000000-0005-0000-0000-0000D4920000}"/>
    <cellStyle name="Migliaia 9 5 2 2 4" xfId="37741" xr:uid="{00000000-0005-0000-0000-0000D5920000}"/>
    <cellStyle name="Migliaia 9 5 2 3" xfId="37742" xr:uid="{00000000-0005-0000-0000-0000D6920000}"/>
    <cellStyle name="Migliaia 9 5 2 3 2" xfId="37743" xr:uid="{00000000-0005-0000-0000-0000D7920000}"/>
    <cellStyle name="Migliaia 9 5 2 3 3" xfId="37744" xr:uid="{00000000-0005-0000-0000-0000D8920000}"/>
    <cellStyle name="Migliaia 9 5 2 4" xfId="37745" xr:uid="{00000000-0005-0000-0000-0000D9920000}"/>
    <cellStyle name="Migliaia 9 5 2 4 2" xfId="37746" xr:uid="{00000000-0005-0000-0000-0000DA920000}"/>
    <cellStyle name="Migliaia 9 5 2 4 3" xfId="37747" xr:uid="{00000000-0005-0000-0000-0000DB920000}"/>
    <cellStyle name="Migliaia 9 5 2 5" xfId="37748" xr:uid="{00000000-0005-0000-0000-0000DC920000}"/>
    <cellStyle name="Migliaia 9 5 2 5 2" xfId="37749" xr:uid="{00000000-0005-0000-0000-0000DD920000}"/>
    <cellStyle name="Migliaia 9 5 2 5 3" xfId="37750" xr:uid="{00000000-0005-0000-0000-0000DE920000}"/>
    <cellStyle name="Migliaia 9 5 2 6" xfId="37751" xr:uid="{00000000-0005-0000-0000-0000DF920000}"/>
    <cellStyle name="Migliaia 9 5 2 7" xfId="37752" xr:uid="{00000000-0005-0000-0000-0000E0920000}"/>
    <cellStyle name="Migliaia 9 6" xfId="37753" xr:uid="{00000000-0005-0000-0000-0000E1920000}"/>
    <cellStyle name="Migliaia 9 6 2" xfId="37754" xr:uid="{00000000-0005-0000-0000-0000E2920000}"/>
    <cellStyle name="Migliaia 9 6 2 2" xfId="37755" xr:uid="{00000000-0005-0000-0000-0000E3920000}"/>
    <cellStyle name="Migliaia 9 6 2 2 2" xfId="37756" xr:uid="{00000000-0005-0000-0000-0000E4920000}"/>
    <cellStyle name="Migliaia 9 6 2 2 3" xfId="37757" xr:uid="{00000000-0005-0000-0000-0000E5920000}"/>
    <cellStyle name="Migliaia 9 6 2 3" xfId="37758" xr:uid="{00000000-0005-0000-0000-0000E6920000}"/>
    <cellStyle name="Migliaia 9 6 2 4" xfId="37759" xr:uid="{00000000-0005-0000-0000-0000E7920000}"/>
    <cellStyle name="Migliaia 9 6 3" xfId="37760" xr:uid="{00000000-0005-0000-0000-0000E8920000}"/>
    <cellStyle name="Migliaia 9 6 3 2" xfId="37761" xr:uid="{00000000-0005-0000-0000-0000E9920000}"/>
    <cellStyle name="Migliaia 9 6 3 3" xfId="37762" xr:uid="{00000000-0005-0000-0000-0000EA920000}"/>
    <cellStyle name="Migliaia 9 6 4" xfId="37763" xr:uid="{00000000-0005-0000-0000-0000EB920000}"/>
    <cellStyle name="Migliaia 9 6 4 2" xfId="37764" xr:uid="{00000000-0005-0000-0000-0000EC920000}"/>
    <cellStyle name="Migliaia 9 6 4 3" xfId="37765" xr:uid="{00000000-0005-0000-0000-0000ED920000}"/>
    <cellStyle name="Migliaia 9 6 5" xfId="37766" xr:uid="{00000000-0005-0000-0000-0000EE920000}"/>
    <cellStyle name="Migliaia 9 6 5 2" xfId="37767" xr:uid="{00000000-0005-0000-0000-0000EF920000}"/>
    <cellStyle name="Migliaia 9 6 5 3" xfId="37768" xr:uid="{00000000-0005-0000-0000-0000F0920000}"/>
    <cellStyle name="Migliaia 9 6 6" xfId="37769" xr:uid="{00000000-0005-0000-0000-0000F1920000}"/>
    <cellStyle name="Migliaia 9 6 7" xfId="37770" xr:uid="{00000000-0005-0000-0000-0000F2920000}"/>
    <cellStyle name="Migliaia 9 7" xfId="37771" xr:uid="{00000000-0005-0000-0000-0000F3920000}"/>
    <cellStyle name="Migliaia 9 7 2" xfId="37772" xr:uid="{00000000-0005-0000-0000-0000F4920000}"/>
    <cellStyle name="Migliaia 9 7 2 2" xfId="37773" xr:uid="{00000000-0005-0000-0000-0000F5920000}"/>
    <cellStyle name="Migliaia 9 7 2 2 2" xfId="37774" xr:uid="{00000000-0005-0000-0000-0000F6920000}"/>
    <cellStyle name="Migliaia 9 7 2 2 3" xfId="37775" xr:uid="{00000000-0005-0000-0000-0000F7920000}"/>
    <cellStyle name="Migliaia 9 7 2 3" xfId="37776" xr:uid="{00000000-0005-0000-0000-0000F8920000}"/>
    <cellStyle name="Migliaia 9 7 2 4" xfId="37777" xr:uid="{00000000-0005-0000-0000-0000F9920000}"/>
    <cellStyle name="Migliaia 9 7 3" xfId="37778" xr:uid="{00000000-0005-0000-0000-0000FA920000}"/>
    <cellStyle name="Migliaia 9 7 3 2" xfId="37779" xr:uid="{00000000-0005-0000-0000-0000FB920000}"/>
    <cellStyle name="Migliaia 9 7 3 3" xfId="37780" xr:uid="{00000000-0005-0000-0000-0000FC920000}"/>
    <cellStyle name="Migliaia 9 7 4" xfId="37781" xr:uid="{00000000-0005-0000-0000-0000FD920000}"/>
    <cellStyle name="Migliaia 9 7 4 2" xfId="37782" xr:uid="{00000000-0005-0000-0000-0000FE920000}"/>
    <cellStyle name="Migliaia 9 7 4 3" xfId="37783" xr:uid="{00000000-0005-0000-0000-0000FF920000}"/>
    <cellStyle name="Migliaia 9 7 5" xfId="37784" xr:uid="{00000000-0005-0000-0000-000000930000}"/>
    <cellStyle name="Migliaia 9 7 5 2" xfId="37785" xr:uid="{00000000-0005-0000-0000-000001930000}"/>
    <cellStyle name="Migliaia 9 7 5 3" xfId="37786" xr:uid="{00000000-0005-0000-0000-000002930000}"/>
    <cellStyle name="Migliaia 9 7 6" xfId="37787" xr:uid="{00000000-0005-0000-0000-000003930000}"/>
    <cellStyle name="Migliaia 9 7 7" xfId="37788" xr:uid="{00000000-0005-0000-0000-000004930000}"/>
    <cellStyle name="Migliaia 9 8" xfId="37789" xr:uid="{00000000-0005-0000-0000-000005930000}"/>
    <cellStyle name="Migliaia 9 8 2" xfId="37790" xr:uid="{00000000-0005-0000-0000-000006930000}"/>
    <cellStyle name="Migliaia 9 8 2 2" xfId="37791" xr:uid="{00000000-0005-0000-0000-000007930000}"/>
    <cellStyle name="Migliaia 9 8 2 3" xfId="37792" xr:uid="{00000000-0005-0000-0000-000008930000}"/>
    <cellStyle name="Migliaia 9 8 3" xfId="37793" xr:uid="{00000000-0005-0000-0000-000009930000}"/>
    <cellStyle name="Migliaia 9 8 4" xfId="37794" xr:uid="{00000000-0005-0000-0000-00000A930000}"/>
    <cellStyle name="Migliaia 9 9" xfId="37795" xr:uid="{00000000-0005-0000-0000-00000B930000}"/>
    <cellStyle name="Migliaia 9 9 2" xfId="37796" xr:uid="{00000000-0005-0000-0000-00000C930000}"/>
    <cellStyle name="Migliaia 9 9 3" xfId="37797" xr:uid="{00000000-0005-0000-0000-00000D930000}"/>
    <cellStyle name="Millares [0]_~0059459" xfId="37798" xr:uid="{00000000-0005-0000-0000-00000E930000}"/>
    <cellStyle name="Millares_~0059459" xfId="37799" xr:uid="{00000000-0005-0000-0000-00000F930000}"/>
    <cellStyle name="Milliers [0]_AUGUSTA" xfId="37800" xr:uid="{00000000-0005-0000-0000-000010930000}"/>
    <cellStyle name="Milliers 2" xfId="37801" xr:uid="{00000000-0005-0000-0000-000011930000}"/>
    <cellStyle name="Milliers 2 2" xfId="37802" xr:uid="{00000000-0005-0000-0000-000012930000}"/>
    <cellStyle name="Milliers 2 3" xfId="37803" xr:uid="{00000000-0005-0000-0000-000013930000}"/>
    <cellStyle name="Milliers 3" xfId="37804" xr:uid="{00000000-0005-0000-0000-000014930000}"/>
    <cellStyle name="Milliers 3 2" xfId="37805" xr:uid="{00000000-0005-0000-0000-000015930000}"/>
    <cellStyle name="Milliers 4" xfId="37806" xr:uid="{00000000-0005-0000-0000-000016930000}"/>
    <cellStyle name="Milliers 5" xfId="37807" xr:uid="{00000000-0005-0000-0000-000017930000}"/>
    <cellStyle name="Milliers 6" xfId="37808" xr:uid="{00000000-0005-0000-0000-000018930000}"/>
    <cellStyle name="Milliers_AUGUSTA" xfId="37809" xr:uid="{00000000-0005-0000-0000-000019930000}"/>
    <cellStyle name="Model" xfId="37810" xr:uid="{00000000-0005-0000-0000-00001A930000}"/>
    <cellStyle name="Model 10" xfId="37811" xr:uid="{00000000-0005-0000-0000-00001B930000}"/>
    <cellStyle name="Model 10 2" xfId="37812" xr:uid="{00000000-0005-0000-0000-00001C930000}"/>
    <cellStyle name="Model 11" xfId="37813" xr:uid="{00000000-0005-0000-0000-00001D930000}"/>
    <cellStyle name="Model 11 2" xfId="37814" xr:uid="{00000000-0005-0000-0000-00001E930000}"/>
    <cellStyle name="Model 12" xfId="37815" xr:uid="{00000000-0005-0000-0000-00001F930000}"/>
    <cellStyle name="Model 12 2" xfId="37816" xr:uid="{00000000-0005-0000-0000-000020930000}"/>
    <cellStyle name="Model 13" xfId="37817" xr:uid="{00000000-0005-0000-0000-000021930000}"/>
    <cellStyle name="Model 13 2" xfId="37818" xr:uid="{00000000-0005-0000-0000-000022930000}"/>
    <cellStyle name="Model 14" xfId="37819" xr:uid="{00000000-0005-0000-0000-000023930000}"/>
    <cellStyle name="Model 14 2" xfId="37820" xr:uid="{00000000-0005-0000-0000-000024930000}"/>
    <cellStyle name="Model 15" xfId="37821" xr:uid="{00000000-0005-0000-0000-000025930000}"/>
    <cellStyle name="Model 15 2" xfId="37822" xr:uid="{00000000-0005-0000-0000-000026930000}"/>
    <cellStyle name="Model 16" xfId="37823" xr:uid="{00000000-0005-0000-0000-000027930000}"/>
    <cellStyle name="Model 16 2" xfId="37824" xr:uid="{00000000-0005-0000-0000-000028930000}"/>
    <cellStyle name="Model 17" xfId="37825" xr:uid="{00000000-0005-0000-0000-000029930000}"/>
    <cellStyle name="Model 17 2" xfId="37826" xr:uid="{00000000-0005-0000-0000-00002A930000}"/>
    <cellStyle name="Model 18" xfId="37827" xr:uid="{00000000-0005-0000-0000-00002B930000}"/>
    <cellStyle name="Model 18 2" xfId="37828" xr:uid="{00000000-0005-0000-0000-00002C930000}"/>
    <cellStyle name="Model 19" xfId="37829" xr:uid="{00000000-0005-0000-0000-00002D930000}"/>
    <cellStyle name="Model 19 2" xfId="37830" xr:uid="{00000000-0005-0000-0000-00002E930000}"/>
    <cellStyle name="Model 2" xfId="37831" xr:uid="{00000000-0005-0000-0000-00002F930000}"/>
    <cellStyle name="Model 2 10" xfId="37832" xr:uid="{00000000-0005-0000-0000-000030930000}"/>
    <cellStyle name="Model 2 10 2" xfId="37833" xr:uid="{00000000-0005-0000-0000-000031930000}"/>
    <cellStyle name="Model 2 11" xfId="37834" xr:uid="{00000000-0005-0000-0000-000032930000}"/>
    <cellStyle name="Model 2 11 2" xfId="37835" xr:uid="{00000000-0005-0000-0000-000033930000}"/>
    <cellStyle name="Model 2 12" xfId="37836" xr:uid="{00000000-0005-0000-0000-000034930000}"/>
    <cellStyle name="Model 2 12 2" xfId="37837" xr:uid="{00000000-0005-0000-0000-000035930000}"/>
    <cellStyle name="Model 2 13" xfId="37838" xr:uid="{00000000-0005-0000-0000-000036930000}"/>
    <cellStyle name="Model 2 13 2" xfId="37839" xr:uid="{00000000-0005-0000-0000-000037930000}"/>
    <cellStyle name="Model 2 14" xfId="37840" xr:uid="{00000000-0005-0000-0000-000038930000}"/>
    <cellStyle name="Model 2 14 2" xfId="37841" xr:uid="{00000000-0005-0000-0000-000039930000}"/>
    <cellStyle name="Model 2 15" xfId="37842" xr:uid="{00000000-0005-0000-0000-00003A930000}"/>
    <cellStyle name="Model 2 15 2" xfId="37843" xr:uid="{00000000-0005-0000-0000-00003B930000}"/>
    <cellStyle name="Model 2 16" xfId="37844" xr:uid="{00000000-0005-0000-0000-00003C930000}"/>
    <cellStyle name="Model 2 16 2" xfId="37845" xr:uid="{00000000-0005-0000-0000-00003D930000}"/>
    <cellStyle name="Model 2 17" xfId="37846" xr:uid="{00000000-0005-0000-0000-00003E930000}"/>
    <cellStyle name="Model 2 17 2" xfId="37847" xr:uid="{00000000-0005-0000-0000-00003F930000}"/>
    <cellStyle name="Model 2 18" xfId="37848" xr:uid="{00000000-0005-0000-0000-000040930000}"/>
    <cellStyle name="Model 2 18 2" xfId="37849" xr:uid="{00000000-0005-0000-0000-000041930000}"/>
    <cellStyle name="Model 2 19" xfId="37850" xr:uid="{00000000-0005-0000-0000-000042930000}"/>
    <cellStyle name="Model 2 19 2" xfId="37851" xr:uid="{00000000-0005-0000-0000-000043930000}"/>
    <cellStyle name="Model 2 2" xfId="37852" xr:uid="{00000000-0005-0000-0000-000044930000}"/>
    <cellStyle name="Model 2 2 2" xfId="37853" xr:uid="{00000000-0005-0000-0000-000045930000}"/>
    <cellStyle name="Model 2 20" xfId="37854" xr:uid="{00000000-0005-0000-0000-000046930000}"/>
    <cellStyle name="Model 2 3" xfId="37855" xr:uid="{00000000-0005-0000-0000-000047930000}"/>
    <cellStyle name="Model 2 3 2" xfId="37856" xr:uid="{00000000-0005-0000-0000-000048930000}"/>
    <cellStyle name="Model 2 4" xfId="37857" xr:uid="{00000000-0005-0000-0000-000049930000}"/>
    <cellStyle name="Model 2 4 2" xfId="37858" xr:uid="{00000000-0005-0000-0000-00004A930000}"/>
    <cellStyle name="Model 2 5" xfId="37859" xr:uid="{00000000-0005-0000-0000-00004B930000}"/>
    <cellStyle name="Model 2 5 2" xfId="37860" xr:uid="{00000000-0005-0000-0000-00004C930000}"/>
    <cellStyle name="Model 2 6" xfId="37861" xr:uid="{00000000-0005-0000-0000-00004D930000}"/>
    <cellStyle name="Model 2 6 2" xfId="37862" xr:uid="{00000000-0005-0000-0000-00004E930000}"/>
    <cellStyle name="Model 2 7" xfId="37863" xr:uid="{00000000-0005-0000-0000-00004F930000}"/>
    <cellStyle name="Model 2 7 2" xfId="37864" xr:uid="{00000000-0005-0000-0000-000050930000}"/>
    <cellStyle name="Model 2 8" xfId="37865" xr:uid="{00000000-0005-0000-0000-000051930000}"/>
    <cellStyle name="Model 2 8 2" xfId="37866" xr:uid="{00000000-0005-0000-0000-000052930000}"/>
    <cellStyle name="Model 2 9" xfId="37867" xr:uid="{00000000-0005-0000-0000-000053930000}"/>
    <cellStyle name="Model 2 9 2" xfId="37868" xr:uid="{00000000-0005-0000-0000-000054930000}"/>
    <cellStyle name="Model 20" xfId="37869" xr:uid="{00000000-0005-0000-0000-000055930000}"/>
    <cellStyle name="Model 20 2" xfId="37870" xr:uid="{00000000-0005-0000-0000-000056930000}"/>
    <cellStyle name="Model 21" xfId="37871" xr:uid="{00000000-0005-0000-0000-000057930000}"/>
    <cellStyle name="Model 21 2" xfId="37872" xr:uid="{00000000-0005-0000-0000-000058930000}"/>
    <cellStyle name="Model 22" xfId="37873" xr:uid="{00000000-0005-0000-0000-000059930000}"/>
    <cellStyle name="Model 22 2" xfId="37874" xr:uid="{00000000-0005-0000-0000-00005A930000}"/>
    <cellStyle name="Model 23" xfId="37875" xr:uid="{00000000-0005-0000-0000-00005B930000}"/>
    <cellStyle name="Model 3" xfId="37876" xr:uid="{00000000-0005-0000-0000-00005C930000}"/>
    <cellStyle name="Model 3 10" xfId="37877" xr:uid="{00000000-0005-0000-0000-00005D930000}"/>
    <cellStyle name="Model 3 10 2" xfId="37878" xr:uid="{00000000-0005-0000-0000-00005E930000}"/>
    <cellStyle name="Model 3 11" xfId="37879" xr:uid="{00000000-0005-0000-0000-00005F930000}"/>
    <cellStyle name="Model 3 11 2" xfId="37880" xr:uid="{00000000-0005-0000-0000-000060930000}"/>
    <cellStyle name="Model 3 12" xfId="37881" xr:uid="{00000000-0005-0000-0000-000061930000}"/>
    <cellStyle name="Model 3 12 2" xfId="37882" xr:uid="{00000000-0005-0000-0000-000062930000}"/>
    <cellStyle name="Model 3 13" xfId="37883" xr:uid="{00000000-0005-0000-0000-000063930000}"/>
    <cellStyle name="Model 3 13 2" xfId="37884" xr:uid="{00000000-0005-0000-0000-000064930000}"/>
    <cellStyle name="Model 3 14" xfId="37885" xr:uid="{00000000-0005-0000-0000-000065930000}"/>
    <cellStyle name="Model 3 14 2" xfId="37886" xr:uid="{00000000-0005-0000-0000-000066930000}"/>
    <cellStyle name="Model 3 15" xfId="37887" xr:uid="{00000000-0005-0000-0000-000067930000}"/>
    <cellStyle name="Model 3 15 2" xfId="37888" xr:uid="{00000000-0005-0000-0000-000068930000}"/>
    <cellStyle name="Model 3 16" xfId="37889" xr:uid="{00000000-0005-0000-0000-000069930000}"/>
    <cellStyle name="Model 3 16 2" xfId="37890" xr:uid="{00000000-0005-0000-0000-00006A930000}"/>
    <cellStyle name="Model 3 17" xfId="37891" xr:uid="{00000000-0005-0000-0000-00006B930000}"/>
    <cellStyle name="Model 3 17 2" xfId="37892" xr:uid="{00000000-0005-0000-0000-00006C930000}"/>
    <cellStyle name="Model 3 18" xfId="37893" xr:uid="{00000000-0005-0000-0000-00006D930000}"/>
    <cellStyle name="Model 3 18 2" xfId="37894" xr:uid="{00000000-0005-0000-0000-00006E930000}"/>
    <cellStyle name="Model 3 19" xfId="37895" xr:uid="{00000000-0005-0000-0000-00006F930000}"/>
    <cellStyle name="Model 3 19 2" xfId="37896" xr:uid="{00000000-0005-0000-0000-000070930000}"/>
    <cellStyle name="Model 3 2" xfId="37897" xr:uid="{00000000-0005-0000-0000-000071930000}"/>
    <cellStyle name="Model 3 2 2" xfId="37898" xr:uid="{00000000-0005-0000-0000-000072930000}"/>
    <cellStyle name="Model 3 20" xfId="37899" xr:uid="{00000000-0005-0000-0000-000073930000}"/>
    <cellStyle name="Model 3 3" xfId="37900" xr:uid="{00000000-0005-0000-0000-000074930000}"/>
    <cellStyle name="Model 3 3 2" xfId="37901" xr:uid="{00000000-0005-0000-0000-000075930000}"/>
    <cellStyle name="Model 3 4" xfId="37902" xr:uid="{00000000-0005-0000-0000-000076930000}"/>
    <cellStyle name="Model 3 4 2" xfId="37903" xr:uid="{00000000-0005-0000-0000-000077930000}"/>
    <cellStyle name="Model 3 5" xfId="37904" xr:uid="{00000000-0005-0000-0000-000078930000}"/>
    <cellStyle name="Model 3 5 2" xfId="37905" xr:uid="{00000000-0005-0000-0000-000079930000}"/>
    <cellStyle name="Model 3 6" xfId="37906" xr:uid="{00000000-0005-0000-0000-00007A930000}"/>
    <cellStyle name="Model 3 6 2" xfId="37907" xr:uid="{00000000-0005-0000-0000-00007B930000}"/>
    <cellStyle name="Model 3 7" xfId="37908" xr:uid="{00000000-0005-0000-0000-00007C930000}"/>
    <cellStyle name="Model 3 7 2" xfId="37909" xr:uid="{00000000-0005-0000-0000-00007D930000}"/>
    <cellStyle name="Model 3 8" xfId="37910" xr:uid="{00000000-0005-0000-0000-00007E930000}"/>
    <cellStyle name="Model 3 8 2" xfId="37911" xr:uid="{00000000-0005-0000-0000-00007F930000}"/>
    <cellStyle name="Model 3 9" xfId="37912" xr:uid="{00000000-0005-0000-0000-000080930000}"/>
    <cellStyle name="Model 3 9 2" xfId="37913" xr:uid="{00000000-0005-0000-0000-000081930000}"/>
    <cellStyle name="Model 4" xfId="37914" xr:uid="{00000000-0005-0000-0000-000082930000}"/>
    <cellStyle name="Model 4 10" xfId="37915" xr:uid="{00000000-0005-0000-0000-000083930000}"/>
    <cellStyle name="Model 4 10 2" xfId="37916" xr:uid="{00000000-0005-0000-0000-000084930000}"/>
    <cellStyle name="Model 4 11" xfId="37917" xr:uid="{00000000-0005-0000-0000-000085930000}"/>
    <cellStyle name="Model 4 11 2" xfId="37918" xr:uid="{00000000-0005-0000-0000-000086930000}"/>
    <cellStyle name="Model 4 12" xfId="37919" xr:uid="{00000000-0005-0000-0000-000087930000}"/>
    <cellStyle name="Model 4 12 2" xfId="37920" xr:uid="{00000000-0005-0000-0000-000088930000}"/>
    <cellStyle name="Model 4 13" xfId="37921" xr:uid="{00000000-0005-0000-0000-000089930000}"/>
    <cellStyle name="Model 4 13 2" xfId="37922" xr:uid="{00000000-0005-0000-0000-00008A930000}"/>
    <cellStyle name="Model 4 14" xfId="37923" xr:uid="{00000000-0005-0000-0000-00008B930000}"/>
    <cellStyle name="Model 4 14 2" xfId="37924" xr:uid="{00000000-0005-0000-0000-00008C930000}"/>
    <cellStyle name="Model 4 15" xfId="37925" xr:uid="{00000000-0005-0000-0000-00008D930000}"/>
    <cellStyle name="Model 4 15 2" xfId="37926" xr:uid="{00000000-0005-0000-0000-00008E930000}"/>
    <cellStyle name="Model 4 16" xfId="37927" xr:uid="{00000000-0005-0000-0000-00008F930000}"/>
    <cellStyle name="Model 4 16 2" xfId="37928" xr:uid="{00000000-0005-0000-0000-000090930000}"/>
    <cellStyle name="Model 4 17" xfId="37929" xr:uid="{00000000-0005-0000-0000-000091930000}"/>
    <cellStyle name="Model 4 17 2" xfId="37930" xr:uid="{00000000-0005-0000-0000-000092930000}"/>
    <cellStyle name="Model 4 18" xfId="37931" xr:uid="{00000000-0005-0000-0000-000093930000}"/>
    <cellStyle name="Model 4 18 2" xfId="37932" xr:uid="{00000000-0005-0000-0000-000094930000}"/>
    <cellStyle name="Model 4 19" xfId="37933" xr:uid="{00000000-0005-0000-0000-000095930000}"/>
    <cellStyle name="Model 4 19 2" xfId="37934" xr:uid="{00000000-0005-0000-0000-000096930000}"/>
    <cellStyle name="Model 4 2" xfId="37935" xr:uid="{00000000-0005-0000-0000-000097930000}"/>
    <cellStyle name="Model 4 2 10" xfId="37936" xr:uid="{00000000-0005-0000-0000-000098930000}"/>
    <cellStyle name="Model 4 2 10 2" xfId="37937" xr:uid="{00000000-0005-0000-0000-000099930000}"/>
    <cellStyle name="Model 4 2 11" xfId="37938" xr:uid="{00000000-0005-0000-0000-00009A930000}"/>
    <cellStyle name="Model 4 2 11 2" xfId="37939" xr:uid="{00000000-0005-0000-0000-00009B930000}"/>
    <cellStyle name="Model 4 2 12" xfId="37940" xr:uid="{00000000-0005-0000-0000-00009C930000}"/>
    <cellStyle name="Model 4 2 12 2" xfId="37941" xr:uid="{00000000-0005-0000-0000-00009D930000}"/>
    <cellStyle name="Model 4 2 13" xfId="37942" xr:uid="{00000000-0005-0000-0000-00009E930000}"/>
    <cellStyle name="Model 4 2 13 2" xfId="37943" xr:uid="{00000000-0005-0000-0000-00009F930000}"/>
    <cellStyle name="Model 4 2 14" xfId="37944" xr:uid="{00000000-0005-0000-0000-0000A0930000}"/>
    <cellStyle name="Model 4 2 14 2" xfId="37945" xr:uid="{00000000-0005-0000-0000-0000A1930000}"/>
    <cellStyle name="Model 4 2 15" xfId="37946" xr:uid="{00000000-0005-0000-0000-0000A2930000}"/>
    <cellStyle name="Model 4 2 15 2" xfId="37947" xr:uid="{00000000-0005-0000-0000-0000A3930000}"/>
    <cellStyle name="Model 4 2 16" xfId="37948" xr:uid="{00000000-0005-0000-0000-0000A4930000}"/>
    <cellStyle name="Model 4 2 16 2" xfId="37949" xr:uid="{00000000-0005-0000-0000-0000A5930000}"/>
    <cellStyle name="Model 4 2 17" xfId="37950" xr:uid="{00000000-0005-0000-0000-0000A6930000}"/>
    <cellStyle name="Model 4 2 17 2" xfId="37951" xr:uid="{00000000-0005-0000-0000-0000A7930000}"/>
    <cellStyle name="Model 4 2 18" xfId="37952" xr:uid="{00000000-0005-0000-0000-0000A8930000}"/>
    <cellStyle name="Model 4 2 18 2" xfId="37953" xr:uid="{00000000-0005-0000-0000-0000A9930000}"/>
    <cellStyle name="Model 4 2 19" xfId="37954" xr:uid="{00000000-0005-0000-0000-0000AA930000}"/>
    <cellStyle name="Model 4 2 19 2" xfId="37955" xr:uid="{00000000-0005-0000-0000-0000AB930000}"/>
    <cellStyle name="Model 4 2 2" xfId="37956" xr:uid="{00000000-0005-0000-0000-0000AC930000}"/>
    <cellStyle name="Model 4 2 2 2" xfId="37957" xr:uid="{00000000-0005-0000-0000-0000AD930000}"/>
    <cellStyle name="Model 4 2 20" xfId="37958" xr:uid="{00000000-0005-0000-0000-0000AE930000}"/>
    <cellStyle name="Model 4 2 3" xfId="37959" xr:uid="{00000000-0005-0000-0000-0000AF930000}"/>
    <cellStyle name="Model 4 2 3 2" xfId="37960" xr:uid="{00000000-0005-0000-0000-0000B0930000}"/>
    <cellStyle name="Model 4 2 4" xfId="37961" xr:uid="{00000000-0005-0000-0000-0000B1930000}"/>
    <cellStyle name="Model 4 2 4 2" xfId="37962" xr:uid="{00000000-0005-0000-0000-0000B2930000}"/>
    <cellStyle name="Model 4 2 5" xfId="37963" xr:uid="{00000000-0005-0000-0000-0000B3930000}"/>
    <cellStyle name="Model 4 2 5 2" xfId="37964" xr:uid="{00000000-0005-0000-0000-0000B4930000}"/>
    <cellStyle name="Model 4 2 6" xfId="37965" xr:uid="{00000000-0005-0000-0000-0000B5930000}"/>
    <cellStyle name="Model 4 2 6 2" xfId="37966" xr:uid="{00000000-0005-0000-0000-0000B6930000}"/>
    <cellStyle name="Model 4 2 7" xfId="37967" xr:uid="{00000000-0005-0000-0000-0000B7930000}"/>
    <cellStyle name="Model 4 2 7 2" xfId="37968" xr:uid="{00000000-0005-0000-0000-0000B8930000}"/>
    <cellStyle name="Model 4 2 8" xfId="37969" xr:uid="{00000000-0005-0000-0000-0000B9930000}"/>
    <cellStyle name="Model 4 2 8 2" xfId="37970" xr:uid="{00000000-0005-0000-0000-0000BA930000}"/>
    <cellStyle name="Model 4 2 9" xfId="37971" xr:uid="{00000000-0005-0000-0000-0000BB930000}"/>
    <cellStyle name="Model 4 2 9 2" xfId="37972" xr:uid="{00000000-0005-0000-0000-0000BC930000}"/>
    <cellStyle name="Model 4 20" xfId="37973" xr:uid="{00000000-0005-0000-0000-0000BD930000}"/>
    <cellStyle name="Model 4 20 2" xfId="37974" xr:uid="{00000000-0005-0000-0000-0000BE930000}"/>
    <cellStyle name="Model 4 21" xfId="37975" xr:uid="{00000000-0005-0000-0000-0000BF930000}"/>
    <cellStyle name="Model 4 3" xfId="37976" xr:uid="{00000000-0005-0000-0000-0000C0930000}"/>
    <cellStyle name="Model 4 3 2" xfId="37977" xr:uid="{00000000-0005-0000-0000-0000C1930000}"/>
    <cellStyle name="Model 4 4" xfId="37978" xr:uid="{00000000-0005-0000-0000-0000C2930000}"/>
    <cellStyle name="Model 4 4 2" xfId="37979" xr:uid="{00000000-0005-0000-0000-0000C3930000}"/>
    <cellStyle name="Model 4 5" xfId="37980" xr:uid="{00000000-0005-0000-0000-0000C4930000}"/>
    <cellStyle name="Model 4 5 2" xfId="37981" xr:uid="{00000000-0005-0000-0000-0000C5930000}"/>
    <cellStyle name="Model 4 6" xfId="37982" xr:uid="{00000000-0005-0000-0000-0000C6930000}"/>
    <cellStyle name="Model 4 6 2" xfId="37983" xr:uid="{00000000-0005-0000-0000-0000C7930000}"/>
    <cellStyle name="Model 4 7" xfId="37984" xr:uid="{00000000-0005-0000-0000-0000C8930000}"/>
    <cellStyle name="Model 4 7 2" xfId="37985" xr:uid="{00000000-0005-0000-0000-0000C9930000}"/>
    <cellStyle name="Model 4 8" xfId="37986" xr:uid="{00000000-0005-0000-0000-0000CA930000}"/>
    <cellStyle name="Model 4 8 2" xfId="37987" xr:uid="{00000000-0005-0000-0000-0000CB930000}"/>
    <cellStyle name="Model 4 9" xfId="37988" xr:uid="{00000000-0005-0000-0000-0000CC930000}"/>
    <cellStyle name="Model 4 9 2" xfId="37989" xr:uid="{00000000-0005-0000-0000-0000CD930000}"/>
    <cellStyle name="Model 5" xfId="37990" xr:uid="{00000000-0005-0000-0000-0000CE930000}"/>
    <cellStyle name="Model 5 2" xfId="37991" xr:uid="{00000000-0005-0000-0000-0000CF930000}"/>
    <cellStyle name="Model 6" xfId="37992" xr:uid="{00000000-0005-0000-0000-0000D0930000}"/>
    <cellStyle name="Model 6 2" xfId="37993" xr:uid="{00000000-0005-0000-0000-0000D1930000}"/>
    <cellStyle name="Model 7" xfId="37994" xr:uid="{00000000-0005-0000-0000-0000D2930000}"/>
    <cellStyle name="Model 7 2" xfId="37995" xr:uid="{00000000-0005-0000-0000-0000D3930000}"/>
    <cellStyle name="Model 8" xfId="37996" xr:uid="{00000000-0005-0000-0000-0000D4930000}"/>
    <cellStyle name="Model 8 2" xfId="37997" xr:uid="{00000000-0005-0000-0000-0000D5930000}"/>
    <cellStyle name="Model 9" xfId="37998" xr:uid="{00000000-0005-0000-0000-0000D6930000}"/>
    <cellStyle name="Model 9 2" xfId="37999" xr:uid="{00000000-0005-0000-0000-0000D7930000}"/>
    <cellStyle name="Model_FROM LOCAL GAAP  TO IFRS" xfId="38000" xr:uid="{00000000-0005-0000-0000-0000D8930000}"/>
    <cellStyle name="Moeda [0]_200612-IFRS" xfId="38001" xr:uid="{00000000-0005-0000-0000-0000D9930000}"/>
    <cellStyle name="Moeda_200612-IFRS" xfId="38002" xr:uid="{00000000-0005-0000-0000-0000DA930000}"/>
    <cellStyle name="Moneda [0]_~0059459" xfId="38003" xr:uid="{00000000-0005-0000-0000-0000DB930000}"/>
    <cellStyle name="Moneda_~0059459" xfId="38004" xr:uid="{00000000-0005-0000-0000-0000DC930000}"/>
    <cellStyle name="Monétaire [0]_AUGUSTA" xfId="38005" xr:uid="{00000000-0005-0000-0000-0000DD930000}"/>
    <cellStyle name="Monétaire_AUGUSTA" xfId="38006" xr:uid="{00000000-0005-0000-0000-0000DE930000}"/>
    <cellStyle name="Monétaire0" xfId="38007" xr:uid="{00000000-0005-0000-0000-0000DF930000}"/>
    <cellStyle name="NA is zero" xfId="38008" xr:uid="{00000000-0005-0000-0000-0000E0930000}"/>
    <cellStyle name="Nagłówek 1" xfId="38009" xr:uid="{00000000-0005-0000-0000-0000E1930000}"/>
    <cellStyle name="Nagłówek 1 2" xfId="38010" xr:uid="{00000000-0005-0000-0000-0000E2930000}"/>
    <cellStyle name="Nagłówek 1 3" xfId="38011" xr:uid="{00000000-0005-0000-0000-0000E3930000}"/>
    <cellStyle name="Nagłówek 1 4" xfId="38012" xr:uid="{00000000-0005-0000-0000-0000E4930000}"/>
    <cellStyle name="Nagłówek 1 5" xfId="38013" xr:uid="{00000000-0005-0000-0000-0000E5930000}"/>
    <cellStyle name="Nagłówek 2" xfId="38014" xr:uid="{00000000-0005-0000-0000-0000E6930000}"/>
    <cellStyle name="Nagłówek 2 2" xfId="38015" xr:uid="{00000000-0005-0000-0000-0000E7930000}"/>
    <cellStyle name="Nagłówek 2 3" xfId="38016" xr:uid="{00000000-0005-0000-0000-0000E8930000}"/>
    <cellStyle name="Nagłówek 2 4" xfId="38017" xr:uid="{00000000-0005-0000-0000-0000E9930000}"/>
    <cellStyle name="Nagłówek 2 5" xfId="38018" xr:uid="{00000000-0005-0000-0000-0000EA930000}"/>
    <cellStyle name="Nagłówek 3" xfId="38019" xr:uid="{00000000-0005-0000-0000-0000EB930000}"/>
    <cellStyle name="Nagłówek 3 10" xfId="38020" xr:uid="{00000000-0005-0000-0000-0000EC930000}"/>
    <cellStyle name="Nagłówek 3 10 2" xfId="38021" xr:uid="{00000000-0005-0000-0000-0000ED930000}"/>
    <cellStyle name="Nagłówek 3 11" xfId="38022" xr:uid="{00000000-0005-0000-0000-0000EE930000}"/>
    <cellStyle name="Nagłówek 3 11 2" xfId="38023" xr:uid="{00000000-0005-0000-0000-0000EF930000}"/>
    <cellStyle name="Nagłówek 3 12" xfId="38024" xr:uid="{00000000-0005-0000-0000-0000F0930000}"/>
    <cellStyle name="Nagłówek 3 12 2" xfId="38025" xr:uid="{00000000-0005-0000-0000-0000F1930000}"/>
    <cellStyle name="Nagłówek 3 13" xfId="38026" xr:uid="{00000000-0005-0000-0000-0000F2930000}"/>
    <cellStyle name="Nagłówek 3 13 2" xfId="38027" xr:uid="{00000000-0005-0000-0000-0000F3930000}"/>
    <cellStyle name="Nagłówek 3 14" xfId="38028" xr:uid="{00000000-0005-0000-0000-0000F4930000}"/>
    <cellStyle name="Nagłówek 3 14 2" xfId="38029" xr:uid="{00000000-0005-0000-0000-0000F5930000}"/>
    <cellStyle name="Nagłówek 3 15" xfId="38030" xr:uid="{00000000-0005-0000-0000-0000F6930000}"/>
    <cellStyle name="Nagłówek 3 15 2" xfId="38031" xr:uid="{00000000-0005-0000-0000-0000F7930000}"/>
    <cellStyle name="Nagłówek 3 16" xfId="38032" xr:uid="{00000000-0005-0000-0000-0000F8930000}"/>
    <cellStyle name="Nagłówek 3 16 2" xfId="38033" xr:uid="{00000000-0005-0000-0000-0000F9930000}"/>
    <cellStyle name="Nagłówek 3 17" xfId="38034" xr:uid="{00000000-0005-0000-0000-0000FA930000}"/>
    <cellStyle name="Nagłówek 3 17 2" xfId="38035" xr:uid="{00000000-0005-0000-0000-0000FB930000}"/>
    <cellStyle name="Nagłówek 3 18" xfId="38036" xr:uid="{00000000-0005-0000-0000-0000FC930000}"/>
    <cellStyle name="Nagłówek 3 18 2" xfId="38037" xr:uid="{00000000-0005-0000-0000-0000FD930000}"/>
    <cellStyle name="Nagłówek 3 19" xfId="38038" xr:uid="{00000000-0005-0000-0000-0000FE930000}"/>
    <cellStyle name="Nagłówek 3 19 2" xfId="38039" xr:uid="{00000000-0005-0000-0000-0000FF930000}"/>
    <cellStyle name="Nagłówek 3 2" xfId="38040" xr:uid="{00000000-0005-0000-0000-000000940000}"/>
    <cellStyle name="Nagłówek 3 2 10" xfId="38041" xr:uid="{00000000-0005-0000-0000-000001940000}"/>
    <cellStyle name="Nagłówek 3 2 10 2" xfId="38042" xr:uid="{00000000-0005-0000-0000-000002940000}"/>
    <cellStyle name="Nagłówek 3 2 11" xfId="38043" xr:uid="{00000000-0005-0000-0000-000003940000}"/>
    <cellStyle name="Nagłówek 3 2 11 2" xfId="38044" xr:uid="{00000000-0005-0000-0000-000004940000}"/>
    <cellStyle name="Nagłówek 3 2 12" xfId="38045" xr:uid="{00000000-0005-0000-0000-000005940000}"/>
    <cellStyle name="Nagłówek 3 2 12 2" xfId="38046" xr:uid="{00000000-0005-0000-0000-000006940000}"/>
    <cellStyle name="Nagłówek 3 2 13" xfId="38047" xr:uid="{00000000-0005-0000-0000-000007940000}"/>
    <cellStyle name="Nagłówek 3 2 13 2" xfId="38048" xr:uid="{00000000-0005-0000-0000-000008940000}"/>
    <cellStyle name="Nagłówek 3 2 14" xfId="38049" xr:uid="{00000000-0005-0000-0000-000009940000}"/>
    <cellStyle name="Nagłówek 3 2 14 2" xfId="38050" xr:uid="{00000000-0005-0000-0000-00000A940000}"/>
    <cellStyle name="Nagłówek 3 2 15" xfId="38051" xr:uid="{00000000-0005-0000-0000-00000B940000}"/>
    <cellStyle name="Nagłówek 3 2 15 2" xfId="38052" xr:uid="{00000000-0005-0000-0000-00000C940000}"/>
    <cellStyle name="Nagłówek 3 2 16" xfId="38053" xr:uid="{00000000-0005-0000-0000-00000D940000}"/>
    <cellStyle name="Nagłówek 3 2 16 2" xfId="38054" xr:uid="{00000000-0005-0000-0000-00000E940000}"/>
    <cellStyle name="Nagłówek 3 2 17" xfId="38055" xr:uid="{00000000-0005-0000-0000-00000F940000}"/>
    <cellStyle name="Nagłówek 3 2 17 2" xfId="38056" xr:uid="{00000000-0005-0000-0000-000010940000}"/>
    <cellStyle name="Nagłówek 3 2 18" xfId="38057" xr:uid="{00000000-0005-0000-0000-000011940000}"/>
    <cellStyle name="Nagłówek 3 2 18 2" xfId="38058" xr:uid="{00000000-0005-0000-0000-000012940000}"/>
    <cellStyle name="Nagłówek 3 2 19" xfId="38059" xr:uid="{00000000-0005-0000-0000-000013940000}"/>
    <cellStyle name="Nagłówek 3 2 2" xfId="38060" xr:uid="{00000000-0005-0000-0000-000014940000}"/>
    <cellStyle name="Nagłówek 3 2 2 2" xfId="38061" xr:uid="{00000000-0005-0000-0000-000015940000}"/>
    <cellStyle name="Nagłówek 3 2 3" xfId="38062" xr:uid="{00000000-0005-0000-0000-000016940000}"/>
    <cellStyle name="Nagłówek 3 2 3 2" xfId="38063" xr:uid="{00000000-0005-0000-0000-000017940000}"/>
    <cellStyle name="Nagłówek 3 2 4" xfId="38064" xr:uid="{00000000-0005-0000-0000-000018940000}"/>
    <cellStyle name="Nagłówek 3 2 4 2" xfId="38065" xr:uid="{00000000-0005-0000-0000-000019940000}"/>
    <cellStyle name="Nagłówek 3 2 5" xfId="38066" xr:uid="{00000000-0005-0000-0000-00001A940000}"/>
    <cellStyle name="Nagłówek 3 2 5 2" xfId="38067" xr:uid="{00000000-0005-0000-0000-00001B940000}"/>
    <cellStyle name="Nagłówek 3 2 6" xfId="38068" xr:uid="{00000000-0005-0000-0000-00001C940000}"/>
    <cellStyle name="Nagłówek 3 2 6 2" xfId="38069" xr:uid="{00000000-0005-0000-0000-00001D940000}"/>
    <cellStyle name="Nagłówek 3 2 7" xfId="38070" xr:uid="{00000000-0005-0000-0000-00001E940000}"/>
    <cellStyle name="Nagłówek 3 2 7 2" xfId="38071" xr:uid="{00000000-0005-0000-0000-00001F940000}"/>
    <cellStyle name="Nagłówek 3 2 8" xfId="38072" xr:uid="{00000000-0005-0000-0000-000020940000}"/>
    <cellStyle name="Nagłówek 3 2 8 2" xfId="38073" xr:uid="{00000000-0005-0000-0000-000021940000}"/>
    <cellStyle name="Nagłówek 3 2 9" xfId="38074" xr:uid="{00000000-0005-0000-0000-000022940000}"/>
    <cellStyle name="Nagłówek 3 2 9 2" xfId="38075" xr:uid="{00000000-0005-0000-0000-000023940000}"/>
    <cellStyle name="Nagłówek 3 20" xfId="38076" xr:uid="{00000000-0005-0000-0000-000024940000}"/>
    <cellStyle name="Nagłówek 3 20 2" xfId="38077" xr:uid="{00000000-0005-0000-0000-000025940000}"/>
    <cellStyle name="Nagłówek 3 21" xfId="38078" xr:uid="{00000000-0005-0000-0000-000026940000}"/>
    <cellStyle name="Nagłówek 3 21 2" xfId="38079" xr:uid="{00000000-0005-0000-0000-000027940000}"/>
    <cellStyle name="Nagłówek 3 22" xfId="38080" xr:uid="{00000000-0005-0000-0000-000028940000}"/>
    <cellStyle name="Nagłówek 3 22 2" xfId="38081" xr:uid="{00000000-0005-0000-0000-000029940000}"/>
    <cellStyle name="Nagłówek 3 23" xfId="38082" xr:uid="{00000000-0005-0000-0000-00002A940000}"/>
    <cellStyle name="Nagłówek 3 3" xfId="38083" xr:uid="{00000000-0005-0000-0000-00002B940000}"/>
    <cellStyle name="Nagłówek 3 4" xfId="38084" xr:uid="{00000000-0005-0000-0000-00002C940000}"/>
    <cellStyle name="Nagłówek 3 5" xfId="38085" xr:uid="{00000000-0005-0000-0000-00002D940000}"/>
    <cellStyle name="Nagłówek 3 6" xfId="38086" xr:uid="{00000000-0005-0000-0000-00002E940000}"/>
    <cellStyle name="Nagłówek 3 6 2" xfId="38087" xr:uid="{00000000-0005-0000-0000-00002F940000}"/>
    <cellStyle name="Nagłówek 3 7" xfId="38088" xr:uid="{00000000-0005-0000-0000-000030940000}"/>
    <cellStyle name="Nagłówek 3 7 2" xfId="38089" xr:uid="{00000000-0005-0000-0000-000031940000}"/>
    <cellStyle name="Nagłówek 3 8" xfId="38090" xr:uid="{00000000-0005-0000-0000-000032940000}"/>
    <cellStyle name="Nagłówek 3 8 2" xfId="38091" xr:uid="{00000000-0005-0000-0000-000033940000}"/>
    <cellStyle name="Nagłówek 3 9" xfId="38092" xr:uid="{00000000-0005-0000-0000-000034940000}"/>
    <cellStyle name="Nagłówek 3 9 2" xfId="38093" xr:uid="{00000000-0005-0000-0000-000035940000}"/>
    <cellStyle name="Nagłówek 4" xfId="38094" xr:uid="{00000000-0005-0000-0000-000036940000}"/>
    <cellStyle name="Nagłówek 4 2" xfId="38095" xr:uid="{00000000-0005-0000-0000-000037940000}"/>
    <cellStyle name="Nagłówek 4 3" xfId="38096" xr:uid="{00000000-0005-0000-0000-000038940000}"/>
    <cellStyle name="Nagłówek 4 4" xfId="38097" xr:uid="{00000000-0005-0000-0000-000039940000}"/>
    <cellStyle name="Nagłówek 4 5" xfId="38098" xr:uid="{00000000-0005-0000-0000-00003A940000}"/>
    <cellStyle name="Neutral 2" xfId="38099" xr:uid="{00000000-0005-0000-0000-00003B940000}"/>
    <cellStyle name="Neutral 2 2" xfId="38100" xr:uid="{00000000-0005-0000-0000-00003C940000}"/>
    <cellStyle name="Neutral 2 3" xfId="38101" xr:uid="{00000000-0005-0000-0000-00003D940000}"/>
    <cellStyle name="Neutral 2 4" xfId="38102" xr:uid="{00000000-0005-0000-0000-00003E940000}"/>
    <cellStyle name="Neutral 3" xfId="38103" xr:uid="{00000000-0005-0000-0000-00003F940000}"/>
    <cellStyle name="Neutrale 2" xfId="38104" xr:uid="{00000000-0005-0000-0000-000040940000}"/>
    <cellStyle name="Neutrale 3" xfId="38105" xr:uid="{00000000-0005-0000-0000-000041940000}"/>
    <cellStyle name="Neutrale 4" xfId="38106" xr:uid="{00000000-0005-0000-0000-000042940000}"/>
    <cellStyle name="Neutralne" xfId="38107" xr:uid="{00000000-0005-0000-0000-000043940000}"/>
    <cellStyle name="Neutralne 2" xfId="38108" xr:uid="{00000000-0005-0000-0000-000044940000}"/>
    <cellStyle name="Neutralne 3" xfId="38109" xr:uid="{00000000-0005-0000-0000-000045940000}"/>
    <cellStyle name="Neutralne 4" xfId="38110" xr:uid="{00000000-0005-0000-0000-000046940000}"/>
    <cellStyle name="Neutralne 5" xfId="38111" xr:uid="{00000000-0005-0000-0000-000047940000}"/>
    <cellStyle name="Neutre" xfId="38112" xr:uid="{00000000-0005-0000-0000-000048940000}"/>
    <cellStyle name="Neutre 2" xfId="38113" xr:uid="{00000000-0005-0000-0000-000049940000}"/>
    <cellStyle name="Neutre 3" xfId="38114" xr:uid="{00000000-0005-0000-0000-00004A940000}"/>
    <cellStyle name="Neutro" xfId="38115" xr:uid="{00000000-0005-0000-0000-00004B940000}"/>
    <cellStyle name="Neutro 2" xfId="38116" xr:uid="{00000000-0005-0000-0000-00004C940000}"/>
    <cellStyle name="Non défini" xfId="38117" xr:uid="{00000000-0005-0000-0000-00004D940000}"/>
    <cellStyle name="Non valido" xfId="38118" xr:uid="{00000000-0005-0000-0000-00004E940000}"/>
    <cellStyle name="Non_definito" xfId="38119" xr:uid="{00000000-0005-0000-0000-00004F940000}"/>
    <cellStyle name="Normal" xfId="0" builtinId="0"/>
    <cellStyle name="Normal - Opmaakprofiel1" xfId="38120" xr:uid="{00000000-0005-0000-0000-000051940000}"/>
    <cellStyle name="Normal - Opmaakprofiel2" xfId="38121" xr:uid="{00000000-0005-0000-0000-000052940000}"/>
    <cellStyle name="Normal - Opmaakprofiel3" xfId="38122" xr:uid="{00000000-0005-0000-0000-000053940000}"/>
    <cellStyle name="Normal - Opmaakprofiel4" xfId="38123" xr:uid="{00000000-0005-0000-0000-000054940000}"/>
    <cellStyle name="Normal - Opmaakprofiel5" xfId="38124" xr:uid="{00000000-0005-0000-0000-000055940000}"/>
    <cellStyle name="Normal - Opmaakprofiel6" xfId="38125" xr:uid="{00000000-0005-0000-0000-000056940000}"/>
    <cellStyle name="Normal - Opmaakprofiel7" xfId="38126" xr:uid="{00000000-0005-0000-0000-000057940000}"/>
    <cellStyle name="Normal - Opmaakprofiel8" xfId="38127" xr:uid="{00000000-0005-0000-0000-000058940000}"/>
    <cellStyle name="Normal - Style1" xfId="94" xr:uid="{00000000-0005-0000-0000-000059940000}"/>
    <cellStyle name="Normal [0]" xfId="38128" xr:uid="{00000000-0005-0000-0000-00005A940000}"/>
    <cellStyle name="Normal [1]" xfId="38129" xr:uid="{00000000-0005-0000-0000-00005B940000}"/>
    <cellStyle name="Normal [2]" xfId="38130" xr:uid="{00000000-0005-0000-0000-00005C940000}"/>
    <cellStyle name="Normal [3]" xfId="38131" xr:uid="{00000000-0005-0000-0000-00005D940000}"/>
    <cellStyle name="Normal 10" xfId="247" xr:uid="{00000000-0005-0000-0000-00005E940000}"/>
    <cellStyle name="Normal 10 3 2" xfId="38132" xr:uid="{00000000-0005-0000-0000-00005F940000}"/>
    <cellStyle name="Normal 11" xfId="248" xr:uid="{00000000-0005-0000-0000-000060940000}"/>
    <cellStyle name="Normal 11 2" xfId="38133" xr:uid="{00000000-0005-0000-0000-000061940000}"/>
    <cellStyle name="Normal 11 2 2" xfId="38134" xr:uid="{00000000-0005-0000-0000-000062940000}"/>
    <cellStyle name="Normal 11 2 2 2" xfId="38135" xr:uid="{00000000-0005-0000-0000-000063940000}"/>
    <cellStyle name="Normal 11 2 2 2 2" xfId="38136" xr:uid="{00000000-0005-0000-0000-000064940000}"/>
    <cellStyle name="Normal 11 2 2 3" xfId="38137" xr:uid="{00000000-0005-0000-0000-000065940000}"/>
    <cellStyle name="Normal 11 2 3" xfId="38138" xr:uid="{00000000-0005-0000-0000-000066940000}"/>
    <cellStyle name="Normal 11 2 3 2" xfId="38139" xr:uid="{00000000-0005-0000-0000-000067940000}"/>
    <cellStyle name="Normal 11 2 4" xfId="38140" xr:uid="{00000000-0005-0000-0000-000068940000}"/>
    <cellStyle name="Normal 11 3" xfId="38141" xr:uid="{00000000-0005-0000-0000-000069940000}"/>
    <cellStyle name="Normal 11 3 2" xfId="38142" xr:uid="{00000000-0005-0000-0000-00006A940000}"/>
    <cellStyle name="Normal 11 3 2 2" xfId="38143" xr:uid="{00000000-0005-0000-0000-00006B940000}"/>
    <cellStyle name="Normal 11 3 3" xfId="38144" xr:uid="{00000000-0005-0000-0000-00006C940000}"/>
    <cellStyle name="Normal 11 4" xfId="38145" xr:uid="{00000000-0005-0000-0000-00006D940000}"/>
    <cellStyle name="Normal 11 4 2" xfId="38146" xr:uid="{00000000-0005-0000-0000-00006E940000}"/>
    <cellStyle name="Normal 11 5" xfId="38147" xr:uid="{00000000-0005-0000-0000-00006F940000}"/>
    <cellStyle name="Normal 12" xfId="244" xr:uid="{00000000-0005-0000-0000-000070940000}"/>
    <cellStyle name="Normal 12 2" xfId="38148" xr:uid="{00000000-0005-0000-0000-000071940000}"/>
    <cellStyle name="Normal 12 2 2" xfId="38149" xr:uid="{00000000-0005-0000-0000-000072940000}"/>
    <cellStyle name="Normal 12 2 2 2" xfId="38150" xr:uid="{00000000-0005-0000-0000-000073940000}"/>
    <cellStyle name="Normal 12 2 2 2 2" xfId="38151" xr:uid="{00000000-0005-0000-0000-000074940000}"/>
    <cellStyle name="Normal 12 2 2 2 3" xfId="38152" xr:uid="{00000000-0005-0000-0000-000075940000}"/>
    <cellStyle name="Normal 12 2 2 3" xfId="38153" xr:uid="{00000000-0005-0000-0000-000076940000}"/>
    <cellStyle name="Normal 12 2 2 4" xfId="38154" xr:uid="{00000000-0005-0000-0000-000077940000}"/>
    <cellStyle name="Normal 12 2 3" xfId="38155" xr:uid="{00000000-0005-0000-0000-000078940000}"/>
    <cellStyle name="Normal 12 2 3 2" xfId="38156" xr:uid="{00000000-0005-0000-0000-000079940000}"/>
    <cellStyle name="Normal 12 2 3 3" xfId="38157" xr:uid="{00000000-0005-0000-0000-00007A940000}"/>
    <cellStyle name="Normal 12 2 4" xfId="38158" xr:uid="{00000000-0005-0000-0000-00007B940000}"/>
    <cellStyle name="Normal 12 2 4 2" xfId="38159" xr:uid="{00000000-0005-0000-0000-00007C940000}"/>
    <cellStyle name="Normal 12 2 4 3" xfId="38160" xr:uid="{00000000-0005-0000-0000-00007D940000}"/>
    <cellStyle name="Normal 12 2 5" xfId="38161" xr:uid="{00000000-0005-0000-0000-00007E940000}"/>
    <cellStyle name="Normal 12 2 5 2" xfId="38162" xr:uid="{00000000-0005-0000-0000-00007F940000}"/>
    <cellStyle name="Normal 12 2 5 3" xfId="38163" xr:uid="{00000000-0005-0000-0000-000080940000}"/>
    <cellStyle name="Normal 12 2 6" xfId="38164" xr:uid="{00000000-0005-0000-0000-000081940000}"/>
    <cellStyle name="Normal 12 2 7" xfId="38165" xr:uid="{00000000-0005-0000-0000-000082940000}"/>
    <cellStyle name="Normal 12 3" xfId="38166" xr:uid="{00000000-0005-0000-0000-000083940000}"/>
    <cellStyle name="Normal 12 3 2" xfId="38167" xr:uid="{00000000-0005-0000-0000-000084940000}"/>
    <cellStyle name="Normal 12 3 2 2" xfId="38168" xr:uid="{00000000-0005-0000-0000-000085940000}"/>
    <cellStyle name="Normal 12 3 2 3" xfId="38169" xr:uid="{00000000-0005-0000-0000-000086940000}"/>
    <cellStyle name="Normal 12 3 3" xfId="38170" xr:uid="{00000000-0005-0000-0000-000087940000}"/>
    <cellStyle name="Normal 12 3 4" xfId="38171" xr:uid="{00000000-0005-0000-0000-000088940000}"/>
    <cellStyle name="Normal 12 4" xfId="38172" xr:uid="{00000000-0005-0000-0000-000089940000}"/>
    <cellStyle name="Normal 12 4 2" xfId="38173" xr:uid="{00000000-0005-0000-0000-00008A940000}"/>
    <cellStyle name="Normal 12 4 3" xfId="38174" xr:uid="{00000000-0005-0000-0000-00008B940000}"/>
    <cellStyle name="Normal 12 5" xfId="38175" xr:uid="{00000000-0005-0000-0000-00008C940000}"/>
    <cellStyle name="Normal 12 5 2" xfId="38176" xr:uid="{00000000-0005-0000-0000-00008D940000}"/>
    <cellStyle name="Normal 12 5 3" xfId="38177" xr:uid="{00000000-0005-0000-0000-00008E940000}"/>
    <cellStyle name="Normal 12 6" xfId="38178" xr:uid="{00000000-0005-0000-0000-00008F940000}"/>
    <cellStyle name="Normal 12 6 2" xfId="38179" xr:uid="{00000000-0005-0000-0000-000090940000}"/>
    <cellStyle name="Normal 12 6 3" xfId="38180" xr:uid="{00000000-0005-0000-0000-000091940000}"/>
    <cellStyle name="Normal 12 7" xfId="38181" xr:uid="{00000000-0005-0000-0000-000092940000}"/>
    <cellStyle name="Normal 12 8" xfId="38182" xr:uid="{00000000-0005-0000-0000-000093940000}"/>
    <cellStyle name="Normal 13" xfId="255" xr:uid="{00000000-0005-0000-0000-000094940000}"/>
    <cellStyle name="Normal 13 2" xfId="38183" xr:uid="{00000000-0005-0000-0000-000095940000}"/>
    <cellStyle name="Normal 13 2 2" xfId="38184" xr:uid="{00000000-0005-0000-0000-000096940000}"/>
    <cellStyle name="Normal 13 2 2 2" xfId="38185" xr:uid="{00000000-0005-0000-0000-000097940000}"/>
    <cellStyle name="Normal 13 2 3" xfId="38186" xr:uid="{00000000-0005-0000-0000-000098940000}"/>
    <cellStyle name="Normal 13 2 4" xfId="38187" xr:uid="{00000000-0005-0000-0000-000099940000}"/>
    <cellStyle name="Normal 13 2 4 2" xfId="38188" xr:uid="{00000000-0005-0000-0000-00009A940000}"/>
    <cellStyle name="Normal 13 2 4 2 2" xfId="38189" xr:uid="{00000000-0005-0000-0000-00009B940000}"/>
    <cellStyle name="Normal 13 2 4 2 3" xfId="38190" xr:uid="{00000000-0005-0000-0000-00009C940000}"/>
    <cellStyle name="Normal 13 2 4 3" xfId="38191" xr:uid="{00000000-0005-0000-0000-00009D940000}"/>
    <cellStyle name="Normal 13 2 4 4" xfId="38192" xr:uid="{00000000-0005-0000-0000-00009E940000}"/>
    <cellStyle name="Normal 13 2 5" xfId="38193" xr:uid="{00000000-0005-0000-0000-00009F940000}"/>
    <cellStyle name="Normal 13 2 5 2" xfId="38194" xr:uid="{00000000-0005-0000-0000-0000A0940000}"/>
    <cellStyle name="Normal 13 2 5 3" xfId="38195" xr:uid="{00000000-0005-0000-0000-0000A1940000}"/>
    <cellStyle name="Normal 13 2 6" xfId="38196" xr:uid="{00000000-0005-0000-0000-0000A2940000}"/>
    <cellStyle name="Normal 13 2 6 2" xfId="38197" xr:uid="{00000000-0005-0000-0000-0000A3940000}"/>
    <cellStyle name="Normal 13 2 6 3" xfId="38198" xr:uid="{00000000-0005-0000-0000-0000A4940000}"/>
    <cellStyle name="Normal 13 2 7" xfId="38199" xr:uid="{00000000-0005-0000-0000-0000A5940000}"/>
    <cellStyle name="Normal 13 2 7 2" xfId="38200" xr:uid="{00000000-0005-0000-0000-0000A6940000}"/>
    <cellStyle name="Normal 13 2 7 3" xfId="38201" xr:uid="{00000000-0005-0000-0000-0000A7940000}"/>
    <cellStyle name="Normal 13 2 8" xfId="38202" xr:uid="{00000000-0005-0000-0000-0000A8940000}"/>
    <cellStyle name="Normal 13 2 8 2" xfId="38203" xr:uid="{00000000-0005-0000-0000-0000A9940000}"/>
    <cellStyle name="Normal 13 2 9" xfId="38204" xr:uid="{00000000-0005-0000-0000-0000AA940000}"/>
    <cellStyle name="Normal 13 3" xfId="38205" xr:uid="{00000000-0005-0000-0000-0000AB940000}"/>
    <cellStyle name="Normal 13 3 2" xfId="38206" xr:uid="{00000000-0005-0000-0000-0000AC940000}"/>
    <cellStyle name="Normal 13 4" xfId="38207" xr:uid="{00000000-0005-0000-0000-0000AD940000}"/>
    <cellStyle name="Normal 14" xfId="258" xr:uid="{00000000-0005-0000-0000-0000AE940000}"/>
    <cellStyle name="Normal 14 2" xfId="38208" xr:uid="{00000000-0005-0000-0000-0000AF940000}"/>
    <cellStyle name="Normal 14 2 2" xfId="38209" xr:uid="{00000000-0005-0000-0000-0000B0940000}"/>
    <cellStyle name="Normal 14 2 2 2" xfId="38210" xr:uid="{00000000-0005-0000-0000-0000B1940000}"/>
    <cellStyle name="Normal 14 2 2 2 2" xfId="38211" xr:uid="{00000000-0005-0000-0000-0000B2940000}"/>
    <cellStyle name="Normal 14 2 2 2 3" xfId="38212" xr:uid="{00000000-0005-0000-0000-0000B3940000}"/>
    <cellStyle name="Normal 14 2 2 3" xfId="38213" xr:uid="{00000000-0005-0000-0000-0000B4940000}"/>
    <cellStyle name="Normal 14 2 2 4" xfId="38214" xr:uid="{00000000-0005-0000-0000-0000B5940000}"/>
    <cellStyle name="Normal 14 2 3" xfId="38215" xr:uid="{00000000-0005-0000-0000-0000B6940000}"/>
    <cellStyle name="Normal 14 2 3 2" xfId="38216" xr:uid="{00000000-0005-0000-0000-0000B7940000}"/>
    <cellStyle name="Normal 14 2 3 3" xfId="38217" xr:uid="{00000000-0005-0000-0000-0000B8940000}"/>
    <cellStyle name="Normal 14 2 4" xfId="38218" xr:uid="{00000000-0005-0000-0000-0000B9940000}"/>
    <cellStyle name="Normal 14 2 4 2" xfId="38219" xr:uid="{00000000-0005-0000-0000-0000BA940000}"/>
    <cellStyle name="Normal 14 2 4 3" xfId="38220" xr:uid="{00000000-0005-0000-0000-0000BB940000}"/>
    <cellStyle name="Normal 14 2 5" xfId="38221" xr:uid="{00000000-0005-0000-0000-0000BC940000}"/>
    <cellStyle name="Normal 14 2 5 2" xfId="38222" xr:uid="{00000000-0005-0000-0000-0000BD940000}"/>
    <cellStyle name="Normal 14 2 5 3" xfId="38223" xr:uid="{00000000-0005-0000-0000-0000BE940000}"/>
    <cellStyle name="Normal 14 2 6" xfId="38224" xr:uid="{00000000-0005-0000-0000-0000BF940000}"/>
    <cellStyle name="Normal 14 2 7" xfId="38225" xr:uid="{00000000-0005-0000-0000-0000C0940000}"/>
    <cellStyle name="Normal 14 3" xfId="38226" xr:uid="{00000000-0005-0000-0000-0000C1940000}"/>
    <cellStyle name="Normal 14 3 2" xfId="38227" xr:uid="{00000000-0005-0000-0000-0000C2940000}"/>
    <cellStyle name="Normal 14 3 2 2" xfId="38228" xr:uid="{00000000-0005-0000-0000-0000C3940000}"/>
    <cellStyle name="Normal 14 3 2 3" xfId="38229" xr:uid="{00000000-0005-0000-0000-0000C4940000}"/>
    <cellStyle name="Normal 14 3 3" xfId="38230" xr:uid="{00000000-0005-0000-0000-0000C5940000}"/>
    <cellStyle name="Normal 14 3 4" xfId="38231" xr:uid="{00000000-0005-0000-0000-0000C6940000}"/>
    <cellStyle name="Normal 14 4" xfId="38232" xr:uid="{00000000-0005-0000-0000-0000C7940000}"/>
    <cellStyle name="Normal 14 4 2" xfId="38233" xr:uid="{00000000-0005-0000-0000-0000C8940000}"/>
    <cellStyle name="Normal 14 4 3" xfId="38234" xr:uid="{00000000-0005-0000-0000-0000C9940000}"/>
    <cellStyle name="Normal 14 5" xfId="38235" xr:uid="{00000000-0005-0000-0000-0000CA940000}"/>
    <cellStyle name="Normal 14 5 2" xfId="38236" xr:uid="{00000000-0005-0000-0000-0000CB940000}"/>
    <cellStyle name="Normal 14 5 3" xfId="38237" xr:uid="{00000000-0005-0000-0000-0000CC940000}"/>
    <cellStyle name="Normal 14 6" xfId="38238" xr:uid="{00000000-0005-0000-0000-0000CD940000}"/>
    <cellStyle name="Normal 14 6 2" xfId="38239" xr:uid="{00000000-0005-0000-0000-0000CE940000}"/>
    <cellStyle name="Normal 14 6 3" xfId="38240" xr:uid="{00000000-0005-0000-0000-0000CF940000}"/>
    <cellStyle name="Normal 14 7" xfId="38241" xr:uid="{00000000-0005-0000-0000-0000D0940000}"/>
    <cellStyle name="Normal 14 8" xfId="38242" xr:uid="{00000000-0005-0000-0000-0000D1940000}"/>
    <cellStyle name="Normal 14 9" xfId="52270" xr:uid="{00000000-0005-0000-0000-0000D2940000}"/>
    <cellStyle name="Normal 15" xfId="38243" xr:uid="{00000000-0005-0000-0000-0000D3940000}"/>
    <cellStyle name="Normal 15 2" xfId="38244" xr:uid="{00000000-0005-0000-0000-0000D4940000}"/>
    <cellStyle name="Normal 15 2 2" xfId="38245" xr:uid="{00000000-0005-0000-0000-0000D5940000}"/>
    <cellStyle name="Normal 15 2 3" xfId="38246" xr:uid="{00000000-0005-0000-0000-0000D6940000}"/>
    <cellStyle name="Normal 15 2 4" xfId="38247" xr:uid="{00000000-0005-0000-0000-0000D7940000}"/>
    <cellStyle name="Normal 15 2 4 2" xfId="38248" xr:uid="{00000000-0005-0000-0000-0000D8940000}"/>
    <cellStyle name="Normal 15 2 4 2 2" xfId="38249" xr:uid="{00000000-0005-0000-0000-0000D9940000}"/>
    <cellStyle name="Normal 15 2 4 2 3" xfId="38250" xr:uid="{00000000-0005-0000-0000-0000DA940000}"/>
    <cellStyle name="Normal 15 2 4 3" xfId="38251" xr:uid="{00000000-0005-0000-0000-0000DB940000}"/>
    <cellStyle name="Normal 15 2 4 4" xfId="38252" xr:uid="{00000000-0005-0000-0000-0000DC940000}"/>
    <cellStyle name="Normal 15 2 5" xfId="38253" xr:uid="{00000000-0005-0000-0000-0000DD940000}"/>
    <cellStyle name="Normal 15 2 5 2" xfId="38254" xr:uid="{00000000-0005-0000-0000-0000DE940000}"/>
    <cellStyle name="Normal 15 2 5 3" xfId="38255" xr:uid="{00000000-0005-0000-0000-0000DF940000}"/>
    <cellStyle name="Normal 15 2 6" xfId="38256" xr:uid="{00000000-0005-0000-0000-0000E0940000}"/>
    <cellStyle name="Normal 15 2 6 2" xfId="38257" xr:uid="{00000000-0005-0000-0000-0000E1940000}"/>
    <cellStyle name="Normal 15 2 6 3" xfId="38258" xr:uid="{00000000-0005-0000-0000-0000E2940000}"/>
    <cellStyle name="Normal 15 2 7" xfId="38259" xr:uid="{00000000-0005-0000-0000-0000E3940000}"/>
    <cellStyle name="Normal 15 2 7 2" xfId="38260" xr:uid="{00000000-0005-0000-0000-0000E4940000}"/>
    <cellStyle name="Normal 15 2 7 3" xfId="38261" xr:uid="{00000000-0005-0000-0000-0000E5940000}"/>
    <cellStyle name="Normal 15 2 8" xfId="38262" xr:uid="{00000000-0005-0000-0000-0000E6940000}"/>
    <cellStyle name="Normal 15 2 9" xfId="38263" xr:uid="{00000000-0005-0000-0000-0000E7940000}"/>
    <cellStyle name="Normal 15 3" xfId="38264" xr:uid="{00000000-0005-0000-0000-0000E8940000}"/>
    <cellStyle name="Normal 15 4" xfId="38265" xr:uid="{00000000-0005-0000-0000-0000E9940000}"/>
    <cellStyle name="Normal 15 4 2" xfId="38266" xr:uid="{00000000-0005-0000-0000-0000EA940000}"/>
    <cellStyle name="Normal 15 4 2 2" xfId="38267" xr:uid="{00000000-0005-0000-0000-0000EB940000}"/>
    <cellStyle name="Normal 15 4 2 3" xfId="38268" xr:uid="{00000000-0005-0000-0000-0000EC940000}"/>
    <cellStyle name="Normal 15 4 3" xfId="38269" xr:uid="{00000000-0005-0000-0000-0000ED940000}"/>
    <cellStyle name="Normal 15 4 4" xfId="38270" xr:uid="{00000000-0005-0000-0000-0000EE940000}"/>
    <cellStyle name="Normal 15 5" xfId="38271" xr:uid="{00000000-0005-0000-0000-0000EF940000}"/>
    <cellStyle name="Normal 15 5 2" xfId="38272" xr:uid="{00000000-0005-0000-0000-0000F0940000}"/>
    <cellStyle name="Normal 15 5 3" xfId="38273" xr:uid="{00000000-0005-0000-0000-0000F1940000}"/>
    <cellStyle name="Normal 15 6" xfId="38274" xr:uid="{00000000-0005-0000-0000-0000F2940000}"/>
    <cellStyle name="Normal 15 6 2" xfId="38275" xr:uid="{00000000-0005-0000-0000-0000F3940000}"/>
    <cellStyle name="Normal 15 6 3" xfId="38276" xr:uid="{00000000-0005-0000-0000-0000F4940000}"/>
    <cellStyle name="Normal 15 7" xfId="38277" xr:uid="{00000000-0005-0000-0000-0000F5940000}"/>
    <cellStyle name="Normal 15 7 2" xfId="38278" xr:uid="{00000000-0005-0000-0000-0000F6940000}"/>
    <cellStyle name="Normal 15 7 3" xfId="38279" xr:uid="{00000000-0005-0000-0000-0000F7940000}"/>
    <cellStyle name="Normal 15 8" xfId="38280" xr:uid="{00000000-0005-0000-0000-0000F8940000}"/>
    <cellStyle name="Normal 15 9" xfId="38281" xr:uid="{00000000-0005-0000-0000-0000F9940000}"/>
    <cellStyle name="Normal 16" xfId="38282" xr:uid="{00000000-0005-0000-0000-0000FA940000}"/>
    <cellStyle name="Normal 16 2" xfId="38283" xr:uid="{00000000-0005-0000-0000-0000FB940000}"/>
    <cellStyle name="Normal 16 2 2" xfId="38284" xr:uid="{00000000-0005-0000-0000-0000FC940000}"/>
    <cellStyle name="Normal 16 2 2 2" xfId="38285" xr:uid="{00000000-0005-0000-0000-0000FD940000}"/>
    <cellStyle name="Normal 16 2 2 3" xfId="38286" xr:uid="{00000000-0005-0000-0000-0000FE940000}"/>
    <cellStyle name="Normal 16 2 3" xfId="38287" xr:uid="{00000000-0005-0000-0000-0000FF940000}"/>
    <cellStyle name="Normal 16 2 4" xfId="38288" xr:uid="{00000000-0005-0000-0000-000000950000}"/>
    <cellStyle name="Normal 16 3" xfId="38289" xr:uid="{00000000-0005-0000-0000-000001950000}"/>
    <cellStyle name="Normal 16 3 2" xfId="38290" xr:uid="{00000000-0005-0000-0000-000002950000}"/>
    <cellStyle name="Normal 16 3 3" xfId="38291" xr:uid="{00000000-0005-0000-0000-000003950000}"/>
    <cellStyle name="Normal 16 4" xfId="38292" xr:uid="{00000000-0005-0000-0000-000004950000}"/>
    <cellStyle name="Normal 16 4 2" xfId="38293" xr:uid="{00000000-0005-0000-0000-000005950000}"/>
    <cellStyle name="Normal 16 4 3" xfId="38294" xr:uid="{00000000-0005-0000-0000-000006950000}"/>
    <cellStyle name="Normal 16 5" xfId="38295" xr:uid="{00000000-0005-0000-0000-000007950000}"/>
    <cellStyle name="Normal 16 5 2" xfId="38296" xr:uid="{00000000-0005-0000-0000-000008950000}"/>
    <cellStyle name="Normal 16 5 3" xfId="38297" xr:uid="{00000000-0005-0000-0000-000009950000}"/>
    <cellStyle name="Normal 16 6" xfId="38298" xr:uid="{00000000-0005-0000-0000-00000A950000}"/>
    <cellStyle name="Normal 16 7" xfId="38299" xr:uid="{00000000-0005-0000-0000-00000B950000}"/>
    <cellStyle name="Normal 17" xfId="38300" xr:uid="{00000000-0005-0000-0000-00000C950000}"/>
    <cellStyle name="Normal 17 2" xfId="38301" xr:uid="{00000000-0005-0000-0000-00000D950000}"/>
    <cellStyle name="Normal 17 3" xfId="38302" xr:uid="{00000000-0005-0000-0000-00000E950000}"/>
    <cellStyle name="Normal 17 3 2" xfId="38303" xr:uid="{00000000-0005-0000-0000-00000F950000}"/>
    <cellStyle name="Normal 17 3 2 2" xfId="38304" xr:uid="{00000000-0005-0000-0000-000010950000}"/>
    <cellStyle name="Normal 17 3 2 3" xfId="38305" xr:uid="{00000000-0005-0000-0000-000011950000}"/>
    <cellStyle name="Normal 17 3 3" xfId="38306" xr:uid="{00000000-0005-0000-0000-000012950000}"/>
    <cellStyle name="Normal 17 3 4" xfId="38307" xr:uid="{00000000-0005-0000-0000-000013950000}"/>
    <cellStyle name="Normal 17 4" xfId="38308" xr:uid="{00000000-0005-0000-0000-000014950000}"/>
    <cellStyle name="Normal 17 4 2" xfId="38309" xr:uid="{00000000-0005-0000-0000-000015950000}"/>
    <cellStyle name="Normal 17 4 3" xfId="38310" xr:uid="{00000000-0005-0000-0000-000016950000}"/>
    <cellStyle name="Normal 17 5" xfId="38311" xr:uid="{00000000-0005-0000-0000-000017950000}"/>
    <cellStyle name="Normal 17 5 2" xfId="38312" xr:uid="{00000000-0005-0000-0000-000018950000}"/>
    <cellStyle name="Normal 17 5 3" xfId="38313" xr:uid="{00000000-0005-0000-0000-000019950000}"/>
    <cellStyle name="Normal 17 6" xfId="38314" xr:uid="{00000000-0005-0000-0000-00001A950000}"/>
    <cellStyle name="Normal 17 6 2" xfId="38315" xr:uid="{00000000-0005-0000-0000-00001B950000}"/>
    <cellStyle name="Normal 17 6 3" xfId="38316" xr:uid="{00000000-0005-0000-0000-00001C950000}"/>
    <cellStyle name="Normal 17 7" xfId="38317" xr:uid="{00000000-0005-0000-0000-00001D950000}"/>
    <cellStyle name="Normal 17 8" xfId="38318" xr:uid="{00000000-0005-0000-0000-00001E950000}"/>
    <cellStyle name="Normal 18" xfId="38319" xr:uid="{00000000-0005-0000-0000-00001F950000}"/>
    <cellStyle name="Normal 18 2" xfId="38320" xr:uid="{00000000-0005-0000-0000-000020950000}"/>
    <cellStyle name="Normal 18 2 2" xfId="38321" xr:uid="{00000000-0005-0000-0000-000021950000}"/>
    <cellStyle name="Normal 18 2 2 2" xfId="38322" xr:uid="{00000000-0005-0000-0000-000022950000}"/>
    <cellStyle name="Normal 18 2 2 3" xfId="38323" xr:uid="{00000000-0005-0000-0000-000023950000}"/>
    <cellStyle name="Normal 18 2 3" xfId="38324" xr:uid="{00000000-0005-0000-0000-000024950000}"/>
    <cellStyle name="Normal 18 2 4" xfId="38325" xr:uid="{00000000-0005-0000-0000-000025950000}"/>
    <cellStyle name="Normal 18 3" xfId="38326" xr:uid="{00000000-0005-0000-0000-000026950000}"/>
    <cellStyle name="Normal 18 3 2" xfId="38327" xr:uid="{00000000-0005-0000-0000-000027950000}"/>
    <cellStyle name="Normal 18 3 3" xfId="38328" xr:uid="{00000000-0005-0000-0000-000028950000}"/>
    <cellStyle name="Normal 18 4" xfId="38329" xr:uid="{00000000-0005-0000-0000-000029950000}"/>
    <cellStyle name="Normal 18 4 2" xfId="38330" xr:uid="{00000000-0005-0000-0000-00002A950000}"/>
    <cellStyle name="Normal 18 4 3" xfId="38331" xr:uid="{00000000-0005-0000-0000-00002B950000}"/>
    <cellStyle name="Normal 18 5" xfId="38332" xr:uid="{00000000-0005-0000-0000-00002C950000}"/>
    <cellStyle name="Normal 18 5 2" xfId="38333" xr:uid="{00000000-0005-0000-0000-00002D950000}"/>
    <cellStyle name="Normal 18 5 3" xfId="38334" xr:uid="{00000000-0005-0000-0000-00002E950000}"/>
    <cellStyle name="Normal 18 6" xfId="38335" xr:uid="{00000000-0005-0000-0000-00002F950000}"/>
    <cellStyle name="Normal 18 7" xfId="38336" xr:uid="{00000000-0005-0000-0000-000030950000}"/>
    <cellStyle name="Normal 19" xfId="38337" xr:uid="{00000000-0005-0000-0000-000031950000}"/>
    <cellStyle name="Normal 19 2" xfId="38338" xr:uid="{00000000-0005-0000-0000-000032950000}"/>
    <cellStyle name="Normal 19 2 2" xfId="38339" xr:uid="{00000000-0005-0000-0000-000033950000}"/>
    <cellStyle name="Normal 19 2 2 2" xfId="38340" xr:uid="{00000000-0005-0000-0000-000034950000}"/>
    <cellStyle name="Normal 19 2 2 3" xfId="38341" xr:uid="{00000000-0005-0000-0000-000035950000}"/>
    <cellStyle name="Normal 19 2 3" xfId="38342" xr:uid="{00000000-0005-0000-0000-000036950000}"/>
    <cellStyle name="Normal 19 2 4" xfId="38343" xr:uid="{00000000-0005-0000-0000-000037950000}"/>
    <cellStyle name="Normal 19 3" xfId="38344" xr:uid="{00000000-0005-0000-0000-000038950000}"/>
    <cellStyle name="Normal 19 3 2" xfId="38345" xr:uid="{00000000-0005-0000-0000-000039950000}"/>
    <cellStyle name="Normal 19 3 3" xfId="38346" xr:uid="{00000000-0005-0000-0000-00003A950000}"/>
    <cellStyle name="Normal 19 4" xfId="38347" xr:uid="{00000000-0005-0000-0000-00003B950000}"/>
    <cellStyle name="Normal 19 4 2" xfId="38348" xr:uid="{00000000-0005-0000-0000-00003C950000}"/>
    <cellStyle name="Normal 19 4 3" xfId="38349" xr:uid="{00000000-0005-0000-0000-00003D950000}"/>
    <cellStyle name="Normal 19 5" xfId="38350" xr:uid="{00000000-0005-0000-0000-00003E950000}"/>
    <cellStyle name="Normal 19 5 2" xfId="38351" xr:uid="{00000000-0005-0000-0000-00003F950000}"/>
    <cellStyle name="Normal 19 5 3" xfId="38352" xr:uid="{00000000-0005-0000-0000-000040950000}"/>
    <cellStyle name="Normal 19 6" xfId="38353" xr:uid="{00000000-0005-0000-0000-000041950000}"/>
    <cellStyle name="Normal 19 7" xfId="38354" xr:uid="{00000000-0005-0000-0000-000042950000}"/>
    <cellStyle name="Normal 2" xfId="95" xr:uid="{00000000-0005-0000-0000-000043950000}"/>
    <cellStyle name="Normal 2 10" xfId="38355" xr:uid="{00000000-0005-0000-0000-000044950000}"/>
    <cellStyle name="Normal 2 10 2" xfId="38356" xr:uid="{00000000-0005-0000-0000-000045950000}"/>
    <cellStyle name="Normal 2 10 2 2" xfId="38357" xr:uid="{00000000-0005-0000-0000-000046950000}"/>
    <cellStyle name="Normal 2 10 3" xfId="38358" xr:uid="{00000000-0005-0000-0000-000047950000}"/>
    <cellStyle name="Normal 2 11" xfId="38359" xr:uid="{00000000-0005-0000-0000-000048950000}"/>
    <cellStyle name="Normal 2 12" xfId="38360" xr:uid="{00000000-0005-0000-0000-000049950000}"/>
    <cellStyle name="Normal 2 2" xfId="38361" xr:uid="{00000000-0005-0000-0000-00004A950000}"/>
    <cellStyle name="Normal 2 2 2" xfId="38362" xr:uid="{00000000-0005-0000-0000-00004B950000}"/>
    <cellStyle name="Normal 2 2 2 10" xfId="38363" xr:uid="{00000000-0005-0000-0000-00004C950000}"/>
    <cellStyle name="Normal 2 2 2 2" xfId="38364" xr:uid="{00000000-0005-0000-0000-00004D950000}"/>
    <cellStyle name="Normal 2 2 2 3" xfId="38365" xr:uid="{00000000-0005-0000-0000-00004E950000}"/>
    <cellStyle name="Normal 2 2 2 3 2" xfId="38366" xr:uid="{00000000-0005-0000-0000-00004F950000}"/>
    <cellStyle name="Normal 2 2 2 3 2 2" xfId="38367" xr:uid="{00000000-0005-0000-0000-000050950000}"/>
    <cellStyle name="Normal 2 2 2 3 2 2 2" xfId="38368" xr:uid="{00000000-0005-0000-0000-000051950000}"/>
    <cellStyle name="Normal 2 2 2 3 2 2 3" xfId="38369" xr:uid="{00000000-0005-0000-0000-000052950000}"/>
    <cellStyle name="Normal 2 2 2 3 2 3" xfId="38370" xr:uid="{00000000-0005-0000-0000-000053950000}"/>
    <cellStyle name="Normal 2 2 2 3 2 4" xfId="38371" xr:uid="{00000000-0005-0000-0000-000054950000}"/>
    <cellStyle name="Normal 2 2 2 3 3" xfId="38372" xr:uid="{00000000-0005-0000-0000-000055950000}"/>
    <cellStyle name="Normal 2 2 2 3 3 2" xfId="38373" xr:uid="{00000000-0005-0000-0000-000056950000}"/>
    <cellStyle name="Normal 2 2 2 3 3 3" xfId="38374" xr:uid="{00000000-0005-0000-0000-000057950000}"/>
    <cellStyle name="Normal 2 2 2 3 4" xfId="38375" xr:uid="{00000000-0005-0000-0000-000058950000}"/>
    <cellStyle name="Normal 2 2 2 3 4 2" xfId="38376" xr:uid="{00000000-0005-0000-0000-000059950000}"/>
    <cellStyle name="Normal 2 2 2 3 4 3" xfId="38377" xr:uid="{00000000-0005-0000-0000-00005A950000}"/>
    <cellStyle name="Normal 2 2 2 3 5" xfId="38378" xr:uid="{00000000-0005-0000-0000-00005B950000}"/>
    <cellStyle name="Normal 2 2 2 3 5 2" xfId="38379" xr:uid="{00000000-0005-0000-0000-00005C950000}"/>
    <cellStyle name="Normal 2 2 2 3 5 3" xfId="38380" xr:uid="{00000000-0005-0000-0000-00005D950000}"/>
    <cellStyle name="Normal 2 2 2 3 6" xfId="38381" xr:uid="{00000000-0005-0000-0000-00005E950000}"/>
    <cellStyle name="Normal 2 2 2 3 7" xfId="38382" xr:uid="{00000000-0005-0000-0000-00005F950000}"/>
    <cellStyle name="Normal 2 2 2 4" xfId="38383" xr:uid="{00000000-0005-0000-0000-000060950000}"/>
    <cellStyle name="Normal 2 2 2 5" xfId="38384" xr:uid="{00000000-0005-0000-0000-000061950000}"/>
    <cellStyle name="Normal 2 2 2 5 2" xfId="38385" xr:uid="{00000000-0005-0000-0000-000062950000}"/>
    <cellStyle name="Normal 2 2 2 5 2 2" xfId="38386" xr:uid="{00000000-0005-0000-0000-000063950000}"/>
    <cellStyle name="Normal 2 2 2 5 2 3" xfId="38387" xr:uid="{00000000-0005-0000-0000-000064950000}"/>
    <cellStyle name="Normal 2 2 2 5 3" xfId="38388" xr:uid="{00000000-0005-0000-0000-000065950000}"/>
    <cellStyle name="Normal 2 2 2 5 4" xfId="38389" xr:uid="{00000000-0005-0000-0000-000066950000}"/>
    <cellStyle name="Normal 2 2 2 6" xfId="38390" xr:uid="{00000000-0005-0000-0000-000067950000}"/>
    <cellStyle name="Normal 2 2 2 6 2" xfId="38391" xr:uid="{00000000-0005-0000-0000-000068950000}"/>
    <cellStyle name="Normal 2 2 2 6 3" xfId="38392" xr:uid="{00000000-0005-0000-0000-000069950000}"/>
    <cellStyle name="Normal 2 2 2 7" xfId="38393" xr:uid="{00000000-0005-0000-0000-00006A950000}"/>
    <cellStyle name="Normal 2 2 2 7 2" xfId="38394" xr:uid="{00000000-0005-0000-0000-00006B950000}"/>
    <cellStyle name="Normal 2 2 2 7 3" xfId="38395" xr:uid="{00000000-0005-0000-0000-00006C950000}"/>
    <cellStyle name="Normal 2 2 2 8" xfId="38396" xr:uid="{00000000-0005-0000-0000-00006D950000}"/>
    <cellStyle name="Normal 2 2 2 8 2" xfId="38397" xr:uid="{00000000-0005-0000-0000-00006E950000}"/>
    <cellStyle name="Normal 2 2 2 8 3" xfId="38398" xr:uid="{00000000-0005-0000-0000-00006F950000}"/>
    <cellStyle name="Normal 2 2 2 9" xfId="38399" xr:uid="{00000000-0005-0000-0000-000070950000}"/>
    <cellStyle name="Normal 2 2 3" xfId="38400" xr:uid="{00000000-0005-0000-0000-000071950000}"/>
    <cellStyle name="Normal 2 2 3 2" xfId="38401" xr:uid="{00000000-0005-0000-0000-000072950000}"/>
    <cellStyle name="Normal 2 2 3 3" xfId="38402" xr:uid="{00000000-0005-0000-0000-000073950000}"/>
    <cellStyle name="Normal 2 2 3 4" xfId="38403" xr:uid="{00000000-0005-0000-0000-000074950000}"/>
    <cellStyle name="Normal 2 3" xfId="38404" xr:uid="{00000000-0005-0000-0000-000075950000}"/>
    <cellStyle name="Normal 2 3 10" xfId="38405" xr:uid="{00000000-0005-0000-0000-000076950000}"/>
    <cellStyle name="Normal 2 3 10 2" xfId="38406" xr:uid="{00000000-0005-0000-0000-000077950000}"/>
    <cellStyle name="Normal 2 3 10 3" xfId="38407" xr:uid="{00000000-0005-0000-0000-000078950000}"/>
    <cellStyle name="Normal 2 3 11" xfId="38408" xr:uid="{00000000-0005-0000-0000-000079950000}"/>
    <cellStyle name="Normal 2 3 11 2" xfId="38409" xr:uid="{00000000-0005-0000-0000-00007A950000}"/>
    <cellStyle name="Normal 2 3 11 3" xfId="38410" xr:uid="{00000000-0005-0000-0000-00007B950000}"/>
    <cellStyle name="Normal 2 3 12" xfId="38411" xr:uid="{00000000-0005-0000-0000-00007C950000}"/>
    <cellStyle name="Normal 2 3 13" xfId="38412" xr:uid="{00000000-0005-0000-0000-00007D950000}"/>
    <cellStyle name="Normal 2 3 2" xfId="38413" xr:uid="{00000000-0005-0000-0000-00007E950000}"/>
    <cellStyle name="Normal 2 3 2 2" xfId="38414" xr:uid="{00000000-0005-0000-0000-00007F950000}"/>
    <cellStyle name="Normal 2 3 2 2 2" xfId="38415" xr:uid="{00000000-0005-0000-0000-000080950000}"/>
    <cellStyle name="Normal 2 3 2 2 2 2" xfId="38416" xr:uid="{00000000-0005-0000-0000-000081950000}"/>
    <cellStyle name="Normal 2 3 2 2 2 2 2" xfId="38417" xr:uid="{00000000-0005-0000-0000-000082950000}"/>
    <cellStyle name="Normal 2 3 2 2 2 2 3" xfId="38418" xr:uid="{00000000-0005-0000-0000-000083950000}"/>
    <cellStyle name="Normal 2 3 2 2 2 3" xfId="38419" xr:uid="{00000000-0005-0000-0000-000084950000}"/>
    <cellStyle name="Normal 2 3 2 2 2 4" xfId="38420" xr:uid="{00000000-0005-0000-0000-000085950000}"/>
    <cellStyle name="Normal 2 3 2 2 3" xfId="38421" xr:uid="{00000000-0005-0000-0000-000086950000}"/>
    <cellStyle name="Normal 2 3 2 2 3 2" xfId="38422" xr:uid="{00000000-0005-0000-0000-000087950000}"/>
    <cellStyle name="Normal 2 3 2 2 3 3" xfId="38423" xr:uid="{00000000-0005-0000-0000-000088950000}"/>
    <cellStyle name="Normal 2 3 2 2 4" xfId="38424" xr:uid="{00000000-0005-0000-0000-000089950000}"/>
    <cellStyle name="Normal 2 3 2 2 4 2" xfId="38425" xr:uid="{00000000-0005-0000-0000-00008A950000}"/>
    <cellStyle name="Normal 2 3 2 2 4 3" xfId="38426" xr:uid="{00000000-0005-0000-0000-00008B950000}"/>
    <cellStyle name="Normal 2 3 2 2 5" xfId="38427" xr:uid="{00000000-0005-0000-0000-00008C950000}"/>
    <cellStyle name="Normal 2 3 2 2 5 2" xfId="38428" xr:uid="{00000000-0005-0000-0000-00008D950000}"/>
    <cellStyle name="Normal 2 3 2 2 5 3" xfId="38429" xr:uid="{00000000-0005-0000-0000-00008E950000}"/>
    <cellStyle name="Normal 2 3 2 2 6" xfId="38430" xr:uid="{00000000-0005-0000-0000-00008F950000}"/>
    <cellStyle name="Normal 2 3 2 2 7" xfId="38431" xr:uid="{00000000-0005-0000-0000-000090950000}"/>
    <cellStyle name="Normal 2 3 3" xfId="38432" xr:uid="{00000000-0005-0000-0000-000091950000}"/>
    <cellStyle name="Normal 2 3 3 2" xfId="38433" xr:uid="{00000000-0005-0000-0000-000092950000}"/>
    <cellStyle name="Normal 2 3 3 2 2" xfId="38434" xr:uid="{00000000-0005-0000-0000-000093950000}"/>
    <cellStyle name="Normal 2 3 3 2 2 2" xfId="38435" xr:uid="{00000000-0005-0000-0000-000094950000}"/>
    <cellStyle name="Normal 2 3 3 2 2 3" xfId="38436" xr:uid="{00000000-0005-0000-0000-000095950000}"/>
    <cellStyle name="Normal 2 3 3 2 3" xfId="38437" xr:uid="{00000000-0005-0000-0000-000096950000}"/>
    <cellStyle name="Normal 2 3 3 2 4" xfId="38438" xr:uid="{00000000-0005-0000-0000-000097950000}"/>
    <cellStyle name="Normal 2 3 3 3" xfId="38439" xr:uid="{00000000-0005-0000-0000-000098950000}"/>
    <cellStyle name="Normal 2 3 3 3 2" xfId="38440" xr:uid="{00000000-0005-0000-0000-000099950000}"/>
    <cellStyle name="Normal 2 3 3 3 3" xfId="38441" xr:uid="{00000000-0005-0000-0000-00009A950000}"/>
    <cellStyle name="Normal 2 3 3 4" xfId="38442" xr:uid="{00000000-0005-0000-0000-00009B950000}"/>
    <cellStyle name="Normal 2 3 3 4 2" xfId="38443" xr:uid="{00000000-0005-0000-0000-00009C950000}"/>
    <cellStyle name="Normal 2 3 3 4 3" xfId="38444" xr:uid="{00000000-0005-0000-0000-00009D950000}"/>
    <cellStyle name="Normal 2 3 3 5" xfId="38445" xr:uid="{00000000-0005-0000-0000-00009E950000}"/>
    <cellStyle name="Normal 2 3 3 5 2" xfId="38446" xr:uid="{00000000-0005-0000-0000-00009F950000}"/>
    <cellStyle name="Normal 2 3 3 5 3" xfId="38447" xr:uid="{00000000-0005-0000-0000-0000A0950000}"/>
    <cellStyle name="Normal 2 3 3 6" xfId="38448" xr:uid="{00000000-0005-0000-0000-0000A1950000}"/>
    <cellStyle name="Normal 2 3 3 7" xfId="38449" xr:uid="{00000000-0005-0000-0000-0000A2950000}"/>
    <cellStyle name="Normal 2 3 4" xfId="38450" xr:uid="{00000000-0005-0000-0000-0000A3950000}"/>
    <cellStyle name="Normal 2 3 4 2" xfId="38451" xr:uid="{00000000-0005-0000-0000-0000A4950000}"/>
    <cellStyle name="Normal 2 3 4 2 2" xfId="38452" xr:uid="{00000000-0005-0000-0000-0000A5950000}"/>
    <cellStyle name="Normal 2 3 4 2 2 2" xfId="38453" xr:uid="{00000000-0005-0000-0000-0000A6950000}"/>
    <cellStyle name="Normal 2 3 4 2 2 3" xfId="38454" xr:uid="{00000000-0005-0000-0000-0000A7950000}"/>
    <cellStyle name="Normal 2 3 4 2 3" xfId="38455" xr:uid="{00000000-0005-0000-0000-0000A8950000}"/>
    <cellStyle name="Normal 2 3 4 2 4" xfId="38456" xr:uid="{00000000-0005-0000-0000-0000A9950000}"/>
    <cellStyle name="Normal 2 3 4 3" xfId="38457" xr:uid="{00000000-0005-0000-0000-0000AA950000}"/>
    <cellStyle name="Normal 2 3 4 3 2" xfId="38458" xr:uid="{00000000-0005-0000-0000-0000AB950000}"/>
    <cellStyle name="Normal 2 3 4 3 3" xfId="38459" xr:uid="{00000000-0005-0000-0000-0000AC950000}"/>
    <cellStyle name="Normal 2 3 4 4" xfId="38460" xr:uid="{00000000-0005-0000-0000-0000AD950000}"/>
    <cellStyle name="Normal 2 3 4 4 2" xfId="38461" xr:uid="{00000000-0005-0000-0000-0000AE950000}"/>
    <cellStyle name="Normal 2 3 4 4 3" xfId="38462" xr:uid="{00000000-0005-0000-0000-0000AF950000}"/>
    <cellStyle name="Normal 2 3 4 5" xfId="38463" xr:uid="{00000000-0005-0000-0000-0000B0950000}"/>
    <cellStyle name="Normal 2 3 4 5 2" xfId="38464" xr:uid="{00000000-0005-0000-0000-0000B1950000}"/>
    <cellStyle name="Normal 2 3 4 5 3" xfId="38465" xr:uid="{00000000-0005-0000-0000-0000B2950000}"/>
    <cellStyle name="Normal 2 3 4 6" xfId="38466" xr:uid="{00000000-0005-0000-0000-0000B3950000}"/>
    <cellStyle name="Normal 2 3 4 7" xfId="38467" xr:uid="{00000000-0005-0000-0000-0000B4950000}"/>
    <cellStyle name="Normal 2 3 5" xfId="38468" xr:uid="{00000000-0005-0000-0000-0000B5950000}"/>
    <cellStyle name="Normal 2 3 5 2" xfId="38469" xr:uid="{00000000-0005-0000-0000-0000B6950000}"/>
    <cellStyle name="Normal 2 3 5 2 2" xfId="38470" xr:uid="{00000000-0005-0000-0000-0000B7950000}"/>
    <cellStyle name="Normal 2 3 5 2 2 2" xfId="38471" xr:uid="{00000000-0005-0000-0000-0000B8950000}"/>
    <cellStyle name="Normal 2 3 5 2 2 3" xfId="38472" xr:uid="{00000000-0005-0000-0000-0000B9950000}"/>
    <cellStyle name="Normal 2 3 5 2 3" xfId="38473" xr:uid="{00000000-0005-0000-0000-0000BA950000}"/>
    <cellStyle name="Normal 2 3 5 2 4" xfId="38474" xr:uid="{00000000-0005-0000-0000-0000BB950000}"/>
    <cellStyle name="Normal 2 3 5 3" xfId="38475" xr:uid="{00000000-0005-0000-0000-0000BC950000}"/>
    <cellStyle name="Normal 2 3 5 3 2" xfId="38476" xr:uid="{00000000-0005-0000-0000-0000BD950000}"/>
    <cellStyle name="Normal 2 3 5 3 3" xfId="38477" xr:uid="{00000000-0005-0000-0000-0000BE950000}"/>
    <cellStyle name="Normal 2 3 5 4" xfId="38478" xr:uid="{00000000-0005-0000-0000-0000BF950000}"/>
    <cellStyle name="Normal 2 3 5 4 2" xfId="38479" xr:uid="{00000000-0005-0000-0000-0000C0950000}"/>
    <cellStyle name="Normal 2 3 5 4 3" xfId="38480" xr:uid="{00000000-0005-0000-0000-0000C1950000}"/>
    <cellStyle name="Normal 2 3 5 5" xfId="38481" xr:uid="{00000000-0005-0000-0000-0000C2950000}"/>
    <cellStyle name="Normal 2 3 5 5 2" xfId="38482" xr:uid="{00000000-0005-0000-0000-0000C3950000}"/>
    <cellStyle name="Normal 2 3 5 5 3" xfId="38483" xr:uid="{00000000-0005-0000-0000-0000C4950000}"/>
    <cellStyle name="Normal 2 3 5 6" xfId="38484" xr:uid="{00000000-0005-0000-0000-0000C5950000}"/>
    <cellStyle name="Normal 2 3 5 7" xfId="38485" xr:uid="{00000000-0005-0000-0000-0000C6950000}"/>
    <cellStyle name="Normal 2 3 6" xfId="38486" xr:uid="{00000000-0005-0000-0000-0000C7950000}"/>
    <cellStyle name="Normal 2 3 6 2" xfId="38487" xr:uid="{00000000-0005-0000-0000-0000C8950000}"/>
    <cellStyle name="Normal 2 3 6 2 2" xfId="38488" xr:uid="{00000000-0005-0000-0000-0000C9950000}"/>
    <cellStyle name="Normal 2 3 6 2 2 2" xfId="38489" xr:uid="{00000000-0005-0000-0000-0000CA950000}"/>
    <cellStyle name="Normal 2 3 6 2 2 3" xfId="38490" xr:uid="{00000000-0005-0000-0000-0000CB950000}"/>
    <cellStyle name="Normal 2 3 6 2 3" xfId="38491" xr:uid="{00000000-0005-0000-0000-0000CC950000}"/>
    <cellStyle name="Normal 2 3 6 2 4" xfId="38492" xr:uid="{00000000-0005-0000-0000-0000CD950000}"/>
    <cellStyle name="Normal 2 3 6 3" xfId="38493" xr:uid="{00000000-0005-0000-0000-0000CE950000}"/>
    <cellStyle name="Normal 2 3 6 3 2" xfId="38494" xr:uid="{00000000-0005-0000-0000-0000CF950000}"/>
    <cellStyle name="Normal 2 3 6 3 3" xfId="38495" xr:uid="{00000000-0005-0000-0000-0000D0950000}"/>
    <cellStyle name="Normal 2 3 6 4" xfId="38496" xr:uid="{00000000-0005-0000-0000-0000D1950000}"/>
    <cellStyle name="Normal 2 3 6 4 2" xfId="38497" xr:uid="{00000000-0005-0000-0000-0000D2950000}"/>
    <cellStyle name="Normal 2 3 6 4 3" xfId="38498" xr:uid="{00000000-0005-0000-0000-0000D3950000}"/>
    <cellStyle name="Normal 2 3 6 5" xfId="38499" xr:uid="{00000000-0005-0000-0000-0000D4950000}"/>
    <cellStyle name="Normal 2 3 6 5 2" xfId="38500" xr:uid="{00000000-0005-0000-0000-0000D5950000}"/>
    <cellStyle name="Normal 2 3 6 5 3" xfId="38501" xr:uid="{00000000-0005-0000-0000-0000D6950000}"/>
    <cellStyle name="Normal 2 3 6 6" xfId="38502" xr:uid="{00000000-0005-0000-0000-0000D7950000}"/>
    <cellStyle name="Normal 2 3 6 7" xfId="38503" xr:uid="{00000000-0005-0000-0000-0000D8950000}"/>
    <cellStyle name="Normal 2 3 7" xfId="38504" xr:uid="{00000000-0005-0000-0000-0000D9950000}"/>
    <cellStyle name="Normal 2 3 7 2" xfId="38505" xr:uid="{00000000-0005-0000-0000-0000DA950000}"/>
    <cellStyle name="Normal 2 3 7 2 2" xfId="38506" xr:uid="{00000000-0005-0000-0000-0000DB950000}"/>
    <cellStyle name="Normal 2 3 7 2 2 2" xfId="38507" xr:uid="{00000000-0005-0000-0000-0000DC950000}"/>
    <cellStyle name="Normal 2 3 7 2 2 3" xfId="38508" xr:uid="{00000000-0005-0000-0000-0000DD950000}"/>
    <cellStyle name="Normal 2 3 7 2 3" xfId="38509" xr:uid="{00000000-0005-0000-0000-0000DE950000}"/>
    <cellStyle name="Normal 2 3 7 2 4" xfId="38510" xr:uid="{00000000-0005-0000-0000-0000DF950000}"/>
    <cellStyle name="Normal 2 3 7 3" xfId="38511" xr:uid="{00000000-0005-0000-0000-0000E0950000}"/>
    <cellStyle name="Normal 2 3 7 3 2" xfId="38512" xr:uid="{00000000-0005-0000-0000-0000E1950000}"/>
    <cellStyle name="Normal 2 3 7 3 3" xfId="38513" xr:uid="{00000000-0005-0000-0000-0000E2950000}"/>
    <cellStyle name="Normal 2 3 7 4" xfId="38514" xr:uid="{00000000-0005-0000-0000-0000E3950000}"/>
    <cellStyle name="Normal 2 3 7 4 2" xfId="38515" xr:uid="{00000000-0005-0000-0000-0000E4950000}"/>
    <cellStyle name="Normal 2 3 7 4 3" xfId="38516" xr:uid="{00000000-0005-0000-0000-0000E5950000}"/>
    <cellStyle name="Normal 2 3 7 5" xfId="38517" xr:uid="{00000000-0005-0000-0000-0000E6950000}"/>
    <cellStyle name="Normal 2 3 7 5 2" xfId="38518" xr:uid="{00000000-0005-0000-0000-0000E7950000}"/>
    <cellStyle name="Normal 2 3 7 5 3" xfId="38519" xr:uid="{00000000-0005-0000-0000-0000E8950000}"/>
    <cellStyle name="Normal 2 3 7 6" xfId="38520" xr:uid="{00000000-0005-0000-0000-0000E9950000}"/>
    <cellStyle name="Normal 2 3 7 7" xfId="38521" xr:uid="{00000000-0005-0000-0000-0000EA950000}"/>
    <cellStyle name="Normal 2 3 8" xfId="38522" xr:uid="{00000000-0005-0000-0000-0000EB950000}"/>
    <cellStyle name="Normal 2 3 8 2" xfId="38523" xr:uid="{00000000-0005-0000-0000-0000EC950000}"/>
    <cellStyle name="Normal 2 3 8 2 2" xfId="38524" xr:uid="{00000000-0005-0000-0000-0000ED950000}"/>
    <cellStyle name="Normal 2 3 8 2 3" xfId="38525" xr:uid="{00000000-0005-0000-0000-0000EE950000}"/>
    <cellStyle name="Normal 2 3 8 3" xfId="38526" xr:uid="{00000000-0005-0000-0000-0000EF950000}"/>
    <cellStyle name="Normal 2 3 8 4" xfId="38527" xr:uid="{00000000-0005-0000-0000-0000F0950000}"/>
    <cellStyle name="Normal 2 3 9" xfId="38528" xr:uid="{00000000-0005-0000-0000-0000F1950000}"/>
    <cellStyle name="Normal 2 3 9 2" xfId="38529" xr:uid="{00000000-0005-0000-0000-0000F2950000}"/>
    <cellStyle name="Normal 2 3 9 3" xfId="38530" xr:uid="{00000000-0005-0000-0000-0000F3950000}"/>
    <cellStyle name="Normal 2 4" xfId="38531" xr:uid="{00000000-0005-0000-0000-0000F4950000}"/>
    <cellStyle name="Normal 2 4 2" xfId="38532" xr:uid="{00000000-0005-0000-0000-0000F5950000}"/>
    <cellStyle name="Normal 2 4 2 2" xfId="38533" xr:uid="{00000000-0005-0000-0000-0000F6950000}"/>
    <cellStyle name="Normal 2 4 2 2 2" xfId="38534" xr:uid="{00000000-0005-0000-0000-0000F7950000}"/>
    <cellStyle name="Normal 2 4 2 2 2 2" xfId="38535" xr:uid="{00000000-0005-0000-0000-0000F8950000}"/>
    <cellStyle name="Normal 2 4 2 2 2 3" xfId="38536" xr:uid="{00000000-0005-0000-0000-0000F9950000}"/>
    <cellStyle name="Normal 2 4 2 2 3" xfId="38537" xr:uid="{00000000-0005-0000-0000-0000FA950000}"/>
    <cellStyle name="Normal 2 4 2 2 4" xfId="38538" xr:uid="{00000000-0005-0000-0000-0000FB950000}"/>
    <cellStyle name="Normal 2 4 2 3" xfId="38539" xr:uid="{00000000-0005-0000-0000-0000FC950000}"/>
    <cellStyle name="Normal 2 4 2 3 2" xfId="38540" xr:uid="{00000000-0005-0000-0000-0000FD950000}"/>
    <cellStyle name="Normal 2 4 2 3 3" xfId="38541" xr:uid="{00000000-0005-0000-0000-0000FE950000}"/>
    <cellStyle name="Normal 2 4 2 4" xfId="38542" xr:uid="{00000000-0005-0000-0000-0000FF950000}"/>
    <cellStyle name="Normal 2 4 2 4 2" xfId="38543" xr:uid="{00000000-0005-0000-0000-000000960000}"/>
    <cellStyle name="Normal 2 4 2 4 3" xfId="38544" xr:uid="{00000000-0005-0000-0000-000001960000}"/>
    <cellStyle name="Normal 2 4 2 5" xfId="38545" xr:uid="{00000000-0005-0000-0000-000002960000}"/>
    <cellStyle name="Normal 2 4 2 5 2" xfId="38546" xr:uid="{00000000-0005-0000-0000-000003960000}"/>
    <cellStyle name="Normal 2 4 2 5 3" xfId="38547" xr:uid="{00000000-0005-0000-0000-000004960000}"/>
    <cellStyle name="Normal 2 4 2 6" xfId="38548" xr:uid="{00000000-0005-0000-0000-000005960000}"/>
    <cellStyle name="Normal 2 4 2 7" xfId="38549" xr:uid="{00000000-0005-0000-0000-000006960000}"/>
    <cellStyle name="Normal 2 4 3" xfId="38550" xr:uid="{00000000-0005-0000-0000-000007960000}"/>
    <cellStyle name="Normal 2 4 4" xfId="38551" xr:uid="{00000000-0005-0000-0000-000008960000}"/>
    <cellStyle name="Normal 2 4 4 2" xfId="38552" xr:uid="{00000000-0005-0000-0000-000009960000}"/>
    <cellStyle name="Normal 2 4 4 2 2" xfId="38553" xr:uid="{00000000-0005-0000-0000-00000A960000}"/>
    <cellStyle name="Normal 2 4 4 2 3" xfId="38554" xr:uid="{00000000-0005-0000-0000-00000B960000}"/>
    <cellStyle name="Normal 2 4 4 3" xfId="38555" xr:uid="{00000000-0005-0000-0000-00000C960000}"/>
    <cellStyle name="Normal 2 4 4 4" xfId="38556" xr:uid="{00000000-0005-0000-0000-00000D960000}"/>
    <cellStyle name="Normal 2 4 5" xfId="38557" xr:uid="{00000000-0005-0000-0000-00000E960000}"/>
    <cellStyle name="Normal 2 4 5 2" xfId="38558" xr:uid="{00000000-0005-0000-0000-00000F960000}"/>
    <cellStyle name="Normal 2 4 5 3" xfId="38559" xr:uid="{00000000-0005-0000-0000-000010960000}"/>
    <cellStyle name="Normal 2 4 6" xfId="38560" xr:uid="{00000000-0005-0000-0000-000011960000}"/>
    <cellStyle name="Normal 2 4 6 2" xfId="38561" xr:uid="{00000000-0005-0000-0000-000012960000}"/>
    <cellStyle name="Normal 2 4 6 3" xfId="38562" xr:uid="{00000000-0005-0000-0000-000013960000}"/>
    <cellStyle name="Normal 2 4 7" xfId="38563" xr:uid="{00000000-0005-0000-0000-000014960000}"/>
    <cellStyle name="Normal 2 4 7 2" xfId="38564" xr:uid="{00000000-0005-0000-0000-000015960000}"/>
    <cellStyle name="Normal 2 4 7 3" xfId="38565" xr:uid="{00000000-0005-0000-0000-000016960000}"/>
    <cellStyle name="Normal 2 4 8" xfId="38566" xr:uid="{00000000-0005-0000-0000-000017960000}"/>
    <cellStyle name="Normal 2 4 9" xfId="38567" xr:uid="{00000000-0005-0000-0000-000018960000}"/>
    <cellStyle name="Normal 2 5" xfId="38568" xr:uid="{00000000-0005-0000-0000-000019960000}"/>
    <cellStyle name="Normal 2 6" xfId="38569" xr:uid="{00000000-0005-0000-0000-00001A960000}"/>
    <cellStyle name="Normal 2 6 2" xfId="38570" xr:uid="{00000000-0005-0000-0000-00001B960000}"/>
    <cellStyle name="Normal 2 6 2 2" xfId="38571" xr:uid="{00000000-0005-0000-0000-00001C960000}"/>
    <cellStyle name="Normal 2 6 2 2 2" xfId="38572" xr:uid="{00000000-0005-0000-0000-00001D960000}"/>
    <cellStyle name="Normal 2 6 2 2 3" xfId="38573" xr:uid="{00000000-0005-0000-0000-00001E960000}"/>
    <cellStyle name="Normal 2 6 2 3" xfId="38574" xr:uid="{00000000-0005-0000-0000-00001F960000}"/>
    <cellStyle name="Normal 2 6 2 4" xfId="38575" xr:uid="{00000000-0005-0000-0000-000020960000}"/>
    <cellStyle name="Normal 2 6 3" xfId="38576" xr:uid="{00000000-0005-0000-0000-000021960000}"/>
    <cellStyle name="Normal 2 6 3 2" xfId="38577" xr:uid="{00000000-0005-0000-0000-000022960000}"/>
    <cellStyle name="Normal 2 6 3 3" xfId="38578" xr:uid="{00000000-0005-0000-0000-000023960000}"/>
    <cellStyle name="Normal 2 6 4" xfId="38579" xr:uid="{00000000-0005-0000-0000-000024960000}"/>
    <cellStyle name="Normal 2 6 4 2" xfId="38580" xr:uid="{00000000-0005-0000-0000-000025960000}"/>
    <cellStyle name="Normal 2 6 4 3" xfId="38581" xr:uid="{00000000-0005-0000-0000-000026960000}"/>
    <cellStyle name="Normal 2 6 5" xfId="38582" xr:uid="{00000000-0005-0000-0000-000027960000}"/>
    <cellStyle name="Normal 2 6 5 2" xfId="38583" xr:uid="{00000000-0005-0000-0000-000028960000}"/>
    <cellStyle name="Normal 2 6 5 3" xfId="38584" xr:uid="{00000000-0005-0000-0000-000029960000}"/>
    <cellStyle name="Normal 2 6 6" xfId="38585" xr:uid="{00000000-0005-0000-0000-00002A960000}"/>
    <cellStyle name="Normal 2 6 7" xfId="38586" xr:uid="{00000000-0005-0000-0000-00002B960000}"/>
    <cellStyle name="Normal 2 7" xfId="38587" xr:uid="{00000000-0005-0000-0000-00002C960000}"/>
    <cellStyle name="Normal 2 7 2" xfId="38588" xr:uid="{00000000-0005-0000-0000-00002D960000}"/>
    <cellStyle name="Normal 2 7 2 2" xfId="38589" xr:uid="{00000000-0005-0000-0000-00002E960000}"/>
    <cellStyle name="Normal 2 7 2 3" xfId="38590" xr:uid="{00000000-0005-0000-0000-00002F960000}"/>
    <cellStyle name="Normal 2 7 3" xfId="38591" xr:uid="{00000000-0005-0000-0000-000030960000}"/>
    <cellStyle name="Normal 2 7 4" xfId="38592" xr:uid="{00000000-0005-0000-0000-000031960000}"/>
    <cellStyle name="Normal 2 8" xfId="38593" xr:uid="{00000000-0005-0000-0000-000032960000}"/>
    <cellStyle name="Normal 2 8 2" xfId="38594" xr:uid="{00000000-0005-0000-0000-000033960000}"/>
    <cellStyle name="Normal 2 8 3" xfId="38595" xr:uid="{00000000-0005-0000-0000-000034960000}"/>
    <cellStyle name="Normal 2 9" xfId="38596" xr:uid="{00000000-0005-0000-0000-000035960000}"/>
    <cellStyle name="Normal 2 9 2" xfId="38597" xr:uid="{00000000-0005-0000-0000-000036960000}"/>
    <cellStyle name="Normal 2 9 3" xfId="38598" xr:uid="{00000000-0005-0000-0000-000037960000}"/>
    <cellStyle name="Normal 2_Acquisition costs" xfId="38599" xr:uid="{00000000-0005-0000-0000-000038960000}"/>
    <cellStyle name="Normal 20" xfId="38600" xr:uid="{00000000-0005-0000-0000-000039960000}"/>
    <cellStyle name="Normal 21" xfId="38601" xr:uid="{00000000-0005-0000-0000-00003A960000}"/>
    <cellStyle name="Normal 21 2" xfId="38602" xr:uid="{00000000-0005-0000-0000-00003B960000}"/>
    <cellStyle name="Normal 22" xfId="38603" xr:uid="{00000000-0005-0000-0000-00003C960000}"/>
    <cellStyle name="Normal 22 2" xfId="38604" xr:uid="{00000000-0005-0000-0000-00003D960000}"/>
    <cellStyle name="Normal 22 2 2" xfId="38605" xr:uid="{00000000-0005-0000-0000-00003E960000}"/>
    <cellStyle name="Normal 22 2 2 2" xfId="38606" xr:uid="{00000000-0005-0000-0000-00003F960000}"/>
    <cellStyle name="Normal 22 2 2 3" xfId="38607" xr:uid="{00000000-0005-0000-0000-000040960000}"/>
    <cellStyle name="Normal 22 2 3" xfId="38608" xr:uid="{00000000-0005-0000-0000-000041960000}"/>
    <cellStyle name="Normal 22 2 4" xfId="38609" xr:uid="{00000000-0005-0000-0000-000042960000}"/>
    <cellStyle name="Normal 22 3" xfId="38610" xr:uid="{00000000-0005-0000-0000-000043960000}"/>
    <cellStyle name="Normal 22 3 2" xfId="38611" xr:uid="{00000000-0005-0000-0000-000044960000}"/>
    <cellStyle name="Normal 22 3 3" xfId="38612" xr:uid="{00000000-0005-0000-0000-000045960000}"/>
    <cellStyle name="Normal 22 4" xfId="38613" xr:uid="{00000000-0005-0000-0000-000046960000}"/>
    <cellStyle name="Normal 22 4 2" xfId="38614" xr:uid="{00000000-0005-0000-0000-000047960000}"/>
    <cellStyle name="Normal 22 4 3" xfId="38615" xr:uid="{00000000-0005-0000-0000-000048960000}"/>
    <cellStyle name="Normal 22 5" xfId="38616" xr:uid="{00000000-0005-0000-0000-000049960000}"/>
    <cellStyle name="Normal 22 5 2" xfId="38617" xr:uid="{00000000-0005-0000-0000-00004A960000}"/>
    <cellStyle name="Normal 22 5 3" xfId="38618" xr:uid="{00000000-0005-0000-0000-00004B960000}"/>
    <cellStyle name="Normal 22 6" xfId="38619" xr:uid="{00000000-0005-0000-0000-00004C960000}"/>
    <cellStyle name="Normal 22 7" xfId="38620" xr:uid="{00000000-0005-0000-0000-00004D960000}"/>
    <cellStyle name="Normal 23" xfId="38621" xr:uid="{00000000-0005-0000-0000-00004E960000}"/>
    <cellStyle name="Normal 23 2" xfId="38622" xr:uid="{00000000-0005-0000-0000-00004F960000}"/>
    <cellStyle name="Normal 23 2 2" xfId="38623" xr:uid="{00000000-0005-0000-0000-000050960000}"/>
    <cellStyle name="Normal 23 2 2 2" xfId="38624" xr:uid="{00000000-0005-0000-0000-000051960000}"/>
    <cellStyle name="Normal 23 2 2 3" xfId="38625" xr:uid="{00000000-0005-0000-0000-000052960000}"/>
    <cellStyle name="Normal 23 2 3" xfId="38626" xr:uid="{00000000-0005-0000-0000-000053960000}"/>
    <cellStyle name="Normal 23 2 4" xfId="38627" xr:uid="{00000000-0005-0000-0000-000054960000}"/>
    <cellStyle name="Normal 23 3" xfId="38628" xr:uid="{00000000-0005-0000-0000-000055960000}"/>
    <cellStyle name="Normal 23 3 2" xfId="38629" xr:uid="{00000000-0005-0000-0000-000056960000}"/>
    <cellStyle name="Normal 23 3 3" xfId="38630" xr:uid="{00000000-0005-0000-0000-000057960000}"/>
    <cellStyle name="Normal 23 4" xfId="38631" xr:uid="{00000000-0005-0000-0000-000058960000}"/>
    <cellStyle name="Normal 23 4 2" xfId="38632" xr:uid="{00000000-0005-0000-0000-000059960000}"/>
    <cellStyle name="Normal 23 4 3" xfId="38633" xr:uid="{00000000-0005-0000-0000-00005A960000}"/>
    <cellStyle name="Normal 23 5" xfId="38634" xr:uid="{00000000-0005-0000-0000-00005B960000}"/>
    <cellStyle name="Normal 23 5 2" xfId="38635" xr:uid="{00000000-0005-0000-0000-00005C960000}"/>
    <cellStyle name="Normal 23 5 3" xfId="38636" xr:uid="{00000000-0005-0000-0000-00005D960000}"/>
    <cellStyle name="Normal 23 6" xfId="38637" xr:uid="{00000000-0005-0000-0000-00005E960000}"/>
    <cellStyle name="Normal 23 7" xfId="38638" xr:uid="{00000000-0005-0000-0000-00005F960000}"/>
    <cellStyle name="Normal 24" xfId="38639" xr:uid="{00000000-0005-0000-0000-000060960000}"/>
    <cellStyle name="Normal 24 2" xfId="38640" xr:uid="{00000000-0005-0000-0000-000061960000}"/>
    <cellStyle name="Normal 25" xfId="38641" xr:uid="{00000000-0005-0000-0000-000062960000}"/>
    <cellStyle name="Normal 25 2" xfId="38642" xr:uid="{00000000-0005-0000-0000-000063960000}"/>
    <cellStyle name="Normal 25 3" xfId="38643" xr:uid="{00000000-0005-0000-0000-000064960000}"/>
    <cellStyle name="Normal 26" xfId="38644" xr:uid="{00000000-0005-0000-0000-000065960000}"/>
    <cellStyle name="Normal 26 2" xfId="38645" xr:uid="{00000000-0005-0000-0000-000066960000}"/>
    <cellStyle name="Normal 27" xfId="38646" xr:uid="{00000000-0005-0000-0000-000067960000}"/>
    <cellStyle name="Normal 27 2" xfId="38647" xr:uid="{00000000-0005-0000-0000-000068960000}"/>
    <cellStyle name="Normal 28" xfId="38648" xr:uid="{00000000-0005-0000-0000-000069960000}"/>
    <cellStyle name="Normal 28 2" xfId="38649" xr:uid="{00000000-0005-0000-0000-00006A960000}"/>
    <cellStyle name="Normal 29" xfId="38650" xr:uid="{00000000-0005-0000-0000-00006B960000}"/>
    <cellStyle name="Normal 29 2" xfId="38651" xr:uid="{00000000-0005-0000-0000-00006C960000}"/>
    <cellStyle name="Normal 3" xfId="96" xr:uid="{00000000-0005-0000-0000-00006D960000}"/>
    <cellStyle name="Normal 3 10" xfId="38652" xr:uid="{00000000-0005-0000-0000-00006E960000}"/>
    <cellStyle name="Normal 3 10 2" xfId="38653" xr:uid="{00000000-0005-0000-0000-00006F960000}"/>
    <cellStyle name="Normal 3 10 3" xfId="38654" xr:uid="{00000000-0005-0000-0000-000070960000}"/>
    <cellStyle name="Normal 3 11" xfId="38655" xr:uid="{00000000-0005-0000-0000-000071960000}"/>
    <cellStyle name="Normal 3 12" xfId="38656" xr:uid="{00000000-0005-0000-0000-000072960000}"/>
    <cellStyle name="Normal 3 2" xfId="239" xr:uid="{00000000-0005-0000-0000-000073960000}"/>
    <cellStyle name="Normal 3 2 2" xfId="38657" xr:uid="{00000000-0005-0000-0000-000074960000}"/>
    <cellStyle name="Normal 3 2 2 2" xfId="38658" xr:uid="{00000000-0005-0000-0000-000075960000}"/>
    <cellStyle name="Normal 3 2 2 2 2" xfId="38659" xr:uid="{00000000-0005-0000-0000-000076960000}"/>
    <cellStyle name="Normal 3 2 2 2 3" xfId="38660" xr:uid="{00000000-0005-0000-0000-000077960000}"/>
    <cellStyle name="Normal 3 2 2 3" xfId="38661" xr:uid="{00000000-0005-0000-0000-000078960000}"/>
    <cellStyle name="Normal 3 2 2 4" xfId="38662" xr:uid="{00000000-0005-0000-0000-000079960000}"/>
    <cellStyle name="Normal 3 2 3" xfId="38663" xr:uid="{00000000-0005-0000-0000-00007A960000}"/>
    <cellStyle name="Normal 3 2 3 2" xfId="38664" xr:uid="{00000000-0005-0000-0000-00007B960000}"/>
    <cellStyle name="Normal 3 2 3 3" xfId="38665" xr:uid="{00000000-0005-0000-0000-00007C960000}"/>
    <cellStyle name="Normal 3 2 4" xfId="38666" xr:uid="{00000000-0005-0000-0000-00007D960000}"/>
    <cellStyle name="Normal 3 2 4 2" xfId="38667" xr:uid="{00000000-0005-0000-0000-00007E960000}"/>
    <cellStyle name="Normal 3 2 4 3" xfId="38668" xr:uid="{00000000-0005-0000-0000-00007F960000}"/>
    <cellStyle name="Normal 3 2 5" xfId="38669" xr:uid="{00000000-0005-0000-0000-000080960000}"/>
    <cellStyle name="Normal 3 2 5 2" xfId="38670" xr:uid="{00000000-0005-0000-0000-000081960000}"/>
    <cellStyle name="Normal 3 2 5 3" xfId="38671" xr:uid="{00000000-0005-0000-0000-000082960000}"/>
    <cellStyle name="Normal 3 2 6" xfId="38672" xr:uid="{00000000-0005-0000-0000-000083960000}"/>
    <cellStyle name="Normal 3 2 7" xfId="38673" xr:uid="{00000000-0005-0000-0000-000084960000}"/>
    <cellStyle name="Normal 3 3" xfId="38674" xr:uid="{00000000-0005-0000-0000-000085960000}"/>
    <cellStyle name="Normal 3 4" xfId="38675" xr:uid="{00000000-0005-0000-0000-000086960000}"/>
    <cellStyle name="Normal 3 4 2" xfId="38676" xr:uid="{00000000-0005-0000-0000-000087960000}"/>
    <cellStyle name="Normal 3 4 2 2" xfId="38677" xr:uid="{00000000-0005-0000-0000-000088960000}"/>
    <cellStyle name="Normal 3 4 2 2 2" xfId="38678" xr:uid="{00000000-0005-0000-0000-000089960000}"/>
    <cellStyle name="Normal 3 4 2 2 3" xfId="38679" xr:uid="{00000000-0005-0000-0000-00008A960000}"/>
    <cellStyle name="Normal 3 4 2 3" xfId="38680" xr:uid="{00000000-0005-0000-0000-00008B960000}"/>
    <cellStyle name="Normal 3 4 2 4" xfId="38681" xr:uid="{00000000-0005-0000-0000-00008C960000}"/>
    <cellStyle name="Normal 3 4 3" xfId="38682" xr:uid="{00000000-0005-0000-0000-00008D960000}"/>
    <cellStyle name="Normal 3 4 3 2" xfId="38683" xr:uid="{00000000-0005-0000-0000-00008E960000}"/>
    <cellStyle name="Normal 3 4 3 3" xfId="38684" xr:uid="{00000000-0005-0000-0000-00008F960000}"/>
    <cellStyle name="Normal 3 4 4" xfId="38685" xr:uid="{00000000-0005-0000-0000-000090960000}"/>
    <cellStyle name="Normal 3 4 4 2" xfId="38686" xr:uid="{00000000-0005-0000-0000-000091960000}"/>
    <cellStyle name="Normal 3 4 4 3" xfId="38687" xr:uid="{00000000-0005-0000-0000-000092960000}"/>
    <cellStyle name="Normal 3 4 5" xfId="38688" xr:uid="{00000000-0005-0000-0000-000093960000}"/>
    <cellStyle name="Normal 3 4 5 2" xfId="38689" xr:uid="{00000000-0005-0000-0000-000094960000}"/>
    <cellStyle name="Normal 3 4 5 3" xfId="38690" xr:uid="{00000000-0005-0000-0000-000095960000}"/>
    <cellStyle name="Normal 3 4 6" xfId="38691" xr:uid="{00000000-0005-0000-0000-000096960000}"/>
    <cellStyle name="Normal 3 4 7" xfId="38692" xr:uid="{00000000-0005-0000-0000-000097960000}"/>
    <cellStyle name="Normal 3 5" xfId="38693" xr:uid="{00000000-0005-0000-0000-000098960000}"/>
    <cellStyle name="Normal 3 5 2" xfId="38694" xr:uid="{00000000-0005-0000-0000-000099960000}"/>
    <cellStyle name="Normal 3 5 2 2" xfId="38695" xr:uid="{00000000-0005-0000-0000-00009A960000}"/>
    <cellStyle name="Normal 3 5 2 3" xfId="38696" xr:uid="{00000000-0005-0000-0000-00009B960000}"/>
    <cellStyle name="Normal 3 5 3" xfId="38697" xr:uid="{00000000-0005-0000-0000-00009C960000}"/>
    <cellStyle name="Normal 3 5 3 2" xfId="38698" xr:uid="{00000000-0005-0000-0000-00009D960000}"/>
    <cellStyle name="Normal 3 5 3 3" xfId="38699" xr:uid="{00000000-0005-0000-0000-00009E960000}"/>
    <cellStyle name="Normal 3 5 4" xfId="38700" xr:uid="{00000000-0005-0000-0000-00009F960000}"/>
    <cellStyle name="Normal 3 5 4 2" xfId="38701" xr:uid="{00000000-0005-0000-0000-0000A0960000}"/>
    <cellStyle name="Normal 3 5 4 3" xfId="38702" xr:uid="{00000000-0005-0000-0000-0000A1960000}"/>
    <cellStyle name="Normal 3 5 5" xfId="38703" xr:uid="{00000000-0005-0000-0000-0000A2960000}"/>
    <cellStyle name="Normal 3 5 6" xfId="38704" xr:uid="{00000000-0005-0000-0000-0000A3960000}"/>
    <cellStyle name="Normal 3 6" xfId="38705" xr:uid="{00000000-0005-0000-0000-0000A4960000}"/>
    <cellStyle name="Normal 3 6 2" xfId="38706" xr:uid="{00000000-0005-0000-0000-0000A5960000}"/>
    <cellStyle name="Normal 3 6 3" xfId="38707" xr:uid="{00000000-0005-0000-0000-0000A6960000}"/>
    <cellStyle name="Normal 3 7" xfId="38708" xr:uid="{00000000-0005-0000-0000-0000A7960000}"/>
    <cellStyle name="Normal 3 7 2" xfId="38709" xr:uid="{00000000-0005-0000-0000-0000A8960000}"/>
    <cellStyle name="Normal 3 7 3" xfId="38710" xr:uid="{00000000-0005-0000-0000-0000A9960000}"/>
    <cellStyle name="Normal 3 8" xfId="38711" xr:uid="{00000000-0005-0000-0000-0000AA960000}"/>
    <cellStyle name="Normal 3 8 2" xfId="38712" xr:uid="{00000000-0005-0000-0000-0000AB960000}"/>
    <cellStyle name="Normal 3 8 3" xfId="38713" xr:uid="{00000000-0005-0000-0000-0000AC960000}"/>
    <cellStyle name="Normal 3 9" xfId="38714" xr:uid="{00000000-0005-0000-0000-0000AD960000}"/>
    <cellStyle name="Normal 3 9 2" xfId="38715" xr:uid="{00000000-0005-0000-0000-0000AE960000}"/>
    <cellStyle name="Normal 3 9 3" xfId="38716" xr:uid="{00000000-0005-0000-0000-0000AF960000}"/>
    <cellStyle name="Normal 30" xfId="38717" xr:uid="{00000000-0005-0000-0000-0000B0960000}"/>
    <cellStyle name="Normal 31" xfId="38718" xr:uid="{00000000-0005-0000-0000-0000B1960000}"/>
    <cellStyle name="Normal 32" xfId="38719" xr:uid="{00000000-0005-0000-0000-0000B2960000}"/>
    <cellStyle name="Normal 33" xfId="38720" xr:uid="{00000000-0005-0000-0000-0000B3960000}"/>
    <cellStyle name="Normal 34" xfId="38721" xr:uid="{00000000-0005-0000-0000-0000B4960000}"/>
    <cellStyle name="Normal 35" xfId="232" xr:uid="{00000000-0005-0000-0000-0000B5960000}"/>
    <cellStyle name="Normal 36" xfId="38722" xr:uid="{00000000-0005-0000-0000-0000B6960000}"/>
    <cellStyle name="Normal 37" xfId="38723" xr:uid="{00000000-0005-0000-0000-0000B7960000}"/>
    <cellStyle name="Normal 38" xfId="38724" xr:uid="{00000000-0005-0000-0000-0000B8960000}"/>
    <cellStyle name="Normal 39" xfId="38725" xr:uid="{00000000-0005-0000-0000-0000B9960000}"/>
    <cellStyle name="Normal 4" xfId="229" xr:uid="{00000000-0005-0000-0000-0000BA960000}"/>
    <cellStyle name="Normal 4 10" xfId="38726" xr:uid="{00000000-0005-0000-0000-0000BB960000}"/>
    <cellStyle name="Normal 4 10 2" xfId="38727" xr:uid="{00000000-0005-0000-0000-0000BC960000}"/>
    <cellStyle name="Normal 4 10 2 2" xfId="38728" xr:uid="{00000000-0005-0000-0000-0000BD960000}"/>
    <cellStyle name="Normal 4 10 2 2 2" xfId="38729" xr:uid="{00000000-0005-0000-0000-0000BE960000}"/>
    <cellStyle name="Normal 4 10 2 2 3" xfId="38730" xr:uid="{00000000-0005-0000-0000-0000BF960000}"/>
    <cellStyle name="Normal 4 10 2 3" xfId="38731" xr:uid="{00000000-0005-0000-0000-0000C0960000}"/>
    <cellStyle name="Normal 4 10 2 4" xfId="38732" xr:uid="{00000000-0005-0000-0000-0000C1960000}"/>
    <cellStyle name="Normal 4 10 3" xfId="38733" xr:uid="{00000000-0005-0000-0000-0000C2960000}"/>
    <cellStyle name="Normal 4 10 3 2" xfId="38734" xr:uid="{00000000-0005-0000-0000-0000C3960000}"/>
    <cellStyle name="Normal 4 10 3 3" xfId="38735" xr:uid="{00000000-0005-0000-0000-0000C4960000}"/>
    <cellStyle name="Normal 4 10 4" xfId="38736" xr:uid="{00000000-0005-0000-0000-0000C5960000}"/>
    <cellStyle name="Normal 4 10 4 2" xfId="38737" xr:uid="{00000000-0005-0000-0000-0000C6960000}"/>
    <cellStyle name="Normal 4 10 4 3" xfId="38738" xr:uid="{00000000-0005-0000-0000-0000C7960000}"/>
    <cellStyle name="Normal 4 10 5" xfId="38739" xr:uid="{00000000-0005-0000-0000-0000C8960000}"/>
    <cellStyle name="Normal 4 10 5 2" xfId="38740" xr:uid="{00000000-0005-0000-0000-0000C9960000}"/>
    <cellStyle name="Normal 4 10 5 3" xfId="38741" xr:uid="{00000000-0005-0000-0000-0000CA960000}"/>
    <cellStyle name="Normal 4 10 6" xfId="38742" xr:uid="{00000000-0005-0000-0000-0000CB960000}"/>
    <cellStyle name="Normal 4 10 7" xfId="38743" xr:uid="{00000000-0005-0000-0000-0000CC960000}"/>
    <cellStyle name="Normal 4 2" xfId="38744" xr:uid="{00000000-0005-0000-0000-0000CD960000}"/>
    <cellStyle name="Normal 4 2 10" xfId="38745" xr:uid="{00000000-0005-0000-0000-0000CE960000}"/>
    <cellStyle name="Normal 4 2 10 2" xfId="38746" xr:uid="{00000000-0005-0000-0000-0000CF960000}"/>
    <cellStyle name="Normal 4 2 10 3" xfId="38747" xr:uid="{00000000-0005-0000-0000-0000D0960000}"/>
    <cellStyle name="Normal 4 2 11" xfId="38748" xr:uid="{00000000-0005-0000-0000-0000D1960000}"/>
    <cellStyle name="Normal 4 2 11 2" xfId="38749" xr:uid="{00000000-0005-0000-0000-0000D2960000}"/>
    <cellStyle name="Normal 4 2 11 3" xfId="38750" xr:uid="{00000000-0005-0000-0000-0000D3960000}"/>
    <cellStyle name="Normal 4 2 12" xfId="38751" xr:uid="{00000000-0005-0000-0000-0000D4960000}"/>
    <cellStyle name="Normal 4 2 12 2" xfId="38752" xr:uid="{00000000-0005-0000-0000-0000D5960000}"/>
    <cellStyle name="Normal 4 2 12 3" xfId="38753" xr:uid="{00000000-0005-0000-0000-0000D6960000}"/>
    <cellStyle name="Normal 4 2 13" xfId="38754" xr:uid="{00000000-0005-0000-0000-0000D7960000}"/>
    <cellStyle name="Normal 4 2 14" xfId="38755" xr:uid="{00000000-0005-0000-0000-0000D8960000}"/>
    <cellStyle name="Normal 4 2 2" xfId="38756" xr:uid="{00000000-0005-0000-0000-0000D9960000}"/>
    <cellStyle name="Normal 4 2 2 2" xfId="38757" xr:uid="{00000000-0005-0000-0000-0000DA960000}"/>
    <cellStyle name="Normal 4 2 2 2 2" xfId="38758" xr:uid="{00000000-0005-0000-0000-0000DB960000}"/>
    <cellStyle name="Normal 4 2 2 2 2 2" xfId="38759" xr:uid="{00000000-0005-0000-0000-0000DC960000}"/>
    <cellStyle name="Normal 4 2 2 2 2 3" xfId="38760" xr:uid="{00000000-0005-0000-0000-0000DD960000}"/>
    <cellStyle name="Normal 4 2 2 2 3" xfId="38761" xr:uid="{00000000-0005-0000-0000-0000DE960000}"/>
    <cellStyle name="Normal 4 2 2 2 4" xfId="38762" xr:uid="{00000000-0005-0000-0000-0000DF960000}"/>
    <cellStyle name="Normal 4 2 2 3" xfId="38763" xr:uid="{00000000-0005-0000-0000-0000E0960000}"/>
    <cellStyle name="Normal 4 2 2 3 2" xfId="38764" xr:uid="{00000000-0005-0000-0000-0000E1960000}"/>
    <cellStyle name="Normal 4 2 2 3 3" xfId="38765" xr:uid="{00000000-0005-0000-0000-0000E2960000}"/>
    <cellStyle name="Normal 4 2 2 4" xfId="38766" xr:uid="{00000000-0005-0000-0000-0000E3960000}"/>
    <cellStyle name="Normal 4 2 2 4 2" xfId="38767" xr:uid="{00000000-0005-0000-0000-0000E4960000}"/>
    <cellStyle name="Normal 4 2 2 4 3" xfId="38768" xr:uid="{00000000-0005-0000-0000-0000E5960000}"/>
    <cellStyle name="Normal 4 2 2 5" xfId="38769" xr:uid="{00000000-0005-0000-0000-0000E6960000}"/>
    <cellStyle name="Normal 4 2 2 5 2" xfId="38770" xr:uid="{00000000-0005-0000-0000-0000E7960000}"/>
    <cellStyle name="Normal 4 2 2 5 3" xfId="38771" xr:uid="{00000000-0005-0000-0000-0000E8960000}"/>
    <cellStyle name="Normal 4 2 2 6" xfId="38772" xr:uid="{00000000-0005-0000-0000-0000E9960000}"/>
    <cellStyle name="Normal 4 2 2 7" xfId="38773" xr:uid="{00000000-0005-0000-0000-0000EA960000}"/>
    <cellStyle name="Normal 4 2 3" xfId="38774" xr:uid="{00000000-0005-0000-0000-0000EB960000}"/>
    <cellStyle name="Normal 4 2 3 2" xfId="38775" xr:uid="{00000000-0005-0000-0000-0000EC960000}"/>
    <cellStyle name="Normal 4 2 3 3" xfId="38776" xr:uid="{00000000-0005-0000-0000-0000ED960000}"/>
    <cellStyle name="Normal 4 2 3 3 2" xfId="38777" xr:uid="{00000000-0005-0000-0000-0000EE960000}"/>
    <cellStyle name="Normal 4 2 3 3 2 2" xfId="38778" xr:uid="{00000000-0005-0000-0000-0000EF960000}"/>
    <cellStyle name="Normal 4 2 3 3 2 3" xfId="38779" xr:uid="{00000000-0005-0000-0000-0000F0960000}"/>
    <cellStyle name="Normal 4 2 3 3 3" xfId="38780" xr:uid="{00000000-0005-0000-0000-0000F1960000}"/>
    <cellStyle name="Normal 4 2 3 3 4" xfId="38781" xr:uid="{00000000-0005-0000-0000-0000F2960000}"/>
    <cellStyle name="Normal 4 2 3 4" xfId="38782" xr:uid="{00000000-0005-0000-0000-0000F3960000}"/>
    <cellStyle name="Normal 4 2 3 4 2" xfId="38783" xr:uid="{00000000-0005-0000-0000-0000F4960000}"/>
    <cellStyle name="Normal 4 2 3 4 3" xfId="38784" xr:uid="{00000000-0005-0000-0000-0000F5960000}"/>
    <cellStyle name="Normal 4 2 3 5" xfId="38785" xr:uid="{00000000-0005-0000-0000-0000F6960000}"/>
    <cellStyle name="Normal 4 2 3 5 2" xfId="38786" xr:uid="{00000000-0005-0000-0000-0000F7960000}"/>
    <cellStyle name="Normal 4 2 3 5 3" xfId="38787" xr:uid="{00000000-0005-0000-0000-0000F8960000}"/>
    <cellStyle name="Normal 4 2 3 6" xfId="38788" xr:uid="{00000000-0005-0000-0000-0000F9960000}"/>
    <cellStyle name="Normal 4 2 3 6 2" xfId="38789" xr:uid="{00000000-0005-0000-0000-0000FA960000}"/>
    <cellStyle name="Normal 4 2 3 6 3" xfId="38790" xr:uid="{00000000-0005-0000-0000-0000FB960000}"/>
    <cellStyle name="Normal 4 2 3 7" xfId="38791" xr:uid="{00000000-0005-0000-0000-0000FC960000}"/>
    <cellStyle name="Normal 4 2 3 8" xfId="38792" xr:uid="{00000000-0005-0000-0000-0000FD960000}"/>
    <cellStyle name="Normal 4 2 4" xfId="38793" xr:uid="{00000000-0005-0000-0000-0000FE960000}"/>
    <cellStyle name="Normal 4 2 4 2" xfId="38794" xr:uid="{00000000-0005-0000-0000-0000FF960000}"/>
    <cellStyle name="Normal 4 2 4 2 2" xfId="38795" xr:uid="{00000000-0005-0000-0000-000000970000}"/>
    <cellStyle name="Normal 4 2 4 2 2 2" xfId="38796" xr:uid="{00000000-0005-0000-0000-000001970000}"/>
    <cellStyle name="Normal 4 2 4 2 2 2 2" xfId="38797" xr:uid="{00000000-0005-0000-0000-000002970000}"/>
    <cellStyle name="Normal 4 2 4 2 2 2 3" xfId="38798" xr:uid="{00000000-0005-0000-0000-000003970000}"/>
    <cellStyle name="Normal 4 2 4 2 2 3" xfId="38799" xr:uid="{00000000-0005-0000-0000-000004970000}"/>
    <cellStyle name="Normal 4 2 4 2 2 4" xfId="38800" xr:uid="{00000000-0005-0000-0000-000005970000}"/>
    <cellStyle name="Normal 4 2 4 2 3" xfId="38801" xr:uid="{00000000-0005-0000-0000-000006970000}"/>
    <cellStyle name="Normal 4 2 4 2 3 2" xfId="38802" xr:uid="{00000000-0005-0000-0000-000007970000}"/>
    <cellStyle name="Normal 4 2 4 2 3 3" xfId="38803" xr:uid="{00000000-0005-0000-0000-000008970000}"/>
    <cellStyle name="Normal 4 2 4 2 4" xfId="38804" xr:uid="{00000000-0005-0000-0000-000009970000}"/>
    <cellStyle name="Normal 4 2 4 2 4 2" xfId="38805" xr:uid="{00000000-0005-0000-0000-00000A970000}"/>
    <cellStyle name="Normal 4 2 4 2 4 3" xfId="38806" xr:uid="{00000000-0005-0000-0000-00000B970000}"/>
    <cellStyle name="Normal 4 2 4 2 5" xfId="38807" xr:uid="{00000000-0005-0000-0000-00000C970000}"/>
    <cellStyle name="Normal 4 2 4 2 5 2" xfId="38808" xr:uid="{00000000-0005-0000-0000-00000D970000}"/>
    <cellStyle name="Normal 4 2 4 2 5 3" xfId="38809" xr:uid="{00000000-0005-0000-0000-00000E970000}"/>
    <cellStyle name="Normal 4 2 4 2 6" xfId="38810" xr:uid="{00000000-0005-0000-0000-00000F970000}"/>
    <cellStyle name="Normal 4 2 4 2 7" xfId="38811" xr:uid="{00000000-0005-0000-0000-000010970000}"/>
    <cellStyle name="Normal 4 2 5" xfId="38812" xr:uid="{00000000-0005-0000-0000-000011970000}"/>
    <cellStyle name="Normal 4 2 5 2" xfId="38813" xr:uid="{00000000-0005-0000-0000-000012970000}"/>
    <cellStyle name="Normal 4 2 5 2 2" xfId="38814" xr:uid="{00000000-0005-0000-0000-000013970000}"/>
    <cellStyle name="Normal 4 2 5 2 2 2" xfId="38815" xr:uid="{00000000-0005-0000-0000-000014970000}"/>
    <cellStyle name="Normal 4 2 5 2 2 3" xfId="38816" xr:uid="{00000000-0005-0000-0000-000015970000}"/>
    <cellStyle name="Normal 4 2 5 2 3" xfId="38817" xr:uid="{00000000-0005-0000-0000-000016970000}"/>
    <cellStyle name="Normal 4 2 5 2 4" xfId="38818" xr:uid="{00000000-0005-0000-0000-000017970000}"/>
    <cellStyle name="Normal 4 2 5 3" xfId="38819" xr:uid="{00000000-0005-0000-0000-000018970000}"/>
    <cellStyle name="Normal 4 2 5 3 2" xfId="38820" xr:uid="{00000000-0005-0000-0000-000019970000}"/>
    <cellStyle name="Normal 4 2 5 3 3" xfId="38821" xr:uid="{00000000-0005-0000-0000-00001A970000}"/>
    <cellStyle name="Normal 4 2 5 4" xfId="38822" xr:uid="{00000000-0005-0000-0000-00001B970000}"/>
    <cellStyle name="Normal 4 2 5 4 2" xfId="38823" xr:uid="{00000000-0005-0000-0000-00001C970000}"/>
    <cellStyle name="Normal 4 2 5 4 3" xfId="38824" xr:uid="{00000000-0005-0000-0000-00001D970000}"/>
    <cellStyle name="Normal 4 2 5 5" xfId="38825" xr:uid="{00000000-0005-0000-0000-00001E970000}"/>
    <cellStyle name="Normal 4 2 5 5 2" xfId="38826" xr:uid="{00000000-0005-0000-0000-00001F970000}"/>
    <cellStyle name="Normal 4 2 5 5 3" xfId="38827" xr:uid="{00000000-0005-0000-0000-000020970000}"/>
    <cellStyle name="Normal 4 2 5 6" xfId="38828" xr:uid="{00000000-0005-0000-0000-000021970000}"/>
    <cellStyle name="Normal 4 2 5 7" xfId="38829" xr:uid="{00000000-0005-0000-0000-000022970000}"/>
    <cellStyle name="Normal 4 2 6" xfId="38830" xr:uid="{00000000-0005-0000-0000-000023970000}"/>
    <cellStyle name="Normal 4 2 6 2" xfId="38831" xr:uid="{00000000-0005-0000-0000-000024970000}"/>
    <cellStyle name="Normal 4 2 6 2 2" xfId="38832" xr:uid="{00000000-0005-0000-0000-000025970000}"/>
    <cellStyle name="Normal 4 2 6 2 2 2" xfId="38833" xr:uid="{00000000-0005-0000-0000-000026970000}"/>
    <cellStyle name="Normal 4 2 6 2 2 3" xfId="38834" xr:uid="{00000000-0005-0000-0000-000027970000}"/>
    <cellStyle name="Normal 4 2 6 2 3" xfId="38835" xr:uid="{00000000-0005-0000-0000-000028970000}"/>
    <cellStyle name="Normal 4 2 6 2 4" xfId="38836" xr:uid="{00000000-0005-0000-0000-000029970000}"/>
    <cellStyle name="Normal 4 2 6 3" xfId="38837" xr:uid="{00000000-0005-0000-0000-00002A970000}"/>
    <cellStyle name="Normal 4 2 6 3 2" xfId="38838" xr:uid="{00000000-0005-0000-0000-00002B970000}"/>
    <cellStyle name="Normal 4 2 6 3 3" xfId="38839" xr:uid="{00000000-0005-0000-0000-00002C970000}"/>
    <cellStyle name="Normal 4 2 6 4" xfId="38840" xr:uid="{00000000-0005-0000-0000-00002D970000}"/>
    <cellStyle name="Normal 4 2 6 4 2" xfId="38841" xr:uid="{00000000-0005-0000-0000-00002E970000}"/>
    <cellStyle name="Normal 4 2 6 4 3" xfId="38842" xr:uid="{00000000-0005-0000-0000-00002F970000}"/>
    <cellStyle name="Normal 4 2 6 5" xfId="38843" xr:uid="{00000000-0005-0000-0000-000030970000}"/>
    <cellStyle name="Normal 4 2 6 5 2" xfId="38844" xr:uid="{00000000-0005-0000-0000-000031970000}"/>
    <cellStyle name="Normal 4 2 6 5 3" xfId="38845" xr:uid="{00000000-0005-0000-0000-000032970000}"/>
    <cellStyle name="Normal 4 2 6 6" xfId="38846" xr:uid="{00000000-0005-0000-0000-000033970000}"/>
    <cellStyle name="Normal 4 2 6 7" xfId="38847" xr:uid="{00000000-0005-0000-0000-000034970000}"/>
    <cellStyle name="Normal 4 2 7" xfId="38848" xr:uid="{00000000-0005-0000-0000-000035970000}"/>
    <cellStyle name="Normal 4 2 7 2" xfId="38849" xr:uid="{00000000-0005-0000-0000-000036970000}"/>
    <cellStyle name="Normal 4 2 7 2 2" xfId="38850" xr:uid="{00000000-0005-0000-0000-000037970000}"/>
    <cellStyle name="Normal 4 2 7 2 2 2" xfId="38851" xr:uid="{00000000-0005-0000-0000-000038970000}"/>
    <cellStyle name="Normal 4 2 7 2 2 3" xfId="38852" xr:uid="{00000000-0005-0000-0000-000039970000}"/>
    <cellStyle name="Normal 4 2 7 2 3" xfId="38853" xr:uid="{00000000-0005-0000-0000-00003A970000}"/>
    <cellStyle name="Normal 4 2 7 2 4" xfId="38854" xr:uid="{00000000-0005-0000-0000-00003B970000}"/>
    <cellStyle name="Normal 4 2 7 3" xfId="38855" xr:uid="{00000000-0005-0000-0000-00003C970000}"/>
    <cellStyle name="Normal 4 2 7 3 2" xfId="38856" xr:uid="{00000000-0005-0000-0000-00003D970000}"/>
    <cellStyle name="Normal 4 2 7 3 3" xfId="38857" xr:uid="{00000000-0005-0000-0000-00003E970000}"/>
    <cellStyle name="Normal 4 2 7 4" xfId="38858" xr:uid="{00000000-0005-0000-0000-00003F970000}"/>
    <cellStyle name="Normal 4 2 7 4 2" xfId="38859" xr:uid="{00000000-0005-0000-0000-000040970000}"/>
    <cellStyle name="Normal 4 2 7 4 3" xfId="38860" xr:uid="{00000000-0005-0000-0000-000041970000}"/>
    <cellStyle name="Normal 4 2 7 5" xfId="38861" xr:uid="{00000000-0005-0000-0000-000042970000}"/>
    <cellStyle name="Normal 4 2 7 5 2" xfId="38862" xr:uid="{00000000-0005-0000-0000-000043970000}"/>
    <cellStyle name="Normal 4 2 7 5 3" xfId="38863" xr:uid="{00000000-0005-0000-0000-000044970000}"/>
    <cellStyle name="Normal 4 2 7 6" xfId="38864" xr:uid="{00000000-0005-0000-0000-000045970000}"/>
    <cellStyle name="Normal 4 2 7 7" xfId="38865" xr:uid="{00000000-0005-0000-0000-000046970000}"/>
    <cellStyle name="Normal 4 2 8" xfId="38866" xr:uid="{00000000-0005-0000-0000-000047970000}"/>
    <cellStyle name="Normal 4 2 8 2" xfId="38867" xr:uid="{00000000-0005-0000-0000-000048970000}"/>
    <cellStyle name="Normal 4 2 8 2 2" xfId="38868" xr:uid="{00000000-0005-0000-0000-000049970000}"/>
    <cellStyle name="Normal 4 2 8 2 2 2" xfId="38869" xr:uid="{00000000-0005-0000-0000-00004A970000}"/>
    <cellStyle name="Normal 4 2 8 2 2 3" xfId="38870" xr:uid="{00000000-0005-0000-0000-00004B970000}"/>
    <cellStyle name="Normal 4 2 8 2 3" xfId="38871" xr:uid="{00000000-0005-0000-0000-00004C970000}"/>
    <cellStyle name="Normal 4 2 8 2 4" xfId="38872" xr:uid="{00000000-0005-0000-0000-00004D970000}"/>
    <cellStyle name="Normal 4 2 8 3" xfId="38873" xr:uid="{00000000-0005-0000-0000-00004E970000}"/>
    <cellStyle name="Normal 4 2 8 3 2" xfId="38874" xr:uid="{00000000-0005-0000-0000-00004F970000}"/>
    <cellStyle name="Normal 4 2 8 3 3" xfId="38875" xr:uid="{00000000-0005-0000-0000-000050970000}"/>
    <cellStyle name="Normal 4 2 8 4" xfId="38876" xr:uid="{00000000-0005-0000-0000-000051970000}"/>
    <cellStyle name="Normal 4 2 8 4 2" xfId="38877" xr:uid="{00000000-0005-0000-0000-000052970000}"/>
    <cellStyle name="Normal 4 2 8 4 3" xfId="38878" xr:uid="{00000000-0005-0000-0000-000053970000}"/>
    <cellStyle name="Normal 4 2 8 5" xfId="38879" xr:uid="{00000000-0005-0000-0000-000054970000}"/>
    <cellStyle name="Normal 4 2 8 5 2" xfId="38880" xr:uid="{00000000-0005-0000-0000-000055970000}"/>
    <cellStyle name="Normal 4 2 8 5 3" xfId="38881" xr:uid="{00000000-0005-0000-0000-000056970000}"/>
    <cellStyle name="Normal 4 2 8 6" xfId="38882" xr:uid="{00000000-0005-0000-0000-000057970000}"/>
    <cellStyle name="Normal 4 2 8 7" xfId="38883" xr:uid="{00000000-0005-0000-0000-000058970000}"/>
    <cellStyle name="Normal 4 2 9" xfId="38884" xr:uid="{00000000-0005-0000-0000-000059970000}"/>
    <cellStyle name="Normal 4 2 9 2" xfId="38885" xr:uid="{00000000-0005-0000-0000-00005A970000}"/>
    <cellStyle name="Normal 4 2 9 2 2" xfId="38886" xr:uid="{00000000-0005-0000-0000-00005B970000}"/>
    <cellStyle name="Normal 4 2 9 2 3" xfId="38887" xr:uid="{00000000-0005-0000-0000-00005C970000}"/>
    <cellStyle name="Normal 4 2 9 3" xfId="38888" xr:uid="{00000000-0005-0000-0000-00005D970000}"/>
    <cellStyle name="Normal 4 2 9 4" xfId="38889" xr:uid="{00000000-0005-0000-0000-00005E970000}"/>
    <cellStyle name="Normal 4 3" xfId="38890" xr:uid="{00000000-0005-0000-0000-00005F970000}"/>
    <cellStyle name="Normal 4 3 2" xfId="38891" xr:uid="{00000000-0005-0000-0000-000060970000}"/>
    <cellStyle name="Normal 4 3 2 2" xfId="38892" xr:uid="{00000000-0005-0000-0000-000061970000}"/>
    <cellStyle name="Normal 4 3 2 2 2" xfId="38893" xr:uid="{00000000-0005-0000-0000-000062970000}"/>
    <cellStyle name="Normal 4 3 2 2 2 2" xfId="38894" xr:uid="{00000000-0005-0000-0000-000063970000}"/>
    <cellStyle name="Normal 4 3 2 2 2 3" xfId="38895" xr:uid="{00000000-0005-0000-0000-000064970000}"/>
    <cellStyle name="Normal 4 3 2 2 3" xfId="38896" xr:uid="{00000000-0005-0000-0000-000065970000}"/>
    <cellStyle name="Normal 4 3 2 2 4" xfId="38897" xr:uid="{00000000-0005-0000-0000-000066970000}"/>
    <cellStyle name="Normal 4 3 2 3" xfId="38898" xr:uid="{00000000-0005-0000-0000-000067970000}"/>
    <cellStyle name="Normal 4 3 2 3 2" xfId="38899" xr:uid="{00000000-0005-0000-0000-000068970000}"/>
    <cellStyle name="Normal 4 3 2 3 3" xfId="38900" xr:uid="{00000000-0005-0000-0000-000069970000}"/>
    <cellStyle name="Normal 4 3 2 4" xfId="38901" xr:uid="{00000000-0005-0000-0000-00006A970000}"/>
    <cellStyle name="Normal 4 3 2 4 2" xfId="38902" xr:uid="{00000000-0005-0000-0000-00006B970000}"/>
    <cellStyle name="Normal 4 3 2 4 3" xfId="38903" xr:uid="{00000000-0005-0000-0000-00006C970000}"/>
    <cellStyle name="Normal 4 3 2 5" xfId="38904" xr:uid="{00000000-0005-0000-0000-00006D970000}"/>
    <cellStyle name="Normal 4 3 2 5 2" xfId="38905" xr:uid="{00000000-0005-0000-0000-00006E970000}"/>
    <cellStyle name="Normal 4 3 2 5 3" xfId="38906" xr:uid="{00000000-0005-0000-0000-00006F970000}"/>
    <cellStyle name="Normal 4 3 2 6" xfId="38907" xr:uid="{00000000-0005-0000-0000-000070970000}"/>
    <cellStyle name="Normal 4 3 2 7" xfId="38908" xr:uid="{00000000-0005-0000-0000-000071970000}"/>
    <cellStyle name="Normal 4 3 3" xfId="38909" xr:uid="{00000000-0005-0000-0000-000072970000}"/>
    <cellStyle name="Normal 4 4" xfId="38910" xr:uid="{00000000-0005-0000-0000-000073970000}"/>
    <cellStyle name="Normal 4 4 2" xfId="38911" xr:uid="{00000000-0005-0000-0000-000074970000}"/>
    <cellStyle name="Normal 4 4 2 2" xfId="38912" xr:uid="{00000000-0005-0000-0000-000075970000}"/>
    <cellStyle name="Normal 4 4 2 2 2" xfId="38913" xr:uid="{00000000-0005-0000-0000-000076970000}"/>
    <cellStyle name="Normal 4 4 2 2 3" xfId="38914" xr:uid="{00000000-0005-0000-0000-000077970000}"/>
    <cellStyle name="Normal 4 4 2 3" xfId="38915" xr:uid="{00000000-0005-0000-0000-000078970000}"/>
    <cellStyle name="Normal 4 4 2 4" xfId="38916" xr:uid="{00000000-0005-0000-0000-000079970000}"/>
    <cellStyle name="Normal 4 4 3" xfId="38917" xr:uid="{00000000-0005-0000-0000-00007A970000}"/>
    <cellStyle name="Normal 4 4 3 2" xfId="38918" xr:uid="{00000000-0005-0000-0000-00007B970000}"/>
    <cellStyle name="Normal 4 4 3 3" xfId="38919" xr:uid="{00000000-0005-0000-0000-00007C970000}"/>
    <cellStyle name="Normal 4 4 4" xfId="38920" xr:uid="{00000000-0005-0000-0000-00007D970000}"/>
    <cellStyle name="Normal 4 4 4 2" xfId="38921" xr:uid="{00000000-0005-0000-0000-00007E970000}"/>
    <cellStyle name="Normal 4 4 4 3" xfId="38922" xr:uid="{00000000-0005-0000-0000-00007F970000}"/>
    <cellStyle name="Normal 4 4 5" xfId="38923" xr:uid="{00000000-0005-0000-0000-000080970000}"/>
    <cellStyle name="Normal 4 4 5 2" xfId="38924" xr:uid="{00000000-0005-0000-0000-000081970000}"/>
    <cellStyle name="Normal 4 4 5 3" xfId="38925" xr:uid="{00000000-0005-0000-0000-000082970000}"/>
    <cellStyle name="Normal 4 4 6" xfId="38926" xr:uid="{00000000-0005-0000-0000-000083970000}"/>
    <cellStyle name="Normal 4 4 7" xfId="38927" xr:uid="{00000000-0005-0000-0000-000084970000}"/>
    <cellStyle name="Normal 4 5" xfId="38928" xr:uid="{00000000-0005-0000-0000-000085970000}"/>
    <cellStyle name="Normal 4 6" xfId="38929" xr:uid="{00000000-0005-0000-0000-000086970000}"/>
    <cellStyle name="Normal 4 6 2" xfId="38930" xr:uid="{00000000-0005-0000-0000-000087970000}"/>
    <cellStyle name="Normal 4 6 2 2" xfId="38931" xr:uid="{00000000-0005-0000-0000-000088970000}"/>
    <cellStyle name="Normal 4 6 2 2 2" xfId="38932" xr:uid="{00000000-0005-0000-0000-000089970000}"/>
    <cellStyle name="Normal 4 6 2 2 3" xfId="38933" xr:uid="{00000000-0005-0000-0000-00008A970000}"/>
    <cellStyle name="Normal 4 6 2 3" xfId="38934" xr:uid="{00000000-0005-0000-0000-00008B970000}"/>
    <cellStyle name="Normal 4 6 2 4" xfId="38935" xr:uid="{00000000-0005-0000-0000-00008C970000}"/>
    <cellStyle name="Normal 4 6 3" xfId="38936" xr:uid="{00000000-0005-0000-0000-00008D970000}"/>
    <cellStyle name="Normal 4 6 3 2" xfId="38937" xr:uid="{00000000-0005-0000-0000-00008E970000}"/>
    <cellStyle name="Normal 4 6 3 3" xfId="38938" xr:uid="{00000000-0005-0000-0000-00008F970000}"/>
    <cellStyle name="Normal 4 6 4" xfId="38939" xr:uid="{00000000-0005-0000-0000-000090970000}"/>
    <cellStyle name="Normal 4 6 4 2" xfId="38940" xr:uid="{00000000-0005-0000-0000-000091970000}"/>
    <cellStyle name="Normal 4 6 4 3" xfId="38941" xr:uid="{00000000-0005-0000-0000-000092970000}"/>
    <cellStyle name="Normal 4 6 5" xfId="38942" xr:uid="{00000000-0005-0000-0000-000093970000}"/>
    <cellStyle name="Normal 4 6 5 2" xfId="38943" xr:uid="{00000000-0005-0000-0000-000094970000}"/>
    <cellStyle name="Normal 4 6 5 3" xfId="38944" xr:uid="{00000000-0005-0000-0000-000095970000}"/>
    <cellStyle name="Normal 4 6 6" xfId="38945" xr:uid="{00000000-0005-0000-0000-000096970000}"/>
    <cellStyle name="Normal 4 6 7" xfId="38946" xr:uid="{00000000-0005-0000-0000-000097970000}"/>
    <cellStyle name="Normal 4 7" xfId="38947" xr:uid="{00000000-0005-0000-0000-000098970000}"/>
    <cellStyle name="Normal 4 7 2" xfId="38948" xr:uid="{00000000-0005-0000-0000-000099970000}"/>
    <cellStyle name="Normal 4 7 2 2" xfId="38949" xr:uid="{00000000-0005-0000-0000-00009A970000}"/>
    <cellStyle name="Normal 4 7 2 2 2" xfId="38950" xr:uid="{00000000-0005-0000-0000-00009B970000}"/>
    <cellStyle name="Normal 4 7 2 2 3" xfId="38951" xr:uid="{00000000-0005-0000-0000-00009C970000}"/>
    <cellStyle name="Normal 4 7 2 3" xfId="38952" xr:uid="{00000000-0005-0000-0000-00009D970000}"/>
    <cellStyle name="Normal 4 7 2 4" xfId="38953" xr:uid="{00000000-0005-0000-0000-00009E970000}"/>
    <cellStyle name="Normal 4 7 3" xfId="38954" xr:uid="{00000000-0005-0000-0000-00009F970000}"/>
    <cellStyle name="Normal 4 7 3 2" xfId="38955" xr:uid="{00000000-0005-0000-0000-0000A0970000}"/>
    <cellStyle name="Normal 4 7 3 3" xfId="38956" xr:uid="{00000000-0005-0000-0000-0000A1970000}"/>
    <cellStyle name="Normal 4 7 4" xfId="38957" xr:uid="{00000000-0005-0000-0000-0000A2970000}"/>
    <cellStyle name="Normal 4 7 4 2" xfId="38958" xr:uid="{00000000-0005-0000-0000-0000A3970000}"/>
    <cellStyle name="Normal 4 7 4 3" xfId="38959" xr:uid="{00000000-0005-0000-0000-0000A4970000}"/>
    <cellStyle name="Normal 4 7 5" xfId="38960" xr:uid="{00000000-0005-0000-0000-0000A5970000}"/>
    <cellStyle name="Normal 4 7 5 2" xfId="38961" xr:uid="{00000000-0005-0000-0000-0000A6970000}"/>
    <cellStyle name="Normal 4 7 5 3" xfId="38962" xr:uid="{00000000-0005-0000-0000-0000A7970000}"/>
    <cellStyle name="Normal 4 7 6" xfId="38963" xr:uid="{00000000-0005-0000-0000-0000A8970000}"/>
    <cellStyle name="Normal 4 7 7" xfId="38964" xr:uid="{00000000-0005-0000-0000-0000A9970000}"/>
    <cellStyle name="Normal 4 8" xfId="38965" xr:uid="{00000000-0005-0000-0000-0000AA970000}"/>
    <cellStyle name="Normal 4 8 2" xfId="38966" xr:uid="{00000000-0005-0000-0000-0000AB970000}"/>
    <cellStyle name="Normal 4 8 2 2" xfId="38967" xr:uid="{00000000-0005-0000-0000-0000AC970000}"/>
    <cellStyle name="Normal 4 8 2 2 2" xfId="38968" xr:uid="{00000000-0005-0000-0000-0000AD970000}"/>
    <cellStyle name="Normal 4 8 2 2 3" xfId="38969" xr:uid="{00000000-0005-0000-0000-0000AE970000}"/>
    <cellStyle name="Normal 4 8 2 3" xfId="38970" xr:uid="{00000000-0005-0000-0000-0000AF970000}"/>
    <cellStyle name="Normal 4 8 2 4" xfId="38971" xr:uid="{00000000-0005-0000-0000-0000B0970000}"/>
    <cellStyle name="Normal 4 8 3" xfId="38972" xr:uid="{00000000-0005-0000-0000-0000B1970000}"/>
    <cellStyle name="Normal 4 8 3 2" xfId="38973" xr:uid="{00000000-0005-0000-0000-0000B2970000}"/>
    <cellStyle name="Normal 4 8 3 3" xfId="38974" xr:uid="{00000000-0005-0000-0000-0000B3970000}"/>
    <cellStyle name="Normal 4 8 4" xfId="38975" xr:uid="{00000000-0005-0000-0000-0000B4970000}"/>
    <cellStyle name="Normal 4 8 4 2" xfId="38976" xr:uid="{00000000-0005-0000-0000-0000B5970000}"/>
    <cellStyle name="Normal 4 8 4 3" xfId="38977" xr:uid="{00000000-0005-0000-0000-0000B6970000}"/>
    <cellStyle name="Normal 4 8 5" xfId="38978" xr:uid="{00000000-0005-0000-0000-0000B7970000}"/>
    <cellStyle name="Normal 4 8 5 2" xfId="38979" xr:uid="{00000000-0005-0000-0000-0000B8970000}"/>
    <cellStyle name="Normal 4 8 5 3" xfId="38980" xr:uid="{00000000-0005-0000-0000-0000B9970000}"/>
    <cellStyle name="Normal 4 8 6" xfId="38981" xr:uid="{00000000-0005-0000-0000-0000BA970000}"/>
    <cellStyle name="Normal 4 8 7" xfId="38982" xr:uid="{00000000-0005-0000-0000-0000BB970000}"/>
    <cellStyle name="Normal 4 9" xfId="38983" xr:uid="{00000000-0005-0000-0000-0000BC970000}"/>
    <cellStyle name="Normal 4 9 2" xfId="38984" xr:uid="{00000000-0005-0000-0000-0000BD970000}"/>
    <cellStyle name="Normal 4 9 2 2" xfId="38985" xr:uid="{00000000-0005-0000-0000-0000BE970000}"/>
    <cellStyle name="Normal 4 9 2 2 2" xfId="38986" xr:uid="{00000000-0005-0000-0000-0000BF970000}"/>
    <cellStyle name="Normal 4 9 2 2 3" xfId="38987" xr:uid="{00000000-0005-0000-0000-0000C0970000}"/>
    <cellStyle name="Normal 4 9 2 3" xfId="38988" xr:uid="{00000000-0005-0000-0000-0000C1970000}"/>
    <cellStyle name="Normal 4 9 2 4" xfId="38989" xr:uid="{00000000-0005-0000-0000-0000C2970000}"/>
    <cellStyle name="Normal 4 9 3" xfId="38990" xr:uid="{00000000-0005-0000-0000-0000C3970000}"/>
    <cellStyle name="Normal 4 9 3 2" xfId="38991" xr:uid="{00000000-0005-0000-0000-0000C4970000}"/>
    <cellStyle name="Normal 4 9 3 3" xfId="38992" xr:uid="{00000000-0005-0000-0000-0000C5970000}"/>
    <cellStyle name="Normal 4 9 4" xfId="38993" xr:uid="{00000000-0005-0000-0000-0000C6970000}"/>
    <cellStyle name="Normal 4 9 4 2" xfId="38994" xr:uid="{00000000-0005-0000-0000-0000C7970000}"/>
    <cellStyle name="Normal 4 9 4 3" xfId="38995" xr:uid="{00000000-0005-0000-0000-0000C8970000}"/>
    <cellStyle name="Normal 4 9 5" xfId="38996" xr:uid="{00000000-0005-0000-0000-0000C9970000}"/>
    <cellStyle name="Normal 4 9 5 2" xfId="38997" xr:uid="{00000000-0005-0000-0000-0000CA970000}"/>
    <cellStyle name="Normal 4 9 5 3" xfId="38998" xr:uid="{00000000-0005-0000-0000-0000CB970000}"/>
    <cellStyle name="Normal 4 9 6" xfId="38999" xr:uid="{00000000-0005-0000-0000-0000CC970000}"/>
    <cellStyle name="Normal 4 9 7" xfId="39000" xr:uid="{00000000-0005-0000-0000-0000CD970000}"/>
    <cellStyle name="Normal 40" xfId="39001" xr:uid="{00000000-0005-0000-0000-0000CE970000}"/>
    <cellStyle name="Normal 41" xfId="39002" xr:uid="{00000000-0005-0000-0000-0000CF970000}"/>
    <cellStyle name="Normal 42" xfId="39003" xr:uid="{00000000-0005-0000-0000-0000D0970000}"/>
    <cellStyle name="Normal 43" xfId="39004" xr:uid="{00000000-0005-0000-0000-0000D1970000}"/>
    <cellStyle name="Normal 44" xfId="39005" xr:uid="{00000000-0005-0000-0000-0000D2970000}"/>
    <cellStyle name="Normal 45" xfId="39006" xr:uid="{00000000-0005-0000-0000-0000D3970000}"/>
    <cellStyle name="Normal 46" xfId="39007" xr:uid="{00000000-0005-0000-0000-0000D4970000}"/>
    <cellStyle name="Normal 47" xfId="39008" xr:uid="{00000000-0005-0000-0000-0000D5970000}"/>
    <cellStyle name="Normal 48" xfId="39009" xr:uid="{00000000-0005-0000-0000-0000D6970000}"/>
    <cellStyle name="Normal 49" xfId="39010" xr:uid="{00000000-0005-0000-0000-0000D7970000}"/>
    <cellStyle name="Normal 5" xfId="234" xr:uid="{00000000-0005-0000-0000-0000D8970000}"/>
    <cellStyle name="Normal 5 10" xfId="39011" xr:uid="{00000000-0005-0000-0000-0000D9970000}"/>
    <cellStyle name="Normal 5 10 2" xfId="39012" xr:uid="{00000000-0005-0000-0000-0000DA970000}"/>
    <cellStyle name="Normal 5 10 3" xfId="39013" xr:uid="{00000000-0005-0000-0000-0000DB970000}"/>
    <cellStyle name="Normal 5 11" xfId="39014" xr:uid="{00000000-0005-0000-0000-0000DC970000}"/>
    <cellStyle name="Normal 5 12" xfId="39015" xr:uid="{00000000-0005-0000-0000-0000DD970000}"/>
    <cellStyle name="Normal 5 2" xfId="39016" xr:uid="{00000000-0005-0000-0000-0000DE970000}"/>
    <cellStyle name="Normal 5 2 2" xfId="39017" xr:uid="{00000000-0005-0000-0000-0000DF970000}"/>
    <cellStyle name="Normal 5 2 2 2" xfId="39018" xr:uid="{00000000-0005-0000-0000-0000E0970000}"/>
    <cellStyle name="Normal 5 2 2 3" xfId="39019" xr:uid="{00000000-0005-0000-0000-0000E1970000}"/>
    <cellStyle name="Normal 5 2 2 3 2" xfId="39020" xr:uid="{00000000-0005-0000-0000-0000E2970000}"/>
    <cellStyle name="Normal 5 2 2 3 2 2" xfId="39021" xr:uid="{00000000-0005-0000-0000-0000E3970000}"/>
    <cellStyle name="Normal 5 2 2 3 2 2 2" xfId="39022" xr:uid="{00000000-0005-0000-0000-0000E4970000}"/>
    <cellStyle name="Normal 5 2 2 3 2 2 3" xfId="39023" xr:uid="{00000000-0005-0000-0000-0000E5970000}"/>
    <cellStyle name="Normal 5 2 2 3 2 3" xfId="39024" xr:uid="{00000000-0005-0000-0000-0000E6970000}"/>
    <cellStyle name="Normal 5 2 2 3 2 4" xfId="39025" xr:uid="{00000000-0005-0000-0000-0000E7970000}"/>
    <cellStyle name="Normal 5 2 2 3 3" xfId="39026" xr:uid="{00000000-0005-0000-0000-0000E8970000}"/>
    <cellStyle name="Normal 5 2 2 3 3 2" xfId="39027" xr:uid="{00000000-0005-0000-0000-0000E9970000}"/>
    <cellStyle name="Normal 5 2 2 3 3 3" xfId="39028" xr:uid="{00000000-0005-0000-0000-0000EA970000}"/>
    <cellStyle name="Normal 5 2 2 3 4" xfId="39029" xr:uid="{00000000-0005-0000-0000-0000EB970000}"/>
    <cellStyle name="Normal 5 2 2 3 4 2" xfId="39030" xr:uid="{00000000-0005-0000-0000-0000EC970000}"/>
    <cellStyle name="Normal 5 2 2 3 4 3" xfId="39031" xr:uid="{00000000-0005-0000-0000-0000ED970000}"/>
    <cellStyle name="Normal 5 2 2 3 5" xfId="39032" xr:uid="{00000000-0005-0000-0000-0000EE970000}"/>
    <cellStyle name="Normal 5 2 2 3 5 2" xfId="39033" xr:uid="{00000000-0005-0000-0000-0000EF970000}"/>
    <cellStyle name="Normal 5 2 2 3 5 3" xfId="39034" xr:uid="{00000000-0005-0000-0000-0000F0970000}"/>
    <cellStyle name="Normal 5 2 2 3 6" xfId="39035" xr:uid="{00000000-0005-0000-0000-0000F1970000}"/>
    <cellStyle name="Normal 5 2 2 3 7" xfId="39036" xr:uid="{00000000-0005-0000-0000-0000F2970000}"/>
    <cellStyle name="Normal 5 2 3" xfId="39037" xr:uid="{00000000-0005-0000-0000-0000F3970000}"/>
    <cellStyle name="Normal 5 2 4" xfId="39038" xr:uid="{00000000-0005-0000-0000-0000F4970000}"/>
    <cellStyle name="Normal 5 2 4 2" xfId="39039" xr:uid="{00000000-0005-0000-0000-0000F5970000}"/>
    <cellStyle name="Normal 5 2 4 2 2" xfId="39040" xr:uid="{00000000-0005-0000-0000-0000F6970000}"/>
    <cellStyle name="Normal 5 2 4 2 2 2" xfId="39041" xr:uid="{00000000-0005-0000-0000-0000F7970000}"/>
    <cellStyle name="Normal 5 2 4 2 2 3" xfId="39042" xr:uid="{00000000-0005-0000-0000-0000F8970000}"/>
    <cellStyle name="Normal 5 2 4 2 3" xfId="39043" xr:uid="{00000000-0005-0000-0000-0000F9970000}"/>
    <cellStyle name="Normal 5 2 4 2 4" xfId="39044" xr:uid="{00000000-0005-0000-0000-0000FA970000}"/>
    <cellStyle name="Normal 5 2 4 3" xfId="39045" xr:uid="{00000000-0005-0000-0000-0000FB970000}"/>
    <cellStyle name="Normal 5 2 4 3 2" xfId="39046" xr:uid="{00000000-0005-0000-0000-0000FC970000}"/>
    <cellStyle name="Normal 5 2 4 3 3" xfId="39047" xr:uid="{00000000-0005-0000-0000-0000FD970000}"/>
    <cellStyle name="Normal 5 2 4 4" xfId="39048" xr:uid="{00000000-0005-0000-0000-0000FE970000}"/>
    <cellStyle name="Normal 5 2 4 4 2" xfId="39049" xr:uid="{00000000-0005-0000-0000-0000FF970000}"/>
    <cellStyle name="Normal 5 2 4 4 3" xfId="39050" xr:uid="{00000000-0005-0000-0000-000000980000}"/>
    <cellStyle name="Normal 5 2 4 5" xfId="39051" xr:uid="{00000000-0005-0000-0000-000001980000}"/>
    <cellStyle name="Normal 5 2 4 5 2" xfId="39052" xr:uid="{00000000-0005-0000-0000-000002980000}"/>
    <cellStyle name="Normal 5 2 4 5 3" xfId="39053" xr:uid="{00000000-0005-0000-0000-000003980000}"/>
    <cellStyle name="Normal 5 2 4 6" xfId="39054" xr:uid="{00000000-0005-0000-0000-000004980000}"/>
    <cellStyle name="Normal 5 2 4 7" xfId="39055" xr:uid="{00000000-0005-0000-0000-000005980000}"/>
    <cellStyle name="Normal 5 3" xfId="39056" xr:uid="{00000000-0005-0000-0000-000006980000}"/>
    <cellStyle name="Normal 5 3 2" xfId="39057" xr:uid="{00000000-0005-0000-0000-000007980000}"/>
    <cellStyle name="Normal 5 3 2 2" xfId="39058" xr:uid="{00000000-0005-0000-0000-000008980000}"/>
    <cellStyle name="Normal 5 3 2 2 2" xfId="39059" xr:uid="{00000000-0005-0000-0000-000009980000}"/>
    <cellStyle name="Normal 5 3 2 2 2 2" xfId="39060" xr:uid="{00000000-0005-0000-0000-00000A980000}"/>
    <cellStyle name="Normal 5 3 2 2 2 3" xfId="39061" xr:uid="{00000000-0005-0000-0000-00000B980000}"/>
    <cellStyle name="Normal 5 3 2 2 3" xfId="39062" xr:uid="{00000000-0005-0000-0000-00000C980000}"/>
    <cellStyle name="Normal 5 3 2 2 4" xfId="39063" xr:uid="{00000000-0005-0000-0000-00000D980000}"/>
    <cellStyle name="Normal 5 3 2 3" xfId="39064" xr:uid="{00000000-0005-0000-0000-00000E980000}"/>
    <cellStyle name="Normal 5 3 2 3 2" xfId="39065" xr:uid="{00000000-0005-0000-0000-00000F980000}"/>
    <cellStyle name="Normal 5 3 2 3 3" xfId="39066" xr:uid="{00000000-0005-0000-0000-000010980000}"/>
    <cellStyle name="Normal 5 3 2 4" xfId="39067" xr:uid="{00000000-0005-0000-0000-000011980000}"/>
    <cellStyle name="Normal 5 3 2 4 2" xfId="39068" xr:uid="{00000000-0005-0000-0000-000012980000}"/>
    <cellStyle name="Normal 5 3 2 4 3" xfId="39069" xr:uid="{00000000-0005-0000-0000-000013980000}"/>
    <cellStyle name="Normal 5 3 2 5" xfId="39070" xr:uid="{00000000-0005-0000-0000-000014980000}"/>
    <cellStyle name="Normal 5 3 2 5 2" xfId="39071" xr:uid="{00000000-0005-0000-0000-000015980000}"/>
    <cellStyle name="Normal 5 3 2 5 3" xfId="39072" xr:uid="{00000000-0005-0000-0000-000016980000}"/>
    <cellStyle name="Normal 5 3 2 6" xfId="39073" xr:uid="{00000000-0005-0000-0000-000017980000}"/>
    <cellStyle name="Normal 5 3 2 7" xfId="39074" xr:uid="{00000000-0005-0000-0000-000018980000}"/>
    <cellStyle name="Normal 5 3 3" xfId="39075" xr:uid="{00000000-0005-0000-0000-000019980000}"/>
    <cellStyle name="Normal 5 3 3 2" xfId="39076" xr:uid="{00000000-0005-0000-0000-00001A980000}"/>
    <cellStyle name="Normal 5 3 3 2 2" xfId="39077" xr:uid="{00000000-0005-0000-0000-00001B980000}"/>
    <cellStyle name="Normal 5 3 3 2 2 2" xfId="39078" xr:uid="{00000000-0005-0000-0000-00001C980000}"/>
    <cellStyle name="Normal 5 3 3 2 2 3" xfId="39079" xr:uid="{00000000-0005-0000-0000-00001D980000}"/>
    <cellStyle name="Normal 5 3 3 2 3" xfId="39080" xr:uid="{00000000-0005-0000-0000-00001E980000}"/>
    <cellStyle name="Normal 5 3 3 2 4" xfId="39081" xr:uid="{00000000-0005-0000-0000-00001F980000}"/>
    <cellStyle name="Normal 5 3 3 3" xfId="39082" xr:uid="{00000000-0005-0000-0000-000020980000}"/>
    <cellStyle name="Normal 5 3 3 3 2" xfId="39083" xr:uid="{00000000-0005-0000-0000-000021980000}"/>
    <cellStyle name="Normal 5 3 3 3 3" xfId="39084" xr:uid="{00000000-0005-0000-0000-000022980000}"/>
    <cellStyle name="Normal 5 3 3 4" xfId="39085" xr:uid="{00000000-0005-0000-0000-000023980000}"/>
    <cellStyle name="Normal 5 3 3 4 2" xfId="39086" xr:uid="{00000000-0005-0000-0000-000024980000}"/>
    <cellStyle name="Normal 5 3 3 4 3" xfId="39087" xr:uid="{00000000-0005-0000-0000-000025980000}"/>
    <cellStyle name="Normal 5 3 3 5" xfId="39088" xr:uid="{00000000-0005-0000-0000-000026980000}"/>
    <cellStyle name="Normal 5 3 3 5 2" xfId="39089" xr:uid="{00000000-0005-0000-0000-000027980000}"/>
    <cellStyle name="Normal 5 3 3 5 3" xfId="39090" xr:uid="{00000000-0005-0000-0000-000028980000}"/>
    <cellStyle name="Normal 5 3 3 6" xfId="39091" xr:uid="{00000000-0005-0000-0000-000029980000}"/>
    <cellStyle name="Normal 5 3 3 7" xfId="39092" xr:uid="{00000000-0005-0000-0000-00002A980000}"/>
    <cellStyle name="Normal 5 4" xfId="39093" xr:uid="{00000000-0005-0000-0000-00002B980000}"/>
    <cellStyle name="Normal 5 4 2" xfId="39094" xr:uid="{00000000-0005-0000-0000-00002C980000}"/>
    <cellStyle name="Normal 5 4 2 2" xfId="39095" xr:uid="{00000000-0005-0000-0000-00002D980000}"/>
    <cellStyle name="Normal 5 4 2 2 2" xfId="39096" xr:uid="{00000000-0005-0000-0000-00002E980000}"/>
    <cellStyle name="Normal 5 4 2 2 3" xfId="39097" xr:uid="{00000000-0005-0000-0000-00002F980000}"/>
    <cellStyle name="Normal 5 4 2 3" xfId="39098" xr:uid="{00000000-0005-0000-0000-000030980000}"/>
    <cellStyle name="Normal 5 4 2 4" xfId="39099" xr:uid="{00000000-0005-0000-0000-000031980000}"/>
    <cellStyle name="Normal 5 4 3" xfId="39100" xr:uid="{00000000-0005-0000-0000-000032980000}"/>
    <cellStyle name="Normal 5 4 3 2" xfId="39101" xr:uid="{00000000-0005-0000-0000-000033980000}"/>
    <cellStyle name="Normal 5 4 3 3" xfId="39102" xr:uid="{00000000-0005-0000-0000-000034980000}"/>
    <cellStyle name="Normal 5 4 4" xfId="39103" xr:uid="{00000000-0005-0000-0000-000035980000}"/>
    <cellStyle name="Normal 5 4 4 2" xfId="39104" xr:uid="{00000000-0005-0000-0000-000036980000}"/>
    <cellStyle name="Normal 5 4 4 3" xfId="39105" xr:uid="{00000000-0005-0000-0000-000037980000}"/>
    <cellStyle name="Normal 5 4 5" xfId="39106" xr:uid="{00000000-0005-0000-0000-000038980000}"/>
    <cellStyle name="Normal 5 4 5 2" xfId="39107" xr:uid="{00000000-0005-0000-0000-000039980000}"/>
    <cellStyle name="Normal 5 4 5 3" xfId="39108" xr:uid="{00000000-0005-0000-0000-00003A980000}"/>
    <cellStyle name="Normal 5 4 6" xfId="39109" xr:uid="{00000000-0005-0000-0000-00003B980000}"/>
    <cellStyle name="Normal 5 4 7" xfId="39110" xr:uid="{00000000-0005-0000-0000-00003C980000}"/>
    <cellStyle name="Normal 5 5" xfId="39111" xr:uid="{00000000-0005-0000-0000-00003D980000}"/>
    <cellStyle name="Normal 5 6" xfId="39112" xr:uid="{00000000-0005-0000-0000-00003E980000}"/>
    <cellStyle name="Normal 5 6 2" xfId="39113" xr:uid="{00000000-0005-0000-0000-00003F980000}"/>
    <cellStyle name="Normal 5 6 2 2" xfId="39114" xr:uid="{00000000-0005-0000-0000-000040980000}"/>
    <cellStyle name="Normal 5 6 2 2 2" xfId="39115" xr:uid="{00000000-0005-0000-0000-000041980000}"/>
    <cellStyle name="Normal 5 6 2 2 3" xfId="39116" xr:uid="{00000000-0005-0000-0000-000042980000}"/>
    <cellStyle name="Normal 5 6 2 3" xfId="39117" xr:uid="{00000000-0005-0000-0000-000043980000}"/>
    <cellStyle name="Normal 5 6 2 4" xfId="39118" xr:uid="{00000000-0005-0000-0000-000044980000}"/>
    <cellStyle name="Normal 5 6 3" xfId="39119" xr:uid="{00000000-0005-0000-0000-000045980000}"/>
    <cellStyle name="Normal 5 6 3 2" xfId="39120" xr:uid="{00000000-0005-0000-0000-000046980000}"/>
    <cellStyle name="Normal 5 6 3 3" xfId="39121" xr:uid="{00000000-0005-0000-0000-000047980000}"/>
    <cellStyle name="Normal 5 6 4" xfId="39122" xr:uid="{00000000-0005-0000-0000-000048980000}"/>
    <cellStyle name="Normal 5 6 4 2" xfId="39123" xr:uid="{00000000-0005-0000-0000-000049980000}"/>
    <cellStyle name="Normal 5 6 4 3" xfId="39124" xr:uid="{00000000-0005-0000-0000-00004A980000}"/>
    <cellStyle name="Normal 5 6 5" xfId="39125" xr:uid="{00000000-0005-0000-0000-00004B980000}"/>
    <cellStyle name="Normal 5 6 5 2" xfId="39126" xr:uid="{00000000-0005-0000-0000-00004C980000}"/>
    <cellStyle name="Normal 5 6 5 3" xfId="39127" xr:uid="{00000000-0005-0000-0000-00004D980000}"/>
    <cellStyle name="Normal 5 6 6" xfId="39128" xr:uid="{00000000-0005-0000-0000-00004E980000}"/>
    <cellStyle name="Normal 5 6 7" xfId="39129" xr:uid="{00000000-0005-0000-0000-00004F980000}"/>
    <cellStyle name="Normal 5 7" xfId="39130" xr:uid="{00000000-0005-0000-0000-000050980000}"/>
    <cellStyle name="Normal 5 7 2" xfId="39131" xr:uid="{00000000-0005-0000-0000-000051980000}"/>
    <cellStyle name="Normal 5 7 2 2" xfId="39132" xr:uid="{00000000-0005-0000-0000-000052980000}"/>
    <cellStyle name="Normal 5 7 2 3" xfId="39133" xr:uid="{00000000-0005-0000-0000-000053980000}"/>
    <cellStyle name="Normal 5 7 3" xfId="39134" xr:uid="{00000000-0005-0000-0000-000054980000}"/>
    <cellStyle name="Normal 5 7 4" xfId="39135" xr:uid="{00000000-0005-0000-0000-000055980000}"/>
    <cellStyle name="Normal 5 8" xfId="39136" xr:uid="{00000000-0005-0000-0000-000056980000}"/>
    <cellStyle name="Normal 5 8 2" xfId="39137" xr:uid="{00000000-0005-0000-0000-000057980000}"/>
    <cellStyle name="Normal 5 8 3" xfId="39138" xr:uid="{00000000-0005-0000-0000-000058980000}"/>
    <cellStyle name="Normal 5 9" xfId="39139" xr:uid="{00000000-0005-0000-0000-000059980000}"/>
    <cellStyle name="Normal 5 9 2" xfId="39140" xr:uid="{00000000-0005-0000-0000-00005A980000}"/>
    <cellStyle name="Normal 5 9 3" xfId="39141" xr:uid="{00000000-0005-0000-0000-00005B980000}"/>
    <cellStyle name="Normal 50" xfId="39142" xr:uid="{00000000-0005-0000-0000-00005C980000}"/>
    <cellStyle name="Normal 51" xfId="39143" xr:uid="{00000000-0005-0000-0000-00005D980000}"/>
    <cellStyle name="Normal 52" xfId="39144" xr:uid="{00000000-0005-0000-0000-00005E980000}"/>
    <cellStyle name="Normal 53" xfId="39145" xr:uid="{00000000-0005-0000-0000-00005F980000}"/>
    <cellStyle name="Normal 54" xfId="39146" xr:uid="{00000000-0005-0000-0000-000060980000}"/>
    <cellStyle name="Normal 55" xfId="39147" xr:uid="{00000000-0005-0000-0000-000061980000}"/>
    <cellStyle name="Normal 56" xfId="39148" xr:uid="{00000000-0005-0000-0000-000062980000}"/>
    <cellStyle name="Normal 57" xfId="39149" xr:uid="{00000000-0005-0000-0000-000063980000}"/>
    <cellStyle name="Normal 58" xfId="39150" xr:uid="{00000000-0005-0000-0000-000064980000}"/>
    <cellStyle name="Normal 59" xfId="39151" xr:uid="{00000000-0005-0000-0000-000065980000}"/>
    <cellStyle name="Normal 6" xfId="243" xr:uid="{00000000-0005-0000-0000-000066980000}"/>
    <cellStyle name="Normal 6 10" xfId="39152" xr:uid="{00000000-0005-0000-0000-000067980000}"/>
    <cellStyle name="Normal 6 11" xfId="39153" xr:uid="{00000000-0005-0000-0000-000068980000}"/>
    <cellStyle name="Normal 6 2" xfId="39154" xr:uid="{00000000-0005-0000-0000-000069980000}"/>
    <cellStyle name="Normal 6 2 2" xfId="39155" xr:uid="{00000000-0005-0000-0000-00006A980000}"/>
    <cellStyle name="Normal 6 2 3" xfId="39156" xr:uid="{00000000-0005-0000-0000-00006B980000}"/>
    <cellStyle name="Normal 6 2 4" xfId="39157" xr:uid="{00000000-0005-0000-0000-00006C980000}"/>
    <cellStyle name="Normal 6 2 4 2" xfId="39158" xr:uid="{00000000-0005-0000-0000-00006D980000}"/>
    <cellStyle name="Normal 6 2 4 2 2" xfId="39159" xr:uid="{00000000-0005-0000-0000-00006E980000}"/>
    <cellStyle name="Normal 6 2 4 2 2 2" xfId="39160" xr:uid="{00000000-0005-0000-0000-00006F980000}"/>
    <cellStyle name="Normal 6 2 4 2 2 3" xfId="39161" xr:uid="{00000000-0005-0000-0000-000070980000}"/>
    <cellStyle name="Normal 6 2 4 2 3" xfId="39162" xr:uid="{00000000-0005-0000-0000-000071980000}"/>
    <cellStyle name="Normal 6 2 4 2 4" xfId="39163" xr:uid="{00000000-0005-0000-0000-000072980000}"/>
    <cellStyle name="Normal 6 2 4 3" xfId="39164" xr:uid="{00000000-0005-0000-0000-000073980000}"/>
    <cellStyle name="Normal 6 2 4 3 2" xfId="39165" xr:uid="{00000000-0005-0000-0000-000074980000}"/>
    <cellStyle name="Normal 6 2 4 3 3" xfId="39166" xr:uid="{00000000-0005-0000-0000-000075980000}"/>
    <cellStyle name="Normal 6 2 4 4" xfId="39167" xr:uid="{00000000-0005-0000-0000-000076980000}"/>
    <cellStyle name="Normal 6 2 4 4 2" xfId="39168" xr:uid="{00000000-0005-0000-0000-000077980000}"/>
    <cellStyle name="Normal 6 2 4 4 3" xfId="39169" xr:uid="{00000000-0005-0000-0000-000078980000}"/>
    <cellStyle name="Normal 6 2 4 5" xfId="39170" xr:uid="{00000000-0005-0000-0000-000079980000}"/>
    <cellStyle name="Normal 6 2 4 5 2" xfId="39171" xr:uid="{00000000-0005-0000-0000-00007A980000}"/>
    <cellStyle name="Normal 6 2 4 5 3" xfId="39172" xr:uid="{00000000-0005-0000-0000-00007B980000}"/>
    <cellStyle name="Normal 6 2 4 6" xfId="39173" xr:uid="{00000000-0005-0000-0000-00007C980000}"/>
    <cellStyle name="Normal 6 2 4 7" xfId="39174" xr:uid="{00000000-0005-0000-0000-00007D980000}"/>
    <cellStyle name="Normal 6 3" xfId="39175" xr:uid="{00000000-0005-0000-0000-00007E980000}"/>
    <cellStyle name="Normal 6 3 2" xfId="39176" xr:uid="{00000000-0005-0000-0000-00007F980000}"/>
    <cellStyle name="Normal 6 3 2 2" xfId="39177" xr:uid="{00000000-0005-0000-0000-000080980000}"/>
    <cellStyle name="Normal 6 3 2 2 2" xfId="39178" xr:uid="{00000000-0005-0000-0000-000081980000}"/>
    <cellStyle name="Normal 6 3 2 2 3" xfId="39179" xr:uid="{00000000-0005-0000-0000-000082980000}"/>
    <cellStyle name="Normal 6 3 2 3" xfId="39180" xr:uid="{00000000-0005-0000-0000-000083980000}"/>
    <cellStyle name="Normal 6 3 2 4" xfId="39181" xr:uid="{00000000-0005-0000-0000-000084980000}"/>
    <cellStyle name="Normal 6 3 3" xfId="39182" xr:uid="{00000000-0005-0000-0000-000085980000}"/>
    <cellStyle name="Normal 6 3 3 2" xfId="39183" xr:uid="{00000000-0005-0000-0000-000086980000}"/>
    <cellStyle name="Normal 6 3 3 3" xfId="39184" xr:uid="{00000000-0005-0000-0000-000087980000}"/>
    <cellStyle name="Normal 6 3 4" xfId="39185" xr:uid="{00000000-0005-0000-0000-000088980000}"/>
    <cellStyle name="Normal 6 3 4 2" xfId="39186" xr:uid="{00000000-0005-0000-0000-000089980000}"/>
    <cellStyle name="Normal 6 3 4 3" xfId="39187" xr:uid="{00000000-0005-0000-0000-00008A980000}"/>
    <cellStyle name="Normal 6 3 5" xfId="39188" xr:uid="{00000000-0005-0000-0000-00008B980000}"/>
    <cellStyle name="Normal 6 3 5 2" xfId="39189" xr:uid="{00000000-0005-0000-0000-00008C980000}"/>
    <cellStyle name="Normal 6 3 5 3" xfId="39190" xr:uid="{00000000-0005-0000-0000-00008D980000}"/>
    <cellStyle name="Normal 6 3 6" xfId="39191" xr:uid="{00000000-0005-0000-0000-00008E980000}"/>
    <cellStyle name="Normal 6 3 7" xfId="39192" xr:uid="{00000000-0005-0000-0000-00008F980000}"/>
    <cellStyle name="Normal 6 4" xfId="39193" xr:uid="{00000000-0005-0000-0000-000090980000}"/>
    <cellStyle name="Normal 6 4 2" xfId="39194" xr:uid="{00000000-0005-0000-0000-000091980000}"/>
    <cellStyle name="Normal 6 4 2 2" xfId="39195" xr:uid="{00000000-0005-0000-0000-000092980000}"/>
    <cellStyle name="Normal 6 4 2 2 2" xfId="39196" xr:uid="{00000000-0005-0000-0000-000093980000}"/>
    <cellStyle name="Normal 6 4 2 2 3" xfId="39197" xr:uid="{00000000-0005-0000-0000-000094980000}"/>
    <cellStyle name="Normal 6 4 2 3" xfId="39198" xr:uid="{00000000-0005-0000-0000-000095980000}"/>
    <cellStyle name="Normal 6 4 2 4" xfId="39199" xr:uid="{00000000-0005-0000-0000-000096980000}"/>
    <cellStyle name="Normal 6 4 3" xfId="39200" xr:uid="{00000000-0005-0000-0000-000097980000}"/>
    <cellStyle name="Normal 6 4 3 2" xfId="39201" xr:uid="{00000000-0005-0000-0000-000098980000}"/>
    <cellStyle name="Normal 6 4 3 3" xfId="39202" xr:uid="{00000000-0005-0000-0000-000099980000}"/>
    <cellStyle name="Normal 6 4 4" xfId="39203" xr:uid="{00000000-0005-0000-0000-00009A980000}"/>
    <cellStyle name="Normal 6 4 4 2" xfId="39204" xr:uid="{00000000-0005-0000-0000-00009B980000}"/>
    <cellStyle name="Normal 6 4 4 3" xfId="39205" xr:uid="{00000000-0005-0000-0000-00009C980000}"/>
    <cellStyle name="Normal 6 4 5" xfId="39206" xr:uid="{00000000-0005-0000-0000-00009D980000}"/>
    <cellStyle name="Normal 6 4 5 2" xfId="39207" xr:uid="{00000000-0005-0000-0000-00009E980000}"/>
    <cellStyle name="Normal 6 4 5 3" xfId="39208" xr:uid="{00000000-0005-0000-0000-00009F980000}"/>
    <cellStyle name="Normal 6 4 6" xfId="39209" xr:uid="{00000000-0005-0000-0000-0000A0980000}"/>
    <cellStyle name="Normal 6 4 7" xfId="39210" xr:uid="{00000000-0005-0000-0000-0000A1980000}"/>
    <cellStyle name="Normal 6 5" xfId="39211" xr:uid="{00000000-0005-0000-0000-0000A2980000}"/>
    <cellStyle name="Normal 6 5 2" xfId="39212" xr:uid="{00000000-0005-0000-0000-0000A3980000}"/>
    <cellStyle name="Normal 6 5 2 2" xfId="39213" xr:uid="{00000000-0005-0000-0000-0000A4980000}"/>
    <cellStyle name="Normal 6 5 2 2 2" xfId="39214" xr:uid="{00000000-0005-0000-0000-0000A5980000}"/>
    <cellStyle name="Normal 6 5 2 2 3" xfId="39215" xr:uid="{00000000-0005-0000-0000-0000A6980000}"/>
    <cellStyle name="Normal 6 5 2 3" xfId="39216" xr:uid="{00000000-0005-0000-0000-0000A7980000}"/>
    <cellStyle name="Normal 6 5 2 4" xfId="39217" xr:uid="{00000000-0005-0000-0000-0000A8980000}"/>
    <cellStyle name="Normal 6 5 3" xfId="39218" xr:uid="{00000000-0005-0000-0000-0000A9980000}"/>
    <cellStyle name="Normal 6 5 3 2" xfId="39219" xr:uid="{00000000-0005-0000-0000-0000AA980000}"/>
    <cellStyle name="Normal 6 5 3 3" xfId="39220" xr:uid="{00000000-0005-0000-0000-0000AB980000}"/>
    <cellStyle name="Normal 6 5 4" xfId="39221" xr:uid="{00000000-0005-0000-0000-0000AC980000}"/>
    <cellStyle name="Normal 6 5 4 2" xfId="39222" xr:uid="{00000000-0005-0000-0000-0000AD980000}"/>
    <cellStyle name="Normal 6 5 4 3" xfId="39223" xr:uid="{00000000-0005-0000-0000-0000AE980000}"/>
    <cellStyle name="Normal 6 5 5" xfId="39224" xr:uid="{00000000-0005-0000-0000-0000AF980000}"/>
    <cellStyle name="Normal 6 5 5 2" xfId="39225" xr:uid="{00000000-0005-0000-0000-0000B0980000}"/>
    <cellStyle name="Normal 6 5 5 3" xfId="39226" xr:uid="{00000000-0005-0000-0000-0000B1980000}"/>
    <cellStyle name="Normal 6 5 6" xfId="39227" xr:uid="{00000000-0005-0000-0000-0000B2980000}"/>
    <cellStyle name="Normal 6 5 7" xfId="39228" xr:uid="{00000000-0005-0000-0000-0000B3980000}"/>
    <cellStyle name="Normal 6 6" xfId="39229" xr:uid="{00000000-0005-0000-0000-0000B4980000}"/>
    <cellStyle name="Normal 6 6 2" xfId="39230" xr:uid="{00000000-0005-0000-0000-0000B5980000}"/>
    <cellStyle name="Normal 6 6 2 2" xfId="39231" xr:uid="{00000000-0005-0000-0000-0000B6980000}"/>
    <cellStyle name="Normal 6 6 2 3" xfId="39232" xr:uid="{00000000-0005-0000-0000-0000B7980000}"/>
    <cellStyle name="Normal 6 6 3" xfId="39233" xr:uid="{00000000-0005-0000-0000-0000B8980000}"/>
    <cellStyle name="Normal 6 6 4" xfId="39234" xr:uid="{00000000-0005-0000-0000-0000B9980000}"/>
    <cellStyle name="Normal 6 7" xfId="39235" xr:uid="{00000000-0005-0000-0000-0000BA980000}"/>
    <cellStyle name="Normal 6 7 2" xfId="39236" xr:uid="{00000000-0005-0000-0000-0000BB980000}"/>
    <cellStyle name="Normal 6 7 3" xfId="39237" xr:uid="{00000000-0005-0000-0000-0000BC980000}"/>
    <cellStyle name="Normal 6 8" xfId="39238" xr:uid="{00000000-0005-0000-0000-0000BD980000}"/>
    <cellStyle name="Normal 6 8 2" xfId="39239" xr:uid="{00000000-0005-0000-0000-0000BE980000}"/>
    <cellStyle name="Normal 6 8 3" xfId="39240" xr:uid="{00000000-0005-0000-0000-0000BF980000}"/>
    <cellStyle name="Normal 6 9" xfId="39241" xr:uid="{00000000-0005-0000-0000-0000C0980000}"/>
    <cellStyle name="Normal 6 9 2" xfId="39242" xr:uid="{00000000-0005-0000-0000-0000C1980000}"/>
    <cellStyle name="Normal 6 9 3" xfId="39243" xr:uid="{00000000-0005-0000-0000-0000C2980000}"/>
    <cellStyle name="Normal 60" xfId="39244" xr:uid="{00000000-0005-0000-0000-0000C3980000}"/>
    <cellStyle name="Normal 61" xfId="39245" xr:uid="{00000000-0005-0000-0000-0000C4980000}"/>
    <cellStyle name="Normal 62" xfId="52274" xr:uid="{00000000-0005-0000-0000-0000C5980000}"/>
    <cellStyle name="Normal 63" xfId="52271" xr:uid="{00000000-0005-0000-0000-0000C6980000}"/>
    <cellStyle name="Normal 64" xfId="52283" xr:uid="{E72869EC-E4B5-456D-89EC-F979F7EA0A7A}"/>
    <cellStyle name="Normal 67" xfId="52285" xr:uid="{A9D029E8-C1C5-4A33-8E40-4110131821F7}"/>
    <cellStyle name="Normal 7" xfId="249" xr:uid="{00000000-0005-0000-0000-0000C7980000}"/>
    <cellStyle name="Normal 8" xfId="250" xr:uid="{00000000-0005-0000-0000-0000C8980000}"/>
    <cellStyle name="Normal 8 2" xfId="39246" xr:uid="{00000000-0005-0000-0000-0000C9980000}"/>
    <cellStyle name="Normal 9" xfId="251" xr:uid="{00000000-0005-0000-0000-0000CA980000}"/>
    <cellStyle name="Normal Bold" xfId="39247" xr:uid="{00000000-0005-0000-0000-0000CB980000}"/>
    <cellStyle name="Normal Pct" xfId="39248" xr:uid="{00000000-0005-0000-0000-0000CC980000}"/>
    <cellStyle name="Normál_1" xfId="39249" xr:uid="{00000000-0005-0000-0000-0000CD980000}"/>
    <cellStyle name="Normal_Sheet1" xfId="52275" xr:uid="{C05AB3A0-808B-4B4B-8485-C674FE34CDD2}"/>
    <cellStyle name="Normal_Sheet1 2" xfId="52282" xr:uid="{F25408F2-E31E-4320-BB46-4FC7F4DB1E63}"/>
    <cellStyle name="Normal_Sheet12" xfId="52279" xr:uid="{CB4E9E1B-5159-4644-9594-4FB4820A4854}"/>
    <cellStyle name="Normal_Sheet2" xfId="52284" xr:uid="{E84497EE-DA12-4049-8162-EA45308AA00A}"/>
    <cellStyle name="Normal_TB ELF Villa 15.07" xfId="52280" xr:uid="{198E62AD-A90D-4C81-9687-2A4EAB49C168}"/>
    <cellStyle name="Normal_TB ELF Villa 31.07" xfId="52281" xr:uid="{8423ADA1-3FBE-4735-B0D5-502BD084B12F}"/>
    <cellStyle name="Normale 10" xfId="39250" xr:uid="{00000000-0005-0000-0000-0000CE980000}"/>
    <cellStyle name="Normale 10 10" xfId="39251" xr:uid="{00000000-0005-0000-0000-0000CF980000}"/>
    <cellStyle name="Normale 10 10 2" xfId="39252" xr:uid="{00000000-0005-0000-0000-0000D0980000}"/>
    <cellStyle name="Normale 10 10 3" xfId="39253" xr:uid="{00000000-0005-0000-0000-0000D1980000}"/>
    <cellStyle name="Normale 10 11" xfId="39254" xr:uid="{00000000-0005-0000-0000-0000D2980000}"/>
    <cellStyle name="Normale 10 11 2" xfId="39255" xr:uid="{00000000-0005-0000-0000-0000D3980000}"/>
    <cellStyle name="Normale 10 11 3" xfId="39256" xr:uid="{00000000-0005-0000-0000-0000D4980000}"/>
    <cellStyle name="Normale 10 12" xfId="39257" xr:uid="{00000000-0005-0000-0000-0000D5980000}"/>
    <cellStyle name="Normale 10 13" xfId="39258" xr:uid="{00000000-0005-0000-0000-0000D6980000}"/>
    <cellStyle name="Normale 10 2" xfId="39259" xr:uid="{00000000-0005-0000-0000-0000D7980000}"/>
    <cellStyle name="Normale 10 2 10" xfId="39260" xr:uid="{00000000-0005-0000-0000-0000D8980000}"/>
    <cellStyle name="Normale 10 2 10 2" xfId="39261" xr:uid="{00000000-0005-0000-0000-0000D9980000}"/>
    <cellStyle name="Normale 10 2 10 3" xfId="39262" xr:uid="{00000000-0005-0000-0000-0000DA980000}"/>
    <cellStyle name="Normale 10 2 11" xfId="39263" xr:uid="{00000000-0005-0000-0000-0000DB980000}"/>
    <cellStyle name="Normale 10 2 12" xfId="39264" xr:uid="{00000000-0005-0000-0000-0000DC980000}"/>
    <cellStyle name="Normale 10 2 2" xfId="39265" xr:uid="{00000000-0005-0000-0000-0000DD980000}"/>
    <cellStyle name="Normale 10 2 2 10" xfId="39266" xr:uid="{00000000-0005-0000-0000-0000DE980000}"/>
    <cellStyle name="Normale 10 2 2 2" xfId="39267" xr:uid="{00000000-0005-0000-0000-0000DF980000}"/>
    <cellStyle name="Normale 10 2 2 2 2" xfId="39268" xr:uid="{00000000-0005-0000-0000-0000E0980000}"/>
    <cellStyle name="Normale 10 2 2 2 2 2" xfId="39269" xr:uid="{00000000-0005-0000-0000-0000E1980000}"/>
    <cellStyle name="Normale 10 2 2 2 2 2 2" xfId="39270" xr:uid="{00000000-0005-0000-0000-0000E2980000}"/>
    <cellStyle name="Normale 10 2 2 2 2 2 3" xfId="39271" xr:uid="{00000000-0005-0000-0000-0000E3980000}"/>
    <cellStyle name="Normale 10 2 2 2 2 3" xfId="39272" xr:uid="{00000000-0005-0000-0000-0000E4980000}"/>
    <cellStyle name="Normale 10 2 2 2 2 4" xfId="39273" xr:uid="{00000000-0005-0000-0000-0000E5980000}"/>
    <cellStyle name="Normale 10 2 2 2 3" xfId="39274" xr:uid="{00000000-0005-0000-0000-0000E6980000}"/>
    <cellStyle name="Normale 10 2 2 2 3 2" xfId="39275" xr:uid="{00000000-0005-0000-0000-0000E7980000}"/>
    <cellStyle name="Normale 10 2 2 2 3 3" xfId="39276" xr:uid="{00000000-0005-0000-0000-0000E8980000}"/>
    <cellStyle name="Normale 10 2 2 2 4" xfId="39277" xr:uid="{00000000-0005-0000-0000-0000E9980000}"/>
    <cellStyle name="Normale 10 2 2 2 4 2" xfId="39278" xr:uid="{00000000-0005-0000-0000-0000EA980000}"/>
    <cellStyle name="Normale 10 2 2 2 4 3" xfId="39279" xr:uid="{00000000-0005-0000-0000-0000EB980000}"/>
    <cellStyle name="Normale 10 2 2 2 5" xfId="39280" xr:uid="{00000000-0005-0000-0000-0000EC980000}"/>
    <cellStyle name="Normale 10 2 2 2 5 2" xfId="39281" xr:uid="{00000000-0005-0000-0000-0000ED980000}"/>
    <cellStyle name="Normale 10 2 2 2 5 3" xfId="39282" xr:uid="{00000000-0005-0000-0000-0000EE980000}"/>
    <cellStyle name="Normale 10 2 2 2 6" xfId="39283" xr:uid="{00000000-0005-0000-0000-0000EF980000}"/>
    <cellStyle name="Normale 10 2 2 2 7" xfId="39284" xr:uid="{00000000-0005-0000-0000-0000F0980000}"/>
    <cellStyle name="Normale 10 2 2 3" xfId="39285" xr:uid="{00000000-0005-0000-0000-0000F1980000}"/>
    <cellStyle name="Normale 10 2 2 3 2" xfId="39286" xr:uid="{00000000-0005-0000-0000-0000F2980000}"/>
    <cellStyle name="Normale 10 2 2 3 2 2" xfId="39287" xr:uid="{00000000-0005-0000-0000-0000F3980000}"/>
    <cellStyle name="Normale 10 2 2 3 2 2 2" xfId="39288" xr:uid="{00000000-0005-0000-0000-0000F4980000}"/>
    <cellStyle name="Normale 10 2 2 3 2 2 3" xfId="39289" xr:uid="{00000000-0005-0000-0000-0000F5980000}"/>
    <cellStyle name="Normale 10 2 2 3 2 3" xfId="39290" xr:uid="{00000000-0005-0000-0000-0000F6980000}"/>
    <cellStyle name="Normale 10 2 2 3 2 4" xfId="39291" xr:uid="{00000000-0005-0000-0000-0000F7980000}"/>
    <cellStyle name="Normale 10 2 2 3 3" xfId="39292" xr:uid="{00000000-0005-0000-0000-0000F8980000}"/>
    <cellStyle name="Normale 10 2 2 3 3 2" xfId="39293" xr:uid="{00000000-0005-0000-0000-0000F9980000}"/>
    <cellStyle name="Normale 10 2 2 3 3 3" xfId="39294" xr:uid="{00000000-0005-0000-0000-0000FA980000}"/>
    <cellStyle name="Normale 10 2 2 3 4" xfId="39295" xr:uid="{00000000-0005-0000-0000-0000FB980000}"/>
    <cellStyle name="Normale 10 2 2 3 4 2" xfId="39296" xr:uid="{00000000-0005-0000-0000-0000FC980000}"/>
    <cellStyle name="Normale 10 2 2 3 4 3" xfId="39297" xr:uid="{00000000-0005-0000-0000-0000FD980000}"/>
    <cellStyle name="Normale 10 2 2 3 5" xfId="39298" xr:uid="{00000000-0005-0000-0000-0000FE980000}"/>
    <cellStyle name="Normale 10 2 2 3 5 2" xfId="39299" xr:uid="{00000000-0005-0000-0000-0000FF980000}"/>
    <cellStyle name="Normale 10 2 2 3 5 3" xfId="39300" xr:uid="{00000000-0005-0000-0000-000000990000}"/>
    <cellStyle name="Normale 10 2 2 3 6" xfId="39301" xr:uid="{00000000-0005-0000-0000-000001990000}"/>
    <cellStyle name="Normale 10 2 2 3 7" xfId="39302" xr:uid="{00000000-0005-0000-0000-000002990000}"/>
    <cellStyle name="Normale 10 2 2 4" xfId="39303" xr:uid="{00000000-0005-0000-0000-000003990000}"/>
    <cellStyle name="Normale 10 2 2 4 2" xfId="39304" xr:uid="{00000000-0005-0000-0000-000004990000}"/>
    <cellStyle name="Normale 10 2 2 4 2 2" xfId="39305" xr:uid="{00000000-0005-0000-0000-000005990000}"/>
    <cellStyle name="Normale 10 2 2 4 2 2 2" xfId="39306" xr:uid="{00000000-0005-0000-0000-000006990000}"/>
    <cellStyle name="Normale 10 2 2 4 2 2 3" xfId="39307" xr:uid="{00000000-0005-0000-0000-000007990000}"/>
    <cellStyle name="Normale 10 2 2 4 2 3" xfId="39308" xr:uid="{00000000-0005-0000-0000-000008990000}"/>
    <cellStyle name="Normale 10 2 2 4 2 4" xfId="39309" xr:uid="{00000000-0005-0000-0000-000009990000}"/>
    <cellStyle name="Normale 10 2 2 4 3" xfId="39310" xr:uid="{00000000-0005-0000-0000-00000A990000}"/>
    <cellStyle name="Normale 10 2 2 4 3 2" xfId="39311" xr:uid="{00000000-0005-0000-0000-00000B990000}"/>
    <cellStyle name="Normale 10 2 2 4 3 3" xfId="39312" xr:uid="{00000000-0005-0000-0000-00000C990000}"/>
    <cellStyle name="Normale 10 2 2 4 4" xfId="39313" xr:uid="{00000000-0005-0000-0000-00000D990000}"/>
    <cellStyle name="Normale 10 2 2 4 4 2" xfId="39314" xr:uid="{00000000-0005-0000-0000-00000E990000}"/>
    <cellStyle name="Normale 10 2 2 4 4 3" xfId="39315" xr:uid="{00000000-0005-0000-0000-00000F990000}"/>
    <cellStyle name="Normale 10 2 2 4 5" xfId="39316" xr:uid="{00000000-0005-0000-0000-000010990000}"/>
    <cellStyle name="Normale 10 2 2 4 5 2" xfId="39317" xr:uid="{00000000-0005-0000-0000-000011990000}"/>
    <cellStyle name="Normale 10 2 2 4 5 3" xfId="39318" xr:uid="{00000000-0005-0000-0000-000012990000}"/>
    <cellStyle name="Normale 10 2 2 4 6" xfId="39319" xr:uid="{00000000-0005-0000-0000-000013990000}"/>
    <cellStyle name="Normale 10 2 2 4 7" xfId="39320" xr:uid="{00000000-0005-0000-0000-000014990000}"/>
    <cellStyle name="Normale 10 2 2 5" xfId="39321" xr:uid="{00000000-0005-0000-0000-000015990000}"/>
    <cellStyle name="Normale 10 2 2 5 2" xfId="39322" xr:uid="{00000000-0005-0000-0000-000016990000}"/>
    <cellStyle name="Normale 10 2 2 5 2 2" xfId="39323" xr:uid="{00000000-0005-0000-0000-000017990000}"/>
    <cellStyle name="Normale 10 2 2 5 2 3" xfId="39324" xr:uid="{00000000-0005-0000-0000-000018990000}"/>
    <cellStyle name="Normale 10 2 2 5 3" xfId="39325" xr:uid="{00000000-0005-0000-0000-000019990000}"/>
    <cellStyle name="Normale 10 2 2 5 4" xfId="39326" xr:uid="{00000000-0005-0000-0000-00001A990000}"/>
    <cellStyle name="Normale 10 2 2 6" xfId="39327" xr:uid="{00000000-0005-0000-0000-00001B990000}"/>
    <cellStyle name="Normale 10 2 2 6 2" xfId="39328" xr:uid="{00000000-0005-0000-0000-00001C990000}"/>
    <cellStyle name="Normale 10 2 2 6 3" xfId="39329" xr:uid="{00000000-0005-0000-0000-00001D990000}"/>
    <cellStyle name="Normale 10 2 2 7" xfId="39330" xr:uid="{00000000-0005-0000-0000-00001E990000}"/>
    <cellStyle name="Normale 10 2 2 7 2" xfId="39331" xr:uid="{00000000-0005-0000-0000-00001F990000}"/>
    <cellStyle name="Normale 10 2 2 7 3" xfId="39332" xr:uid="{00000000-0005-0000-0000-000020990000}"/>
    <cellStyle name="Normale 10 2 2 8" xfId="39333" xr:uid="{00000000-0005-0000-0000-000021990000}"/>
    <cellStyle name="Normale 10 2 2 8 2" xfId="39334" xr:uid="{00000000-0005-0000-0000-000022990000}"/>
    <cellStyle name="Normale 10 2 2 8 3" xfId="39335" xr:uid="{00000000-0005-0000-0000-000023990000}"/>
    <cellStyle name="Normale 10 2 2 9" xfId="39336" xr:uid="{00000000-0005-0000-0000-000024990000}"/>
    <cellStyle name="Normale 10 2 3" xfId="39337" xr:uid="{00000000-0005-0000-0000-000025990000}"/>
    <cellStyle name="Normale 10 2 3 10" xfId="39338" xr:uid="{00000000-0005-0000-0000-000026990000}"/>
    <cellStyle name="Normale 10 2 3 2" xfId="39339" xr:uid="{00000000-0005-0000-0000-000027990000}"/>
    <cellStyle name="Normale 10 2 3 2 2" xfId="39340" xr:uid="{00000000-0005-0000-0000-000028990000}"/>
    <cellStyle name="Normale 10 2 3 2 2 2" xfId="39341" xr:uid="{00000000-0005-0000-0000-000029990000}"/>
    <cellStyle name="Normale 10 2 3 2 2 2 2" xfId="39342" xr:uid="{00000000-0005-0000-0000-00002A990000}"/>
    <cellStyle name="Normale 10 2 3 2 2 2 3" xfId="39343" xr:uid="{00000000-0005-0000-0000-00002B990000}"/>
    <cellStyle name="Normale 10 2 3 2 2 3" xfId="39344" xr:uid="{00000000-0005-0000-0000-00002C990000}"/>
    <cellStyle name="Normale 10 2 3 2 2 4" xfId="39345" xr:uid="{00000000-0005-0000-0000-00002D990000}"/>
    <cellStyle name="Normale 10 2 3 2 3" xfId="39346" xr:uid="{00000000-0005-0000-0000-00002E990000}"/>
    <cellStyle name="Normale 10 2 3 2 3 2" xfId="39347" xr:uid="{00000000-0005-0000-0000-00002F990000}"/>
    <cellStyle name="Normale 10 2 3 2 3 3" xfId="39348" xr:uid="{00000000-0005-0000-0000-000030990000}"/>
    <cellStyle name="Normale 10 2 3 2 4" xfId="39349" xr:uid="{00000000-0005-0000-0000-000031990000}"/>
    <cellStyle name="Normale 10 2 3 2 4 2" xfId="39350" xr:uid="{00000000-0005-0000-0000-000032990000}"/>
    <cellStyle name="Normale 10 2 3 2 4 3" xfId="39351" xr:uid="{00000000-0005-0000-0000-000033990000}"/>
    <cellStyle name="Normale 10 2 3 2 5" xfId="39352" xr:uid="{00000000-0005-0000-0000-000034990000}"/>
    <cellStyle name="Normale 10 2 3 2 5 2" xfId="39353" xr:uid="{00000000-0005-0000-0000-000035990000}"/>
    <cellStyle name="Normale 10 2 3 2 5 3" xfId="39354" xr:uid="{00000000-0005-0000-0000-000036990000}"/>
    <cellStyle name="Normale 10 2 3 2 6" xfId="39355" xr:uid="{00000000-0005-0000-0000-000037990000}"/>
    <cellStyle name="Normale 10 2 3 2 7" xfId="39356" xr:uid="{00000000-0005-0000-0000-000038990000}"/>
    <cellStyle name="Normale 10 2 3 3" xfId="39357" xr:uid="{00000000-0005-0000-0000-000039990000}"/>
    <cellStyle name="Normale 10 2 3 3 2" xfId="39358" xr:uid="{00000000-0005-0000-0000-00003A990000}"/>
    <cellStyle name="Normale 10 2 3 3 2 2" xfId="39359" xr:uid="{00000000-0005-0000-0000-00003B990000}"/>
    <cellStyle name="Normale 10 2 3 3 2 2 2" xfId="39360" xr:uid="{00000000-0005-0000-0000-00003C990000}"/>
    <cellStyle name="Normale 10 2 3 3 2 2 3" xfId="39361" xr:uid="{00000000-0005-0000-0000-00003D990000}"/>
    <cellStyle name="Normale 10 2 3 3 2 3" xfId="39362" xr:uid="{00000000-0005-0000-0000-00003E990000}"/>
    <cellStyle name="Normale 10 2 3 3 2 4" xfId="39363" xr:uid="{00000000-0005-0000-0000-00003F990000}"/>
    <cellStyle name="Normale 10 2 3 3 3" xfId="39364" xr:uid="{00000000-0005-0000-0000-000040990000}"/>
    <cellStyle name="Normale 10 2 3 3 3 2" xfId="39365" xr:uid="{00000000-0005-0000-0000-000041990000}"/>
    <cellStyle name="Normale 10 2 3 3 3 3" xfId="39366" xr:uid="{00000000-0005-0000-0000-000042990000}"/>
    <cellStyle name="Normale 10 2 3 3 4" xfId="39367" xr:uid="{00000000-0005-0000-0000-000043990000}"/>
    <cellStyle name="Normale 10 2 3 3 4 2" xfId="39368" xr:uid="{00000000-0005-0000-0000-000044990000}"/>
    <cellStyle name="Normale 10 2 3 3 4 3" xfId="39369" xr:uid="{00000000-0005-0000-0000-000045990000}"/>
    <cellStyle name="Normale 10 2 3 3 5" xfId="39370" xr:uid="{00000000-0005-0000-0000-000046990000}"/>
    <cellStyle name="Normale 10 2 3 3 5 2" xfId="39371" xr:uid="{00000000-0005-0000-0000-000047990000}"/>
    <cellStyle name="Normale 10 2 3 3 5 3" xfId="39372" xr:uid="{00000000-0005-0000-0000-000048990000}"/>
    <cellStyle name="Normale 10 2 3 3 6" xfId="39373" xr:uid="{00000000-0005-0000-0000-000049990000}"/>
    <cellStyle name="Normale 10 2 3 3 7" xfId="39374" xr:uid="{00000000-0005-0000-0000-00004A990000}"/>
    <cellStyle name="Normale 10 2 3 4" xfId="39375" xr:uid="{00000000-0005-0000-0000-00004B990000}"/>
    <cellStyle name="Normale 10 2 3 4 2" xfId="39376" xr:uid="{00000000-0005-0000-0000-00004C990000}"/>
    <cellStyle name="Normale 10 2 3 4 2 2" xfId="39377" xr:uid="{00000000-0005-0000-0000-00004D990000}"/>
    <cellStyle name="Normale 10 2 3 4 2 2 2" xfId="39378" xr:uid="{00000000-0005-0000-0000-00004E990000}"/>
    <cellStyle name="Normale 10 2 3 4 2 2 3" xfId="39379" xr:uid="{00000000-0005-0000-0000-00004F990000}"/>
    <cellStyle name="Normale 10 2 3 4 2 3" xfId="39380" xr:uid="{00000000-0005-0000-0000-000050990000}"/>
    <cellStyle name="Normale 10 2 3 4 2 4" xfId="39381" xr:uid="{00000000-0005-0000-0000-000051990000}"/>
    <cellStyle name="Normale 10 2 3 4 3" xfId="39382" xr:uid="{00000000-0005-0000-0000-000052990000}"/>
    <cellStyle name="Normale 10 2 3 4 3 2" xfId="39383" xr:uid="{00000000-0005-0000-0000-000053990000}"/>
    <cellStyle name="Normale 10 2 3 4 3 3" xfId="39384" xr:uid="{00000000-0005-0000-0000-000054990000}"/>
    <cellStyle name="Normale 10 2 3 4 4" xfId="39385" xr:uid="{00000000-0005-0000-0000-000055990000}"/>
    <cellStyle name="Normale 10 2 3 4 4 2" xfId="39386" xr:uid="{00000000-0005-0000-0000-000056990000}"/>
    <cellStyle name="Normale 10 2 3 4 4 3" xfId="39387" xr:uid="{00000000-0005-0000-0000-000057990000}"/>
    <cellStyle name="Normale 10 2 3 4 5" xfId="39388" xr:uid="{00000000-0005-0000-0000-000058990000}"/>
    <cellStyle name="Normale 10 2 3 4 5 2" xfId="39389" xr:uid="{00000000-0005-0000-0000-000059990000}"/>
    <cellStyle name="Normale 10 2 3 4 5 3" xfId="39390" xr:uid="{00000000-0005-0000-0000-00005A990000}"/>
    <cellStyle name="Normale 10 2 3 4 6" xfId="39391" xr:uid="{00000000-0005-0000-0000-00005B990000}"/>
    <cellStyle name="Normale 10 2 3 4 7" xfId="39392" xr:uid="{00000000-0005-0000-0000-00005C990000}"/>
    <cellStyle name="Normale 10 2 3 5" xfId="39393" xr:uid="{00000000-0005-0000-0000-00005D990000}"/>
    <cellStyle name="Normale 10 2 3 5 2" xfId="39394" xr:uid="{00000000-0005-0000-0000-00005E990000}"/>
    <cellStyle name="Normale 10 2 3 5 2 2" xfId="39395" xr:uid="{00000000-0005-0000-0000-00005F990000}"/>
    <cellStyle name="Normale 10 2 3 5 2 3" xfId="39396" xr:uid="{00000000-0005-0000-0000-000060990000}"/>
    <cellStyle name="Normale 10 2 3 5 3" xfId="39397" xr:uid="{00000000-0005-0000-0000-000061990000}"/>
    <cellStyle name="Normale 10 2 3 5 4" xfId="39398" xr:uid="{00000000-0005-0000-0000-000062990000}"/>
    <cellStyle name="Normale 10 2 3 6" xfId="39399" xr:uid="{00000000-0005-0000-0000-000063990000}"/>
    <cellStyle name="Normale 10 2 3 6 2" xfId="39400" xr:uid="{00000000-0005-0000-0000-000064990000}"/>
    <cellStyle name="Normale 10 2 3 6 3" xfId="39401" xr:uid="{00000000-0005-0000-0000-000065990000}"/>
    <cellStyle name="Normale 10 2 3 7" xfId="39402" xr:uid="{00000000-0005-0000-0000-000066990000}"/>
    <cellStyle name="Normale 10 2 3 7 2" xfId="39403" xr:uid="{00000000-0005-0000-0000-000067990000}"/>
    <cellStyle name="Normale 10 2 3 7 3" xfId="39404" xr:uid="{00000000-0005-0000-0000-000068990000}"/>
    <cellStyle name="Normale 10 2 3 8" xfId="39405" xr:uid="{00000000-0005-0000-0000-000069990000}"/>
    <cellStyle name="Normale 10 2 3 8 2" xfId="39406" xr:uid="{00000000-0005-0000-0000-00006A990000}"/>
    <cellStyle name="Normale 10 2 3 8 3" xfId="39407" xr:uid="{00000000-0005-0000-0000-00006B990000}"/>
    <cellStyle name="Normale 10 2 3 9" xfId="39408" xr:uid="{00000000-0005-0000-0000-00006C990000}"/>
    <cellStyle name="Normale 10 2 4" xfId="39409" xr:uid="{00000000-0005-0000-0000-00006D990000}"/>
    <cellStyle name="Normale 10 2 4 2" xfId="39410" xr:uid="{00000000-0005-0000-0000-00006E990000}"/>
    <cellStyle name="Normale 10 2 4 2 2" xfId="39411" xr:uid="{00000000-0005-0000-0000-00006F990000}"/>
    <cellStyle name="Normale 10 2 4 2 2 2" xfId="39412" xr:uid="{00000000-0005-0000-0000-000070990000}"/>
    <cellStyle name="Normale 10 2 4 2 2 3" xfId="39413" xr:uid="{00000000-0005-0000-0000-000071990000}"/>
    <cellStyle name="Normale 10 2 4 2 3" xfId="39414" xr:uid="{00000000-0005-0000-0000-000072990000}"/>
    <cellStyle name="Normale 10 2 4 2 4" xfId="39415" xr:uid="{00000000-0005-0000-0000-000073990000}"/>
    <cellStyle name="Normale 10 2 4 3" xfId="39416" xr:uid="{00000000-0005-0000-0000-000074990000}"/>
    <cellStyle name="Normale 10 2 4 3 2" xfId="39417" xr:uid="{00000000-0005-0000-0000-000075990000}"/>
    <cellStyle name="Normale 10 2 4 3 3" xfId="39418" xr:uid="{00000000-0005-0000-0000-000076990000}"/>
    <cellStyle name="Normale 10 2 4 4" xfId="39419" xr:uid="{00000000-0005-0000-0000-000077990000}"/>
    <cellStyle name="Normale 10 2 4 4 2" xfId="39420" xr:uid="{00000000-0005-0000-0000-000078990000}"/>
    <cellStyle name="Normale 10 2 4 4 3" xfId="39421" xr:uid="{00000000-0005-0000-0000-000079990000}"/>
    <cellStyle name="Normale 10 2 4 5" xfId="39422" xr:uid="{00000000-0005-0000-0000-00007A990000}"/>
    <cellStyle name="Normale 10 2 4 5 2" xfId="39423" xr:uid="{00000000-0005-0000-0000-00007B990000}"/>
    <cellStyle name="Normale 10 2 4 5 3" xfId="39424" xr:uid="{00000000-0005-0000-0000-00007C990000}"/>
    <cellStyle name="Normale 10 2 4 6" xfId="39425" xr:uid="{00000000-0005-0000-0000-00007D990000}"/>
    <cellStyle name="Normale 10 2 4 7" xfId="39426" xr:uid="{00000000-0005-0000-0000-00007E990000}"/>
    <cellStyle name="Normale 10 2 5" xfId="39427" xr:uid="{00000000-0005-0000-0000-00007F990000}"/>
    <cellStyle name="Normale 10 2 5 2" xfId="39428" xr:uid="{00000000-0005-0000-0000-000080990000}"/>
    <cellStyle name="Normale 10 2 5 2 2" xfId="39429" xr:uid="{00000000-0005-0000-0000-000081990000}"/>
    <cellStyle name="Normale 10 2 5 2 2 2" xfId="39430" xr:uid="{00000000-0005-0000-0000-000082990000}"/>
    <cellStyle name="Normale 10 2 5 2 2 3" xfId="39431" xr:uid="{00000000-0005-0000-0000-000083990000}"/>
    <cellStyle name="Normale 10 2 5 2 3" xfId="39432" xr:uid="{00000000-0005-0000-0000-000084990000}"/>
    <cellStyle name="Normale 10 2 5 2 4" xfId="39433" xr:uid="{00000000-0005-0000-0000-000085990000}"/>
    <cellStyle name="Normale 10 2 5 3" xfId="39434" xr:uid="{00000000-0005-0000-0000-000086990000}"/>
    <cellStyle name="Normale 10 2 5 3 2" xfId="39435" xr:uid="{00000000-0005-0000-0000-000087990000}"/>
    <cellStyle name="Normale 10 2 5 3 3" xfId="39436" xr:uid="{00000000-0005-0000-0000-000088990000}"/>
    <cellStyle name="Normale 10 2 5 4" xfId="39437" xr:uid="{00000000-0005-0000-0000-000089990000}"/>
    <cellStyle name="Normale 10 2 5 4 2" xfId="39438" xr:uid="{00000000-0005-0000-0000-00008A990000}"/>
    <cellStyle name="Normale 10 2 5 4 3" xfId="39439" xr:uid="{00000000-0005-0000-0000-00008B990000}"/>
    <cellStyle name="Normale 10 2 5 5" xfId="39440" xr:uid="{00000000-0005-0000-0000-00008C990000}"/>
    <cellStyle name="Normale 10 2 5 5 2" xfId="39441" xr:uid="{00000000-0005-0000-0000-00008D990000}"/>
    <cellStyle name="Normale 10 2 5 5 3" xfId="39442" xr:uid="{00000000-0005-0000-0000-00008E990000}"/>
    <cellStyle name="Normale 10 2 5 6" xfId="39443" xr:uid="{00000000-0005-0000-0000-00008F990000}"/>
    <cellStyle name="Normale 10 2 5 7" xfId="39444" xr:uid="{00000000-0005-0000-0000-000090990000}"/>
    <cellStyle name="Normale 10 2 6" xfId="39445" xr:uid="{00000000-0005-0000-0000-000091990000}"/>
    <cellStyle name="Normale 10 2 6 2" xfId="39446" xr:uid="{00000000-0005-0000-0000-000092990000}"/>
    <cellStyle name="Normale 10 2 6 2 2" xfId="39447" xr:uid="{00000000-0005-0000-0000-000093990000}"/>
    <cellStyle name="Normale 10 2 6 2 2 2" xfId="39448" xr:uid="{00000000-0005-0000-0000-000094990000}"/>
    <cellStyle name="Normale 10 2 6 2 2 3" xfId="39449" xr:uid="{00000000-0005-0000-0000-000095990000}"/>
    <cellStyle name="Normale 10 2 6 2 3" xfId="39450" xr:uid="{00000000-0005-0000-0000-000096990000}"/>
    <cellStyle name="Normale 10 2 6 2 4" xfId="39451" xr:uid="{00000000-0005-0000-0000-000097990000}"/>
    <cellStyle name="Normale 10 2 6 3" xfId="39452" xr:uid="{00000000-0005-0000-0000-000098990000}"/>
    <cellStyle name="Normale 10 2 6 3 2" xfId="39453" xr:uid="{00000000-0005-0000-0000-000099990000}"/>
    <cellStyle name="Normale 10 2 6 3 3" xfId="39454" xr:uid="{00000000-0005-0000-0000-00009A990000}"/>
    <cellStyle name="Normale 10 2 6 4" xfId="39455" xr:uid="{00000000-0005-0000-0000-00009B990000}"/>
    <cellStyle name="Normale 10 2 6 4 2" xfId="39456" xr:uid="{00000000-0005-0000-0000-00009C990000}"/>
    <cellStyle name="Normale 10 2 6 4 3" xfId="39457" xr:uid="{00000000-0005-0000-0000-00009D990000}"/>
    <cellStyle name="Normale 10 2 6 5" xfId="39458" xr:uid="{00000000-0005-0000-0000-00009E990000}"/>
    <cellStyle name="Normale 10 2 6 5 2" xfId="39459" xr:uid="{00000000-0005-0000-0000-00009F990000}"/>
    <cellStyle name="Normale 10 2 6 5 3" xfId="39460" xr:uid="{00000000-0005-0000-0000-0000A0990000}"/>
    <cellStyle name="Normale 10 2 6 6" xfId="39461" xr:uid="{00000000-0005-0000-0000-0000A1990000}"/>
    <cellStyle name="Normale 10 2 6 7" xfId="39462" xr:uid="{00000000-0005-0000-0000-0000A2990000}"/>
    <cellStyle name="Normale 10 2 7" xfId="39463" xr:uid="{00000000-0005-0000-0000-0000A3990000}"/>
    <cellStyle name="Normale 10 2 7 2" xfId="39464" xr:uid="{00000000-0005-0000-0000-0000A4990000}"/>
    <cellStyle name="Normale 10 2 7 2 2" xfId="39465" xr:uid="{00000000-0005-0000-0000-0000A5990000}"/>
    <cellStyle name="Normale 10 2 7 2 3" xfId="39466" xr:uid="{00000000-0005-0000-0000-0000A6990000}"/>
    <cellStyle name="Normale 10 2 7 3" xfId="39467" xr:uid="{00000000-0005-0000-0000-0000A7990000}"/>
    <cellStyle name="Normale 10 2 7 4" xfId="39468" xr:uid="{00000000-0005-0000-0000-0000A8990000}"/>
    <cellStyle name="Normale 10 2 8" xfId="39469" xr:uid="{00000000-0005-0000-0000-0000A9990000}"/>
    <cellStyle name="Normale 10 2 8 2" xfId="39470" xr:uid="{00000000-0005-0000-0000-0000AA990000}"/>
    <cellStyle name="Normale 10 2 8 3" xfId="39471" xr:uid="{00000000-0005-0000-0000-0000AB990000}"/>
    <cellStyle name="Normale 10 2 9" xfId="39472" xr:uid="{00000000-0005-0000-0000-0000AC990000}"/>
    <cellStyle name="Normale 10 2 9 2" xfId="39473" xr:uid="{00000000-0005-0000-0000-0000AD990000}"/>
    <cellStyle name="Normale 10 2 9 3" xfId="39474" xr:uid="{00000000-0005-0000-0000-0000AE990000}"/>
    <cellStyle name="Normale 10 3" xfId="39475" xr:uid="{00000000-0005-0000-0000-0000AF990000}"/>
    <cellStyle name="Normale 10 3 10" xfId="39476" xr:uid="{00000000-0005-0000-0000-0000B0990000}"/>
    <cellStyle name="Normale 10 3 2" xfId="39477" xr:uid="{00000000-0005-0000-0000-0000B1990000}"/>
    <cellStyle name="Normale 10 3 2 2" xfId="39478" xr:uid="{00000000-0005-0000-0000-0000B2990000}"/>
    <cellStyle name="Normale 10 3 2 2 2" xfId="39479" xr:uid="{00000000-0005-0000-0000-0000B3990000}"/>
    <cellStyle name="Normale 10 3 2 2 2 2" xfId="39480" xr:uid="{00000000-0005-0000-0000-0000B4990000}"/>
    <cellStyle name="Normale 10 3 2 2 2 3" xfId="39481" xr:uid="{00000000-0005-0000-0000-0000B5990000}"/>
    <cellStyle name="Normale 10 3 2 2 3" xfId="39482" xr:uid="{00000000-0005-0000-0000-0000B6990000}"/>
    <cellStyle name="Normale 10 3 2 2 4" xfId="39483" xr:uid="{00000000-0005-0000-0000-0000B7990000}"/>
    <cellStyle name="Normale 10 3 2 3" xfId="39484" xr:uid="{00000000-0005-0000-0000-0000B8990000}"/>
    <cellStyle name="Normale 10 3 2 3 2" xfId="39485" xr:uid="{00000000-0005-0000-0000-0000B9990000}"/>
    <cellStyle name="Normale 10 3 2 3 3" xfId="39486" xr:uid="{00000000-0005-0000-0000-0000BA990000}"/>
    <cellStyle name="Normale 10 3 2 4" xfId="39487" xr:uid="{00000000-0005-0000-0000-0000BB990000}"/>
    <cellStyle name="Normale 10 3 2 4 2" xfId="39488" xr:uid="{00000000-0005-0000-0000-0000BC990000}"/>
    <cellStyle name="Normale 10 3 2 4 3" xfId="39489" xr:uid="{00000000-0005-0000-0000-0000BD990000}"/>
    <cellStyle name="Normale 10 3 2 5" xfId="39490" xr:uid="{00000000-0005-0000-0000-0000BE990000}"/>
    <cellStyle name="Normale 10 3 2 5 2" xfId="39491" xr:uid="{00000000-0005-0000-0000-0000BF990000}"/>
    <cellStyle name="Normale 10 3 2 5 3" xfId="39492" xr:uid="{00000000-0005-0000-0000-0000C0990000}"/>
    <cellStyle name="Normale 10 3 2 6" xfId="39493" xr:uid="{00000000-0005-0000-0000-0000C1990000}"/>
    <cellStyle name="Normale 10 3 2 7" xfId="39494" xr:uid="{00000000-0005-0000-0000-0000C2990000}"/>
    <cellStyle name="Normale 10 3 3" xfId="39495" xr:uid="{00000000-0005-0000-0000-0000C3990000}"/>
    <cellStyle name="Normale 10 3 3 2" xfId="39496" xr:uid="{00000000-0005-0000-0000-0000C4990000}"/>
    <cellStyle name="Normale 10 3 3 2 2" xfId="39497" xr:uid="{00000000-0005-0000-0000-0000C5990000}"/>
    <cellStyle name="Normale 10 3 3 2 2 2" xfId="39498" xr:uid="{00000000-0005-0000-0000-0000C6990000}"/>
    <cellStyle name="Normale 10 3 3 2 2 3" xfId="39499" xr:uid="{00000000-0005-0000-0000-0000C7990000}"/>
    <cellStyle name="Normale 10 3 3 2 3" xfId="39500" xr:uid="{00000000-0005-0000-0000-0000C8990000}"/>
    <cellStyle name="Normale 10 3 3 2 4" xfId="39501" xr:uid="{00000000-0005-0000-0000-0000C9990000}"/>
    <cellStyle name="Normale 10 3 3 3" xfId="39502" xr:uid="{00000000-0005-0000-0000-0000CA990000}"/>
    <cellStyle name="Normale 10 3 3 3 2" xfId="39503" xr:uid="{00000000-0005-0000-0000-0000CB990000}"/>
    <cellStyle name="Normale 10 3 3 3 3" xfId="39504" xr:uid="{00000000-0005-0000-0000-0000CC990000}"/>
    <cellStyle name="Normale 10 3 3 4" xfId="39505" xr:uid="{00000000-0005-0000-0000-0000CD990000}"/>
    <cellStyle name="Normale 10 3 3 4 2" xfId="39506" xr:uid="{00000000-0005-0000-0000-0000CE990000}"/>
    <cellStyle name="Normale 10 3 3 4 3" xfId="39507" xr:uid="{00000000-0005-0000-0000-0000CF990000}"/>
    <cellStyle name="Normale 10 3 3 5" xfId="39508" xr:uid="{00000000-0005-0000-0000-0000D0990000}"/>
    <cellStyle name="Normale 10 3 3 5 2" xfId="39509" xr:uid="{00000000-0005-0000-0000-0000D1990000}"/>
    <cellStyle name="Normale 10 3 3 5 3" xfId="39510" xr:uid="{00000000-0005-0000-0000-0000D2990000}"/>
    <cellStyle name="Normale 10 3 3 6" xfId="39511" xr:uid="{00000000-0005-0000-0000-0000D3990000}"/>
    <cellStyle name="Normale 10 3 3 7" xfId="39512" xr:uid="{00000000-0005-0000-0000-0000D4990000}"/>
    <cellStyle name="Normale 10 3 4" xfId="39513" xr:uid="{00000000-0005-0000-0000-0000D5990000}"/>
    <cellStyle name="Normale 10 3 4 2" xfId="39514" xr:uid="{00000000-0005-0000-0000-0000D6990000}"/>
    <cellStyle name="Normale 10 3 4 2 2" xfId="39515" xr:uid="{00000000-0005-0000-0000-0000D7990000}"/>
    <cellStyle name="Normale 10 3 4 2 2 2" xfId="39516" xr:uid="{00000000-0005-0000-0000-0000D8990000}"/>
    <cellStyle name="Normale 10 3 4 2 2 3" xfId="39517" xr:uid="{00000000-0005-0000-0000-0000D9990000}"/>
    <cellStyle name="Normale 10 3 4 2 3" xfId="39518" xr:uid="{00000000-0005-0000-0000-0000DA990000}"/>
    <cellStyle name="Normale 10 3 4 2 4" xfId="39519" xr:uid="{00000000-0005-0000-0000-0000DB990000}"/>
    <cellStyle name="Normale 10 3 4 3" xfId="39520" xr:uid="{00000000-0005-0000-0000-0000DC990000}"/>
    <cellStyle name="Normale 10 3 4 3 2" xfId="39521" xr:uid="{00000000-0005-0000-0000-0000DD990000}"/>
    <cellStyle name="Normale 10 3 4 3 3" xfId="39522" xr:uid="{00000000-0005-0000-0000-0000DE990000}"/>
    <cellStyle name="Normale 10 3 4 4" xfId="39523" xr:uid="{00000000-0005-0000-0000-0000DF990000}"/>
    <cellStyle name="Normale 10 3 4 4 2" xfId="39524" xr:uid="{00000000-0005-0000-0000-0000E0990000}"/>
    <cellStyle name="Normale 10 3 4 4 3" xfId="39525" xr:uid="{00000000-0005-0000-0000-0000E1990000}"/>
    <cellStyle name="Normale 10 3 4 5" xfId="39526" xr:uid="{00000000-0005-0000-0000-0000E2990000}"/>
    <cellStyle name="Normale 10 3 4 5 2" xfId="39527" xr:uid="{00000000-0005-0000-0000-0000E3990000}"/>
    <cellStyle name="Normale 10 3 4 5 3" xfId="39528" xr:uid="{00000000-0005-0000-0000-0000E4990000}"/>
    <cellStyle name="Normale 10 3 4 6" xfId="39529" xr:uid="{00000000-0005-0000-0000-0000E5990000}"/>
    <cellStyle name="Normale 10 3 4 7" xfId="39530" xr:uid="{00000000-0005-0000-0000-0000E6990000}"/>
    <cellStyle name="Normale 10 3 5" xfId="39531" xr:uid="{00000000-0005-0000-0000-0000E7990000}"/>
    <cellStyle name="Normale 10 3 5 2" xfId="39532" xr:uid="{00000000-0005-0000-0000-0000E8990000}"/>
    <cellStyle name="Normale 10 3 5 2 2" xfId="39533" xr:uid="{00000000-0005-0000-0000-0000E9990000}"/>
    <cellStyle name="Normale 10 3 5 2 3" xfId="39534" xr:uid="{00000000-0005-0000-0000-0000EA990000}"/>
    <cellStyle name="Normale 10 3 5 3" xfId="39535" xr:uid="{00000000-0005-0000-0000-0000EB990000}"/>
    <cellStyle name="Normale 10 3 5 4" xfId="39536" xr:uid="{00000000-0005-0000-0000-0000EC990000}"/>
    <cellStyle name="Normale 10 3 6" xfId="39537" xr:uid="{00000000-0005-0000-0000-0000ED990000}"/>
    <cellStyle name="Normale 10 3 6 2" xfId="39538" xr:uid="{00000000-0005-0000-0000-0000EE990000}"/>
    <cellStyle name="Normale 10 3 6 3" xfId="39539" xr:uid="{00000000-0005-0000-0000-0000EF990000}"/>
    <cellStyle name="Normale 10 3 7" xfId="39540" xr:uid="{00000000-0005-0000-0000-0000F0990000}"/>
    <cellStyle name="Normale 10 3 7 2" xfId="39541" xr:uid="{00000000-0005-0000-0000-0000F1990000}"/>
    <cellStyle name="Normale 10 3 7 3" xfId="39542" xr:uid="{00000000-0005-0000-0000-0000F2990000}"/>
    <cellStyle name="Normale 10 3 8" xfId="39543" xr:uid="{00000000-0005-0000-0000-0000F3990000}"/>
    <cellStyle name="Normale 10 3 8 2" xfId="39544" xr:uid="{00000000-0005-0000-0000-0000F4990000}"/>
    <cellStyle name="Normale 10 3 8 3" xfId="39545" xr:uid="{00000000-0005-0000-0000-0000F5990000}"/>
    <cellStyle name="Normale 10 3 9" xfId="39546" xr:uid="{00000000-0005-0000-0000-0000F6990000}"/>
    <cellStyle name="Normale 10 4" xfId="39547" xr:uid="{00000000-0005-0000-0000-0000F7990000}"/>
    <cellStyle name="Normale 10 4 10" xfId="39548" xr:uid="{00000000-0005-0000-0000-0000F8990000}"/>
    <cellStyle name="Normale 10 4 2" xfId="39549" xr:uid="{00000000-0005-0000-0000-0000F9990000}"/>
    <cellStyle name="Normale 10 4 2 2" xfId="39550" xr:uid="{00000000-0005-0000-0000-0000FA990000}"/>
    <cellStyle name="Normale 10 4 2 2 2" xfId="39551" xr:uid="{00000000-0005-0000-0000-0000FB990000}"/>
    <cellStyle name="Normale 10 4 2 2 2 2" xfId="39552" xr:uid="{00000000-0005-0000-0000-0000FC990000}"/>
    <cellStyle name="Normale 10 4 2 2 2 3" xfId="39553" xr:uid="{00000000-0005-0000-0000-0000FD990000}"/>
    <cellStyle name="Normale 10 4 2 2 3" xfId="39554" xr:uid="{00000000-0005-0000-0000-0000FE990000}"/>
    <cellStyle name="Normale 10 4 2 2 4" xfId="39555" xr:uid="{00000000-0005-0000-0000-0000FF990000}"/>
    <cellStyle name="Normale 10 4 2 3" xfId="39556" xr:uid="{00000000-0005-0000-0000-0000009A0000}"/>
    <cellStyle name="Normale 10 4 2 3 2" xfId="39557" xr:uid="{00000000-0005-0000-0000-0000019A0000}"/>
    <cellStyle name="Normale 10 4 2 3 3" xfId="39558" xr:uid="{00000000-0005-0000-0000-0000029A0000}"/>
    <cellStyle name="Normale 10 4 2 4" xfId="39559" xr:uid="{00000000-0005-0000-0000-0000039A0000}"/>
    <cellStyle name="Normale 10 4 2 4 2" xfId="39560" xr:uid="{00000000-0005-0000-0000-0000049A0000}"/>
    <cellStyle name="Normale 10 4 2 4 3" xfId="39561" xr:uid="{00000000-0005-0000-0000-0000059A0000}"/>
    <cellStyle name="Normale 10 4 2 5" xfId="39562" xr:uid="{00000000-0005-0000-0000-0000069A0000}"/>
    <cellStyle name="Normale 10 4 2 5 2" xfId="39563" xr:uid="{00000000-0005-0000-0000-0000079A0000}"/>
    <cellStyle name="Normale 10 4 2 5 3" xfId="39564" xr:uid="{00000000-0005-0000-0000-0000089A0000}"/>
    <cellStyle name="Normale 10 4 2 6" xfId="39565" xr:uid="{00000000-0005-0000-0000-0000099A0000}"/>
    <cellStyle name="Normale 10 4 2 7" xfId="39566" xr:uid="{00000000-0005-0000-0000-00000A9A0000}"/>
    <cellStyle name="Normale 10 4 3" xfId="39567" xr:uid="{00000000-0005-0000-0000-00000B9A0000}"/>
    <cellStyle name="Normale 10 4 3 2" xfId="39568" xr:uid="{00000000-0005-0000-0000-00000C9A0000}"/>
    <cellStyle name="Normale 10 4 3 2 2" xfId="39569" xr:uid="{00000000-0005-0000-0000-00000D9A0000}"/>
    <cellStyle name="Normale 10 4 3 2 2 2" xfId="39570" xr:uid="{00000000-0005-0000-0000-00000E9A0000}"/>
    <cellStyle name="Normale 10 4 3 2 2 3" xfId="39571" xr:uid="{00000000-0005-0000-0000-00000F9A0000}"/>
    <cellStyle name="Normale 10 4 3 2 3" xfId="39572" xr:uid="{00000000-0005-0000-0000-0000109A0000}"/>
    <cellStyle name="Normale 10 4 3 2 4" xfId="39573" xr:uid="{00000000-0005-0000-0000-0000119A0000}"/>
    <cellStyle name="Normale 10 4 3 3" xfId="39574" xr:uid="{00000000-0005-0000-0000-0000129A0000}"/>
    <cellStyle name="Normale 10 4 3 3 2" xfId="39575" xr:uid="{00000000-0005-0000-0000-0000139A0000}"/>
    <cellStyle name="Normale 10 4 3 3 3" xfId="39576" xr:uid="{00000000-0005-0000-0000-0000149A0000}"/>
    <cellStyle name="Normale 10 4 3 4" xfId="39577" xr:uid="{00000000-0005-0000-0000-0000159A0000}"/>
    <cellStyle name="Normale 10 4 3 4 2" xfId="39578" xr:uid="{00000000-0005-0000-0000-0000169A0000}"/>
    <cellStyle name="Normale 10 4 3 4 3" xfId="39579" xr:uid="{00000000-0005-0000-0000-0000179A0000}"/>
    <cellStyle name="Normale 10 4 3 5" xfId="39580" xr:uid="{00000000-0005-0000-0000-0000189A0000}"/>
    <cellStyle name="Normale 10 4 3 5 2" xfId="39581" xr:uid="{00000000-0005-0000-0000-0000199A0000}"/>
    <cellStyle name="Normale 10 4 3 5 3" xfId="39582" xr:uid="{00000000-0005-0000-0000-00001A9A0000}"/>
    <cellStyle name="Normale 10 4 3 6" xfId="39583" xr:uid="{00000000-0005-0000-0000-00001B9A0000}"/>
    <cellStyle name="Normale 10 4 3 7" xfId="39584" xr:uid="{00000000-0005-0000-0000-00001C9A0000}"/>
    <cellStyle name="Normale 10 4 4" xfId="39585" xr:uid="{00000000-0005-0000-0000-00001D9A0000}"/>
    <cellStyle name="Normale 10 4 4 2" xfId="39586" xr:uid="{00000000-0005-0000-0000-00001E9A0000}"/>
    <cellStyle name="Normale 10 4 4 2 2" xfId="39587" xr:uid="{00000000-0005-0000-0000-00001F9A0000}"/>
    <cellStyle name="Normale 10 4 4 2 2 2" xfId="39588" xr:uid="{00000000-0005-0000-0000-0000209A0000}"/>
    <cellStyle name="Normale 10 4 4 2 2 3" xfId="39589" xr:uid="{00000000-0005-0000-0000-0000219A0000}"/>
    <cellStyle name="Normale 10 4 4 2 3" xfId="39590" xr:uid="{00000000-0005-0000-0000-0000229A0000}"/>
    <cellStyle name="Normale 10 4 4 2 4" xfId="39591" xr:uid="{00000000-0005-0000-0000-0000239A0000}"/>
    <cellStyle name="Normale 10 4 4 3" xfId="39592" xr:uid="{00000000-0005-0000-0000-0000249A0000}"/>
    <cellStyle name="Normale 10 4 4 3 2" xfId="39593" xr:uid="{00000000-0005-0000-0000-0000259A0000}"/>
    <cellStyle name="Normale 10 4 4 3 3" xfId="39594" xr:uid="{00000000-0005-0000-0000-0000269A0000}"/>
    <cellStyle name="Normale 10 4 4 4" xfId="39595" xr:uid="{00000000-0005-0000-0000-0000279A0000}"/>
    <cellStyle name="Normale 10 4 4 4 2" xfId="39596" xr:uid="{00000000-0005-0000-0000-0000289A0000}"/>
    <cellStyle name="Normale 10 4 4 4 3" xfId="39597" xr:uid="{00000000-0005-0000-0000-0000299A0000}"/>
    <cellStyle name="Normale 10 4 4 5" xfId="39598" xr:uid="{00000000-0005-0000-0000-00002A9A0000}"/>
    <cellStyle name="Normale 10 4 4 5 2" xfId="39599" xr:uid="{00000000-0005-0000-0000-00002B9A0000}"/>
    <cellStyle name="Normale 10 4 4 5 3" xfId="39600" xr:uid="{00000000-0005-0000-0000-00002C9A0000}"/>
    <cellStyle name="Normale 10 4 4 6" xfId="39601" xr:uid="{00000000-0005-0000-0000-00002D9A0000}"/>
    <cellStyle name="Normale 10 4 4 7" xfId="39602" xr:uid="{00000000-0005-0000-0000-00002E9A0000}"/>
    <cellStyle name="Normale 10 4 5" xfId="39603" xr:uid="{00000000-0005-0000-0000-00002F9A0000}"/>
    <cellStyle name="Normale 10 4 5 2" xfId="39604" xr:uid="{00000000-0005-0000-0000-0000309A0000}"/>
    <cellStyle name="Normale 10 4 5 2 2" xfId="39605" xr:uid="{00000000-0005-0000-0000-0000319A0000}"/>
    <cellStyle name="Normale 10 4 5 2 3" xfId="39606" xr:uid="{00000000-0005-0000-0000-0000329A0000}"/>
    <cellStyle name="Normale 10 4 5 3" xfId="39607" xr:uid="{00000000-0005-0000-0000-0000339A0000}"/>
    <cellStyle name="Normale 10 4 5 4" xfId="39608" xr:uid="{00000000-0005-0000-0000-0000349A0000}"/>
    <cellStyle name="Normale 10 4 6" xfId="39609" xr:uid="{00000000-0005-0000-0000-0000359A0000}"/>
    <cellStyle name="Normale 10 4 6 2" xfId="39610" xr:uid="{00000000-0005-0000-0000-0000369A0000}"/>
    <cellStyle name="Normale 10 4 6 3" xfId="39611" xr:uid="{00000000-0005-0000-0000-0000379A0000}"/>
    <cellStyle name="Normale 10 4 7" xfId="39612" xr:uid="{00000000-0005-0000-0000-0000389A0000}"/>
    <cellStyle name="Normale 10 4 7 2" xfId="39613" xr:uid="{00000000-0005-0000-0000-0000399A0000}"/>
    <cellStyle name="Normale 10 4 7 3" xfId="39614" xr:uid="{00000000-0005-0000-0000-00003A9A0000}"/>
    <cellStyle name="Normale 10 4 8" xfId="39615" xr:uid="{00000000-0005-0000-0000-00003B9A0000}"/>
    <cellStyle name="Normale 10 4 8 2" xfId="39616" xr:uid="{00000000-0005-0000-0000-00003C9A0000}"/>
    <cellStyle name="Normale 10 4 8 3" xfId="39617" xr:uid="{00000000-0005-0000-0000-00003D9A0000}"/>
    <cellStyle name="Normale 10 4 9" xfId="39618" xr:uid="{00000000-0005-0000-0000-00003E9A0000}"/>
    <cellStyle name="Normale 10 5" xfId="39619" xr:uid="{00000000-0005-0000-0000-00003F9A0000}"/>
    <cellStyle name="Normale 10 5 2" xfId="39620" xr:uid="{00000000-0005-0000-0000-0000409A0000}"/>
    <cellStyle name="Normale 10 5 2 2" xfId="39621" xr:uid="{00000000-0005-0000-0000-0000419A0000}"/>
    <cellStyle name="Normale 10 5 2 2 2" xfId="39622" xr:uid="{00000000-0005-0000-0000-0000429A0000}"/>
    <cellStyle name="Normale 10 5 2 2 2 2" xfId="39623" xr:uid="{00000000-0005-0000-0000-0000439A0000}"/>
    <cellStyle name="Normale 10 5 2 2 2 3" xfId="39624" xr:uid="{00000000-0005-0000-0000-0000449A0000}"/>
    <cellStyle name="Normale 10 5 2 2 3" xfId="39625" xr:uid="{00000000-0005-0000-0000-0000459A0000}"/>
    <cellStyle name="Normale 10 5 2 2 4" xfId="39626" xr:uid="{00000000-0005-0000-0000-0000469A0000}"/>
    <cellStyle name="Normale 10 5 2 3" xfId="39627" xr:uid="{00000000-0005-0000-0000-0000479A0000}"/>
    <cellStyle name="Normale 10 5 2 3 2" xfId="39628" xr:uid="{00000000-0005-0000-0000-0000489A0000}"/>
    <cellStyle name="Normale 10 5 2 3 3" xfId="39629" xr:uid="{00000000-0005-0000-0000-0000499A0000}"/>
    <cellStyle name="Normale 10 5 2 4" xfId="39630" xr:uid="{00000000-0005-0000-0000-00004A9A0000}"/>
    <cellStyle name="Normale 10 5 2 4 2" xfId="39631" xr:uid="{00000000-0005-0000-0000-00004B9A0000}"/>
    <cellStyle name="Normale 10 5 2 4 3" xfId="39632" xr:uid="{00000000-0005-0000-0000-00004C9A0000}"/>
    <cellStyle name="Normale 10 5 2 5" xfId="39633" xr:uid="{00000000-0005-0000-0000-00004D9A0000}"/>
    <cellStyle name="Normale 10 5 2 5 2" xfId="39634" xr:uid="{00000000-0005-0000-0000-00004E9A0000}"/>
    <cellStyle name="Normale 10 5 2 5 3" xfId="39635" xr:uid="{00000000-0005-0000-0000-00004F9A0000}"/>
    <cellStyle name="Normale 10 5 2 6" xfId="39636" xr:uid="{00000000-0005-0000-0000-0000509A0000}"/>
    <cellStyle name="Normale 10 5 2 7" xfId="39637" xr:uid="{00000000-0005-0000-0000-0000519A0000}"/>
    <cellStyle name="Normale 10 6" xfId="39638" xr:uid="{00000000-0005-0000-0000-0000529A0000}"/>
    <cellStyle name="Normale 10 6 2" xfId="39639" xr:uid="{00000000-0005-0000-0000-0000539A0000}"/>
    <cellStyle name="Normale 10 6 2 2" xfId="39640" xr:uid="{00000000-0005-0000-0000-0000549A0000}"/>
    <cellStyle name="Normale 10 6 2 2 2" xfId="39641" xr:uid="{00000000-0005-0000-0000-0000559A0000}"/>
    <cellStyle name="Normale 10 6 2 2 3" xfId="39642" xr:uid="{00000000-0005-0000-0000-0000569A0000}"/>
    <cellStyle name="Normale 10 6 2 3" xfId="39643" xr:uid="{00000000-0005-0000-0000-0000579A0000}"/>
    <cellStyle name="Normale 10 6 2 4" xfId="39644" xr:uid="{00000000-0005-0000-0000-0000589A0000}"/>
    <cellStyle name="Normale 10 6 3" xfId="39645" xr:uid="{00000000-0005-0000-0000-0000599A0000}"/>
    <cellStyle name="Normale 10 6 3 2" xfId="39646" xr:uid="{00000000-0005-0000-0000-00005A9A0000}"/>
    <cellStyle name="Normale 10 6 3 3" xfId="39647" xr:uid="{00000000-0005-0000-0000-00005B9A0000}"/>
    <cellStyle name="Normale 10 6 4" xfId="39648" xr:uid="{00000000-0005-0000-0000-00005C9A0000}"/>
    <cellStyle name="Normale 10 6 4 2" xfId="39649" xr:uid="{00000000-0005-0000-0000-00005D9A0000}"/>
    <cellStyle name="Normale 10 6 4 3" xfId="39650" xr:uid="{00000000-0005-0000-0000-00005E9A0000}"/>
    <cellStyle name="Normale 10 6 5" xfId="39651" xr:uid="{00000000-0005-0000-0000-00005F9A0000}"/>
    <cellStyle name="Normale 10 6 5 2" xfId="39652" xr:uid="{00000000-0005-0000-0000-0000609A0000}"/>
    <cellStyle name="Normale 10 6 5 3" xfId="39653" xr:uid="{00000000-0005-0000-0000-0000619A0000}"/>
    <cellStyle name="Normale 10 6 6" xfId="39654" xr:uid="{00000000-0005-0000-0000-0000629A0000}"/>
    <cellStyle name="Normale 10 6 7" xfId="39655" xr:uid="{00000000-0005-0000-0000-0000639A0000}"/>
    <cellStyle name="Normale 10 7" xfId="39656" xr:uid="{00000000-0005-0000-0000-0000649A0000}"/>
    <cellStyle name="Normale 10 7 2" xfId="39657" xr:uid="{00000000-0005-0000-0000-0000659A0000}"/>
    <cellStyle name="Normale 10 7 2 2" xfId="39658" xr:uid="{00000000-0005-0000-0000-0000669A0000}"/>
    <cellStyle name="Normale 10 7 2 2 2" xfId="39659" xr:uid="{00000000-0005-0000-0000-0000679A0000}"/>
    <cellStyle name="Normale 10 7 2 2 3" xfId="39660" xr:uid="{00000000-0005-0000-0000-0000689A0000}"/>
    <cellStyle name="Normale 10 7 2 3" xfId="39661" xr:uid="{00000000-0005-0000-0000-0000699A0000}"/>
    <cellStyle name="Normale 10 7 2 4" xfId="39662" xr:uid="{00000000-0005-0000-0000-00006A9A0000}"/>
    <cellStyle name="Normale 10 7 3" xfId="39663" xr:uid="{00000000-0005-0000-0000-00006B9A0000}"/>
    <cellStyle name="Normale 10 7 3 2" xfId="39664" xr:uid="{00000000-0005-0000-0000-00006C9A0000}"/>
    <cellStyle name="Normale 10 7 3 3" xfId="39665" xr:uid="{00000000-0005-0000-0000-00006D9A0000}"/>
    <cellStyle name="Normale 10 7 4" xfId="39666" xr:uid="{00000000-0005-0000-0000-00006E9A0000}"/>
    <cellStyle name="Normale 10 7 4 2" xfId="39667" xr:uid="{00000000-0005-0000-0000-00006F9A0000}"/>
    <cellStyle name="Normale 10 7 4 3" xfId="39668" xr:uid="{00000000-0005-0000-0000-0000709A0000}"/>
    <cellStyle name="Normale 10 7 5" xfId="39669" xr:uid="{00000000-0005-0000-0000-0000719A0000}"/>
    <cellStyle name="Normale 10 7 5 2" xfId="39670" xr:uid="{00000000-0005-0000-0000-0000729A0000}"/>
    <cellStyle name="Normale 10 7 5 3" xfId="39671" xr:uid="{00000000-0005-0000-0000-0000739A0000}"/>
    <cellStyle name="Normale 10 7 6" xfId="39672" xr:uid="{00000000-0005-0000-0000-0000749A0000}"/>
    <cellStyle name="Normale 10 7 7" xfId="39673" xr:uid="{00000000-0005-0000-0000-0000759A0000}"/>
    <cellStyle name="Normale 10 8" xfId="39674" xr:uid="{00000000-0005-0000-0000-0000769A0000}"/>
    <cellStyle name="Normale 10 8 2" xfId="39675" xr:uid="{00000000-0005-0000-0000-0000779A0000}"/>
    <cellStyle name="Normale 10 8 2 2" xfId="39676" xr:uid="{00000000-0005-0000-0000-0000789A0000}"/>
    <cellStyle name="Normale 10 8 2 3" xfId="39677" xr:uid="{00000000-0005-0000-0000-0000799A0000}"/>
    <cellStyle name="Normale 10 8 3" xfId="39678" xr:uid="{00000000-0005-0000-0000-00007A9A0000}"/>
    <cellStyle name="Normale 10 8 4" xfId="39679" xr:uid="{00000000-0005-0000-0000-00007B9A0000}"/>
    <cellStyle name="Normale 10 9" xfId="39680" xr:uid="{00000000-0005-0000-0000-00007C9A0000}"/>
    <cellStyle name="Normale 10 9 2" xfId="39681" xr:uid="{00000000-0005-0000-0000-00007D9A0000}"/>
    <cellStyle name="Normale 10 9 3" xfId="39682" xr:uid="{00000000-0005-0000-0000-00007E9A0000}"/>
    <cellStyle name="Normale 11" xfId="39683" xr:uid="{00000000-0005-0000-0000-00007F9A0000}"/>
    <cellStyle name="Normale 11 10" xfId="39684" xr:uid="{00000000-0005-0000-0000-0000809A0000}"/>
    <cellStyle name="Normale 11 10 2" xfId="39685" xr:uid="{00000000-0005-0000-0000-0000819A0000}"/>
    <cellStyle name="Normale 11 10 3" xfId="39686" xr:uid="{00000000-0005-0000-0000-0000829A0000}"/>
    <cellStyle name="Normale 11 11" xfId="39687" xr:uid="{00000000-0005-0000-0000-0000839A0000}"/>
    <cellStyle name="Normale 11 12" xfId="39688" xr:uid="{00000000-0005-0000-0000-0000849A0000}"/>
    <cellStyle name="Normale 11 2" xfId="39689" xr:uid="{00000000-0005-0000-0000-0000859A0000}"/>
    <cellStyle name="Normale 11 2 10" xfId="39690" xr:uid="{00000000-0005-0000-0000-0000869A0000}"/>
    <cellStyle name="Normale 11 2 2" xfId="39691" xr:uid="{00000000-0005-0000-0000-0000879A0000}"/>
    <cellStyle name="Normale 11 2 2 2" xfId="39692" xr:uid="{00000000-0005-0000-0000-0000889A0000}"/>
    <cellStyle name="Normale 11 2 2 2 2" xfId="39693" xr:uid="{00000000-0005-0000-0000-0000899A0000}"/>
    <cellStyle name="Normale 11 2 2 2 2 2" xfId="39694" xr:uid="{00000000-0005-0000-0000-00008A9A0000}"/>
    <cellStyle name="Normale 11 2 2 2 2 3" xfId="39695" xr:uid="{00000000-0005-0000-0000-00008B9A0000}"/>
    <cellStyle name="Normale 11 2 2 2 3" xfId="39696" xr:uid="{00000000-0005-0000-0000-00008C9A0000}"/>
    <cellStyle name="Normale 11 2 2 2 4" xfId="39697" xr:uid="{00000000-0005-0000-0000-00008D9A0000}"/>
    <cellStyle name="Normale 11 2 2 3" xfId="39698" xr:uid="{00000000-0005-0000-0000-00008E9A0000}"/>
    <cellStyle name="Normale 11 2 2 3 2" xfId="39699" xr:uid="{00000000-0005-0000-0000-00008F9A0000}"/>
    <cellStyle name="Normale 11 2 2 3 3" xfId="39700" xr:uid="{00000000-0005-0000-0000-0000909A0000}"/>
    <cellStyle name="Normale 11 2 2 4" xfId="39701" xr:uid="{00000000-0005-0000-0000-0000919A0000}"/>
    <cellStyle name="Normale 11 2 2 4 2" xfId="39702" xr:uid="{00000000-0005-0000-0000-0000929A0000}"/>
    <cellStyle name="Normale 11 2 2 4 3" xfId="39703" xr:uid="{00000000-0005-0000-0000-0000939A0000}"/>
    <cellStyle name="Normale 11 2 2 5" xfId="39704" xr:uid="{00000000-0005-0000-0000-0000949A0000}"/>
    <cellStyle name="Normale 11 2 2 5 2" xfId="39705" xr:uid="{00000000-0005-0000-0000-0000959A0000}"/>
    <cellStyle name="Normale 11 2 2 5 3" xfId="39706" xr:uid="{00000000-0005-0000-0000-0000969A0000}"/>
    <cellStyle name="Normale 11 2 2 6" xfId="39707" xr:uid="{00000000-0005-0000-0000-0000979A0000}"/>
    <cellStyle name="Normale 11 2 2 7" xfId="39708" xr:uid="{00000000-0005-0000-0000-0000989A0000}"/>
    <cellStyle name="Normale 11 2 3" xfId="39709" xr:uid="{00000000-0005-0000-0000-0000999A0000}"/>
    <cellStyle name="Normale 11 2 3 2" xfId="39710" xr:uid="{00000000-0005-0000-0000-00009A9A0000}"/>
    <cellStyle name="Normale 11 2 3 2 2" xfId="39711" xr:uid="{00000000-0005-0000-0000-00009B9A0000}"/>
    <cellStyle name="Normale 11 2 3 2 2 2" xfId="39712" xr:uid="{00000000-0005-0000-0000-00009C9A0000}"/>
    <cellStyle name="Normale 11 2 3 2 2 3" xfId="39713" xr:uid="{00000000-0005-0000-0000-00009D9A0000}"/>
    <cellStyle name="Normale 11 2 3 2 3" xfId="39714" xr:uid="{00000000-0005-0000-0000-00009E9A0000}"/>
    <cellStyle name="Normale 11 2 3 2 4" xfId="39715" xr:uid="{00000000-0005-0000-0000-00009F9A0000}"/>
    <cellStyle name="Normale 11 2 3 3" xfId="39716" xr:uid="{00000000-0005-0000-0000-0000A09A0000}"/>
    <cellStyle name="Normale 11 2 3 3 2" xfId="39717" xr:uid="{00000000-0005-0000-0000-0000A19A0000}"/>
    <cellStyle name="Normale 11 2 3 3 3" xfId="39718" xr:uid="{00000000-0005-0000-0000-0000A29A0000}"/>
    <cellStyle name="Normale 11 2 3 4" xfId="39719" xr:uid="{00000000-0005-0000-0000-0000A39A0000}"/>
    <cellStyle name="Normale 11 2 3 4 2" xfId="39720" xr:uid="{00000000-0005-0000-0000-0000A49A0000}"/>
    <cellStyle name="Normale 11 2 3 4 3" xfId="39721" xr:uid="{00000000-0005-0000-0000-0000A59A0000}"/>
    <cellStyle name="Normale 11 2 3 5" xfId="39722" xr:uid="{00000000-0005-0000-0000-0000A69A0000}"/>
    <cellStyle name="Normale 11 2 3 5 2" xfId="39723" xr:uid="{00000000-0005-0000-0000-0000A79A0000}"/>
    <cellStyle name="Normale 11 2 3 5 3" xfId="39724" xr:uid="{00000000-0005-0000-0000-0000A89A0000}"/>
    <cellStyle name="Normale 11 2 3 6" xfId="39725" xr:uid="{00000000-0005-0000-0000-0000A99A0000}"/>
    <cellStyle name="Normale 11 2 3 7" xfId="39726" xr:uid="{00000000-0005-0000-0000-0000AA9A0000}"/>
    <cellStyle name="Normale 11 2 4" xfId="39727" xr:uid="{00000000-0005-0000-0000-0000AB9A0000}"/>
    <cellStyle name="Normale 11 2 4 2" xfId="39728" xr:uid="{00000000-0005-0000-0000-0000AC9A0000}"/>
    <cellStyle name="Normale 11 2 4 2 2" xfId="39729" xr:uid="{00000000-0005-0000-0000-0000AD9A0000}"/>
    <cellStyle name="Normale 11 2 4 2 2 2" xfId="39730" xr:uid="{00000000-0005-0000-0000-0000AE9A0000}"/>
    <cellStyle name="Normale 11 2 4 2 2 3" xfId="39731" xr:uid="{00000000-0005-0000-0000-0000AF9A0000}"/>
    <cellStyle name="Normale 11 2 4 2 3" xfId="39732" xr:uid="{00000000-0005-0000-0000-0000B09A0000}"/>
    <cellStyle name="Normale 11 2 4 2 4" xfId="39733" xr:uid="{00000000-0005-0000-0000-0000B19A0000}"/>
    <cellStyle name="Normale 11 2 4 3" xfId="39734" xr:uid="{00000000-0005-0000-0000-0000B29A0000}"/>
    <cellStyle name="Normale 11 2 4 3 2" xfId="39735" xr:uid="{00000000-0005-0000-0000-0000B39A0000}"/>
    <cellStyle name="Normale 11 2 4 3 3" xfId="39736" xr:uid="{00000000-0005-0000-0000-0000B49A0000}"/>
    <cellStyle name="Normale 11 2 4 4" xfId="39737" xr:uid="{00000000-0005-0000-0000-0000B59A0000}"/>
    <cellStyle name="Normale 11 2 4 4 2" xfId="39738" xr:uid="{00000000-0005-0000-0000-0000B69A0000}"/>
    <cellStyle name="Normale 11 2 4 4 3" xfId="39739" xr:uid="{00000000-0005-0000-0000-0000B79A0000}"/>
    <cellStyle name="Normale 11 2 4 5" xfId="39740" xr:uid="{00000000-0005-0000-0000-0000B89A0000}"/>
    <cellStyle name="Normale 11 2 4 5 2" xfId="39741" xr:uid="{00000000-0005-0000-0000-0000B99A0000}"/>
    <cellStyle name="Normale 11 2 4 5 3" xfId="39742" xr:uid="{00000000-0005-0000-0000-0000BA9A0000}"/>
    <cellStyle name="Normale 11 2 4 6" xfId="39743" xr:uid="{00000000-0005-0000-0000-0000BB9A0000}"/>
    <cellStyle name="Normale 11 2 4 7" xfId="39744" xr:uid="{00000000-0005-0000-0000-0000BC9A0000}"/>
    <cellStyle name="Normale 11 2 5" xfId="39745" xr:uid="{00000000-0005-0000-0000-0000BD9A0000}"/>
    <cellStyle name="Normale 11 2 5 2" xfId="39746" xr:uid="{00000000-0005-0000-0000-0000BE9A0000}"/>
    <cellStyle name="Normale 11 2 5 2 2" xfId="39747" xr:uid="{00000000-0005-0000-0000-0000BF9A0000}"/>
    <cellStyle name="Normale 11 2 5 2 3" xfId="39748" xr:uid="{00000000-0005-0000-0000-0000C09A0000}"/>
    <cellStyle name="Normale 11 2 5 3" xfId="39749" xr:uid="{00000000-0005-0000-0000-0000C19A0000}"/>
    <cellStyle name="Normale 11 2 5 4" xfId="39750" xr:uid="{00000000-0005-0000-0000-0000C29A0000}"/>
    <cellStyle name="Normale 11 2 6" xfId="39751" xr:uid="{00000000-0005-0000-0000-0000C39A0000}"/>
    <cellStyle name="Normale 11 2 6 2" xfId="39752" xr:uid="{00000000-0005-0000-0000-0000C49A0000}"/>
    <cellStyle name="Normale 11 2 6 3" xfId="39753" xr:uid="{00000000-0005-0000-0000-0000C59A0000}"/>
    <cellStyle name="Normale 11 2 7" xfId="39754" xr:uid="{00000000-0005-0000-0000-0000C69A0000}"/>
    <cellStyle name="Normale 11 2 7 2" xfId="39755" xr:uid="{00000000-0005-0000-0000-0000C79A0000}"/>
    <cellStyle name="Normale 11 2 7 3" xfId="39756" xr:uid="{00000000-0005-0000-0000-0000C89A0000}"/>
    <cellStyle name="Normale 11 2 8" xfId="39757" xr:uid="{00000000-0005-0000-0000-0000C99A0000}"/>
    <cellStyle name="Normale 11 2 8 2" xfId="39758" xr:uid="{00000000-0005-0000-0000-0000CA9A0000}"/>
    <cellStyle name="Normale 11 2 8 3" xfId="39759" xr:uid="{00000000-0005-0000-0000-0000CB9A0000}"/>
    <cellStyle name="Normale 11 2 9" xfId="39760" xr:uid="{00000000-0005-0000-0000-0000CC9A0000}"/>
    <cellStyle name="Normale 11 3" xfId="39761" xr:uid="{00000000-0005-0000-0000-0000CD9A0000}"/>
    <cellStyle name="Normale 11 3 10" xfId="39762" xr:uid="{00000000-0005-0000-0000-0000CE9A0000}"/>
    <cellStyle name="Normale 11 3 2" xfId="39763" xr:uid="{00000000-0005-0000-0000-0000CF9A0000}"/>
    <cellStyle name="Normale 11 3 2 2" xfId="39764" xr:uid="{00000000-0005-0000-0000-0000D09A0000}"/>
    <cellStyle name="Normale 11 3 2 2 2" xfId="39765" xr:uid="{00000000-0005-0000-0000-0000D19A0000}"/>
    <cellStyle name="Normale 11 3 2 2 2 2" xfId="39766" xr:uid="{00000000-0005-0000-0000-0000D29A0000}"/>
    <cellStyle name="Normale 11 3 2 2 2 3" xfId="39767" xr:uid="{00000000-0005-0000-0000-0000D39A0000}"/>
    <cellStyle name="Normale 11 3 2 2 3" xfId="39768" xr:uid="{00000000-0005-0000-0000-0000D49A0000}"/>
    <cellStyle name="Normale 11 3 2 2 4" xfId="39769" xr:uid="{00000000-0005-0000-0000-0000D59A0000}"/>
    <cellStyle name="Normale 11 3 2 3" xfId="39770" xr:uid="{00000000-0005-0000-0000-0000D69A0000}"/>
    <cellStyle name="Normale 11 3 2 3 2" xfId="39771" xr:uid="{00000000-0005-0000-0000-0000D79A0000}"/>
    <cellStyle name="Normale 11 3 2 3 3" xfId="39772" xr:uid="{00000000-0005-0000-0000-0000D89A0000}"/>
    <cellStyle name="Normale 11 3 2 4" xfId="39773" xr:uid="{00000000-0005-0000-0000-0000D99A0000}"/>
    <cellStyle name="Normale 11 3 2 4 2" xfId="39774" xr:uid="{00000000-0005-0000-0000-0000DA9A0000}"/>
    <cellStyle name="Normale 11 3 2 4 3" xfId="39775" xr:uid="{00000000-0005-0000-0000-0000DB9A0000}"/>
    <cellStyle name="Normale 11 3 2 5" xfId="39776" xr:uid="{00000000-0005-0000-0000-0000DC9A0000}"/>
    <cellStyle name="Normale 11 3 2 5 2" xfId="39777" xr:uid="{00000000-0005-0000-0000-0000DD9A0000}"/>
    <cellStyle name="Normale 11 3 2 5 3" xfId="39778" xr:uid="{00000000-0005-0000-0000-0000DE9A0000}"/>
    <cellStyle name="Normale 11 3 2 6" xfId="39779" xr:uid="{00000000-0005-0000-0000-0000DF9A0000}"/>
    <cellStyle name="Normale 11 3 2 7" xfId="39780" xr:uid="{00000000-0005-0000-0000-0000E09A0000}"/>
    <cellStyle name="Normale 11 3 3" xfId="39781" xr:uid="{00000000-0005-0000-0000-0000E19A0000}"/>
    <cellStyle name="Normale 11 3 3 2" xfId="39782" xr:uid="{00000000-0005-0000-0000-0000E29A0000}"/>
    <cellStyle name="Normale 11 3 3 2 2" xfId="39783" xr:uid="{00000000-0005-0000-0000-0000E39A0000}"/>
    <cellStyle name="Normale 11 3 3 2 2 2" xfId="39784" xr:uid="{00000000-0005-0000-0000-0000E49A0000}"/>
    <cellStyle name="Normale 11 3 3 2 2 3" xfId="39785" xr:uid="{00000000-0005-0000-0000-0000E59A0000}"/>
    <cellStyle name="Normale 11 3 3 2 3" xfId="39786" xr:uid="{00000000-0005-0000-0000-0000E69A0000}"/>
    <cellStyle name="Normale 11 3 3 2 4" xfId="39787" xr:uid="{00000000-0005-0000-0000-0000E79A0000}"/>
    <cellStyle name="Normale 11 3 3 3" xfId="39788" xr:uid="{00000000-0005-0000-0000-0000E89A0000}"/>
    <cellStyle name="Normale 11 3 3 3 2" xfId="39789" xr:uid="{00000000-0005-0000-0000-0000E99A0000}"/>
    <cellStyle name="Normale 11 3 3 3 3" xfId="39790" xr:uid="{00000000-0005-0000-0000-0000EA9A0000}"/>
    <cellStyle name="Normale 11 3 3 4" xfId="39791" xr:uid="{00000000-0005-0000-0000-0000EB9A0000}"/>
    <cellStyle name="Normale 11 3 3 4 2" xfId="39792" xr:uid="{00000000-0005-0000-0000-0000EC9A0000}"/>
    <cellStyle name="Normale 11 3 3 4 3" xfId="39793" xr:uid="{00000000-0005-0000-0000-0000ED9A0000}"/>
    <cellStyle name="Normale 11 3 3 5" xfId="39794" xr:uid="{00000000-0005-0000-0000-0000EE9A0000}"/>
    <cellStyle name="Normale 11 3 3 5 2" xfId="39795" xr:uid="{00000000-0005-0000-0000-0000EF9A0000}"/>
    <cellStyle name="Normale 11 3 3 5 3" xfId="39796" xr:uid="{00000000-0005-0000-0000-0000F09A0000}"/>
    <cellStyle name="Normale 11 3 3 6" xfId="39797" xr:uid="{00000000-0005-0000-0000-0000F19A0000}"/>
    <cellStyle name="Normale 11 3 3 7" xfId="39798" xr:uid="{00000000-0005-0000-0000-0000F29A0000}"/>
    <cellStyle name="Normale 11 3 4" xfId="39799" xr:uid="{00000000-0005-0000-0000-0000F39A0000}"/>
    <cellStyle name="Normale 11 3 4 2" xfId="39800" xr:uid="{00000000-0005-0000-0000-0000F49A0000}"/>
    <cellStyle name="Normale 11 3 4 2 2" xfId="39801" xr:uid="{00000000-0005-0000-0000-0000F59A0000}"/>
    <cellStyle name="Normale 11 3 4 2 2 2" xfId="39802" xr:uid="{00000000-0005-0000-0000-0000F69A0000}"/>
    <cellStyle name="Normale 11 3 4 2 2 3" xfId="39803" xr:uid="{00000000-0005-0000-0000-0000F79A0000}"/>
    <cellStyle name="Normale 11 3 4 2 3" xfId="39804" xr:uid="{00000000-0005-0000-0000-0000F89A0000}"/>
    <cellStyle name="Normale 11 3 4 2 4" xfId="39805" xr:uid="{00000000-0005-0000-0000-0000F99A0000}"/>
    <cellStyle name="Normale 11 3 4 3" xfId="39806" xr:uid="{00000000-0005-0000-0000-0000FA9A0000}"/>
    <cellStyle name="Normale 11 3 4 3 2" xfId="39807" xr:uid="{00000000-0005-0000-0000-0000FB9A0000}"/>
    <cellStyle name="Normale 11 3 4 3 3" xfId="39808" xr:uid="{00000000-0005-0000-0000-0000FC9A0000}"/>
    <cellStyle name="Normale 11 3 4 4" xfId="39809" xr:uid="{00000000-0005-0000-0000-0000FD9A0000}"/>
    <cellStyle name="Normale 11 3 4 4 2" xfId="39810" xr:uid="{00000000-0005-0000-0000-0000FE9A0000}"/>
    <cellStyle name="Normale 11 3 4 4 3" xfId="39811" xr:uid="{00000000-0005-0000-0000-0000FF9A0000}"/>
    <cellStyle name="Normale 11 3 4 5" xfId="39812" xr:uid="{00000000-0005-0000-0000-0000009B0000}"/>
    <cellStyle name="Normale 11 3 4 5 2" xfId="39813" xr:uid="{00000000-0005-0000-0000-0000019B0000}"/>
    <cellStyle name="Normale 11 3 4 5 3" xfId="39814" xr:uid="{00000000-0005-0000-0000-0000029B0000}"/>
    <cellStyle name="Normale 11 3 4 6" xfId="39815" xr:uid="{00000000-0005-0000-0000-0000039B0000}"/>
    <cellStyle name="Normale 11 3 4 7" xfId="39816" xr:uid="{00000000-0005-0000-0000-0000049B0000}"/>
    <cellStyle name="Normale 11 3 5" xfId="39817" xr:uid="{00000000-0005-0000-0000-0000059B0000}"/>
    <cellStyle name="Normale 11 3 5 2" xfId="39818" xr:uid="{00000000-0005-0000-0000-0000069B0000}"/>
    <cellStyle name="Normale 11 3 5 2 2" xfId="39819" xr:uid="{00000000-0005-0000-0000-0000079B0000}"/>
    <cellStyle name="Normale 11 3 5 2 3" xfId="39820" xr:uid="{00000000-0005-0000-0000-0000089B0000}"/>
    <cellStyle name="Normale 11 3 5 3" xfId="39821" xr:uid="{00000000-0005-0000-0000-0000099B0000}"/>
    <cellStyle name="Normale 11 3 5 4" xfId="39822" xr:uid="{00000000-0005-0000-0000-00000A9B0000}"/>
    <cellStyle name="Normale 11 3 6" xfId="39823" xr:uid="{00000000-0005-0000-0000-00000B9B0000}"/>
    <cellStyle name="Normale 11 3 6 2" xfId="39824" xr:uid="{00000000-0005-0000-0000-00000C9B0000}"/>
    <cellStyle name="Normale 11 3 6 3" xfId="39825" xr:uid="{00000000-0005-0000-0000-00000D9B0000}"/>
    <cellStyle name="Normale 11 3 7" xfId="39826" xr:uid="{00000000-0005-0000-0000-00000E9B0000}"/>
    <cellStyle name="Normale 11 3 7 2" xfId="39827" xr:uid="{00000000-0005-0000-0000-00000F9B0000}"/>
    <cellStyle name="Normale 11 3 7 3" xfId="39828" xr:uid="{00000000-0005-0000-0000-0000109B0000}"/>
    <cellStyle name="Normale 11 3 8" xfId="39829" xr:uid="{00000000-0005-0000-0000-0000119B0000}"/>
    <cellStyle name="Normale 11 3 8 2" xfId="39830" xr:uid="{00000000-0005-0000-0000-0000129B0000}"/>
    <cellStyle name="Normale 11 3 8 3" xfId="39831" xr:uid="{00000000-0005-0000-0000-0000139B0000}"/>
    <cellStyle name="Normale 11 3 9" xfId="39832" xr:uid="{00000000-0005-0000-0000-0000149B0000}"/>
    <cellStyle name="Normale 11 4" xfId="39833" xr:uid="{00000000-0005-0000-0000-0000159B0000}"/>
    <cellStyle name="Normale 11 4 2" xfId="39834" xr:uid="{00000000-0005-0000-0000-0000169B0000}"/>
    <cellStyle name="Normale 11 4 2 2" xfId="39835" xr:uid="{00000000-0005-0000-0000-0000179B0000}"/>
    <cellStyle name="Normale 11 4 2 2 2" xfId="39836" xr:uid="{00000000-0005-0000-0000-0000189B0000}"/>
    <cellStyle name="Normale 11 4 2 2 2 2" xfId="39837" xr:uid="{00000000-0005-0000-0000-0000199B0000}"/>
    <cellStyle name="Normale 11 4 2 2 2 3" xfId="39838" xr:uid="{00000000-0005-0000-0000-00001A9B0000}"/>
    <cellStyle name="Normale 11 4 2 2 3" xfId="39839" xr:uid="{00000000-0005-0000-0000-00001B9B0000}"/>
    <cellStyle name="Normale 11 4 2 2 4" xfId="39840" xr:uid="{00000000-0005-0000-0000-00001C9B0000}"/>
    <cellStyle name="Normale 11 4 2 3" xfId="39841" xr:uid="{00000000-0005-0000-0000-00001D9B0000}"/>
    <cellStyle name="Normale 11 4 2 3 2" xfId="39842" xr:uid="{00000000-0005-0000-0000-00001E9B0000}"/>
    <cellStyle name="Normale 11 4 2 3 3" xfId="39843" xr:uid="{00000000-0005-0000-0000-00001F9B0000}"/>
    <cellStyle name="Normale 11 4 2 4" xfId="39844" xr:uid="{00000000-0005-0000-0000-0000209B0000}"/>
    <cellStyle name="Normale 11 4 2 4 2" xfId="39845" xr:uid="{00000000-0005-0000-0000-0000219B0000}"/>
    <cellStyle name="Normale 11 4 2 4 3" xfId="39846" xr:uid="{00000000-0005-0000-0000-0000229B0000}"/>
    <cellStyle name="Normale 11 4 2 5" xfId="39847" xr:uid="{00000000-0005-0000-0000-0000239B0000}"/>
    <cellStyle name="Normale 11 4 2 5 2" xfId="39848" xr:uid="{00000000-0005-0000-0000-0000249B0000}"/>
    <cellStyle name="Normale 11 4 2 5 3" xfId="39849" xr:uid="{00000000-0005-0000-0000-0000259B0000}"/>
    <cellStyle name="Normale 11 4 2 6" xfId="39850" xr:uid="{00000000-0005-0000-0000-0000269B0000}"/>
    <cellStyle name="Normale 11 4 2 7" xfId="39851" xr:uid="{00000000-0005-0000-0000-0000279B0000}"/>
    <cellStyle name="Normale 11 5" xfId="39852" xr:uid="{00000000-0005-0000-0000-0000289B0000}"/>
    <cellStyle name="Normale 11 5 2" xfId="39853" xr:uid="{00000000-0005-0000-0000-0000299B0000}"/>
    <cellStyle name="Normale 11 5 2 2" xfId="39854" xr:uid="{00000000-0005-0000-0000-00002A9B0000}"/>
    <cellStyle name="Normale 11 5 2 2 2" xfId="39855" xr:uid="{00000000-0005-0000-0000-00002B9B0000}"/>
    <cellStyle name="Normale 11 5 2 2 3" xfId="39856" xr:uid="{00000000-0005-0000-0000-00002C9B0000}"/>
    <cellStyle name="Normale 11 5 2 3" xfId="39857" xr:uid="{00000000-0005-0000-0000-00002D9B0000}"/>
    <cellStyle name="Normale 11 5 2 4" xfId="39858" xr:uid="{00000000-0005-0000-0000-00002E9B0000}"/>
    <cellStyle name="Normale 11 5 3" xfId="39859" xr:uid="{00000000-0005-0000-0000-00002F9B0000}"/>
    <cellStyle name="Normale 11 5 3 2" xfId="39860" xr:uid="{00000000-0005-0000-0000-0000309B0000}"/>
    <cellStyle name="Normale 11 5 3 3" xfId="39861" xr:uid="{00000000-0005-0000-0000-0000319B0000}"/>
    <cellStyle name="Normale 11 5 4" xfId="39862" xr:uid="{00000000-0005-0000-0000-0000329B0000}"/>
    <cellStyle name="Normale 11 5 4 2" xfId="39863" xr:uid="{00000000-0005-0000-0000-0000339B0000}"/>
    <cellStyle name="Normale 11 5 4 3" xfId="39864" xr:uid="{00000000-0005-0000-0000-0000349B0000}"/>
    <cellStyle name="Normale 11 5 5" xfId="39865" xr:uid="{00000000-0005-0000-0000-0000359B0000}"/>
    <cellStyle name="Normale 11 5 5 2" xfId="39866" xr:uid="{00000000-0005-0000-0000-0000369B0000}"/>
    <cellStyle name="Normale 11 5 5 3" xfId="39867" xr:uid="{00000000-0005-0000-0000-0000379B0000}"/>
    <cellStyle name="Normale 11 5 6" xfId="39868" xr:uid="{00000000-0005-0000-0000-0000389B0000}"/>
    <cellStyle name="Normale 11 5 7" xfId="39869" xr:uid="{00000000-0005-0000-0000-0000399B0000}"/>
    <cellStyle name="Normale 11 6" xfId="39870" xr:uid="{00000000-0005-0000-0000-00003A9B0000}"/>
    <cellStyle name="Normale 11 6 2" xfId="39871" xr:uid="{00000000-0005-0000-0000-00003B9B0000}"/>
    <cellStyle name="Normale 11 6 2 2" xfId="39872" xr:uid="{00000000-0005-0000-0000-00003C9B0000}"/>
    <cellStyle name="Normale 11 6 2 2 2" xfId="39873" xr:uid="{00000000-0005-0000-0000-00003D9B0000}"/>
    <cellStyle name="Normale 11 6 2 2 3" xfId="39874" xr:uid="{00000000-0005-0000-0000-00003E9B0000}"/>
    <cellStyle name="Normale 11 6 2 3" xfId="39875" xr:uid="{00000000-0005-0000-0000-00003F9B0000}"/>
    <cellStyle name="Normale 11 6 2 4" xfId="39876" xr:uid="{00000000-0005-0000-0000-0000409B0000}"/>
    <cellStyle name="Normale 11 6 3" xfId="39877" xr:uid="{00000000-0005-0000-0000-0000419B0000}"/>
    <cellStyle name="Normale 11 6 3 2" xfId="39878" xr:uid="{00000000-0005-0000-0000-0000429B0000}"/>
    <cellStyle name="Normale 11 6 3 3" xfId="39879" xr:uid="{00000000-0005-0000-0000-0000439B0000}"/>
    <cellStyle name="Normale 11 6 4" xfId="39880" xr:uid="{00000000-0005-0000-0000-0000449B0000}"/>
    <cellStyle name="Normale 11 6 4 2" xfId="39881" xr:uid="{00000000-0005-0000-0000-0000459B0000}"/>
    <cellStyle name="Normale 11 6 4 3" xfId="39882" xr:uid="{00000000-0005-0000-0000-0000469B0000}"/>
    <cellStyle name="Normale 11 6 5" xfId="39883" xr:uid="{00000000-0005-0000-0000-0000479B0000}"/>
    <cellStyle name="Normale 11 6 5 2" xfId="39884" xr:uid="{00000000-0005-0000-0000-0000489B0000}"/>
    <cellStyle name="Normale 11 6 5 3" xfId="39885" xr:uid="{00000000-0005-0000-0000-0000499B0000}"/>
    <cellStyle name="Normale 11 6 6" xfId="39886" xr:uid="{00000000-0005-0000-0000-00004A9B0000}"/>
    <cellStyle name="Normale 11 6 7" xfId="39887" xr:uid="{00000000-0005-0000-0000-00004B9B0000}"/>
    <cellStyle name="Normale 11 7" xfId="39888" xr:uid="{00000000-0005-0000-0000-00004C9B0000}"/>
    <cellStyle name="Normale 11 7 2" xfId="39889" xr:uid="{00000000-0005-0000-0000-00004D9B0000}"/>
    <cellStyle name="Normale 11 7 2 2" xfId="39890" xr:uid="{00000000-0005-0000-0000-00004E9B0000}"/>
    <cellStyle name="Normale 11 7 2 3" xfId="39891" xr:uid="{00000000-0005-0000-0000-00004F9B0000}"/>
    <cellStyle name="Normale 11 7 3" xfId="39892" xr:uid="{00000000-0005-0000-0000-0000509B0000}"/>
    <cellStyle name="Normale 11 7 4" xfId="39893" xr:uid="{00000000-0005-0000-0000-0000519B0000}"/>
    <cellStyle name="Normale 11 8" xfId="39894" xr:uid="{00000000-0005-0000-0000-0000529B0000}"/>
    <cellStyle name="Normale 11 8 2" xfId="39895" xr:uid="{00000000-0005-0000-0000-0000539B0000}"/>
    <cellStyle name="Normale 11 8 3" xfId="39896" xr:uid="{00000000-0005-0000-0000-0000549B0000}"/>
    <cellStyle name="Normale 11 9" xfId="39897" xr:uid="{00000000-0005-0000-0000-0000559B0000}"/>
    <cellStyle name="Normale 11 9 2" xfId="39898" xr:uid="{00000000-0005-0000-0000-0000569B0000}"/>
    <cellStyle name="Normale 11 9 3" xfId="39899" xr:uid="{00000000-0005-0000-0000-0000579B0000}"/>
    <cellStyle name="Normale 12" xfId="39900" xr:uid="{00000000-0005-0000-0000-0000589B0000}"/>
    <cellStyle name="Normale 12 10" xfId="39901" xr:uid="{00000000-0005-0000-0000-0000599B0000}"/>
    <cellStyle name="Normale 12 10 2" xfId="39902" xr:uid="{00000000-0005-0000-0000-00005A9B0000}"/>
    <cellStyle name="Normale 12 10 3" xfId="39903" xr:uid="{00000000-0005-0000-0000-00005B9B0000}"/>
    <cellStyle name="Normale 12 11" xfId="39904" xr:uid="{00000000-0005-0000-0000-00005C9B0000}"/>
    <cellStyle name="Normale 12 12" xfId="39905" xr:uid="{00000000-0005-0000-0000-00005D9B0000}"/>
    <cellStyle name="Normale 12 2" xfId="39906" xr:uid="{00000000-0005-0000-0000-00005E9B0000}"/>
    <cellStyle name="Normale 12 2 10" xfId="39907" xr:uid="{00000000-0005-0000-0000-00005F9B0000}"/>
    <cellStyle name="Normale 12 2 2" xfId="39908" xr:uid="{00000000-0005-0000-0000-0000609B0000}"/>
    <cellStyle name="Normale 12 2 2 2" xfId="39909" xr:uid="{00000000-0005-0000-0000-0000619B0000}"/>
    <cellStyle name="Normale 12 2 2 2 2" xfId="39910" xr:uid="{00000000-0005-0000-0000-0000629B0000}"/>
    <cellStyle name="Normale 12 2 2 2 2 2" xfId="39911" xr:uid="{00000000-0005-0000-0000-0000639B0000}"/>
    <cellStyle name="Normale 12 2 2 2 2 3" xfId="39912" xr:uid="{00000000-0005-0000-0000-0000649B0000}"/>
    <cellStyle name="Normale 12 2 2 2 3" xfId="39913" xr:uid="{00000000-0005-0000-0000-0000659B0000}"/>
    <cellStyle name="Normale 12 2 2 2 4" xfId="39914" xr:uid="{00000000-0005-0000-0000-0000669B0000}"/>
    <cellStyle name="Normale 12 2 2 3" xfId="39915" xr:uid="{00000000-0005-0000-0000-0000679B0000}"/>
    <cellStyle name="Normale 12 2 2 3 2" xfId="39916" xr:uid="{00000000-0005-0000-0000-0000689B0000}"/>
    <cellStyle name="Normale 12 2 2 3 3" xfId="39917" xr:uid="{00000000-0005-0000-0000-0000699B0000}"/>
    <cellStyle name="Normale 12 2 2 4" xfId="39918" xr:uid="{00000000-0005-0000-0000-00006A9B0000}"/>
    <cellStyle name="Normale 12 2 2 4 2" xfId="39919" xr:uid="{00000000-0005-0000-0000-00006B9B0000}"/>
    <cellStyle name="Normale 12 2 2 4 3" xfId="39920" xr:uid="{00000000-0005-0000-0000-00006C9B0000}"/>
    <cellStyle name="Normale 12 2 2 5" xfId="39921" xr:uid="{00000000-0005-0000-0000-00006D9B0000}"/>
    <cellStyle name="Normale 12 2 2 5 2" xfId="39922" xr:uid="{00000000-0005-0000-0000-00006E9B0000}"/>
    <cellStyle name="Normale 12 2 2 5 3" xfId="39923" xr:uid="{00000000-0005-0000-0000-00006F9B0000}"/>
    <cellStyle name="Normale 12 2 2 6" xfId="39924" xr:uid="{00000000-0005-0000-0000-0000709B0000}"/>
    <cellStyle name="Normale 12 2 2 7" xfId="39925" xr:uid="{00000000-0005-0000-0000-0000719B0000}"/>
    <cellStyle name="Normale 12 2 3" xfId="39926" xr:uid="{00000000-0005-0000-0000-0000729B0000}"/>
    <cellStyle name="Normale 12 2 3 2" xfId="39927" xr:uid="{00000000-0005-0000-0000-0000739B0000}"/>
    <cellStyle name="Normale 12 2 3 2 2" xfId="39928" xr:uid="{00000000-0005-0000-0000-0000749B0000}"/>
    <cellStyle name="Normale 12 2 3 2 2 2" xfId="39929" xr:uid="{00000000-0005-0000-0000-0000759B0000}"/>
    <cellStyle name="Normale 12 2 3 2 2 3" xfId="39930" xr:uid="{00000000-0005-0000-0000-0000769B0000}"/>
    <cellStyle name="Normale 12 2 3 2 3" xfId="39931" xr:uid="{00000000-0005-0000-0000-0000779B0000}"/>
    <cellStyle name="Normale 12 2 3 2 4" xfId="39932" xr:uid="{00000000-0005-0000-0000-0000789B0000}"/>
    <cellStyle name="Normale 12 2 3 3" xfId="39933" xr:uid="{00000000-0005-0000-0000-0000799B0000}"/>
    <cellStyle name="Normale 12 2 3 3 2" xfId="39934" xr:uid="{00000000-0005-0000-0000-00007A9B0000}"/>
    <cellStyle name="Normale 12 2 3 3 3" xfId="39935" xr:uid="{00000000-0005-0000-0000-00007B9B0000}"/>
    <cellStyle name="Normale 12 2 3 4" xfId="39936" xr:uid="{00000000-0005-0000-0000-00007C9B0000}"/>
    <cellStyle name="Normale 12 2 3 4 2" xfId="39937" xr:uid="{00000000-0005-0000-0000-00007D9B0000}"/>
    <cellStyle name="Normale 12 2 3 4 3" xfId="39938" xr:uid="{00000000-0005-0000-0000-00007E9B0000}"/>
    <cellStyle name="Normale 12 2 3 5" xfId="39939" xr:uid="{00000000-0005-0000-0000-00007F9B0000}"/>
    <cellStyle name="Normale 12 2 3 5 2" xfId="39940" xr:uid="{00000000-0005-0000-0000-0000809B0000}"/>
    <cellStyle name="Normale 12 2 3 5 3" xfId="39941" xr:uid="{00000000-0005-0000-0000-0000819B0000}"/>
    <cellStyle name="Normale 12 2 3 6" xfId="39942" xr:uid="{00000000-0005-0000-0000-0000829B0000}"/>
    <cellStyle name="Normale 12 2 3 7" xfId="39943" xr:uid="{00000000-0005-0000-0000-0000839B0000}"/>
    <cellStyle name="Normale 12 2 4" xfId="39944" xr:uid="{00000000-0005-0000-0000-0000849B0000}"/>
    <cellStyle name="Normale 12 2 4 2" xfId="39945" xr:uid="{00000000-0005-0000-0000-0000859B0000}"/>
    <cellStyle name="Normale 12 2 4 2 2" xfId="39946" xr:uid="{00000000-0005-0000-0000-0000869B0000}"/>
    <cellStyle name="Normale 12 2 4 2 2 2" xfId="39947" xr:uid="{00000000-0005-0000-0000-0000879B0000}"/>
    <cellStyle name="Normale 12 2 4 2 2 3" xfId="39948" xr:uid="{00000000-0005-0000-0000-0000889B0000}"/>
    <cellStyle name="Normale 12 2 4 2 3" xfId="39949" xr:uid="{00000000-0005-0000-0000-0000899B0000}"/>
    <cellStyle name="Normale 12 2 4 2 4" xfId="39950" xr:uid="{00000000-0005-0000-0000-00008A9B0000}"/>
    <cellStyle name="Normale 12 2 4 3" xfId="39951" xr:uid="{00000000-0005-0000-0000-00008B9B0000}"/>
    <cellStyle name="Normale 12 2 4 3 2" xfId="39952" xr:uid="{00000000-0005-0000-0000-00008C9B0000}"/>
    <cellStyle name="Normale 12 2 4 3 3" xfId="39953" xr:uid="{00000000-0005-0000-0000-00008D9B0000}"/>
    <cellStyle name="Normale 12 2 4 4" xfId="39954" xr:uid="{00000000-0005-0000-0000-00008E9B0000}"/>
    <cellStyle name="Normale 12 2 4 4 2" xfId="39955" xr:uid="{00000000-0005-0000-0000-00008F9B0000}"/>
    <cellStyle name="Normale 12 2 4 4 3" xfId="39956" xr:uid="{00000000-0005-0000-0000-0000909B0000}"/>
    <cellStyle name="Normale 12 2 4 5" xfId="39957" xr:uid="{00000000-0005-0000-0000-0000919B0000}"/>
    <cellStyle name="Normale 12 2 4 5 2" xfId="39958" xr:uid="{00000000-0005-0000-0000-0000929B0000}"/>
    <cellStyle name="Normale 12 2 4 5 3" xfId="39959" xr:uid="{00000000-0005-0000-0000-0000939B0000}"/>
    <cellStyle name="Normale 12 2 4 6" xfId="39960" xr:uid="{00000000-0005-0000-0000-0000949B0000}"/>
    <cellStyle name="Normale 12 2 4 7" xfId="39961" xr:uid="{00000000-0005-0000-0000-0000959B0000}"/>
    <cellStyle name="Normale 12 2 5" xfId="39962" xr:uid="{00000000-0005-0000-0000-0000969B0000}"/>
    <cellStyle name="Normale 12 2 5 2" xfId="39963" xr:uid="{00000000-0005-0000-0000-0000979B0000}"/>
    <cellStyle name="Normale 12 2 5 2 2" xfId="39964" xr:uid="{00000000-0005-0000-0000-0000989B0000}"/>
    <cellStyle name="Normale 12 2 5 2 3" xfId="39965" xr:uid="{00000000-0005-0000-0000-0000999B0000}"/>
    <cellStyle name="Normale 12 2 5 3" xfId="39966" xr:uid="{00000000-0005-0000-0000-00009A9B0000}"/>
    <cellStyle name="Normale 12 2 5 4" xfId="39967" xr:uid="{00000000-0005-0000-0000-00009B9B0000}"/>
    <cellStyle name="Normale 12 2 6" xfId="39968" xr:uid="{00000000-0005-0000-0000-00009C9B0000}"/>
    <cellStyle name="Normale 12 2 6 2" xfId="39969" xr:uid="{00000000-0005-0000-0000-00009D9B0000}"/>
    <cellStyle name="Normale 12 2 6 3" xfId="39970" xr:uid="{00000000-0005-0000-0000-00009E9B0000}"/>
    <cellStyle name="Normale 12 2 7" xfId="39971" xr:uid="{00000000-0005-0000-0000-00009F9B0000}"/>
    <cellStyle name="Normale 12 2 7 2" xfId="39972" xr:uid="{00000000-0005-0000-0000-0000A09B0000}"/>
    <cellStyle name="Normale 12 2 7 3" xfId="39973" xr:uid="{00000000-0005-0000-0000-0000A19B0000}"/>
    <cellStyle name="Normale 12 2 8" xfId="39974" xr:uid="{00000000-0005-0000-0000-0000A29B0000}"/>
    <cellStyle name="Normale 12 2 8 2" xfId="39975" xr:uid="{00000000-0005-0000-0000-0000A39B0000}"/>
    <cellStyle name="Normale 12 2 8 3" xfId="39976" xr:uid="{00000000-0005-0000-0000-0000A49B0000}"/>
    <cellStyle name="Normale 12 2 9" xfId="39977" xr:uid="{00000000-0005-0000-0000-0000A59B0000}"/>
    <cellStyle name="Normale 12 3" xfId="39978" xr:uid="{00000000-0005-0000-0000-0000A69B0000}"/>
    <cellStyle name="Normale 12 3 10" xfId="39979" xr:uid="{00000000-0005-0000-0000-0000A79B0000}"/>
    <cellStyle name="Normale 12 3 2" xfId="39980" xr:uid="{00000000-0005-0000-0000-0000A89B0000}"/>
    <cellStyle name="Normale 12 3 2 2" xfId="39981" xr:uid="{00000000-0005-0000-0000-0000A99B0000}"/>
    <cellStyle name="Normale 12 3 2 2 2" xfId="39982" xr:uid="{00000000-0005-0000-0000-0000AA9B0000}"/>
    <cellStyle name="Normale 12 3 2 2 2 2" xfId="39983" xr:uid="{00000000-0005-0000-0000-0000AB9B0000}"/>
    <cellStyle name="Normale 12 3 2 2 2 3" xfId="39984" xr:uid="{00000000-0005-0000-0000-0000AC9B0000}"/>
    <cellStyle name="Normale 12 3 2 2 3" xfId="39985" xr:uid="{00000000-0005-0000-0000-0000AD9B0000}"/>
    <cellStyle name="Normale 12 3 2 2 4" xfId="39986" xr:uid="{00000000-0005-0000-0000-0000AE9B0000}"/>
    <cellStyle name="Normale 12 3 2 3" xfId="39987" xr:uid="{00000000-0005-0000-0000-0000AF9B0000}"/>
    <cellStyle name="Normale 12 3 2 3 2" xfId="39988" xr:uid="{00000000-0005-0000-0000-0000B09B0000}"/>
    <cellStyle name="Normale 12 3 2 3 3" xfId="39989" xr:uid="{00000000-0005-0000-0000-0000B19B0000}"/>
    <cellStyle name="Normale 12 3 2 4" xfId="39990" xr:uid="{00000000-0005-0000-0000-0000B29B0000}"/>
    <cellStyle name="Normale 12 3 2 4 2" xfId="39991" xr:uid="{00000000-0005-0000-0000-0000B39B0000}"/>
    <cellStyle name="Normale 12 3 2 4 3" xfId="39992" xr:uid="{00000000-0005-0000-0000-0000B49B0000}"/>
    <cellStyle name="Normale 12 3 2 5" xfId="39993" xr:uid="{00000000-0005-0000-0000-0000B59B0000}"/>
    <cellStyle name="Normale 12 3 2 5 2" xfId="39994" xr:uid="{00000000-0005-0000-0000-0000B69B0000}"/>
    <cellStyle name="Normale 12 3 2 5 3" xfId="39995" xr:uid="{00000000-0005-0000-0000-0000B79B0000}"/>
    <cellStyle name="Normale 12 3 2 6" xfId="39996" xr:uid="{00000000-0005-0000-0000-0000B89B0000}"/>
    <cellStyle name="Normale 12 3 2 7" xfId="39997" xr:uid="{00000000-0005-0000-0000-0000B99B0000}"/>
    <cellStyle name="Normale 12 3 3" xfId="39998" xr:uid="{00000000-0005-0000-0000-0000BA9B0000}"/>
    <cellStyle name="Normale 12 3 3 2" xfId="39999" xr:uid="{00000000-0005-0000-0000-0000BB9B0000}"/>
    <cellStyle name="Normale 12 3 3 2 2" xfId="40000" xr:uid="{00000000-0005-0000-0000-0000BC9B0000}"/>
    <cellStyle name="Normale 12 3 3 2 2 2" xfId="40001" xr:uid="{00000000-0005-0000-0000-0000BD9B0000}"/>
    <cellStyle name="Normale 12 3 3 2 2 3" xfId="40002" xr:uid="{00000000-0005-0000-0000-0000BE9B0000}"/>
    <cellStyle name="Normale 12 3 3 2 3" xfId="40003" xr:uid="{00000000-0005-0000-0000-0000BF9B0000}"/>
    <cellStyle name="Normale 12 3 3 2 4" xfId="40004" xr:uid="{00000000-0005-0000-0000-0000C09B0000}"/>
    <cellStyle name="Normale 12 3 3 3" xfId="40005" xr:uid="{00000000-0005-0000-0000-0000C19B0000}"/>
    <cellStyle name="Normale 12 3 3 3 2" xfId="40006" xr:uid="{00000000-0005-0000-0000-0000C29B0000}"/>
    <cellStyle name="Normale 12 3 3 3 3" xfId="40007" xr:uid="{00000000-0005-0000-0000-0000C39B0000}"/>
    <cellStyle name="Normale 12 3 3 4" xfId="40008" xr:uid="{00000000-0005-0000-0000-0000C49B0000}"/>
    <cellStyle name="Normale 12 3 3 4 2" xfId="40009" xr:uid="{00000000-0005-0000-0000-0000C59B0000}"/>
    <cellStyle name="Normale 12 3 3 4 3" xfId="40010" xr:uid="{00000000-0005-0000-0000-0000C69B0000}"/>
    <cellStyle name="Normale 12 3 3 5" xfId="40011" xr:uid="{00000000-0005-0000-0000-0000C79B0000}"/>
    <cellStyle name="Normale 12 3 3 5 2" xfId="40012" xr:uid="{00000000-0005-0000-0000-0000C89B0000}"/>
    <cellStyle name="Normale 12 3 3 5 3" xfId="40013" xr:uid="{00000000-0005-0000-0000-0000C99B0000}"/>
    <cellStyle name="Normale 12 3 3 6" xfId="40014" xr:uid="{00000000-0005-0000-0000-0000CA9B0000}"/>
    <cellStyle name="Normale 12 3 3 7" xfId="40015" xr:uid="{00000000-0005-0000-0000-0000CB9B0000}"/>
    <cellStyle name="Normale 12 3 4" xfId="40016" xr:uid="{00000000-0005-0000-0000-0000CC9B0000}"/>
    <cellStyle name="Normale 12 3 4 2" xfId="40017" xr:uid="{00000000-0005-0000-0000-0000CD9B0000}"/>
    <cellStyle name="Normale 12 3 4 2 2" xfId="40018" xr:uid="{00000000-0005-0000-0000-0000CE9B0000}"/>
    <cellStyle name="Normale 12 3 4 2 2 2" xfId="40019" xr:uid="{00000000-0005-0000-0000-0000CF9B0000}"/>
    <cellStyle name="Normale 12 3 4 2 2 3" xfId="40020" xr:uid="{00000000-0005-0000-0000-0000D09B0000}"/>
    <cellStyle name="Normale 12 3 4 2 3" xfId="40021" xr:uid="{00000000-0005-0000-0000-0000D19B0000}"/>
    <cellStyle name="Normale 12 3 4 2 4" xfId="40022" xr:uid="{00000000-0005-0000-0000-0000D29B0000}"/>
    <cellStyle name="Normale 12 3 4 3" xfId="40023" xr:uid="{00000000-0005-0000-0000-0000D39B0000}"/>
    <cellStyle name="Normale 12 3 4 3 2" xfId="40024" xr:uid="{00000000-0005-0000-0000-0000D49B0000}"/>
    <cellStyle name="Normale 12 3 4 3 3" xfId="40025" xr:uid="{00000000-0005-0000-0000-0000D59B0000}"/>
    <cellStyle name="Normale 12 3 4 4" xfId="40026" xr:uid="{00000000-0005-0000-0000-0000D69B0000}"/>
    <cellStyle name="Normale 12 3 4 4 2" xfId="40027" xr:uid="{00000000-0005-0000-0000-0000D79B0000}"/>
    <cellStyle name="Normale 12 3 4 4 3" xfId="40028" xr:uid="{00000000-0005-0000-0000-0000D89B0000}"/>
    <cellStyle name="Normale 12 3 4 5" xfId="40029" xr:uid="{00000000-0005-0000-0000-0000D99B0000}"/>
    <cellStyle name="Normale 12 3 4 5 2" xfId="40030" xr:uid="{00000000-0005-0000-0000-0000DA9B0000}"/>
    <cellStyle name="Normale 12 3 4 5 3" xfId="40031" xr:uid="{00000000-0005-0000-0000-0000DB9B0000}"/>
    <cellStyle name="Normale 12 3 4 6" xfId="40032" xr:uid="{00000000-0005-0000-0000-0000DC9B0000}"/>
    <cellStyle name="Normale 12 3 4 7" xfId="40033" xr:uid="{00000000-0005-0000-0000-0000DD9B0000}"/>
    <cellStyle name="Normale 12 3 5" xfId="40034" xr:uid="{00000000-0005-0000-0000-0000DE9B0000}"/>
    <cellStyle name="Normale 12 3 5 2" xfId="40035" xr:uid="{00000000-0005-0000-0000-0000DF9B0000}"/>
    <cellStyle name="Normale 12 3 5 2 2" xfId="40036" xr:uid="{00000000-0005-0000-0000-0000E09B0000}"/>
    <cellStyle name="Normale 12 3 5 2 3" xfId="40037" xr:uid="{00000000-0005-0000-0000-0000E19B0000}"/>
    <cellStyle name="Normale 12 3 5 3" xfId="40038" xr:uid="{00000000-0005-0000-0000-0000E29B0000}"/>
    <cellStyle name="Normale 12 3 5 4" xfId="40039" xr:uid="{00000000-0005-0000-0000-0000E39B0000}"/>
    <cellStyle name="Normale 12 3 6" xfId="40040" xr:uid="{00000000-0005-0000-0000-0000E49B0000}"/>
    <cellStyle name="Normale 12 3 6 2" xfId="40041" xr:uid="{00000000-0005-0000-0000-0000E59B0000}"/>
    <cellStyle name="Normale 12 3 6 3" xfId="40042" xr:uid="{00000000-0005-0000-0000-0000E69B0000}"/>
    <cellStyle name="Normale 12 3 7" xfId="40043" xr:uid="{00000000-0005-0000-0000-0000E79B0000}"/>
    <cellStyle name="Normale 12 3 7 2" xfId="40044" xr:uid="{00000000-0005-0000-0000-0000E89B0000}"/>
    <cellStyle name="Normale 12 3 7 3" xfId="40045" xr:uid="{00000000-0005-0000-0000-0000E99B0000}"/>
    <cellStyle name="Normale 12 3 8" xfId="40046" xr:uid="{00000000-0005-0000-0000-0000EA9B0000}"/>
    <cellStyle name="Normale 12 3 8 2" xfId="40047" xr:uid="{00000000-0005-0000-0000-0000EB9B0000}"/>
    <cellStyle name="Normale 12 3 8 3" xfId="40048" xr:uid="{00000000-0005-0000-0000-0000EC9B0000}"/>
    <cellStyle name="Normale 12 3 9" xfId="40049" xr:uid="{00000000-0005-0000-0000-0000ED9B0000}"/>
    <cellStyle name="Normale 12 4" xfId="40050" xr:uid="{00000000-0005-0000-0000-0000EE9B0000}"/>
    <cellStyle name="Normale 12 4 2" xfId="40051" xr:uid="{00000000-0005-0000-0000-0000EF9B0000}"/>
    <cellStyle name="Normale 12 4 2 2" xfId="40052" xr:uid="{00000000-0005-0000-0000-0000F09B0000}"/>
    <cellStyle name="Normale 12 4 2 2 2" xfId="40053" xr:uid="{00000000-0005-0000-0000-0000F19B0000}"/>
    <cellStyle name="Normale 12 4 2 2 3" xfId="40054" xr:uid="{00000000-0005-0000-0000-0000F29B0000}"/>
    <cellStyle name="Normale 12 4 2 3" xfId="40055" xr:uid="{00000000-0005-0000-0000-0000F39B0000}"/>
    <cellStyle name="Normale 12 4 2 4" xfId="40056" xr:uid="{00000000-0005-0000-0000-0000F49B0000}"/>
    <cellStyle name="Normale 12 4 3" xfId="40057" xr:uid="{00000000-0005-0000-0000-0000F59B0000}"/>
    <cellStyle name="Normale 12 4 3 2" xfId="40058" xr:uid="{00000000-0005-0000-0000-0000F69B0000}"/>
    <cellStyle name="Normale 12 4 3 3" xfId="40059" xr:uid="{00000000-0005-0000-0000-0000F79B0000}"/>
    <cellStyle name="Normale 12 4 4" xfId="40060" xr:uid="{00000000-0005-0000-0000-0000F89B0000}"/>
    <cellStyle name="Normale 12 4 4 2" xfId="40061" xr:uid="{00000000-0005-0000-0000-0000F99B0000}"/>
    <cellStyle name="Normale 12 4 4 3" xfId="40062" xr:uid="{00000000-0005-0000-0000-0000FA9B0000}"/>
    <cellStyle name="Normale 12 4 5" xfId="40063" xr:uid="{00000000-0005-0000-0000-0000FB9B0000}"/>
    <cellStyle name="Normale 12 4 5 2" xfId="40064" xr:uid="{00000000-0005-0000-0000-0000FC9B0000}"/>
    <cellStyle name="Normale 12 4 5 3" xfId="40065" xr:uid="{00000000-0005-0000-0000-0000FD9B0000}"/>
    <cellStyle name="Normale 12 4 6" xfId="40066" xr:uid="{00000000-0005-0000-0000-0000FE9B0000}"/>
    <cellStyle name="Normale 12 4 7" xfId="40067" xr:uid="{00000000-0005-0000-0000-0000FF9B0000}"/>
    <cellStyle name="Normale 12 5" xfId="40068" xr:uid="{00000000-0005-0000-0000-0000009C0000}"/>
    <cellStyle name="Normale 12 5 2" xfId="40069" xr:uid="{00000000-0005-0000-0000-0000019C0000}"/>
    <cellStyle name="Normale 12 5 2 2" xfId="40070" xr:uid="{00000000-0005-0000-0000-0000029C0000}"/>
    <cellStyle name="Normale 12 5 2 2 2" xfId="40071" xr:uid="{00000000-0005-0000-0000-0000039C0000}"/>
    <cellStyle name="Normale 12 5 2 2 3" xfId="40072" xr:uid="{00000000-0005-0000-0000-0000049C0000}"/>
    <cellStyle name="Normale 12 5 2 3" xfId="40073" xr:uid="{00000000-0005-0000-0000-0000059C0000}"/>
    <cellStyle name="Normale 12 5 2 4" xfId="40074" xr:uid="{00000000-0005-0000-0000-0000069C0000}"/>
    <cellStyle name="Normale 12 5 3" xfId="40075" xr:uid="{00000000-0005-0000-0000-0000079C0000}"/>
    <cellStyle name="Normale 12 5 3 2" xfId="40076" xr:uid="{00000000-0005-0000-0000-0000089C0000}"/>
    <cellStyle name="Normale 12 5 3 3" xfId="40077" xr:uid="{00000000-0005-0000-0000-0000099C0000}"/>
    <cellStyle name="Normale 12 5 4" xfId="40078" xr:uid="{00000000-0005-0000-0000-00000A9C0000}"/>
    <cellStyle name="Normale 12 5 4 2" xfId="40079" xr:uid="{00000000-0005-0000-0000-00000B9C0000}"/>
    <cellStyle name="Normale 12 5 4 3" xfId="40080" xr:uid="{00000000-0005-0000-0000-00000C9C0000}"/>
    <cellStyle name="Normale 12 5 5" xfId="40081" xr:uid="{00000000-0005-0000-0000-00000D9C0000}"/>
    <cellStyle name="Normale 12 5 5 2" xfId="40082" xr:uid="{00000000-0005-0000-0000-00000E9C0000}"/>
    <cellStyle name="Normale 12 5 5 3" xfId="40083" xr:uid="{00000000-0005-0000-0000-00000F9C0000}"/>
    <cellStyle name="Normale 12 5 6" xfId="40084" xr:uid="{00000000-0005-0000-0000-0000109C0000}"/>
    <cellStyle name="Normale 12 5 7" xfId="40085" xr:uid="{00000000-0005-0000-0000-0000119C0000}"/>
    <cellStyle name="Normale 12 6" xfId="40086" xr:uid="{00000000-0005-0000-0000-0000129C0000}"/>
    <cellStyle name="Normale 12 6 2" xfId="40087" xr:uid="{00000000-0005-0000-0000-0000139C0000}"/>
    <cellStyle name="Normale 12 6 2 2" xfId="40088" xr:uid="{00000000-0005-0000-0000-0000149C0000}"/>
    <cellStyle name="Normale 12 6 2 2 2" xfId="40089" xr:uid="{00000000-0005-0000-0000-0000159C0000}"/>
    <cellStyle name="Normale 12 6 2 2 3" xfId="40090" xr:uid="{00000000-0005-0000-0000-0000169C0000}"/>
    <cellStyle name="Normale 12 6 2 3" xfId="40091" xr:uid="{00000000-0005-0000-0000-0000179C0000}"/>
    <cellStyle name="Normale 12 6 2 4" xfId="40092" xr:uid="{00000000-0005-0000-0000-0000189C0000}"/>
    <cellStyle name="Normale 12 6 3" xfId="40093" xr:uid="{00000000-0005-0000-0000-0000199C0000}"/>
    <cellStyle name="Normale 12 6 3 2" xfId="40094" xr:uid="{00000000-0005-0000-0000-00001A9C0000}"/>
    <cellStyle name="Normale 12 6 3 3" xfId="40095" xr:uid="{00000000-0005-0000-0000-00001B9C0000}"/>
    <cellStyle name="Normale 12 6 4" xfId="40096" xr:uid="{00000000-0005-0000-0000-00001C9C0000}"/>
    <cellStyle name="Normale 12 6 4 2" xfId="40097" xr:uid="{00000000-0005-0000-0000-00001D9C0000}"/>
    <cellStyle name="Normale 12 6 4 3" xfId="40098" xr:uid="{00000000-0005-0000-0000-00001E9C0000}"/>
    <cellStyle name="Normale 12 6 5" xfId="40099" xr:uid="{00000000-0005-0000-0000-00001F9C0000}"/>
    <cellStyle name="Normale 12 6 5 2" xfId="40100" xr:uid="{00000000-0005-0000-0000-0000209C0000}"/>
    <cellStyle name="Normale 12 6 5 3" xfId="40101" xr:uid="{00000000-0005-0000-0000-0000219C0000}"/>
    <cellStyle name="Normale 12 6 6" xfId="40102" xr:uid="{00000000-0005-0000-0000-0000229C0000}"/>
    <cellStyle name="Normale 12 6 7" xfId="40103" xr:uid="{00000000-0005-0000-0000-0000239C0000}"/>
    <cellStyle name="Normale 12 7" xfId="40104" xr:uid="{00000000-0005-0000-0000-0000249C0000}"/>
    <cellStyle name="Normale 12 7 2" xfId="40105" xr:uid="{00000000-0005-0000-0000-0000259C0000}"/>
    <cellStyle name="Normale 12 7 2 2" xfId="40106" xr:uid="{00000000-0005-0000-0000-0000269C0000}"/>
    <cellStyle name="Normale 12 7 2 3" xfId="40107" xr:uid="{00000000-0005-0000-0000-0000279C0000}"/>
    <cellStyle name="Normale 12 7 3" xfId="40108" xr:uid="{00000000-0005-0000-0000-0000289C0000}"/>
    <cellStyle name="Normale 12 7 4" xfId="40109" xr:uid="{00000000-0005-0000-0000-0000299C0000}"/>
    <cellStyle name="Normale 12 8" xfId="40110" xr:uid="{00000000-0005-0000-0000-00002A9C0000}"/>
    <cellStyle name="Normale 12 8 2" xfId="40111" xr:uid="{00000000-0005-0000-0000-00002B9C0000}"/>
    <cellStyle name="Normale 12 8 3" xfId="40112" xr:uid="{00000000-0005-0000-0000-00002C9C0000}"/>
    <cellStyle name="Normale 12 9" xfId="40113" xr:uid="{00000000-0005-0000-0000-00002D9C0000}"/>
    <cellStyle name="Normale 12 9 2" xfId="40114" xr:uid="{00000000-0005-0000-0000-00002E9C0000}"/>
    <cellStyle name="Normale 12 9 3" xfId="40115" xr:uid="{00000000-0005-0000-0000-00002F9C0000}"/>
    <cellStyle name="Normale 13" xfId="40116" xr:uid="{00000000-0005-0000-0000-0000309C0000}"/>
    <cellStyle name="Normale 13 10" xfId="40117" xr:uid="{00000000-0005-0000-0000-0000319C0000}"/>
    <cellStyle name="Normale 13 10 2" xfId="40118" xr:uid="{00000000-0005-0000-0000-0000329C0000}"/>
    <cellStyle name="Normale 13 10 3" xfId="40119" xr:uid="{00000000-0005-0000-0000-0000339C0000}"/>
    <cellStyle name="Normale 13 11" xfId="40120" xr:uid="{00000000-0005-0000-0000-0000349C0000}"/>
    <cellStyle name="Normale 13 12" xfId="40121" xr:uid="{00000000-0005-0000-0000-0000359C0000}"/>
    <cellStyle name="Normale 13 2" xfId="40122" xr:uid="{00000000-0005-0000-0000-0000369C0000}"/>
    <cellStyle name="Normale 13 2 10" xfId="40123" xr:uid="{00000000-0005-0000-0000-0000379C0000}"/>
    <cellStyle name="Normale 13 2 2" xfId="40124" xr:uid="{00000000-0005-0000-0000-0000389C0000}"/>
    <cellStyle name="Normale 13 2 2 2" xfId="40125" xr:uid="{00000000-0005-0000-0000-0000399C0000}"/>
    <cellStyle name="Normale 13 2 2 2 2" xfId="40126" xr:uid="{00000000-0005-0000-0000-00003A9C0000}"/>
    <cellStyle name="Normale 13 2 2 2 2 2" xfId="40127" xr:uid="{00000000-0005-0000-0000-00003B9C0000}"/>
    <cellStyle name="Normale 13 2 2 2 2 3" xfId="40128" xr:uid="{00000000-0005-0000-0000-00003C9C0000}"/>
    <cellStyle name="Normale 13 2 2 2 3" xfId="40129" xr:uid="{00000000-0005-0000-0000-00003D9C0000}"/>
    <cellStyle name="Normale 13 2 2 2 4" xfId="40130" xr:uid="{00000000-0005-0000-0000-00003E9C0000}"/>
    <cellStyle name="Normale 13 2 2 3" xfId="40131" xr:uid="{00000000-0005-0000-0000-00003F9C0000}"/>
    <cellStyle name="Normale 13 2 2 3 2" xfId="40132" xr:uid="{00000000-0005-0000-0000-0000409C0000}"/>
    <cellStyle name="Normale 13 2 2 3 3" xfId="40133" xr:uid="{00000000-0005-0000-0000-0000419C0000}"/>
    <cellStyle name="Normale 13 2 2 4" xfId="40134" xr:uid="{00000000-0005-0000-0000-0000429C0000}"/>
    <cellStyle name="Normale 13 2 2 4 2" xfId="40135" xr:uid="{00000000-0005-0000-0000-0000439C0000}"/>
    <cellStyle name="Normale 13 2 2 4 3" xfId="40136" xr:uid="{00000000-0005-0000-0000-0000449C0000}"/>
    <cellStyle name="Normale 13 2 2 5" xfId="40137" xr:uid="{00000000-0005-0000-0000-0000459C0000}"/>
    <cellStyle name="Normale 13 2 2 5 2" xfId="40138" xr:uid="{00000000-0005-0000-0000-0000469C0000}"/>
    <cellStyle name="Normale 13 2 2 5 3" xfId="40139" xr:uid="{00000000-0005-0000-0000-0000479C0000}"/>
    <cellStyle name="Normale 13 2 2 6" xfId="40140" xr:uid="{00000000-0005-0000-0000-0000489C0000}"/>
    <cellStyle name="Normale 13 2 2 7" xfId="40141" xr:uid="{00000000-0005-0000-0000-0000499C0000}"/>
    <cellStyle name="Normale 13 2 3" xfId="40142" xr:uid="{00000000-0005-0000-0000-00004A9C0000}"/>
    <cellStyle name="Normale 13 2 3 2" xfId="40143" xr:uid="{00000000-0005-0000-0000-00004B9C0000}"/>
    <cellStyle name="Normale 13 2 3 2 2" xfId="40144" xr:uid="{00000000-0005-0000-0000-00004C9C0000}"/>
    <cellStyle name="Normale 13 2 3 2 2 2" xfId="40145" xr:uid="{00000000-0005-0000-0000-00004D9C0000}"/>
    <cellStyle name="Normale 13 2 3 2 2 3" xfId="40146" xr:uid="{00000000-0005-0000-0000-00004E9C0000}"/>
    <cellStyle name="Normale 13 2 3 2 3" xfId="40147" xr:uid="{00000000-0005-0000-0000-00004F9C0000}"/>
    <cellStyle name="Normale 13 2 3 2 4" xfId="40148" xr:uid="{00000000-0005-0000-0000-0000509C0000}"/>
    <cellStyle name="Normale 13 2 3 3" xfId="40149" xr:uid="{00000000-0005-0000-0000-0000519C0000}"/>
    <cellStyle name="Normale 13 2 3 3 2" xfId="40150" xr:uid="{00000000-0005-0000-0000-0000529C0000}"/>
    <cellStyle name="Normale 13 2 3 3 3" xfId="40151" xr:uid="{00000000-0005-0000-0000-0000539C0000}"/>
    <cellStyle name="Normale 13 2 3 4" xfId="40152" xr:uid="{00000000-0005-0000-0000-0000549C0000}"/>
    <cellStyle name="Normale 13 2 3 4 2" xfId="40153" xr:uid="{00000000-0005-0000-0000-0000559C0000}"/>
    <cellStyle name="Normale 13 2 3 4 3" xfId="40154" xr:uid="{00000000-0005-0000-0000-0000569C0000}"/>
    <cellStyle name="Normale 13 2 3 5" xfId="40155" xr:uid="{00000000-0005-0000-0000-0000579C0000}"/>
    <cellStyle name="Normale 13 2 3 5 2" xfId="40156" xr:uid="{00000000-0005-0000-0000-0000589C0000}"/>
    <cellStyle name="Normale 13 2 3 5 3" xfId="40157" xr:uid="{00000000-0005-0000-0000-0000599C0000}"/>
    <cellStyle name="Normale 13 2 3 6" xfId="40158" xr:uid="{00000000-0005-0000-0000-00005A9C0000}"/>
    <cellStyle name="Normale 13 2 3 7" xfId="40159" xr:uid="{00000000-0005-0000-0000-00005B9C0000}"/>
    <cellStyle name="Normale 13 2 4" xfId="40160" xr:uid="{00000000-0005-0000-0000-00005C9C0000}"/>
    <cellStyle name="Normale 13 2 4 2" xfId="40161" xr:uid="{00000000-0005-0000-0000-00005D9C0000}"/>
    <cellStyle name="Normale 13 2 4 2 2" xfId="40162" xr:uid="{00000000-0005-0000-0000-00005E9C0000}"/>
    <cellStyle name="Normale 13 2 4 2 2 2" xfId="40163" xr:uid="{00000000-0005-0000-0000-00005F9C0000}"/>
    <cellStyle name="Normale 13 2 4 2 2 3" xfId="40164" xr:uid="{00000000-0005-0000-0000-0000609C0000}"/>
    <cellStyle name="Normale 13 2 4 2 3" xfId="40165" xr:uid="{00000000-0005-0000-0000-0000619C0000}"/>
    <cellStyle name="Normale 13 2 4 2 4" xfId="40166" xr:uid="{00000000-0005-0000-0000-0000629C0000}"/>
    <cellStyle name="Normale 13 2 4 3" xfId="40167" xr:uid="{00000000-0005-0000-0000-0000639C0000}"/>
    <cellStyle name="Normale 13 2 4 3 2" xfId="40168" xr:uid="{00000000-0005-0000-0000-0000649C0000}"/>
    <cellStyle name="Normale 13 2 4 3 3" xfId="40169" xr:uid="{00000000-0005-0000-0000-0000659C0000}"/>
    <cellStyle name="Normale 13 2 4 4" xfId="40170" xr:uid="{00000000-0005-0000-0000-0000669C0000}"/>
    <cellStyle name="Normale 13 2 4 4 2" xfId="40171" xr:uid="{00000000-0005-0000-0000-0000679C0000}"/>
    <cellStyle name="Normale 13 2 4 4 3" xfId="40172" xr:uid="{00000000-0005-0000-0000-0000689C0000}"/>
    <cellStyle name="Normale 13 2 4 5" xfId="40173" xr:uid="{00000000-0005-0000-0000-0000699C0000}"/>
    <cellStyle name="Normale 13 2 4 5 2" xfId="40174" xr:uid="{00000000-0005-0000-0000-00006A9C0000}"/>
    <cellStyle name="Normale 13 2 4 5 3" xfId="40175" xr:uid="{00000000-0005-0000-0000-00006B9C0000}"/>
    <cellStyle name="Normale 13 2 4 6" xfId="40176" xr:uid="{00000000-0005-0000-0000-00006C9C0000}"/>
    <cellStyle name="Normale 13 2 4 7" xfId="40177" xr:uid="{00000000-0005-0000-0000-00006D9C0000}"/>
    <cellStyle name="Normale 13 2 5" xfId="40178" xr:uid="{00000000-0005-0000-0000-00006E9C0000}"/>
    <cellStyle name="Normale 13 2 5 2" xfId="40179" xr:uid="{00000000-0005-0000-0000-00006F9C0000}"/>
    <cellStyle name="Normale 13 2 5 2 2" xfId="40180" xr:uid="{00000000-0005-0000-0000-0000709C0000}"/>
    <cellStyle name="Normale 13 2 5 2 3" xfId="40181" xr:uid="{00000000-0005-0000-0000-0000719C0000}"/>
    <cellStyle name="Normale 13 2 5 3" xfId="40182" xr:uid="{00000000-0005-0000-0000-0000729C0000}"/>
    <cellStyle name="Normale 13 2 5 4" xfId="40183" xr:uid="{00000000-0005-0000-0000-0000739C0000}"/>
    <cellStyle name="Normale 13 2 6" xfId="40184" xr:uid="{00000000-0005-0000-0000-0000749C0000}"/>
    <cellStyle name="Normale 13 2 6 2" xfId="40185" xr:uid="{00000000-0005-0000-0000-0000759C0000}"/>
    <cellStyle name="Normale 13 2 6 3" xfId="40186" xr:uid="{00000000-0005-0000-0000-0000769C0000}"/>
    <cellStyle name="Normale 13 2 7" xfId="40187" xr:uid="{00000000-0005-0000-0000-0000779C0000}"/>
    <cellStyle name="Normale 13 2 7 2" xfId="40188" xr:uid="{00000000-0005-0000-0000-0000789C0000}"/>
    <cellStyle name="Normale 13 2 7 3" xfId="40189" xr:uid="{00000000-0005-0000-0000-0000799C0000}"/>
    <cellStyle name="Normale 13 2 8" xfId="40190" xr:uid="{00000000-0005-0000-0000-00007A9C0000}"/>
    <cellStyle name="Normale 13 2 8 2" xfId="40191" xr:uid="{00000000-0005-0000-0000-00007B9C0000}"/>
    <cellStyle name="Normale 13 2 8 3" xfId="40192" xr:uid="{00000000-0005-0000-0000-00007C9C0000}"/>
    <cellStyle name="Normale 13 2 9" xfId="40193" xr:uid="{00000000-0005-0000-0000-00007D9C0000}"/>
    <cellStyle name="Normale 13 3" xfId="40194" xr:uid="{00000000-0005-0000-0000-00007E9C0000}"/>
    <cellStyle name="Normale 13 3 10" xfId="40195" xr:uid="{00000000-0005-0000-0000-00007F9C0000}"/>
    <cellStyle name="Normale 13 3 2" xfId="40196" xr:uid="{00000000-0005-0000-0000-0000809C0000}"/>
    <cellStyle name="Normale 13 3 2 2" xfId="40197" xr:uid="{00000000-0005-0000-0000-0000819C0000}"/>
    <cellStyle name="Normale 13 3 2 2 2" xfId="40198" xr:uid="{00000000-0005-0000-0000-0000829C0000}"/>
    <cellStyle name="Normale 13 3 2 2 2 2" xfId="40199" xr:uid="{00000000-0005-0000-0000-0000839C0000}"/>
    <cellStyle name="Normale 13 3 2 2 2 3" xfId="40200" xr:uid="{00000000-0005-0000-0000-0000849C0000}"/>
    <cellStyle name="Normale 13 3 2 2 3" xfId="40201" xr:uid="{00000000-0005-0000-0000-0000859C0000}"/>
    <cellStyle name="Normale 13 3 2 2 4" xfId="40202" xr:uid="{00000000-0005-0000-0000-0000869C0000}"/>
    <cellStyle name="Normale 13 3 2 3" xfId="40203" xr:uid="{00000000-0005-0000-0000-0000879C0000}"/>
    <cellStyle name="Normale 13 3 2 3 2" xfId="40204" xr:uid="{00000000-0005-0000-0000-0000889C0000}"/>
    <cellStyle name="Normale 13 3 2 3 3" xfId="40205" xr:uid="{00000000-0005-0000-0000-0000899C0000}"/>
    <cellStyle name="Normale 13 3 2 4" xfId="40206" xr:uid="{00000000-0005-0000-0000-00008A9C0000}"/>
    <cellStyle name="Normale 13 3 2 4 2" xfId="40207" xr:uid="{00000000-0005-0000-0000-00008B9C0000}"/>
    <cellStyle name="Normale 13 3 2 4 3" xfId="40208" xr:uid="{00000000-0005-0000-0000-00008C9C0000}"/>
    <cellStyle name="Normale 13 3 2 5" xfId="40209" xr:uid="{00000000-0005-0000-0000-00008D9C0000}"/>
    <cellStyle name="Normale 13 3 2 5 2" xfId="40210" xr:uid="{00000000-0005-0000-0000-00008E9C0000}"/>
    <cellStyle name="Normale 13 3 2 5 3" xfId="40211" xr:uid="{00000000-0005-0000-0000-00008F9C0000}"/>
    <cellStyle name="Normale 13 3 2 6" xfId="40212" xr:uid="{00000000-0005-0000-0000-0000909C0000}"/>
    <cellStyle name="Normale 13 3 2 7" xfId="40213" xr:uid="{00000000-0005-0000-0000-0000919C0000}"/>
    <cellStyle name="Normale 13 3 3" xfId="40214" xr:uid="{00000000-0005-0000-0000-0000929C0000}"/>
    <cellStyle name="Normale 13 3 3 2" xfId="40215" xr:uid="{00000000-0005-0000-0000-0000939C0000}"/>
    <cellStyle name="Normale 13 3 3 2 2" xfId="40216" xr:uid="{00000000-0005-0000-0000-0000949C0000}"/>
    <cellStyle name="Normale 13 3 3 2 2 2" xfId="40217" xr:uid="{00000000-0005-0000-0000-0000959C0000}"/>
    <cellStyle name="Normale 13 3 3 2 2 3" xfId="40218" xr:uid="{00000000-0005-0000-0000-0000969C0000}"/>
    <cellStyle name="Normale 13 3 3 2 3" xfId="40219" xr:uid="{00000000-0005-0000-0000-0000979C0000}"/>
    <cellStyle name="Normale 13 3 3 2 4" xfId="40220" xr:uid="{00000000-0005-0000-0000-0000989C0000}"/>
    <cellStyle name="Normale 13 3 3 3" xfId="40221" xr:uid="{00000000-0005-0000-0000-0000999C0000}"/>
    <cellStyle name="Normale 13 3 3 3 2" xfId="40222" xr:uid="{00000000-0005-0000-0000-00009A9C0000}"/>
    <cellStyle name="Normale 13 3 3 3 3" xfId="40223" xr:uid="{00000000-0005-0000-0000-00009B9C0000}"/>
    <cellStyle name="Normale 13 3 3 4" xfId="40224" xr:uid="{00000000-0005-0000-0000-00009C9C0000}"/>
    <cellStyle name="Normale 13 3 3 4 2" xfId="40225" xr:uid="{00000000-0005-0000-0000-00009D9C0000}"/>
    <cellStyle name="Normale 13 3 3 4 3" xfId="40226" xr:uid="{00000000-0005-0000-0000-00009E9C0000}"/>
    <cellStyle name="Normale 13 3 3 5" xfId="40227" xr:uid="{00000000-0005-0000-0000-00009F9C0000}"/>
    <cellStyle name="Normale 13 3 3 5 2" xfId="40228" xr:uid="{00000000-0005-0000-0000-0000A09C0000}"/>
    <cellStyle name="Normale 13 3 3 5 3" xfId="40229" xr:uid="{00000000-0005-0000-0000-0000A19C0000}"/>
    <cellStyle name="Normale 13 3 3 6" xfId="40230" xr:uid="{00000000-0005-0000-0000-0000A29C0000}"/>
    <cellStyle name="Normale 13 3 3 7" xfId="40231" xr:uid="{00000000-0005-0000-0000-0000A39C0000}"/>
    <cellStyle name="Normale 13 3 4" xfId="40232" xr:uid="{00000000-0005-0000-0000-0000A49C0000}"/>
    <cellStyle name="Normale 13 3 4 2" xfId="40233" xr:uid="{00000000-0005-0000-0000-0000A59C0000}"/>
    <cellStyle name="Normale 13 3 4 2 2" xfId="40234" xr:uid="{00000000-0005-0000-0000-0000A69C0000}"/>
    <cellStyle name="Normale 13 3 4 2 2 2" xfId="40235" xr:uid="{00000000-0005-0000-0000-0000A79C0000}"/>
    <cellStyle name="Normale 13 3 4 2 2 3" xfId="40236" xr:uid="{00000000-0005-0000-0000-0000A89C0000}"/>
    <cellStyle name="Normale 13 3 4 2 3" xfId="40237" xr:uid="{00000000-0005-0000-0000-0000A99C0000}"/>
    <cellStyle name="Normale 13 3 4 2 4" xfId="40238" xr:uid="{00000000-0005-0000-0000-0000AA9C0000}"/>
    <cellStyle name="Normale 13 3 4 3" xfId="40239" xr:uid="{00000000-0005-0000-0000-0000AB9C0000}"/>
    <cellStyle name="Normale 13 3 4 3 2" xfId="40240" xr:uid="{00000000-0005-0000-0000-0000AC9C0000}"/>
    <cellStyle name="Normale 13 3 4 3 3" xfId="40241" xr:uid="{00000000-0005-0000-0000-0000AD9C0000}"/>
    <cellStyle name="Normale 13 3 4 4" xfId="40242" xr:uid="{00000000-0005-0000-0000-0000AE9C0000}"/>
    <cellStyle name="Normale 13 3 4 4 2" xfId="40243" xr:uid="{00000000-0005-0000-0000-0000AF9C0000}"/>
    <cellStyle name="Normale 13 3 4 4 3" xfId="40244" xr:uid="{00000000-0005-0000-0000-0000B09C0000}"/>
    <cellStyle name="Normale 13 3 4 5" xfId="40245" xr:uid="{00000000-0005-0000-0000-0000B19C0000}"/>
    <cellStyle name="Normale 13 3 4 5 2" xfId="40246" xr:uid="{00000000-0005-0000-0000-0000B29C0000}"/>
    <cellStyle name="Normale 13 3 4 5 3" xfId="40247" xr:uid="{00000000-0005-0000-0000-0000B39C0000}"/>
    <cellStyle name="Normale 13 3 4 6" xfId="40248" xr:uid="{00000000-0005-0000-0000-0000B49C0000}"/>
    <cellStyle name="Normale 13 3 4 7" xfId="40249" xr:uid="{00000000-0005-0000-0000-0000B59C0000}"/>
    <cellStyle name="Normale 13 3 5" xfId="40250" xr:uid="{00000000-0005-0000-0000-0000B69C0000}"/>
    <cellStyle name="Normale 13 3 5 2" xfId="40251" xr:uid="{00000000-0005-0000-0000-0000B79C0000}"/>
    <cellStyle name="Normale 13 3 5 2 2" xfId="40252" xr:uid="{00000000-0005-0000-0000-0000B89C0000}"/>
    <cellStyle name="Normale 13 3 5 2 3" xfId="40253" xr:uid="{00000000-0005-0000-0000-0000B99C0000}"/>
    <cellStyle name="Normale 13 3 5 3" xfId="40254" xr:uid="{00000000-0005-0000-0000-0000BA9C0000}"/>
    <cellStyle name="Normale 13 3 5 4" xfId="40255" xr:uid="{00000000-0005-0000-0000-0000BB9C0000}"/>
    <cellStyle name="Normale 13 3 6" xfId="40256" xr:uid="{00000000-0005-0000-0000-0000BC9C0000}"/>
    <cellStyle name="Normale 13 3 6 2" xfId="40257" xr:uid="{00000000-0005-0000-0000-0000BD9C0000}"/>
    <cellStyle name="Normale 13 3 6 3" xfId="40258" xr:uid="{00000000-0005-0000-0000-0000BE9C0000}"/>
    <cellStyle name="Normale 13 3 7" xfId="40259" xr:uid="{00000000-0005-0000-0000-0000BF9C0000}"/>
    <cellStyle name="Normale 13 3 7 2" xfId="40260" xr:uid="{00000000-0005-0000-0000-0000C09C0000}"/>
    <cellStyle name="Normale 13 3 7 3" xfId="40261" xr:uid="{00000000-0005-0000-0000-0000C19C0000}"/>
    <cellStyle name="Normale 13 3 8" xfId="40262" xr:uid="{00000000-0005-0000-0000-0000C29C0000}"/>
    <cellStyle name="Normale 13 3 8 2" xfId="40263" xr:uid="{00000000-0005-0000-0000-0000C39C0000}"/>
    <cellStyle name="Normale 13 3 8 3" xfId="40264" xr:uid="{00000000-0005-0000-0000-0000C49C0000}"/>
    <cellStyle name="Normale 13 3 9" xfId="40265" xr:uid="{00000000-0005-0000-0000-0000C59C0000}"/>
    <cellStyle name="Normale 13 4" xfId="40266" xr:uid="{00000000-0005-0000-0000-0000C69C0000}"/>
    <cellStyle name="Normale 13 4 2" xfId="40267" xr:uid="{00000000-0005-0000-0000-0000C79C0000}"/>
    <cellStyle name="Normale 13 4 2 2" xfId="40268" xr:uid="{00000000-0005-0000-0000-0000C89C0000}"/>
    <cellStyle name="Normale 13 4 2 2 2" xfId="40269" xr:uid="{00000000-0005-0000-0000-0000C99C0000}"/>
    <cellStyle name="Normale 13 4 2 2 2 2" xfId="40270" xr:uid="{00000000-0005-0000-0000-0000CA9C0000}"/>
    <cellStyle name="Normale 13 4 2 2 2 3" xfId="40271" xr:uid="{00000000-0005-0000-0000-0000CB9C0000}"/>
    <cellStyle name="Normale 13 4 2 2 3" xfId="40272" xr:uid="{00000000-0005-0000-0000-0000CC9C0000}"/>
    <cellStyle name="Normale 13 4 2 2 4" xfId="40273" xr:uid="{00000000-0005-0000-0000-0000CD9C0000}"/>
    <cellStyle name="Normale 13 4 2 3" xfId="40274" xr:uid="{00000000-0005-0000-0000-0000CE9C0000}"/>
    <cellStyle name="Normale 13 4 2 3 2" xfId="40275" xr:uid="{00000000-0005-0000-0000-0000CF9C0000}"/>
    <cellStyle name="Normale 13 4 2 3 3" xfId="40276" xr:uid="{00000000-0005-0000-0000-0000D09C0000}"/>
    <cellStyle name="Normale 13 4 2 4" xfId="40277" xr:uid="{00000000-0005-0000-0000-0000D19C0000}"/>
    <cellStyle name="Normale 13 4 2 4 2" xfId="40278" xr:uid="{00000000-0005-0000-0000-0000D29C0000}"/>
    <cellStyle name="Normale 13 4 2 4 3" xfId="40279" xr:uid="{00000000-0005-0000-0000-0000D39C0000}"/>
    <cellStyle name="Normale 13 4 2 5" xfId="40280" xr:uid="{00000000-0005-0000-0000-0000D49C0000}"/>
    <cellStyle name="Normale 13 4 2 5 2" xfId="40281" xr:uid="{00000000-0005-0000-0000-0000D59C0000}"/>
    <cellStyle name="Normale 13 4 2 5 3" xfId="40282" xr:uid="{00000000-0005-0000-0000-0000D69C0000}"/>
    <cellStyle name="Normale 13 4 2 6" xfId="40283" xr:uid="{00000000-0005-0000-0000-0000D79C0000}"/>
    <cellStyle name="Normale 13 4 2 7" xfId="40284" xr:uid="{00000000-0005-0000-0000-0000D89C0000}"/>
    <cellStyle name="Normale 13 5" xfId="40285" xr:uid="{00000000-0005-0000-0000-0000D99C0000}"/>
    <cellStyle name="Normale 13 5 2" xfId="40286" xr:uid="{00000000-0005-0000-0000-0000DA9C0000}"/>
    <cellStyle name="Normale 13 5 2 2" xfId="40287" xr:uid="{00000000-0005-0000-0000-0000DB9C0000}"/>
    <cellStyle name="Normale 13 5 2 2 2" xfId="40288" xr:uid="{00000000-0005-0000-0000-0000DC9C0000}"/>
    <cellStyle name="Normale 13 5 2 2 3" xfId="40289" xr:uid="{00000000-0005-0000-0000-0000DD9C0000}"/>
    <cellStyle name="Normale 13 5 2 3" xfId="40290" xr:uid="{00000000-0005-0000-0000-0000DE9C0000}"/>
    <cellStyle name="Normale 13 5 2 4" xfId="40291" xr:uid="{00000000-0005-0000-0000-0000DF9C0000}"/>
    <cellStyle name="Normale 13 5 3" xfId="40292" xr:uid="{00000000-0005-0000-0000-0000E09C0000}"/>
    <cellStyle name="Normale 13 5 3 2" xfId="40293" xr:uid="{00000000-0005-0000-0000-0000E19C0000}"/>
    <cellStyle name="Normale 13 5 3 3" xfId="40294" xr:uid="{00000000-0005-0000-0000-0000E29C0000}"/>
    <cellStyle name="Normale 13 5 4" xfId="40295" xr:uid="{00000000-0005-0000-0000-0000E39C0000}"/>
    <cellStyle name="Normale 13 5 4 2" xfId="40296" xr:uid="{00000000-0005-0000-0000-0000E49C0000}"/>
    <cellStyle name="Normale 13 5 4 3" xfId="40297" xr:uid="{00000000-0005-0000-0000-0000E59C0000}"/>
    <cellStyle name="Normale 13 5 5" xfId="40298" xr:uid="{00000000-0005-0000-0000-0000E69C0000}"/>
    <cellStyle name="Normale 13 5 5 2" xfId="40299" xr:uid="{00000000-0005-0000-0000-0000E79C0000}"/>
    <cellStyle name="Normale 13 5 5 3" xfId="40300" xr:uid="{00000000-0005-0000-0000-0000E89C0000}"/>
    <cellStyle name="Normale 13 5 6" xfId="40301" xr:uid="{00000000-0005-0000-0000-0000E99C0000}"/>
    <cellStyle name="Normale 13 5 7" xfId="40302" xr:uid="{00000000-0005-0000-0000-0000EA9C0000}"/>
    <cellStyle name="Normale 13 6" xfId="40303" xr:uid="{00000000-0005-0000-0000-0000EB9C0000}"/>
    <cellStyle name="Normale 13 6 2" xfId="40304" xr:uid="{00000000-0005-0000-0000-0000EC9C0000}"/>
    <cellStyle name="Normale 13 6 2 2" xfId="40305" xr:uid="{00000000-0005-0000-0000-0000ED9C0000}"/>
    <cellStyle name="Normale 13 6 2 2 2" xfId="40306" xr:uid="{00000000-0005-0000-0000-0000EE9C0000}"/>
    <cellStyle name="Normale 13 6 2 2 3" xfId="40307" xr:uid="{00000000-0005-0000-0000-0000EF9C0000}"/>
    <cellStyle name="Normale 13 6 2 3" xfId="40308" xr:uid="{00000000-0005-0000-0000-0000F09C0000}"/>
    <cellStyle name="Normale 13 6 2 4" xfId="40309" xr:uid="{00000000-0005-0000-0000-0000F19C0000}"/>
    <cellStyle name="Normale 13 6 3" xfId="40310" xr:uid="{00000000-0005-0000-0000-0000F29C0000}"/>
    <cellStyle name="Normale 13 6 3 2" xfId="40311" xr:uid="{00000000-0005-0000-0000-0000F39C0000}"/>
    <cellStyle name="Normale 13 6 3 3" xfId="40312" xr:uid="{00000000-0005-0000-0000-0000F49C0000}"/>
    <cellStyle name="Normale 13 6 4" xfId="40313" xr:uid="{00000000-0005-0000-0000-0000F59C0000}"/>
    <cellStyle name="Normale 13 6 4 2" xfId="40314" xr:uid="{00000000-0005-0000-0000-0000F69C0000}"/>
    <cellStyle name="Normale 13 6 4 3" xfId="40315" xr:uid="{00000000-0005-0000-0000-0000F79C0000}"/>
    <cellStyle name="Normale 13 6 5" xfId="40316" xr:uid="{00000000-0005-0000-0000-0000F89C0000}"/>
    <cellStyle name="Normale 13 6 5 2" xfId="40317" xr:uid="{00000000-0005-0000-0000-0000F99C0000}"/>
    <cellStyle name="Normale 13 6 5 3" xfId="40318" xr:uid="{00000000-0005-0000-0000-0000FA9C0000}"/>
    <cellStyle name="Normale 13 6 6" xfId="40319" xr:uid="{00000000-0005-0000-0000-0000FB9C0000}"/>
    <cellStyle name="Normale 13 6 7" xfId="40320" xr:uid="{00000000-0005-0000-0000-0000FC9C0000}"/>
    <cellStyle name="Normale 13 7" xfId="40321" xr:uid="{00000000-0005-0000-0000-0000FD9C0000}"/>
    <cellStyle name="Normale 13 7 2" xfId="40322" xr:uid="{00000000-0005-0000-0000-0000FE9C0000}"/>
    <cellStyle name="Normale 13 7 2 2" xfId="40323" xr:uid="{00000000-0005-0000-0000-0000FF9C0000}"/>
    <cellStyle name="Normale 13 7 2 3" xfId="40324" xr:uid="{00000000-0005-0000-0000-0000009D0000}"/>
    <cellStyle name="Normale 13 7 3" xfId="40325" xr:uid="{00000000-0005-0000-0000-0000019D0000}"/>
    <cellStyle name="Normale 13 7 4" xfId="40326" xr:uid="{00000000-0005-0000-0000-0000029D0000}"/>
    <cellStyle name="Normale 13 8" xfId="40327" xr:uid="{00000000-0005-0000-0000-0000039D0000}"/>
    <cellStyle name="Normale 13 8 2" xfId="40328" xr:uid="{00000000-0005-0000-0000-0000049D0000}"/>
    <cellStyle name="Normale 13 8 3" xfId="40329" xr:uid="{00000000-0005-0000-0000-0000059D0000}"/>
    <cellStyle name="Normale 13 9" xfId="40330" xr:uid="{00000000-0005-0000-0000-0000069D0000}"/>
    <cellStyle name="Normale 13 9 2" xfId="40331" xr:uid="{00000000-0005-0000-0000-0000079D0000}"/>
    <cellStyle name="Normale 13 9 3" xfId="40332" xr:uid="{00000000-0005-0000-0000-0000089D0000}"/>
    <cellStyle name="Normale 14" xfId="40333" xr:uid="{00000000-0005-0000-0000-0000099D0000}"/>
    <cellStyle name="Normale 14 10" xfId="40334" xr:uid="{00000000-0005-0000-0000-00000A9D0000}"/>
    <cellStyle name="Normale 14 10 2" xfId="40335" xr:uid="{00000000-0005-0000-0000-00000B9D0000}"/>
    <cellStyle name="Normale 14 10 3" xfId="40336" xr:uid="{00000000-0005-0000-0000-00000C9D0000}"/>
    <cellStyle name="Normale 14 11" xfId="40337" xr:uid="{00000000-0005-0000-0000-00000D9D0000}"/>
    <cellStyle name="Normale 14 12" xfId="40338" xr:uid="{00000000-0005-0000-0000-00000E9D0000}"/>
    <cellStyle name="Normale 14 2" xfId="40339" xr:uid="{00000000-0005-0000-0000-00000F9D0000}"/>
    <cellStyle name="Normale 14 2 10" xfId="40340" xr:uid="{00000000-0005-0000-0000-0000109D0000}"/>
    <cellStyle name="Normale 14 2 2" xfId="40341" xr:uid="{00000000-0005-0000-0000-0000119D0000}"/>
    <cellStyle name="Normale 14 2 2 2" xfId="40342" xr:uid="{00000000-0005-0000-0000-0000129D0000}"/>
    <cellStyle name="Normale 14 2 2 2 2" xfId="40343" xr:uid="{00000000-0005-0000-0000-0000139D0000}"/>
    <cellStyle name="Normale 14 2 2 2 2 2" xfId="40344" xr:uid="{00000000-0005-0000-0000-0000149D0000}"/>
    <cellStyle name="Normale 14 2 2 2 2 3" xfId="40345" xr:uid="{00000000-0005-0000-0000-0000159D0000}"/>
    <cellStyle name="Normale 14 2 2 2 3" xfId="40346" xr:uid="{00000000-0005-0000-0000-0000169D0000}"/>
    <cellStyle name="Normale 14 2 2 2 4" xfId="40347" xr:uid="{00000000-0005-0000-0000-0000179D0000}"/>
    <cellStyle name="Normale 14 2 2 3" xfId="40348" xr:uid="{00000000-0005-0000-0000-0000189D0000}"/>
    <cellStyle name="Normale 14 2 2 3 2" xfId="40349" xr:uid="{00000000-0005-0000-0000-0000199D0000}"/>
    <cellStyle name="Normale 14 2 2 3 3" xfId="40350" xr:uid="{00000000-0005-0000-0000-00001A9D0000}"/>
    <cellStyle name="Normale 14 2 2 4" xfId="40351" xr:uid="{00000000-0005-0000-0000-00001B9D0000}"/>
    <cellStyle name="Normale 14 2 2 4 2" xfId="40352" xr:uid="{00000000-0005-0000-0000-00001C9D0000}"/>
    <cellStyle name="Normale 14 2 2 4 3" xfId="40353" xr:uid="{00000000-0005-0000-0000-00001D9D0000}"/>
    <cellStyle name="Normale 14 2 2 5" xfId="40354" xr:uid="{00000000-0005-0000-0000-00001E9D0000}"/>
    <cellStyle name="Normale 14 2 2 5 2" xfId="40355" xr:uid="{00000000-0005-0000-0000-00001F9D0000}"/>
    <cellStyle name="Normale 14 2 2 5 3" xfId="40356" xr:uid="{00000000-0005-0000-0000-0000209D0000}"/>
    <cellStyle name="Normale 14 2 2 6" xfId="40357" xr:uid="{00000000-0005-0000-0000-0000219D0000}"/>
    <cellStyle name="Normale 14 2 2 7" xfId="40358" xr:uid="{00000000-0005-0000-0000-0000229D0000}"/>
    <cellStyle name="Normale 14 2 3" xfId="40359" xr:uid="{00000000-0005-0000-0000-0000239D0000}"/>
    <cellStyle name="Normale 14 2 3 2" xfId="40360" xr:uid="{00000000-0005-0000-0000-0000249D0000}"/>
    <cellStyle name="Normale 14 2 3 2 2" xfId="40361" xr:uid="{00000000-0005-0000-0000-0000259D0000}"/>
    <cellStyle name="Normale 14 2 3 2 2 2" xfId="40362" xr:uid="{00000000-0005-0000-0000-0000269D0000}"/>
    <cellStyle name="Normale 14 2 3 2 2 3" xfId="40363" xr:uid="{00000000-0005-0000-0000-0000279D0000}"/>
    <cellStyle name="Normale 14 2 3 2 3" xfId="40364" xr:uid="{00000000-0005-0000-0000-0000289D0000}"/>
    <cellStyle name="Normale 14 2 3 2 4" xfId="40365" xr:uid="{00000000-0005-0000-0000-0000299D0000}"/>
    <cellStyle name="Normale 14 2 3 3" xfId="40366" xr:uid="{00000000-0005-0000-0000-00002A9D0000}"/>
    <cellStyle name="Normale 14 2 3 3 2" xfId="40367" xr:uid="{00000000-0005-0000-0000-00002B9D0000}"/>
    <cellStyle name="Normale 14 2 3 3 3" xfId="40368" xr:uid="{00000000-0005-0000-0000-00002C9D0000}"/>
    <cellStyle name="Normale 14 2 3 4" xfId="40369" xr:uid="{00000000-0005-0000-0000-00002D9D0000}"/>
    <cellStyle name="Normale 14 2 3 4 2" xfId="40370" xr:uid="{00000000-0005-0000-0000-00002E9D0000}"/>
    <cellStyle name="Normale 14 2 3 4 3" xfId="40371" xr:uid="{00000000-0005-0000-0000-00002F9D0000}"/>
    <cellStyle name="Normale 14 2 3 5" xfId="40372" xr:uid="{00000000-0005-0000-0000-0000309D0000}"/>
    <cellStyle name="Normale 14 2 3 5 2" xfId="40373" xr:uid="{00000000-0005-0000-0000-0000319D0000}"/>
    <cellStyle name="Normale 14 2 3 5 3" xfId="40374" xr:uid="{00000000-0005-0000-0000-0000329D0000}"/>
    <cellStyle name="Normale 14 2 3 6" xfId="40375" xr:uid="{00000000-0005-0000-0000-0000339D0000}"/>
    <cellStyle name="Normale 14 2 3 7" xfId="40376" xr:uid="{00000000-0005-0000-0000-0000349D0000}"/>
    <cellStyle name="Normale 14 2 4" xfId="40377" xr:uid="{00000000-0005-0000-0000-0000359D0000}"/>
    <cellStyle name="Normale 14 2 4 2" xfId="40378" xr:uid="{00000000-0005-0000-0000-0000369D0000}"/>
    <cellStyle name="Normale 14 2 4 2 2" xfId="40379" xr:uid="{00000000-0005-0000-0000-0000379D0000}"/>
    <cellStyle name="Normale 14 2 4 2 2 2" xfId="40380" xr:uid="{00000000-0005-0000-0000-0000389D0000}"/>
    <cellStyle name="Normale 14 2 4 2 2 3" xfId="40381" xr:uid="{00000000-0005-0000-0000-0000399D0000}"/>
    <cellStyle name="Normale 14 2 4 2 3" xfId="40382" xr:uid="{00000000-0005-0000-0000-00003A9D0000}"/>
    <cellStyle name="Normale 14 2 4 2 4" xfId="40383" xr:uid="{00000000-0005-0000-0000-00003B9D0000}"/>
    <cellStyle name="Normale 14 2 4 3" xfId="40384" xr:uid="{00000000-0005-0000-0000-00003C9D0000}"/>
    <cellStyle name="Normale 14 2 4 3 2" xfId="40385" xr:uid="{00000000-0005-0000-0000-00003D9D0000}"/>
    <cellStyle name="Normale 14 2 4 3 3" xfId="40386" xr:uid="{00000000-0005-0000-0000-00003E9D0000}"/>
    <cellStyle name="Normale 14 2 4 4" xfId="40387" xr:uid="{00000000-0005-0000-0000-00003F9D0000}"/>
    <cellStyle name="Normale 14 2 4 4 2" xfId="40388" xr:uid="{00000000-0005-0000-0000-0000409D0000}"/>
    <cellStyle name="Normale 14 2 4 4 3" xfId="40389" xr:uid="{00000000-0005-0000-0000-0000419D0000}"/>
    <cellStyle name="Normale 14 2 4 5" xfId="40390" xr:uid="{00000000-0005-0000-0000-0000429D0000}"/>
    <cellStyle name="Normale 14 2 4 5 2" xfId="40391" xr:uid="{00000000-0005-0000-0000-0000439D0000}"/>
    <cellStyle name="Normale 14 2 4 5 3" xfId="40392" xr:uid="{00000000-0005-0000-0000-0000449D0000}"/>
    <cellStyle name="Normale 14 2 4 6" xfId="40393" xr:uid="{00000000-0005-0000-0000-0000459D0000}"/>
    <cellStyle name="Normale 14 2 4 7" xfId="40394" xr:uid="{00000000-0005-0000-0000-0000469D0000}"/>
    <cellStyle name="Normale 14 2 5" xfId="40395" xr:uid="{00000000-0005-0000-0000-0000479D0000}"/>
    <cellStyle name="Normale 14 2 5 2" xfId="40396" xr:uid="{00000000-0005-0000-0000-0000489D0000}"/>
    <cellStyle name="Normale 14 2 5 2 2" xfId="40397" xr:uid="{00000000-0005-0000-0000-0000499D0000}"/>
    <cellStyle name="Normale 14 2 5 2 3" xfId="40398" xr:uid="{00000000-0005-0000-0000-00004A9D0000}"/>
    <cellStyle name="Normale 14 2 5 3" xfId="40399" xr:uid="{00000000-0005-0000-0000-00004B9D0000}"/>
    <cellStyle name="Normale 14 2 5 4" xfId="40400" xr:uid="{00000000-0005-0000-0000-00004C9D0000}"/>
    <cellStyle name="Normale 14 2 6" xfId="40401" xr:uid="{00000000-0005-0000-0000-00004D9D0000}"/>
    <cellStyle name="Normale 14 2 6 2" xfId="40402" xr:uid="{00000000-0005-0000-0000-00004E9D0000}"/>
    <cellStyle name="Normale 14 2 6 3" xfId="40403" xr:uid="{00000000-0005-0000-0000-00004F9D0000}"/>
    <cellStyle name="Normale 14 2 7" xfId="40404" xr:uid="{00000000-0005-0000-0000-0000509D0000}"/>
    <cellStyle name="Normale 14 2 7 2" xfId="40405" xr:uid="{00000000-0005-0000-0000-0000519D0000}"/>
    <cellStyle name="Normale 14 2 7 3" xfId="40406" xr:uid="{00000000-0005-0000-0000-0000529D0000}"/>
    <cellStyle name="Normale 14 2 8" xfId="40407" xr:uid="{00000000-0005-0000-0000-0000539D0000}"/>
    <cellStyle name="Normale 14 2 8 2" xfId="40408" xr:uid="{00000000-0005-0000-0000-0000549D0000}"/>
    <cellStyle name="Normale 14 2 8 3" xfId="40409" xr:uid="{00000000-0005-0000-0000-0000559D0000}"/>
    <cellStyle name="Normale 14 2 9" xfId="40410" xr:uid="{00000000-0005-0000-0000-0000569D0000}"/>
    <cellStyle name="Normale 14 3" xfId="40411" xr:uid="{00000000-0005-0000-0000-0000579D0000}"/>
    <cellStyle name="Normale 14 3 10" xfId="40412" xr:uid="{00000000-0005-0000-0000-0000589D0000}"/>
    <cellStyle name="Normale 14 3 2" xfId="40413" xr:uid="{00000000-0005-0000-0000-0000599D0000}"/>
    <cellStyle name="Normale 14 3 2 2" xfId="40414" xr:uid="{00000000-0005-0000-0000-00005A9D0000}"/>
    <cellStyle name="Normale 14 3 2 2 2" xfId="40415" xr:uid="{00000000-0005-0000-0000-00005B9D0000}"/>
    <cellStyle name="Normale 14 3 2 2 2 2" xfId="40416" xr:uid="{00000000-0005-0000-0000-00005C9D0000}"/>
    <cellStyle name="Normale 14 3 2 2 2 3" xfId="40417" xr:uid="{00000000-0005-0000-0000-00005D9D0000}"/>
    <cellStyle name="Normale 14 3 2 2 3" xfId="40418" xr:uid="{00000000-0005-0000-0000-00005E9D0000}"/>
    <cellStyle name="Normale 14 3 2 2 4" xfId="40419" xr:uid="{00000000-0005-0000-0000-00005F9D0000}"/>
    <cellStyle name="Normale 14 3 2 3" xfId="40420" xr:uid="{00000000-0005-0000-0000-0000609D0000}"/>
    <cellStyle name="Normale 14 3 2 3 2" xfId="40421" xr:uid="{00000000-0005-0000-0000-0000619D0000}"/>
    <cellStyle name="Normale 14 3 2 3 3" xfId="40422" xr:uid="{00000000-0005-0000-0000-0000629D0000}"/>
    <cellStyle name="Normale 14 3 2 4" xfId="40423" xr:uid="{00000000-0005-0000-0000-0000639D0000}"/>
    <cellStyle name="Normale 14 3 2 4 2" xfId="40424" xr:uid="{00000000-0005-0000-0000-0000649D0000}"/>
    <cellStyle name="Normale 14 3 2 4 3" xfId="40425" xr:uid="{00000000-0005-0000-0000-0000659D0000}"/>
    <cellStyle name="Normale 14 3 2 5" xfId="40426" xr:uid="{00000000-0005-0000-0000-0000669D0000}"/>
    <cellStyle name="Normale 14 3 2 5 2" xfId="40427" xr:uid="{00000000-0005-0000-0000-0000679D0000}"/>
    <cellStyle name="Normale 14 3 2 5 3" xfId="40428" xr:uid="{00000000-0005-0000-0000-0000689D0000}"/>
    <cellStyle name="Normale 14 3 2 6" xfId="40429" xr:uid="{00000000-0005-0000-0000-0000699D0000}"/>
    <cellStyle name="Normale 14 3 2 7" xfId="40430" xr:uid="{00000000-0005-0000-0000-00006A9D0000}"/>
    <cellStyle name="Normale 14 3 3" xfId="40431" xr:uid="{00000000-0005-0000-0000-00006B9D0000}"/>
    <cellStyle name="Normale 14 3 3 2" xfId="40432" xr:uid="{00000000-0005-0000-0000-00006C9D0000}"/>
    <cellStyle name="Normale 14 3 3 2 2" xfId="40433" xr:uid="{00000000-0005-0000-0000-00006D9D0000}"/>
    <cellStyle name="Normale 14 3 3 2 2 2" xfId="40434" xr:uid="{00000000-0005-0000-0000-00006E9D0000}"/>
    <cellStyle name="Normale 14 3 3 2 2 3" xfId="40435" xr:uid="{00000000-0005-0000-0000-00006F9D0000}"/>
    <cellStyle name="Normale 14 3 3 2 3" xfId="40436" xr:uid="{00000000-0005-0000-0000-0000709D0000}"/>
    <cellStyle name="Normale 14 3 3 2 4" xfId="40437" xr:uid="{00000000-0005-0000-0000-0000719D0000}"/>
    <cellStyle name="Normale 14 3 3 3" xfId="40438" xr:uid="{00000000-0005-0000-0000-0000729D0000}"/>
    <cellStyle name="Normale 14 3 3 3 2" xfId="40439" xr:uid="{00000000-0005-0000-0000-0000739D0000}"/>
    <cellStyle name="Normale 14 3 3 3 3" xfId="40440" xr:uid="{00000000-0005-0000-0000-0000749D0000}"/>
    <cellStyle name="Normale 14 3 3 4" xfId="40441" xr:uid="{00000000-0005-0000-0000-0000759D0000}"/>
    <cellStyle name="Normale 14 3 3 4 2" xfId="40442" xr:uid="{00000000-0005-0000-0000-0000769D0000}"/>
    <cellStyle name="Normale 14 3 3 4 3" xfId="40443" xr:uid="{00000000-0005-0000-0000-0000779D0000}"/>
    <cellStyle name="Normale 14 3 3 5" xfId="40444" xr:uid="{00000000-0005-0000-0000-0000789D0000}"/>
    <cellStyle name="Normale 14 3 3 5 2" xfId="40445" xr:uid="{00000000-0005-0000-0000-0000799D0000}"/>
    <cellStyle name="Normale 14 3 3 5 3" xfId="40446" xr:uid="{00000000-0005-0000-0000-00007A9D0000}"/>
    <cellStyle name="Normale 14 3 3 6" xfId="40447" xr:uid="{00000000-0005-0000-0000-00007B9D0000}"/>
    <cellStyle name="Normale 14 3 3 7" xfId="40448" xr:uid="{00000000-0005-0000-0000-00007C9D0000}"/>
    <cellStyle name="Normale 14 3 4" xfId="40449" xr:uid="{00000000-0005-0000-0000-00007D9D0000}"/>
    <cellStyle name="Normale 14 3 4 2" xfId="40450" xr:uid="{00000000-0005-0000-0000-00007E9D0000}"/>
    <cellStyle name="Normale 14 3 4 2 2" xfId="40451" xr:uid="{00000000-0005-0000-0000-00007F9D0000}"/>
    <cellStyle name="Normale 14 3 4 2 2 2" xfId="40452" xr:uid="{00000000-0005-0000-0000-0000809D0000}"/>
    <cellStyle name="Normale 14 3 4 2 2 3" xfId="40453" xr:uid="{00000000-0005-0000-0000-0000819D0000}"/>
    <cellStyle name="Normale 14 3 4 2 3" xfId="40454" xr:uid="{00000000-0005-0000-0000-0000829D0000}"/>
    <cellStyle name="Normale 14 3 4 2 4" xfId="40455" xr:uid="{00000000-0005-0000-0000-0000839D0000}"/>
    <cellStyle name="Normale 14 3 4 3" xfId="40456" xr:uid="{00000000-0005-0000-0000-0000849D0000}"/>
    <cellStyle name="Normale 14 3 4 3 2" xfId="40457" xr:uid="{00000000-0005-0000-0000-0000859D0000}"/>
    <cellStyle name="Normale 14 3 4 3 3" xfId="40458" xr:uid="{00000000-0005-0000-0000-0000869D0000}"/>
    <cellStyle name="Normale 14 3 4 4" xfId="40459" xr:uid="{00000000-0005-0000-0000-0000879D0000}"/>
    <cellStyle name="Normale 14 3 4 4 2" xfId="40460" xr:uid="{00000000-0005-0000-0000-0000889D0000}"/>
    <cellStyle name="Normale 14 3 4 4 3" xfId="40461" xr:uid="{00000000-0005-0000-0000-0000899D0000}"/>
    <cellStyle name="Normale 14 3 4 5" xfId="40462" xr:uid="{00000000-0005-0000-0000-00008A9D0000}"/>
    <cellStyle name="Normale 14 3 4 5 2" xfId="40463" xr:uid="{00000000-0005-0000-0000-00008B9D0000}"/>
    <cellStyle name="Normale 14 3 4 5 3" xfId="40464" xr:uid="{00000000-0005-0000-0000-00008C9D0000}"/>
    <cellStyle name="Normale 14 3 4 6" xfId="40465" xr:uid="{00000000-0005-0000-0000-00008D9D0000}"/>
    <cellStyle name="Normale 14 3 4 7" xfId="40466" xr:uid="{00000000-0005-0000-0000-00008E9D0000}"/>
    <cellStyle name="Normale 14 3 5" xfId="40467" xr:uid="{00000000-0005-0000-0000-00008F9D0000}"/>
    <cellStyle name="Normale 14 3 5 2" xfId="40468" xr:uid="{00000000-0005-0000-0000-0000909D0000}"/>
    <cellStyle name="Normale 14 3 5 2 2" xfId="40469" xr:uid="{00000000-0005-0000-0000-0000919D0000}"/>
    <cellStyle name="Normale 14 3 5 2 3" xfId="40470" xr:uid="{00000000-0005-0000-0000-0000929D0000}"/>
    <cellStyle name="Normale 14 3 5 3" xfId="40471" xr:uid="{00000000-0005-0000-0000-0000939D0000}"/>
    <cellStyle name="Normale 14 3 5 4" xfId="40472" xr:uid="{00000000-0005-0000-0000-0000949D0000}"/>
    <cellStyle name="Normale 14 3 6" xfId="40473" xr:uid="{00000000-0005-0000-0000-0000959D0000}"/>
    <cellStyle name="Normale 14 3 6 2" xfId="40474" xr:uid="{00000000-0005-0000-0000-0000969D0000}"/>
    <cellStyle name="Normale 14 3 6 3" xfId="40475" xr:uid="{00000000-0005-0000-0000-0000979D0000}"/>
    <cellStyle name="Normale 14 3 7" xfId="40476" xr:uid="{00000000-0005-0000-0000-0000989D0000}"/>
    <cellStyle name="Normale 14 3 7 2" xfId="40477" xr:uid="{00000000-0005-0000-0000-0000999D0000}"/>
    <cellStyle name="Normale 14 3 7 3" xfId="40478" xr:uid="{00000000-0005-0000-0000-00009A9D0000}"/>
    <cellStyle name="Normale 14 3 8" xfId="40479" xr:uid="{00000000-0005-0000-0000-00009B9D0000}"/>
    <cellStyle name="Normale 14 3 8 2" xfId="40480" xr:uid="{00000000-0005-0000-0000-00009C9D0000}"/>
    <cellStyle name="Normale 14 3 8 3" xfId="40481" xr:uid="{00000000-0005-0000-0000-00009D9D0000}"/>
    <cellStyle name="Normale 14 3 9" xfId="40482" xr:uid="{00000000-0005-0000-0000-00009E9D0000}"/>
    <cellStyle name="Normale 14 4" xfId="40483" xr:uid="{00000000-0005-0000-0000-00009F9D0000}"/>
    <cellStyle name="Normale 14 4 2" xfId="40484" xr:uid="{00000000-0005-0000-0000-0000A09D0000}"/>
    <cellStyle name="Normale 14 4 2 2" xfId="40485" xr:uid="{00000000-0005-0000-0000-0000A19D0000}"/>
    <cellStyle name="Normale 14 4 2 2 2" xfId="40486" xr:uid="{00000000-0005-0000-0000-0000A29D0000}"/>
    <cellStyle name="Normale 14 4 2 2 2 2" xfId="40487" xr:uid="{00000000-0005-0000-0000-0000A39D0000}"/>
    <cellStyle name="Normale 14 4 2 2 2 3" xfId="40488" xr:uid="{00000000-0005-0000-0000-0000A49D0000}"/>
    <cellStyle name="Normale 14 4 2 2 3" xfId="40489" xr:uid="{00000000-0005-0000-0000-0000A59D0000}"/>
    <cellStyle name="Normale 14 4 2 2 4" xfId="40490" xr:uid="{00000000-0005-0000-0000-0000A69D0000}"/>
    <cellStyle name="Normale 14 4 2 3" xfId="40491" xr:uid="{00000000-0005-0000-0000-0000A79D0000}"/>
    <cellStyle name="Normale 14 4 2 3 2" xfId="40492" xr:uid="{00000000-0005-0000-0000-0000A89D0000}"/>
    <cellStyle name="Normale 14 4 2 3 3" xfId="40493" xr:uid="{00000000-0005-0000-0000-0000A99D0000}"/>
    <cellStyle name="Normale 14 4 2 4" xfId="40494" xr:uid="{00000000-0005-0000-0000-0000AA9D0000}"/>
    <cellStyle name="Normale 14 4 2 4 2" xfId="40495" xr:uid="{00000000-0005-0000-0000-0000AB9D0000}"/>
    <cellStyle name="Normale 14 4 2 4 3" xfId="40496" xr:uid="{00000000-0005-0000-0000-0000AC9D0000}"/>
    <cellStyle name="Normale 14 4 2 5" xfId="40497" xr:uid="{00000000-0005-0000-0000-0000AD9D0000}"/>
    <cellStyle name="Normale 14 4 2 5 2" xfId="40498" xr:uid="{00000000-0005-0000-0000-0000AE9D0000}"/>
    <cellStyle name="Normale 14 4 2 5 3" xfId="40499" xr:uid="{00000000-0005-0000-0000-0000AF9D0000}"/>
    <cellStyle name="Normale 14 4 2 6" xfId="40500" xr:uid="{00000000-0005-0000-0000-0000B09D0000}"/>
    <cellStyle name="Normale 14 4 2 7" xfId="40501" xr:uid="{00000000-0005-0000-0000-0000B19D0000}"/>
    <cellStyle name="Normale 14 5" xfId="40502" xr:uid="{00000000-0005-0000-0000-0000B29D0000}"/>
    <cellStyle name="Normale 14 5 2" xfId="40503" xr:uid="{00000000-0005-0000-0000-0000B39D0000}"/>
    <cellStyle name="Normale 14 5 2 2" xfId="40504" xr:uid="{00000000-0005-0000-0000-0000B49D0000}"/>
    <cellStyle name="Normale 14 5 2 2 2" xfId="40505" xr:uid="{00000000-0005-0000-0000-0000B59D0000}"/>
    <cellStyle name="Normale 14 5 2 2 3" xfId="40506" xr:uid="{00000000-0005-0000-0000-0000B69D0000}"/>
    <cellStyle name="Normale 14 5 2 3" xfId="40507" xr:uid="{00000000-0005-0000-0000-0000B79D0000}"/>
    <cellStyle name="Normale 14 5 2 4" xfId="40508" xr:uid="{00000000-0005-0000-0000-0000B89D0000}"/>
    <cellStyle name="Normale 14 5 3" xfId="40509" xr:uid="{00000000-0005-0000-0000-0000B99D0000}"/>
    <cellStyle name="Normale 14 5 3 2" xfId="40510" xr:uid="{00000000-0005-0000-0000-0000BA9D0000}"/>
    <cellStyle name="Normale 14 5 3 3" xfId="40511" xr:uid="{00000000-0005-0000-0000-0000BB9D0000}"/>
    <cellStyle name="Normale 14 5 4" xfId="40512" xr:uid="{00000000-0005-0000-0000-0000BC9D0000}"/>
    <cellStyle name="Normale 14 5 4 2" xfId="40513" xr:uid="{00000000-0005-0000-0000-0000BD9D0000}"/>
    <cellStyle name="Normale 14 5 4 3" xfId="40514" xr:uid="{00000000-0005-0000-0000-0000BE9D0000}"/>
    <cellStyle name="Normale 14 5 5" xfId="40515" xr:uid="{00000000-0005-0000-0000-0000BF9D0000}"/>
    <cellStyle name="Normale 14 5 5 2" xfId="40516" xr:uid="{00000000-0005-0000-0000-0000C09D0000}"/>
    <cellStyle name="Normale 14 5 5 3" xfId="40517" xr:uid="{00000000-0005-0000-0000-0000C19D0000}"/>
    <cellStyle name="Normale 14 5 6" xfId="40518" xr:uid="{00000000-0005-0000-0000-0000C29D0000}"/>
    <cellStyle name="Normale 14 5 7" xfId="40519" xr:uid="{00000000-0005-0000-0000-0000C39D0000}"/>
    <cellStyle name="Normale 14 6" xfId="40520" xr:uid="{00000000-0005-0000-0000-0000C49D0000}"/>
    <cellStyle name="Normale 14 6 2" xfId="40521" xr:uid="{00000000-0005-0000-0000-0000C59D0000}"/>
    <cellStyle name="Normale 14 6 2 2" xfId="40522" xr:uid="{00000000-0005-0000-0000-0000C69D0000}"/>
    <cellStyle name="Normale 14 6 2 2 2" xfId="40523" xr:uid="{00000000-0005-0000-0000-0000C79D0000}"/>
    <cellStyle name="Normale 14 6 2 2 3" xfId="40524" xr:uid="{00000000-0005-0000-0000-0000C89D0000}"/>
    <cellStyle name="Normale 14 6 2 3" xfId="40525" xr:uid="{00000000-0005-0000-0000-0000C99D0000}"/>
    <cellStyle name="Normale 14 6 2 4" xfId="40526" xr:uid="{00000000-0005-0000-0000-0000CA9D0000}"/>
    <cellStyle name="Normale 14 6 3" xfId="40527" xr:uid="{00000000-0005-0000-0000-0000CB9D0000}"/>
    <cellStyle name="Normale 14 6 3 2" xfId="40528" xr:uid="{00000000-0005-0000-0000-0000CC9D0000}"/>
    <cellStyle name="Normale 14 6 3 3" xfId="40529" xr:uid="{00000000-0005-0000-0000-0000CD9D0000}"/>
    <cellStyle name="Normale 14 6 4" xfId="40530" xr:uid="{00000000-0005-0000-0000-0000CE9D0000}"/>
    <cellStyle name="Normale 14 6 4 2" xfId="40531" xr:uid="{00000000-0005-0000-0000-0000CF9D0000}"/>
    <cellStyle name="Normale 14 6 4 3" xfId="40532" xr:uid="{00000000-0005-0000-0000-0000D09D0000}"/>
    <cellStyle name="Normale 14 6 5" xfId="40533" xr:uid="{00000000-0005-0000-0000-0000D19D0000}"/>
    <cellStyle name="Normale 14 6 5 2" xfId="40534" xr:uid="{00000000-0005-0000-0000-0000D29D0000}"/>
    <cellStyle name="Normale 14 6 5 3" xfId="40535" xr:uid="{00000000-0005-0000-0000-0000D39D0000}"/>
    <cellStyle name="Normale 14 6 6" xfId="40536" xr:uid="{00000000-0005-0000-0000-0000D49D0000}"/>
    <cellStyle name="Normale 14 6 7" xfId="40537" xr:uid="{00000000-0005-0000-0000-0000D59D0000}"/>
    <cellStyle name="Normale 14 7" xfId="40538" xr:uid="{00000000-0005-0000-0000-0000D69D0000}"/>
    <cellStyle name="Normale 14 7 2" xfId="40539" xr:uid="{00000000-0005-0000-0000-0000D79D0000}"/>
    <cellStyle name="Normale 14 7 2 2" xfId="40540" xr:uid="{00000000-0005-0000-0000-0000D89D0000}"/>
    <cellStyle name="Normale 14 7 2 3" xfId="40541" xr:uid="{00000000-0005-0000-0000-0000D99D0000}"/>
    <cellStyle name="Normale 14 7 3" xfId="40542" xr:uid="{00000000-0005-0000-0000-0000DA9D0000}"/>
    <cellStyle name="Normale 14 7 4" xfId="40543" xr:uid="{00000000-0005-0000-0000-0000DB9D0000}"/>
    <cellStyle name="Normale 14 8" xfId="40544" xr:uid="{00000000-0005-0000-0000-0000DC9D0000}"/>
    <cellStyle name="Normale 14 8 2" xfId="40545" xr:uid="{00000000-0005-0000-0000-0000DD9D0000}"/>
    <cellStyle name="Normale 14 8 3" xfId="40546" xr:uid="{00000000-0005-0000-0000-0000DE9D0000}"/>
    <cellStyle name="Normale 14 9" xfId="40547" xr:uid="{00000000-0005-0000-0000-0000DF9D0000}"/>
    <cellStyle name="Normale 14 9 2" xfId="40548" xr:uid="{00000000-0005-0000-0000-0000E09D0000}"/>
    <cellStyle name="Normale 14 9 3" xfId="40549" xr:uid="{00000000-0005-0000-0000-0000E19D0000}"/>
    <cellStyle name="Normale 15" xfId="40550" xr:uid="{00000000-0005-0000-0000-0000E29D0000}"/>
    <cellStyle name="Normale 15 10" xfId="40551" xr:uid="{00000000-0005-0000-0000-0000E39D0000}"/>
    <cellStyle name="Normale 15 10 2" xfId="40552" xr:uid="{00000000-0005-0000-0000-0000E49D0000}"/>
    <cellStyle name="Normale 15 10 3" xfId="40553" xr:uid="{00000000-0005-0000-0000-0000E59D0000}"/>
    <cellStyle name="Normale 15 11" xfId="40554" xr:uid="{00000000-0005-0000-0000-0000E69D0000}"/>
    <cellStyle name="Normale 15 12" xfId="40555" xr:uid="{00000000-0005-0000-0000-0000E79D0000}"/>
    <cellStyle name="Normale 15 2" xfId="40556" xr:uid="{00000000-0005-0000-0000-0000E89D0000}"/>
    <cellStyle name="Normale 15 2 10" xfId="40557" xr:uid="{00000000-0005-0000-0000-0000E99D0000}"/>
    <cellStyle name="Normale 15 2 2" xfId="40558" xr:uid="{00000000-0005-0000-0000-0000EA9D0000}"/>
    <cellStyle name="Normale 15 2 2 2" xfId="40559" xr:uid="{00000000-0005-0000-0000-0000EB9D0000}"/>
    <cellStyle name="Normale 15 2 2 2 2" xfId="40560" xr:uid="{00000000-0005-0000-0000-0000EC9D0000}"/>
    <cellStyle name="Normale 15 2 2 2 2 2" xfId="40561" xr:uid="{00000000-0005-0000-0000-0000ED9D0000}"/>
    <cellStyle name="Normale 15 2 2 2 2 3" xfId="40562" xr:uid="{00000000-0005-0000-0000-0000EE9D0000}"/>
    <cellStyle name="Normale 15 2 2 2 3" xfId="40563" xr:uid="{00000000-0005-0000-0000-0000EF9D0000}"/>
    <cellStyle name="Normale 15 2 2 2 4" xfId="40564" xr:uid="{00000000-0005-0000-0000-0000F09D0000}"/>
    <cellStyle name="Normale 15 2 2 3" xfId="40565" xr:uid="{00000000-0005-0000-0000-0000F19D0000}"/>
    <cellStyle name="Normale 15 2 2 3 2" xfId="40566" xr:uid="{00000000-0005-0000-0000-0000F29D0000}"/>
    <cellStyle name="Normale 15 2 2 3 3" xfId="40567" xr:uid="{00000000-0005-0000-0000-0000F39D0000}"/>
    <cellStyle name="Normale 15 2 2 4" xfId="40568" xr:uid="{00000000-0005-0000-0000-0000F49D0000}"/>
    <cellStyle name="Normale 15 2 2 4 2" xfId="40569" xr:uid="{00000000-0005-0000-0000-0000F59D0000}"/>
    <cellStyle name="Normale 15 2 2 4 3" xfId="40570" xr:uid="{00000000-0005-0000-0000-0000F69D0000}"/>
    <cellStyle name="Normale 15 2 2 5" xfId="40571" xr:uid="{00000000-0005-0000-0000-0000F79D0000}"/>
    <cellStyle name="Normale 15 2 2 5 2" xfId="40572" xr:uid="{00000000-0005-0000-0000-0000F89D0000}"/>
    <cellStyle name="Normale 15 2 2 5 3" xfId="40573" xr:uid="{00000000-0005-0000-0000-0000F99D0000}"/>
    <cellStyle name="Normale 15 2 2 6" xfId="40574" xr:uid="{00000000-0005-0000-0000-0000FA9D0000}"/>
    <cellStyle name="Normale 15 2 2 7" xfId="40575" xr:uid="{00000000-0005-0000-0000-0000FB9D0000}"/>
    <cellStyle name="Normale 15 2 3" xfId="40576" xr:uid="{00000000-0005-0000-0000-0000FC9D0000}"/>
    <cellStyle name="Normale 15 2 3 2" xfId="40577" xr:uid="{00000000-0005-0000-0000-0000FD9D0000}"/>
    <cellStyle name="Normale 15 2 3 2 2" xfId="40578" xr:uid="{00000000-0005-0000-0000-0000FE9D0000}"/>
    <cellStyle name="Normale 15 2 3 2 2 2" xfId="40579" xr:uid="{00000000-0005-0000-0000-0000FF9D0000}"/>
    <cellStyle name="Normale 15 2 3 2 2 3" xfId="40580" xr:uid="{00000000-0005-0000-0000-0000009E0000}"/>
    <cellStyle name="Normale 15 2 3 2 3" xfId="40581" xr:uid="{00000000-0005-0000-0000-0000019E0000}"/>
    <cellStyle name="Normale 15 2 3 2 4" xfId="40582" xr:uid="{00000000-0005-0000-0000-0000029E0000}"/>
    <cellStyle name="Normale 15 2 3 3" xfId="40583" xr:uid="{00000000-0005-0000-0000-0000039E0000}"/>
    <cellStyle name="Normale 15 2 3 3 2" xfId="40584" xr:uid="{00000000-0005-0000-0000-0000049E0000}"/>
    <cellStyle name="Normale 15 2 3 3 3" xfId="40585" xr:uid="{00000000-0005-0000-0000-0000059E0000}"/>
    <cellStyle name="Normale 15 2 3 4" xfId="40586" xr:uid="{00000000-0005-0000-0000-0000069E0000}"/>
    <cellStyle name="Normale 15 2 3 4 2" xfId="40587" xr:uid="{00000000-0005-0000-0000-0000079E0000}"/>
    <cellStyle name="Normale 15 2 3 4 3" xfId="40588" xr:uid="{00000000-0005-0000-0000-0000089E0000}"/>
    <cellStyle name="Normale 15 2 3 5" xfId="40589" xr:uid="{00000000-0005-0000-0000-0000099E0000}"/>
    <cellStyle name="Normale 15 2 3 5 2" xfId="40590" xr:uid="{00000000-0005-0000-0000-00000A9E0000}"/>
    <cellStyle name="Normale 15 2 3 5 3" xfId="40591" xr:uid="{00000000-0005-0000-0000-00000B9E0000}"/>
    <cellStyle name="Normale 15 2 3 6" xfId="40592" xr:uid="{00000000-0005-0000-0000-00000C9E0000}"/>
    <cellStyle name="Normale 15 2 3 7" xfId="40593" xr:uid="{00000000-0005-0000-0000-00000D9E0000}"/>
    <cellStyle name="Normale 15 2 4" xfId="40594" xr:uid="{00000000-0005-0000-0000-00000E9E0000}"/>
    <cellStyle name="Normale 15 2 4 2" xfId="40595" xr:uid="{00000000-0005-0000-0000-00000F9E0000}"/>
    <cellStyle name="Normale 15 2 4 2 2" xfId="40596" xr:uid="{00000000-0005-0000-0000-0000109E0000}"/>
    <cellStyle name="Normale 15 2 4 2 2 2" xfId="40597" xr:uid="{00000000-0005-0000-0000-0000119E0000}"/>
    <cellStyle name="Normale 15 2 4 2 2 3" xfId="40598" xr:uid="{00000000-0005-0000-0000-0000129E0000}"/>
    <cellStyle name="Normale 15 2 4 2 3" xfId="40599" xr:uid="{00000000-0005-0000-0000-0000139E0000}"/>
    <cellStyle name="Normale 15 2 4 2 4" xfId="40600" xr:uid="{00000000-0005-0000-0000-0000149E0000}"/>
    <cellStyle name="Normale 15 2 4 3" xfId="40601" xr:uid="{00000000-0005-0000-0000-0000159E0000}"/>
    <cellStyle name="Normale 15 2 4 3 2" xfId="40602" xr:uid="{00000000-0005-0000-0000-0000169E0000}"/>
    <cellStyle name="Normale 15 2 4 3 3" xfId="40603" xr:uid="{00000000-0005-0000-0000-0000179E0000}"/>
    <cellStyle name="Normale 15 2 4 4" xfId="40604" xr:uid="{00000000-0005-0000-0000-0000189E0000}"/>
    <cellStyle name="Normale 15 2 4 4 2" xfId="40605" xr:uid="{00000000-0005-0000-0000-0000199E0000}"/>
    <cellStyle name="Normale 15 2 4 4 3" xfId="40606" xr:uid="{00000000-0005-0000-0000-00001A9E0000}"/>
    <cellStyle name="Normale 15 2 4 5" xfId="40607" xr:uid="{00000000-0005-0000-0000-00001B9E0000}"/>
    <cellStyle name="Normale 15 2 4 5 2" xfId="40608" xr:uid="{00000000-0005-0000-0000-00001C9E0000}"/>
    <cellStyle name="Normale 15 2 4 5 3" xfId="40609" xr:uid="{00000000-0005-0000-0000-00001D9E0000}"/>
    <cellStyle name="Normale 15 2 4 6" xfId="40610" xr:uid="{00000000-0005-0000-0000-00001E9E0000}"/>
    <cellStyle name="Normale 15 2 4 7" xfId="40611" xr:uid="{00000000-0005-0000-0000-00001F9E0000}"/>
    <cellStyle name="Normale 15 2 5" xfId="40612" xr:uid="{00000000-0005-0000-0000-0000209E0000}"/>
    <cellStyle name="Normale 15 2 5 2" xfId="40613" xr:uid="{00000000-0005-0000-0000-0000219E0000}"/>
    <cellStyle name="Normale 15 2 5 2 2" xfId="40614" xr:uid="{00000000-0005-0000-0000-0000229E0000}"/>
    <cellStyle name="Normale 15 2 5 2 3" xfId="40615" xr:uid="{00000000-0005-0000-0000-0000239E0000}"/>
    <cellStyle name="Normale 15 2 5 3" xfId="40616" xr:uid="{00000000-0005-0000-0000-0000249E0000}"/>
    <cellStyle name="Normale 15 2 5 4" xfId="40617" xr:uid="{00000000-0005-0000-0000-0000259E0000}"/>
    <cellStyle name="Normale 15 2 6" xfId="40618" xr:uid="{00000000-0005-0000-0000-0000269E0000}"/>
    <cellStyle name="Normale 15 2 6 2" xfId="40619" xr:uid="{00000000-0005-0000-0000-0000279E0000}"/>
    <cellStyle name="Normale 15 2 6 3" xfId="40620" xr:uid="{00000000-0005-0000-0000-0000289E0000}"/>
    <cellStyle name="Normale 15 2 7" xfId="40621" xr:uid="{00000000-0005-0000-0000-0000299E0000}"/>
    <cellStyle name="Normale 15 2 7 2" xfId="40622" xr:uid="{00000000-0005-0000-0000-00002A9E0000}"/>
    <cellStyle name="Normale 15 2 7 3" xfId="40623" xr:uid="{00000000-0005-0000-0000-00002B9E0000}"/>
    <cellStyle name="Normale 15 2 8" xfId="40624" xr:uid="{00000000-0005-0000-0000-00002C9E0000}"/>
    <cellStyle name="Normale 15 2 8 2" xfId="40625" xr:uid="{00000000-0005-0000-0000-00002D9E0000}"/>
    <cellStyle name="Normale 15 2 8 3" xfId="40626" xr:uid="{00000000-0005-0000-0000-00002E9E0000}"/>
    <cellStyle name="Normale 15 2 9" xfId="40627" xr:uid="{00000000-0005-0000-0000-00002F9E0000}"/>
    <cellStyle name="Normale 15 3" xfId="40628" xr:uid="{00000000-0005-0000-0000-0000309E0000}"/>
    <cellStyle name="Normale 15 3 10" xfId="40629" xr:uid="{00000000-0005-0000-0000-0000319E0000}"/>
    <cellStyle name="Normale 15 3 2" xfId="40630" xr:uid="{00000000-0005-0000-0000-0000329E0000}"/>
    <cellStyle name="Normale 15 3 2 2" xfId="40631" xr:uid="{00000000-0005-0000-0000-0000339E0000}"/>
    <cellStyle name="Normale 15 3 2 2 2" xfId="40632" xr:uid="{00000000-0005-0000-0000-0000349E0000}"/>
    <cellStyle name="Normale 15 3 2 2 2 2" xfId="40633" xr:uid="{00000000-0005-0000-0000-0000359E0000}"/>
    <cellStyle name="Normale 15 3 2 2 2 3" xfId="40634" xr:uid="{00000000-0005-0000-0000-0000369E0000}"/>
    <cellStyle name="Normale 15 3 2 2 3" xfId="40635" xr:uid="{00000000-0005-0000-0000-0000379E0000}"/>
    <cellStyle name="Normale 15 3 2 2 4" xfId="40636" xr:uid="{00000000-0005-0000-0000-0000389E0000}"/>
    <cellStyle name="Normale 15 3 2 3" xfId="40637" xr:uid="{00000000-0005-0000-0000-0000399E0000}"/>
    <cellStyle name="Normale 15 3 2 3 2" xfId="40638" xr:uid="{00000000-0005-0000-0000-00003A9E0000}"/>
    <cellStyle name="Normale 15 3 2 3 3" xfId="40639" xr:uid="{00000000-0005-0000-0000-00003B9E0000}"/>
    <cellStyle name="Normale 15 3 2 4" xfId="40640" xr:uid="{00000000-0005-0000-0000-00003C9E0000}"/>
    <cellStyle name="Normale 15 3 2 4 2" xfId="40641" xr:uid="{00000000-0005-0000-0000-00003D9E0000}"/>
    <cellStyle name="Normale 15 3 2 4 3" xfId="40642" xr:uid="{00000000-0005-0000-0000-00003E9E0000}"/>
    <cellStyle name="Normale 15 3 2 5" xfId="40643" xr:uid="{00000000-0005-0000-0000-00003F9E0000}"/>
    <cellStyle name="Normale 15 3 2 5 2" xfId="40644" xr:uid="{00000000-0005-0000-0000-0000409E0000}"/>
    <cellStyle name="Normale 15 3 2 5 3" xfId="40645" xr:uid="{00000000-0005-0000-0000-0000419E0000}"/>
    <cellStyle name="Normale 15 3 2 6" xfId="40646" xr:uid="{00000000-0005-0000-0000-0000429E0000}"/>
    <cellStyle name="Normale 15 3 2 7" xfId="40647" xr:uid="{00000000-0005-0000-0000-0000439E0000}"/>
    <cellStyle name="Normale 15 3 3" xfId="40648" xr:uid="{00000000-0005-0000-0000-0000449E0000}"/>
    <cellStyle name="Normale 15 3 3 2" xfId="40649" xr:uid="{00000000-0005-0000-0000-0000459E0000}"/>
    <cellStyle name="Normale 15 3 3 2 2" xfId="40650" xr:uid="{00000000-0005-0000-0000-0000469E0000}"/>
    <cellStyle name="Normale 15 3 3 2 2 2" xfId="40651" xr:uid="{00000000-0005-0000-0000-0000479E0000}"/>
    <cellStyle name="Normale 15 3 3 2 2 3" xfId="40652" xr:uid="{00000000-0005-0000-0000-0000489E0000}"/>
    <cellStyle name="Normale 15 3 3 2 3" xfId="40653" xr:uid="{00000000-0005-0000-0000-0000499E0000}"/>
    <cellStyle name="Normale 15 3 3 2 4" xfId="40654" xr:uid="{00000000-0005-0000-0000-00004A9E0000}"/>
    <cellStyle name="Normale 15 3 3 3" xfId="40655" xr:uid="{00000000-0005-0000-0000-00004B9E0000}"/>
    <cellStyle name="Normale 15 3 3 3 2" xfId="40656" xr:uid="{00000000-0005-0000-0000-00004C9E0000}"/>
    <cellStyle name="Normale 15 3 3 3 3" xfId="40657" xr:uid="{00000000-0005-0000-0000-00004D9E0000}"/>
    <cellStyle name="Normale 15 3 3 4" xfId="40658" xr:uid="{00000000-0005-0000-0000-00004E9E0000}"/>
    <cellStyle name="Normale 15 3 3 4 2" xfId="40659" xr:uid="{00000000-0005-0000-0000-00004F9E0000}"/>
    <cellStyle name="Normale 15 3 3 4 3" xfId="40660" xr:uid="{00000000-0005-0000-0000-0000509E0000}"/>
    <cellStyle name="Normale 15 3 3 5" xfId="40661" xr:uid="{00000000-0005-0000-0000-0000519E0000}"/>
    <cellStyle name="Normale 15 3 3 5 2" xfId="40662" xr:uid="{00000000-0005-0000-0000-0000529E0000}"/>
    <cellStyle name="Normale 15 3 3 5 3" xfId="40663" xr:uid="{00000000-0005-0000-0000-0000539E0000}"/>
    <cellStyle name="Normale 15 3 3 6" xfId="40664" xr:uid="{00000000-0005-0000-0000-0000549E0000}"/>
    <cellStyle name="Normale 15 3 3 7" xfId="40665" xr:uid="{00000000-0005-0000-0000-0000559E0000}"/>
    <cellStyle name="Normale 15 3 4" xfId="40666" xr:uid="{00000000-0005-0000-0000-0000569E0000}"/>
    <cellStyle name="Normale 15 3 4 2" xfId="40667" xr:uid="{00000000-0005-0000-0000-0000579E0000}"/>
    <cellStyle name="Normale 15 3 4 2 2" xfId="40668" xr:uid="{00000000-0005-0000-0000-0000589E0000}"/>
    <cellStyle name="Normale 15 3 4 2 2 2" xfId="40669" xr:uid="{00000000-0005-0000-0000-0000599E0000}"/>
    <cellStyle name="Normale 15 3 4 2 2 3" xfId="40670" xr:uid="{00000000-0005-0000-0000-00005A9E0000}"/>
    <cellStyle name="Normale 15 3 4 2 3" xfId="40671" xr:uid="{00000000-0005-0000-0000-00005B9E0000}"/>
    <cellStyle name="Normale 15 3 4 2 4" xfId="40672" xr:uid="{00000000-0005-0000-0000-00005C9E0000}"/>
    <cellStyle name="Normale 15 3 4 3" xfId="40673" xr:uid="{00000000-0005-0000-0000-00005D9E0000}"/>
    <cellStyle name="Normale 15 3 4 3 2" xfId="40674" xr:uid="{00000000-0005-0000-0000-00005E9E0000}"/>
    <cellStyle name="Normale 15 3 4 3 3" xfId="40675" xr:uid="{00000000-0005-0000-0000-00005F9E0000}"/>
    <cellStyle name="Normale 15 3 4 4" xfId="40676" xr:uid="{00000000-0005-0000-0000-0000609E0000}"/>
    <cellStyle name="Normale 15 3 4 4 2" xfId="40677" xr:uid="{00000000-0005-0000-0000-0000619E0000}"/>
    <cellStyle name="Normale 15 3 4 4 3" xfId="40678" xr:uid="{00000000-0005-0000-0000-0000629E0000}"/>
    <cellStyle name="Normale 15 3 4 5" xfId="40679" xr:uid="{00000000-0005-0000-0000-0000639E0000}"/>
    <cellStyle name="Normale 15 3 4 5 2" xfId="40680" xr:uid="{00000000-0005-0000-0000-0000649E0000}"/>
    <cellStyle name="Normale 15 3 4 5 3" xfId="40681" xr:uid="{00000000-0005-0000-0000-0000659E0000}"/>
    <cellStyle name="Normale 15 3 4 6" xfId="40682" xr:uid="{00000000-0005-0000-0000-0000669E0000}"/>
    <cellStyle name="Normale 15 3 4 7" xfId="40683" xr:uid="{00000000-0005-0000-0000-0000679E0000}"/>
    <cellStyle name="Normale 15 3 5" xfId="40684" xr:uid="{00000000-0005-0000-0000-0000689E0000}"/>
    <cellStyle name="Normale 15 3 5 2" xfId="40685" xr:uid="{00000000-0005-0000-0000-0000699E0000}"/>
    <cellStyle name="Normale 15 3 5 2 2" xfId="40686" xr:uid="{00000000-0005-0000-0000-00006A9E0000}"/>
    <cellStyle name="Normale 15 3 5 2 3" xfId="40687" xr:uid="{00000000-0005-0000-0000-00006B9E0000}"/>
    <cellStyle name="Normale 15 3 5 3" xfId="40688" xr:uid="{00000000-0005-0000-0000-00006C9E0000}"/>
    <cellStyle name="Normale 15 3 5 4" xfId="40689" xr:uid="{00000000-0005-0000-0000-00006D9E0000}"/>
    <cellStyle name="Normale 15 3 6" xfId="40690" xr:uid="{00000000-0005-0000-0000-00006E9E0000}"/>
    <cellStyle name="Normale 15 3 6 2" xfId="40691" xr:uid="{00000000-0005-0000-0000-00006F9E0000}"/>
    <cellStyle name="Normale 15 3 6 3" xfId="40692" xr:uid="{00000000-0005-0000-0000-0000709E0000}"/>
    <cellStyle name="Normale 15 3 7" xfId="40693" xr:uid="{00000000-0005-0000-0000-0000719E0000}"/>
    <cellStyle name="Normale 15 3 7 2" xfId="40694" xr:uid="{00000000-0005-0000-0000-0000729E0000}"/>
    <cellStyle name="Normale 15 3 7 3" xfId="40695" xr:uid="{00000000-0005-0000-0000-0000739E0000}"/>
    <cellStyle name="Normale 15 3 8" xfId="40696" xr:uid="{00000000-0005-0000-0000-0000749E0000}"/>
    <cellStyle name="Normale 15 3 8 2" xfId="40697" xr:uid="{00000000-0005-0000-0000-0000759E0000}"/>
    <cellStyle name="Normale 15 3 8 3" xfId="40698" xr:uid="{00000000-0005-0000-0000-0000769E0000}"/>
    <cellStyle name="Normale 15 3 9" xfId="40699" xr:uid="{00000000-0005-0000-0000-0000779E0000}"/>
    <cellStyle name="Normale 15 4" xfId="40700" xr:uid="{00000000-0005-0000-0000-0000789E0000}"/>
    <cellStyle name="Normale 15 4 2" xfId="40701" xr:uid="{00000000-0005-0000-0000-0000799E0000}"/>
    <cellStyle name="Normale 15 4 2 2" xfId="40702" xr:uid="{00000000-0005-0000-0000-00007A9E0000}"/>
    <cellStyle name="Normale 15 4 2 2 2" xfId="40703" xr:uid="{00000000-0005-0000-0000-00007B9E0000}"/>
    <cellStyle name="Normale 15 4 2 2 3" xfId="40704" xr:uid="{00000000-0005-0000-0000-00007C9E0000}"/>
    <cellStyle name="Normale 15 4 2 3" xfId="40705" xr:uid="{00000000-0005-0000-0000-00007D9E0000}"/>
    <cellStyle name="Normale 15 4 2 4" xfId="40706" xr:uid="{00000000-0005-0000-0000-00007E9E0000}"/>
    <cellStyle name="Normale 15 4 3" xfId="40707" xr:uid="{00000000-0005-0000-0000-00007F9E0000}"/>
    <cellStyle name="Normale 15 4 3 2" xfId="40708" xr:uid="{00000000-0005-0000-0000-0000809E0000}"/>
    <cellStyle name="Normale 15 4 3 3" xfId="40709" xr:uid="{00000000-0005-0000-0000-0000819E0000}"/>
    <cellStyle name="Normale 15 4 4" xfId="40710" xr:uid="{00000000-0005-0000-0000-0000829E0000}"/>
    <cellStyle name="Normale 15 4 4 2" xfId="40711" xr:uid="{00000000-0005-0000-0000-0000839E0000}"/>
    <cellStyle name="Normale 15 4 4 3" xfId="40712" xr:uid="{00000000-0005-0000-0000-0000849E0000}"/>
    <cellStyle name="Normale 15 4 5" xfId="40713" xr:uid="{00000000-0005-0000-0000-0000859E0000}"/>
    <cellStyle name="Normale 15 4 5 2" xfId="40714" xr:uid="{00000000-0005-0000-0000-0000869E0000}"/>
    <cellStyle name="Normale 15 4 5 3" xfId="40715" xr:uid="{00000000-0005-0000-0000-0000879E0000}"/>
    <cellStyle name="Normale 15 4 6" xfId="40716" xr:uid="{00000000-0005-0000-0000-0000889E0000}"/>
    <cellStyle name="Normale 15 4 7" xfId="40717" xr:uid="{00000000-0005-0000-0000-0000899E0000}"/>
    <cellStyle name="Normale 15 5" xfId="40718" xr:uid="{00000000-0005-0000-0000-00008A9E0000}"/>
    <cellStyle name="Normale 15 5 2" xfId="40719" xr:uid="{00000000-0005-0000-0000-00008B9E0000}"/>
    <cellStyle name="Normale 15 5 2 2" xfId="40720" xr:uid="{00000000-0005-0000-0000-00008C9E0000}"/>
    <cellStyle name="Normale 15 5 2 2 2" xfId="40721" xr:uid="{00000000-0005-0000-0000-00008D9E0000}"/>
    <cellStyle name="Normale 15 5 2 2 3" xfId="40722" xr:uid="{00000000-0005-0000-0000-00008E9E0000}"/>
    <cellStyle name="Normale 15 5 2 3" xfId="40723" xr:uid="{00000000-0005-0000-0000-00008F9E0000}"/>
    <cellStyle name="Normale 15 5 2 4" xfId="40724" xr:uid="{00000000-0005-0000-0000-0000909E0000}"/>
    <cellStyle name="Normale 15 5 3" xfId="40725" xr:uid="{00000000-0005-0000-0000-0000919E0000}"/>
    <cellStyle name="Normale 15 5 3 2" xfId="40726" xr:uid="{00000000-0005-0000-0000-0000929E0000}"/>
    <cellStyle name="Normale 15 5 3 3" xfId="40727" xr:uid="{00000000-0005-0000-0000-0000939E0000}"/>
    <cellStyle name="Normale 15 5 4" xfId="40728" xr:uid="{00000000-0005-0000-0000-0000949E0000}"/>
    <cellStyle name="Normale 15 5 4 2" xfId="40729" xr:uid="{00000000-0005-0000-0000-0000959E0000}"/>
    <cellStyle name="Normale 15 5 4 3" xfId="40730" xr:uid="{00000000-0005-0000-0000-0000969E0000}"/>
    <cellStyle name="Normale 15 5 5" xfId="40731" xr:uid="{00000000-0005-0000-0000-0000979E0000}"/>
    <cellStyle name="Normale 15 5 5 2" xfId="40732" xr:uid="{00000000-0005-0000-0000-0000989E0000}"/>
    <cellStyle name="Normale 15 5 5 3" xfId="40733" xr:uid="{00000000-0005-0000-0000-0000999E0000}"/>
    <cellStyle name="Normale 15 5 6" xfId="40734" xr:uid="{00000000-0005-0000-0000-00009A9E0000}"/>
    <cellStyle name="Normale 15 5 7" xfId="40735" xr:uid="{00000000-0005-0000-0000-00009B9E0000}"/>
    <cellStyle name="Normale 15 6" xfId="40736" xr:uid="{00000000-0005-0000-0000-00009C9E0000}"/>
    <cellStyle name="Normale 15 6 2" xfId="40737" xr:uid="{00000000-0005-0000-0000-00009D9E0000}"/>
    <cellStyle name="Normale 15 6 2 2" xfId="40738" xr:uid="{00000000-0005-0000-0000-00009E9E0000}"/>
    <cellStyle name="Normale 15 6 2 2 2" xfId="40739" xr:uid="{00000000-0005-0000-0000-00009F9E0000}"/>
    <cellStyle name="Normale 15 6 2 2 3" xfId="40740" xr:uid="{00000000-0005-0000-0000-0000A09E0000}"/>
    <cellStyle name="Normale 15 6 2 3" xfId="40741" xr:uid="{00000000-0005-0000-0000-0000A19E0000}"/>
    <cellStyle name="Normale 15 6 2 4" xfId="40742" xr:uid="{00000000-0005-0000-0000-0000A29E0000}"/>
    <cellStyle name="Normale 15 6 3" xfId="40743" xr:uid="{00000000-0005-0000-0000-0000A39E0000}"/>
    <cellStyle name="Normale 15 6 3 2" xfId="40744" xr:uid="{00000000-0005-0000-0000-0000A49E0000}"/>
    <cellStyle name="Normale 15 6 3 3" xfId="40745" xr:uid="{00000000-0005-0000-0000-0000A59E0000}"/>
    <cellStyle name="Normale 15 6 4" xfId="40746" xr:uid="{00000000-0005-0000-0000-0000A69E0000}"/>
    <cellStyle name="Normale 15 6 4 2" xfId="40747" xr:uid="{00000000-0005-0000-0000-0000A79E0000}"/>
    <cellStyle name="Normale 15 6 4 3" xfId="40748" xr:uid="{00000000-0005-0000-0000-0000A89E0000}"/>
    <cellStyle name="Normale 15 6 5" xfId="40749" xr:uid="{00000000-0005-0000-0000-0000A99E0000}"/>
    <cellStyle name="Normale 15 6 5 2" xfId="40750" xr:uid="{00000000-0005-0000-0000-0000AA9E0000}"/>
    <cellStyle name="Normale 15 6 5 3" xfId="40751" xr:uid="{00000000-0005-0000-0000-0000AB9E0000}"/>
    <cellStyle name="Normale 15 6 6" xfId="40752" xr:uid="{00000000-0005-0000-0000-0000AC9E0000}"/>
    <cellStyle name="Normale 15 6 7" xfId="40753" xr:uid="{00000000-0005-0000-0000-0000AD9E0000}"/>
    <cellStyle name="Normale 15 7" xfId="40754" xr:uid="{00000000-0005-0000-0000-0000AE9E0000}"/>
    <cellStyle name="Normale 15 7 2" xfId="40755" xr:uid="{00000000-0005-0000-0000-0000AF9E0000}"/>
    <cellStyle name="Normale 15 7 2 2" xfId="40756" xr:uid="{00000000-0005-0000-0000-0000B09E0000}"/>
    <cellStyle name="Normale 15 7 2 3" xfId="40757" xr:uid="{00000000-0005-0000-0000-0000B19E0000}"/>
    <cellStyle name="Normale 15 7 3" xfId="40758" xr:uid="{00000000-0005-0000-0000-0000B29E0000}"/>
    <cellStyle name="Normale 15 7 4" xfId="40759" xr:uid="{00000000-0005-0000-0000-0000B39E0000}"/>
    <cellStyle name="Normale 15 8" xfId="40760" xr:uid="{00000000-0005-0000-0000-0000B49E0000}"/>
    <cellStyle name="Normale 15 8 2" xfId="40761" xr:uid="{00000000-0005-0000-0000-0000B59E0000}"/>
    <cellStyle name="Normale 15 8 3" xfId="40762" xr:uid="{00000000-0005-0000-0000-0000B69E0000}"/>
    <cellStyle name="Normale 15 9" xfId="40763" xr:uid="{00000000-0005-0000-0000-0000B79E0000}"/>
    <cellStyle name="Normale 15 9 2" xfId="40764" xr:uid="{00000000-0005-0000-0000-0000B89E0000}"/>
    <cellStyle name="Normale 15 9 3" xfId="40765" xr:uid="{00000000-0005-0000-0000-0000B99E0000}"/>
    <cellStyle name="Normale 16" xfId="40766" xr:uid="{00000000-0005-0000-0000-0000BA9E0000}"/>
    <cellStyle name="Normale 16 10" xfId="40767" xr:uid="{00000000-0005-0000-0000-0000BB9E0000}"/>
    <cellStyle name="Normale 16 10 2" xfId="40768" xr:uid="{00000000-0005-0000-0000-0000BC9E0000}"/>
    <cellStyle name="Normale 16 10 3" xfId="40769" xr:uid="{00000000-0005-0000-0000-0000BD9E0000}"/>
    <cellStyle name="Normale 16 11" xfId="40770" xr:uid="{00000000-0005-0000-0000-0000BE9E0000}"/>
    <cellStyle name="Normale 16 12" xfId="40771" xr:uid="{00000000-0005-0000-0000-0000BF9E0000}"/>
    <cellStyle name="Normale 16 2" xfId="40772" xr:uid="{00000000-0005-0000-0000-0000C09E0000}"/>
    <cellStyle name="Normale 16 2 10" xfId="40773" xr:uid="{00000000-0005-0000-0000-0000C19E0000}"/>
    <cellStyle name="Normale 16 2 2" xfId="40774" xr:uid="{00000000-0005-0000-0000-0000C29E0000}"/>
    <cellStyle name="Normale 16 2 2 2" xfId="40775" xr:uid="{00000000-0005-0000-0000-0000C39E0000}"/>
    <cellStyle name="Normale 16 2 2 2 2" xfId="40776" xr:uid="{00000000-0005-0000-0000-0000C49E0000}"/>
    <cellStyle name="Normale 16 2 2 2 2 2" xfId="40777" xr:uid="{00000000-0005-0000-0000-0000C59E0000}"/>
    <cellStyle name="Normale 16 2 2 2 2 3" xfId="40778" xr:uid="{00000000-0005-0000-0000-0000C69E0000}"/>
    <cellStyle name="Normale 16 2 2 2 3" xfId="40779" xr:uid="{00000000-0005-0000-0000-0000C79E0000}"/>
    <cellStyle name="Normale 16 2 2 2 4" xfId="40780" xr:uid="{00000000-0005-0000-0000-0000C89E0000}"/>
    <cellStyle name="Normale 16 2 2 3" xfId="40781" xr:uid="{00000000-0005-0000-0000-0000C99E0000}"/>
    <cellStyle name="Normale 16 2 2 3 2" xfId="40782" xr:uid="{00000000-0005-0000-0000-0000CA9E0000}"/>
    <cellStyle name="Normale 16 2 2 3 3" xfId="40783" xr:uid="{00000000-0005-0000-0000-0000CB9E0000}"/>
    <cellStyle name="Normale 16 2 2 4" xfId="40784" xr:uid="{00000000-0005-0000-0000-0000CC9E0000}"/>
    <cellStyle name="Normale 16 2 2 4 2" xfId="40785" xr:uid="{00000000-0005-0000-0000-0000CD9E0000}"/>
    <cellStyle name="Normale 16 2 2 4 3" xfId="40786" xr:uid="{00000000-0005-0000-0000-0000CE9E0000}"/>
    <cellStyle name="Normale 16 2 2 5" xfId="40787" xr:uid="{00000000-0005-0000-0000-0000CF9E0000}"/>
    <cellStyle name="Normale 16 2 2 5 2" xfId="40788" xr:uid="{00000000-0005-0000-0000-0000D09E0000}"/>
    <cellStyle name="Normale 16 2 2 5 3" xfId="40789" xr:uid="{00000000-0005-0000-0000-0000D19E0000}"/>
    <cellStyle name="Normale 16 2 2 6" xfId="40790" xr:uid="{00000000-0005-0000-0000-0000D29E0000}"/>
    <cellStyle name="Normale 16 2 2 7" xfId="40791" xr:uid="{00000000-0005-0000-0000-0000D39E0000}"/>
    <cellStyle name="Normale 16 2 3" xfId="40792" xr:uid="{00000000-0005-0000-0000-0000D49E0000}"/>
    <cellStyle name="Normale 16 2 3 2" xfId="40793" xr:uid="{00000000-0005-0000-0000-0000D59E0000}"/>
    <cellStyle name="Normale 16 2 3 2 2" xfId="40794" xr:uid="{00000000-0005-0000-0000-0000D69E0000}"/>
    <cellStyle name="Normale 16 2 3 2 2 2" xfId="40795" xr:uid="{00000000-0005-0000-0000-0000D79E0000}"/>
    <cellStyle name="Normale 16 2 3 2 2 3" xfId="40796" xr:uid="{00000000-0005-0000-0000-0000D89E0000}"/>
    <cellStyle name="Normale 16 2 3 2 3" xfId="40797" xr:uid="{00000000-0005-0000-0000-0000D99E0000}"/>
    <cellStyle name="Normale 16 2 3 2 4" xfId="40798" xr:uid="{00000000-0005-0000-0000-0000DA9E0000}"/>
    <cellStyle name="Normale 16 2 3 3" xfId="40799" xr:uid="{00000000-0005-0000-0000-0000DB9E0000}"/>
    <cellStyle name="Normale 16 2 3 3 2" xfId="40800" xr:uid="{00000000-0005-0000-0000-0000DC9E0000}"/>
    <cellStyle name="Normale 16 2 3 3 3" xfId="40801" xr:uid="{00000000-0005-0000-0000-0000DD9E0000}"/>
    <cellStyle name="Normale 16 2 3 4" xfId="40802" xr:uid="{00000000-0005-0000-0000-0000DE9E0000}"/>
    <cellStyle name="Normale 16 2 3 4 2" xfId="40803" xr:uid="{00000000-0005-0000-0000-0000DF9E0000}"/>
    <cellStyle name="Normale 16 2 3 4 3" xfId="40804" xr:uid="{00000000-0005-0000-0000-0000E09E0000}"/>
    <cellStyle name="Normale 16 2 3 5" xfId="40805" xr:uid="{00000000-0005-0000-0000-0000E19E0000}"/>
    <cellStyle name="Normale 16 2 3 5 2" xfId="40806" xr:uid="{00000000-0005-0000-0000-0000E29E0000}"/>
    <cellStyle name="Normale 16 2 3 5 3" xfId="40807" xr:uid="{00000000-0005-0000-0000-0000E39E0000}"/>
    <cellStyle name="Normale 16 2 3 6" xfId="40808" xr:uid="{00000000-0005-0000-0000-0000E49E0000}"/>
    <cellStyle name="Normale 16 2 3 7" xfId="40809" xr:uid="{00000000-0005-0000-0000-0000E59E0000}"/>
    <cellStyle name="Normale 16 2 4" xfId="40810" xr:uid="{00000000-0005-0000-0000-0000E69E0000}"/>
    <cellStyle name="Normale 16 2 4 2" xfId="40811" xr:uid="{00000000-0005-0000-0000-0000E79E0000}"/>
    <cellStyle name="Normale 16 2 4 2 2" xfId="40812" xr:uid="{00000000-0005-0000-0000-0000E89E0000}"/>
    <cellStyle name="Normale 16 2 4 2 2 2" xfId="40813" xr:uid="{00000000-0005-0000-0000-0000E99E0000}"/>
    <cellStyle name="Normale 16 2 4 2 2 3" xfId="40814" xr:uid="{00000000-0005-0000-0000-0000EA9E0000}"/>
    <cellStyle name="Normale 16 2 4 2 3" xfId="40815" xr:uid="{00000000-0005-0000-0000-0000EB9E0000}"/>
    <cellStyle name="Normale 16 2 4 2 4" xfId="40816" xr:uid="{00000000-0005-0000-0000-0000EC9E0000}"/>
    <cellStyle name="Normale 16 2 4 3" xfId="40817" xr:uid="{00000000-0005-0000-0000-0000ED9E0000}"/>
    <cellStyle name="Normale 16 2 4 3 2" xfId="40818" xr:uid="{00000000-0005-0000-0000-0000EE9E0000}"/>
    <cellStyle name="Normale 16 2 4 3 3" xfId="40819" xr:uid="{00000000-0005-0000-0000-0000EF9E0000}"/>
    <cellStyle name="Normale 16 2 4 4" xfId="40820" xr:uid="{00000000-0005-0000-0000-0000F09E0000}"/>
    <cellStyle name="Normale 16 2 4 4 2" xfId="40821" xr:uid="{00000000-0005-0000-0000-0000F19E0000}"/>
    <cellStyle name="Normale 16 2 4 4 3" xfId="40822" xr:uid="{00000000-0005-0000-0000-0000F29E0000}"/>
    <cellStyle name="Normale 16 2 4 5" xfId="40823" xr:uid="{00000000-0005-0000-0000-0000F39E0000}"/>
    <cellStyle name="Normale 16 2 4 5 2" xfId="40824" xr:uid="{00000000-0005-0000-0000-0000F49E0000}"/>
    <cellStyle name="Normale 16 2 4 5 3" xfId="40825" xr:uid="{00000000-0005-0000-0000-0000F59E0000}"/>
    <cellStyle name="Normale 16 2 4 6" xfId="40826" xr:uid="{00000000-0005-0000-0000-0000F69E0000}"/>
    <cellStyle name="Normale 16 2 4 7" xfId="40827" xr:uid="{00000000-0005-0000-0000-0000F79E0000}"/>
    <cellStyle name="Normale 16 2 5" xfId="40828" xr:uid="{00000000-0005-0000-0000-0000F89E0000}"/>
    <cellStyle name="Normale 16 2 5 2" xfId="40829" xr:uid="{00000000-0005-0000-0000-0000F99E0000}"/>
    <cellStyle name="Normale 16 2 5 2 2" xfId="40830" xr:uid="{00000000-0005-0000-0000-0000FA9E0000}"/>
    <cellStyle name="Normale 16 2 5 2 3" xfId="40831" xr:uid="{00000000-0005-0000-0000-0000FB9E0000}"/>
    <cellStyle name="Normale 16 2 5 3" xfId="40832" xr:uid="{00000000-0005-0000-0000-0000FC9E0000}"/>
    <cellStyle name="Normale 16 2 5 4" xfId="40833" xr:uid="{00000000-0005-0000-0000-0000FD9E0000}"/>
    <cellStyle name="Normale 16 2 6" xfId="40834" xr:uid="{00000000-0005-0000-0000-0000FE9E0000}"/>
    <cellStyle name="Normale 16 2 6 2" xfId="40835" xr:uid="{00000000-0005-0000-0000-0000FF9E0000}"/>
    <cellStyle name="Normale 16 2 6 3" xfId="40836" xr:uid="{00000000-0005-0000-0000-0000009F0000}"/>
    <cellStyle name="Normale 16 2 7" xfId="40837" xr:uid="{00000000-0005-0000-0000-0000019F0000}"/>
    <cellStyle name="Normale 16 2 7 2" xfId="40838" xr:uid="{00000000-0005-0000-0000-0000029F0000}"/>
    <cellStyle name="Normale 16 2 7 3" xfId="40839" xr:uid="{00000000-0005-0000-0000-0000039F0000}"/>
    <cellStyle name="Normale 16 2 8" xfId="40840" xr:uid="{00000000-0005-0000-0000-0000049F0000}"/>
    <cellStyle name="Normale 16 2 8 2" xfId="40841" xr:uid="{00000000-0005-0000-0000-0000059F0000}"/>
    <cellStyle name="Normale 16 2 8 3" xfId="40842" xr:uid="{00000000-0005-0000-0000-0000069F0000}"/>
    <cellStyle name="Normale 16 2 9" xfId="40843" xr:uid="{00000000-0005-0000-0000-0000079F0000}"/>
    <cellStyle name="Normale 16 3" xfId="40844" xr:uid="{00000000-0005-0000-0000-0000089F0000}"/>
    <cellStyle name="Normale 16 3 10" xfId="40845" xr:uid="{00000000-0005-0000-0000-0000099F0000}"/>
    <cellStyle name="Normale 16 3 2" xfId="40846" xr:uid="{00000000-0005-0000-0000-00000A9F0000}"/>
    <cellStyle name="Normale 16 3 2 2" xfId="40847" xr:uid="{00000000-0005-0000-0000-00000B9F0000}"/>
    <cellStyle name="Normale 16 3 2 2 2" xfId="40848" xr:uid="{00000000-0005-0000-0000-00000C9F0000}"/>
    <cellStyle name="Normale 16 3 2 2 2 2" xfId="40849" xr:uid="{00000000-0005-0000-0000-00000D9F0000}"/>
    <cellStyle name="Normale 16 3 2 2 2 3" xfId="40850" xr:uid="{00000000-0005-0000-0000-00000E9F0000}"/>
    <cellStyle name="Normale 16 3 2 2 3" xfId="40851" xr:uid="{00000000-0005-0000-0000-00000F9F0000}"/>
    <cellStyle name="Normale 16 3 2 2 4" xfId="40852" xr:uid="{00000000-0005-0000-0000-0000109F0000}"/>
    <cellStyle name="Normale 16 3 2 3" xfId="40853" xr:uid="{00000000-0005-0000-0000-0000119F0000}"/>
    <cellStyle name="Normale 16 3 2 3 2" xfId="40854" xr:uid="{00000000-0005-0000-0000-0000129F0000}"/>
    <cellStyle name="Normale 16 3 2 3 3" xfId="40855" xr:uid="{00000000-0005-0000-0000-0000139F0000}"/>
    <cellStyle name="Normale 16 3 2 4" xfId="40856" xr:uid="{00000000-0005-0000-0000-0000149F0000}"/>
    <cellStyle name="Normale 16 3 2 4 2" xfId="40857" xr:uid="{00000000-0005-0000-0000-0000159F0000}"/>
    <cellStyle name="Normale 16 3 2 4 3" xfId="40858" xr:uid="{00000000-0005-0000-0000-0000169F0000}"/>
    <cellStyle name="Normale 16 3 2 5" xfId="40859" xr:uid="{00000000-0005-0000-0000-0000179F0000}"/>
    <cellStyle name="Normale 16 3 2 5 2" xfId="40860" xr:uid="{00000000-0005-0000-0000-0000189F0000}"/>
    <cellStyle name="Normale 16 3 2 5 3" xfId="40861" xr:uid="{00000000-0005-0000-0000-0000199F0000}"/>
    <cellStyle name="Normale 16 3 2 6" xfId="40862" xr:uid="{00000000-0005-0000-0000-00001A9F0000}"/>
    <cellStyle name="Normale 16 3 2 7" xfId="40863" xr:uid="{00000000-0005-0000-0000-00001B9F0000}"/>
    <cellStyle name="Normale 16 3 3" xfId="40864" xr:uid="{00000000-0005-0000-0000-00001C9F0000}"/>
    <cellStyle name="Normale 16 3 3 2" xfId="40865" xr:uid="{00000000-0005-0000-0000-00001D9F0000}"/>
    <cellStyle name="Normale 16 3 3 2 2" xfId="40866" xr:uid="{00000000-0005-0000-0000-00001E9F0000}"/>
    <cellStyle name="Normale 16 3 3 2 2 2" xfId="40867" xr:uid="{00000000-0005-0000-0000-00001F9F0000}"/>
    <cellStyle name="Normale 16 3 3 2 2 3" xfId="40868" xr:uid="{00000000-0005-0000-0000-0000209F0000}"/>
    <cellStyle name="Normale 16 3 3 2 3" xfId="40869" xr:uid="{00000000-0005-0000-0000-0000219F0000}"/>
    <cellStyle name="Normale 16 3 3 2 4" xfId="40870" xr:uid="{00000000-0005-0000-0000-0000229F0000}"/>
    <cellStyle name="Normale 16 3 3 3" xfId="40871" xr:uid="{00000000-0005-0000-0000-0000239F0000}"/>
    <cellStyle name="Normale 16 3 3 3 2" xfId="40872" xr:uid="{00000000-0005-0000-0000-0000249F0000}"/>
    <cellStyle name="Normale 16 3 3 3 3" xfId="40873" xr:uid="{00000000-0005-0000-0000-0000259F0000}"/>
    <cellStyle name="Normale 16 3 3 4" xfId="40874" xr:uid="{00000000-0005-0000-0000-0000269F0000}"/>
    <cellStyle name="Normale 16 3 3 4 2" xfId="40875" xr:uid="{00000000-0005-0000-0000-0000279F0000}"/>
    <cellStyle name="Normale 16 3 3 4 3" xfId="40876" xr:uid="{00000000-0005-0000-0000-0000289F0000}"/>
    <cellStyle name="Normale 16 3 3 5" xfId="40877" xr:uid="{00000000-0005-0000-0000-0000299F0000}"/>
    <cellStyle name="Normale 16 3 3 5 2" xfId="40878" xr:uid="{00000000-0005-0000-0000-00002A9F0000}"/>
    <cellStyle name="Normale 16 3 3 5 3" xfId="40879" xr:uid="{00000000-0005-0000-0000-00002B9F0000}"/>
    <cellStyle name="Normale 16 3 3 6" xfId="40880" xr:uid="{00000000-0005-0000-0000-00002C9F0000}"/>
    <cellStyle name="Normale 16 3 3 7" xfId="40881" xr:uid="{00000000-0005-0000-0000-00002D9F0000}"/>
    <cellStyle name="Normale 16 3 4" xfId="40882" xr:uid="{00000000-0005-0000-0000-00002E9F0000}"/>
    <cellStyle name="Normale 16 3 4 2" xfId="40883" xr:uid="{00000000-0005-0000-0000-00002F9F0000}"/>
    <cellStyle name="Normale 16 3 4 2 2" xfId="40884" xr:uid="{00000000-0005-0000-0000-0000309F0000}"/>
    <cellStyle name="Normale 16 3 4 2 2 2" xfId="40885" xr:uid="{00000000-0005-0000-0000-0000319F0000}"/>
    <cellStyle name="Normale 16 3 4 2 2 3" xfId="40886" xr:uid="{00000000-0005-0000-0000-0000329F0000}"/>
    <cellStyle name="Normale 16 3 4 2 3" xfId="40887" xr:uid="{00000000-0005-0000-0000-0000339F0000}"/>
    <cellStyle name="Normale 16 3 4 2 4" xfId="40888" xr:uid="{00000000-0005-0000-0000-0000349F0000}"/>
    <cellStyle name="Normale 16 3 4 3" xfId="40889" xr:uid="{00000000-0005-0000-0000-0000359F0000}"/>
    <cellStyle name="Normale 16 3 4 3 2" xfId="40890" xr:uid="{00000000-0005-0000-0000-0000369F0000}"/>
    <cellStyle name="Normale 16 3 4 3 3" xfId="40891" xr:uid="{00000000-0005-0000-0000-0000379F0000}"/>
    <cellStyle name="Normale 16 3 4 4" xfId="40892" xr:uid="{00000000-0005-0000-0000-0000389F0000}"/>
    <cellStyle name="Normale 16 3 4 4 2" xfId="40893" xr:uid="{00000000-0005-0000-0000-0000399F0000}"/>
    <cellStyle name="Normale 16 3 4 4 3" xfId="40894" xr:uid="{00000000-0005-0000-0000-00003A9F0000}"/>
    <cellStyle name="Normale 16 3 4 5" xfId="40895" xr:uid="{00000000-0005-0000-0000-00003B9F0000}"/>
    <cellStyle name="Normale 16 3 4 5 2" xfId="40896" xr:uid="{00000000-0005-0000-0000-00003C9F0000}"/>
    <cellStyle name="Normale 16 3 4 5 3" xfId="40897" xr:uid="{00000000-0005-0000-0000-00003D9F0000}"/>
    <cellStyle name="Normale 16 3 4 6" xfId="40898" xr:uid="{00000000-0005-0000-0000-00003E9F0000}"/>
    <cellStyle name="Normale 16 3 4 7" xfId="40899" xr:uid="{00000000-0005-0000-0000-00003F9F0000}"/>
    <cellStyle name="Normale 16 3 5" xfId="40900" xr:uid="{00000000-0005-0000-0000-0000409F0000}"/>
    <cellStyle name="Normale 16 3 5 2" xfId="40901" xr:uid="{00000000-0005-0000-0000-0000419F0000}"/>
    <cellStyle name="Normale 16 3 5 2 2" xfId="40902" xr:uid="{00000000-0005-0000-0000-0000429F0000}"/>
    <cellStyle name="Normale 16 3 5 2 3" xfId="40903" xr:uid="{00000000-0005-0000-0000-0000439F0000}"/>
    <cellStyle name="Normale 16 3 5 3" xfId="40904" xr:uid="{00000000-0005-0000-0000-0000449F0000}"/>
    <cellStyle name="Normale 16 3 5 4" xfId="40905" xr:uid="{00000000-0005-0000-0000-0000459F0000}"/>
    <cellStyle name="Normale 16 3 6" xfId="40906" xr:uid="{00000000-0005-0000-0000-0000469F0000}"/>
    <cellStyle name="Normale 16 3 6 2" xfId="40907" xr:uid="{00000000-0005-0000-0000-0000479F0000}"/>
    <cellStyle name="Normale 16 3 6 3" xfId="40908" xr:uid="{00000000-0005-0000-0000-0000489F0000}"/>
    <cellStyle name="Normale 16 3 7" xfId="40909" xr:uid="{00000000-0005-0000-0000-0000499F0000}"/>
    <cellStyle name="Normale 16 3 7 2" xfId="40910" xr:uid="{00000000-0005-0000-0000-00004A9F0000}"/>
    <cellStyle name="Normale 16 3 7 3" xfId="40911" xr:uid="{00000000-0005-0000-0000-00004B9F0000}"/>
    <cellStyle name="Normale 16 3 8" xfId="40912" xr:uid="{00000000-0005-0000-0000-00004C9F0000}"/>
    <cellStyle name="Normale 16 3 8 2" xfId="40913" xr:uid="{00000000-0005-0000-0000-00004D9F0000}"/>
    <cellStyle name="Normale 16 3 8 3" xfId="40914" xr:uid="{00000000-0005-0000-0000-00004E9F0000}"/>
    <cellStyle name="Normale 16 3 9" xfId="40915" xr:uid="{00000000-0005-0000-0000-00004F9F0000}"/>
    <cellStyle name="Normale 16 4" xfId="40916" xr:uid="{00000000-0005-0000-0000-0000509F0000}"/>
    <cellStyle name="Normale 16 4 2" xfId="40917" xr:uid="{00000000-0005-0000-0000-0000519F0000}"/>
    <cellStyle name="Normale 16 4 2 2" xfId="40918" xr:uid="{00000000-0005-0000-0000-0000529F0000}"/>
    <cellStyle name="Normale 16 4 2 2 2" xfId="40919" xr:uid="{00000000-0005-0000-0000-0000539F0000}"/>
    <cellStyle name="Normale 16 4 2 2 3" xfId="40920" xr:uid="{00000000-0005-0000-0000-0000549F0000}"/>
    <cellStyle name="Normale 16 4 2 3" xfId="40921" xr:uid="{00000000-0005-0000-0000-0000559F0000}"/>
    <cellStyle name="Normale 16 4 2 4" xfId="40922" xr:uid="{00000000-0005-0000-0000-0000569F0000}"/>
    <cellStyle name="Normale 16 4 3" xfId="40923" xr:uid="{00000000-0005-0000-0000-0000579F0000}"/>
    <cellStyle name="Normale 16 4 3 2" xfId="40924" xr:uid="{00000000-0005-0000-0000-0000589F0000}"/>
    <cellStyle name="Normale 16 4 3 3" xfId="40925" xr:uid="{00000000-0005-0000-0000-0000599F0000}"/>
    <cellStyle name="Normale 16 4 4" xfId="40926" xr:uid="{00000000-0005-0000-0000-00005A9F0000}"/>
    <cellStyle name="Normale 16 4 4 2" xfId="40927" xr:uid="{00000000-0005-0000-0000-00005B9F0000}"/>
    <cellStyle name="Normale 16 4 4 3" xfId="40928" xr:uid="{00000000-0005-0000-0000-00005C9F0000}"/>
    <cellStyle name="Normale 16 4 5" xfId="40929" xr:uid="{00000000-0005-0000-0000-00005D9F0000}"/>
    <cellStyle name="Normale 16 4 5 2" xfId="40930" xr:uid="{00000000-0005-0000-0000-00005E9F0000}"/>
    <cellStyle name="Normale 16 4 5 3" xfId="40931" xr:uid="{00000000-0005-0000-0000-00005F9F0000}"/>
    <cellStyle name="Normale 16 4 6" xfId="40932" xr:uid="{00000000-0005-0000-0000-0000609F0000}"/>
    <cellStyle name="Normale 16 4 7" xfId="40933" xr:uid="{00000000-0005-0000-0000-0000619F0000}"/>
    <cellStyle name="Normale 16 5" xfId="40934" xr:uid="{00000000-0005-0000-0000-0000629F0000}"/>
    <cellStyle name="Normale 16 5 2" xfId="40935" xr:uid="{00000000-0005-0000-0000-0000639F0000}"/>
    <cellStyle name="Normale 16 5 2 2" xfId="40936" xr:uid="{00000000-0005-0000-0000-0000649F0000}"/>
    <cellStyle name="Normale 16 5 2 2 2" xfId="40937" xr:uid="{00000000-0005-0000-0000-0000659F0000}"/>
    <cellStyle name="Normale 16 5 2 2 3" xfId="40938" xr:uid="{00000000-0005-0000-0000-0000669F0000}"/>
    <cellStyle name="Normale 16 5 2 3" xfId="40939" xr:uid="{00000000-0005-0000-0000-0000679F0000}"/>
    <cellStyle name="Normale 16 5 2 4" xfId="40940" xr:uid="{00000000-0005-0000-0000-0000689F0000}"/>
    <cellStyle name="Normale 16 5 3" xfId="40941" xr:uid="{00000000-0005-0000-0000-0000699F0000}"/>
    <cellStyle name="Normale 16 5 3 2" xfId="40942" xr:uid="{00000000-0005-0000-0000-00006A9F0000}"/>
    <cellStyle name="Normale 16 5 3 3" xfId="40943" xr:uid="{00000000-0005-0000-0000-00006B9F0000}"/>
    <cellStyle name="Normale 16 5 4" xfId="40944" xr:uid="{00000000-0005-0000-0000-00006C9F0000}"/>
    <cellStyle name="Normale 16 5 4 2" xfId="40945" xr:uid="{00000000-0005-0000-0000-00006D9F0000}"/>
    <cellStyle name="Normale 16 5 4 3" xfId="40946" xr:uid="{00000000-0005-0000-0000-00006E9F0000}"/>
    <cellStyle name="Normale 16 5 5" xfId="40947" xr:uid="{00000000-0005-0000-0000-00006F9F0000}"/>
    <cellStyle name="Normale 16 5 5 2" xfId="40948" xr:uid="{00000000-0005-0000-0000-0000709F0000}"/>
    <cellStyle name="Normale 16 5 5 3" xfId="40949" xr:uid="{00000000-0005-0000-0000-0000719F0000}"/>
    <cellStyle name="Normale 16 5 6" xfId="40950" xr:uid="{00000000-0005-0000-0000-0000729F0000}"/>
    <cellStyle name="Normale 16 5 7" xfId="40951" xr:uid="{00000000-0005-0000-0000-0000739F0000}"/>
    <cellStyle name="Normale 16 6" xfId="40952" xr:uid="{00000000-0005-0000-0000-0000749F0000}"/>
    <cellStyle name="Normale 16 6 2" xfId="40953" xr:uid="{00000000-0005-0000-0000-0000759F0000}"/>
    <cellStyle name="Normale 16 6 2 2" xfId="40954" xr:uid="{00000000-0005-0000-0000-0000769F0000}"/>
    <cellStyle name="Normale 16 6 2 2 2" xfId="40955" xr:uid="{00000000-0005-0000-0000-0000779F0000}"/>
    <cellStyle name="Normale 16 6 2 2 3" xfId="40956" xr:uid="{00000000-0005-0000-0000-0000789F0000}"/>
    <cellStyle name="Normale 16 6 2 3" xfId="40957" xr:uid="{00000000-0005-0000-0000-0000799F0000}"/>
    <cellStyle name="Normale 16 6 2 4" xfId="40958" xr:uid="{00000000-0005-0000-0000-00007A9F0000}"/>
    <cellStyle name="Normale 16 6 3" xfId="40959" xr:uid="{00000000-0005-0000-0000-00007B9F0000}"/>
    <cellStyle name="Normale 16 6 3 2" xfId="40960" xr:uid="{00000000-0005-0000-0000-00007C9F0000}"/>
    <cellStyle name="Normale 16 6 3 3" xfId="40961" xr:uid="{00000000-0005-0000-0000-00007D9F0000}"/>
    <cellStyle name="Normale 16 6 4" xfId="40962" xr:uid="{00000000-0005-0000-0000-00007E9F0000}"/>
    <cellStyle name="Normale 16 6 4 2" xfId="40963" xr:uid="{00000000-0005-0000-0000-00007F9F0000}"/>
    <cellStyle name="Normale 16 6 4 3" xfId="40964" xr:uid="{00000000-0005-0000-0000-0000809F0000}"/>
    <cellStyle name="Normale 16 6 5" xfId="40965" xr:uid="{00000000-0005-0000-0000-0000819F0000}"/>
    <cellStyle name="Normale 16 6 5 2" xfId="40966" xr:uid="{00000000-0005-0000-0000-0000829F0000}"/>
    <cellStyle name="Normale 16 6 5 3" xfId="40967" xr:uid="{00000000-0005-0000-0000-0000839F0000}"/>
    <cellStyle name="Normale 16 6 6" xfId="40968" xr:uid="{00000000-0005-0000-0000-0000849F0000}"/>
    <cellStyle name="Normale 16 6 7" xfId="40969" xr:uid="{00000000-0005-0000-0000-0000859F0000}"/>
    <cellStyle name="Normale 16 7" xfId="40970" xr:uid="{00000000-0005-0000-0000-0000869F0000}"/>
    <cellStyle name="Normale 16 7 2" xfId="40971" xr:uid="{00000000-0005-0000-0000-0000879F0000}"/>
    <cellStyle name="Normale 16 7 2 2" xfId="40972" xr:uid="{00000000-0005-0000-0000-0000889F0000}"/>
    <cellStyle name="Normale 16 7 2 3" xfId="40973" xr:uid="{00000000-0005-0000-0000-0000899F0000}"/>
    <cellStyle name="Normale 16 7 3" xfId="40974" xr:uid="{00000000-0005-0000-0000-00008A9F0000}"/>
    <cellStyle name="Normale 16 7 4" xfId="40975" xr:uid="{00000000-0005-0000-0000-00008B9F0000}"/>
    <cellStyle name="Normale 16 8" xfId="40976" xr:uid="{00000000-0005-0000-0000-00008C9F0000}"/>
    <cellStyle name="Normale 16 8 2" xfId="40977" xr:uid="{00000000-0005-0000-0000-00008D9F0000}"/>
    <cellStyle name="Normale 16 8 3" xfId="40978" xr:uid="{00000000-0005-0000-0000-00008E9F0000}"/>
    <cellStyle name="Normale 16 9" xfId="40979" xr:uid="{00000000-0005-0000-0000-00008F9F0000}"/>
    <cellStyle name="Normale 16 9 2" xfId="40980" xr:uid="{00000000-0005-0000-0000-0000909F0000}"/>
    <cellStyle name="Normale 16 9 3" xfId="40981" xr:uid="{00000000-0005-0000-0000-0000919F0000}"/>
    <cellStyle name="Normale 17" xfId="40982" xr:uid="{00000000-0005-0000-0000-0000929F0000}"/>
    <cellStyle name="Normale 17 10" xfId="40983" xr:uid="{00000000-0005-0000-0000-0000939F0000}"/>
    <cellStyle name="Normale 17 11" xfId="40984" xr:uid="{00000000-0005-0000-0000-0000949F0000}"/>
    <cellStyle name="Normale 17 2" xfId="40985" xr:uid="{00000000-0005-0000-0000-0000959F0000}"/>
    <cellStyle name="Normale 17 2 10" xfId="40986" xr:uid="{00000000-0005-0000-0000-0000969F0000}"/>
    <cellStyle name="Normale 17 2 11" xfId="40987" xr:uid="{00000000-0005-0000-0000-0000979F0000}"/>
    <cellStyle name="Normale 17 2 2" xfId="40988" xr:uid="{00000000-0005-0000-0000-0000989F0000}"/>
    <cellStyle name="Normale 17 2 3" xfId="40989" xr:uid="{00000000-0005-0000-0000-0000999F0000}"/>
    <cellStyle name="Normale 17 2 3 2" xfId="40990" xr:uid="{00000000-0005-0000-0000-00009A9F0000}"/>
    <cellStyle name="Normale 17 2 3 2 2" xfId="40991" xr:uid="{00000000-0005-0000-0000-00009B9F0000}"/>
    <cellStyle name="Normale 17 2 3 2 2 2" xfId="40992" xr:uid="{00000000-0005-0000-0000-00009C9F0000}"/>
    <cellStyle name="Normale 17 2 3 2 2 3" xfId="40993" xr:uid="{00000000-0005-0000-0000-00009D9F0000}"/>
    <cellStyle name="Normale 17 2 3 2 3" xfId="40994" xr:uid="{00000000-0005-0000-0000-00009E9F0000}"/>
    <cellStyle name="Normale 17 2 3 2 4" xfId="40995" xr:uid="{00000000-0005-0000-0000-00009F9F0000}"/>
    <cellStyle name="Normale 17 2 3 3" xfId="40996" xr:uid="{00000000-0005-0000-0000-0000A09F0000}"/>
    <cellStyle name="Normale 17 2 3 3 2" xfId="40997" xr:uid="{00000000-0005-0000-0000-0000A19F0000}"/>
    <cellStyle name="Normale 17 2 3 3 3" xfId="40998" xr:uid="{00000000-0005-0000-0000-0000A29F0000}"/>
    <cellStyle name="Normale 17 2 3 4" xfId="40999" xr:uid="{00000000-0005-0000-0000-0000A39F0000}"/>
    <cellStyle name="Normale 17 2 3 4 2" xfId="41000" xr:uid="{00000000-0005-0000-0000-0000A49F0000}"/>
    <cellStyle name="Normale 17 2 3 4 3" xfId="41001" xr:uid="{00000000-0005-0000-0000-0000A59F0000}"/>
    <cellStyle name="Normale 17 2 3 5" xfId="41002" xr:uid="{00000000-0005-0000-0000-0000A69F0000}"/>
    <cellStyle name="Normale 17 2 3 5 2" xfId="41003" xr:uid="{00000000-0005-0000-0000-0000A79F0000}"/>
    <cellStyle name="Normale 17 2 3 5 3" xfId="41004" xr:uid="{00000000-0005-0000-0000-0000A89F0000}"/>
    <cellStyle name="Normale 17 2 3 6" xfId="41005" xr:uid="{00000000-0005-0000-0000-0000A99F0000}"/>
    <cellStyle name="Normale 17 2 3 7" xfId="41006" xr:uid="{00000000-0005-0000-0000-0000AA9F0000}"/>
    <cellStyle name="Normale 17 2 4" xfId="41007" xr:uid="{00000000-0005-0000-0000-0000AB9F0000}"/>
    <cellStyle name="Normale 17 2 4 2" xfId="41008" xr:uid="{00000000-0005-0000-0000-0000AC9F0000}"/>
    <cellStyle name="Normale 17 2 4 2 2" xfId="41009" xr:uid="{00000000-0005-0000-0000-0000AD9F0000}"/>
    <cellStyle name="Normale 17 2 4 2 2 2" xfId="41010" xr:uid="{00000000-0005-0000-0000-0000AE9F0000}"/>
    <cellStyle name="Normale 17 2 4 2 2 3" xfId="41011" xr:uid="{00000000-0005-0000-0000-0000AF9F0000}"/>
    <cellStyle name="Normale 17 2 4 2 3" xfId="41012" xr:uid="{00000000-0005-0000-0000-0000B09F0000}"/>
    <cellStyle name="Normale 17 2 4 2 4" xfId="41013" xr:uid="{00000000-0005-0000-0000-0000B19F0000}"/>
    <cellStyle name="Normale 17 2 4 3" xfId="41014" xr:uid="{00000000-0005-0000-0000-0000B29F0000}"/>
    <cellStyle name="Normale 17 2 4 3 2" xfId="41015" xr:uid="{00000000-0005-0000-0000-0000B39F0000}"/>
    <cellStyle name="Normale 17 2 4 3 3" xfId="41016" xr:uid="{00000000-0005-0000-0000-0000B49F0000}"/>
    <cellStyle name="Normale 17 2 4 4" xfId="41017" xr:uid="{00000000-0005-0000-0000-0000B59F0000}"/>
    <cellStyle name="Normale 17 2 4 4 2" xfId="41018" xr:uid="{00000000-0005-0000-0000-0000B69F0000}"/>
    <cellStyle name="Normale 17 2 4 4 3" xfId="41019" xr:uid="{00000000-0005-0000-0000-0000B79F0000}"/>
    <cellStyle name="Normale 17 2 4 5" xfId="41020" xr:uid="{00000000-0005-0000-0000-0000B89F0000}"/>
    <cellStyle name="Normale 17 2 4 5 2" xfId="41021" xr:uid="{00000000-0005-0000-0000-0000B99F0000}"/>
    <cellStyle name="Normale 17 2 4 5 3" xfId="41022" xr:uid="{00000000-0005-0000-0000-0000BA9F0000}"/>
    <cellStyle name="Normale 17 2 4 6" xfId="41023" xr:uid="{00000000-0005-0000-0000-0000BB9F0000}"/>
    <cellStyle name="Normale 17 2 4 7" xfId="41024" xr:uid="{00000000-0005-0000-0000-0000BC9F0000}"/>
    <cellStyle name="Normale 17 2 5" xfId="41025" xr:uid="{00000000-0005-0000-0000-0000BD9F0000}"/>
    <cellStyle name="Normale 17 2 5 2" xfId="41026" xr:uid="{00000000-0005-0000-0000-0000BE9F0000}"/>
    <cellStyle name="Normale 17 2 5 2 2" xfId="41027" xr:uid="{00000000-0005-0000-0000-0000BF9F0000}"/>
    <cellStyle name="Normale 17 2 5 2 2 2" xfId="41028" xr:uid="{00000000-0005-0000-0000-0000C09F0000}"/>
    <cellStyle name="Normale 17 2 5 2 2 3" xfId="41029" xr:uid="{00000000-0005-0000-0000-0000C19F0000}"/>
    <cellStyle name="Normale 17 2 5 2 3" xfId="41030" xr:uid="{00000000-0005-0000-0000-0000C29F0000}"/>
    <cellStyle name="Normale 17 2 5 2 4" xfId="41031" xr:uid="{00000000-0005-0000-0000-0000C39F0000}"/>
    <cellStyle name="Normale 17 2 5 3" xfId="41032" xr:uid="{00000000-0005-0000-0000-0000C49F0000}"/>
    <cellStyle name="Normale 17 2 5 3 2" xfId="41033" xr:uid="{00000000-0005-0000-0000-0000C59F0000}"/>
    <cellStyle name="Normale 17 2 5 3 3" xfId="41034" xr:uid="{00000000-0005-0000-0000-0000C69F0000}"/>
    <cellStyle name="Normale 17 2 5 4" xfId="41035" xr:uid="{00000000-0005-0000-0000-0000C79F0000}"/>
    <cellStyle name="Normale 17 2 5 4 2" xfId="41036" xr:uid="{00000000-0005-0000-0000-0000C89F0000}"/>
    <cellStyle name="Normale 17 2 5 4 3" xfId="41037" xr:uid="{00000000-0005-0000-0000-0000C99F0000}"/>
    <cellStyle name="Normale 17 2 5 5" xfId="41038" xr:uid="{00000000-0005-0000-0000-0000CA9F0000}"/>
    <cellStyle name="Normale 17 2 5 5 2" xfId="41039" xr:uid="{00000000-0005-0000-0000-0000CB9F0000}"/>
    <cellStyle name="Normale 17 2 5 5 3" xfId="41040" xr:uid="{00000000-0005-0000-0000-0000CC9F0000}"/>
    <cellStyle name="Normale 17 2 5 6" xfId="41041" xr:uid="{00000000-0005-0000-0000-0000CD9F0000}"/>
    <cellStyle name="Normale 17 2 5 7" xfId="41042" xr:uid="{00000000-0005-0000-0000-0000CE9F0000}"/>
    <cellStyle name="Normale 17 2 6" xfId="41043" xr:uid="{00000000-0005-0000-0000-0000CF9F0000}"/>
    <cellStyle name="Normale 17 2 6 2" xfId="41044" xr:uid="{00000000-0005-0000-0000-0000D09F0000}"/>
    <cellStyle name="Normale 17 2 6 2 2" xfId="41045" xr:uid="{00000000-0005-0000-0000-0000D19F0000}"/>
    <cellStyle name="Normale 17 2 6 2 3" xfId="41046" xr:uid="{00000000-0005-0000-0000-0000D29F0000}"/>
    <cellStyle name="Normale 17 2 6 3" xfId="41047" xr:uid="{00000000-0005-0000-0000-0000D39F0000}"/>
    <cellStyle name="Normale 17 2 6 4" xfId="41048" xr:uid="{00000000-0005-0000-0000-0000D49F0000}"/>
    <cellStyle name="Normale 17 2 7" xfId="41049" xr:uid="{00000000-0005-0000-0000-0000D59F0000}"/>
    <cellStyle name="Normale 17 2 7 2" xfId="41050" xr:uid="{00000000-0005-0000-0000-0000D69F0000}"/>
    <cellStyle name="Normale 17 2 7 3" xfId="41051" xr:uid="{00000000-0005-0000-0000-0000D79F0000}"/>
    <cellStyle name="Normale 17 2 8" xfId="41052" xr:uid="{00000000-0005-0000-0000-0000D89F0000}"/>
    <cellStyle name="Normale 17 2 8 2" xfId="41053" xr:uid="{00000000-0005-0000-0000-0000D99F0000}"/>
    <cellStyle name="Normale 17 2 8 3" xfId="41054" xr:uid="{00000000-0005-0000-0000-0000DA9F0000}"/>
    <cellStyle name="Normale 17 2 9" xfId="41055" xr:uid="{00000000-0005-0000-0000-0000DB9F0000}"/>
    <cellStyle name="Normale 17 2 9 2" xfId="41056" xr:uid="{00000000-0005-0000-0000-0000DC9F0000}"/>
    <cellStyle name="Normale 17 2 9 3" xfId="41057" xr:uid="{00000000-0005-0000-0000-0000DD9F0000}"/>
    <cellStyle name="Normale 17 3" xfId="41058" xr:uid="{00000000-0005-0000-0000-0000DE9F0000}"/>
    <cellStyle name="Normale 17 3 2" xfId="41059" xr:uid="{00000000-0005-0000-0000-0000DF9F0000}"/>
    <cellStyle name="Normale 17 3 2 2" xfId="41060" xr:uid="{00000000-0005-0000-0000-0000E09F0000}"/>
    <cellStyle name="Normale 17 3 2 2 2" xfId="41061" xr:uid="{00000000-0005-0000-0000-0000E19F0000}"/>
    <cellStyle name="Normale 17 3 2 2 3" xfId="41062" xr:uid="{00000000-0005-0000-0000-0000E29F0000}"/>
    <cellStyle name="Normale 17 3 2 3" xfId="41063" xr:uid="{00000000-0005-0000-0000-0000E39F0000}"/>
    <cellStyle name="Normale 17 3 2 4" xfId="41064" xr:uid="{00000000-0005-0000-0000-0000E49F0000}"/>
    <cellStyle name="Normale 17 3 3" xfId="41065" xr:uid="{00000000-0005-0000-0000-0000E59F0000}"/>
    <cellStyle name="Normale 17 3 3 2" xfId="41066" xr:uid="{00000000-0005-0000-0000-0000E69F0000}"/>
    <cellStyle name="Normale 17 3 3 3" xfId="41067" xr:uid="{00000000-0005-0000-0000-0000E79F0000}"/>
    <cellStyle name="Normale 17 3 4" xfId="41068" xr:uid="{00000000-0005-0000-0000-0000E89F0000}"/>
    <cellStyle name="Normale 17 3 4 2" xfId="41069" xr:uid="{00000000-0005-0000-0000-0000E99F0000}"/>
    <cellStyle name="Normale 17 3 4 3" xfId="41070" xr:uid="{00000000-0005-0000-0000-0000EA9F0000}"/>
    <cellStyle name="Normale 17 3 5" xfId="41071" xr:uid="{00000000-0005-0000-0000-0000EB9F0000}"/>
    <cellStyle name="Normale 17 3 5 2" xfId="41072" xr:uid="{00000000-0005-0000-0000-0000EC9F0000}"/>
    <cellStyle name="Normale 17 3 5 3" xfId="41073" xr:uid="{00000000-0005-0000-0000-0000ED9F0000}"/>
    <cellStyle name="Normale 17 3 6" xfId="41074" xr:uid="{00000000-0005-0000-0000-0000EE9F0000}"/>
    <cellStyle name="Normale 17 3 7" xfId="41075" xr:uid="{00000000-0005-0000-0000-0000EF9F0000}"/>
    <cellStyle name="Normale 17 4" xfId="41076" xr:uid="{00000000-0005-0000-0000-0000F09F0000}"/>
    <cellStyle name="Normale 17 4 2" xfId="41077" xr:uid="{00000000-0005-0000-0000-0000F19F0000}"/>
    <cellStyle name="Normale 17 4 2 2" xfId="41078" xr:uid="{00000000-0005-0000-0000-0000F29F0000}"/>
    <cellStyle name="Normale 17 4 2 2 2" xfId="41079" xr:uid="{00000000-0005-0000-0000-0000F39F0000}"/>
    <cellStyle name="Normale 17 4 2 2 3" xfId="41080" xr:uid="{00000000-0005-0000-0000-0000F49F0000}"/>
    <cellStyle name="Normale 17 4 2 3" xfId="41081" xr:uid="{00000000-0005-0000-0000-0000F59F0000}"/>
    <cellStyle name="Normale 17 4 2 4" xfId="41082" xr:uid="{00000000-0005-0000-0000-0000F69F0000}"/>
    <cellStyle name="Normale 17 4 3" xfId="41083" xr:uid="{00000000-0005-0000-0000-0000F79F0000}"/>
    <cellStyle name="Normale 17 4 3 2" xfId="41084" xr:uid="{00000000-0005-0000-0000-0000F89F0000}"/>
    <cellStyle name="Normale 17 4 3 3" xfId="41085" xr:uid="{00000000-0005-0000-0000-0000F99F0000}"/>
    <cellStyle name="Normale 17 4 4" xfId="41086" xr:uid="{00000000-0005-0000-0000-0000FA9F0000}"/>
    <cellStyle name="Normale 17 4 4 2" xfId="41087" xr:uid="{00000000-0005-0000-0000-0000FB9F0000}"/>
    <cellStyle name="Normale 17 4 4 3" xfId="41088" xr:uid="{00000000-0005-0000-0000-0000FC9F0000}"/>
    <cellStyle name="Normale 17 4 5" xfId="41089" xr:uid="{00000000-0005-0000-0000-0000FD9F0000}"/>
    <cellStyle name="Normale 17 4 5 2" xfId="41090" xr:uid="{00000000-0005-0000-0000-0000FE9F0000}"/>
    <cellStyle name="Normale 17 4 5 3" xfId="41091" xr:uid="{00000000-0005-0000-0000-0000FF9F0000}"/>
    <cellStyle name="Normale 17 4 6" xfId="41092" xr:uid="{00000000-0005-0000-0000-000000A00000}"/>
    <cellStyle name="Normale 17 4 7" xfId="41093" xr:uid="{00000000-0005-0000-0000-000001A00000}"/>
    <cellStyle name="Normale 17 5" xfId="41094" xr:uid="{00000000-0005-0000-0000-000002A00000}"/>
    <cellStyle name="Normale 17 5 2" xfId="41095" xr:uid="{00000000-0005-0000-0000-000003A00000}"/>
    <cellStyle name="Normale 17 5 2 2" xfId="41096" xr:uid="{00000000-0005-0000-0000-000004A00000}"/>
    <cellStyle name="Normale 17 5 2 2 2" xfId="41097" xr:uid="{00000000-0005-0000-0000-000005A00000}"/>
    <cellStyle name="Normale 17 5 2 2 3" xfId="41098" xr:uid="{00000000-0005-0000-0000-000006A00000}"/>
    <cellStyle name="Normale 17 5 2 3" xfId="41099" xr:uid="{00000000-0005-0000-0000-000007A00000}"/>
    <cellStyle name="Normale 17 5 2 4" xfId="41100" xr:uid="{00000000-0005-0000-0000-000008A00000}"/>
    <cellStyle name="Normale 17 5 3" xfId="41101" xr:uid="{00000000-0005-0000-0000-000009A00000}"/>
    <cellStyle name="Normale 17 5 3 2" xfId="41102" xr:uid="{00000000-0005-0000-0000-00000AA00000}"/>
    <cellStyle name="Normale 17 5 3 3" xfId="41103" xr:uid="{00000000-0005-0000-0000-00000BA00000}"/>
    <cellStyle name="Normale 17 5 4" xfId="41104" xr:uid="{00000000-0005-0000-0000-00000CA00000}"/>
    <cellStyle name="Normale 17 5 4 2" xfId="41105" xr:uid="{00000000-0005-0000-0000-00000DA00000}"/>
    <cellStyle name="Normale 17 5 4 3" xfId="41106" xr:uid="{00000000-0005-0000-0000-00000EA00000}"/>
    <cellStyle name="Normale 17 5 5" xfId="41107" xr:uid="{00000000-0005-0000-0000-00000FA00000}"/>
    <cellStyle name="Normale 17 5 5 2" xfId="41108" xr:uid="{00000000-0005-0000-0000-000010A00000}"/>
    <cellStyle name="Normale 17 5 5 3" xfId="41109" xr:uid="{00000000-0005-0000-0000-000011A00000}"/>
    <cellStyle name="Normale 17 5 6" xfId="41110" xr:uid="{00000000-0005-0000-0000-000012A00000}"/>
    <cellStyle name="Normale 17 5 7" xfId="41111" xr:uid="{00000000-0005-0000-0000-000013A00000}"/>
    <cellStyle name="Normale 17 6" xfId="41112" xr:uid="{00000000-0005-0000-0000-000014A00000}"/>
    <cellStyle name="Normale 17 6 2" xfId="41113" xr:uid="{00000000-0005-0000-0000-000015A00000}"/>
    <cellStyle name="Normale 17 6 2 2" xfId="41114" xr:uid="{00000000-0005-0000-0000-000016A00000}"/>
    <cellStyle name="Normale 17 6 2 3" xfId="41115" xr:uid="{00000000-0005-0000-0000-000017A00000}"/>
    <cellStyle name="Normale 17 6 3" xfId="41116" xr:uid="{00000000-0005-0000-0000-000018A00000}"/>
    <cellStyle name="Normale 17 6 4" xfId="41117" xr:uid="{00000000-0005-0000-0000-000019A00000}"/>
    <cellStyle name="Normale 17 7" xfId="41118" xr:uid="{00000000-0005-0000-0000-00001AA00000}"/>
    <cellStyle name="Normale 17 7 2" xfId="41119" xr:uid="{00000000-0005-0000-0000-00001BA00000}"/>
    <cellStyle name="Normale 17 7 3" xfId="41120" xr:uid="{00000000-0005-0000-0000-00001CA00000}"/>
    <cellStyle name="Normale 17 8" xfId="41121" xr:uid="{00000000-0005-0000-0000-00001DA00000}"/>
    <cellStyle name="Normale 17 8 2" xfId="41122" xr:uid="{00000000-0005-0000-0000-00001EA00000}"/>
    <cellStyle name="Normale 17 8 3" xfId="41123" xr:uid="{00000000-0005-0000-0000-00001FA00000}"/>
    <cellStyle name="Normale 17 9" xfId="41124" xr:uid="{00000000-0005-0000-0000-000020A00000}"/>
    <cellStyle name="Normale 17 9 2" xfId="41125" xr:uid="{00000000-0005-0000-0000-000021A00000}"/>
    <cellStyle name="Normale 17 9 3" xfId="41126" xr:uid="{00000000-0005-0000-0000-000022A00000}"/>
    <cellStyle name="Normale 18" xfId="41127" xr:uid="{00000000-0005-0000-0000-000023A00000}"/>
    <cellStyle name="Normale 18 10" xfId="41128" xr:uid="{00000000-0005-0000-0000-000024A00000}"/>
    <cellStyle name="Normale 18 11" xfId="41129" xr:uid="{00000000-0005-0000-0000-000025A00000}"/>
    <cellStyle name="Normale 18 2" xfId="41130" xr:uid="{00000000-0005-0000-0000-000026A00000}"/>
    <cellStyle name="Normale 18 2 10" xfId="41131" xr:uid="{00000000-0005-0000-0000-000027A00000}"/>
    <cellStyle name="Normale 18 2 2" xfId="41132" xr:uid="{00000000-0005-0000-0000-000028A00000}"/>
    <cellStyle name="Normale 18 2 2 2" xfId="41133" xr:uid="{00000000-0005-0000-0000-000029A00000}"/>
    <cellStyle name="Normale 18 2 2 2 2" xfId="41134" xr:uid="{00000000-0005-0000-0000-00002AA00000}"/>
    <cellStyle name="Normale 18 2 2 2 2 2" xfId="41135" xr:uid="{00000000-0005-0000-0000-00002BA00000}"/>
    <cellStyle name="Normale 18 2 2 2 2 3" xfId="41136" xr:uid="{00000000-0005-0000-0000-00002CA00000}"/>
    <cellStyle name="Normale 18 2 2 2 3" xfId="41137" xr:uid="{00000000-0005-0000-0000-00002DA00000}"/>
    <cellStyle name="Normale 18 2 2 2 4" xfId="41138" xr:uid="{00000000-0005-0000-0000-00002EA00000}"/>
    <cellStyle name="Normale 18 2 2 3" xfId="41139" xr:uid="{00000000-0005-0000-0000-00002FA00000}"/>
    <cellStyle name="Normale 18 2 2 3 2" xfId="41140" xr:uid="{00000000-0005-0000-0000-000030A00000}"/>
    <cellStyle name="Normale 18 2 2 3 3" xfId="41141" xr:uid="{00000000-0005-0000-0000-000031A00000}"/>
    <cellStyle name="Normale 18 2 2 4" xfId="41142" xr:uid="{00000000-0005-0000-0000-000032A00000}"/>
    <cellStyle name="Normale 18 2 2 4 2" xfId="41143" xr:uid="{00000000-0005-0000-0000-000033A00000}"/>
    <cellStyle name="Normale 18 2 2 4 3" xfId="41144" xr:uid="{00000000-0005-0000-0000-000034A00000}"/>
    <cellStyle name="Normale 18 2 2 5" xfId="41145" xr:uid="{00000000-0005-0000-0000-000035A00000}"/>
    <cellStyle name="Normale 18 2 2 5 2" xfId="41146" xr:uid="{00000000-0005-0000-0000-000036A00000}"/>
    <cellStyle name="Normale 18 2 2 5 3" xfId="41147" xr:uid="{00000000-0005-0000-0000-000037A00000}"/>
    <cellStyle name="Normale 18 2 2 6" xfId="41148" xr:uid="{00000000-0005-0000-0000-000038A00000}"/>
    <cellStyle name="Normale 18 2 2 7" xfId="41149" xr:uid="{00000000-0005-0000-0000-000039A00000}"/>
    <cellStyle name="Normale 18 2 3" xfId="41150" xr:uid="{00000000-0005-0000-0000-00003AA00000}"/>
    <cellStyle name="Normale 18 2 3 2" xfId="41151" xr:uid="{00000000-0005-0000-0000-00003BA00000}"/>
    <cellStyle name="Normale 18 2 3 2 2" xfId="41152" xr:uid="{00000000-0005-0000-0000-00003CA00000}"/>
    <cellStyle name="Normale 18 2 3 2 2 2" xfId="41153" xr:uid="{00000000-0005-0000-0000-00003DA00000}"/>
    <cellStyle name="Normale 18 2 3 2 2 3" xfId="41154" xr:uid="{00000000-0005-0000-0000-00003EA00000}"/>
    <cellStyle name="Normale 18 2 3 2 3" xfId="41155" xr:uid="{00000000-0005-0000-0000-00003FA00000}"/>
    <cellStyle name="Normale 18 2 3 2 4" xfId="41156" xr:uid="{00000000-0005-0000-0000-000040A00000}"/>
    <cellStyle name="Normale 18 2 3 3" xfId="41157" xr:uid="{00000000-0005-0000-0000-000041A00000}"/>
    <cellStyle name="Normale 18 2 3 3 2" xfId="41158" xr:uid="{00000000-0005-0000-0000-000042A00000}"/>
    <cellStyle name="Normale 18 2 3 3 3" xfId="41159" xr:uid="{00000000-0005-0000-0000-000043A00000}"/>
    <cellStyle name="Normale 18 2 3 4" xfId="41160" xr:uid="{00000000-0005-0000-0000-000044A00000}"/>
    <cellStyle name="Normale 18 2 3 4 2" xfId="41161" xr:uid="{00000000-0005-0000-0000-000045A00000}"/>
    <cellStyle name="Normale 18 2 3 4 3" xfId="41162" xr:uid="{00000000-0005-0000-0000-000046A00000}"/>
    <cellStyle name="Normale 18 2 3 5" xfId="41163" xr:uid="{00000000-0005-0000-0000-000047A00000}"/>
    <cellStyle name="Normale 18 2 3 5 2" xfId="41164" xr:uid="{00000000-0005-0000-0000-000048A00000}"/>
    <cellStyle name="Normale 18 2 3 5 3" xfId="41165" xr:uid="{00000000-0005-0000-0000-000049A00000}"/>
    <cellStyle name="Normale 18 2 3 6" xfId="41166" xr:uid="{00000000-0005-0000-0000-00004AA00000}"/>
    <cellStyle name="Normale 18 2 3 7" xfId="41167" xr:uid="{00000000-0005-0000-0000-00004BA00000}"/>
    <cellStyle name="Normale 18 2 4" xfId="41168" xr:uid="{00000000-0005-0000-0000-00004CA00000}"/>
    <cellStyle name="Normale 18 2 4 2" xfId="41169" xr:uid="{00000000-0005-0000-0000-00004DA00000}"/>
    <cellStyle name="Normale 18 2 4 2 2" xfId="41170" xr:uid="{00000000-0005-0000-0000-00004EA00000}"/>
    <cellStyle name="Normale 18 2 4 2 2 2" xfId="41171" xr:uid="{00000000-0005-0000-0000-00004FA00000}"/>
    <cellStyle name="Normale 18 2 4 2 2 3" xfId="41172" xr:uid="{00000000-0005-0000-0000-000050A00000}"/>
    <cellStyle name="Normale 18 2 4 2 3" xfId="41173" xr:uid="{00000000-0005-0000-0000-000051A00000}"/>
    <cellStyle name="Normale 18 2 4 2 4" xfId="41174" xr:uid="{00000000-0005-0000-0000-000052A00000}"/>
    <cellStyle name="Normale 18 2 4 3" xfId="41175" xr:uid="{00000000-0005-0000-0000-000053A00000}"/>
    <cellStyle name="Normale 18 2 4 3 2" xfId="41176" xr:uid="{00000000-0005-0000-0000-000054A00000}"/>
    <cellStyle name="Normale 18 2 4 3 3" xfId="41177" xr:uid="{00000000-0005-0000-0000-000055A00000}"/>
    <cellStyle name="Normale 18 2 4 4" xfId="41178" xr:uid="{00000000-0005-0000-0000-000056A00000}"/>
    <cellStyle name="Normale 18 2 4 4 2" xfId="41179" xr:uid="{00000000-0005-0000-0000-000057A00000}"/>
    <cellStyle name="Normale 18 2 4 4 3" xfId="41180" xr:uid="{00000000-0005-0000-0000-000058A00000}"/>
    <cellStyle name="Normale 18 2 4 5" xfId="41181" xr:uid="{00000000-0005-0000-0000-000059A00000}"/>
    <cellStyle name="Normale 18 2 4 5 2" xfId="41182" xr:uid="{00000000-0005-0000-0000-00005AA00000}"/>
    <cellStyle name="Normale 18 2 4 5 3" xfId="41183" xr:uid="{00000000-0005-0000-0000-00005BA00000}"/>
    <cellStyle name="Normale 18 2 4 6" xfId="41184" xr:uid="{00000000-0005-0000-0000-00005CA00000}"/>
    <cellStyle name="Normale 18 2 4 7" xfId="41185" xr:uid="{00000000-0005-0000-0000-00005DA00000}"/>
    <cellStyle name="Normale 18 2 5" xfId="41186" xr:uid="{00000000-0005-0000-0000-00005EA00000}"/>
    <cellStyle name="Normale 18 2 5 2" xfId="41187" xr:uid="{00000000-0005-0000-0000-00005FA00000}"/>
    <cellStyle name="Normale 18 2 5 2 2" xfId="41188" xr:uid="{00000000-0005-0000-0000-000060A00000}"/>
    <cellStyle name="Normale 18 2 5 2 3" xfId="41189" xr:uid="{00000000-0005-0000-0000-000061A00000}"/>
    <cellStyle name="Normale 18 2 5 3" xfId="41190" xr:uid="{00000000-0005-0000-0000-000062A00000}"/>
    <cellStyle name="Normale 18 2 5 4" xfId="41191" xr:uid="{00000000-0005-0000-0000-000063A00000}"/>
    <cellStyle name="Normale 18 2 6" xfId="41192" xr:uid="{00000000-0005-0000-0000-000064A00000}"/>
    <cellStyle name="Normale 18 2 6 2" xfId="41193" xr:uid="{00000000-0005-0000-0000-000065A00000}"/>
    <cellStyle name="Normale 18 2 6 3" xfId="41194" xr:uid="{00000000-0005-0000-0000-000066A00000}"/>
    <cellStyle name="Normale 18 2 7" xfId="41195" xr:uid="{00000000-0005-0000-0000-000067A00000}"/>
    <cellStyle name="Normale 18 2 7 2" xfId="41196" xr:uid="{00000000-0005-0000-0000-000068A00000}"/>
    <cellStyle name="Normale 18 2 7 3" xfId="41197" xr:uid="{00000000-0005-0000-0000-000069A00000}"/>
    <cellStyle name="Normale 18 2 8" xfId="41198" xr:uid="{00000000-0005-0000-0000-00006AA00000}"/>
    <cellStyle name="Normale 18 2 8 2" xfId="41199" xr:uid="{00000000-0005-0000-0000-00006BA00000}"/>
    <cellStyle name="Normale 18 2 8 3" xfId="41200" xr:uid="{00000000-0005-0000-0000-00006CA00000}"/>
    <cellStyle name="Normale 18 2 9" xfId="41201" xr:uid="{00000000-0005-0000-0000-00006DA00000}"/>
    <cellStyle name="Normale 18 3" xfId="41202" xr:uid="{00000000-0005-0000-0000-00006EA00000}"/>
    <cellStyle name="Normale 18 3 2" xfId="41203" xr:uid="{00000000-0005-0000-0000-00006FA00000}"/>
    <cellStyle name="Normale 18 3 2 2" xfId="41204" xr:uid="{00000000-0005-0000-0000-000070A00000}"/>
    <cellStyle name="Normale 18 3 2 2 2" xfId="41205" xr:uid="{00000000-0005-0000-0000-000071A00000}"/>
    <cellStyle name="Normale 18 3 2 2 3" xfId="41206" xr:uid="{00000000-0005-0000-0000-000072A00000}"/>
    <cellStyle name="Normale 18 3 2 3" xfId="41207" xr:uid="{00000000-0005-0000-0000-000073A00000}"/>
    <cellStyle name="Normale 18 3 2 4" xfId="41208" xr:uid="{00000000-0005-0000-0000-000074A00000}"/>
    <cellStyle name="Normale 18 3 3" xfId="41209" xr:uid="{00000000-0005-0000-0000-000075A00000}"/>
    <cellStyle name="Normale 18 3 3 2" xfId="41210" xr:uid="{00000000-0005-0000-0000-000076A00000}"/>
    <cellStyle name="Normale 18 3 3 3" xfId="41211" xr:uid="{00000000-0005-0000-0000-000077A00000}"/>
    <cellStyle name="Normale 18 3 4" xfId="41212" xr:uid="{00000000-0005-0000-0000-000078A00000}"/>
    <cellStyle name="Normale 18 3 4 2" xfId="41213" xr:uid="{00000000-0005-0000-0000-000079A00000}"/>
    <cellStyle name="Normale 18 3 4 3" xfId="41214" xr:uid="{00000000-0005-0000-0000-00007AA00000}"/>
    <cellStyle name="Normale 18 3 5" xfId="41215" xr:uid="{00000000-0005-0000-0000-00007BA00000}"/>
    <cellStyle name="Normale 18 3 5 2" xfId="41216" xr:uid="{00000000-0005-0000-0000-00007CA00000}"/>
    <cellStyle name="Normale 18 3 5 3" xfId="41217" xr:uid="{00000000-0005-0000-0000-00007DA00000}"/>
    <cellStyle name="Normale 18 3 6" xfId="41218" xr:uid="{00000000-0005-0000-0000-00007EA00000}"/>
    <cellStyle name="Normale 18 3 7" xfId="41219" xr:uid="{00000000-0005-0000-0000-00007FA00000}"/>
    <cellStyle name="Normale 18 4" xfId="41220" xr:uid="{00000000-0005-0000-0000-000080A00000}"/>
    <cellStyle name="Normale 18 4 2" xfId="41221" xr:uid="{00000000-0005-0000-0000-000081A00000}"/>
    <cellStyle name="Normale 18 4 2 2" xfId="41222" xr:uid="{00000000-0005-0000-0000-000082A00000}"/>
    <cellStyle name="Normale 18 4 2 2 2" xfId="41223" xr:uid="{00000000-0005-0000-0000-000083A00000}"/>
    <cellStyle name="Normale 18 4 2 2 3" xfId="41224" xr:uid="{00000000-0005-0000-0000-000084A00000}"/>
    <cellStyle name="Normale 18 4 2 3" xfId="41225" xr:uid="{00000000-0005-0000-0000-000085A00000}"/>
    <cellStyle name="Normale 18 4 2 4" xfId="41226" xr:uid="{00000000-0005-0000-0000-000086A00000}"/>
    <cellStyle name="Normale 18 4 3" xfId="41227" xr:uid="{00000000-0005-0000-0000-000087A00000}"/>
    <cellStyle name="Normale 18 4 3 2" xfId="41228" xr:uid="{00000000-0005-0000-0000-000088A00000}"/>
    <cellStyle name="Normale 18 4 3 3" xfId="41229" xr:uid="{00000000-0005-0000-0000-000089A00000}"/>
    <cellStyle name="Normale 18 4 4" xfId="41230" xr:uid="{00000000-0005-0000-0000-00008AA00000}"/>
    <cellStyle name="Normale 18 4 4 2" xfId="41231" xr:uid="{00000000-0005-0000-0000-00008BA00000}"/>
    <cellStyle name="Normale 18 4 4 3" xfId="41232" xr:uid="{00000000-0005-0000-0000-00008CA00000}"/>
    <cellStyle name="Normale 18 4 5" xfId="41233" xr:uid="{00000000-0005-0000-0000-00008DA00000}"/>
    <cellStyle name="Normale 18 4 5 2" xfId="41234" xr:uid="{00000000-0005-0000-0000-00008EA00000}"/>
    <cellStyle name="Normale 18 4 5 3" xfId="41235" xr:uid="{00000000-0005-0000-0000-00008FA00000}"/>
    <cellStyle name="Normale 18 4 6" xfId="41236" xr:uid="{00000000-0005-0000-0000-000090A00000}"/>
    <cellStyle name="Normale 18 4 7" xfId="41237" xr:uid="{00000000-0005-0000-0000-000091A00000}"/>
    <cellStyle name="Normale 18 5" xfId="41238" xr:uid="{00000000-0005-0000-0000-000092A00000}"/>
    <cellStyle name="Normale 18 5 2" xfId="41239" xr:uid="{00000000-0005-0000-0000-000093A00000}"/>
    <cellStyle name="Normale 18 5 2 2" xfId="41240" xr:uid="{00000000-0005-0000-0000-000094A00000}"/>
    <cellStyle name="Normale 18 5 2 2 2" xfId="41241" xr:uid="{00000000-0005-0000-0000-000095A00000}"/>
    <cellStyle name="Normale 18 5 2 2 3" xfId="41242" xr:uid="{00000000-0005-0000-0000-000096A00000}"/>
    <cellStyle name="Normale 18 5 2 3" xfId="41243" xr:uid="{00000000-0005-0000-0000-000097A00000}"/>
    <cellStyle name="Normale 18 5 2 4" xfId="41244" xr:uid="{00000000-0005-0000-0000-000098A00000}"/>
    <cellStyle name="Normale 18 5 3" xfId="41245" xr:uid="{00000000-0005-0000-0000-000099A00000}"/>
    <cellStyle name="Normale 18 5 3 2" xfId="41246" xr:uid="{00000000-0005-0000-0000-00009AA00000}"/>
    <cellStyle name="Normale 18 5 3 3" xfId="41247" xr:uid="{00000000-0005-0000-0000-00009BA00000}"/>
    <cellStyle name="Normale 18 5 4" xfId="41248" xr:uid="{00000000-0005-0000-0000-00009CA00000}"/>
    <cellStyle name="Normale 18 5 4 2" xfId="41249" xr:uid="{00000000-0005-0000-0000-00009DA00000}"/>
    <cellStyle name="Normale 18 5 4 3" xfId="41250" xr:uid="{00000000-0005-0000-0000-00009EA00000}"/>
    <cellStyle name="Normale 18 5 5" xfId="41251" xr:uid="{00000000-0005-0000-0000-00009FA00000}"/>
    <cellStyle name="Normale 18 5 5 2" xfId="41252" xr:uid="{00000000-0005-0000-0000-0000A0A00000}"/>
    <cellStyle name="Normale 18 5 5 3" xfId="41253" xr:uid="{00000000-0005-0000-0000-0000A1A00000}"/>
    <cellStyle name="Normale 18 5 6" xfId="41254" xr:uid="{00000000-0005-0000-0000-0000A2A00000}"/>
    <cellStyle name="Normale 18 5 7" xfId="41255" xr:uid="{00000000-0005-0000-0000-0000A3A00000}"/>
    <cellStyle name="Normale 18 6" xfId="41256" xr:uid="{00000000-0005-0000-0000-0000A4A00000}"/>
    <cellStyle name="Normale 18 6 2" xfId="41257" xr:uid="{00000000-0005-0000-0000-0000A5A00000}"/>
    <cellStyle name="Normale 18 6 2 2" xfId="41258" xr:uid="{00000000-0005-0000-0000-0000A6A00000}"/>
    <cellStyle name="Normale 18 6 2 3" xfId="41259" xr:uid="{00000000-0005-0000-0000-0000A7A00000}"/>
    <cellStyle name="Normale 18 6 3" xfId="41260" xr:uid="{00000000-0005-0000-0000-0000A8A00000}"/>
    <cellStyle name="Normale 18 6 4" xfId="41261" xr:uid="{00000000-0005-0000-0000-0000A9A00000}"/>
    <cellStyle name="Normale 18 7" xfId="41262" xr:uid="{00000000-0005-0000-0000-0000AAA00000}"/>
    <cellStyle name="Normale 18 7 2" xfId="41263" xr:uid="{00000000-0005-0000-0000-0000ABA00000}"/>
    <cellStyle name="Normale 18 7 3" xfId="41264" xr:uid="{00000000-0005-0000-0000-0000ACA00000}"/>
    <cellStyle name="Normale 18 8" xfId="41265" xr:uid="{00000000-0005-0000-0000-0000ADA00000}"/>
    <cellStyle name="Normale 18 8 2" xfId="41266" xr:uid="{00000000-0005-0000-0000-0000AEA00000}"/>
    <cellStyle name="Normale 18 8 3" xfId="41267" xr:uid="{00000000-0005-0000-0000-0000AFA00000}"/>
    <cellStyle name="Normale 18 9" xfId="41268" xr:uid="{00000000-0005-0000-0000-0000B0A00000}"/>
    <cellStyle name="Normale 18 9 2" xfId="41269" xr:uid="{00000000-0005-0000-0000-0000B1A00000}"/>
    <cellStyle name="Normale 18 9 3" xfId="41270" xr:uid="{00000000-0005-0000-0000-0000B2A00000}"/>
    <cellStyle name="Normale 19" xfId="41271" xr:uid="{00000000-0005-0000-0000-0000B3A00000}"/>
    <cellStyle name="Normale 19 10" xfId="41272" xr:uid="{00000000-0005-0000-0000-0000B4A00000}"/>
    <cellStyle name="Normale 19 10 2" xfId="41273" xr:uid="{00000000-0005-0000-0000-0000B5A00000}"/>
    <cellStyle name="Normale 19 10 3" xfId="41274" xr:uid="{00000000-0005-0000-0000-0000B6A00000}"/>
    <cellStyle name="Normale 19 11" xfId="41275" xr:uid="{00000000-0005-0000-0000-0000B7A00000}"/>
    <cellStyle name="Normale 19 12" xfId="41276" xr:uid="{00000000-0005-0000-0000-0000B8A00000}"/>
    <cellStyle name="Normale 19 2" xfId="41277" xr:uid="{00000000-0005-0000-0000-0000B9A00000}"/>
    <cellStyle name="Normale 19 2 10" xfId="41278" xr:uid="{00000000-0005-0000-0000-0000BAA00000}"/>
    <cellStyle name="Normale 19 2 2" xfId="41279" xr:uid="{00000000-0005-0000-0000-0000BBA00000}"/>
    <cellStyle name="Normale 19 2 2 2" xfId="41280" xr:uid="{00000000-0005-0000-0000-0000BCA00000}"/>
    <cellStyle name="Normale 19 2 2 2 2" xfId="41281" xr:uid="{00000000-0005-0000-0000-0000BDA00000}"/>
    <cellStyle name="Normale 19 2 2 2 2 2" xfId="41282" xr:uid="{00000000-0005-0000-0000-0000BEA00000}"/>
    <cellStyle name="Normale 19 2 2 2 2 3" xfId="41283" xr:uid="{00000000-0005-0000-0000-0000BFA00000}"/>
    <cellStyle name="Normale 19 2 2 2 3" xfId="41284" xr:uid="{00000000-0005-0000-0000-0000C0A00000}"/>
    <cellStyle name="Normale 19 2 2 2 4" xfId="41285" xr:uid="{00000000-0005-0000-0000-0000C1A00000}"/>
    <cellStyle name="Normale 19 2 2 3" xfId="41286" xr:uid="{00000000-0005-0000-0000-0000C2A00000}"/>
    <cellStyle name="Normale 19 2 2 3 2" xfId="41287" xr:uid="{00000000-0005-0000-0000-0000C3A00000}"/>
    <cellStyle name="Normale 19 2 2 3 3" xfId="41288" xr:uid="{00000000-0005-0000-0000-0000C4A00000}"/>
    <cellStyle name="Normale 19 2 2 4" xfId="41289" xr:uid="{00000000-0005-0000-0000-0000C5A00000}"/>
    <cellStyle name="Normale 19 2 2 4 2" xfId="41290" xr:uid="{00000000-0005-0000-0000-0000C6A00000}"/>
    <cellStyle name="Normale 19 2 2 4 3" xfId="41291" xr:uid="{00000000-0005-0000-0000-0000C7A00000}"/>
    <cellStyle name="Normale 19 2 2 5" xfId="41292" xr:uid="{00000000-0005-0000-0000-0000C8A00000}"/>
    <cellStyle name="Normale 19 2 2 5 2" xfId="41293" xr:uid="{00000000-0005-0000-0000-0000C9A00000}"/>
    <cellStyle name="Normale 19 2 2 5 3" xfId="41294" xr:uid="{00000000-0005-0000-0000-0000CAA00000}"/>
    <cellStyle name="Normale 19 2 2 6" xfId="41295" xr:uid="{00000000-0005-0000-0000-0000CBA00000}"/>
    <cellStyle name="Normale 19 2 2 7" xfId="41296" xr:uid="{00000000-0005-0000-0000-0000CCA00000}"/>
    <cellStyle name="Normale 19 2 3" xfId="41297" xr:uid="{00000000-0005-0000-0000-0000CDA00000}"/>
    <cellStyle name="Normale 19 2 3 2" xfId="41298" xr:uid="{00000000-0005-0000-0000-0000CEA00000}"/>
    <cellStyle name="Normale 19 2 3 2 2" xfId="41299" xr:uid="{00000000-0005-0000-0000-0000CFA00000}"/>
    <cellStyle name="Normale 19 2 3 2 2 2" xfId="41300" xr:uid="{00000000-0005-0000-0000-0000D0A00000}"/>
    <cellStyle name="Normale 19 2 3 2 2 3" xfId="41301" xr:uid="{00000000-0005-0000-0000-0000D1A00000}"/>
    <cellStyle name="Normale 19 2 3 2 3" xfId="41302" xr:uid="{00000000-0005-0000-0000-0000D2A00000}"/>
    <cellStyle name="Normale 19 2 3 2 4" xfId="41303" xr:uid="{00000000-0005-0000-0000-0000D3A00000}"/>
    <cellStyle name="Normale 19 2 3 3" xfId="41304" xr:uid="{00000000-0005-0000-0000-0000D4A00000}"/>
    <cellStyle name="Normale 19 2 3 3 2" xfId="41305" xr:uid="{00000000-0005-0000-0000-0000D5A00000}"/>
    <cellStyle name="Normale 19 2 3 3 3" xfId="41306" xr:uid="{00000000-0005-0000-0000-0000D6A00000}"/>
    <cellStyle name="Normale 19 2 3 4" xfId="41307" xr:uid="{00000000-0005-0000-0000-0000D7A00000}"/>
    <cellStyle name="Normale 19 2 3 4 2" xfId="41308" xr:uid="{00000000-0005-0000-0000-0000D8A00000}"/>
    <cellStyle name="Normale 19 2 3 4 3" xfId="41309" xr:uid="{00000000-0005-0000-0000-0000D9A00000}"/>
    <cellStyle name="Normale 19 2 3 5" xfId="41310" xr:uid="{00000000-0005-0000-0000-0000DAA00000}"/>
    <cellStyle name="Normale 19 2 3 5 2" xfId="41311" xr:uid="{00000000-0005-0000-0000-0000DBA00000}"/>
    <cellStyle name="Normale 19 2 3 5 3" xfId="41312" xr:uid="{00000000-0005-0000-0000-0000DCA00000}"/>
    <cellStyle name="Normale 19 2 3 6" xfId="41313" xr:uid="{00000000-0005-0000-0000-0000DDA00000}"/>
    <cellStyle name="Normale 19 2 3 7" xfId="41314" xr:uid="{00000000-0005-0000-0000-0000DEA00000}"/>
    <cellStyle name="Normale 19 2 4" xfId="41315" xr:uid="{00000000-0005-0000-0000-0000DFA00000}"/>
    <cellStyle name="Normale 19 2 4 2" xfId="41316" xr:uid="{00000000-0005-0000-0000-0000E0A00000}"/>
    <cellStyle name="Normale 19 2 4 2 2" xfId="41317" xr:uid="{00000000-0005-0000-0000-0000E1A00000}"/>
    <cellStyle name="Normale 19 2 4 2 2 2" xfId="41318" xr:uid="{00000000-0005-0000-0000-0000E2A00000}"/>
    <cellStyle name="Normale 19 2 4 2 2 3" xfId="41319" xr:uid="{00000000-0005-0000-0000-0000E3A00000}"/>
    <cellStyle name="Normale 19 2 4 2 3" xfId="41320" xr:uid="{00000000-0005-0000-0000-0000E4A00000}"/>
    <cellStyle name="Normale 19 2 4 2 4" xfId="41321" xr:uid="{00000000-0005-0000-0000-0000E5A00000}"/>
    <cellStyle name="Normale 19 2 4 3" xfId="41322" xr:uid="{00000000-0005-0000-0000-0000E6A00000}"/>
    <cellStyle name="Normale 19 2 4 3 2" xfId="41323" xr:uid="{00000000-0005-0000-0000-0000E7A00000}"/>
    <cellStyle name="Normale 19 2 4 3 3" xfId="41324" xr:uid="{00000000-0005-0000-0000-0000E8A00000}"/>
    <cellStyle name="Normale 19 2 4 4" xfId="41325" xr:uid="{00000000-0005-0000-0000-0000E9A00000}"/>
    <cellStyle name="Normale 19 2 4 4 2" xfId="41326" xr:uid="{00000000-0005-0000-0000-0000EAA00000}"/>
    <cellStyle name="Normale 19 2 4 4 3" xfId="41327" xr:uid="{00000000-0005-0000-0000-0000EBA00000}"/>
    <cellStyle name="Normale 19 2 4 5" xfId="41328" xr:uid="{00000000-0005-0000-0000-0000ECA00000}"/>
    <cellStyle name="Normale 19 2 4 5 2" xfId="41329" xr:uid="{00000000-0005-0000-0000-0000EDA00000}"/>
    <cellStyle name="Normale 19 2 4 5 3" xfId="41330" xr:uid="{00000000-0005-0000-0000-0000EEA00000}"/>
    <cellStyle name="Normale 19 2 4 6" xfId="41331" xr:uid="{00000000-0005-0000-0000-0000EFA00000}"/>
    <cellStyle name="Normale 19 2 4 7" xfId="41332" xr:uid="{00000000-0005-0000-0000-0000F0A00000}"/>
    <cellStyle name="Normale 19 2 5" xfId="41333" xr:uid="{00000000-0005-0000-0000-0000F1A00000}"/>
    <cellStyle name="Normale 19 2 5 2" xfId="41334" xr:uid="{00000000-0005-0000-0000-0000F2A00000}"/>
    <cellStyle name="Normale 19 2 5 2 2" xfId="41335" xr:uid="{00000000-0005-0000-0000-0000F3A00000}"/>
    <cellStyle name="Normale 19 2 5 2 3" xfId="41336" xr:uid="{00000000-0005-0000-0000-0000F4A00000}"/>
    <cellStyle name="Normale 19 2 5 3" xfId="41337" xr:uid="{00000000-0005-0000-0000-0000F5A00000}"/>
    <cellStyle name="Normale 19 2 5 4" xfId="41338" xr:uid="{00000000-0005-0000-0000-0000F6A00000}"/>
    <cellStyle name="Normale 19 2 6" xfId="41339" xr:uid="{00000000-0005-0000-0000-0000F7A00000}"/>
    <cellStyle name="Normale 19 2 6 2" xfId="41340" xr:uid="{00000000-0005-0000-0000-0000F8A00000}"/>
    <cellStyle name="Normale 19 2 6 3" xfId="41341" xr:uid="{00000000-0005-0000-0000-0000F9A00000}"/>
    <cellStyle name="Normale 19 2 7" xfId="41342" xr:uid="{00000000-0005-0000-0000-0000FAA00000}"/>
    <cellStyle name="Normale 19 2 7 2" xfId="41343" xr:uid="{00000000-0005-0000-0000-0000FBA00000}"/>
    <cellStyle name="Normale 19 2 7 3" xfId="41344" xr:uid="{00000000-0005-0000-0000-0000FCA00000}"/>
    <cellStyle name="Normale 19 2 8" xfId="41345" xr:uid="{00000000-0005-0000-0000-0000FDA00000}"/>
    <cellStyle name="Normale 19 2 8 2" xfId="41346" xr:uid="{00000000-0005-0000-0000-0000FEA00000}"/>
    <cellStyle name="Normale 19 2 8 3" xfId="41347" xr:uid="{00000000-0005-0000-0000-0000FFA00000}"/>
    <cellStyle name="Normale 19 2 9" xfId="41348" xr:uid="{00000000-0005-0000-0000-000000A10000}"/>
    <cellStyle name="Normale 19 3" xfId="41349" xr:uid="{00000000-0005-0000-0000-000001A10000}"/>
    <cellStyle name="Normale 19 3 10" xfId="41350" xr:uid="{00000000-0005-0000-0000-000002A10000}"/>
    <cellStyle name="Normale 19 3 2" xfId="41351" xr:uid="{00000000-0005-0000-0000-000003A10000}"/>
    <cellStyle name="Normale 19 3 2 2" xfId="41352" xr:uid="{00000000-0005-0000-0000-000004A10000}"/>
    <cellStyle name="Normale 19 3 2 2 2" xfId="41353" xr:uid="{00000000-0005-0000-0000-000005A10000}"/>
    <cellStyle name="Normale 19 3 2 2 2 2" xfId="41354" xr:uid="{00000000-0005-0000-0000-000006A10000}"/>
    <cellStyle name="Normale 19 3 2 2 2 3" xfId="41355" xr:uid="{00000000-0005-0000-0000-000007A10000}"/>
    <cellStyle name="Normale 19 3 2 2 3" xfId="41356" xr:uid="{00000000-0005-0000-0000-000008A10000}"/>
    <cellStyle name="Normale 19 3 2 2 4" xfId="41357" xr:uid="{00000000-0005-0000-0000-000009A10000}"/>
    <cellStyle name="Normale 19 3 2 3" xfId="41358" xr:uid="{00000000-0005-0000-0000-00000AA10000}"/>
    <cellStyle name="Normale 19 3 2 3 2" xfId="41359" xr:uid="{00000000-0005-0000-0000-00000BA10000}"/>
    <cellStyle name="Normale 19 3 2 3 3" xfId="41360" xr:uid="{00000000-0005-0000-0000-00000CA10000}"/>
    <cellStyle name="Normale 19 3 2 4" xfId="41361" xr:uid="{00000000-0005-0000-0000-00000DA10000}"/>
    <cellStyle name="Normale 19 3 2 4 2" xfId="41362" xr:uid="{00000000-0005-0000-0000-00000EA10000}"/>
    <cellStyle name="Normale 19 3 2 4 3" xfId="41363" xr:uid="{00000000-0005-0000-0000-00000FA10000}"/>
    <cellStyle name="Normale 19 3 2 5" xfId="41364" xr:uid="{00000000-0005-0000-0000-000010A10000}"/>
    <cellStyle name="Normale 19 3 2 5 2" xfId="41365" xr:uid="{00000000-0005-0000-0000-000011A10000}"/>
    <cellStyle name="Normale 19 3 2 5 3" xfId="41366" xr:uid="{00000000-0005-0000-0000-000012A10000}"/>
    <cellStyle name="Normale 19 3 2 6" xfId="41367" xr:uid="{00000000-0005-0000-0000-000013A10000}"/>
    <cellStyle name="Normale 19 3 2 7" xfId="41368" xr:uid="{00000000-0005-0000-0000-000014A10000}"/>
    <cellStyle name="Normale 19 3 3" xfId="41369" xr:uid="{00000000-0005-0000-0000-000015A10000}"/>
    <cellStyle name="Normale 19 3 3 2" xfId="41370" xr:uid="{00000000-0005-0000-0000-000016A10000}"/>
    <cellStyle name="Normale 19 3 3 2 2" xfId="41371" xr:uid="{00000000-0005-0000-0000-000017A10000}"/>
    <cellStyle name="Normale 19 3 3 2 2 2" xfId="41372" xr:uid="{00000000-0005-0000-0000-000018A10000}"/>
    <cellStyle name="Normale 19 3 3 2 2 3" xfId="41373" xr:uid="{00000000-0005-0000-0000-000019A10000}"/>
    <cellStyle name="Normale 19 3 3 2 3" xfId="41374" xr:uid="{00000000-0005-0000-0000-00001AA10000}"/>
    <cellStyle name="Normale 19 3 3 2 4" xfId="41375" xr:uid="{00000000-0005-0000-0000-00001BA10000}"/>
    <cellStyle name="Normale 19 3 3 3" xfId="41376" xr:uid="{00000000-0005-0000-0000-00001CA10000}"/>
    <cellStyle name="Normale 19 3 3 3 2" xfId="41377" xr:uid="{00000000-0005-0000-0000-00001DA10000}"/>
    <cellStyle name="Normale 19 3 3 3 3" xfId="41378" xr:uid="{00000000-0005-0000-0000-00001EA10000}"/>
    <cellStyle name="Normale 19 3 3 4" xfId="41379" xr:uid="{00000000-0005-0000-0000-00001FA10000}"/>
    <cellStyle name="Normale 19 3 3 4 2" xfId="41380" xr:uid="{00000000-0005-0000-0000-000020A10000}"/>
    <cellStyle name="Normale 19 3 3 4 3" xfId="41381" xr:uid="{00000000-0005-0000-0000-000021A10000}"/>
    <cellStyle name="Normale 19 3 3 5" xfId="41382" xr:uid="{00000000-0005-0000-0000-000022A10000}"/>
    <cellStyle name="Normale 19 3 3 5 2" xfId="41383" xr:uid="{00000000-0005-0000-0000-000023A10000}"/>
    <cellStyle name="Normale 19 3 3 5 3" xfId="41384" xr:uid="{00000000-0005-0000-0000-000024A10000}"/>
    <cellStyle name="Normale 19 3 3 6" xfId="41385" xr:uid="{00000000-0005-0000-0000-000025A10000}"/>
    <cellStyle name="Normale 19 3 3 7" xfId="41386" xr:uid="{00000000-0005-0000-0000-000026A10000}"/>
    <cellStyle name="Normale 19 3 4" xfId="41387" xr:uid="{00000000-0005-0000-0000-000027A10000}"/>
    <cellStyle name="Normale 19 3 4 2" xfId="41388" xr:uid="{00000000-0005-0000-0000-000028A10000}"/>
    <cellStyle name="Normale 19 3 4 2 2" xfId="41389" xr:uid="{00000000-0005-0000-0000-000029A10000}"/>
    <cellStyle name="Normale 19 3 4 2 2 2" xfId="41390" xr:uid="{00000000-0005-0000-0000-00002AA10000}"/>
    <cellStyle name="Normale 19 3 4 2 2 3" xfId="41391" xr:uid="{00000000-0005-0000-0000-00002BA10000}"/>
    <cellStyle name="Normale 19 3 4 2 3" xfId="41392" xr:uid="{00000000-0005-0000-0000-00002CA10000}"/>
    <cellStyle name="Normale 19 3 4 2 4" xfId="41393" xr:uid="{00000000-0005-0000-0000-00002DA10000}"/>
    <cellStyle name="Normale 19 3 4 3" xfId="41394" xr:uid="{00000000-0005-0000-0000-00002EA10000}"/>
    <cellStyle name="Normale 19 3 4 3 2" xfId="41395" xr:uid="{00000000-0005-0000-0000-00002FA10000}"/>
    <cellStyle name="Normale 19 3 4 3 3" xfId="41396" xr:uid="{00000000-0005-0000-0000-000030A10000}"/>
    <cellStyle name="Normale 19 3 4 4" xfId="41397" xr:uid="{00000000-0005-0000-0000-000031A10000}"/>
    <cellStyle name="Normale 19 3 4 4 2" xfId="41398" xr:uid="{00000000-0005-0000-0000-000032A10000}"/>
    <cellStyle name="Normale 19 3 4 4 3" xfId="41399" xr:uid="{00000000-0005-0000-0000-000033A10000}"/>
    <cellStyle name="Normale 19 3 4 5" xfId="41400" xr:uid="{00000000-0005-0000-0000-000034A10000}"/>
    <cellStyle name="Normale 19 3 4 5 2" xfId="41401" xr:uid="{00000000-0005-0000-0000-000035A10000}"/>
    <cellStyle name="Normale 19 3 4 5 3" xfId="41402" xr:uid="{00000000-0005-0000-0000-000036A10000}"/>
    <cellStyle name="Normale 19 3 4 6" xfId="41403" xr:uid="{00000000-0005-0000-0000-000037A10000}"/>
    <cellStyle name="Normale 19 3 4 7" xfId="41404" xr:uid="{00000000-0005-0000-0000-000038A10000}"/>
    <cellStyle name="Normale 19 3 5" xfId="41405" xr:uid="{00000000-0005-0000-0000-000039A10000}"/>
    <cellStyle name="Normale 19 3 5 2" xfId="41406" xr:uid="{00000000-0005-0000-0000-00003AA10000}"/>
    <cellStyle name="Normale 19 3 5 2 2" xfId="41407" xr:uid="{00000000-0005-0000-0000-00003BA10000}"/>
    <cellStyle name="Normale 19 3 5 2 3" xfId="41408" xr:uid="{00000000-0005-0000-0000-00003CA10000}"/>
    <cellStyle name="Normale 19 3 5 3" xfId="41409" xr:uid="{00000000-0005-0000-0000-00003DA10000}"/>
    <cellStyle name="Normale 19 3 5 4" xfId="41410" xr:uid="{00000000-0005-0000-0000-00003EA10000}"/>
    <cellStyle name="Normale 19 3 6" xfId="41411" xr:uid="{00000000-0005-0000-0000-00003FA10000}"/>
    <cellStyle name="Normale 19 3 6 2" xfId="41412" xr:uid="{00000000-0005-0000-0000-000040A10000}"/>
    <cellStyle name="Normale 19 3 6 3" xfId="41413" xr:uid="{00000000-0005-0000-0000-000041A10000}"/>
    <cellStyle name="Normale 19 3 7" xfId="41414" xr:uid="{00000000-0005-0000-0000-000042A10000}"/>
    <cellStyle name="Normale 19 3 7 2" xfId="41415" xr:uid="{00000000-0005-0000-0000-000043A10000}"/>
    <cellStyle name="Normale 19 3 7 3" xfId="41416" xr:uid="{00000000-0005-0000-0000-000044A10000}"/>
    <cellStyle name="Normale 19 3 8" xfId="41417" xr:uid="{00000000-0005-0000-0000-000045A10000}"/>
    <cellStyle name="Normale 19 3 8 2" xfId="41418" xr:uid="{00000000-0005-0000-0000-000046A10000}"/>
    <cellStyle name="Normale 19 3 8 3" xfId="41419" xr:uid="{00000000-0005-0000-0000-000047A10000}"/>
    <cellStyle name="Normale 19 3 9" xfId="41420" xr:uid="{00000000-0005-0000-0000-000048A10000}"/>
    <cellStyle name="Normale 19 4" xfId="41421" xr:uid="{00000000-0005-0000-0000-000049A10000}"/>
    <cellStyle name="Normale 19 4 2" xfId="41422" xr:uid="{00000000-0005-0000-0000-00004AA10000}"/>
    <cellStyle name="Normale 19 4 2 2" xfId="41423" xr:uid="{00000000-0005-0000-0000-00004BA10000}"/>
    <cellStyle name="Normale 19 4 2 2 2" xfId="41424" xr:uid="{00000000-0005-0000-0000-00004CA10000}"/>
    <cellStyle name="Normale 19 4 2 2 3" xfId="41425" xr:uid="{00000000-0005-0000-0000-00004DA10000}"/>
    <cellStyle name="Normale 19 4 2 3" xfId="41426" xr:uid="{00000000-0005-0000-0000-00004EA10000}"/>
    <cellStyle name="Normale 19 4 2 4" xfId="41427" xr:uid="{00000000-0005-0000-0000-00004FA10000}"/>
    <cellStyle name="Normale 19 4 3" xfId="41428" xr:uid="{00000000-0005-0000-0000-000050A10000}"/>
    <cellStyle name="Normale 19 4 3 2" xfId="41429" xr:uid="{00000000-0005-0000-0000-000051A10000}"/>
    <cellStyle name="Normale 19 4 3 3" xfId="41430" xr:uid="{00000000-0005-0000-0000-000052A10000}"/>
    <cellStyle name="Normale 19 4 4" xfId="41431" xr:uid="{00000000-0005-0000-0000-000053A10000}"/>
    <cellStyle name="Normale 19 4 4 2" xfId="41432" xr:uid="{00000000-0005-0000-0000-000054A10000}"/>
    <cellStyle name="Normale 19 4 4 3" xfId="41433" xr:uid="{00000000-0005-0000-0000-000055A10000}"/>
    <cellStyle name="Normale 19 4 5" xfId="41434" xr:uid="{00000000-0005-0000-0000-000056A10000}"/>
    <cellStyle name="Normale 19 4 5 2" xfId="41435" xr:uid="{00000000-0005-0000-0000-000057A10000}"/>
    <cellStyle name="Normale 19 4 5 3" xfId="41436" xr:uid="{00000000-0005-0000-0000-000058A10000}"/>
    <cellStyle name="Normale 19 4 6" xfId="41437" xr:uid="{00000000-0005-0000-0000-000059A10000}"/>
    <cellStyle name="Normale 19 4 7" xfId="41438" xr:uid="{00000000-0005-0000-0000-00005AA10000}"/>
    <cellStyle name="Normale 19 5" xfId="41439" xr:uid="{00000000-0005-0000-0000-00005BA10000}"/>
    <cellStyle name="Normale 19 5 2" xfId="41440" xr:uid="{00000000-0005-0000-0000-00005CA10000}"/>
    <cellStyle name="Normale 19 5 2 2" xfId="41441" xr:uid="{00000000-0005-0000-0000-00005DA10000}"/>
    <cellStyle name="Normale 19 5 2 2 2" xfId="41442" xr:uid="{00000000-0005-0000-0000-00005EA10000}"/>
    <cellStyle name="Normale 19 5 2 2 3" xfId="41443" xr:uid="{00000000-0005-0000-0000-00005FA10000}"/>
    <cellStyle name="Normale 19 5 2 3" xfId="41444" xr:uid="{00000000-0005-0000-0000-000060A10000}"/>
    <cellStyle name="Normale 19 5 2 4" xfId="41445" xr:uid="{00000000-0005-0000-0000-000061A10000}"/>
    <cellStyle name="Normale 19 5 3" xfId="41446" xr:uid="{00000000-0005-0000-0000-000062A10000}"/>
    <cellStyle name="Normale 19 5 3 2" xfId="41447" xr:uid="{00000000-0005-0000-0000-000063A10000}"/>
    <cellStyle name="Normale 19 5 3 3" xfId="41448" xr:uid="{00000000-0005-0000-0000-000064A10000}"/>
    <cellStyle name="Normale 19 5 4" xfId="41449" xr:uid="{00000000-0005-0000-0000-000065A10000}"/>
    <cellStyle name="Normale 19 5 4 2" xfId="41450" xr:uid="{00000000-0005-0000-0000-000066A10000}"/>
    <cellStyle name="Normale 19 5 4 3" xfId="41451" xr:uid="{00000000-0005-0000-0000-000067A10000}"/>
    <cellStyle name="Normale 19 5 5" xfId="41452" xr:uid="{00000000-0005-0000-0000-000068A10000}"/>
    <cellStyle name="Normale 19 5 5 2" xfId="41453" xr:uid="{00000000-0005-0000-0000-000069A10000}"/>
    <cellStyle name="Normale 19 5 5 3" xfId="41454" xr:uid="{00000000-0005-0000-0000-00006AA10000}"/>
    <cellStyle name="Normale 19 5 6" xfId="41455" xr:uid="{00000000-0005-0000-0000-00006BA10000}"/>
    <cellStyle name="Normale 19 5 7" xfId="41456" xr:uid="{00000000-0005-0000-0000-00006CA10000}"/>
    <cellStyle name="Normale 19 6" xfId="41457" xr:uid="{00000000-0005-0000-0000-00006DA10000}"/>
    <cellStyle name="Normale 19 6 2" xfId="41458" xr:uid="{00000000-0005-0000-0000-00006EA10000}"/>
    <cellStyle name="Normale 19 6 2 2" xfId="41459" xr:uid="{00000000-0005-0000-0000-00006FA10000}"/>
    <cellStyle name="Normale 19 6 2 2 2" xfId="41460" xr:uid="{00000000-0005-0000-0000-000070A10000}"/>
    <cellStyle name="Normale 19 6 2 2 3" xfId="41461" xr:uid="{00000000-0005-0000-0000-000071A10000}"/>
    <cellStyle name="Normale 19 6 2 3" xfId="41462" xr:uid="{00000000-0005-0000-0000-000072A10000}"/>
    <cellStyle name="Normale 19 6 2 4" xfId="41463" xr:uid="{00000000-0005-0000-0000-000073A10000}"/>
    <cellStyle name="Normale 19 6 3" xfId="41464" xr:uid="{00000000-0005-0000-0000-000074A10000}"/>
    <cellStyle name="Normale 19 6 3 2" xfId="41465" xr:uid="{00000000-0005-0000-0000-000075A10000}"/>
    <cellStyle name="Normale 19 6 3 3" xfId="41466" xr:uid="{00000000-0005-0000-0000-000076A10000}"/>
    <cellStyle name="Normale 19 6 4" xfId="41467" xr:uid="{00000000-0005-0000-0000-000077A10000}"/>
    <cellStyle name="Normale 19 6 4 2" xfId="41468" xr:uid="{00000000-0005-0000-0000-000078A10000}"/>
    <cellStyle name="Normale 19 6 4 3" xfId="41469" xr:uid="{00000000-0005-0000-0000-000079A10000}"/>
    <cellStyle name="Normale 19 6 5" xfId="41470" xr:uid="{00000000-0005-0000-0000-00007AA10000}"/>
    <cellStyle name="Normale 19 6 5 2" xfId="41471" xr:uid="{00000000-0005-0000-0000-00007BA10000}"/>
    <cellStyle name="Normale 19 6 5 3" xfId="41472" xr:uid="{00000000-0005-0000-0000-00007CA10000}"/>
    <cellStyle name="Normale 19 6 6" xfId="41473" xr:uid="{00000000-0005-0000-0000-00007DA10000}"/>
    <cellStyle name="Normale 19 6 7" xfId="41474" xr:uid="{00000000-0005-0000-0000-00007EA10000}"/>
    <cellStyle name="Normale 19 7" xfId="41475" xr:uid="{00000000-0005-0000-0000-00007FA10000}"/>
    <cellStyle name="Normale 19 7 2" xfId="41476" xr:uid="{00000000-0005-0000-0000-000080A10000}"/>
    <cellStyle name="Normale 19 7 2 2" xfId="41477" xr:uid="{00000000-0005-0000-0000-000081A10000}"/>
    <cellStyle name="Normale 19 7 2 3" xfId="41478" xr:uid="{00000000-0005-0000-0000-000082A10000}"/>
    <cellStyle name="Normale 19 7 3" xfId="41479" xr:uid="{00000000-0005-0000-0000-000083A10000}"/>
    <cellStyle name="Normale 19 7 4" xfId="41480" xr:uid="{00000000-0005-0000-0000-000084A10000}"/>
    <cellStyle name="Normale 19 8" xfId="41481" xr:uid="{00000000-0005-0000-0000-000085A10000}"/>
    <cellStyle name="Normale 19 8 2" xfId="41482" xr:uid="{00000000-0005-0000-0000-000086A10000}"/>
    <cellStyle name="Normale 19 8 3" xfId="41483" xr:uid="{00000000-0005-0000-0000-000087A10000}"/>
    <cellStyle name="Normale 19 9" xfId="41484" xr:uid="{00000000-0005-0000-0000-000088A10000}"/>
    <cellStyle name="Normale 19 9 2" xfId="41485" xr:uid="{00000000-0005-0000-0000-000089A10000}"/>
    <cellStyle name="Normale 19 9 3" xfId="41486" xr:uid="{00000000-0005-0000-0000-00008AA10000}"/>
    <cellStyle name="Normale 2" xfId="41487" xr:uid="{00000000-0005-0000-0000-00008BA10000}"/>
    <cellStyle name="Normale 2 2" xfId="41488" xr:uid="{00000000-0005-0000-0000-00008CA10000}"/>
    <cellStyle name="Normale 2 2 2" xfId="41489" xr:uid="{00000000-0005-0000-0000-00008DA10000}"/>
    <cellStyle name="Normale 2 3" xfId="41490" xr:uid="{00000000-0005-0000-0000-00008EA10000}"/>
    <cellStyle name="Normale 2 3 2" xfId="41491" xr:uid="{00000000-0005-0000-0000-00008FA10000}"/>
    <cellStyle name="Normale 2 4" xfId="41492" xr:uid="{00000000-0005-0000-0000-000090A10000}"/>
    <cellStyle name="Normale 2 4 2" xfId="41493" xr:uid="{00000000-0005-0000-0000-000091A10000}"/>
    <cellStyle name="Normale 2 5" xfId="41494" xr:uid="{00000000-0005-0000-0000-000092A10000}"/>
    <cellStyle name="Normale 2 6" xfId="41495" xr:uid="{00000000-0005-0000-0000-000093A10000}"/>
    <cellStyle name="Normale 2_CARTESIO 311008" xfId="41496" xr:uid="{00000000-0005-0000-0000-000094A10000}"/>
    <cellStyle name="Normale 20" xfId="41497" xr:uid="{00000000-0005-0000-0000-000095A10000}"/>
    <cellStyle name="Normale 20 10" xfId="41498" xr:uid="{00000000-0005-0000-0000-000096A10000}"/>
    <cellStyle name="Normale 20 10 2" xfId="41499" xr:uid="{00000000-0005-0000-0000-000097A10000}"/>
    <cellStyle name="Normale 20 10 3" xfId="41500" xr:uid="{00000000-0005-0000-0000-000098A10000}"/>
    <cellStyle name="Normale 20 11" xfId="41501" xr:uid="{00000000-0005-0000-0000-000099A10000}"/>
    <cellStyle name="Normale 20 12" xfId="41502" xr:uid="{00000000-0005-0000-0000-00009AA10000}"/>
    <cellStyle name="Normale 20 2" xfId="41503" xr:uid="{00000000-0005-0000-0000-00009BA10000}"/>
    <cellStyle name="Normale 20 2 10" xfId="41504" xr:uid="{00000000-0005-0000-0000-00009CA10000}"/>
    <cellStyle name="Normale 20 2 2" xfId="41505" xr:uid="{00000000-0005-0000-0000-00009DA10000}"/>
    <cellStyle name="Normale 20 2 2 2" xfId="41506" xr:uid="{00000000-0005-0000-0000-00009EA10000}"/>
    <cellStyle name="Normale 20 2 2 2 2" xfId="41507" xr:uid="{00000000-0005-0000-0000-00009FA10000}"/>
    <cellStyle name="Normale 20 2 2 2 2 2" xfId="41508" xr:uid="{00000000-0005-0000-0000-0000A0A10000}"/>
    <cellStyle name="Normale 20 2 2 2 2 3" xfId="41509" xr:uid="{00000000-0005-0000-0000-0000A1A10000}"/>
    <cellStyle name="Normale 20 2 2 2 3" xfId="41510" xr:uid="{00000000-0005-0000-0000-0000A2A10000}"/>
    <cellStyle name="Normale 20 2 2 2 4" xfId="41511" xr:uid="{00000000-0005-0000-0000-0000A3A10000}"/>
    <cellStyle name="Normale 20 2 2 3" xfId="41512" xr:uid="{00000000-0005-0000-0000-0000A4A10000}"/>
    <cellStyle name="Normale 20 2 2 3 2" xfId="41513" xr:uid="{00000000-0005-0000-0000-0000A5A10000}"/>
    <cellStyle name="Normale 20 2 2 3 3" xfId="41514" xr:uid="{00000000-0005-0000-0000-0000A6A10000}"/>
    <cellStyle name="Normale 20 2 2 4" xfId="41515" xr:uid="{00000000-0005-0000-0000-0000A7A10000}"/>
    <cellStyle name="Normale 20 2 2 4 2" xfId="41516" xr:uid="{00000000-0005-0000-0000-0000A8A10000}"/>
    <cellStyle name="Normale 20 2 2 4 3" xfId="41517" xr:uid="{00000000-0005-0000-0000-0000A9A10000}"/>
    <cellStyle name="Normale 20 2 2 5" xfId="41518" xr:uid="{00000000-0005-0000-0000-0000AAA10000}"/>
    <cellStyle name="Normale 20 2 2 5 2" xfId="41519" xr:uid="{00000000-0005-0000-0000-0000ABA10000}"/>
    <cellStyle name="Normale 20 2 2 5 3" xfId="41520" xr:uid="{00000000-0005-0000-0000-0000ACA10000}"/>
    <cellStyle name="Normale 20 2 2 6" xfId="41521" xr:uid="{00000000-0005-0000-0000-0000ADA10000}"/>
    <cellStyle name="Normale 20 2 2 7" xfId="41522" xr:uid="{00000000-0005-0000-0000-0000AEA10000}"/>
    <cellStyle name="Normale 20 2 3" xfId="41523" xr:uid="{00000000-0005-0000-0000-0000AFA10000}"/>
    <cellStyle name="Normale 20 2 3 2" xfId="41524" xr:uid="{00000000-0005-0000-0000-0000B0A10000}"/>
    <cellStyle name="Normale 20 2 3 2 2" xfId="41525" xr:uid="{00000000-0005-0000-0000-0000B1A10000}"/>
    <cellStyle name="Normale 20 2 3 2 2 2" xfId="41526" xr:uid="{00000000-0005-0000-0000-0000B2A10000}"/>
    <cellStyle name="Normale 20 2 3 2 2 3" xfId="41527" xr:uid="{00000000-0005-0000-0000-0000B3A10000}"/>
    <cellStyle name="Normale 20 2 3 2 3" xfId="41528" xr:uid="{00000000-0005-0000-0000-0000B4A10000}"/>
    <cellStyle name="Normale 20 2 3 2 4" xfId="41529" xr:uid="{00000000-0005-0000-0000-0000B5A10000}"/>
    <cellStyle name="Normale 20 2 3 3" xfId="41530" xr:uid="{00000000-0005-0000-0000-0000B6A10000}"/>
    <cellStyle name="Normale 20 2 3 3 2" xfId="41531" xr:uid="{00000000-0005-0000-0000-0000B7A10000}"/>
    <cellStyle name="Normale 20 2 3 3 3" xfId="41532" xr:uid="{00000000-0005-0000-0000-0000B8A10000}"/>
    <cellStyle name="Normale 20 2 3 4" xfId="41533" xr:uid="{00000000-0005-0000-0000-0000B9A10000}"/>
    <cellStyle name="Normale 20 2 3 4 2" xfId="41534" xr:uid="{00000000-0005-0000-0000-0000BAA10000}"/>
    <cellStyle name="Normale 20 2 3 4 3" xfId="41535" xr:uid="{00000000-0005-0000-0000-0000BBA10000}"/>
    <cellStyle name="Normale 20 2 3 5" xfId="41536" xr:uid="{00000000-0005-0000-0000-0000BCA10000}"/>
    <cellStyle name="Normale 20 2 3 5 2" xfId="41537" xr:uid="{00000000-0005-0000-0000-0000BDA10000}"/>
    <cellStyle name="Normale 20 2 3 5 3" xfId="41538" xr:uid="{00000000-0005-0000-0000-0000BEA10000}"/>
    <cellStyle name="Normale 20 2 3 6" xfId="41539" xr:uid="{00000000-0005-0000-0000-0000BFA10000}"/>
    <cellStyle name="Normale 20 2 3 7" xfId="41540" xr:uid="{00000000-0005-0000-0000-0000C0A10000}"/>
    <cellStyle name="Normale 20 2 4" xfId="41541" xr:uid="{00000000-0005-0000-0000-0000C1A10000}"/>
    <cellStyle name="Normale 20 2 4 2" xfId="41542" xr:uid="{00000000-0005-0000-0000-0000C2A10000}"/>
    <cellStyle name="Normale 20 2 4 2 2" xfId="41543" xr:uid="{00000000-0005-0000-0000-0000C3A10000}"/>
    <cellStyle name="Normale 20 2 4 2 2 2" xfId="41544" xr:uid="{00000000-0005-0000-0000-0000C4A10000}"/>
    <cellStyle name="Normale 20 2 4 2 2 3" xfId="41545" xr:uid="{00000000-0005-0000-0000-0000C5A10000}"/>
    <cellStyle name="Normale 20 2 4 2 3" xfId="41546" xr:uid="{00000000-0005-0000-0000-0000C6A10000}"/>
    <cellStyle name="Normale 20 2 4 2 4" xfId="41547" xr:uid="{00000000-0005-0000-0000-0000C7A10000}"/>
    <cellStyle name="Normale 20 2 4 3" xfId="41548" xr:uid="{00000000-0005-0000-0000-0000C8A10000}"/>
    <cellStyle name="Normale 20 2 4 3 2" xfId="41549" xr:uid="{00000000-0005-0000-0000-0000C9A10000}"/>
    <cellStyle name="Normale 20 2 4 3 3" xfId="41550" xr:uid="{00000000-0005-0000-0000-0000CAA10000}"/>
    <cellStyle name="Normale 20 2 4 4" xfId="41551" xr:uid="{00000000-0005-0000-0000-0000CBA10000}"/>
    <cellStyle name="Normale 20 2 4 4 2" xfId="41552" xr:uid="{00000000-0005-0000-0000-0000CCA10000}"/>
    <cellStyle name="Normale 20 2 4 4 3" xfId="41553" xr:uid="{00000000-0005-0000-0000-0000CDA10000}"/>
    <cellStyle name="Normale 20 2 4 5" xfId="41554" xr:uid="{00000000-0005-0000-0000-0000CEA10000}"/>
    <cellStyle name="Normale 20 2 4 5 2" xfId="41555" xr:uid="{00000000-0005-0000-0000-0000CFA10000}"/>
    <cellStyle name="Normale 20 2 4 5 3" xfId="41556" xr:uid="{00000000-0005-0000-0000-0000D0A10000}"/>
    <cellStyle name="Normale 20 2 4 6" xfId="41557" xr:uid="{00000000-0005-0000-0000-0000D1A10000}"/>
    <cellStyle name="Normale 20 2 4 7" xfId="41558" xr:uid="{00000000-0005-0000-0000-0000D2A10000}"/>
    <cellStyle name="Normale 20 2 5" xfId="41559" xr:uid="{00000000-0005-0000-0000-0000D3A10000}"/>
    <cellStyle name="Normale 20 2 5 2" xfId="41560" xr:uid="{00000000-0005-0000-0000-0000D4A10000}"/>
    <cellStyle name="Normale 20 2 5 2 2" xfId="41561" xr:uid="{00000000-0005-0000-0000-0000D5A10000}"/>
    <cellStyle name="Normale 20 2 5 2 3" xfId="41562" xr:uid="{00000000-0005-0000-0000-0000D6A10000}"/>
    <cellStyle name="Normale 20 2 5 3" xfId="41563" xr:uid="{00000000-0005-0000-0000-0000D7A10000}"/>
    <cellStyle name="Normale 20 2 5 4" xfId="41564" xr:uid="{00000000-0005-0000-0000-0000D8A10000}"/>
    <cellStyle name="Normale 20 2 6" xfId="41565" xr:uid="{00000000-0005-0000-0000-0000D9A10000}"/>
    <cellStyle name="Normale 20 2 6 2" xfId="41566" xr:uid="{00000000-0005-0000-0000-0000DAA10000}"/>
    <cellStyle name="Normale 20 2 6 3" xfId="41567" xr:uid="{00000000-0005-0000-0000-0000DBA10000}"/>
    <cellStyle name="Normale 20 2 7" xfId="41568" xr:uid="{00000000-0005-0000-0000-0000DCA10000}"/>
    <cellStyle name="Normale 20 2 7 2" xfId="41569" xr:uid="{00000000-0005-0000-0000-0000DDA10000}"/>
    <cellStyle name="Normale 20 2 7 3" xfId="41570" xr:uid="{00000000-0005-0000-0000-0000DEA10000}"/>
    <cellStyle name="Normale 20 2 8" xfId="41571" xr:uid="{00000000-0005-0000-0000-0000DFA10000}"/>
    <cellStyle name="Normale 20 2 8 2" xfId="41572" xr:uid="{00000000-0005-0000-0000-0000E0A10000}"/>
    <cellStyle name="Normale 20 2 8 3" xfId="41573" xr:uid="{00000000-0005-0000-0000-0000E1A10000}"/>
    <cellStyle name="Normale 20 2 9" xfId="41574" xr:uid="{00000000-0005-0000-0000-0000E2A10000}"/>
    <cellStyle name="Normale 20 3" xfId="41575" xr:uid="{00000000-0005-0000-0000-0000E3A10000}"/>
    <cellStyle name="Normale 20 3 10" xfId="41576" xr:uid="{00000000-0005-0000-0000-0000E4A10000}"/>
    <cellStyle name="Normale 20 3 2" xfId="41577" xr:uid="{00000000-0005-0000-0000-0000E5A10000}"/>
    <cellStyle name="Normale 20 3 2 2" xfId="41578" xr:uid="{00000000-0005-0000-0000-0000E6A10000}"/>
    <cellStyle name="Normale 20 3 2 2 2" xfId="41579" xr:uid="{00000000-0005-0000-0000-0000E7A10000}"/>
    <cellStyle name="Normale 20 3 2 2 2 2" xfId="41580" xr:uid="{00000000-0005-0000-0000-0000E8A10000}"/>
    <cellStyle name="Normale 20 3 2 2 2 3" xfId="41581" xr:uid="{00000000-0005-0000-0000-0000E9A10000}"/>
    <cellStyle name="Normale 20 3 2 2 3" xfId="41582" xr:uid="{00000000-0005-0000-0000-0000EAA10000}"/>
    <cellStyle name="Normale 20 3 2 2 4" xfId="41583" xr:uid="{00000000-0005-0000-0000-0000EBA10000}"/>
    <cellStyle name="Normale 20 3 2 3" xfId="41584" xr:uid="{00000000-0005-0000-0000-0000ECA10000}"/>
    <cellStyle name="Normale 20 3 2 3 2" xfId="41585" xr:uid="{00000000-0005-0000-0000-0000EDA10000}"/>
    <cellStyle name="Normale 20 3 2 3 3" xfId="41586" xr:uid="{00000000-0005-0000-0000-0000EEA10000}"/>
    <cellStyle name="Normale 20 3 2 4" xfId="41587" xr:uid="{00000000-0005-0000-0000-0000EFA10000}"/>
    <cellStyle name="Normale 20 3 2 4 2" xfId="41588" xr:uid="{00000000-0005-0000-0000-0000F0A10000}"/>
    <cellStyle name="Normale 20 3 2 4 3" xfId="41589" xr:uid="{00000000-0005-0000-0000-0000F1A10000}"/>
    <cellStyle name="Normale 20 3 2 5" xfId="41590" xr:uid="{00000000-0005-0000-0000-0000F2A10000}"/>
    <cellStyle name="Normale 20 3 2 5 2" xfId="41591" xr:uid="{00000000-0005-0000-0000-0000F3A10000}"/>
    <cellStyle name="Normale 20 3 2 5 3" xfId="41592" xr:uid="{00000000-0005-0000-0000-0000F4A10000}"/>
    <cellStyle name="Normale 20 3 2 6" xfId="41593" xr:uid="{00000000-0005-0000-0000-0000F5A10000}"/>
    <cellStyle name="Normale 20 3 2 7" xfId="41594" xr:uid="{00000000-0005-0000-0000-0000F6A10000}"/>
    <cellStyle name="Normale 20 3 3" xfId="41595" xr:uid="{00000000-0005-0000-0000-0000F7A10000}"/>
    <cellStyle name="Normale 20 3 3 2" xfId="41596" xr:uid="{00000000-0005-0000-0000-0000F8A10000}"/>
    <cellStyle name="Normale 20 3 3 2 2" xfId="41597" xr:uid="{00000000-0005-0000-0000-0000F9A10000}"/>
    <cellStyle name="Normale 20 3 3 2 2 2" xfId="41598" xr:uid="{00000000-0005-0000-0000-0000FAA10000}"/>
    <cellStyle name="Normale 20 3 3 2 2 3" xfId="41599" xr:uid="{00000000-0005-0000-0000-0000FBA10000}"/>
    <cellStyle name="Normale 20 3 3 2 3" xfId="41600" xr:uid="{00000000-0005-0000-0000-0000FCA10000}"/>
    <cellStyle name="Normale 20 3 3 2 4" xfId="41601" xr:uid="{00000000-0005-0000-0000-0000FDA10000}"/>
    <cellStyle name="Normale 20 3 3 3" xfId="41602" xr:uid="{00000000-0005-0000-0000-0000FEA10000}"/>
    <cellStyle name="Normale 20 3 3 3 2" xfId="41603" xr:uid="{00000000-0005-0000-0000-0000FFA10000}"/>
    <cellStyle name="Normale 20 3 3 3 3" xfId="41604" xr:uid="{00000000-0005-0000-0000-000000A20000}"/>
    <cellStyle name="Normale 20 3 3 4" xfId="41605" xr:uid="{00000000-0005-0000-0000-000001A20000}"/>
    <cellStyle name="Normale 20 3 3 4 2" xfId="41606" xr:uid="{00000000-0005-0000-0000-000002A20000}"/>
    <cellStyle name="Normale 20 3 3 4 3" xfId="41607" xr:uid="{00000000-0005-0000-0000-000003A20000}"/>
    <cellStyle name="Normale 20 3 3 5" xfId="41608" xr:uid="{00000000-0005-0000-0000-000004A20000}"/>
    <cellStyle name="Normale 20 3 3 5 2" xfId="41609" xr:uid="{00000000-0005-0000-0000-000005A20000}"/>
    <cellStyle name="Normale 20 3 3 5 3" xfId="41610" xr:uid="{00000000-0005-0000-0000-000006A20000}"/>
    <cellStyle name="Normale 20 3 3 6" xfId="41611" xr:uid="{00000000-0005-0000-0000-000007A20000}"/>
    <cellStyle name="Normale 20 3 3 7" xfId="41612" xr:uid="{00000000-0005-0000-0000-000008A20000}"/>
    <cellStyle name="Normale 20 3 4" xfId="41613" xr:uid="{00000000-0005-0000-0000-000009A20000}"/>
    <cellStyle name="Normale 20 3 4 2" xfId="41614" xr:uid="{00000000-0005-0000-0000-00000AA20000}"/>
    <cellStyle name="Normale 20 3 4 2 2" xfId="41615" xr:uid="{00000000-0005-0000-0000-00000BA20000}"/>
    <cellStyle name="Normale 20 3 4 2 2 2" xfId="41616" xr:uid="{00000000-0005-0000-0000-00000CA20000}"/>
    <cellStyle name="Normale 20 3 4 2 2 3" xfId="41617" xr:uid="{00000000-0005-0000-0000-00000DA20000}"/>
    <cellStyle name="Normale 20 3 4 2 3" xfId="41618" xr:uid="{00000000-0005-0000-0000-00000EA20000}"/>
    <cellStyle name="Normale 20 3 4 2 4" xfId="41619" xr:uid="{00000000-0005-0000-0000-00000FA20000}"/>
    <cellStyle name="Normale 20 3 4 3" xfId="41620" xr:uid="{00000000-0005-0000-0000-000010A20000}"/>
    <cellStyle name="Normale 20 3 4 3 2" xfId="41621" xr:uid="{00000000-0005-0000-0000-000011A20000}"/>
    <cellStyle name="Normale 20 3 4 3 3" xfId="41622" xr:uid="{00000000-0005-0000-0000-000012A20000}"/>
    <cellStyle name="Normale 20 3 4 4" xfId="41623" xr:uid="{00000000-0005-0000-0000-000013A20000}"/>
    <cellStyle name="Normale 20 3 4 4 2" xfId="41624" xr:uid="{00000000-0005-0000-0000-000014A20000}"/>
    <cellStyle name="Normale 20 3 4 4 3" xfId="41625" xr:uid="{00000000-0005-0000-0000-000015A20000}"/>
    <cellStyle name="Normale 20 3 4 5" xfId="41626" xr:uid="{00000000-0005-0000-0000-000016A20000}"/>
    <cellStyle name="Normale 20 3 4 5 2" xfId="41627" xr:uid="{00000000-0005-0000-0000-000017A20000}"/>
    <cellStyle name="Normale 20 3 4 5 3" xfId="41628" xr:uid="{00000000-0005-0000-0000-000018A20000}"/>
    <cellStyle name="Normale 20 3 4 6" xfId="41629" xr:uid="{00000000-0005-0000-0000-000019A20000}"/>
    <cellStyle name="Normale 20 3 4 7" xfId="41630" xr:uid="{00000000-0005-0000-0000-00001AA20000}"/>
    <cellStyle name="Normale 20 3 5" xfId="41631" xr:uid="{00000000-0005-0000-0000-00001BA20000}"/>
    <cellStyle name="Normale 20 3 5 2" xfId="41632" xr:uid="{00000000-0005-0000-0000-00001CA20000}"/>
    <cellStyle name="Normale 20 3 5 2 2" xfId="41633" xr:uid="{00000000-0005-0000-0000-00001DA20000}"/>
    <cellStyle name="Normale 20 3 5 2 3" xfId="41634" xr:uid="{00000000-0005-0000-0000-00001EA20000}"/>
    <cellStyle name="Normale 20 3 5 3" xfId="41635" xr:uid="{00000000-0005-0000-0000-00001FA20000}"/>
    <cellStyle name="Normale 20 3 5 4" xfId="41636" xr:uid="{00000000-0005-0000-0000-000020A20000}"/>
    <cellStyle name="Normale 20 3 6" xfId="41637" xr:uid="{00000000-0005-0000-0000-000021A20000}"/>
    <cellStyle name="Normale 20 3 6 2" xfId="41638" xr:uid="{00000000-0005-0000-0000-000022A20000}"/>
    <cellStyle name="Normale 20 3 6 3" xfId="41639" xr:uid="{00000000-0005-0000-0000-000023A20000}"/>
    <cellStyle name="Normale 20 3 7" xfId="41640" xr:uid="{00000000-0005-0000-0000-000024A20000}"/>
    <cellStyle name="Normale 20 3 7 2" xfId="41641" xr:uid="{00000000-0005-0000-0000-000025A20000}"/>
    <cellStyle name="Normale 20 3 7 3" xfId="41642" xr:uid="{00000000-0005-0000-0000-000026A20000}"/>
    <cellStyle name="Normale 20 3 8" xfId="41643" xr:uid="{00000000-0005-0000-0000-000027A20000}"/>
    <cellStyle name="Normale 20 3 8 2" xfId="41644" xr:uid="{00000000-0005-0000-0000-000028A20000}"/>
    <cellStyle name="Normale 20 3 8 3" xfId="41645" xr:uid="{00000000-0005-0000-0000-000029A20000}"/>
    <cellStyle name="Normale 20 3 9" xfId="41646" xr:uid="{00000000-0005-0000-0000-00002AA20000}"/>
    <cellStyle name="Normale 20 4" xfId="41647" xr:uid="{00000000-0005-0000-0000-00002BA20000}"/>
    <cellStyle name="Normale 20 4 2" xfId="41648" xr:uid="{00000000-0005-0000-0000-00002CA20000}"/>
    <cellStyle name="Normale 20 4 2 2" xfId="41649" xr:uid="{00000000-0005-0000-0000-00002DA20000}"/>
    <cellStyle name="Normale 20 4 2 2 2" xfId="41650" xr:uid="{00000000-0005-0000-0000-00002EA20000}"/>
    <cellStyle name="Normale 20 4 2 2 3" xfId="41651" xr:uid="{00000000-0005-0000-0000-00002FA20000}"/>
    <cellStyle name="Normale 20 4 2 3" xfId="41652" xr:uid="{00000000-0005-0000-0000-000030A20000}"/>
    <cellStyle name="Normale 20 4 2 4" xfId="41653" xr:uid="{00000000-0005-0000-0000-000031A20000}"/>
    <cellStyle name="Normale 20 4 3" xfId="41654" xr:uid="{00000000-0005-0000-0000-000032A20000}"/>
    <cellStyle name="Normale 20 4 3 2" xfId="41655" xr:uid="{00000000-0005-0000-0000-000033A20000}"/>
    <cellStyle name="Normale 20 4 3 3" xfId="41656" xr:uid="{00000000-0005-0000-0000-000034A20000}"/>
    <cellStyle name="Normale 20 4 4" xfId="41657" xr:uid="{00000000-0005-0000-0000-000035A20000}"/>
    <cellStyle name="Normale 20 4 4 2" xfId="41658" xr:uid="{00000000-0005-0000-0000-000036A20000}"/>
    <cellStyle name="Normale 20 4 4 3" xfId="41659" xr:uid="{00000000-0005-0000-0000-000037A20000}"/>
    <cellStyle name="Normale 20 4 5" xfId="41660" xr:uid="{00000000-0005-0000-0000-000038A20000}"/>
    <cellStyle name="Normale 20 4 5 2" xfId="41661" xr:uid="{00000000-0005-0000-0000-000039A20000}"/>
    <cellStyle name="Normale 20 4 5 3" xfId="41662" xr:uid="{00000000-0005-0000-0000-00003AA20000}"/>
    <cellStyle name="Normale 20 4 6" xfId="41663" xr:uid="{00000000-0005-0000-0000-00003BA20000}"/>
    <cellStyle name="Normale 20 4 7" xfId="41664" xr:uid="{00000000-0005-0000-0000-00003CA20000}"/>
    <cellStyle name="Normale 20 5" xfId="41665" xr:uid="{00000000-0005-0000-0000-00003DA20000}"/>
    <cellStyle name="Normale 20 5 2" xfId="41666" xr:uid="{00000000-0005-0000-0000-00003EA20000}"/>
    <cellStyle name="Normale 20 5 2 2" xfId="41667" xr:uid="{00000000-0005-0000-0000-00003FA20000}"/>
    <cellStyle name="Normale 20 5 2 2 2" xfId="41668" xr:uid="{00000000-0005-0000-0000-000040A20000}"/>
    <cellStyle name="Normale 20 5 2 2 3" xfId="41669" xr:uid="{00000000-0005-0000-0000-000041A20000}"/>
    <cellStyle name="Normale 20 5 2 3" xfId="41670" xr:uid="{00000000-0005-0000-0000-000042A20000}"/>
    <cellStyle name="Normale 20 5 2 4" xfId="41671" xr:uid="{00000000-0005-0000-0000-000043A20000}"/>
    <cellStyle name="Normale 20 5 3" xfId="41672" xr:uid="{00000000-0005-0000-0000-000044A20000}"/>
    <cellStyle name="Normale 20 5 3 2" xfId="41673" xr:uid="{00000000-0005-0000-0000-000045A20000}"/>
    <cellStyle name="Normale 20 5 3 3" xfId="41674" xr:uid="{00000000-0005-0000-0000-000046A20000}"/>
    <cellStyle name="Normale 20 5 4" xfId="41675" xr:uid="{00000000-0005-0000-0000-000047A20000}"/>
    <cellStyle name="Normale 20 5 4 2" xfId="41676" xr:uid="{00000000-0005-0000-0000-000048A20000}"/>
    <cellStyle name="Normale 20 5 4 3" xfId="41677" xr:uid="{00000000-0005-0000-0000-000049A20000}"/>
    <cellStyle name="Normale 20 5 5" xfId="41678" xr:uid="{00000000-0005-0000-0000-00004AA20000}"/>
    <cellStyle name="Normale 20 5 5 2" xfId="41679" xr:uid="{00000000-0005-0000-0000-00004BA20000}"/>
    <cellStyle name="Normale 20 5 5 3" xfId="41680" xr:uid="{00000000-0005-0000-0000-00004CA20000}"/>
    <cellStyle name="Normale 20 5 6" xfId="41681" xr:uid="{00000000-0005-0000-0000-00004DA20000}"/>
    <cellStyle name="Normale 20 5 7" xfId="41682" xr:uid="{00000000-0005-0000-0000-00004EA20000}"/>
    <cellStyle name="Normale 20 6" xfId="41683" xr:uid="{00000000-0005-0000-0000-00004FA20000}"/>
    <cellStyle name="Normale 20 6 2" xfId="41684" xr:uid="{00000000-0005-0000-0000-000050A20000}"/>
    <cellStyle name="Normale 20 6 2 2" xfId="41685" xr:uid="{00000000-0005-0000-0000-000051A20000}"/>
    <cellStyle name="Normale 20 6 2 2 2" xfId="41686" xr:uid="{00000000-0005-0000-0000-000052A20000}"/>
    <cellStyle name="Normale 20 6 2 2 3" xfId="41687" xr:uid="{00000000-0005-0000-0000-000053A20000}"/>
    <cellStyle name="Normale 20 6 2 3" xfId="41688" xr:uid="{00000000-0005-0000-0000-000054A20000}"/>
    <cellStyle name="Normale 20 6 2 4" xfId="41689" xr:uid="{00000000-0005-0000-0000-000055A20000}"/>
    <cellStyle name="Normale 20 6 3" xfId="41690" xr:uid="{00000000-0005-0000-0000-000056A20000}"/>
    <cellStyle name="Normale 20 6 3 2" xfId="41691" xr:uid="{00000000-0005-0000-0000-000057A20000}"/>
    <cellStyle name="Normale 20 6 3 3" xfId="41692" xr:uid="{00000000-0005-0000-0000-000058A20000}"/>
    <cellStyle name="Normale 20 6 4" xfId="41693" xr:uid="{00000000-0005-0000-0000-000059A20000}"/>
    <cellStyle name="Normale 20 6 4 2" xfId="41694" xr:uid="{00000000-0005-0000-0000-00005AA20000}"/>
    <cellStyle name="Normale 20 6 4 3" xfId="41695" xr:uid="{00000000-0005-0000-0000-00005BA20000}"/>
    <cellStyle name="Normale 20 6 5" xfId="41696" xr:uid="{00000000-0005-0000-0000-00005CA20000}"/>
    <cellStyle name="Normale 20 6 5 2" xfId="41697" xr:uid="{00000000-0005-0000-0000-00005DA20000}"/>
    <cellStyle name="Normale 20 6 5 3" xfId="41698" xr:uid="{00000000-0005-0000-0000-00005EA20000}"/>
    <cellStyle name="Normale 20 6 6" xfId="41699" xr:uid="{00000000-0005-0000-0000-00005FA20000}"/>
    <cellStyle name="Normale 20 6 7" xfId="41700" xr:uid="{00000000-0005-0000-0000-000060A20000}"/>
    <cellStyle name="Normale 20 7" xfId="41701" xr:uid="{00000000-0005-0000-0000-000061A20000}"/>
    <cellStyle name="Normale 20 7 2" xfId="41702" xr:uid="{00000000-0005-0000-0000-000062A20000}"/>
    <cellStyle name="Normale 20 7 2 2" xfId="41703" xr:uid="{00000000-0005-0000-0000-000063A20000}"/>
    <cellStyle name="Normale 20 7 2 3" xfId="41704" xr:uid="{00000000-0005-0000-0000-000064A20000}"/>
    <cellStyle name="Normale 20 7 3" xfId="41705" xr:uid="{00000000-0005-0000-0000-000065A20000}"/>
    <cellStyle name="Normale 20 7 4" xfId="41706" xr:uid="{00000000-0005-0000-0000-000066A20000}"/>
    <cellStyle name="Normale 20 8" xfId="41707" xr:uid="{00000000-0005-0000-0000-000067A20000}"/>
    <cellStyle name="Normale 20 8 2" xfId="41708" xr:uid="{00000000-0005-0000-0000-000068A20000}"/>
    <cellStyle name="Normale 20 8 3" xfId="41709" xr:uid="{00000000-0005-0000-0000-000069A20000}"/>
    <cellStyle name="Normale 20 9" xfId="41710" xr:uid="{00000000-0005-0000-0000-00006AA20000}"/>
    <cellStyle name="Normale 20 9 2" xfId="41711" xr:uid="{00000000-0005-0000-0000-00006BA20000}"/>
    <cellStyle name="Normale 20 9 3" xfId="41712" xr:uid="{00000000-0005-0000-0000-00006CA20000}"/>
    <cellStyle name="Normale 21" xfId="41713" xr:uid="{00000000-0005-0000-0000-00006DA20000}"/>
    <cellStyle name="Normale 21 10" xfId="41714" xr:uid="{00000000-0005-0000-0000-00006EA20000}"/>
    <cellStyle name="Normale 21 10 2" xfId="41715" xr:uid="{00000000-0005-0000-0000-00006FA20000}"/>
    <cellStyle name="Normale 21 10 3" xfId="41716" xr:uid="{00000000-0005-0000-0000-000070A20000}"/>
    <cellStyle name="Normale 21 11" xfId="41717" xr:uid="{00000000-0005-0000-0000-000071A20000}"/>
    <cellStyle name="Normale 21 12" xfId="41718" xr:uid="{00000000-0005-0000-0000-000072A20000}"/>
    <cellStyle name="Normale 21 2" xfId="41719" xr:uid="{00000000-0005-0000-0000-000073A20000}"/>
    <cellStyle name="Normale 21 2 10" xfId="41720" xr:uid="{00000000-0005-0000-0000-000074A20000}"/>
    <cellStyle name="Normale 21 2 2" xfId="41721" xr:uid="{00000000-0005-0000-0000-000075A20000}"/>
    <cellStyle name="Normale 21 2 2 2" xfId="41722" xr:uid="{00000000-0005-0000-0000-000076A20000}"/>
    <cellStyle name="Normale 21 2 2 2 2" xfId="41723" xr:uid="{00000000-0005-0000-0000-000077A20000}"/>
    <cellStyle name="Normale 21 2 2 2 2 2" xfId="41724" xr:uid="{00000000-0005-0000-0000-000078A20000}"/>
    <cellStyle name="Normale 21 2 2 2 2 3" xfId="41725" xr:uid="{00000000-0005-0000-0000-000079A20000}"/>
    <cellStyle name="Normale 21 2 2 2 3" xfId="41726" xr:uid="{00000000-0005-0000-0000-00007AA20000}"/>
    <cellStyle name="Normale 21 2 2 2 4" xfId="41727" xr:uid="{00000000-0005-0000-0000-00007BA20000}"/>
    <cellStyle name="Normale 21 2 2 3" xfId="41728" xr:uid="{00000000-0005-0000-0000-00007CA20000}"/>
    <cellStyle name="Normale 21 2 2 3 2" xfId="41729" xr:uid="{00000000-0005-0000-0000-00007DA20000}"/>
    <cellStyle name="Normale 21 2 2 3 3" xfId="41730" xr:uid="{00000000-0005-0000-0000-00007EA20000}"/>
    <cellStyle name="Normale 21 2 2 4" xfId="41731" xr:uid="{00000000-0005-0000-0000-00007FA20000}"/>
    <cellStyle name="Normale 21 2 2 4 2" xfId="41732" xr:uid="{00000000-0005-0000-0000-000080A20000}"/>
    <cellStyle name="Normale 21 2 2 4 3" xfId="41733" xr:uid="{00000000-0005-0000-0000-000081A20000}"/>
    <cellStyle name="Normale 21 2 2 5" xfId="41734" xr:uid="{00000000-0005-0000-0000-000082A20000}"/>
    <cellStyle name="Normale 21 2 2 5 2" xfId="41735" xr:uid="{00000000-0005-0000-0000-000083A20000}"/>
    <cellStyle name="Normale 21 2 2 5 3" xfId="41736" xr:uid="{00000000-0005-0000-0000-000084A20000}"/>
    <cellStyle name="Normale 21 2 2 6" xfId="41737" xr:uid="{00000000-0005-0000-0000-000085A20000}"/>
    <cellStyle name="Normale 21 2 2 7" xfId="41738" xr:uid="{00000000-0005-0000-0000-000086A20000}"/>
    <cellStyle name="Normale 21 2 3" xfId="41739" xr:uid="{00000000-0005-0000-0000-000087A20000}"/>
    <cellStyle name="Normale 21 2 3 2" xfId="41740" xr:uid="{00000000-0005-0000-0000-000088A20000}"/>
    <cellStyle name="Normale 21 2 3 2 2" xfId="41741" xr:uid="{00000000-0005-0000-0000-000089A20000}"/>
    <cellStyle name="Normale 21 2 3 2 2 2" xfId="41742" xr:uid="{00000000-0005-0000-0000-00008AA20000}"/>
    <cellStyle name="Normale 21 2 3 2 2 3" xfId="41743" xr:uid="{00000000-0005-0000-0000-00008BA20000}"/>
    <cellStyle name="Normale 21 2 3 2 3" xfId="41744" xr:uid="{00000000-0005-0000-0000-00008CA20000}"/>
    <cellStyle name="Normale 21 2 3 2 4" xfId="41745" xr:uid="{00000000-0005-0000-0000-00008DA20000}"/>
    <cellStyle name="Normale 21 2 3 3" xfId="41746" xr:uid="{00000000-0005-0000-0000-00008EA20000}"/>
    <cellStyle name="Normale 21 2 3 3 2" xfId="41747" xr:uid="{00000000-0005-0000-0000-00008FA20000}"/>
    <cellStyle name="Normale 21 2 3 3 3" xfId="41748" xr:uid="{00000000-0005-0000-0000-000090A20000}"/>
    <cellStyle name="Normale 21 2 3 4" xfId="41749" xr:uid="{00000000-0005-0000-0000-000091A20000}"/>
    <cellStyle name="Normale 21 2 3 4 2" xfId="41750" xr:uid="{00000000-0005-0000-0000-000092A20000}"/>
    <cellStyle name="Normale 21 2 3 4 3" xfId="41751" xr:uid="{00000000-0005-0000-0000-000093A20000}"/>
    <cellStyle name="Normale 21 2 3 5" xfId="41752" xr:uid="{00000000-0005-0000-0000-000094A20000}"/>
    <cellStyle name="Normale 21 2 3 5 2" xfId="41753" xr:uid="{00000000-0005-0000-0000-000095A20000}"/>
    <cellStyle name="Normale 21 2 3 5 3" xfId="41754" xr:uid="{00000000-0005-0000-0000-000096A20000}"/>
    <cellStyle name="Normale 21 2 3 6" xfId="41755" xr:uid="{00000000-0005-0000-0000-000097A20000}"/>
    <cellStyle name="Normale 21 2 3 7" xfId="41756" xr:uid="{00000000-0005-0000-0000-000098A20000}"/>
    <cellStyle name="Normale 21 2 4" xfId="41757" xr:uid="{00000000-0005-0000-0000-000099A20000}"/>
    <cellStyle name="Normale 21 2 4 2" xfId="41758" xr:uid="{00000000-0005-0000-0000-00009AA20000}"/>
    <cellStyle name="Normale 21 2 4 2 2" xfId="41759" xr:uid="{00000000-0005-0000-0000-00009BA20000}"/>
    <cellStyle name="Normale 21 2 4 2 2 2" xfId="41760" xr:uid="{00000000-0005-0000-0000-00009CA20000}"/>
    <cellStyle name="Normale 21 2 4 2 2 3" xfId="41761" xr:uid="{00000000-0005-0000-0000-00009DA20000}"/>
    <cellStyle name="Normale 21 2 4 2 3" xfId="41762" xr:uid="{00000000-0005-0000-0000-00009EA20000}"/>
    <cellStyle name="Normale 21 2 4 2 4" xfId="41763" xr:uid="{00000000-0005-0000-0000-00009FA20000}"/>
    <cellStyle name="Normale 21 2 4 3" xfId="41764" xr:uid="{00000000-0005-0000-0000-0000A0A20000}"/>
    <cellStyle name="Normale 21 2 4 3 2" xfId="41765" xr:uid="{00000000-0005-0000-0000-0000A1A20000}"/>
    <cellStyle name="Normale 21 2 4 3 3" xfId="41766" xr:uid="{00000000-0005-0000-0000-0000A2A20000}"/>
    <cellStyle name="Normale 21 2 4 4" xfId="41767" xr:uid="{00000000-0005-0000-0000-0000A3A20000}"/>
    <cellStyle name="Normale 21 2 4 4 2" xfId="41768" xr:uid="{00000000-0005-0000-0000-0000A4A20000}"/>
    <cellStyle name="Normale 21 2 4 4 3" xfId="41769" xr:uid="{00000000-0005-0000-0000-0000A5A20000}"/>
    <cellStyle name="Normale 21 2 4 5" xfId="41770" xr:uid="{00000000-0005-0000-0000-0000A6A20000}"/>
    <cellStyle name="Normale 21 2 4 5 2" xfId="41771" xr:uid="{00000000-0005-0000-0000-0000A7A20000}"/>
    <cellStyle name="Normale 21 2 4 5 3" xfId="41772" xr:uid="{00000000-0005-0000-0000-0000A8A20000}"/>
    <cellStyle name="Normale 21 2 4 6" xfId="41773" xr:uid="{00000000-0005-0000-0000-0000A9A20000}"/>
    <cellStyle name="Normale 21 2 4 7" xfId="41774" xr:uid="{00000000-0005-0000-0000-0000AAA20000}"/>
    <cellStyle name="Normale 21 2 5" xfId="41775" xr:uid="{00000000-0005-0000-0000-0000ABA20000}"/>
    <cellStyle name="Normale 21 2 5 2" xfId="41776" xr:uid="{00000000-0005-0000-0000-0000ACA20000}"/>
    <cellStyle name="Normale 21 2 5 2 2" xfId="41777" xr:uid="{00000000-0005-0000-0000-0000ADA20000}"/>
    <cellStyle name="Normale 21 2 5 2 3" xfId="41778" xr:uid="{00000000-0005-0000-0000-0000AEA20000}"/>
    <cellStyle name="Normale 21 2 5 3" xfId="41779" xr:uid="{00000000-0005-0000-0000-0000AFA20000}"/>
    <cellStyle name="Normale 21 2 5 4" xfId="41780" xr:uid="{00000000-0005-0000-0000-0000B0A20000}"/>
    <cellStyle name="Normale 21 2 6" xfId="41781" xr:uid="{00000000-0005-0000-0000-0000B1A20000}"/>
    <cellStyle name="Normale 21 2 6 2" xfId="41782" xr:uid="{00000000-0005-0000-0000-0000B2A20000}"/>
    <cellStyle name="Normale 21 2 6 3" xfId="41783" xr:uid="{00000000-0005-0000-0000-0000B3A20000}"/>
    <cellStyle name="Normale 21 2 7" xfId="41784" xr:uid="{00000000-0005-0000-0000-0000B4A20000}"/>
    <cellStyle name="Normale 21 2 7 2" xfId="41785" xr:uid="{00000000-0005-0000-0000-0000B5A20000}"/>
    <cellStyle name="Normale 21 2 7 3" xfId="41786" xr:uid="{00000000-0005-0000-0000-0000B6A20000}"/>
    <cellStyle name="Normale 21 2 8" xfId="41787" xr:uid="{00000000-0005-0000-0000-0000B7A20000}"/>
    <cellStyle name="Normale 21 2 8 2" xfId="41788" xr:uid="{00000000-0005-0000-0000-0000B8A20000}"/>
    <cellStyle name="Normale 21 2 8 3" xfId="41789" xr:uid="{00000000-0005-0000-0000-0000B9A20000}"/>
    <cellStyle name="Normale 21 2 9" xfId="41790" xr:uid="{00000000-0005-0000-0000-0000BAA20000}"/>
    <cellStyle name="Normale 21 3" xfId="41791" xr:uid="{00000000-0005-0000-0000-0000BBA20000}"/>
    <cellStyle name="Normale 21 3 10" xfId="41792" xr:uid="{00000000-0005-0000-0000-0000BCA20000}"/>
    <cellStyle name="Normale 21 3 2" xfId="41793" xr:uid="{00000000-0005-0000-0000-0000BDA20000}"/>
    <cellStyle name="Normale 21 3 2 2" xfId="41794" xr:uid="{00000000-0005-0000-0000-0000BEA20000}"/>
    <cellStyle name="Normale 21 3 2 2 2" xfId="41795" xr:uid="{00000000-0005-0000-0000-0000BFA20000}"/>
    <cellStyle name="Normale 21 3 2 2 2 2" xfId="41796" xr:uid="{00000000-0005-0000-0000-0000C0A20000}"/>
    <cellStyle name="Normale 21 3 2 2 2 3" xfId="41797" xr:uid="{00000000-0005-0000-0000-0000C1A20000}"/>
    <cellStyle name="Normale 21 3 2 2 3" xfId="41798" xr:uid="{00000000-0005-0000-0000-0000C2A20000}"/>
    <cellStyle name="Normale 21 3 2 2 4" xfId="41799" xr:uid="{00000000-0005-0000-0000-0000C3A20000}"/>
    <cellStyle name="Normale 21 3 2 3" xfId="41800" xr:uid="{00000000-0005-0000-0000-0000C4A20000}"/>
    <cellStyle name="Normale 21 3 2 3 2" xfId="41801" xr:uid="{00000000-0005-0000-0000-0000C5A20000}"/>
    <cellStyle name="Normale 21 3 2 3 3" xfId="41802" xr:uid="{00000000-0005-0000-0000-0000C6A20000}"/>
    <cellStyle name="Normale 21 3 2 4" xfId="41803" xr:uid="{00000000-0005-0000-0000-0000C7A20000}"/>
    <cellStyle name="Normale 21 3 2 4 2" xfId="41804" xr:uid="{00000000-0005-0000-0000-0000C8A20000}"/>
    <cellStyle name="Normale 21 3 2 4 3" xfId="41805" xr:uid="{00000000-0005-0000-0000-0000C9A20000}"/>
    <cellStyle name="Normale 21 3 2 5" xfId="41806" xr:uid="{00000000-0005-0000-0000-0000CAA20000}"/>
    <cellStyle name="Normale 21 3 2 5 2" xfId="41807" xr:uid="{00000000-0005-0000-0000-0000CBA20000}"/>
    <cellStyle name="Normale 21 3 2 5 3" xfId="41808" xr:uid="{00000000-0005-0000-0000-0000CCA20000}"/>
    <cellStyle name="Normale 21 3 2 6" xfId="41809" xr:uid="{00000000-0005-0000-0000-0000CDA20000}"/>
    <cellStyle name="Normale 21 3 2 7" xfId="41810" xr:uid="{00000000-0005-0000-0000-0000CEA20000}"/>
    <cellStyle name="Normale 21 3 3" xfId="41811" xr:uid="{00000000-0005-0000-0000-0000CFA20000}"/>
    <cellStyle name="Normale 21 3 3 2" xfId="41812" xr:uid="{00000000-0005-0000-0000-0000D0A20000}"/>
    <cellStyle name="Normale 21 3 3 2 2" xfId="41813" xr:uid="{00000000-0005-0000-0000-0000D1A20000}"/>
    <cellStyle name="Normale 21 3 3 2 2 2" xfId="41814" xr:uid="{00000000-0005-0000-0000-0000D2A20000}"/>
    <cellStyle name="Normale 21 3 3 2 2 3" xfId="41815" xr:uid="{00000000-0005-0000-0000-0000D3A20000}"/>
    <cellStyle name="Normale 21 3 3 2 3" xfId="41816" xr:uid="{00000000-0005-0000-0000-0000D4A20000}"/>
    <cellStyle name="Normale 21 3 3 2 4" xfId="41817" xr:uid="{00000000-0005-0000-0000-0000D5A20000}"/>
    <cellStyle name="Normale 21 3 3 3" xfId="41818" xr:uid="{00000000-0005-0000-0000-0000D6A20000}"/>
    <cellStyle name="Normale 21 3 3 3 2" xfId="41819" xr:uid="{00000000-0005-0000-0000-0000D7A20000}"/>
    <cellStyle name="Normale 21 3 3 3 3" xfId="41820" xr:uid="{00000000-0005-0000-0000-0000D8A20000}"/>
    <cellStyle name="Normale 21 3 3 4" xfId="41821" xr:uid="{00000000-0005-0000-0000-0000D9A20000}"/>
    <cellStyle name="Normale 21 3 3 4 2" xfId="41822" xr:uid="{00000000-0005-0000-0000-0000DAA20000}"/>
    <cellStyle name="Normale 21 3 3 4 3" xfId="41823" xr:uid="{00000000-0005-0000-0000-0000DBA20000}"/>
    <cellStyle name="Normale 21 3 3 5" xfId="41824" xr:uid="{00000000-0005-0000-0000-0000DCA20000}"/>
    <cellStyle name="Normale 21 3 3 5 2" xfId="41825" xr:uid="{00000000-0005-0000-0000-0000DDA20000}"/>
    <cellStyle name="Normale 21 3 3 5 3" xfId="41826" xr:uid="{00000000-0005-0000-0000-0000DEA20000}"/>
    <cellStyle name="Normale 21 3 3 6" xfId="41827" xr:uid="{00000000-0005-0000-0000-0000DFA20000}"/>
    <cellStyle name="Normale 21 3 3 7" xfId="41828" xr:uid="{00000000-0005-0000-0000-0000E0A20000}"/>
    <cellStyle name="Normale 21 3 4" xfId="41829" xr:uid="{00000000-0005-0000-0000-0000E1A20000}"/>
    <cellStyle name="Normale 21 3 4 2" xfId="41830" xr:uid="{00000000-0005-0000-0000-0000E2A20000}"/>
    <cellStyle name="Normale 21 3 4 2 2" xfId="41831" xr:uid="{00000000-0005-0000-0000-0000E3A20000}"/>
    <cellStyle name="Normale 21 3 4 2 2 2" xfId="41832" xr:uid="{00000000-0005-0000-0000-0000E4A20000}"/>
    <cellStyle name="Normale 21 3 4 2 2 3" xfId="41833" xr:uid="{00000000-0005-0000-0000-0000E5A20000}"/>
    <cellStyle name="Normale 21 3 4 2 3" xfId="41834" xr:uid="{00000000-0005-0000-0000-0000E6A20000}"/>
    <cellStyle name="Normale 21 3 4 2 4" xfId="41835" xr:uid="{00000000-0005-0000-0000-0000E7A20000}"/>
    <cellStyle name="Normale 21 3 4 3" xfId="41836" xr:uid="{00000000-0005-0000-0000-0000E8A20000}"/>
    <cellStyle name="Normale 21 3 4 3 2" xfId="41837" xr:uid="{00000000-0005-0000-0000-0000E9A20000}"/>
    <cellStyle name="Normale 21 3 4 3 3" xfId="41838" xr:uid="{00000000-0005-0000-0000-0000EAA20000}"/>
    <cellStyle name="Normale 21 3 4 4" xfId="41839" xr:uid="{00000000-0005-0000-0000-0000EBA20000}"/>
    <cellStyle name="Normale 21 3 4 4 2" xfId="41840" xr:uid="{00000000-0005-0000-0000-0000ECA20000}"/>
    <cellStyle name="Normale 21 3 4 4 3" xfId="41841" xr:uid="{00000000-0005-0000-0000-0000EDA20000}"/>
    <cellStyle name="Normale 21 3 4 5" xfId="41842" xr:uid="{00000000-0005-0000-0000-0000EEA20000}"/>
    <cellStyle name="Normale 21 3 4 5 2" xfId="41843" xr:uid="{00000000-0005-0000-0000-0000EFA20000}"/>
    <cellStyle name="Normale 21 3 4 5 3" xfId="41844" xr:uid="{00000000-0005-0000-0000-0000F0A20000}"/>
    <cellStyle name="Normale 21 3 4 6" xfId="41845" xr:uid="{00000000-0005-0000-0000-0000F1A20000}"/>
    <cellStyle name="Normale 21 3 4 7" xfId="41846" xr:uid="{00000000-0005-0000-0000-0000F2A20000}"/>
    <cellStyle name="Normale 21 3 5" xfId="41847" xr:uid="{00000000-0005-0000-0000-0000F3A20000}"/>
    <cellStyle name="Normale 21 3 5 2" xfId="41848" xr:uid="{00000000-0005-0000-0000-0000F4A20000}"/>
    <cellStyle name="Normale 21 3 5 2 2" xfId="41849" xr:uid="{00000000-0005-0000-0000-0000F5A20000}"/>
    <cellStyle name="Normale 21 3 5 2 3" xfId="41850" xr:uid="{00000000-0005-0000-0000-0000F6A20000}"/>
    <cellStyle name="Normale 21 3 5 3" xfId="41851" xr:uid="{00000000-0005-0000-0000-0000F7A20000}"/>
    <cellStyle name="Normale 21 3 5 4" xfId="41852" xr:uid="{00000000-0005-0000-0000-0000F8A20000}"/>
    <cellStyle name="Normale 21 3 6" xfId="41853" xr:uid="{00000000-0005-0000-0000-0000F9A20000}"/>
    <cellStyle name="Normale 21 3 6 2" xfId="41854" xr:uid="{00000000-0005-0000-0000-0000FAA20000}"/>
    <cellStyle name="Normale 21 3 6 3" xfId="41855" xr:uid="{00000000-0005-0000-0000-0000FBA20000}"/>
    <cellStyle name="Normale 21 3 7" xfId="41856" xr:uid="{00000000-0005-0000-0000-0000FCA20000}"/>
    <cellStyle name="Normale 21 3 7 2" xfId="41857" xr:uid="{00000000-0005-0000-0000-0000FDA20000}"/>
    <cellStyle name="Normale 21 3 7 3" xfId="41858" xr:uid="{00000000-0005-0000-0000-0000FEA20000}"/>
    <cellStyle name="Normale 21 3 8" xfId="41859" xr:uid="{00000000-0005-0000-0000-0000FFA20000}"/>
    <cellStyle name="Normale 21 3 8 2" xfId="41860" xr:uid="{00000000-0005-0000-0000-000000A30000}"/>
    <cellStyle name="Normale 21 3 8 3" xfId="41861" xr:uid="{00000000-0005-0000-0000-000001A30000}"/>
    <cellStyle name="Normale 21 3 9" xfId="41862" xr:uid="{00000000-0005-0000-0000-000002A30000}"/>
    <cellStyle name="Normale 21 4" xfId="41863" xr:uid="{00000000-0005-0000-0000-000003A30000}"/>
    <cellStyle name="Normale 21 4 2" xfId="41864" xr:uid="{00000000-0005-0000-0000-000004A30000}"/>
    <cellStyle name="Normale 21 4 2 2" xfId="41865" xr:uid="{00000000-0005-0000-0000-000005A30000}"/>
    <cellStyle name="Normale 21 4 2 2 2" xfId="41866" xr:uid="{00000000-0005-0000-0000-000006A30000}"/>
    <cellStyle name="Normale 21 4 2 2 3" xfId="41867" xr:uid="{00000000-0005-0000-0000-000007A30000}"/>
    <cellStyle name="Normale 21 4 2 3" xfId="41868" xr:uid="{00000000-0005-0000-0000-000008A30000}"/>
    <cellStyle name="Normale 21 4 2 4" xfId="41869" xr:uid="{00000000-0005-0000-0000-000009A30000}"/>
    <cellStyle name="Normale 21 4 3" xfId="41870" xr:uid="{00000000-0005-0000-0000-00000AA30000}"/>
    <cellStyle name="Normale 21 4 3 2" xfId="41871" xr:uid="{00000000-0005-0000-0000-00000BA30000}"/>
    <cellStyle name="Normale 21 4 3 3" xfId="41872" xr:uid="{00000000-0005-0000-0000-00000CA30000}"/>
    <cellStyle name="Normale 21 4 4" xfId="41873" xr:uid="{00000000-0005-0000-0000-00000DA30000}"/>
    <cellStyle name="Normale 21 4 4 2" xfId="41874" xr:uid="{00000000-0005-0000-0000-00000EA30000}"/>
    <cellStyle name="Normale 21 4 4 3" xfId="41875" xr:uid="{00000000-0005-0000-0000-00000FA30000}"/>
    <cellStyle name="Normale 21 4 5" xfId="41876" xr:uid="{00000000-0005-0000-0000-000010A30000}"/>
    <cellStyle name="Normale 21 4 5 2" xfId="41877" xr:uid="{00000000-0005-0000-0000-000011A30000}"/>
    <cellStyle name="Normale 21 4 5 3" xfId="41878" xr:uid="{00000000-0005-0000-0000-000012A30000}"/>
    <cellStyle name="Normale 21 4 6" xfId="41879" xr:uid="{00000000-0005-0000-0000-000013A30000}"/>
    <cellStyle name="Normale 21 4 7" xfId="41880" xr:uid="{00000000-0005-0000-0000-000014A30000}"/>
    <cellStyle name="Normale 21 5" xfId="41881" xr:uid="{00000000-0005-0000-0000-000015A30000}"/>
    <cellStyle name="Normale 21 5 2" xfId="41882" xr:uid="{00000000-0005-0000-0000-000016A30000}"/>
    <cellStyle name="Normale 21 5 2 2" xfId="41883" xr:uid="{00000000-0005-0000-0000-000017A30000}"/>
    <cellStyle name="Normale 21 5 2 2 2" xfId="41884" xr:uid="{00000000-0005-0000-0000-000018A30000}"/>
    <cellStyle name="Normale 21 5 2 2 3" xfId="41885" xr:uid="{00000000-0005-0000-0000-000019A30000}"/>
    <cellStyle name="Normale 21 5 2 3" xfId="41886" xr:uid="{00000000-0005-0000-0000-00001AA30000}"/>
    <cellStyle name="Normale 21 5 2 4" xfId="41887" xr:uid="{00000000-0005-0000-0000-00001BA30000}"/>
    <cellStyle name="Normale 21 5 3" xfId="41888" xr:uid="{00000000-0005-0000-0000-00001CA30000}"/>
    <cellStyle name="Normale 21 5 3 2" xfId="41889" xr:uid="{00000000-0005-0000-0000-00001DA30000}"/>
    <cellStyle name="Normale 21 5 3 3" xfId="41890" xr:uid="{00000000-0005-0000-0000-00001EA30000}"/>
    <cellStyle name="Normale 21 5 4" xfId="41891" xr:uid="{00000000-0005-0000-0000-00001FA30000}"/>
    <cellStyle name="Normale 21 5 4 2" xfId="41892" xr:uid="{00000000-0005-0000-0000-000020A30000}"/>
    <cellStyle name="Normale 21 5 4 3" xfId="41893" xr:uid="{00000000-0005-0000-0000-000021A30000}"/>
    <cellStyle name="Normale 21 5 5" xfId="41894" xr:uid="{00000000-0005-0000-0000-000022A30000}"/>
    <cellStyle name="Normale 21 5 5 2" xfId="41895" xr:uid="{00000000-0005-0000-0000-000023A30000}"/>
    <cellStyle name="Normale 21 5 5 3" xfId="41896" xr:uid="{00000000-0005-0000-0000-000024A30000}"/>
    <cellStyle name="Normale 21 5 6" xfId="41897" xr:uid="{00000000-0005-0000-0000-000025A30000}"/>
    <cellStyle name="Normale 21 5 7" xfId="41898" xr:uid="{00000000-0005-0000-0000-000026A30000}"/>
    <cellStyle name="Normale 21 6" xfId="41899" xr:uid="{00000000-0005-0000-0000-000027A30000}"/>
    <cellStyle name="Normale 21 6 2" xfId="41900" xr:uid="{00000000-0005-0000-0000-000028A30000}"/>
    <cellStyle name="Normale 21 6 2 2" xfId="41901" xr:uid="{00000000-0005-0000-0000-000029A30000}"/>
    <cellStyle name="Normale 21 6 2 2 2" xfId="41902" xr:uid="{00000000-0005-0000-0000-00002AA30000}"/>
    <cellStyle name="Normale 21 6 2 2 3" xfId="41903" xr:uid="{00000000-0005-0000-0000-00002BA30000}"/>
    <cellStyle name="Normale 21 6 2 3" xfId="41904" xr:uid="{00000000-0005-0000-0000-00002CA30000}"/>
    <cellStyle name="Normale 21 6 2 4" xfId="41905" xr:uid="{00000000-0005-0000-0000-00002DA30000}"/>
    <cellStyle name="Normale 21 6 3" xfId="41906" xr:uid="{00000000-0005-0000-0000-00002EA30000}"/>
    <cellStyle name="Normale 21 6 3 2" xfId="41907" xr:uid="{00000000-0005-0000-0000-00002FA30000}"/>
    <cellStyle name="Normale 21 6 3 3" xfId="41908" xr:uid="{00000000-0005-0000-0000-000030A30000}"/>
    <cellStyle name="Normale 21 6 4" xfId="41909" xr:uid="{00000000-0005-0000-0000-000031A30000}"/>
    <cellStyle name="Normale 21 6 4 2" xfId="41910" xr:uid="{00000000-0005-0000-0000-000032A30000}"/>
    <cellStyle name="Normale 21 6 4 3" xfId="41911" xr:uid="{00000000-0005-0000-0000-000033A30000}"/>
    <cellStyle name="Normale 21 6 5" xfId="41912" xr:uid="{00000000-0005-0000-0000-000034A30000}"/>
    <cellStyle name="Normale 21 6 5 2" xfId="41913" xr:uid="{00000000-0005-0000-0000-000035A30000}"/>
    <cellStyle name="Normale 21 6 5 3" xfId="41914" xr:uid="{00000000-0005-0000-0000-000036A30000}"/>
    <cellStyle name="Normale 21 6 6" xfId="41915" xr:uid="{00000000-0005-0000-0000-000037A30000}"/>
    <cellStyle name="Normale 21 6 7" xfId="41916" xr:uid="{00000000-0005-0000-0000-000038A30000}"/>
    <cellStyle name="Normale 21 7" xfId="41917" xr:uid="{00000000-0005-0000-0000-000039A30000}"/>
    <cellStyle name="Normale 21 7 2" xfId="41918" xr:uid="{00000000-0005-0000-0000-00003AA30000}"/>
    <cellStyle name="Normale 21 7 2 2" xfId="41919" xr:uid="{00000000-0005-0000-0000-00003BA30000}"/>
    <cellStyle name="Normale 21 7 2 3" xfId="41920" xr:uid="{00000000-0005-0000-0000-00003CA30000}"/>
    <cellStyle name="Normale 21 7 3" xfId="41921" xr:uid="{00000000-0005-0000-0000-00003DA30000}"/>
    <cellStyle name="Normale 21 7 4" xfId="41922" xr:uid="{00000000-0005-0000-0000-00003EA30000}"/>
    <cellStyle name="Normale 21 8" xfId="41923" xr:uid="{00000000-0005-0000-0000-00003FA30000}"/>
    <cellStyle name="Normale 21 8 2" xfId="41924" xr:uid="{00000000-0005-0000-0000-000040A30000}"/>
    <cellStyle name="Normale 21 8 3" xfId="41925" xr:uid="{00000000-0005-0000-0000-000041A30000}"/>
    <cellStyle name="Normale 21 9" xfId="41926" xr:uid="{00000000-0005-0000-0000-000042A30000}"/>
    <cellStyle name="Normale 21 9 2" xfId="41927" xr:uid="{00000000-0005-0000-0000-000043A30000}"/>
    <cellStyle name="Normale 21 9 3" xfId="41928" xr:uid="{00000000-0005-0000-0000-000044A30000}"/>
    <cellStyle name="Normale 22" xfId="41929" xr:uid="{00000000-0005-0000-0000-000045A30000}"/>
    <cellStyle name="Normale 22 10" xfId="41930" xr:uid="{00000000-0005-0000-0000-000046A30000}"/>
    <cellStyle name="Normale 22 11" xfId="41931" xr:uid="{00000000-0005-0000-0000-000047A30000}"/>
    <cellStyle name="Normale 22 2" xfId="41932" xr:uid="{00000000-0005-0000-0000-000048A30000}"/>
    <cellStyle name="Normale 22 2 10" xfId="41933" xr:uid="{00000000-0005-0000-0000-000049A30000}"/>
    <cellStyle name="Normale 22 2 2" xfId="41934" xr:uid="{00000000-0005-0000-0000-00004AA30000}"/>
    <cellStyle name="Normale 22 2 2 2" xfId="41935" xr:uid="{00000000-0005-0000-0000-00004BA30000}"/>
    <cellStyle name="Normale 22 2 2 2 2" xfId="41936" xr:uid="{00000000-0005-0000-0000-00004CA30000}"/>
    <cellStyle name="Normale 22 2 2 2 2 2" xfId="41937" xr:uid="{00000000-0005-0000-0000-00004DA30000}"/>
    <cellStyle name="Normale 22 2 2 2 2 3" xfId="41938" xr:uid="{00000000-0005-0000-0000-00004EA30000}"/>
    <cellStyle name="Normale 22 2 2 2 3" xfId="41939" xr:uid="{00000000-0005-0000-0000-00004FA30000}"/>
    <cellStyle name="Normale 22 2 2 2 4" xfId="41940" xr:uid="{00000000-0005-0000-0000-000050A30000}"/>
    <cellStyle name="Normale 22 2 2 3" xfId="41941" xr:uid="{00000000-0005-0000-0000-000051A30000}"/>
    <cellStyle name="Normale 22 2 2 3 2" xfId="41942" xr:uid="{00000000-0005-0000-0000-000052A30000}"/>
    <cellStyle name="Normale 22 2 2 3 3" xfId="41943" xr:uid="{00000000-0005-0000-0000-000053A30000}"/>
    <cellStyle name="Normale 22 2 2 4" xfId="41944" xr:uid="{00000000-0005-0000-0000-000054A30000}"/>
    <cellStyle name="Normale 22 2 2 4 2" xfId="41945" xr:uid="{00000000-0005-0000-0000-000055A30000}"/>
    <cellStyle name="Normale 22 2 2 4 3" xfId="41946" xr:uid="{00000000-0005-0000-0000-000056A30000}"/>
    <cellStyle name="Normale 22 2 2 5" xfId="41947" xr:uid="{00000000-0005-0000-0000-000057A30000}"/>
    <cellStyle name="Normale 22 2 2 5 2" xfId="41948" xr:uid="{00000000-0005-0000-0000-000058A30000}"/>
    <cellStyle name="Normale 22 2 2 5 3" xfId="41949" xr:uid="{00000000-0005-0000-0000-000059A30000}"/>
    <cellStyle name="Normale 22 2 2 6" xfId="41950" xr:uid="{00000000-0005-0000-0000-00005AA30000}"/>
    <cellStyle name="Normale 22 2 2 7" xfId="41951" xr:uid="{00000000-0005-0000-0000-00005BA30000}"/>
    <cellStyle name="Normale 22 2 3" xfId="41952" xr:uid="{00000000-0005-0000-0000-00005CA30000}"/>
    <cellStyle name="Normale 22 2 3 2" xfId="41953" xr:uid="{00000000-0005-0000-0000-00005DA30000}"/>
    <cellStyle name="Normale 22 2 3 2 2" xfId="41954" xr:uid="{00000000-0005-0000-0000-00005EA30000}"/>
    <cellStyle name="Normale 22 2 3 2 2 2" xfId="41955" xr:uid="{00000000-0005-0000-0000-00005FA30000}"/>
    <cellStyle name="Normale 22 2 3 2 2 3" xfId="41956" xr:uid="{00000000-0005-0000-0000-000060A30000}"/>
    <cellStyle name="Normale 22 2 3 2 3" xfId="41957" xr:uid="{00000000-0005-0000-0000-000061A30000}"/>
    <cellStyle name="Normale 22 2 3 2 4" xfId="41958" xr:uid="{00000000-0005-0000-0000-000062A30000}"/>
    <cellStyle name="Normale 22 2 3 3" xfId="41959" xr:uid="{00000000-0005-0000-0000-000063A30000}"/>
    <cellStyle name="Normale 22 2 3 3 2" xfId="41960" xr:uid="{00000000-0005-0000-0000-000064A30000}"/>
    <cellStyle name="Normale 22 2 3 3 3" xfId="41961" xr:uid="{00000000-0005-0000-0000-000065A30000}"/>
    <cellStyle name="Normale 22 2 3 4" xfId="41962" xr:uid="{00000000-0005-0000-0000-000066A30000}"/>
    <cellStyle name="Normale 22 2 3 4 2" xfId="41963" xr:uid="{00000000-0005-0000-0000-000067A30000}"/>
    <cellStyle name="Normale 22 2 3 4 3" xfId="41964" xr:uid="{00000000-0005-0000-0000-000068A30000}"/>
    <cellStyle name="Normale 22 2 3 5" xfId="41965" xr:uid="{00000000-0005-0000-0000-000069A30000}"/>
    <cellStyle name="Normale 22 2 3 5 2" xfId="41966" xr:uid="{00000000-0005-0000-0000-00006AA30000}"/>
    <cellStyle name="Normale 22 2 3 5 3" xfId="41967" xr:uid="{00000000-0005-0000-0000-00006BA30000}"/>
    <cellStyle name="Normale 22 2 3 6" xfId="41968" xr:uid="{00000000-0005-0000-0000-00006CA30000}"/>
    <cellStyle name="Normale 22 2 3 7" xfId="41969" xr:uid="{00000000-0005-0000-0000-00006DA30000}"/>
    <cellStyle name="Normale 22 2 4" xfId="41970" xr:uid="{00000000-0005-0000-0000-00006EA30000}"/>
    <cellStyle name="Normale 22 2 4 2" xfId="41971" xr:uid="{00000000-0005-0000-0000-00006FA30000}"/>
    <cellStyle name="Normale 22 2 4 2 2" xfId="41972" xr:uid="{00000000-0005-0000-0000-000070A30000}"/>
    <cellStyle name="Normale 22 2 4 2 2 2" xfId="41973" xr:uid="{00000000-0005-0000-0000-000071A30000}"/>
    <cellStyle name="Normale 22 2 4 2 2 3" xfId="41974" xr:uid="{00000000-0005-0000-0000-000072A30000}"/>
    <cellStyle name="Normale 22 2 4 2 3" xfId="41975" xr:uid="{00000000-0005-0000-0000-000073A30000}"/>
    <cellStyle name="Normale 22 2 4 2 4" xfId="41976" xr:uid="{00000000-0005-0000-0000-000074A30000}"/>
    <cellStyle name="Normale 22 2 4 3" xfId="41977" xr:uid="{00000000-0005-0000-0000-000075A30000}"/>
    <cellStyle name="Normale 22 2 4 3 2" xfId="41978" xr:uid="{00000000-0005-0000-0000-000076A30000}"/>
    <cellStyle name="Normale 22 2 4 3 3" xfId="41979" xr:uid="{00000000-0005-0000-0000-000077A30000}"/>
    <cellStyle name="Normale 22 2 4 4" xfId="41980" xr:uid="{00000000-0005-0000-0000-000078A30000}"/>
    <cellStyle name="Normale 22 2 4 4 2" xfId="41981" xr:uid="{00000000-0005-0000-0000-000079A30000}"/>
    <cellStyle name="Normale 22 2 4 4 3" xfId="41982" xr:uid="{00000000-0005-0000-0000-00007AA30000}"/>
    <cellStyle name="Normale 22 2 4 5" xfId="41983" xr:uid="{00000000-0005-0000-0000-00007BA30000}"/>
    <cellStyle name="Normale 22 2 4 5 2" xfId="41984" xr:uid="{00000000-0005-0000-0000-00007CA30000}"/>
    <cellStyle name="Normale 22 2 4 5 3" xfId="41985" xr:uid="{00000000-0005-0000-0000-00007DA30000}"/>
    <cellStyle name="Normale 22 2 4 6" xfId="41986" xr:uid="{00000000-0005-0000-0000-00007EA30000}"/>
    <cellStyle name="Normale 22 2 4 7" xfId="41987" xr:uid="{00000000-0005-0000-0000-00007FA30000}"/>
    <cellStyle name="Normale 22 2 5" xfId="41988" xr:uid="{00000000-0005-0000-0000-000080A30000}"/>
    <cellStyle name="Normale 22 2 5 2" xfId="41989" xr:uid="{00000000-0005-0000-0000-000081A30000}"/>
    <cellStyle name="Normale 22 2 5 2 2" xfId="41990" xr:uid="{00000000-0005-0000-0000-000082A30000}"/>
    <cellStyle name="Normale 22 2 5 2 3" xfId="41991" xr:uid="{00000000-0005-0000-0000-000083A30000}"/>
    <cellStyle name="Normale 22 2 5 3" xfId="41992" xr:uid="{00000000-0005-0000-0000-000084A30000}"/>
    <cellStyle name="Normale 22 2 5 4" xfId="41993" xr:uid="{00000000-0005-0000-0000-000085A30000}"/>
    <cellStyle name="Normale 22 2 6" xfId="41994" xr:uid="{00000000-0005-0000-0000-000086A30000}"/>
    <cellStyle name="Normale 22 2 6 2" xfId="41995" xr:uid="{00000000-0005-0000-0000-000087A30000}"/>
    <cellStyle name="Normale 22 2 6 3" xfId="41996" xr:uid="{00000000-0005-0000-0000-000088A30000}"/>
    <cellStyle name="Normale 22 2 7" xfId="41997" xr:uid="{00000000-0005-0000-0000-000089A30000}"/>
    <cellStyle name="Normale 22 2 7 2" xfId="41998" xr:uid="{00000000-0005-0000-0000-00008AA30000}"/>
    <cellStyle name="Normale 22 2 7 3" xfId="41999" xr:uid="{00000000-0005-0000-0000-00008BA30000}"/>
    <cellStyle name="Normale 22 2 8" xfId="42000" xr:uid="{00000000-0005-0000-0000-00008CA30000}"/>
    <cellStyle name="Normale 22 2 8 2" xfId="42001" xr:uid="{00000000-0005-0000-0000-00008DA30000}"/>
    <cellStyle name="Normale 22 2 8 3" xfId="42002" xr:uid="{00000000-0005-0000-0000-00008EA30000}"/>
    <cellStyle name="Normale 22 2 9" xfId="42003" xr:uid="{00000000-0005-0000-0000-00008FA30000}"/>
    <cellStyle name="Normale 22 3" xfId="42004" xr:uid="{00000000-0005-0000-0000-000090A30000}"/>
    <cellStyle name="Normale 22 3 2" xfId="42005" xr:uid="{00000000-0005-0000-0000-000091A30000}"/>
    <cellStyle name="Normale 22 3 2 2" xfId="42006" xr:uid="{00000000-0005-0000-0000-000092A30000}"/>
    <cellStyle name="Normale 22 3 2 2 2" xfId="42007" xr:uid="{00000000-0005-0000-0000-000093A30000}"/>
    <cellStyle name="Normale 22 3 2 2 3" xfId="42008" xr:uid="{00000000-0005-0000-0000-000094A30000}"/>
    <cellStyle name="Normale 22 3 2 3" xfId="42009" xr:uid="{00000000-0005-0000-0000-000095A30000}"/>
    <cellStyle name="Normale 22 3 2 4" xfId="42010" xr:uid="{00000000-0005-0000-0000-000096A30000}"/>
    <cellStyle name="Normale 22 3 3" xfId="42011" xr:uid="{00000000-0005-0000-0000-000097A30000}"/>
    <cellStyle name="Normale 22 3 3 2" xfId="42012" xr:uid="{00000000-0005-0000-0000-000098A30000}"/>
    <cellStyle name="Normale 22 3 3 3" xfId="42013" xr:uid="{00000000-0005-0000-0000-000099A30000}"/>
    <cellStyle name="Normale 22 3 4" xfId="42014" xr:uid="{00000000-0005-0000-0000-00009AA30000}"/>
    <cellStyle name="Normale 22 3 4 2" xfId="42015" xr:uid="{00000000-0005-0000-0000-00009BA30000}"/>
    <cellStyle name="Normale 22 3 4 3" xfId="42016" xr:uid="{00000000-0005-0000-0000-00009CA30000}"/>
    <cellStyle name="Normale 22 3 5" xfId="42017" xr:uid="{00000000-0005-0000-0000-00009DA30000}"/>
    <cellStyle name="Normale 22 3 5 2" xfId="42018" xr:uid="{00000000-0005-0000-0000-00009EA30000}"/>
    <cellStyle name="Normale 22 3 5 3" xfId="42019" xr:uid="{00000000-0005-0000-0000-00009FA30000}"/>
    <cellStyle name="Normale 22 3 6" xfId="42020" xr:uid="{00000000-0005-0000-0000-0000A0A30000}"/>
    <cellStyle name="Normale 22 3 7" xfId="42021" xr:uid="{00000000-0005-0000-0000-0000A1A30000}"/>
    <cellStyle name="Normale 22 4" xfId="42022" xr:uid="{00000000-0005-0000-0000-0000A2A30000}"/>
    <cellStyle name="Normale 22 4 2" xfId="42023" xr:uid="{00000000-0005-0000-0000-0000A3A30000}"/>
    <cellStyle name="Normale 22 4 2 2" xfId="42024" xr:uid="{00000000-0005-0000-0000-0000A4A30000}"/>
    <cellStyle name="Normale 22 4 2 2 2" xfId="42025" xr:uid="{00000000-0005-0000-0000-0000A5A30000}"/>
    <cellStyle name="Normale 22 4 2 2 3" xfId="42026" xr:uid="{00000000-0005-0000-0000-0000A6A30000}"/>
    <cellStyle name="Normale 22 4 2 3" xfId="42027" xr:uid="{00000000-0005-0000-0000-0000A7A30000}"/>
    <cellStyle name="Normale 22 4 2 4" xfId="42028" xr:uid="{00000000-0005-0000-0000-0000A8A30000}"/>
    <cellStyle name="Normale 22 4 3" xfId="42029" xr:uid="{00000000-0005-0000-0000-0000A9A30000}"/>
    <cellStyle name="Normale 22 4 3 2" xfId="42030" xr:uid="{00000000-0005-0000-0000-0000AAA30000}"/>
    <cellStyle name="Normale 22 4 3 3" xfId="42031" xr:uid="{00000000-0005-0000-0000-0000ABA30000}"/>
    <cellStyle name="Normale 22 4 4" xfId="42032" xr:uid="{00000000-0005-0000-0000-0000ACA30000}"/>
    <cellStyle name="Normale 22 4 4 2" xfId="42033" xr:uid="{00000000-0005-0000-0000-0000ADA30000}"/>
    <cellStyle name="Normale 22 4 4 3" xfId="42034" xr:uid="{00000000-0005-0000-0000-0000AEA30000}"/>
    <cellStyle name="Normale 22 4 5" xfId="42035" xr:uid="{00000000-0005-0000-0000-0000AFA30000}"/>
    <cellStyle name="Normale 22 4 5 2" xfId="42036" xr:uid="{00000000-0005-0000-0000-0000B0A30000}"/>
    <cellStyle name="Normale 22 4 5 3" xfId="42037" xr:uid="{00000000-0005-0000-0000-0000B1A30000}"/>
    <cellStyle name="Normale 22 4 6" xfId="42038" xr:uid="{00000000-0005-0000-0000-0000B2A30000}"/>
    <cellStyle name="Normale 22 4 7" xfId="42039" xr:uid="{00000000-0005-0000-0000-0000B3A30000}"/>
    <cellStyle name="Normale 22 5" xfId="42040" xr:uid="{00000000-0005-0000-0000-0000B4A30000}"/>
    <cellStyle name="Normale 22 5 2" xfId="42041" xr:uid="{00000000-0005-0000-0000-0000B5A30000}"/>
    <cellStyle name="Normale 22 5 2 2" xfId="42042" xr:uid="{00000000-0005-0000-0000-0000B6A30000}"/>
    <cellStyle name="Normale 22 5 2 2 2" xfId="42043" xr:uid="{00000000-0005-0000-0000-0000B7A30000}"/>
    <cellStyle name="Normale 22 5 2 2 3" xfId="42044" xr:uid="{00000000-0005-0000-0000-0000B8A30000}"/>
    <cellStyle name="Normale 22 5 2 3" xfId="42045" xr:uid="{00000000-0005-0000-0000-0000B9A30000}"/>
    <cellStyle name="Normale 22 5 2 4" xfId="42046" xr:uid="{00000000-0005-0000-0000-0000BAA30000}"/>
    <cellStyle name="Normale 22 5 3" xfId="42047" xr:uid="{00000000-0005-0000-0000-0000BBA30000}"/>
    <cellStyle name="Normale 22 5 3 2" xfId="42048" xr:uid="{00000000-0005-0000-0000-0000BCA30000}"/>
    <cellStyle name="Normale 22 5 3 3" xfId="42049" xr:uid="{00000000-0005-0000-0000-0000BDA30000}"/>
    <cellStyle name="Normale 22 5 4" xfId="42050" xr:uid="{00000000-0005-0000-0000-0000BEA30000}"/>
    <cellStyle name="Normale 22 5 4 2" xfId="42051" xr:uid="{00000000-0005-0000-0000-0000BFA30000}"/>
    <cellStyle name="Normale 22 5 4 3" xfId="42052" xr:uid="{00000000-0005-0000-0000-0000C0A30000}"/>
    <cellStyle name="Normale 22 5 5" xfId="42053" xr:uid="{00000000-0005-0000-0000-0000C1A30000}"/>
    <cellStyle name="Normale 22 5 5 2" xfId="42054" xr:uid="{00000000-0005-0000-0000-0000C2A30000}"/>
    <cellStyle name="Normale 22 5 5 3" xfId="42055" xr:uid="{00000000-0005-0000-0000-0000C3A30000}"/>
    <cellStyle name="Normale 22 5 6" xfId="42056" xr:uid="{00000000-0005-0000-0000-0000C4A30000}"/>
    <cellStyle name="Normale 22 5 7" xfId="42057" xr:uid="{00000000-0005-0000-0000-0000C5A30000}"/>
    <cellStyle name="Normale 22 6" xfId="42058" xr:uid="{00000000-0005-0000-0000-0000C6A30000}"/>
    <cellStyle name="Normale 22 6 2" xfId="42059" xr:uid="{00000000-0005-0000-0000-0000C7A30000}"/>
    <cellStyle name="Normale 22 6 2 2" xfId="42060" xr:uid="{00000000-0005-0000-0000-0000C8A30000}"/>
    <cellStyle name="Normale 22 6 2 3" xfId="42061" xr:uid="{00000000-0005-0000-0000-0000C9A30000}"/>
    <cellStyle name="Normale 22 6 3" xfId="42062" xr:uid="{00000000-0005-0000-0000-0000CAA30000}"/>
    <cellStyle name="Normale 22 6 4" xfId="42063" xr:uid="{00000000-0005-0000-0000-0000CBA30000}"/>
    <cellStyle name="Normale 22 7" xfId="42064" xr:uid="{00000000-0005-0000-0000-0000CCA30000}"/>
    <cellStyle name="Normale 22 7 2" xfId="42065" xr:uid="{00000000-0005-0000-0000-0000CDA30000}"/>
    <cellStyle name="Normale 22 7 3" xfId="42066" xr:uid="{00000000-0005-0000-0000-0000CEA30000}"/>
    <cellStyle name="Normale 22 8" xfId="42067" xr:uid="{00000000-0005-0000-0000-0000CFA30000}"/>
    <cellStyle name="Normale 22 8 2" xfId="42068" xr:uid="{00000000-0005-0000-0000-0000D0A30000}"/>
    <cellStyle name="Normale 22 8 3" xfId="42069" xr:uid="{00000000-0005-0000-0000-0000D1A30000}"/>
    <cellStyle name="Normale 22 9" xfId="42070" xr:uid="{00000000-0005-0000-0000-0000D2A30000}"/>
    <cellStyle name="Normale 22 9 2" xfId="42071" xr:uid="{00000000-0005-0000-0000-0000D3A30000}"/>
    <cellStyle name="Normale 22 9 3" xfId="42072" xr:uid="{00000000-0005-0000-0000-0000D4A30000}"/>
    <cellStyle name="Normale 23" xfId="42073" xr:uid="{00000000-0005-0000-0000-0000D5A30000}"/>
    <cellStyle name="Normale 23 10" xfId="42074" xr:uid="{00000000-0005-0000-0000-0000D6A30000}"/>
    <cellStyle name="Normale 23 11" xfId="42075" xr:uid="{00000000-0005-0000-0000-0000D7A30000}"/>
    <cellStyle name="Normale 23 2" xfId="42076" xr:uid="{00000000-0005-0000-0000-0000D8A30000}"/>
    <cellStyle name="Normale 23 2 10" xfId="42077" xr:uid="{00000000-0005-0000-0000-0000D9A30000}"/>
    <cellStyle name="Normale 23 2 2" xfId="42078" xr:uid="{00000000-0005-0000-0000-0000DAA30000}"/>
    <cellStyle name="Normale 23 2 2 2" xfId="42079" xr:uid="{00000000-0005-0000-0000-0000DBA30000}"/>
    <cellStyle name="Normale 23 2 2 2 2" xfId="42080" xr:uid="{00000000-0005-0000-0000-0000DCA30000}"/>
    <cellStyle name="Normale 23 2 2 2 2 2" xfId="42081" xr:uid="{00000000-0005-0000-0000-0000DDA30000}"/>
    <cellStyle name="Normale 23 2 2 2 2 3" xfId="42082" xr:uid="{00000000-0005-0000-0000-0000DEA30000}"/>
    <cellStyle name="Normale 23 2 2 2 3" xfId="42083" xr:uid="{00000000-0005-0000-0000-0000DFA30000}"/>
    <cellStyle name="Normale 23 2 2 2 4" xfId="42084" xr:uid="{00000000-0005-0000-0000-0000E0A30000}"/>
    <cellStyle name="Normale 23 2 2 3" xfId="42085" xr:uid="{00000000-0005-0000-0000-0000E1A30000}"/>
    <cellStyle name="Normale 23 2 2 3 2" xfId="42086" xr:uid="{00000000-0005-0000-0000-0000E2A30000}"/>
    <cellStyle name="Normale 23 2 2 3 3" xfId="42087" xr:uid="{00000000-0005-0000-0000-0000E3A30000}"/>
    <cellStyle name="Normale 23 2 2 4" xfId="42088" xr:uid="{00000000-0005-0000-0000-0000E4A30000}"/>
    <cellStyle name="Normale 23 2 2 4 2" xfId="42089" xr:uid="{00000000-0005-0000-0000-0000E5A30000}"/>
    <cellStyle name="Normale 23 2 2 4 3" xfId="42090" xr:uid="{00000000-0005-0000-0000-0000E6A30000}"/>
    <cellStyle name="Normale 23 2 2 5" xfId="42091" xr:uid="{00000000-0005-0000-0000-0000E7A30000}"/>
    <cellStyle name="Normale 23 2 2 5 2" xfId="42092" xr:uid="{00000000-0005-0000-0000-0000E8A30000}"/>
    <cellStyle name="Normale 23 2 2 5 3" xfId="42093" xr:uid="{00000000-0005-0000-0000-0000E9A30000}"/>
    <cellStyle name="Normale 23 2 2 6" xfId="42094" xr:uid="{00000000-0005-0000-0000-0000EAA30000}"/>
    <cellStyle name="Normale 23 2 2 7" xfId="42095" xr:uid="{00000000-0005-0000-0000-0000EBA30000}"/>
    <cellStyle name="Normale 23 2 3" xfId="42096" xr:uid="{00000000-0005-0000-0000-0000ECA30000}"/>
    <cellStyle name="Normale 23 2 3 2" xfId="42097" xr:uid="{00000000-0005-0000-0000-0000EDA30000}"/>
    <cellStyle name="Normale 23 2 3 2 2" xfId="42098" xr:uid="{00000000-0005-0000-0000-0000EEA30000}"/>
    <cellStyle name="Normale 23 2 3 2 2 2" xfId="42099" xr:uid="{00000000-0005-0000-0000-0000EFA30000}"/>
    <cellStyle name="Normale 23 2 3 2 2 3" xfId="42100" xr:uid="{00000000-0005-0000-0000-0000F0A30000}"/>
    <cellStyle name="Normale 23 2 3 2 3" xfId="42101" xr:uid="{00000000-0005-0000-0000-0000F1A30000}"/>
    <cellStyle name="Normale 23 2 3 2 4" xfId="42102" xr:uid="{00000000-0005-0000-0000-0000F2A30000}"/>
    <cellStyle name="Normale 23 2 3 3" xfId="42103" xr:uid="{00000000-0005-0000-0000-0000F3A30000}"/>
    <cellStyle name="Normale 23 2 3 3 2" xfId="42104" xr:uid="{00000000-0005-0000-0000-0000F4A30000}"/>
    <cellStyle name="Normale 23 2 3 3 3" xfId="42105" xr:uid="{00000000-0005-0000-0000-0000F5A30000}"/>
    <cellStyle name="Normale 23 2 3 4" xfId="42106" xr:uid="{00000000-0005-0000-0000-0000F6A30000}"/>
    <cellStyle name="Normale 23 2 3 4 2" xfId="42107" xr:uid="{00000000-0005-0000-0000-0000F7A30000}"/>
    <cellStyle name="Normale 23 2 3 4 3" xfId="42108" xr:uid="{00000000-0005-0000-0000-0000F8A30000}"/>
    <cellStyle name="Normale 23 2 3 5" xfId="42109" xr:uid="{00000000-0005-0000-0000-0000F9A30000}"/>
    <cellStyle name="Normale 23 2 3 5 2" xfId="42110" xr:uid="{00000000-0005-0000-0000-0000FAA30000}"/>
    <cellStyle name="Normale 23 2 3 5 3" xfId="42111" xr:uid="{00000000-0005-0000-0000-0000FBA30000}"/>
    <cellStyle name="Normale 23 2 3 6" xfId="42112" xr:uid="{00000000-0005-0000-0000-0000FCA30000}"/>
    <cellStyle name="Normale 23 2 3 7" xfId="42113" xr:uid="{00000000-0005-0000-0000-0000FDA30000}"/>
    <cellStyle name="Normale 23 2 4" xfId="42114" xr:uid="{00000000-0005-0000-0000-0000FEA30000}"/>
    <cellStyle name="Normale 23 2 4 2" xfId="42115" xr:uid="{00000000-0005-0000-0000-0000FFA30000}"/>
    <cellStyle name="Normale 23 2 4 2 2" xfId="42116" xr:uid="{00000000-0005-0000-0000-000000A40000}"/>
    <cellStyle name="Normale 23 2 4 2 2 2" xfId="42117" xr:uid="{00000000-0005-0000-0000-000001A40000}"/>
    <cellStyle name="Normale 23 2 4 2 2 3" xfId="42118" xr:uid="{00000000-0005-0000-0000-000002A40000}"/>
    <cellStyle name="Normale 23 2 4 2 3" xfId="42119" xr:uid="{00000000-0005-0000-0000-000003A40000}"/>
    <cellStyle name="Normale 23 2 4 2 4" xfId="42120" xr:uid="{00000000-0005-0000-0000-000004A40000}"/>
    <cellStyle name="Normale 23 2 4 3" xfId="42121" xr:uid="{00000000-0005-0000-0000-000005A40000}"/>
    <cellStyle name="Normale 23 2 4 3 2" xfId="42122" xr:uid="{00000000-0005-0000-0000-000006A40000}"/>
    <cellStyle name="Normale 23 2 4 3 3" xfId="42123" xr:uid="{00000000-0005-0000-0000-000007A40000}"/>
    <cellStyle name="Normale 23 2 4 4" xfId="42124" xr:uid="{00000000-0005-0000-0000-000008A40000}"/>
    <cellStyle name="Normale 23 2 4 4 2" xfId="42125" xr:uid="{00000000-0005-0000-0000-000009A40000}"/>
    <cellStyle name="Normale 23 2 4 4 3" xfId="42126" xr:uid="{00000000-0005-0000-0000-00000AA40000}"/>
    <cellStyle name="Normale 23 2 4 5" xfId="42127" xr:uid="{00000000-0005-0000-0000-00000BA40000}"/>
    <cellStyle name="Normale 23 2 4 5 2" xfId="42128" xr:uid="{00000000-0005-0000-0000-00000CA40000}"/>
    <cellStyle name="Normale 23 2 4 5 3" xfId="42129" xr:uid="{00000000-0005-0000-0000-00000DA40000}"/>
    <cellStyle name="Normale 23 2 4 6" xfId="42130" xr:uid="{00000000-0005-0000-0000-00000EA40000}"/>
    <cellStyle name="Normale 23 2 4 7" xfId="42131" xr:uid="{00000000-0005-0000-0000-00000FA40000}"/>
    <cellStyle name="Normale 23 2 5" xfId="42132" xr:uid="{00000000-0005-0000-0000-000010A40000}"/>
    <cellStyle name="Normale 23 2 5 2" xfId="42133" xr:uid="{00000000-0005-0000-0000-000011A40000}"/>
    <cellStyle name="Normale 23 2 5 2 2" xfId="42134" xr:uid="{00000000-0005-0000-0000-000012A40000}"/>
    <cellStyle name="Normale 23 2 5 2 3" xfId="42135" xr:uid="{00000000-0005-0000-0000-000013A40000}"/>
    <cellStyle name="Normale 23 2 5 3" xfId="42136" xr:uid="{00000000-0005-0000-0000-000014A40000}"/>
    <cellStyle name="Normale 23 2 5 4" xfId="42137" xr:uid="{00000000-0005-0000-0000-000015A40000}"/>
    <cellStyle name="Normale 23 2 6" xfId="42138" xr:uid="{00000000-0005-0000-0000-000016A40000}"/>
    <cellStyle name="Normale 23 2 6 2" xfId="42139" xr:uid="{00000000-0005-0000-0000-000017A40000}"/>
    <cellStyle name="Normale 23 2 6 3" xfId="42140" xr:uid="{00000000-0005-0000-0000-000018A40000}"/>
    <cellStyle name="Normale 23 2 7" xfId="42141" xr:uid="{00000000-0005-0000-0000-000019A40000}"/>
    <cellStyle name="Normale 23 2 7 2" xfId="42142" xr:uid="{00000000-0005-0000-0000-00001AA40000}"/>
    <cellStyle name="Normale 23 2 7 3" xfId="42143" xr:uid="{00000000-0005-0000-0000-00001BA40000}"/>
    <cellStyle name="Normale 23 2 8" xfId="42144" xr:uid="{00000000-0005-0000-0000-00001CA40000}"/>
    <cellStyle name="Normale 23 2 8 2" xfId="42145" xr:uid="{00000000-0005-0000-0000-00001DA40000}"/>
    <cellStyle name="Normale 23 2 8 3" xfId="42146" xr:uid="{00000000-0005-0000-0000-00001EA40000}"/>
    <cellStyle name="Normale 23 2 9" xfId="42147" xr:uid="{00000000-0005-0000-0000-00001FA40000}"/>
    <cellStyle name="Normale 23 3" xfId="42148" xr:uid="{00000000-0005-0000-0000-000020A40000}"/>
    <cellStyle name="Normale 23 3 2" xfId="42149" xr:uid="{00000000-0005-0000-0000-000021A40000}"/>
    <cellStyle name="Normale 23 3 2 2" xfId="42150" xr:uid="{00000000-0005-0000-0000-000022A40000}"/>
    <cellStyle name="Normale 23 3 2 2 2" xfId="42151" xr:uid="{00000000-0005-0000-0000-000023A40000}"/>
    <cellStyle name="Normale 23 3 2 2 3" xfId="42152" xr:uid="{00000000-0005-0000-0000-000024A40000}"/>
    <cellStyle name="Normale 23 3 2 3" xfId="42153" xr:uid="{00000000-0005-0000-0000-000025A40000}"/>
    <cellStyle name="Normale 23 3 2 4" xfId="42154" xr:uid="{00000000-0005-0000-0000-000026A40000}"/>
    <cellStyle name="Normale 23 3 3" xfId="42155" xr:uid="{00000000-0005-0000-0000-000027A40000}"/>
    <cellStyle name="Normale 23 3 3 2" xfId="42156" xr:uid="{00000000-0005-0000-0000-000028A40000}"/>
    <cellStyle name="Normale 23 3 3 3" xfId="42157" xr:uid="{00000000-0005-0000-0000-000029A40000}"/>
    <cellStyle name="Normale 23 3 4" xfId="42158" xr:uid="{00000000-0005-0000-0000-00002AA40000}"/>
    <cellStyle name="Normale 23 3 4 2" xfId="42159" xr:uid="{00000000-0005-0000-0000-00002BA40000}"/>
    <cellStyle name="Normale 23 3 4 3" xfId="42160" xr:uid="{00000000-0005-0000-0000-00002CA40000}"/>
    <cellStyle name="Normale 23 3 5" xfId="42161" xr:uid="{00000000-0005-0000-0000-00002DA40000}"/>
    <cellStyle name="Normale 23 3 5 2" xfId="42162" xr:uid="{00000000-0005-0000-0000-00002EA40000}"/>
    <cellStyle name="Normale 23 3 5 3" xfId="42163" xr:uid="{00000000-0005-0000-0000-00002FA40000}"/>
    <cellStyle name="Normale 23 3 6" xfId="42164" xr:uid="{00000000-0005-0000-0000-000030A40000}"/>
    <cellStyle name="Normale 23 3 7" xfId="42165" xr:uid="{00000000-0005-0000-0000-000031A40000}"/>
    <cellStyle name="Normale 23 4" xfId="42166" xr:uid="{00000000-0005-0000-0000-000032A40000}"/>
    <cellStyle name="Normale 23 4 2" xfId="42167" xr:uid="{00000000-0005-0000-0000-000033A40000}"/>
    <cellStyle name="Normale 23 4 2 2" xfId="42168" xr:uid="{00000000-0005-0000-0000-000034A40000}"/>
    <cellStyle name="Normale 23 4 2 2 2" xfId="42169" xr:uid="{00000000-0005-0000-0000-000035A40000}"/>
    <cellStyle name="Normale 23 4 2 2 3" xfId="42170" xr:uid="{00000000-0005-0000-0000-000036A40000}"/>
    <cellStyle name="Normale 23 4 2 3" xfId="42171" xr:uid="{00000000-0005-0000-0000-000037A40000}"/>
    <cellStyle name="Normale 23 4 2 4" xfId="42172" xr:uid="{00000000-0005-0000-0000-000038A40000}"/>
    <cellStyle name="Normale 23 4 3" xfId="42173" xr:uid="{00000000-0005-0000-0000-000039A40000}"/>
    <cellStyle name="Normale 23 4 3 2" xfId="42174" xr:uid="{00000000-0005-0000-0000-00003AA40000}"/>
    <cellStyle name="Normale 23 4 3 3" xfId="42175" xr:uid="{00000000-0005-0000-0000-00003BA40000}"/>
    <cellStyle name="Normale 23 4 4" xfId="42176" xr:uid="{00000000-0005-0000-0000-00003CA40000}"/>
    <cellStyle name="Normale 23 4 4 2" xfId="42177" xr:uid="{00000000-0005-0000-0000-00003DA40000}"/>
    <cellStyle name="Normale 23 4 4 3" xfId="42178" xr:uid="{00000000-0005-0000-0000-00003EA40000}"/>
    <cellStyle name="Normale 23 4 5" xfId="42179" xr:uid="{00000000-0005-0000-0000-00003FA40000}"/>
    <cellStyle name="Normale 23 4 5 2" xfId="42180" xr:uid="{00000000-0005-0000-0000-000040A40000}"/>
    <cellStyle name="Normale 23 4 5 3" xfId="42181" xr:uid="{00000000-0005-0000-0000-000041A40000}"/>
    <cellStyle name="Normale 23 4 6" xfId="42182" xr:uid="{00000000-0005-0000-0000-000042A40000}"/>
    <cellStyle name="Normale 23 4 7" xfId="42183" xr:uid="{00000000-0005-0000-0000-000043A40000}"/>
    <cellStyle name="Normale 23 5" xfId="42184" xr:uid="{00000000-0005-0000-0000-000044A40000}"/>
    <cellStyle name="Normale 23 5 2" xfId="42185" xr:uid="{00000000-0005-0000-0000-000045A40000}"/>
    <cellStyle name="Normale 23 5 2 2" xfId="42186" xr:uid="{00000000-0005-0000-0000-000046A40000}"/>
    <cellStyle name="Normale 23 5 2 2 2" xfId="42187" xr:uid="{00000000-0005-0000-0000-000047A40000}"/>
    <cellStyle name="Normale 23 5 2 2 3" xfId="42188" xr:uid="{00000000-0005-0000-0000-000048A40000}"/>
    <cellStyle name="Normale 23 5 2 3" xfId="42189" xr:uid="{00000000-0005-0000-0000-000049A40000}"/>
    <cellStyle name="Normale 23 5 2 4" xfId="42190" xr:uid="{00000000-0005-0000-0000-00004AA40000}"/>
    <cellStyle name="Normale 23 5 3" xfId="42191" xr:uid="{00000000-0005-0000-0000-00004BA40000}"/>
    <cellStyle name="Normale 23 5 3 2" xfId="42192" xr:uid="{00000000-0005-0000-0000-00004CA40000}"/>
    <cellStyle name="Normale 23 5 3 3" xfId="42193" xr:uid="{00000000-0005-0000-0000-00004DA40000}"/>
    <cellStyle name="Normale 23 5 4" xfId="42194" xr:uid="{00000000-0005-0000-0000-00004EA40000}"/>
    <cellStyle name="Normale 23 5 4 2" xfId="42195" xr:uid="{00000000-0005-0000-0000-00004FA40000}"/>
    <cellStyle name="Normale 23 5 4 3" xfId="42196" xr:uid="{00000000-0005-0000-0000-000050A40000}"/>
    <cellStyle name="Normale 23 5 5" xfId="42197" xr:uid="{00000000-0005-0000-0000-000051A40000}"/>
    <cellStyle name="Normale 23 5 5 2" xfId="42198" xr:uid="{00000000-0005-0000-0000-000052A40000}"/>
    <cellStyle name="Normale 23 5 5 3" xfId="42199" xr:uid="{00000000-0005-0000-0000-000053A40000}"/>
    <cellStyle name="Normale 23 5 6" xfId="42200" xr:uid="{00000000-0005-0000-0000-000054A40000}"/>
    <cellStyle name="Normale 23 5 7" xfId="42201" xr:uid="{00000000-0005-0000-0000-000055A40000}"/>
    <cellStyle name="Normale 23 6" xfId="42202" xr:uid="{00000000-0005-0000-0000-000056A40000}"/>
    <cellStyle name="Normale 23 6 2" xfId="42203" xr:uid="{00000000-0005-0000-0000-000057A40000}"/>
    <cellStyle name="Normale 23 6 2 2" xfId="42204" xr:uid="{00000000-0005-0000-0000-000058A40000}"/>
    <cellStyle name="Normale 23 6 2 3" xfId="42205" xr:uid="{00000000-0005-0000-0000-000059A40000}"/>
    <cellStyle name="Normale 23 6 3" xfId="42206" xr:uid="{00000000-0005-0000-0000-00005AA40000}"/>
    <cellStyle name="Normale 23 6 4" xfId="42207" xr:uid="{00000000-0005-0000-0000-00005BA40000}"/>
    <cellStyle name="Normale 23 7" xfId="42208" xr:uid="{00000000-0005-0000-0000-00005CA40000}"/>
    <cellStyle name="Normale 23 7 2" xfId="42209" xr:uid="{00000000-0005-0000-0000-00005DA40000}"/>
    <cellStyle name="Normale 23 7 3" xfId="42210" xr:uid="{00000000-0005-0000-0000-00005EA40000}"/>
    <cellStyle name="Normale 23 8" xfId="42211" xr:uid="{00000000-0005-0000-0000-00005FA40000}"/>
    <cellStyle name="Normale 23 8 2" xfId="42212" xr:uid="{00000000-0005-0000-0000-000060A40000}"/>
    <cellStyle name="Normale 23 8 3" xfId="42213" xr:uid="{00000000-0005-0000-0000-000061A40000}"/>
    <cellStyle name="Normale 23 9" xfId="42214" xr:uid="{00000000-0005-0000-0000-000062A40000}"/>
    <cellStyle name="Normale 23 9 2" xfId="42215" xr:uid="{00000000-0005-0000-0000-000063A40000}"/>
    <cellStyle name="Normale 23 9 3" xfId="42216" xr:uid="{00000000-0005-0000-0000-000064A40000}"/>
    <cellStyle name="Normale 24" xfId="42217" xr:uid="{00000000-0005-0000-0000-000065A40000}"/>
    <cellStyle name="Normale 24 10" xfId="42218" xr:uid="{00000000-0005-0000-0000-000066A40000}"/>
    <cellStyle name="Normale 24 11" xfId="42219" xr:uid="{00000000-0005-0000-0000-000067A40000}"/>
    <cellStyle name="Normale 24 2" xfId="42220" xr:uid="{00000000-0005-0000-0000-000068A40000}"/>
    <cellStyle name="Normale 24 2 10" xfId="42221" xr:uid="{00000000-0005-0000-0000-000069A40000}"/>
    <cellStyle name="Normale 24 2 2" xfId="42222" xr:uid="{00000000-0005-0000-0000-00006AA40000}"/>
    <cellStyle name="Normale 24 2 2 2" xfId="42223" xr:uid="{00000000-0005-0000-0000-00006BA40000}"/>
    <cellStyle name="Normale 24 2 2 2 2" xfId="42224" xr:uid="{00000000-0005-0000-0000-00006CA40000}"/>
    <cellStyle name="Normale 24 2 2 2 2 2" xfId="42225" xr:uid="{00000000-0005-0000-0000-00006DA40000}"/>
    <cellStyle name="Normale 24 2 2 2 2 3" xfId="42226" xr:uid="{00000000-0005-0000-0000-00006EA40000}"/>
    <cellStyle name="Normale 24 2 2 2 3" xfId="42227" xr:uid="{00000000-0005-0000-0000-00006FA40000}"/>
    <cellStyle name="Normale 24 2 2 2 4" xfId="42228" xr:uid="{00000000-0005-0000-0000-000070A40000}"/>
    <cellStyle name="Normale 24 2 2 3" xfId="42229" xr:uid="{00000000-0005-0000-0000-000071A40000}"/>
    <cellStyle name="Normale 24 2 2 3 2" xfId="42230" xr:uid="{00000000-0005-0000-0000-000072A40000}"/>
    <cellStyle name="Normale 24 2 2 3 3" xfId="42231" xr:uid="{00000000-0005-0000-0000-000073A40000}"/>
    <cellStyle name="Normale 24 2 2 4" xfId="42232" xr:uid="{00000000-0005-0000-0000-000074A40000}"/>
    <cellStyle name="Normale 24 2 2 4 2" xfId="42233" xr:uid="{00000000-0005-0000-0000-000075A40000}"/>
    <cellStyle name="Normale 24 2 2 4 3" xfId="42234" xr:uid="{00000000-0005-0000-0000-000076A40000}"/>
    <cellStyle name="Normale 24 2 2 5" xfId="42235" xr:uid="{00000000-0005-0000-0000-000077A40000}"/>
    <cellStyle name="Normale 24 2 2 5 2" xfId="42236" xr:uid="{00000000-0005-0000-0000-000078A40000}"/>
    <cellStyle name="Normale 24 2 2 5 3" xfId="42237" xr:uid="{00000000-0005-0000-0000-000079A40000}"/>
    <cellStyle name="Normale 24 2 2 6" xfId="42238" xr:uid="{00000000-0005-0000-0000-00007AA40000}"/>
    <cellStyle name="Normale 24 2 2 7" xfId="42239" xr:uid="{00000000-0005-0000-0000-00007BA40000}"/>
    <cellStyle name="Normale 24 2 3" xfId="42240" xr:uid="{00000000-0005-0000-0000-00007CA40000}"/>
    <cellStyle name="Normale 24 2 3 2" xfId="42241" xr:uid="{00000000-0005-0000-0000-00007DA40000}"/>
    <cellStyle name="Normale 24 2 3 2 2" xfId="42242" xr:uid="{00000000-0005-0000-0000-00007EA40000}"/>
    <cellStyle name="Normale 24 2 3 2 2 2" xfId="42243" xr:uid="{00000000-0005-0000-0000-00007FA40000}"/>
    <cellStyle name="Normale 24 2 3 2 2 3" xfId="42244" xr:uid="{00000000-0005-0000-0000-000080A40000}"/>
    <cellStyle name="Normale 24 2 3 2 3" xfId="42245" xr:uid="{00000000-0005-0000-0000-000081A40000}"/>
    <cellStyle name="Normale 24 2 3 2 4" xfId="42246" xr:uid="{00000000-0005-0000-0000-000082A40000}"/>
    <cellStyle name="Normale 24 2 3 3" xfId="42247" xr:uid="{00000000-0005-0000-0000-000083A40000}"/>
    <cellStyle name="Normale 24 2 3 3 2" xfId="42248" xr:uid="{00000000-0005-0000-0000-000084A40000}"/>
    <cellStyle name="Normale 24 2 3 3 3" xfId="42249" xr:uid="{00000000-0005-0000-0000-000085A40000}"/>
    <cellStyle name="Normale 24 2 3 4" xfId="42250" xr:uid="{00000000-0005-0000-0000-000086A40000}"/>
    <cellStyle name="Normale 24 2 3 4 2" xfId="42251" xr:uid="{00000000-0005-0000-0000-000087A40000}"/>
    <cellStyle name="Normale 24 2 3 4 3" xfId="42252" xr:uid="{00000000-0005-0000-0000-000088A40000}"/>
    <cellStyle name="Normale 24 2 3 5" xfId="42253" xr:uid="{00000000-0005-0000-0000-000089A40000}"/>
    <cellStyle name="Normale 24 2 3 5 2" xfId="42254" xr:uid="{00000000-0005-0000-0000-00008AA40000}"/>
    <cellStyle name="Normale 24 2 3 5 3" xfId="42255" xr:uid="{00000000-0005-0000-0000-00008BA40000}"/>
    <cellStyle name="Normale 24 2 3 6" xfId="42256" xr:uid="{00000000-0005-0000-0000-00008CA40000}"/>
    <cellStyle name="Normale 24 2 3 7" xfId="42257" xr:uid="{00000000-0005-0000-0000-00008DA40000}"/>
    <cellStyle name="Normale 24 2 4" xfId="42258" xr:uid="{00000000-0005-0000-0000-00008EA40000}"/>
    <cellStyle name="Normale 24 2 4 2" xfId="42259" xr:uid="{00000000-0005-0000-0000-00008FA40000}"/>
    <cellStyle name="Normale 24 2 4 2 2" xfId="42260" xr:uid="{00000000-0005-0000-0000-000090A40000}"/>
    <cellStyle name="Normale 24 2 4 2 2 2" xfId="42261" xr:uid="{00000000-0005-0000-0000-000091A40000}"/>
    <cellStyle name="Normale 24 2 4 2 2 3" xfId="42262" xr:uid="{00000000-0005-0000-0000-000092A40000}"/>
    <cellStyle name="Normale 24 2 4 2 3" xfId="42263" xr:uid="{00000000-0005-0000-0000-000093A40000}"/>
    <cellStyle name="Normale 24 2 4 2 4" xfId="42264" xr:uid="{00000000-0005-0000-0000-000094A40000}"/>
    <cellStyle name="Normale 24 2 4 3" xfId="42265" xr:uid="{00000000-0005-0000-0000-000095A40000}"/>
    <cellStyle name="Normale 24 2 4 3 2" xfId="42266" xr:uid="{00000000-0005-0000-0000-000096A40000}"/>
    <cellStyle name="Normale 24 2 4 3 3" xfId="42267" xr:uid="{00000000-0005-0000-0000-000097A40000}"/>
    <cellStyle name="Normale 24 2 4 4" xfId="42268" xr:uid="{00000000-0005-0000-0000-000098A40000}"/>
    <cellStyle name="Normale 24 2 4 4 2" xfId="42269" xr:uid="{00000000-0005-0000-0000-000099A40000}"/>
    <cellStyle name="Normale 24 2 4 4 3" xfId="42270" xr:uid="{00000000-0005-0000-0000-00009AA40000}"/>
    <cellStyle name="Normale 24 2 4 5" xfId="42271" xr:uid="{00000000-0005-0000-0000-00009BA40000}"/>
    <cellStyle name="Normale 24 2 4 5 2" xfId="42272" xr:uid="{00000000-0005-0000-0000-00009CA40000}"/>
    <cellStyle name="Normale 24 2 4 5 3" xfId="42273" xr:uid="{00000000-0005-0000-0000-00009DA40000}"/>
    <cellStyle name="Normale 24 2 4 6" xfId="42274" xr:uid="{00000000-0005-0000-0000-00009EA40000}"/>
    <cellStyle name="Normale 24 2 4 7" xfId="42275" xr:uid="{00000000-0005-0000-0000-00009FA40000}"/>
    <cellStyle name="Normale 24 2 5" xfId="42276" xr:uid="{00000000-0005-0000-0000-0000A0A40000}"/>
    <cellStyle name="Normale 24 2 5 2" xfId="42277" xr:uid="{00000000-0005-0000-0000-0000A1A40000}"/>
    <cellStyle name="Normale 24 2 5 2 2" xfId="42278" xr:uid="{00000000-0005-0000-0000-0000A2A40000}"/>
    <cellStyle name="Normale 24 2 5 2 3" xfId="42279" xr:uid="{00000000-0005-0000-0000-0000A3A40000}"/>
    <cellStyle name="Normale 24 2 5 3" xfId="42280" xr:uid="{00000000-0005-0000-0000-0000A4A40000}"/>
    <cellStyle name="Normale 24 2 5 4" xfId="42281" xr:uid="{00000000-0005-0000-0000-0000A5A40000}"/>
    <cellStyle name="Normale 24 2 6" xfId="42282" xr:uid="{00000000-0005-0000-0000-0000A6A40000}"/>
    <cellStyle name="Normale 24 2 6 2" xfId="42283" xr:uid="{00000000-0005-0000-0000-0000A7A40000}"/>
    <cellStyle name="Normale 24 2 6 3" xfId="42284" xr:uid="{00000000-0005-0000-0000-0000A8A40000}"/>
    <cellStyle name="Normale 24 2 7" xfId="42285" xr:uid="{00000000-0005-0000-0000-0000A9A40000}"/>
    <cellStyle name="Normale 24 2 7 2" xfId="42286" xr:uid="{00000000-0005-0000-0000-0000AAA40000}"/>
    <cellStyle name="Normale 24 2 7 3" xfId="42287" xr:uid="{00000000-0005-0000-0000-0000ABA40000}"/>
    <cellStyle name="Normale 24 2 8" xfId="42288" xr:uid="{00000000-0005-0000-0000-0000ACA40000}"/>
    <cellStyle name="Normale 24 2 8 2" xfId="42289" xr:uid="{00000000-0005-0000-0000-0000ADA40000}"/>
    <cellStyle name="Normale 24 2 8 3" xfId="42290" xr:uid="{00000000-0005-0000-0000-0000AEA40000}"/>
    <cellStyle name="Normale 24 2 9" xfId="42291" xr:uid="{00000000-0005-0000-0000-0000AFA40000}"/>
    <cellStyle name="Normale 24 3" xfId="42292" xr:uid="{00000000-0005-0000-0000-0000B0A40000}"/>
    <cellStyle name="Normale 24 3 2" xfId="42293" xr:uid="{00000000-0005-0000-0000-0000B1A40000}"/>
    <cellStyle name="Normale 24 3 2 2" xfId="42294" xr:uid="{00000000-0005-0000-0000-0000B2A40000}"/>
    <cellStyle name="Normale 24 3 2 2 2" xfId="42295" xr:uid="{00000000-0005-0000-0000-0000B3A40000}"/>
    <cellStyle name="Normale 24 3 2 2 3" xfId="42296" xr:uid="{00000000-0005-0000-0000-0000B4A40000}"/>
    <cellStyle name="Normale 24 3 2 3" xfId="42297" xr:uid="{00000000-0005-0000-0000-0000B5A40000}"/>
    <cellStyle name="Normale 24 3 2 4" xfId="42298" xr:uid="{00000000-0005-0000-0000-0000B6A40000}"/>
    <cellStyle name="Normale 24 3 3" xfId="42299" xr:uid="{00000000-0005-0000-0000-0000B7A40000}"/>
    <cellStyle name="Normale 24 3 3 2" xfId="42300" xr:uid="{00000000-0005-0000-0000-0000B8A40000}"/>
    <cellStyle name="Normale 24 3 3 3" xfId="42301" xr:uid="{00000000-0005-0000-0000-0000B9A40000}"/>
    <cellStyle name="Normale 24 3 4" xfId="42302" xr:uid="{00000000-0005-0000-0000-0000BAA40000}"/>
    <cellStyle name="Normale 24 3 4 2" xfId="42303" xr:uid="{00000000-0005-0000-0000-0000BBA40000}"/>
    <cellStyle name="Normale 24 3 4 3" xfId="42304" xr:uid="{00000000-0005-0000-0000-0000BCA40000}"/>
    <cellStyle name="Normale 24 3 5" xfId="42305" xr:uid="{00000000-0005-0000-0000-0000BDA40000}"/>
    <cellStyle name="Normale 24 3 5 2" xfId="42306" xr:uid="{00000000-0005-0000-0000-0000BEA40000}"/>
    <cellStyle name="Normale 24 3 5 3" xfId="42307" xr:uid="{00000000-0005-0000-0000-0000BFA40000}"/>
    <cellStyle name="Normale 24 3 6" xfId="42308" xr:uid="{00000000-0005-0000-0000-0000C0A40000}"/>
    <cellStyle name="Normale 24 3 7" xfId="42309" xr:uid="{00000000-0005-0000-0000-0000C1A40000}"/>
    <cellStyle name="Normale 24 4" xfId="42310" xr:uid="{00000000-0005-0000-0000-0000C2A40000}"/>
    <cellStyle name="Normale 24 4 2" xfId="42311" xr:uid="{00000000-0005-0000-0000-0000C3A40000}"/>
    <cellStyle name="Normale 24 4 2 2" xfId="42312" xr:uid="{00000000-0005-0000-0000-0000C4A40000}"/>
    <cellStyle name="Normale 24 4 2 2 2" xfId="42313" xr:uid="{00000000-0005-0000-0000-0000C5A40000}"/>
    <cellStyle name="Normale 24 4 2 2 3" xfId="42314" xr:uid="{00000000-0005-0000-0000-0000C6A40000}"/>
    <cellStyle name="Normale 24 4 2 3" xfId="42315" xr:uid="{00000000-0005-0000-0000-0000C7A40000}"/>
    <cellStyle name="Normale 24 4 2 4" xfId="42316" xr:uid="{00000000-0005-0000-0000-0000C8A40000}"/>
    <cellStyle name="Normale 24 4 3" xfId="42317" xr:uid="{00000000-0005-0000-0000-0000C9A40000}"/>
    <cellStyle name="Normale 24 4 3 2" xfId="42318" xr:uid="{00000000-0005-0000-0000-0000CAA40000}"/>
    <cellStyle name="Normale 24 4 3 3" xfId="42319" xr:uid="{00000000-0005-0000-0000-0000CBA40000}"/>
    <cellStyle name="Normale 24 4 4" xfId="42320" xr:uid="{00000000-0005-0000-0000-0000CCA40000}"/>
    <cellStyle name="Normale 24 4 4 2" xfId="42321" xr:uid="{00000000-0005-0000-0000-0000CDA40000}"/>
    <cellStyle name="Normale 24 4 4 3" xfId="42322" xr:uid="{00000000-0005-0000-0000-0000CEA40000}"/>
    <cellStyle name="Normale 24 4 5" xfId="42323" xr:uid="{00000000-0005-0000-0000-0000CFA40000}"/>
    <cellStyle name="Normale 24 4 5 2" xfId="42324" xr:uid="{00000000-0005-0000-0000-0000D0A40000}"/>
    <cellStyle name="Normale 24 4 5 3" xfId="42325" xr:uid="{00000000-0005-0000-0000-0000D1A40000}"/>
    <cellStyle name="Normale 24 4 6" xfId="42326" xr:uid="{00000000-0005-0000-0000-0000D2A40000}"/>
    <cellStyle name="Normale 24 4 7" xfId="42327" xr:uid="{00000000-0005-0000-0000-0000D3A40000}"/>
    <cellStyle name="Normale 24 5" xfId="42328" xr:uid="{00000000-0005-0000-0000-0000D4A40000}"/>
    <cellStyle name="Normale 24 5 2" xfId="42329" xr:uid="{00000000-0005-0000-0000-0000D5A40000}"/>
    <cellStyle name="Normale 24 5 2 2" xfId="42330" xr:uid="{00000000-0005-0000-0000-0000D6A40000}"/>
    <cellStyle name="Normale 24 5 2 2 2" xfId="42331" xr:uid="{00000000-0005-0000-0000-0000D7A40000}"/>
    <cellStyle name="Normale 24 5 2 2 3" xfId="42332" xr:uid="{00000000-0005-0000-0000-0000D8A40000}"/>
    <cellStyle name="Normale 24 5 2 3" xfId="42333" xr:uid="{00000000-0005-0000-0000-0000D9A40000}"/>
    <cellStyle name="Normale 24 5 2 4" xfId="42334" xr:uid="{00000000-0005-0000-0000-0000DAA40000}"/>
    <cellStyle name="Normale 24 5 3" xfId="42335" xr:uid="{00000000-0005-0000-0000-0000DBA40000}"/>
    <cellStyle name="Normale 24 5 3 2" xfId="42336" xr:uid="{00000000-0005-0000-0000-0000DCA40000}"/>
    <cellStyle name="Normale 24 5 3 3" xfId="42337" xr:uid="{00000000-0005-0000-0000-0000DDA40000}"/>
    <cellStyle name="Normale 24 5 4" xfId="42338" xr:uid="{00000000-0005-0000-0000-0000DEA40000}"/>
    <cellStyle name="Normale 24 5 4 2" xfId="42339" xr:uid="{00000000-0005-0000-0000-0000DFA40000}"/>
    <cellStyle name="Normale 24 5 4 3" xfId="42340" xr:uid="{00000000-0005-0000-0000-0000E0A40000}"/>
    <cellStyle name="Normale 24 5 5" xfId="42341" xr:uid="{00000000-0005-0000-0000-0000E1A40000}"/>
    <cellStyle name="Normale 24 5 5 2" xfId="42342" xr:uid="{00000000-0005-0000-0000-0000E2A40000}"/>
    <cellStyle name="Normale 24 5 5 3" xfId="42343" xr:uid="{00000000-0005-0000-0000-0000E3A40000}"/>
    <cellStyle name="Normale 24 5 6" xfId="42344" xr:uid="{00000000-0005-0000-0000-0000E4A40000}"/>
    <cellStyle name="Normale 24 5 7" xfId="42345" xr:uid="{00000000-0005-0000-0000-0000E5A40000}"/>
    <cellStyle name="Normale 24 6" xfId="42346" xr:uid="{00000000-0005-0000-0000-0000E6A40000}"/>
    <cellStyle name="Normale 24 6 2" xfId="42347" xr:uid="{00000000-0005-0000-0000-0000E7A40000}"/>
    <cellStyle name="Normale 24 6 2 2" xfId="42348" xr:uid="{00000000-0005-0000-0000-0000E8A40000}"/>
    <cellStyle name="Normale 24 6 2 3" xfId="42349" xr:uid="{00000000-0005-0000-0000-0000E9A40000}"/>
    <cellStyle name="Normale 24 6 3" xfId="42350" xr:uid="{00000000-0005-0000-0000-0000EAA40000}"/>
    <cellStyle name="Normale 24 6 4" xfId="42351" xr:uid="{00000000-0005-0000-0000-0000EBA40000}"/>
    <cellStyle name="Normale 24 7" xfId="42352" xr:uid="{00000000-0005-0000-0000-0000ECA40000}"/>
    <cellStyle name="Normale 24 7 2" xfId="42353" xr:uid="{00000000-0005-0000-0000-0000EDA40000}"/>
    <cellStyle name="Normale 24 7 3" xfId="42354" xr:uid="{00000000-0005-0000-0000-0000EEA40000}"/>
    <cellStyle name="Normale 24 8" xfId="42355" xr:uid="{00000000-0005-0000-0000-0000EFA40000}"/>
    <cellStyle name="Normale 24 8 2" xfId="42356" xr:uid="{00000000-0005-0000-0000-0000F0A40000}"/>
    <cellStyle name="Normale 24 8 3" xfId="42357" xr:uid="{00000000-0005-0000-0000-0000F1A40000}"/>
    <cellStyle name="Normale 24 9" xfId="42358" xr:uid="{00000000-0005-0000-0000-0000F2A40000}"/>
    <cellStyle name="Normale 24 9 2" xfId="42359" xr:uid="{00000000-0005-0000-0000-0000F3A40000}"/>
    <cellStyle name="Normale 24 9 3" xfId="42360" xr:uid="{00000000-0005-0000-0000-0000F4A40000}"/>
    <cellStyle name="Normale 25" xfId="42361" xr:uid="{00000000-0005-0000-0000-0000F5A40000}"/>
    <cellStyle name="Normale 25 10" xfId="42362" xr:uid="{00000000-0005-0000-0000-0000F6A40000}"/>
    <cellStyle name="Normale 25 11" xfId="42363" xr:uid="{00000000-0005-0000-0000-0000F7A40000}"/>
    <cellStyle name="Normale 25 2" xfId="42364" xr:uid="{00000000-0005-0000-0000-0000F8A40000}"/>
    <cellStyle name="Normale 25 2 10" xfId="42365" xr:uid="{00000000-0005-0000-0000-0000F9A40000}"/>
    <cellStyle name="Normale 25 2 2" xfId="42366" xr:uid="{00000000-0005-0000-0000-0000FAA40000}"/>
    <cellStyle name="Normale 25 2 2 2" xfId="42367" xr:uid="{00000000-0005-0000-0000-0000FBA40000}"/>
    <cellStyle name="Normale 25 2 2 2 2" xfId="42368" xr:uid="{00000000-0005-0000-0000-0000FCA40000}"/>
    <cellStyle name="Normale 25 2 2 2 2 2" xfId="42369" xr:uid="{00000000-0005-0000-0000-0000FDA40000}"/>
    <cellStyle name="Normale 25 2 2 2 2 3" xfId="42370" xr:uid="{00000000-0005-0000-0000-0000FEA40000}"/>
    <cellStyle name="Normale 25 2 2 2 3" xfId="42371" xr:uid="{00000000-0005-0000-0000-0000FFA40000}"/>
    <cellStyle name="Normale 25 2 2 2 4" xfId="42372" xr:uid="{00000000-0005-0000-0000-000000A50000}"/>
    <cellStyle name="Normale 25 2 2 3" xfId="42373" xr:uid="{00000000-0005-0000-0000-000001A50000}"/>
    <cellStyle name="Normale 25 2 2 3 2" xfId="42374" xr:uid="{00000000-0005-0000-0000-000002A50000}"/>
    <cellStyle name="Normale 25 2 2 3 3" xfId="42375" xr:uid="{00000000-0005-0000-0000-000003A50000}"/>
    <cellStyle name="Normale 25 2 2 4" xfId="42376" xr:uid="{00000000-0005-0000-0000-000004A50000}"/>
    <cellStyle name="Normale 25 2 2 4 2" xfId="42377" xr:uid="{00000000-0005-0000-0000-000005A50000}"/>
    <cellStyle name="Normale 25 2 2 4 3" xfId="42378" xr:uid="{00000000-0005-0000-0000-000006A50000}"/>
    <cellStyle name="Normale 25 2 2 5" xfId="42379" xr:uid="{00000000-0005-0000-0000-000007A50000}"/>
    <cellStyle name="Normale 25 2 2 5 2" xfId="42380" xr:uid="{00000000-0005-0000-0000-000008A50000}"/>
    <cellStyle name="Normale 25 2 2 5 3" xfId="42381" xr:uid="{00000000-0005-0000-0000-000009A50000}"/>
    <cellStyle name="Normale 25 2 2 6" xfId="42382" xr:uid="{00000000-0005-0000-0000-00000AA50000}"/>
    <cellStyle name="Normale 25 2 2 7" xfId="42383" xr:uid="{00000000-0005-0000-0000-00000BA50000}"/>
    <cellStyle name="Normale 25 2 3" xfId="42384" xr:uid="{00000000-0005-0000-0000-00000CA50000}"/>
    <cellStyle name="Normale 25 2 3 2" xfId="42385" xr:uid="{00000000-0005-0000-0000-00000DA50000}"/>
    <cellStyle name="Normale 25 2 3 2 2" xfId="42386" xr:uid="{00000000-0005-0000-0000-00000EA50000}"/>
    <cellStyle name="Normale 25 2 3 2 2 2" xfId="42387" xr:uid="{00000000-0005-0000-0000-00000FA50000}"/>
    <cellStyle name="Normale 25 2 3 2 2 3" xfId="42388" xr:uid="{00000000-0005-0000-0000-000010A50000}"/>
    <cellStyle name="Normale 25 2 3 2 3" xfId="42389" xr:uid="{00000000-0005-0000-0000-000011A50000}"/>
    <cellStyle name="Normale 25 2 3 2 4" xfId="42390" xr:uid="{00000000-0005-0000-0000-000012A50000}"/>
    <cellStyle name="Normale 25 2 3 3" xfId="42391" xr:uid="{00000000-0005-0000-0000-000013A50000}"/>
    <cellStyle name="Normale 25 2 3 3 2" xfId="42392" xr:uid="{00000000-0005-0000-0000-000014A50000}"/>
    <cellStyle name="Normale 25 2 3 3 3" xfId="42393" xr:uid="{00000000-0005-0000-0000-000015A50000}"/>
    <cellStyle name="Normale 25 2 3 4" xfId="42394" xr:uid="{00000000-0005-0000-0000-000016A50000}"/>
    <cellStyle name="Normale 25 2 3 4 2" xfId="42395" xr:uid="{00000000-0005-0000-0000-000017A50000}"/>
    <cellStyle name="Normale 25 2 3 4 3" xfId="42396" xr:uid="{00000000-0005-0000-0000-000018A50000}"/>
    <cellStyle name="Normale 25 2 3 5" xfId="42397" xr:uid="{00000000-0005-0000-0000-000019A50000}"/>
    <cellStyle name="Normale 25 2 3 5 2" xfId="42398" xr:uid="{00000000-0005-0000-0000-00001AA50000}"/>
    <cellStyle name="Normale 25 2 3 5 3" xfId="42399" xr:uid="{00000000-0005-0000-0000-00001BA50000}"/>
    <cellStyle name="Normale 25 2 3 6" xfId="42400" xr:uid="{00000000-0005-0000-0000-00001CA50000}"/>
    <cellStyle name="Normale 25 2 3 7" xfId="42401" xr:uid="{00000000-0005-0000-0000-00001DA50000}"/>
    <cellStyle name="Normale 25 2 4" xfId="42402" xr:uid="{00000000-0005-0000-0000-00001EA50000}"/>
    <cellStyle name="Normale 25 2 4 2" xfId="42403" xr:uid="{00000000-0005-0000-0000-00001FA50000}"/>
    <cellStyle name="Normale 25 2 4 2 2" xfId="42404" xr:uid="{00000000-0005-0000-0000-000020A50000}"/>
    <cellStyle name="Normale 25 2 4 2 2 2" xfId="42405" xr:uid="{00000000-0005-0000-0000-000021A50000}"/>
    <cellStyle name="Normale 25 2 4 2 2 3" xfId="42406" xr:uid="{00000000-0005-0000-0000-000022A50000}"/>
    <cellStyle name="Normale 25 2 4 2 3" xfId="42407" xr:uid="{00000000-0005-0000-0000-000023A50000}"/>
    <cellStyle name="Normale 25 2 4 2 4" xfId="42408" xr:uid="{00000000-0005-0000-0000-000024A50000}"/>
    <cellStyle name="Normale 25 2 4 3" xfId="42409" xr:uid="{00000000-0005-0000-0000-000025A50000}"/>
    <cellStyle name="Normale 25 2 4 3 2" xfId="42410" xr:uid="{00000000-0005-0000-0000-000026A50000}"/>
    <cellStyle name="Normale 25 2 4 3 3" xfId="42411" xr:uid="{00000000-0005-0000-0000-000027A50000}"/>
    <cellStyle name="Normale 25 2 4 4" xfId="42412" xr:uid="{00000000-0005-0000-0000-000028A50000}"/>
    <cellStyle name="Normale 25 2 4 4 2" xfId="42413" xr:uid="{00000000-0005-0000-0000-000029A50000}"/>
    <cellStyle name="Normale 25 2 4 4 3" xfId="42414" xr:uid="{00000000-0005-0000-0000-00002AA50000}"/>
    <cellStyle name="Normale 25 2 4 5" xfId="42415" xr:uid="{00000000-0005-0000-0000-00002BA50000}"/>
    <cellStyle name="Normale 25 2 4 5 2" xfId="42416" xr:uid="{00000000-0005-0000-0000-00002CA50000}"/>
    <cellStyle name="Normale 25 2 4 5 3" xfId="42417" xr:uid="{00000000-0005-0000-0000-00002DA50000}"/>
    <cellStyle name="Normale 25 2 4 6" xfId="42418" xr:uid="{00000000-0005-0000-0000-00002EA50000}"/>
    <cellStyle name="Normale 25 2 4 7" xfId="42419" xr:uid="{00000000-0005-0000-0000-00002FA50000}"/>
    <cellStyle name="Normale 25 2 5" xfId="42420" xr:uid="{00000000-0005-0000-0000-000030A50000}"/>
    <cellStyle name="Normale 25 2 5 2" xfId="42421" xr:uid="{00000000-0005-0000-0000-000031A50000}"/>
    <cellStyle name="Normale 25 2 5 2 2" xfId="42422" xr:uid="{00000000-0005-0000-0000-000032A50000}"/>
    <cellStyle name="Normale 25 2 5 2 3" xfId="42423" xr:uid="{00000000-0005-0000-0000-000033A50000}"/>
    <cellStyle name="Normale 25 2 5 3" xfId="42424" xr:uid="{00000000-0005-0000-0000-000034A50000}"/>
    <cellStyle name="Normale 25 2 5 4" xfId="42425" xr:uid="{00000000-0005-0000-0000-000035A50000}"/>
    <cellStyle name="Normale 25 2 6" xfId="42426" xr:uid="{00000000-0005-0000-0000-000036A50000}"/>
    <cellStyle name="Normale 25 2 6 2" xfId="42427" xr:uid="{00000000-0005-0000-0000-000037A50000}"/>
    <cellStyle name="Normale 25 2 6 3" xfId="42428" xr:uid="{00000000-0005-0000-0000-000038A50000}"/>
    <cellStyle name="Normale 25 2 7" xfId="42429" xr:uid="{00000000-0005-0000-0000-000039A50000}"/>
    <cellStyle name="Normale 25 2 7 2" xfId="42430" xr:uid="{00000000-0005-0000-0000-00003AA50000}"/>
    <cellStyle name="Normale 25 2 7 3" xfId="42431" xr:uid="{00000000-0005-0000-0000-00003BA50000}"/>
    <cellStyle name="Normale 25 2 8" xfId="42432" xr:uid="{00000000-0005-0000-0000-00003CA50000}"/>
    <cellStyle name="Normale 25 2 8 2" xfId="42433" xr:uid="{00000000-0005-0000-0000-00003DA50000}"/>
    <cellStyle name="Normale 25 2 8 3" xfId="42434" xr:uid="{00000000-0005-0000-0000-00003EA50000}"/>
    <cellStyle name="Normale 25 2 9" xfId="42435" xr:uid="{00000000-0005-0000-0000-00003FA50000}"/>
    <cellStyle name="Normale 25 3" xfId="42436" xr:uid="{00000000-0005-0000-0000-000040A50000}"/>
    <cellStyle name="Normale 25 3 2" xfId="42437" xr:uid="{00000000-0005-0000-0000-000041A50000}"/>
    <cellStyle name="Normale 25 3 2 2" xfId="42438" xr:uid="{00000000-0005-0000-0000-000042A50000}"/>
    <cellStyle name="Normale 25 3 2 2 2" xfId="42439" xr:uid="{00000000-0005-0000-0000-000043A50000}"/>
    <cellStyle name="Normale 25 3 2 2 3" xfId="42440" xr:uid="{00000000-0005-0000-0000-000044A50000}"/>
    <cellStyle name="Normale 25 3 2 3" xfId="42441" xr:uid="{00000000-0005-0000-0000-000045A50000}"/>
    <cellStyle name="Normale 25 3 2 4" xfId="42442" xr:uid="{00000000-0005-0000-0000-000046A50000}"/>
    <cellStyle name="Normale 25 3 3" xfId="42443" xr:uid="{00000000-0005-0000-0000-000047A50000}"/>
    <cellStyle name="Normale 25 3 3 2" xfId="42444" xr:uid="{00000000-0005-0000-0000-000048A50000}"/>
    <cellStyle name="Normale 25 3 3 3" xfId="42445" xr:uid="{00000000-0005-0000-0000-000049A50000}"/>
    <cellStyle name="Normale 25 3 4" xfId="42446" xr:uid="{00000000-0005-0000-0000-00004AA50000}"/>
    <cellStyle name="Normale 25 3 4 2" xfId="42447" xr:uid="{00000000-0005-0000-0000-00004BA50000}"/>
    <cellStyle name="Normale 25 3 4 3" xfId="42448" xr:uid="{00000000-0005-0000-0000-00004CA50000}"/>
    <cellStyle name="Normale 25 3 5" xfId="42449" xr:uid="{00000000-0005-0000-0000-00004DA50000}"/>
    <cellStyle name="Normale 25 3 5 2" xfId="42450" xr:uid="{00000000-0005-0000-0000-00004EA50000}"/>
    <cellStyle name="Normale 25 3 5 3" xfId="42451" xr:uid="{00000000-0005-0000-0000-00004FA50000}"/>
    <cellStyle name="Normale 25 3 6" xfId="42452" xr:uid="{00000000-0005-0000-0000-000050A50000}"/>
    <cellStyle name="Normale 25 3 7" xfId="42453" xr:uid="{00000000-0005-0000-0000-000051A50000}"/>
    <cellStyle name="Normale 25 4" xfId="42454" xr:uid="{00000000-0005-0000-0000-000052A50000}"/>
    <cellStyle name="Normale 25 4 2" xfId="42455" xr:uid="{00000000-0005-0000-0000-000053A50000}"/>
    <cellStyle name="Normale 25 4 2 2" xfId="42456" xr:uid="{00000000-0005-0000-0000-000054A50000}"/>
    <cellStyle name="Normale 25 4 2 2 2" xfId="42457" xr:uid="{00000000-0005-0000-0000-000055A50000}"/>
    <cellStyle name="Normale 25 4 2 2 3" xfId="42458" xr:uid="{00000000-0005-0000-0000-000056A50000}"/>
    <cellStyle name="Normale 25 4 2 3" xfId="42459" xr:uid="{00000000-0005-0000-0000-000057A50000}"/>
    <cellStyle name="Normale 25 4 2 4" xfId="42460" xr:uid="{00000000-0005-0000-0000-000058A50000}"/>
    <cellStyle name="Normale 25 4 3" xfId="42461" xr:uid="{00000000-0005-0000-0000-000059A50000}"/>
    <cellStyle name="Normale 25 4 3 2" xfId="42462" xr:uid="{00000000-0005-0000-0000-00005AA50000}"/>
    <cellStyle name="Normale 25 4 3 3" xfId="42463" xr:uid="{00000000-0005-0000-0000-00005BA50000}"/>
    <cellStyle name="Normale 25 4 4" xfId="42464" xr:uid="{00000000-0005-0000-0000-00005CA50000}"/>
    <cellStyle name="Normale 25 4 4 2" xfId="42465" xr:uid="{00000000-0005-0000-0000-00005DA50000}"/>
    <cellStyle name="Normale 25 4 4 3" xfId="42466" xr:uid="{00000000-0005-0000-0000-00005EA50000}"/>
    <cellStyle name="Normale 25 4 5" xfId="42467" xr:uid="{00000000-0005-0000-0000-00005FA50000}"/>
    <cellStyle name="Normale 25 4 5 2" xfId="42468" xr:uid="{00000000-0005-0000-0000-000060A50000}"/>
    <cellStyle name="Normale 25 4 5 3" xfId="42469" xr:uid="{00000000-0005-0000-0000-000061A50000}"/>
    <cellStyle name="Normale 25 4 6" xfId="42470" xr:uid="{00000000-0005-0000-0000-000062A50000}"/>
    <cellStyle name="Normale 25 4 7" xfId="42471" xr:uid="{00000000-0005-0000-0000-000063A50000}"/>
    <cellStyle name="Normale 25 5" xfId="42472" xr:uid="{00000000-0005-0000-0000-000064A50000}"/>
    <cellStyle name="Normale 25 5 2" xfId="42473" xr:uid="{00000000-0005-0000-0000-000065A50000}"/>
    <cellStyle name="Normale 25 5 2 2" xfId="42474" xr:uid="{00000000-0005-0000-0000-000066A50000}"/>
    <cellStyle name="Normale 25 5 2 2 2" xfId="42475" xr:uid="{00000000-0005-0000-0000-000067A50000}"/>
    <cellStyle name="Normale 25 5 2 2 3" xfId="42476" xr:uid="{00000000-0005-0000-0000-000068A50000}"/>
    <cellStyle name="Normale 25 5 2 3" xfId="42477" xr:uid="{00000000-0005-0000-0000-000069A50000}"/>
    <cellStyle name="Normale 25 5 2 4" xfId="42478" xr:uid="{00000000-0005-0000-0000-00006AA50000}"/>
    <cellStyle name="Normale 25 5 3" xfId="42479" xr:uid="{00000000-0005-0000-0000-00006BA50000}"/>
    <cellStyle name="Normale 25 5 3 2" xfId="42480" xr:uid="{00000000-0005-0000-0000-00006CA50000}"/>
    <cellStyle name="Normale 25 5 3 3" xfId="42481" xr:uid="{00000000-0005-0000-0000-00006DA50000}"/>
    <cellStyle name="Normale 25 5 4" xfId="42482" xr:uid="{00000000-0005-0000-0000-00006EA50000}"/>
    <cellStyle name="Normale 25 5 4 2" xfId="42483" xr:uid="{00000000-0005-0000-0000-00006FA50000}"/>
    <cellStyle name="Normale 25 5 4 3" xfId="42484" xr:uid="{00000000-0005-0000-0000-000070A50000}"/>
    <cellStyle name="Normale 25 5 5" xfId="42485" xr:uid="{00000000-0005-0000-0000-000071A50000}"/>
    <cellStyle name="Normale 25 5 5 2" xfId="42486" xr:uid="{00000000-0005-0000-0000-000072A50000}"/>
    <cellStyle name="Normale 25 5 5 3" xfId="42487" xr:uid="{00000000-0005-0000-0000-000073A50000}"/>
    <cellStyle name="Normale 25 5 6" xfId="42488" xr:uid="{00000000-0005-0000-0000-000074A50000}"/>
    <cellStyle name="Normale 25 5 7" xfId="42489" xr:uid="{00000000-0005-0000-0000-000075A50000}"/>
    <cellStyle name="Normale 25 6" xfId="42490" xr:uid="{00000000-0005-0000-0000-000076A50000}"/>
    <cellStyle name="Normale 25 6 2" xfId="42491" xr:uid="{00000000-0005-0000-0000-000077A50000}"/>
    <cellStyle name="Normale 25 6 2 2" xfId="42492" xr:uid="{00000000-0005-0000-0000-000078A50000}"/>
    <cellStyle name="Normale 25 6 2 3" xfId="42493" xr:uid="{00000000-0005-0000-0000-000079A50000}"/>
    <cellStyle name="Normale 25 6 3" xfId="42494" xr:uid="{00000000-0005-0000-0000-00007AA50000}"/>
    <cellStyle name="Normale 25 6 4" xfId="42495" xr:uid="{00000000-0005-0000-0000-00007BA50000}"/>
    <cellStyle name="Normale 25 7" xfId="42496" xr:uid="{00000000-0005-0000-0000-00007CA50000}"/>
    <cellStyle name="Normale 25 7 2" xfId="42497" xr:uid="{00000000-0005-0000-0000-00007DA50000}"/>
    <cellStyle name="Normale 25 7 3" xfId="42498" xr:uid="{00000000-0005-0000-0000-00007EA50000}"/>
    <cellStyle name="Normale 25 8" xfId="42499" xr:uid="{00000000-0005-0000-0000-00007FA50000}"/>
    <cellStyle name="Normale 25 8 2" xfId="42500" xr:uid="{00000000-0005-0000-0000-000080A50000}"/>
    <cellStyle name="Normale 25 8 3" xfId="42501" xr:uid="{00000000-0005-0000-0000-000081A50000}"/>
    <cellStyle name="Normale 25 9" xfId="42502" xr:uid="{00000000-0005-0000-0000-000082A50000}"/>
    <cellStyle name="Normale 25 9 2" xfId="42503" xr:uid="{00000000-0005-0000-0000-000083A50000}"/>
    <cellStyle name="Normale 25 9 3" xfId="42504" xr:uid="{00000000-0005-0000-0000-000084A50000}"/>
    <cellStyle name="Normale 26" xfId="42505" xr:uid="{00000000-0005-0000-0000-000085A50000}"/>
    <cellStyle name="Normale 26 2" xfId="42506" xr:uid="{00000000-0005-0000-0000-000086A50000}"/>
    <cellStyle name="Normale 27" xfId="42507" xr:uid="{00000000-0005-0000-0000-000087A50000}"/>
    <cellStyle name="Normale 28" xfId="42508" xr:uid="{00000000-0005-0000-0000-000088A50000}"/>
    <cellStyle name="Normale 29" xfId="42509" xr:uid="{00000000-0005-0000-0000-000089A50000}"/>
    <cellStyle name="Normale 3" xfId="42510" xr:uid="{00000000-0005-0000-0000-00008AA50000}"/>
    <cellStyle name="Normale 3 2" xfId="42511" xr:uid="{00000000-0005-0000-0000-00008BA50000}"/>
    <cellStyle name="Normale 3 2 10" xfId="42512" xr:uid="{00000000-0005-0000-0000-00008CA50000}"/>
    <cellStyle name="Normale 3 2 11" xfId="42513" xr:uid="{00000000-0005-0000-0000-00008DA50000}"/>
    <cellStyle name="Normale 3 2 2" xfId="42514" xr:uid="{00000000-0005-0000-0000-00008EA50000}"/>
    <cellStyle name="Normale 3 2 2 10" xfId="42515" xr:uid="{00000000-0005-0000-0000-00008FA50000}"/>
    <cellStyle name="Normale 3 2 2 2" xfId="42516" xr:uid="{00000000-0005-0000-0000-000090A50000}"/>
    <cellStyle name="Normale 3 2 2 2 2" xfId="42517" xr:uid="{00000000-0005-0000-0000-000091A50000}"/>
    <cellStyle name="Normale 3 2 2 2 2 2" xfId="42518" xr:uid="{00000000-0005-0000-0000-000092A50000}"/>
    <cellStyle name="Normale 3 2 2 2 2 2 2" xfId="42519" xr:uid="{00000000-0005-0000-0000-000093A50000}"/>
    <cellStyle name="Normale 3 2 2 2 2 2 3" xfId="42520" xr:uid="{00000000-0005-0000-0000-000094A50000}"/>
    <cellStyle name="Normale 3 2 2 2 2 3" xfId="42521" xr:uid="{00000000-0005-0000-0000-000095A50000}"/>
    <cellStyle name="Normale 3 2 2 2 2 4" xfId="42522" xr:uid="{00000000-0005-0000-0000-000096A50000}"/>
    <cellStyle name="Normale 3 2 2 2 3" xfId="42523" xr:uid="{00000000-0005-0000-0000-000097A50000}"/>
    <cellStyle name="Normale 3 2 2 2 3 2" xfId="42524" xr:uid="{00000000-0005-0000-0000-000098A50000}"/>
    <cellStyle name="Normale 3 2 2 2 3 3" xfId="42525" xr:uid="{00000000-0005-0000-0000-000099A50000}"/>
    <cellStyle name="Normale 3 2 2 2 4" xfId="42526" xr:uid="{00000000-0005-0000-0000-00009AA50000}"/>
    <cellStyle name="Normale 3 2 2 2 4 2" xfId="42527" xr:uid="{00000000-0005-0000-0000-00009BA50000}"/>
    <cellStyle name="Normale 3 2 2 2 4 3" xfId="42528" xr:uid="{00000000-0005-0000-0000-00009CA50000}"/>
    <cellStyle name="Normale 3 2 2 2 5" xfId="42529" xr:uid="{00000000-0005-0000-0000-00009DA50000}"/>
    <cellStyle name="Normale 3 2 2 2 5 2" xfId="42530" xr:uid="{00000000-0005-0000-0000-00009EA50000}"/>
    <cellStyle name="Normale 3 2 2 2 5 3" xfId="42531" xr:uid="{00000000-0005-0000-0000-00009FA50000}"/>
    <cellStyle name="Normale 3 2 2 2 6" xfId="42532" xr:uid="{00000000-0005-0000-0000-0000A0A50000}"/>
    <cellStyle name="Normale 3 2 2 2 7" xfId="42533" xr:uid="{00000000-0005-0000-0000-0000A1A50000}"/>
    <cellStyle name="Normale 3 2 2 3" xfId="42534" xr:uid="{00000000-0005-0000-0000-0000A2A50000}"/>
    <cellStyle name="Normale 3 2 2 3 2" xfId="42535" xr:uid="{00000000-0005-0000-0000-0000A3A50000}"/>
    <cellStyle name="Normale 3 2 2 3 2 2" xfId="42536" xr:uid="{00000000-0005-0000-0000-0000A4A50000}"/>
    <cellStyle name="Normale 3 2 2 3 2 2 2" xfId="42537" xr:uid="{00000000-0005-0000-0000-0000A5A50000}"/>
    <cellStyle name="Normale 3 2 2 3 2 2 3" xfId="42538" xr:uid="{00000000-0005-0000-0000-0000A6A50000}"/>
    <cellStyle name="Normale 3 2 2 3 2 3" xfId="42539" xr:uid="{00000000-0005-0000-0000-0000A7A50000}"/>
    <cellStyle name="Normale 3 2 2 3 2 4" xfId="42540" xr:uid="{00000000-0005-0000-0000-0000A8A50000}"/>
    <cellStyle name="Normale 3 2 2 3 3" xfId="42541" xr:uid="{00000000-0005-0000-0000-0000A9A50000}"/>
    <cellStyle name="Normale 3 2 2 3 3 2" xfId="42542" xr:uid="{00000000-0005-0000-0000-0000AAA50000}"/>
    <cellStyle name="Normale 3 2 2 3 3 3" xfId="42543" xr:uid="{00000000-0005-0000-0000-0000ABA50000}"/>
    <cellStyle name="Normale 3 2 2 3 4" xfId="42544" xr:uid="{00000000-0005-0000-0000-0000ACA50000}"/>
    <cellStyle name="Normale 3 2 2 3 4 2" xfId="42545" xr:uid="{00000000-0005-0000-0000-0000ADA50000}"/>
    <cellStyle name="Normale 3 2 2 3 4 3" xfId="42546" xr:uid="{00000000-0005-0000-0000-0000AEA50000}"/>
    <cellStyle name="Normale 3 2 2 3 5" xfId="42547" xr:uid="{00000000-0005-0000-0000-0000AFA50000}"/>
    <cellStyle name="Normale 3 2 2 3 5 2" xfId="42548" xr:uid="{00000000-0005-0000-0000-0000B0A50000}"/>
    <cellStyle name="Normale 3 2 2 3 5 3" xfId="42549" xr:uid="{00000000-0005-0000-0000-0000B1A50000}"/>
    <cellStyle name="Normale 3 2 2 3 6" xfId="42550" xr:uid="{00000000-0005-0000-0000-0000B2A50000}"/>
    <cellStyle name="Normale 3 2 2 3 7" xfId="42551" xr:uid="{00000000-0005-0000-0000-0000B3A50000}"/>
    <cellStyle name="Normale 3 2 2 4" xfId="42552" xr:uid="{00000000-0005-0000-0000-0000B4A50000}"/>
    <cellStyle name="Normale 3 2 2 4 2" xfId="42553" xr:uid="{00000000-0005-0000-0000-0000B5A50000}"/>
    <cellStyle name="Normale 3 2 2 4 2 2" xfId="42554" xr:uid="{00000000-0005-0000-0000-0000B6A50000}"/>
    <cellStyle name="Normale 3 2 2 4 2 2 2" xfId="42555" xr:uid="{00000000-0005-0000-0000-0000B7A50000}"/>
    <cellStyle name="Normale 3 2 2 4 2 2 3" xfId="42556" xr:uid="{00000000-0005-0000-0000-0000B8A50000}"/>
    <cellStyle name="Normale 3 2 2 4 2 3" xfId="42557" xr:uid="{00000000-0005-0000-0000-0000B9A50000}"/>
    <cellStyle name="Normale 3 2 2 4 2 4" xfId="42558" xr:uid="{00000000-0005-0000-0000-0000BAA50000}"/>
    <cellStyle name="Normale 3 2 2 4 3" xfId="42559" xr:uid="{00000000-0005-0000-0000-0000BBA50000}"/>
    <cellStyle name="Normale 3 2 2 4 3 2" xfId="42560" xr:uid="{00000000-0005-0000-0000-0000BCA50000}"/>
    <cellStyle name="Normale 3 2 2 4 3 3" xfId="42561" xr:uid="{00000000-0005-0000-0000-0000BDA50000}"/>
    <cellStyle name="Normale 3 2 2 4 4" xfId="42562" xr:uid="{00000000-0005-0000-0000-0000BEA50000}"/>
    <cellStyle name="Normale 3 2 2 4 4 2" xfId="42563" xr:uid="{00000000-0005-0000-0000-0000BFA50000}"/>
    <cellStyle name="Normale 3 2 2 4 4 3" xfId="42564" xr:uid="{00000000-0005-0000-0000-0000C0A50000}"/>
    <cellStyle name="Normale 3 2 2 4 5" xfId="42565" xr:uid="{00000000-0005-0000-0000-0000C1A50000}"/>
    <cellStyle name="Normale 3 2 2 4 5 2" xfId="42566" xr:uid="{00000000-0005-0000-0000-0000C2A50000}"/>
    <cellStyle name="Normale 3 2 2 4 5 3" xfId="42567" xr:uid="{00000000-0005-0000-0000-0000C3A50000}"/>
    <cellStyle name="Normale 3 2 2 4 6" xfId="42568" xr:uid="{00000000-0005-0000-0000-0000C4A50000}"/>
    <cellStyle name="Normale 3 2 2 4 7" xfId="42569" xr:uid="{00000000-0005-0000-0000-0000C5A50000}"/>
    <cellStyle name="Normale 3 2 2 5" xfId="42570" xr:uid="{00000000-0005-0000-0000-0000C6A50000}"/>
    <cellStyle name="Normale 3 2 2 5 2" xfId="42571" xr:uid="{00000000-0005-0000-0000-0000C7A50000}"/>
    <cellStyle name="Normale 3 2 2 5 2 2" xfId="42572" xr:uid="{00000000-0005-0000-0000-0000C8A50000}"/>
    <cellStyle name="Normale 3 2 2 5 2 3" xfId="42573" xr:uid="{00000000-0005-0000-0000-0000C9A50000}"/>
    <cellStyle name="Normale 3 2 2 5 3" xfId="42574" xr:uid="{00000000-0005-0000-0000-0000CAA50000}"/>
    <cellStyle name="Normale 3 2 2 5 4" xfId="42575" xr:uid="{00000000-0005-0000-0000-0000CBA50000}"/>
    <cellStyle name="Normale 3 2 2 6" xfId="42576" xr:uid="{00000000-0005-0000-0000-0000CCA50000}"/>
    <cellStyle name="Normale 3 2 2 6 2" xfId="42577" xr:uid="{00000000-0005-0000-0000-0000CDA50000}"/>
    <cellStyle name="Normale 3 2 2 6 3" xfId="42578" xr:uid="{00000000-0005-0000-0000-0000CEA50000}"/>
    <cellStyle name="Normale 3 2 2 7" xfId="42579" xr:uid="{00000000-0005-0000-0000-0000CFA50000}"/>
    <cellStyle name="Normale 3 2 2 7 2" xfId="42580" xr:uid="{00000000-0005-0000-0000-0000D0A50000}"/>
    <cellStyle name="Normale 3 2 2 7 3" xfId="42581" xr:uid="{00000000-0005-0000-0000-0000D1A50000}"/>
    <cellStyle name="Normale 3 2 2 8" xfId="42582" xr:uid="{00000000-0005-0000-0000-0000D2A50000}"/>
    <cellStyle name="Normale 3 2 2 8 2" xfId="42583" xr:uid="{00000000-0005-0000-0000-0000D3A50000}"/>
    <cellStyle name="Normale 3 2 2 8 3" xfId="42584" xr:uid="{00000000-0005-0000-0000-0000D4A50000}"/>
    <cellStyle name="Normale 3 2 2 9" xfId="42585" xr:uid="{00000000-0005-0000-0000-0000D5A50000}"/>
    <cellStyle name="Normale 3 2 3" xfId="42586" xr:uid="{00000000-0005-0000-0000-0000D6A50000}"/>
    <cellStyle name="Normale 3 2 3 2" xfId="42587" xr:uid="{00000000-0005-0000-0000-0000D7A50000}"/>
    <cellStyle name="Normale 3 2 3 2 2" xfId="42588" xr:uid="{00000000-0005-0000-0000-0000D8A50000}"/>
    <cellStyle name="Normale 3 2 3 2 2 2" xfId="42589" xr:uid="{00000000-0005-0000-0000-0000D9A50000}"/>
    <cellStyle name="Normale 3 2 3 2 2 2 2" xfId="42590" xr:uid="{00000000-0005-0000-0000-0000DAA50000}"/>
    <cellStyle name="Normale 3 2 3 2 2 2 3" xfId="42591" xr:uid="{00000000-0005-0000-0000-0000DBA50000}"/>
    <cellStyle name="Normale 3 2 3 2 2 3" xfId="42592" xr:uid="{00000000-0005-0000-0000-0000DCA50000}"/>
    <cellStyle name="Normale 3 2 3 2 2 4" xfId="42593" xr:uid="{00000000-0005-0000-0000-0000DDA50000}"/>
    <cellStyle name="Normale 3 2 3 2 3" xfId="42594" xr:uid="{00000000-0005-0000-0000-0000DEA50000}"/>
    <cellStyle name="Normale 3 2 3 2 3 2" xfId="42595" xr:uid="{00000000-0005-0000-0000-0000DFA50000}"/>
    <cellStyle name="Normale 3 2 3 2 3 3" xfId="42596" xr:uid="{00000000-0005-0000-0000-0000E0A50000}"/>
    <cellStyle name="Normale 3 2 3 2 4" xfId="42597" xr:uid="{00000000-0005-0000-0000-0000E1A50000}"/>
    <cellStyle name="Normale 3 2 3 2 4 2" xfId="42598" xr:uid="{00000000-0005-0000-0000-0000E2A50000}"/>
    <cellStyle name="Normale 3 2 3 2 4 3" xfId="42599" xr:uid="{00000000-0005-0000-0000-0000E3A50000}"/>
    <cellStyle name="Normale 3 2 3 2 5" xfId="42600" xr:uid="{00000000-0005-0000-0000-0000E4A50000}"/>
    <cellStyle name="Normale 3 2 3 2 5 2" xfId="42601" xr:uid="{00000000-0005-0000-0000-0000E5A50000}"/>
    <cellStyle name="Normale 3 2 3 2 5 3" xfId="42602" xr:uid="{00000000-0005-0000-0000-0000E6A50000}"/>
    <cellStyle name="Normale 3 2 3 2 6" xfId="42603" xr:uid="{00000000-0005-0000-0000-0000E7A50000}"/>
    <cellStyle name="Normale 3 2 3 2 7" xfId="42604" xr:uid="{00000000-0005-0000-0000-0000E8A50000}"/>
    <cellStyle name="Normale 3 2 4" xfId="42605" xr:uid="{00000000-0005-0000-0000-0000E9A50000}"/>
    <cellStyle name="Normale 3 2 4 2" xfId="42606" xr:uid="{00000000-0005-0000-0000-0000EAA50000}"/>
    <cellStyle name="Normale 3 2 4 2 2" xfId="42607" xr:uid="{00000000-0005-0000-0000-0000EBA50000}"/>
    <cellStyle name="Normale 3 2 4 2 2 2" xfId="42608" xr:uid="{00000000-0005-0000-0000-0000ECA50000}"/>
    <cellStyle name="Normale 3 2 4 2 2 3" xfId="42609" xr:uid="{00000000-0005-0000-0000-0000EDA50000}"/>
    <cellStyle name="Normale 3 2 4 2 3" xfId="42610" xr:uid="{00000000-0005-0000-0000-0000EEA50000}"/>
    <cellStyle name="Normale 3 2 4 2 4" xfId="42611" xr:uid="{00000000-0005-0000-0000-0000EFA50000}"/>
    <cellStyle name="Normale 3 2 4 3" xfId="42612" xr:uid="{00000000-0005-0000-0000-0000F0A50000}"/>
    <cellStyle name="Normale 3 2 4 3 2" xfId="42613" xr:uid="{00000000-0005-0000-0000-0000F1A50000}"/>
    <cellStyle name="Normale 3 2 4 3 3" xfId="42614" xr:uid="{00000000-0005-0000-0000-0000F2A50000}"/>
    <cellStyle name="Normale 3 2 4 4" xfId="42615" xr:uid="{00000000-0005-0000-0000-0000F3A50000}"/>
    <cellStyle name="Normale 3 2 4 4 2" xfId="42616" xr:uid="{00000000-0005-0000-0000-0000F4A50000}"/>
    <cellStyle name="Normale 3 2 4 4 3" xfId="42617" xr:uid="{00000000-0005-0000-0000-0000F5A50000}"/>
    <cellStyle name="Normale 3 2 4 5" xfId="42618" xr:uid="{00000000-0005-0000-0000-0000F6A50000}"/>
    <cellStyle name="Normale 3 2 4 5 2" xfId="42619" xr:uid="{00000000-0005-0000-0000-0000F7A50000}"/>
    <cellStyle name="Normale 3 2 4 5 3" xfId="42620" xr:uid="{00000000-0005-0000-0000-0000F8A50000}"/>
    <cellStyle name="Normale 3 2 4 6" xfId="42621" xr:uid="{00000000-0005-0000-0000-0000F9A50000}"/>
    <cellStyle name="Normale 3 2 4 7" xfId="42622" xr:uid="{00000000-0005-0000-0000-0000FAA50000}"/>
    <cellStyle name="Normale 3 2 5" xfId="42623" xr:uid="{00000000-0005-0000-0000-0000FBA50000}"/>
    <cellStyle name="Normale 3 2 5 2" xfId="42624" xr:uid="{00000000-0005-0000-0000-0000FCA50000}"/>
    <cellStyle name="Normale 3 2 5 2 2" xfId="42625" xr:uid="{00000000-0005-0000-0000-0000FDA50000}"/>
    <cellStyle name="Normale 3 2 5 2 2 2" xfId="42626" xr:uid="{00000000-0005-0000-0000-0000FEA50000}"/>
    <cellStyle name="Normale 3 2 5 2 2 3" xfId="42627" xr:uid="{00000000-0005-0000-0000-0000FFA50000}"/>
    <cellStyle name="Normale 3 2 5 2 3" xfId="42628" xr:uid="{00000000-0005-0000-0000-000000A60000}"/>
    <cellStyle name="Normale 3 2 5 2 4" xfId="42629" xr:uid="{00000000-0005-0000-0000-000001A60000}"/>
    <cellStyle name="Normale 3 2 5 3" xfId="42630" xr:uid="{00000000-0005-0000-0000-000002A60000}"/>
    <cellStyle name="Normale 3 2 5 3 2" xfId="42631" xr:uid="{00000000-0005-0000-0000-000003A60000}"/>
    <cellStyle name="Normale 3 2 5 3 3" xfId="42632" xr:uid="{00000000-0005-0000-0000-000004A60000}"/>
    <cellStyle name="Normale 3 2 5 4" xfId="42633" xr:uid="{00000000-0005-0000-0000-000005A60000}"/>
    <cellStyle name="Normale 3 2 5 4 2" xfId="42634" xr:uid="{00000000-0005-0000-0000-000006A60000}"/>
    <cellStyle name="Normale 3 2 5 4 3" xfId="42635" xr:uid="{00000000-0005-0000-0000-000007A60000}"/>
    <cellStyle name="Normale 3 2 5 5" xfId="42636" xr:uid="{00000000-0005-0000-0000-000008A60000}"/>
    <cellStyle name="Normale 3 2 5 5 2" xfId="42637" xr:uid="{00000000-0005-0000-0000-000009A60000}"/>
    <cellStyle name="Normale 3 2 5 5 3" xfId="42638" xr:uid="{00000000-0005-0000-0000-00000AA60000}"/>
    <cellStyle name="Normale 3 2 5 6" xfId="42639" xr:uid="{00000000-0005-0000-0000-00000BA60000}"/>
    <cellStyle name="Normale 3 2 5 7" xfId="42640" xr:uid="{00000000-0005-0000-0000-00000CA60000}"/>
    <cellStyle name="Normale 3 2 6" xfId="42641" xr:uid="{00000000-0005-0000-0000-00000DA60000}"/>
    <cellStyle name="Normale 3 2 6 2" xfId="42642" xr:uid="{00000000-0005-0000-0000-00000EA60000}"/>
    <cellStyle name="Normale 3 2 6 2 2" xfId="42643" xr:uid="{00000000-0005-0000-0000-00000FA60000}"/>
    <cellStyle name="Normale 3 2 6 2 3" xfId="42644" xr:uid="{00000000-0005-0000-0000-000010A60000}"/>
    <cellStyle name="Normale 3 2 6 3" xfId="42645" xr:uid="{00000000-0005-0000-0000-000011A60000}"/>
    <cellStyle name="Normale 3 2 6 4" xfId="42646" xr:uid="{00000000-0005-0000-0000-000012A60000}"/>
    <cellStyle name="Normale 3 2 7" xfId="42647" xr:uid="{00000000-0005-0000-0000-000013A60000}"/>
    <cellStyle name="Normale 3 2 7 2" xfId="42648" xr:uid="{00000000-0005-0000-0000-000014A60000}"/>
    <cellStyle name="Normale 3 2 7 3" xfId="42649" xr:uid="{00000000-0005-0000-0000-000015A60000}"/>
    <cellStyle name="Normale 3 2 8" xfId="42650" xr:uid="{00000000-0005-0000-0000-000016A60000}"/>
    <cellStyle name="Normale 3 2 8 2" xfId="42651" xr:uid="{00000000-0005-0000-0000-000017A60000}"/>
    <cellStyle name="Normale 3 2 8 3" xfId="42652" xr:uid="{00000000-0005-0000-0000-000018A60000}"/>
    <cellStyle name="Normale 3 2 9" xfId="42653" xr:uid="{00000000-0005-0000-0000-000019A60000}"/>
    <cellStyle name="Normale 3 2 9 2" xfId="42654" xr:uid="{00000000-0005-0000-0000-00001AA60000}"/>
    <cellStyle name="Normale 3 2 9 3" xfId="42655" xr:uid="{00000000-0005-0000-0000-00001BA60000}"/>
    <cellStyle name="Normale 3 3" xfId="42656" xr:uid="{00000000-0005-0000-0000-00001CA60000}"/>
    <cellStyle name="Normale 3 3 2" xfId="42657" xr:uid="{00000000-0005-0000-0000-00001DA60000}"/>
    <cellStyle name="Normale 3 4" xfId="42658" xr:uid="{00000000-0005-0000-0000-00001EA60000}"/>
    <cellStyle name="Normale 3 5" xfId="42659" xr:uid="{00000000-0005-0000-0000-00001FA60000}"/>
    <cellStyle name="Normale 3 5 10" xfId="42660" xr:uid="{00000000-0005-0000-0000-000020A60000}"/>
    <cellStyle name="Normale 3 5 11" xfId="42661" xr:uid="{00000000-0005-0000-0000-000021A60000}"/>
    <cellStyle name="Normale 3 5 2" xfId="42662" xr:uid="{00000000-0005-0000-0000-000022A60000}"/>
    <cellStyle name="Normale 3 5 2 10" xfId="42663" xr:uid="{00000000-0005-0000-0000-000023A60000}"/>
    <cellStyle name="Normale 3 5 2 2" xfId="42664" xr:uid="{00000000-0005-0000-0000-000024A60000}"/>
    <cellStyle name="Normale 3 5 2 2 2" xfId="42665" xr:uid="{00000000-0005-0000-0000-000025A60000}"/>
    <cellStyle name="Normale 3 5 2 2 2 2" xfId="42666" xr:uid="{00000000-0005-0000-0000-000026A60000}"/>
    <cellStyle name="Normale 3 5 2 2 2 2 2" xfId="42667" xr:uid="{00000000-0005-0000-0000-000027A60000}"/>
    <cellStyle name="Normale 3 5 2 2 2 2 3" xfId="42668" xr:uid="{00000000-0005-0000-0000-000028A60000}"/>
    <cellStyle name="Normale 3 5 2 2 2 3" xfId="42669" xr:uid="{00000000-0005-0000-0000-000029A60000}"/>
    <cellStyle name="Normale 3 5 2 2 2 4" xfId="42670" xr:uid="{00000000-0005-0000-0000-00002AA60000}"/>
    <cellStyle name="Normale 3 5 2 2 3" xfId="42671" xr:uid="{00000000-0005-0000-0000-00002BA60000}"/>
    <cellStyle name="Normale 3 5 2 2 3 2" xfId="42672" xr:uid="{00000000-0005-0000-0000-00002CA60000}"/>
    <cellStyle name="Normale 3 5 2 2 3 3" xfId="42673" xr:uid="{00000000-0005-0000-0000-00002DA60000}"/>
    <cellStyle name="Normale 3 5 2 2 4" xfId="42674" xr:uid="{00000000-0005-0000-0000-00002EA60000}"/>
    <cellStyle name="Normale 3 5 2 2 4 2" xfId="42675" xr:uid="{00000000-0005-0000-0000-00002FA60000}"/>
    <cellStyle name="Normale 3 5 2 2 4 3" xfId="42676" xr:uid="{00000000-0005-0000-0000-000030A60000}"/>
    <cellStyle name="Normale 3 5 2 2 5" xfId="42677" xr:uid="{00000000-0005-0000-0000-000031A60000}"/>
    <cellStyle name="Normale 3 5 2 2 5 2" xfId="42678" xr:uid="{00000000-0005-0000-0000-000032A60000}"/>
    <cellStyle name="Normale 3 5 2 2 5 3" xfId="42679" xr:uid="{00000000-0005-0000-0000-000033A60000}"/>
    <cellStyle name="Normale 3 5 2 2 6" xfId="42680" xr:uid="{00000000-0005-0000-0000-000034A60000}"/>
    <cellStyle name="Normale 3 5 2 2 7" xfId="42681" xr:uid="{00000000-0005-0000-0000-000035A60000}"/>
    <cellStyle name="Normale 3 5 2 3" xfId="42682" xr:uid="{00000000-0005-0000-0000-000036A60000}"/>
    <cellStyle name="Normale 3 5 2 3 2" xfId="42683" xr:uid="{00000000-0005-0000-0000-000037A60000}"/>
    <cellStyle name="Normale 3 5 2 3 2 2" xfId="42684" xr:uid="{00000000-0005-0000-0000-000038A60000}"/>
    <cellStyle name="Normale 3 5 2 3 2 2 2" xfId="42685" xr:uid="{00000000-0005-0000-0000-000039A60000}"/>
    <cellStyle name="Normale 3 5 2 3 2 2 3" xfId="42686" xr:uid="{00000000-0005-0000-0000-00003AA60000}"/>
    <cellStyle name="Normale 3 5 2 3 2 3" xfId="42687" xr:uid="{00000000-0005-0000-0000-00003BA60000}"/>
    <cellStyle name="Normale 3 5 2 3 2 4" xfId="42688" xr:uid="{00000000-0005-0000-0000-00003CA60000}"/>
    <cellStyle name="Normale 3 5 2 3 3" xfId="42689" xr:uid="{00000000-0005-0000-0000-00003DA60000}"/>
    <cellStyle name="Normale 3 5 2 3 3 2" xfId="42690" xr:uid="{00000000-0005-0000-0000-00003EA60000}"/>
    <cellStyle name="Normale 3 5 2 3 3 3" xfId="42691" xr:uid="{00000000-0005-0000-0000-00003FA60000}"/>
    <cellStyle name="Normale 3 5 2 3 4" xfId="42692" xr:uid="{00000000-0005-0000-0000-000040A60000}"/>
    <cellStyle name="Normale 3 5 2 3 4 2" xfId="42693" xr:uid="{00000000-0005-0000-0000-000041A60000}"/>
    <cellStyle name="Normale 3 5 2 3 4 3" xfId="42694" xr:uid="{00000000-0005-0000-0000-000042A60000}"/>
    <cellStyle name="Normale 3 5 2 3 5" xfId="42695" xr:uid="{00000000-0005-0000-0000-000043A60000}"/>
    <cellStyle name="Normale 3 5 2 3 5 2" xfId="42696" xr:uid="{00000000-0005-0000-0000-000044A60000}"/>
    <cellStyle name="Normale 3 5 2 3 5 3" xfId="42697" xr:uid="{00000000-0005-0000-0000-000045A60000}"/>
    <cellStyle name="Normale 3 5 2 3 6" xfId="42698" xr:uid="{00000000-0005-0000-0000-000046A60000}"/>
    <cellStyle name="Normale 3 5 2 3 7" xfId="42699" xr:uid="{00000000-0005-0000-0000-000047A60000}"/>
    <cellStyle name="Normale 3 5 2 4" xfId="42700" xr:uid="{00000000-0005-0000-0000-000048A60000}"/>
    <cellStyle name="Normale 3 5 2 4 2" xfId="42701" xr:uid="{00000000-0005-0000-0000-000049A60000}"/>
    <cellStyle name="Normale 3 5 2 4 2 2" xfId="42702" xr:uid="{00000000-0005-0000-0000-00004AA60000}"/>
    <cellStyle name="Normale 3 5 2 4 2 2 2" xfId="42703" xr:uid="{00000000-0005-0000-0000-00004BA60000}"/>
    <cellStyle name="Normale 3 5 2 4 2 2 3" xfId="42704" xr:uid="{00000000-0005-0000-0000-00004CA60000}"/>
    <cellStyle name="Normale 3 5 2 4 2 3" xfId="42705" xr:uid="{00000000-0005-0000-0000-00004DA60000}"/>
    <cellStyle name="Normale 3 5 2 4 2 4" xfId="42706" xr:uid="{00000000-0005-0000-0000-00004EA60000}"/>
    <cellStyle name="Normale 3 5 2 4 3" xfId="42707" xr:uid="{00000000-0005-0000-0000-00004FA60000}"/>
    <cellStyle name="Normale 3 5 2 4 3 2" xfId="42708" xr:uid="{00000000-0005-0000-0000-000050A60000}"/>
    <cellStyle name="Normale 3 5 2 4 3 3" xfId="42709" xr:uid="{00000000-0005-0000-0000-000051A60000}"/>
    <cellStyle name="Normale 3 5 2 4 4" xfId="42710" xr:uid="{00000000-0005-0000-0000-000052A60000}"/>
    <cellStyle name="Normale 3 5 2 4 4 2" xfId="42711" xr:uid="{00000000-0005-0000-0000-000053A60000}"/>
    <cellStyle name="Normale 3 5 2 4 4 3" xfId="42712" xr:uid="{00000000-0005-0000-0000-000054A60000}"/>
    <cellStyle name="Normale 3 5 2 4 5" xfId="42713" xr:uid="{00000000-0005-0000-0000-000055A60000}"/>
    <cellStyle name="Normale 3 5 2 4 5 2" xfId="42714" xr:uid="{00000000-0005-0000-0000-000056A60000}"/>
    <cellStyle name="Normale 3 5 2 4 5 3" xfId="42715" xr:uid="{00000000-0005-0000-0000-000057A60000}"/>
    <cellStyle name="Normale 3 5 2 4 6" xfId="42716" xr:uid="{00000000-0005-0000-0000-000058A60000}"/>
    <cellStyle name="Normale 3 5 2 4 7" xfId="42717" xr:uid="{00000000-0005-0000-0000-000059A60000}"/>
    <cellStyle name="Normale 3 5 2 5" xfId="42718" xr:uid="{00000000-0005-0000-0000-00005AA60000}"/>
    <cellStyle name="Normale 3 5 2 5 2" xfId="42719" xr:uid="{00000000-0005-0000-0000-00005BA60000}"/>
    <cellStyle name="Normale 3 5 2 5 2 2" xfId="42720" xr:uid="{00000000-0005-0000-0000-00005CA60000}"/>
    <cellStyle name="Normale 3 5 2 5 2 3" xfId="42721" xr:uid="{00000000-0005-0000-0000-00005DA60000}"/>
    <cellStyle name="Normale 3 5 2 5 3" xfId="42722" xr:uid="{00000000-0005-0000-0000-00005EA60000}"/>
    <cellStyle name="Normale 3 5 2 5 4" xfId="42723" xr:uid="{00000000-0005-0000-0000-00005FA60000}"/>
    <cellStyle name="Normale 3 5 2 6" xfId="42724" xr:uid="{00000000-0005-0000-0000-000060A60000}"/>
    <cellStyle name="Normale 3 5 2 6 2" xfId="42725" xr:uid="{00000000-0005-0000-0000-000061A60000}"/>
    <cellStyle name="Normale 3 5 2 6 3" xfId="42726" xr:uid="{00000000-0005-0000-0000-000062A60000}"/>
    <cellStyle name="Normale 3 5 2 7" xfId="42727" xr:uid="{00000000-0005-0000-0000-000063A60000}"/>
    <cellStyle name="Normale 3 5 2 7 2" xfId="42728" xr:uid="{00000000-0005-0000-0000-000064A60000}"/>
    <cellStyle name="Normale 3 5 2 7 3" xfId="42729" xr:uid="{00000000-0005-0000-0000-000065A60000}"/>
    <cellStyle name="Normale 3 5 2 8" xfId="42730" xr:uid="{00000000-0005-0000-0000-000066A60000}"/>
    <cellStyle name="Normale 3 5 2 8 2" xfId="42731" xr:uid="{00000000-0005-0000-0000-000067A60000}"/>
    <cellStyle name="Normale 3 5 2 8 3" xfId="42732" xr:uid="{00000000-0005-0000-0000-000068A60000}"/>
    <cellStyle name="Normale 3 5 2 9" xfId="42733" xr:uid="{00000000-0005-0000-0000-000069A60000}"/>
    <cellStyle name="Normale 3 5 3" xfId="42734" xr:uid="{00000000-0005-0000-0000-00006AA60000}"/>
    <cellStyle name="Normale 3 5 3 2" xfId="42735" xr:uid="{00000000-0005-0000-0000-00006BA60000}"/>
    <cellStyle name="Normale 3 5 3 2 2" xfId="42736" xr:uid="{00000000-0005-0000-0000-00006CA60000}"/>
    <cellStyle name="Normale 3 5 3 2 2 2" xfId="42737" xr:uid="{00000000-0005-0000-0000-00006DA60000}"/>
    <cellStyle name="Normale 3 5 3 2 2 2 2" xfId="42738" xr:uid="{00000000-0005-0000-0000-00006EA60000}"/>
    <cellStyle name="Normale 3 5 3 2 2 2 3" xfId="42739" xr:uid="{00000000-0005-0000-0000-00006FA60000}"/>
    <cellStyle name="Normale 3 5 3 2 2 3" xfId="42740" xr:uid="{00000000-0005-0000-0000-000070A60000}"/>
    <cellStyle name="Normale 3 5 3 2 2 4" xfId="42741" xr:uid="{00000000-0005-0000-0000-000071A60000}"/>
    <cellStyle name="Normale 3 5 3 2 3" xfId="42742" xr:uid="{00000000-0005-0000-0000-000072A60000}"/>
    <cellStyle name="Normale 3 5 3 2 3 2" xfId="42743" xr:uid="{00000000-0005-0000-0000-000073A60000}"/>
    <cellStyle name="Normale 3 5 3 2 3 3" xfId="42744" xr:uid="{00000000-0005-0000-0000-000074A60000}"/>
    <cellStyle name="Normale 3 5 3 2 4" xfId="42745" xr:uid="{00000000-0005-0000-0000-000075A60000}"/>
    <cellStyle name="Normale 3 5 3 2 4 2" xfId="42746" xr:uid="{00000000-0005-0000-0000-000076A60000}"/>
    <cellStyle name="Normale 3 5 3 2 4 3" xfId="42747" xr:uid="{00000000-0005-0000-0000-000077A60000}"/>
    <cellStyle name="Normale 3 5 3 2 5" xfId="42748" xr:uid="{00000000-0005-0000-0000-000078A60000}"/>
    <cellStyle name="Normale 3 5 3 2 5 2" xfId="42749" xr:uid="{00000000-0005-0000-0000-000079A60000}"/>
    <cellStyle name="Normale 3 5 3 2 5 3" xfId="42750" xr:uid="{00000000-0005-0000-0000-00007AA60000}"/>
    <cellStyle name="Normale 3 5 3 2 6" xfId="42751" xr:uid="{00000000-0005-0000-0000-00007BA60000}"/>
    <cellStyle name="Normale 3 5 3 2 7" xfId="42752" xr:uid="{00000000-0005-0000-0000-00007CA60000}"/>
    <cellStyle name="Normale 3 5 4" xfId="42753" xr:uid="{00000000-0005-0000-0000-00007DA60000}"/>
    <cellStyle name="Normale 3 5 4 2" xfId="42754" xr:uid="{00000000-0005-0000-0000-00007EA60000}"/>
    <cellStyle name="Normale 3 5 4 2 2" xfId="42755" xr:uid="{00000000-0005-0000-0000-00007FA60000}"/>
    <cellStyle name="Normale 3 5 4 2 2 2" xfId="42756" xr:uid="{00000000-0005-0000-0000-000080A60000}"/>
    <cellStyle name="Normale 3 5 4 2 2 3" xfId="42757" xr:uid="{00000000-0005-0000-0000-000081A60000}"/>
    <cellStyle name="Normale 3 5 4 2 3" xfId="42758" xr:uid="{00000000-0005-0000-0000-000082A60000}"/>
    <cellStyle name="Normale 3 5 4 2 4" xfId="42759" xr:uid="{00000000-0005-0000-0000-000083A60000}"/>
    <cellStyle name="Normale 3 5 4 3" xfId="42760" xr:uid="{00000000-0005-0000-0000-000084A60000}"/>
    <cellStyle name="Normale 3 5 4 3 2" xfId="42761" xr:uid="{00000000-0005-0000-0000-000085A60000}"/>
    <cellStyle name="Normale 3 5 4 3 3" xfId="42762" xr:uid="{00000000-0005-0000-0000-000086A60000}"/>
    <cellStyle name="Normale 3 5 4 4" xfId="42763" xr:uid="{00000000-0005-0000-0000-000087A60000}"/>
    <cellStyle name="Normale 3 5 4 4 2" xfId="42764" xr:uid="{00000000-0005-0000-0000-000088A60000}"/>
    <cellStyle name="Normale 3 5 4 4 3" xfId="42765" xr:uid="{00000000-0005-0000-0000-000089A60000}"/>
    <cellStyle name="Normale 3 5 4 5" xfId="42766" xr:uid="{00000000-0005-0000-0000-00008AA60000}"/>
    <cellStyle name="Normale 3 5 4 5 2" xfId="42767" xr:uid="{00000000-0005-0000-0000-00008BA60000}"/>
    <cellStyle name="Normale 3 5 4 5 3" xfId="42768" xr:uid="{00000000-0005-0000-0000-00008CA60000}"/>
    <cellStyle name="Normale 3 5 4 6" xfId="42769" xr:uid="{00000000-0005-0000-0000-00008DA60000}"/>
    <cellStyle name="Normale 3 5 4 7" xfId="42770" xr:uid="{00000000-0005-0000-0000-00008EA60000}"/>
    <cellStyle name="Normale 3 5 5" xfId="42771" xr:uid="{00000000-0005-0000-0000-00008FA60000}"/>
    <cellStyle name="Normale 3 5 5 2" xfId="42772" xr:uid="{00000000-0005-0000-0000-000090A60000}"/>
    <cellStyle name="Normale 3 5 5 2 2" xfId="42773" xr:uid="{00000000-0005-0000-0000-000091A60000}"/>
    <cellStyle name="Normale 3 5 5 2 2 2" xfId="42774" xr:uid="{00000000-0005-0000-0000-000092A60000}"/>
    <cellStyle name="Normale 3 5 5 2 2 3" xfId="42775" xr:uid="{00000000-0005-0000-0000-000093A60000}"/>
    <cellStyle name="Normale 3 5 5 2 3" xfId="42776" xr:uid="{00000000-0005-0000-0000-000094A60000}"/>
    <cellStyle name="Normale 3 5 5 2 4" xfId="42777" xr:uid="{00000000-0005-0000-0000-000095A60000}"/>
    <cellStyle name="Normale 3 5 5 3" xfId="42778" xr:uid="{00000000-0005-0000-0000-000096A60000}"/>
    <cellStyle name="Normale 3 5 5 3 2" xfId="42779" xr:uid="{00000000-0005-0000-0000-000097A60000}"/>
    <cellStyle name="Normale 3 5 5 3 3" xfId="42780" xr:uid="{00000000-0005-0000-0000-000098A60000}"/>
    <cellStyle name="Normale 3 5 5 4" xfId="42781" xr:uid="{00000000-0005-0000-0000-000099A60000}"/>
    <cellStyle name="Normale 3 5 5 4 2" xfId="42782" xr:uid="{00000000-0005-0000-0000-00009AA60000}"/>
    <cellStyle name="Normale 3 5 5 4 3" xfId="42783" xr:uid="{00000000-0005-0000-0000-00009BA60000}"/>
    <cellStyle name="Normale 3 5 5 5" xfId="42784" xr:uid="{00000000-0005-0000-0000-00009CA60000}"/>
    <cellStyle name="Normale 3 5 5 5 2" xfId="42785" xr:uid="{00000000-0005-0000-0000-00009DA60000}"/>
    <cellStyle name="Normale 3 5 5 5 3" xfId="42786" xr:uid="{00000000-0005-0000-0000-00009EA60000}"/>
    <cellStyle name="Normale 3 5 5 6" xfId="42787" xr:uid="{00000000-0005-0000-0000-00009FA60000}"/>
    <cellStyle name="Normale 3 5 5 7" xfId="42788" xr:uid="{00000000-0005-0000-0000-0000A0A60000}"/>
    <cellStyle name="Normale 3 5 6" xfId="42789" xr:uid="{00000000-0005-0000-0000-0000A1A60000}"/>
    <cellStyle name="Normale 3 5 6 2" xfId="42790" xr:uid="{00000000-0005-0000-0000-0000A2A60000}"/>
    <cellStyle name="Normale 3 5 6 2 2" xfId="42791" xr:uid="{00000000-0005-0000-0000-0000A3A60000}"/>
    <cellStyle name="Normale 3 5 6 2 3" xfId="42792" xr:uid="{00000000-0005-0000-0000-0000A4A60000}"/>
    <cellStyle name="Normale 3 5 6 3" xfId="42793" xr:uid="{00000000-0005-0000-0000-0000A5A60000}"/>
    <cellStyle name="Normale 3 5 6 4" xfId="42794" xr:uid="{00000000-0005-0000-0000-0000A6A60000}"/>
    <cellStyle name="Normale 3 5 7" xfId="42795" xr:uid="{00000000-0005-0000-0000-0000A7A60000}"/>
    <cellStyle name="Normale 3 5 7 2" xfId="42796" xr:uid="{00000000-0005-0000-0000-0000A8A60000}"/>
    <cellStyle name="Normale 3 5 7 3" xfId="42797" xr:uid="{00000000-0005-0000-0000-0000A9A60000}"/>
    <cellStyle name="Normale 3 5 8" xfId="42798" xr:uid="{00000000-0005-0000-0000-0000AAA60000}"/>
    <cellStyle name="Normale 3 5 8 2" xfId="42799" xr:uid="{00000000-0005-0000-0000-0000ABA60000}"/>
    <cellStyle name="Normale 3 5 8 3" xfId="42800" xr:uid="{00000000-0005-0000-0000-0000ACA60000}"/>
    <cellStyle name="Normale 3 5 9" xfId="42801" xr:uid="{00000000-0005-0000-0000-0000ADA60000}"/>
    <cellStyle name="Normale 3 5 9 2" xfId="42802" xr:uid="{00000000-0005-0000-0000-0000AEA60000}"/>
    <cellStyle name="Normale 3 5 9 3" xfId="42803" xr:uid="{00000000-0005-0000-0000-0000AFA60000}"/>
    <cellStyle name="Normale 3 6" xfId="42804" xr:uid="{00000000-0005-0000-0000-0000B0A60000}"/>
    <cellStyle name="Normale 4" xfId="42805" xr:uid="{00000000-0005-0000-0000-0000B1A60000}"/>
    <cellStyle name="Normale 4 2" xfId="42806" xr:uid="{00000000-0005-0000-0000-0000B2A60000}"/>
    <cellStyle name="Normale 4 3" xfId="42807" xr:uid="{00000000-0005-0000-0000-0000B3A60000}"/>
    <cellStyle name="Normale 4 4" xfId="42808" xr:uid="{00000000-0005-0000-0000-0000B4A60000}"/>
    <cellStyle name="Normale 4 5" xfId="42809" xr:uid="{00000000-0005-0000-0000-0000B5A60000}"/>
    <cellStyle name="Normale 4 6" xfId="42810" xr:uid="{00000000-0005-0000-0000-0000B6A60000}"/>
    <cellStyle name="Normale 4 6 2" xfId="42811" xr:uid="{00000000-0005-0000-0000-0000B7A60000}"/>
    <cellStyle name="Normale 4 6 2 2" xfId="42812" xr:uid="{00000000-0005-0000-0000-0000B8A60000}"/>
    <cellStyle name="Normale 4 6 2 2 2" xfId="42813" xr:uid="{00000000-0005-0000-0000-0000B9A60000}"/>
    <cellStyle name="Normale 4 6 2 2 3" xfId="42814" xr:uid="{00000000-0005-0000-0000-0000BAA60000}"/>
    <cellStyle name="Normale 4 6 2 3" xfId="42815" xr:uid="{00000000-0005-0000-0000-0000BBA60000}"/>
    <cellStyle name="Normale 4 6 2 4" xfId="42816" xr:uid="{00000000-0005-0000-0000-0000BCA60000}"/>
    <cellStyle name="Normale 4 6 3" xfId="42817" xr:uid="{00000000-0005-0000-0000-0000BDA60000}"/>
    <cellStyle name="Normale 4 6 3 2" xfId="42818" xr:uid="{00000000-0005-0000-0000-0000BEA60000}"/>
    <cellStyle name="Normale 4 6 3 3" xfId="42819" xr:uid="{00000000-0005-0000-0000-0000BFA60000}"/>
    <cellStyle name="Normale 4 6 4" xfId="42820" xr:uid="{00000000-0005-0000-0000-0000C0A60000}"/>
    <cellStyle name="Normale 4 6 4 2" xfId="42821" xr:uid="{00000000-0005-0000-0000-0000C1A60000}"/>
    <cellStyle name="Normale 4 6 4 3" xfId="42822" xr:uid="{00000000-0005-0000-0000-0000C2A60000}"/>
    <cellStyle name="Normale 4 6 5" xfId="42823" xr:uid="{00000000-0005-0000-0000-0000C3A60000}"/>
    <cellStyle name="Normale 4 6 5 2" xfId="42824" xr:uid="{00000000-0005-0000-0000-0000C4A60000}"/>
    <cellStyle name="Normale 4 6 5 3" xfId="42825" xr:uid="{00000000-0005-0000-0000-0000C5A60000}"/>
    <cellStyle name="Normale 4 6 6" xfId="42826" xr:uid="{00000000-0005-0000-0000-0000C6A60000}"/>
    <cellStyle name="Normale 4 6 7" xfId="42827" xr:uid="{00000000-0005-0000-0000-0000C7A60000}"/>
    <cellStyle name="Normale 4 7" xfId="42828" xr:uid="{00000000-0005-0000-0000-0000C8A60000}"/>
    <cellStyle name="Normale 4 7 2" xfId="42829" xr:uid="{00000000-0005-0000-0000-0000C9A60000}"/>
    <cellStyle name="Normale 4 7 2 2" xfId="42830" xr:uid="{00000000-0005-0000-0000-0000CAA60000}"/>
    <cellStyle name="Normale 4 7 2 2 2" xfId="42831" xr:uid="{00000000-0005-0000-0000-0000CBA60000}"/>
    <cellStyle name="Normale 4 7 2 2 3" xfId="42832" xr:uid="{00000000-0005-0000-0000-0000CCA60000}"/>
    <cellStyle name="Normale 4 7 2 3" xfId="42833" xr:uid="{00000000-0005-0000-0000-0000CDA60000}"/>
    <cellStyle name="Normale 4 7 2 4" xfId="42834" xr:uid="{00000000-0005-0000-0000-0000CEA60000}"/>
    <cellStyle name="Normale 4 7 3" xfId="42835" xr:uid="{00000000-0005-0000-0000-0000CFA60000}"/>
    <cellStyle name="Normale 4 7 3 2" xfId="42836" xr:uid="{00000000-0005-0000-0000-0000D0A60000}"/>
    <cellStyle name="Normale 4 7 3 3" xfId="42837" xr:uid="{00000000-0005-0000-0000-0000D1A60000}"/>
    <cellStyle name="Normale 4 7 4" xfId="42838" xr:uid="{00000000-0005-0000-0000-0000D2A60000}"/>
    <cellStyle name="Normale 4 7 4 2" xfId="42839" xr:uid="{00000000-0005-0000-0000-0000D3A60000}"/>
    <cellStyle name="Normale 4 7 4 3" xfId="42840" xr:uid="{00000000-0005-0000-0000-0000D4A60000}"/>
    <cellStyle name="Normale 4 7 5" xfId="42841" xr:uid="{00000000-0005-0000-0000-0000D5A60000}"/>
    <cellStyle name="Normale 4 7 5 2" xfId="42842" xr:uid="{00000000-0005-0000-0000-0000D6A60000}"/>
    <cellStyle name="Normale 4 7 5 3" xfId="42843" xr:uid="{00000000-0005-0000-0000-0000D7A60000}"/>
    <cellStyle name="Normale 4 7 6" xfId="42844" xr:uid="{00000000-0005-0000-0000-0000D8A60000}"/>
    <cellStyle name="Normale 4 7 7" xfId="42845" xr:uid="{00000000-0005-0000-0000-0000D9A60000}"/>
    <cellStyle name="Normale 5" xfId="42846" xr:uid="{00000000-0005-0000-0000-0000DAA60000}"/>
    <cellStyle name="Normale 5 10" xfId="42847" xr:uid="{00000000-0005-0000-0000-0000DBA60000}"/>
    <cellStyle name="Normale 5 10 2" xfId="42848" xr:uid="{00000000-0005-0000-0000-0000DCA60000}"/>
    <cellStyle name="Normale 5 10 3" xfId="42849" xr:uid="{00000000-0005-0000-0000-0000DDA60000}"/>
    <cellStyle name="Normale 5 11" xfId="42850" xr:uid="{00000000-0005-0000-0000-0000DEA60000}"/>
    <cellStyle name="Normale 5 11 2" xfId="42851" xr:uid="{00000000-0005-0000-0000-0000DFA60000}"/>
    <cellStyle name="Normale 5 11 3" xfId="42852" xr:uid="{00000000-0005-0000-0000-0000E0A60000}"/>
    <cellStyle name="Normale 5 12" xfId="42853" xr:uid="{00000000-0005-0000-0000-0000E1A60000}"/>
    <cellStyle name="Normale 5 12 2" xfId="42854" xr:uid="{00000000-0005-0000-0000-0000E2A60000}"/>
    <cellStyle name="Normale 5 12 3" xfId="42855" xr:uid="{00000000-0005-0000-0000-0000E3A60000}"/>
    <cellStyle name="Normale 5 13" xfId="42856" xr:uid="{00000000-0005-0000-0000-0000E4A60000}"/>
    <cellStyle name="Normale 5 14" xfId="42857" xr:uid="{00000000-0005-0000-0000-0000E5A60000}"/>
    <cellStyle name="Normale 5 2" xfId="42858" xr:uid="{00000000-0005-0000-0000-0000E6A60000}"/>
    <cellStyle name="Normale 5 2 10" xfId="42859" xr:uid="{00000000-0005-0000-0000-0000E7A60000}"/>
    <cellStyle name="Normale 5 2 10 2" xfId="42860" xr:uid="{00000000-0005-0000-0000-0000E8A60000}"/>
    <cellStyle name="Normale 5 2 10 3" xfId="42861" xr:uid="{00000000-0005-0000-0000-0000E9A60000}"/>
    <cellStyle name="Normale 5 2 11" xfId="42862" xr:uid="{00000000-0005-0000-0000-0000EAA60000}"/>
    <cellStyle name="Normale 5 2 11 2" xfId="42863" xr:uid="{00000000-0005-0000-0000-0000EBA60000}"/>
    <cellStyle name="Normale 5 2 11 3" xfId="42864" xr:uid="{00000000-0005-0000-0000-0000ECA60000}"/>
    <cellStyle name="Normale 5 2 12" xfId="42865" xr:uid="{00000000-0005-0000-0000-0000EDA60000}"/>
    <cellStyle name="Normale 5 2 12 2" xfId="42866" xr:uid="{00000000-0005-0000-0000-0000EEA60000}"/>
    <cellStyle name="Normale 5 2 12 3" xfId="42867" xr:uid="{00000000-0005-0000-0000-0000EFA60000}"/>
    <cellStyle name="Normale 5 2 13" xfId="42868" xr:uid="{00000000-0005-0000-0000-0000F0A60000}"/>
    <cellStyle name="Normale 5 2 14" xfId="42869" xr:uid="{00000000-0005-0000-0000-0000F1A60000}"/>
    <cellStyle name="Normale 5 2 2" xfId="42870" xr:uid="{00000000-0005-0000-0000-0000F2A60000}"/>
    <cellStyle name="Normale 5 2 2 10" xfId="42871" xr:uid="{00000000-0005-0000-0000-0000F3A60000}"/>
    <cellStyle name="Normale 5 2 2 10 2" xfId="42872" xr:uid="{00000000-0005-0000-0000-0000F4A60000}"/>
    <cellStyle name="Normale 5 2 2 10 3" xfId="42873" xr:uid="{00000000-0005-0000-0000-0000F5A60000}"/>
    <cellStyle name="Normale 5 2 2 11" xfId="42874" xr:uid="{00000000-0005-0000-0000-0000F6A60000}"/>
    <cellStyle name="Normale 5 2 2 12" xfId="42875" xr:uid="{00000000-0005-0000-0000-0000F7A60000}"/>
    <cellStyle name="Normale 5 2 2 2" xfId="42876" xr:uid="{00000000-0005-0000-0000-0000F8A60000}"/>
    <cellStyle name="Normale 5 2 2 2 10" xfId="42877" xr:uid="{00000000-0005-0000-0000-0000F9A60000}"/>
    <cellStyle name="Normale 5 2 2 2 2" xfId="42878" xr:uid="{00000000-0005-0000-0000-0000FAA60000}"/>
    <cellStyle name="Normale 5 2 2 2 2 2" xfId="42879" xr:uid="{00000000-0005-0000-0000-0000FBA60000}"/>
    <cellStyle name="Normale 5 2 2 2 2 2 2" xfId="42880" xr:uid="{00000000-0005-0000-0000-0000FCA60000}"/>
    <cellStyle name="Normale 5 2 2 2 2 2 2 2" xfId="42881" xr:uid="{00000000-0005-0000-0000-0000FDA60000}"/>
    <cellStyle name="Normale 5 2 2 2 2 2 2 3" xfId="42882" xr:uid="{00000000-0005-0000-0000-0000FEA60000}"/>
    <cellStyle name="Normale 5 2 2 2 2 2 3" xfId="42883" xr:uid="{00000000-0005-0000-0000-0000FFA60000}"/>
    <cellStyle name="Normale 5 2 2 2 2 2 4" xfId="42884" xr:uid="{00000000-0005-0000-0000-000000A70000}"/>
    <cellStyle name="Normale 5 2 2 2 2 3" xfId="42885" xr:uid="{00000000-0005-0000-0000-000001A70000}"/>
    <cellStyle name="Normale 5 2 2 2 2 3 2" xfId="42886" xr:uid="{00000000-0005-0000-0000-000002A70000}"/>
    <cellStyle name="Normale 5 2 2 2 2 3 3" xfId="42887" xr:uid="{00000000-0005-0000-0000-000003A70000}"/>
    <cellStyle name="Normale 5 2 2 2 2 4" xfId="42888" xr:uid="{00000000-0005-0000-0000-000004A70000}"/>
    <cellStyle name="Normale 5 2 2 2 2 4 2" xfId="42889" xr:uid="{00000000-0005-0000-0000-000005A70000}"/>
    <cellStyle name="Normale 5 2 2 2 2 4 3" xfId="42890" xr:uid="{00000000-0005-0000-0000-000006A70000}"/>
    <cellStyle name="Normale 5 2 2 2 2 5" xfId="42891" xr:uid="{00000000-0005-0000-0000-000007A70000}"/>
    <cellStyle name="Normale 5 2 2 2 2 5 2" xfId="42892" xr:uid="{00000000-0005-0000-0000-000008A70000}"/>
    <cellStyle name="Normale 5 2 2 2 2 5 3" xfId="42893" xr:uid="{00000000-0005-0000-0000-000009A70000}"/>
    <cellStyle name="Normale 5 2 2 2 2 6" xfId="42894" xr:uid="{00000000-0005-0000-0000-00000AA70000}"/>
    <cellStyle name="Normale 5 2 2 2 2 7" xfId="42895" xr:uid="{00000000-0005-0000-0000-00000BA70000}"/>
    <cellStyle name="Normale 5 2 2 2 3" xfId="42896" xr:uid="{00000000-0005-0000-0000-00000CA70000}"/>
    <cellStyle name="Normale 5 2 2 2 3 2" xfId="42897" xr:uid="{00000000-0005-0000-0000-00000DA70000}"/>
    <cellStyle name="Normale 5 2 2 2 3 2 2" xfId="42898" xr:uid="{00000000-0005-0000-0000-00000EA70000}"/>
    <cellStyle name="Normale 5 2 2 2 3 2 2 2" xfId="42899" xr:uid="{00000000-0005-0000-0000-00000FA70000}"/>
    <cellStyle name="Normale 5 2 2 2 3 2 2 3" xfId="42900" xr:uid="{00000000-0005-0000-0000-000010A70000}"/>
    <cellStyle name="Normale 5 2 2 2 3 2 3" xfId="42901" xr:uid="{00000000-0005-0000-0000-000011A70000}"/>
    <cellStyle name="Normale 5 2 2 2 3 2 4" xfId="42902" xr:uid="{00000000-0005-0000-0000-000012A70000}"/>
    <cellStyle name="Normale 5 2 2 2 3 3" xfId="42903" xr:uid="{00000000-0005-0000-0000-000013A70000}"/>
    <cellStyle name="Normale 5 2 2 2 3 3 2" xfId="42904" xr:uid="{00000000-0005-0000-0000-000014A70000}"/>
    <cellStyle name="Normale 5 2 2 2 3 3 3" xfId="42905" xr:uid="{00000000-0005-0000-0000-000015A70000}"/>
    <cellStyle name="Normale 5 2 2 2 3 4" xfId="42906" xr:uid="{00000000-0005-0000-0000-000016A70000}"/>
    <cellStyle name="Normale 5 2 2 2 3 4 2" xfId="42907" xr:uid="{00000000-0005-0000-0000-000017A70000}"/>
    <cellStyle name="Normale 5 2 2 2 3 4 3" xfId="42908" xr:uid="{00000000-0005-0000-0000-000018A70000}"/>
    <cellStyle name="Normale 5 2 2 2 3 5" xfId="42909" xr:uid="{00000000-0005-0000-0000-000019A70000}"/>
    <cellStyle name="Normale 5 2 2 2 3 5 2" xfId="42910" xr:uid="{00000000-0005-0000-0000-00001AA70000}"/>
    <cellStyle name="Normale 5 2 2 2 3 5 3" xfId="42911" xr:uid="{00000000-0005-0000-0000-00001BA70000}"/>
    <cellStyle name="Normale 5 2 2 2 3 6" xfId="42912" xr:uid="{00000000-0005-0000-0000-00001CA70000}"/>
    <cellStyle name="Normale 5 2 2 2 3 7" xfId="42913" xr:uid="{00000000-0005-0000-0000-00001DA70000}"/>
    <cellStyle name="Normale 5 2 2 2 4" xfId="42914" xr:uid="{00000000-0005-0000-0000-00001EA70000}"/>
    <cellStyle name="Normale 5 2 2 2 4 2" xfId="42915" xr:uid="{00000000-0005-0000-0000-00001FA70000}"/>
    <cellStyle name="Normale 5 2 2 2 4 2 2" xfId="42916" xr:uid="{00000000-0005-0000-0000-000020A70000}"/>
    <cellStyle name="Normale 5 2 2 2 4 2 2 2" xfId="42917" xr:uid="{00000000-0005-0000-0000-000021A70000}"/>
    <cellStyle name="Normale 5 2 2 2 4 2 2 3" xfId="42918" xr:uid="{00000000-0005-0000-0000-000022A70000}"/>
    <cellStyle name="Normale 5 2 2 2 4 2 3" xfId="42919" xr:uid="{00000000-0005-0000-0000-000023A70000}"/>
    <cellStyle name="Normale 5 2 2 2 4 2 4" xfId="42920" xr:uid="{00000000-0005-0000-0000-000024A70000}"/>
    <cellStyle name="Normale 5 2 2 2 4 3" xfId="42921" xr:uid="{00000000-0005-0000-0000-000025A70000}"/>
    <cellStyle name="Normale 5 2 2 2 4 3 2" xfId="42922" xr:uid="{00000000-0005-0000-0000-000026A70000}"/>
    <cellStyle name="Normale 5 2 2 2 4 3 3" xfId="42923" xr:uid="{00000000-0005-0000-0000-000027A70000}"/>
    <cellStyle name="Normale 5 2 2 2 4 4" xfId="42924" xr:uid="{00000000-0005-0000-0000-000028A70000}"/>
    <cellStyle name="Normale 5 2 2 2 4 4 2" xfId="42925" xr:uid="{00000000-0005-0000-0000-000029A70000}"/>
    <cellStyle name="Normale 5 2 2 2 4 4 3" xfId="42926" xr:uid="{00000000-0005-0000-0000-00002AA70000}"/>
    <cellStyle name="Normale 5 2 2 2 4 5" xfId="42927" xr:uid="{00000000-0005-0000-0000-00002BA70000}"/>
    <cellStyle name="Normale 5 2 2 2 4 5 2" xfId="42928" xr:uid="{00000000-0005-0000-0000-00002CA70000}"/>
    <cellStyle name="Normale 5 2 2 2 4 5 3" xfId="42929" xr:uid="{00000000-0005-0000-0000-00002DA70000}"/>
    <cellStyle name="Normale 5 2 2 2 4 6" xfId="42930" xr:uid="{00000000-0005-0000-0000-00002EA70000}"/>
    <cellStyle name="Normale 5 2 2 2 4 7" xfId="42931" xr:uid="{00000000-0005-0000-0000-00002FA70000}"/>
    <cellStyle name="Normale 5 2 2 2 5" xfId="42932" xr:uid="{00000000-0005-0000-0000-000030A70000}"/>
    <cellStyle name="Normale 5 2 2 2 5 2" xfId="42933" xr:uid="{00000000-0005-0000-0000-000031A70000}"/>
    <cellStyle name="Normale 5 2 2 2 5 2 2" xfId="42934" xr:uid="{00000000-0005-0000-0000-000032A70000}"/>
    <cellStyle name="Normale 5 2 2 2 5 2 3" xfId="42935" xr:uid="{00000000-0005-0000-0000-000033A70000}"/>
    <cellStyle name="Normale 5 2 2 2 5 3" xfId="42936" xr:uid="{00000000-0005-0000-0000-000034A70000}"/>
    <cellStyle name="Normale 5 2 2 2 5 4" xfId="42937" xr:uid="{00000000-0005-0000-0000-000035A70000}"/>
    <cellStyle name="Normale 5 2 2 2 6" xfId="42938" xr:uid="{00000000-0005-0000-0000-000036A70000}"/>
    <cellStyle name="Normale 5 2 2 2 6 2" xfId="42939" xr:uid="{00000000-0005-0000-0000-000037A70000}"/>
    <cellStyle name="Normale 5 2 2 2 6 3" xfId="42940" xr:uid="{00000000-0005-0000-0000-000038A70000}"/>
    <cellStyle name="Normale 5 2 2 2 7" xfId="42941" xr:uid="{00000000-0005-0000-0000-000039A70000}"/>
    <cellStyle name="Normale 5 2 2 2 7 2" xfId="42942" xr:uid="{00000000-0005-0000-0000-00003AA70000}"/>
    <cellStyle name="Normale 5 2 2 2 7 3" xfId="42943" xr:uid="{00000000-0005-0000-0000-00003BA70000}"/>
    <cellStyle name="Normale 5 2 2 2 8" xfId="42944" xr:uid="{00000000-0005-0000-0000-00003CA70000}"/>
    <cellStyle name="Normale 5 2 2 2 8 2" xfId="42945" xr:uid="{00000000-0005-0000-0000-00003DA70000}"/>
    <cellStyle name="Normale 5 2 2 2 8 3" xfId="42946" xr:uid="{00000000-0005-0000-0000-00003EA70000}"/>
    <cellStyle name="Normale 5 2 2 2 9" xfId="42947" xr:uid="{00000000-0005-0000-0000-00003FA70000}"/>
    <cellStyle name="Normale 5 2 2 3" xfId="42948" xr:uid="{00000000-0005-0000-0000-000040A70000}"/>
    <cellStyle name="Normale 5 2 2 3 10" xfId="42949" xr:uid="{00000000-0005-0000-0000-000041A70000}"/>
    <cellStyle name="Normale 5 2 2 3 2" xfId="42950" xr:uid="{00000000-0005-0000-0000-000042A70000}"/>
    <cellStyle name="Normale 5 2 2 3 2 2" xfId="42951" xr:uid="{00000000-0005-0000-0000-000043A70000}"/>
    <cellStyle name="Normale 5 2 2 3 2 2 2" xfId="42952" xr:uid="{00000000-0005-0000-0000-000044A70000}"/>
    <cellStyle name="Normale 5 2 2 3 2 2 2 2" xfId="42953" xr:uid="{00000000-0005-0000-0000-000045A70000}"/>
    <cellStyle name="Normale 5 2 2 3 2 2 2 3" xfId="42954" xr:uid="{00000000-0005-0000-0000-000046A70000}"/>
    <cellStyle name="Normale 5 2 2 3 2 2 3" xfId="42955" xr:uid="{00000000-0005-0000-0000-000047A70000}"/>
    <cellStyle name="Normale 5 2 2 3 2 2 4" xfId="42956" xr:uid="{00000000-0005-0000-0000-000048A70000}"/>
    <cellStyle name="Normale 5 2 2 3 2 3" xfId="42957" xr:uid="{00000000-0005-0000-0000-000049A70000}"/>
    <cellStyle name="Normale 5 2 2 3 2 3 2" xfId="42958" xr:uid="{00000000-0005-0000-0000-00004AA70000}"/>
    <cellStyle name="Normale 5 2 2 3 2 3 3" xfId="42959" xr:uid="{00000000-0005-0000-0000-00004BA70000}"/>
    <cellStyle name="Normale 5 2 2 3 2 4" xfId="42960" xr:uid="{00000000-0005-0000-0000-00004CA70000}"/>
    <cellStyle name="Normale 5 2 2 3 2 4 2" xfId="42961" xr:uid="{00000000-0005-0000-0000-00004DA70000}"/>
    <cellStyle name="Normale 5 2 2 3 2 4 3" xfId="42962" xr:uid="{00000000-0005-0000-0000-00004EA70000}"/>
    <cellStyle name="Normale 5 2 2 3 2 5" xfId="42963" xr:uid="{00000000-0005-0000-0000-00004FA70000}"/>
    <cellStyle name="Normale 5 2 2 3 2 5 2" xfId="42964" xr:uid="{00000000-0005-0000-0000-000050A70000}"/>
    <cellStyle name="Normale 5 2 2 3 2 5 3" xfId="42965" xr:uid="{00000000-0005-0000-0000-000051A70000}"/>
    <cellStyle name="Normale 5 2 2 3 2 6" xfId="42966" xr:uid="{00000000-0005-0000-0000-000052A70000}"/>
    <cellStyle name="Normale 5 2 2 3 2 7" xfId="42967" xr:uid="{00000000-0005-0000-0000-000053A70000}"/>
    <cellStyle name="Normale 5 2 2 3 3" xfId="42968" xr:uid="{00000000-0005-0000-0000-000054A70000}"/>
    <cellStyle name="Normale 5 2 2 3 3 2" xfId="42969" xr:uid="{00000000-0005-0000-0000-000055A70000}"/>
    <cellStyle name="Normale 5 2 2 3 3 2 2" xfId="42970" xr:uid="{00000000-0005-0000-0000-000056A70000}"/>
    <cellStyle name="Normale 5 2 2 3 3 2 2 2" xfId="42971" xr:uid="{00000000-0005-0000-0000-000057A70000}"/>
    <cellStyle name="Normale 5 2 2 3 3 2 2 3" xfId="42972" xr:uid="{00000000-0005-0000-0000-000058A70000}"/>
    <cellStyle name="Normale 5 2 2 3 3 2 3" xfId="42973" xr:uid="{00000000-0005-0000-0000-000059A70000}"/>
    <cellStyle name="Normale 5 2 2 3 3 2 4" xfId="42974" xr:uid="{00000000-0005-0000-0000-00005AA70000}"/>
    <cellStyle name="Normale 5 2 2 3 3 3" xfId="42975" xr:uid="{00000000-0005-0000-0000-00005BA70000}"/>
    <cellStyle name="Normale 5 2 2 3 3 3 2" xfId="42976" xr:uid="{00000000-0005-0000-0000-00005CA70000}"/>
    <cellStyle name="Normale 5 2 2 3 3 3 3" xfId="42977" xr:uid="{00000000-0005-0000-0000-00005DA70000}"/>
    <cellStyle name="Normale 5 2 2 3 3 4" xfId="42978" xr:uid="{00000000-0005-0000-0000-00005EA70000}"/>
    <cellStyle name="Normale 5 2 2 3 3 4 2" xfId="42979" xr:uid="{00000000-0005-0000-0000-00005FA70000}"/>
    <cellStyle name="Normale 5 2 2 3 3 4 3" xfId="42980" xr:uid="{00000000-0005-0000-0000-000060A70000}"/>
    <cellStyle name="Normale 5 2 2 3 3 5" xfId="42981" xr:uid="{00000000-0005-0000-0000-000061A70000}"/>
    <cellStyle name="Normale 5 2 2 3 3 5 2" xfId="42982" xr:uid="{00000000-0005-0000-0000-000062A70000}"/>
    <cellStyle name="Normale 5 2 2 3 3 5 3" xfId="42983" xr:uid="{00000000-0005-0000-0000-000063A70000}"/>
    <cellStyle name="Normale 5 2 2 3 3 6" xfId="42984" xr:uid="{00000000-0005-0000-0000-000064A70000}"/>
    <cellStyle name="Normale 5 2 2 3 3 7" xfId="42985" xr:uid="{00000000-0005-0000-0000-000065A70000}"/>
    <cellStyle name="Normale 5 2 2 3 4" xfId="42986" xr:uid="{00000000-0005-0000-0000-000066A70000}"/>
    <cellStyle name="Normale 5 2 2 3 4 2" xfId="42987" xr:uid="{00000000-0005-0000-0000-000067A70000}"/>
    <cellStyle name="Normale 5 2 2 3 4 2 2" xfId="42988" xr:uid="{00000000-0005-0000-0000-000068A70000}"/>
    <cellStyle name="Normale 5 2 2 3 4 2 2 2" xfId="42989" xr:uid="{00000000-0005-0000-0000-000069A70000}"/>
    <cellStyle name="Normale 5 2 2 3 4 2 2 3" xfId="42990" xr:uid="{00000000-0005-0000-0000-00006AA70000}"/>
    <cellStyle name="Normale 5 2 2 3 4 2 3" xfId="42991" xr:uid="{00000000-0005-0000-0000-00006BA70000}"/>
    <cellStyle name="Normale 5 2 2 3 4 2 4" xfId="42992" xr:uid="{00000000-0005-0000-0000-00006CA70000}"/>
    <cellStyle name="Normale 5 2 2 3 4 3" xfId="42993" xr:uid="{00000000-0005-0000-0000-00006DA70000}"/>
    <cellStyle name="Normale 5 2 2 3 4 3 2" xfId="42994" xr:uid="{00000000-0005-0000-0000-00006EA70000}"/>
    <cellStyle name="Normale 5 2 2 3 4 3 3" xfId="42995" xr:uid="{00000000-0005-0000-0000-00006FA70000}"/>
    <cellStyle name="Normale 5 2 2 3 4 4" xfId="42996" xr:uid="{00000000-0005-0000-0000-000070A70000}"/>
    <cellStyle name="Normale 5 2 2 3 4 4 2" xfId="42997" xr:uid="{00000000-0005-0000-0000-000071A70000}"/>
    <cellStyle name="Normale 5 2 2 3 4 4 3" xfId="42998" xr:uid="{00000000-0005-0000-0000-000072A70000}"/>
    <cellStyle name="Normale 5 2 2 3 4 5" xfId="42999" xr:uid="{00000000-0005-0000-0000-000073A70000}"/>
    <cellStyle name="Normale 5 2 2 3 4 5 2" xfId="43000" xr:uid="{00000000-0005-0000-0000-000074A70000}"/>
    <cellStyle name="Normale 5 2 2 3 4 5 3" xfId="43001" xr:uid="{00000000-0005-0000-0000-000075A70000}"/>
    <cellStyle name="Normale 5 2 2 3 4 6" xfId="43002" xr:uid="{00000000-0005-0000-0000-000076A70000}"/>
    <cellStyle name="Normale 5 2 2 3 4 7" xfId="43003" xr:uid="{00000000-0005-0000-0000-000077A70000}"/>
    <cellStyle name="Normale 5 2 2 3 5" xfId="43004" xr:uid="{00000000-0005-0000-0000-000078A70000}"/>
    <cellStyle name="Normale 5 2 2 3 5 2" xfId="43005" xr:uid="{00000000-0005-0000-0000-000079A70000}"/>
    <cellStyle name="Normale 5 2 2 3 5 2 2" xfId="43006" xr:uid="{00000000-0005-0000-0000-00007AA70000}"/>
    <cellStyle name="Normale 5 2 2 3 5 2 3" xfId="43007" xr:uid="{00000000-0005-0000-0000-00007BA70000}"/>
    <cellStyle name="Normale 5 2 2 3 5 3" xfId="43008" xr:uid="{00000000-0005-0000-0000-00007CA70000}"/>
    <cellStyle name="Normale 5 2 2 3 5 4" xfId="43009" xr:uid="{00000000-0005-0000-0000-00007DA70000}"/>
    <cellStyle name="Normale 5 2 2 3 6" xfId="43010" xr:uid="{00000000-0005-0000-0000-00007EA70000}"/>
    <cellStyle name="Normale 5 2 2 3 6 2" xfId="43011" xr:uid="{00000000-0005-0000-0000-00007FA70000}"/>
    <cellStyle name="Normale 5 2 2 3 6 3" xfId="43012" xr:uid="{00000000-0005-0000-0000-000080A70000}"/>
    <cellStyle name="Normale 5 2 2 3 7" xfId="43013" xr:uid="{00000000-0005-0000-0000-000081A70000}"/>
    <cellStyle name="Normale 5 2 2 3 7 2" xfId="43014" xr:uid="{00000000-0005-0000-0000-000082A70000}"/>
    <cellStyle name="Normale 5 2 2 3 7 3" xfId="43015" xr:uid="{00000000-0005-0000-0000-000083A70000}"/>
    <cellStyle name="Normale 5 2 2 3 8" xfId="43016" xr:uid="{00000000-0005-0000-0000-000084A70000}"/>
    <cellStyle name="Normale 5 2 2 3 8 2" xfId="43017" xr:uid="{00000000-0005-0000-0000-000085A70000}"/>
    <cellStyle name="Normale 5 2 2 3 8 3" xfId="43018" xr:uid="{00000000-0005-0000-0000-000086A70000}"/>
    <cellStyle name="Normale 5 2 2 3 9" xfId="43019" xr:uid="{00000000-0005-0000-0000-000087A70000}"/>
    <cellStyle name="Normale 5 2 2 4" xfId="43020" xr:uid="{00000000-0005-0000-0000-000088A70000}"/>
    <cellStyle name="Normale 5 2 2 4 2" xfId="43021" xr:uid="{00000000-0005-0000-0000-000089A70000}"/>
    <cellStyle name="Normale 5 2 2 4 2 2" xfId="43022" xr:uid="{00000000-0005-0000-0000-00008AA70000}"/>
    <cellStyle name="Normale 5 2 2 4 2 2 2" xfId="43023" xr:uid="{00000000-0005-0000-0000-00008BA70000}"/>
    <cellStyle name="Normale 5 2 2 4 2 2 3" xfId="43024" xr:uid="{00000000-0005-0000-0000-00008CA70000}"/>
    <cellStyle name="Normale 5 2 2 4 2 3" xfId="43025" xr:uid="{00000000-0005-0000-0000-00008DA70000}"/>
    <cellStyle name="Normale 5 2 2 4 2 4" xfId="43026" xr:uid="{00000000-0005-0000-0000-00008EA70000}"/>
    <cellStyle name="Normale 5 2 2 4 3" xfId="43027" xr:uid="{00000000-0005-0000-0000-00008FA70000}"/>
    <cellStyle name="Normale 5 2 2 4 3 2" xfId="43028" xr:uid="{00000000-0005-0000-0000-000090A70000}"/>
    <cellStyle name="Normale 5 2 2 4 3 3" xfId="43029" xr:uid="{00000000-0005-0000-0000-000091A70000}"/>
    <cellStyle name="Normale 5 2 2 4 4" xfId="43030" xr:uid="{00000000-0005-0000-0000-000092A70000}"/>
    <cellStyle name="Normale 5 2 2 4 4 2" xfId="43031" xr:uid="{00000000-0005-0000-0000-000093A70000}"/>
    <cellStyle name="Normale 5 2 2 4 4 3" xfId="43032" xr:uid="{00000000-0005-0000-0000-000094A70000}"/>
    <cellStyle name="Normale 5 2 2 4 5" xfId="43033" xr:uid="{00000000-0005-0000-0000-000095A70000}"/>
    <cellStyle name="Normale 5 2 2 4 5 2" xfId="43034" xr:uid="{00000000-0005-0000-0000-000096A70000}"/>
    <cellStyle name="Normale 5 2 2 4 5 3" xfId="43035" xr:uid="{00000000-0005-0000-0000-000097A70000}"/>
    <cellStyle name="Normale 5 2 2 4 6" xfId="43036" xr:uid="{00000000-0005-0000-0000-000098A70000}"/>
    <cellStyle name="Normale 5 2 2 4 7" xfId="43037" xr:uid="{00000000-0005-0000-0000-000099A70000}"/>
    <cellStyle name="Normale 5 2 2 5" xfId="43038" xr:uid="{00000000-0005-0000-0000-00009AA70000}"/>
    <cellStyle name="Normale 5 2 2 5 2" xfId="43039" xr:uid="{00000000-0005-0000-0000-00009BA70000}"/>
    <cellStyle name="Normale 5 2 2 5 2 2" xfId="43040" xr:uid="{00000000-0005-0000-0000-00009CA70000}"/>
    <cellStyle name="Normale 5 2 2 5 2 2 2" xfId="43041" xr:uid="{00000000-0005-0000-0000-00009DA70000}"/>
    <cellStyle name="Normale 5 2 2 5 2 2 3" xfId="43042" xr:uid="{00000000-0005-0000-0000-00009EA70000}"/>
    <cellStyle name="Normale 5 2 2 5 2 3" xfId="43043" xr:uid="{00000000-0005-0000-0000-00009FA70000}"/>
    <cellStyle name="Normale 5 2 2 5 2 4" xfId="43044" xr:uid="{00000000-0005-0000-0000-0000A0A70000}"/>
    <cellStyle name="Normale 5 2 2 5 3" xfId="43045" xr:uid="{00000000-0005-0000-0000-0000A1A70000}"/>
    <cellStyle name="Normale 5 2 2 5 3 2" xfId="43046" xr:uid="{00000000-0005-0000-0000-0000A2A70000}"/>
    <cellStyle name="Normale 5 2 2 5 3 3" xfId="43047" xr:uid="{00000000-0005-0000-0000-0000A3A70000}"/>
    <cellStyle name="Normale 5 2 2 5 4" xfId="43048" xr:uid="{00000000-0005-0000-0000-0000A4A70000}"/>
    <cellStyle name="Normale 5 2 2 5 4 2" xfId="43049" xr:uid="{00000000-0005-0000-0000-0000A5A70000}"/>
    <cellStyle name="Normale 5 2 2 5 4 3" xfId="43050" xr:uid="{00000000-0005-0000-0000-0000A6A70000}"/>
    <cellStyle name="Normale 5 2 2 5 5" xfId="43051" xr:uid="{00000000-0005-0000-0000-0000A7A70000}"/>
    <cellStyle name="Normale 5 2 2 5 5 2" xfId="43052" xr:uid="{00000000-0005-0000-0000-0000A8A70000}"/>
    <cellStyle name="Normale 5 2 2 5 5 3" xfId="43053" xr:uid="{00000000-0005-0000-0000-0000A9A70000}"/>
    <cellStyle name="Normale 5 2 2 5 6" xfId="43054" xr:uid="{00000000-0005-0000-0000-0000AAA70000}"/>
    <cellStyle name="Normale 5 2 2 5 7" xfId="43055" xr:uid="{00000000-0005-0000-0000-0000ABA70000}"/>
    <cellStyle name="Normale 5 2 2 6" xfId="43056" xr:uid="{00000000-0005-0000-0000-0000ACA70000}"/>
    <cellStyle name="Normale 5 2 2 6 2" xfId="43057" xr:uid="{00000000-0005-0000-0000-0000ADA70000}"/>
    <cellStyle name="Normale 5 2 2 6 2 2" xfId="43058" xr:uid="{00000000-0005-0000-0000-0000AEA70000}"/>
    <cellStyle name="Normale 5 2 2 6 2 2 2" xfId="43059" xr:uid="{00000000-0005-0000-0000-0000AFA70000}"/>
    <cellStyle name="Normale 5 2 2 6 2 2 3" xfId="43060" xr:uid="{00000000-0005-0000-0000-0000B0A70000}"/>
    <cellStyle name="Normale 5 2 2 6 2 3" xfId="43061" xr:uid="{00000000-0005-0000-0000-0000B1A70000}"/>
    <cellStyle name="Normale 5 2 2 6 2 4" xfId="43062" xr:uid="{00000000-0005-0000-0000-0000B2A70000}"/>
    <cellStyle name="Normale 5 2 2 6 3" xfId="43063" xr:uid="{00000000-0005-0000-0000-0000B3A70000}"/>
    <cellStyle name="Normale 5 2 2 6 3 2" xfId="43064" xr:uid="{00000000-0005-0000-0000-0000B4A70000}"/>
    <cellStyle name="Normale 5 2 2 6 3 3" xfId="43065" xr:uid="{00000000-0005-0000-0000-0000B5A70000}"/>
    <cellStyle name="Normale 5 2 2 6 4" xfId="43066" xr:uid="{00000000-0005-0000-0000-0000B6A70000}"/>
    <cellStyle name="Normale 5 2 2 6 4 2" xfId="43067" xr:uid="{00000000-0005-0000-0000-0000B7A70000}"/>
    <cellStyle name="Normale 5 2 2 6 4 3" xfId="43068" xr:uid="{00000000-0005-0000-0000-0000B8A70000}"/>
    <cellStyle name="Normale 5 2 2 6 5" xfId="43069" xr:uid="{00000000-0005-0000-0000-0000B9A70000}"/>
    <cellStyle name="Normale 5 2 2 6 5 2" xfId="43070" xr:uid="{00000000-0005-0000-0000-0000BAA70000}"/>
    <cellStyle name="Normale 5 2 2 6 5 3" xfId="43071" xr:uid="{00000000-0005-0000-0000-0000BBA70000}"/>
    <cellStyle name="Normale 5 2 2 6 6" xfId="43072" xr:uid="{00000000-0005-0000-0000-0000BCA70000}"/>
    <cellStyle name="Normale 5 2 2 6 7" xfId="43073" xr:uid="{00000000-0005-0000-0000-0000BDA70000}"/>
    <cellStyle name="Normale 5 2 2 7" xfId="43074" xr:uid="{00000000-0005-0000-0000-0000BEA70000}"/>
    <cellStyle name="Normale 5 2 2 7 2" xfId="43075" xr:uid="{00000000-0005-0000-0000-0000BFA70000}"/>
    <cellStyle name="Normale 5 2 2 7 2 2" xfId="43076" xr:uid="{00000000-0005-0000-0000-0000C0A70000}"/>
    <cellStyle name="Normale 5 2 2 7 2 3" xfId="43077" xr:uid="{00000000-0005-0000-0000-0000C1A70000}"/>
    <cellStyle name="Normale 5 2 2 7 3" xfId="43078" xr:uid="{00000000-0005-0000-0000-0000C2A70000}"/>
    <cellStyle name="Normale 5 2 2 7 4" xfId="43079" xr:uid="{00000000-0005-0000-0000-0000C3A70000}"/>
    <cellStyle name="Normale 5 2 2 8" xfId="43080" xr:uid="{00000000-0005-0000-0000-0000C4A70000}"/>
    <cellStyle name="Normale 5 2 2 8 2" xfId="43081" xr:uid="{00000000-0005-0000-0000-0000C5A70000}"/>
    <cellStyle name="Normale 5 2 2 8 3" xfId="43082" xr:uid="{00000000-0005-0000-0000-0000C6A70000}"/>
    <cellStyle name="Normale 5 2 2 9" xfId="43083" xr:uid="{00000000-0005-0000-0000-0000C7A70000}"/>
    <cellStyle name="Normale 5 2 2 9 2" xfId="43084" xr:uid="{00000000-0005-0000-0000-0000C8A70000}"/>
    <cellStyle name="Normale 5 2 2 9 3" xfId="43085" xr:uid="{00000000-0005-0000-0000-0000C9A70000}"/>
    <cellStyle name="Normale 5 2 3" xfId="43086" xr:uid="{00000000-0005-0000-0000-0000CAA70000}"/>
    <cellStyle name="Normale 5 2 3 10" xfId="43087" xr:uid="{00000000-0005-0000-0000-0000CBA70000}"/>
    <cellStyle name="Normale 5 2 3 10 2" xfId="43088" xr:uid="{00000000-0005-0000-0000-0000CCA70000}"/>
    <cellStyle name="Normale 5 2 3 10 3" xfId="43089" xr:uid="{00000000-0005-0000-0000-0000CDA70000}"/>
    <cellStyle name="Normale 5 2 3 11" xfId="43090" xr:uid="{00000000-0005-0000-0000-0000CEA70000}"/>
    <cellStyle name="Normale 5 2 3 11 2" xfId="43091" xr:uid="{00000000-0005-0000-0000-0000CFA70000}"/>
    <cellStyle name="Normale 5 2 3 11 3" xfId="43092" xr:uid="{00000000-0005-0000-0000-0000D0A70000}"/>
    <cellStyle name="Normale 5 2 3 12" xfId="43093" xr:uid="{00000000-0005-0000-0000-0000D1A70000}"/>
    <cellStyle name="Normale 5 2 3 13" xfId="43094" xr:uid="{00000000-0005-0000-0000-0000D2A70000}"/>
    <cellStyle name="Normale 5 2 3 2" xfId="43095" xr:uid="{00000000-0005-0000-0000-0000D3A70000}"/>
    <cellStyle name="Normale 5 2 3 2 10" xfId="43096" xr:uid="{00000000-0005-0000-0000-0000D4A70000}"/>
    <cellStyle name="Normale 5 2 3 2 10 2" xfId="43097" xr:uid="{00000000-0005-0000-0000-0000D5A70000}"/>
    <cellStyle name="Normale 5 2 3 2 10 3" xfId="43098" xr:uid="{00000000-0005-0000-0000-0000D6A70000}"/>
    <cellStyle name="Normale 5 2 3 2 11" xfId="43099" xr:uid="{00000000-0005-0000-0000-0000D7A70000}"/>
    <cellStyle name="Normale 5 2 3 2 12" xfId="43100" xr:uid="{00000000-0005-0000-0000-0000D8A70000}"/>
    <cellStyle name="Normale 5 2 3 2 2" xfId="43101" xr:uid="{00000000-0005-0000-0000-0000D9A70000}"/>
    <cellStyle name="Normale 5 2 3 2 2 10" xfId="43102" xr:uid="{00000000-0005-0000-0000-0000DAA70000}"/>
    <cellStyle name="Normale 5 2 3 2 2 2" xfId="43103" xr:uid="{00000000-0005-0000-0000-0000DBA70000}"/>
    <cellStyle name="Normale 5 2 3 2 2 2 2" xfId="43104" xr:uid="{00000000-0005-0000-0000-0000DCA70000}"/>
    <cellStyle name="Normale 5 2 3 2 2 2 2 2" xfId="43105" xr:uid="{00000000-0005-0000-0000-0000DDA70000}"/>
    <cellStyle name="Normale 5 2 3 2 2 2 2 2 2" xfId="43106" xr:uid="{00000000-0005-0000-0000-0000DEA70000}"/>
    <cellStyle name="Normale 5 2 3 2 2 2 2 2 3" xfId="43107" xr:uid="{00000000-0005-0000-0000-0000DFA70000}"/>
    <cellStyle name="Normale 5 2 3 2 2 2 2 3" xfId="43108" xr:uid="{00000000-0005-0000-0000-0000E0A70000}"/>
    <cellStyle name="Normale 5 2 3 2 2 2 2 4" xfId="43109" xr:uid="{00000000-0005-0000-0000-0000E1A70000}"/>
    <cellStyle name="Normale 5 2 3 2 2 2 3" xfId="43110" xr:uid="{00000000-0005-0000-0000-0000E2A70000}"/>
    <cellStyle name="Normale 5 2 3 2 2 2 3 2" xfId="43111" xr:uid="{00000000-0005-0000-0000-0000E3A70000}"/>
    <cellStyle name="Normale 5 2 3 2 2 2 3 3" xfId="43112" xr:uid="{00000000-0005-0000-0000-0000E4A70000}"/>
    <cellStyle name="Normale 5 2 3 2 2 2 4" xfId="43113" xr:uid="{00000000-0005-0000-0000-0000E5A70000}"/>
    <cellStyle name="Normale 5 2 3 2 2 2 4 2" xfId="43114" xr:uid="{00000000-0005-0000-0000-0000E6A70000}"/>
    <cellStyle name="Normale 5 2 3 2 2 2 4 3" xfId="43115" xr:uid="{00000000-0005-0000-0000-0000E7A70000}"/>
    <cellStyle name="Normale 5 2 3 2 2 2 5" xfId="43116" xr:uid="{00000000-0005-0000-0000-0000E8A70000}"/>
    <cellStyle name="Normale 5 2 3 2 2 2 5 2" xfId="43117" xr:uid="{00000000-0005-0000-0000-0000E9A70000}"/>
    <cellStyle name="Normale 5 2 3 2 2 2 5 3" xfId="43118" xr:uid="{00000000-0005-0000-0000-0000EAA70000}"/>
    <cellStyle name="Normale 5 2 3 2 2 2 6" xfId="43119" xr:uid="{00000000-0005-0000-0000-0000EBA70000}"/>
    <cellStyle name="Normale 5 2 3 2 2 2 7" xfId="43120" xr:uid="{00000000-0005-0000-0000-0000ECA70000}"/>
    <cellStyle name="Normale 5 2 3 2 2 3" xfId="43121" xr:uid="{00000000-0005-0000-0000-0000EDA70000}"/>
    <cellStyle name="Normale 5 2 3 2 2 3 2" xfId="43122" xr:uid="{00000000-0005-0000-0000-0000EEA70000}"/>
    <cellStyle name="Normale 5 2 3 2 2 3 2 2" xfId="43123" xr:uid="{00000000-0005-0000-0000-0000EFA70000}"/>
    <cellStyle name="Normale 5 2 3 2 2 3 2 2 2" xfId="43124" xr:uid="{00000000-0005-0000-0000-0000F0A70000}"/>
    <cellStyle name="Normale 5 2 3 2 2 3 2 2 3" xfId="43125" xr:uid="{00000000-0005-0000-0000-0000F1A70000}"/>
    <cellStyle name="Normale 5 2 3 2 2 3 2 3" xfId="43126" xr:uid="{00000000-0005-0000-0000-0000F2A70000}"/>
    <cellStyle name="Normale 5 2 3 2 2 3 2 4" xfId="43127" xr:uid="{00000000-0005-0000-0000-0000F3A70000}"/>
    <cellStyle name="Normale 5 2 3 2 2 3 3" xfId="43128" xr:uid="{00000000-0005-0000-0000-0000F4A70000}"/>
    <cellStyle name="Normale 5 2 3 2 2 3 3 2" xfId="43129" xr:uid="{00000000-0005-0000-0000-0000F5A70000}"/>
    <cellStyle name="Normale 5 2 3 2 2 3 3 3" xfId="43130" xr:uid="{00000000-0005-0000-0000-0000F6A70000}"/>
    <cellStyle name="Normale 5 2 3 2 2 3 4" xfId="43131" xr:uid="{00000000-0005-0000-0000-0000F7A70000}"/>
    <cellStyle name="Normale 5 2 3 2 2 3 4 2" xfId="43132" xr:uid="{00000000-0005-0000-0000-0000F8A70000}"/>
    <cellStyle name="Normale 5 2 3 2 2 3 4 3" xfId="43133" xr:uid="{00000000-0005-0000-0000-0000F9A70000}"/>
    <cellStyle name="Normale 5 2 3 2 2 3 5" xfId="43134" xr:uid="{00000000-0005-0000-0000-0000FAA70000}"/>
    <cellStyle name="Normale 5 2 3 2 2 3 5 2" xfId="43135" xr:uid="{00000000-0005-0000-0000-0000FBA70000}"/>
    <cellStyle name="Normale 5 2 3 2 2 3 5 3" xfId="43136" xr:uid="{00000000-0005-0000-0000-0000FCA70000}"/>
    <cellStyle name="Normale 5 2 3 2 2 3 6" xfId="43137" xr:uid="{00000000-0005-0000-0000-0000FDA70000}"/>
    <cellStyle name="Normale 5 2 3 2 2 3 7" xfId="43138" xr:uid="{00000000-0005-0000-0000-0000FEA70000}"/>
    <cellStyle name="Normale 5 2 3 2 2 4" xfId="43139" xr:uid="{00000000-0005-0000-0000-0000FFA70000}"/>
    <cellStyle name="Normale 5 2 3 2 2 4 2" xfId="43140" xr:uid="{00000000-0005-0000-0000-000000A80000}"/>
    <cellStyle name="Normale 5 2 3 2 2 4 2 2" xfId="43141" xr:uid="{00000000-0005-0000-0000-000001A80000}"/>
    <cellStyle name="Normale 5 2 3 2 2 4 2 2 2" xfId="43142" xr:uid="{00000000-0005-0000-0000-000002A80000}"/>
    <cellStyle name="Normale 5 2 3 2 2 4 2 2 3" xfId="43143" xr:uid="{00000000-0005-0000-0000-000003A80000}"/>
    <cellStyle name="Normale 5 2 3 2 2 4 2 3" xfId="43144" xr:uid="{00000000-0005-0000-0000-000004A80000}"/>
    <cellStyle name="Normale 5 2 3 2 2 4 2 4" xfId="43145" xr:uid="{00000000-0005-0000-0000-000005A80000}"/>
    <cellStyle name="Normale 5 2 3 2 2 4 3" xfId="43146" xr:uid="{00000000-0005-0000-0000-000006A80000}"/>
    <cellStyle name="Normale 5 2 3 2 2 4 3 2" xfId="43147" xr:uid="{00000000-0005-0000-0000-000007A80000}"/>
    <cellStyle name="Normale 5 2 3 2 2 4 3 3" xfId="43148" xr:uid="{00000000-0005-0000-0000-000008A80000}"/>
    <cellStyle name="Normale 5 2 3 2 2 4 4" xfId="43149" xr:uid="{00000000-0005-0000-0000-000009A80000}"/>
    <cellStyle name="Normale 5 2 3 2 2 4 4 2" xfId="43150" xr:uid="{00000000-0005-0000-0000-00000AA80000}"/>
    <cellStyle name="Normale 5 2 3 2 2 4 4 3" xfId="43151" xr:uid="{00000000-0005-0000-0000-00000BA80000}"/>
    <cellStyle name="Normale 5 2 3 2 2 4 5" xfId="43152" xr:uid="{00000000-0005-0000-0000-00000CA80000}"/>
    <cellStyle name="Normale 5 2 3 2 2 4 5 2" xfId="43153" xr:uid="{00000000-0005-0000-0000-00000DA80000}"/>
    <cellStyle name="Normale 5 2 3 2 2 4 5 3" xfId="43154" xr:uid="{00000000-0005-0000-0000-00000EA80000}"/>
    <cellStyle name="Normale 5 2 3 2 2 4 6" xfId="43155" xr:uid="{00000000-0005-0000-0000-00000FA80000}"/>
    <cellStyle name="Normale 5 2 3 2 2 4 7" xfId="43156" xr:uid="{00000000-0005-0000-0000-000010A80000}"/>
    <cellStyle name="Normale 5 2 3 2 2 5" xfId="43157" xr:uid="{00000000-0005-0000-0000-000011A80000}"/>
    <cellStyle name="Normale 5 2 3 2 2 5 2" xfId="43158" xr:uid="{00000000-0005-0000-0000-000012A80000}"/>
    <cellStyle name="Normale 5 2 3 2 2 5 2 2" xfId="43159" xr:uid="{00000000-0005-0000-0000-000013A80000}"/>
    <cellStyle name="Normale 5 2 3 2 2 5 2 3" xfId="43160" xr:uid="{00000000-0005-0000-0000-000014A80000}"/>
    <cellStyle name="Normale 5 2 3 2 2 5 3" xfId="43161" xr:uid="{00000000-0005-0000-0000-000015A80000}"/>
    <cellStyle name="Normale 5 2 3 2 2 5 4" xfId="43162" xr:uid="{00000000-0005-0000-0000-000016A80000}"/>
    <cellStyle name="Normale 5 2 3 2 2 6" xfId="43163" xr:uid="{00000000-0005-0000-0000-000017A80000}"/>
    <cellStyle name="Normale 5 2 3 2 2 6 2" xfId="43164" xr:uid="{00000000-0005-0000-0000-000018A80000}"/>
    <cellStyle name="Normale 5 2 3 2 2 6 3" xfId="43165" xr:uid="{00000000-0005-0000-0000-000019A80000}"/>
    <cellStyle name="Normale 5 2 3 2 2 7" xfId="43166" xr:uid="{00000000-0005-0000-0000-00001AA80000}"/>
    <cellStyle name="Normale 5 2 3 2 2 7 2" xfId="43167" xr:uid="{00000000-0005-0000-0000-00001BA80000}"/>
    <cellStyle name="Normale 5 2 3 2 2 7 3" xfId="43168" xr:uid="{00000000-0005-0000-0000-00001CA80000}"/>
    <cellStyle name="Normale 5 2 3 2 2 8" xfId="43169" xr:uid="{00000000-0005-0000-0000-00001DA80000}"/>
    <cellStyle name="Normale 5 2 3 2 2 8 2" xfId="43170" xr:uid="{00000000-0005-0000-0000-00001EA80000}"/>
    <cellStyle name="Normale 5 2 3 2 2 8 3" xfId="43171" xr:uid="{00000000-0005-0000-0000-00001FA80000}"/>
    <cellStyle name="Normale 5 2 3 2 2 9" xfId="43172" xr:uid="{00000000-0005-0000-0000-000020A80000}"/>
    <cellStyle name="Normale 5 2 3 2 3" xfId="43173" xr:uid="{00000000-0005-0000-0000-000021A80000}"/>
    <cellStyle name="Normale 5 2 3 2 3 10" xfId="43174" xr:uid="{00000000-0005-0000-0000-000022A80000}"/>
    <cellStyle name="Normale 5 2 3 2 3 2" xfId="43175" xr:uid="{00000000-0005-0000-0000-000023A80000}"/>
    <cellStyle name="Normale 5 2 3 2 3 2 2" xfId="43176" xr:uid="{00000000-0005-0000-0000-000024A80000}"/>
    <cellStyle name="Normale 5 2 3 2 3 2 2 2" xfId="43177" xr:uid="{00000000-0005-0000-0000-000025A80000}"/>
    <cellStyle name="Normale 5 2 3 2 3 2 2 2 2" xfId="43178" xr:uid="{00000000-0005-0000-0000-000026A80000}"/>
    <cellStyle name="Normale 5 2 3 2 3 2 2 2 3" xfId="43179" xr:uid="{00000000-0005-0000-0000-000027A80000}"/>
    <cellStyle name="Normale 5 2 3 2 3 2 2 3" xfId="43180" xr:uid="{00000000-0005-0000-0000-000028A80000}"/>
    <cellStyle name="Normale 5 2 3 2 3 2 2 4" xfId="43181" xr:uid="{00000000-0005-0000-0000-000029A80000}"/>
    <cellStyle name="Normale 5 2 3 2 3 2 3" xfId="43182" xr:uid="{00000000-0005-0000-0000-00002AA80000}"/>
    <cellStyle name="Normale 5 2 3 2 3 2 3 2" xfId="43183" xr:uid="{00000000-0005-0000-0000-00002BA80000}"/>
    <cellStyle name="Normale 5 2 3 2 3 2 3 3" xfId="43184" xr:uid="{00000000-0005-0000-0000-00002CA80000}"/>
    <cellStyle name="Normale 5 2 3 2 3 2 4" xfId="43185" xr:uid="{00000000-0005-0000-0000-00002DA80000}"/>
    <cellStyle name="Normale 5 2 3 2 3 2 4 2" xfId="43186" xr:uid="{00000000-0005-0000-0000-00002EA80000}"/>
    <cellStyle name="Normale 5 2 3 2 3 2 4 3" xfId="43187" xr:uid="{00000000-0005-0000-0000-00002FA80000}"/>
    <cellStyle name="Normale 5 2 3 2 3 2 5" xfId="43188" xr:uid="{00000000-0005-0000-0000-000030A80000}"/>
    <cellStyle name="Normale 5 2 3 2 3 2 5 2" xfId="43189" xr:uid="{00000000-0005-0000-0000-000031A80000}"/>
    <cellStyle name="Normale 5 2 3 2 3 2 5 3" xfId="43190" xr:uid="{00000000-0005-0000-0000-000032A80000}"/>
    <cellStyle name="Normale 5 2 3 2 3 2 6" xfId="43191" xr:uid="{00000000-0005-0000-0000-000033A80000}"/>
    <cellStyle name="Normale 5 2 3 2 3 2 7" xfId="43192" xr:uid="{00000000-0005-0000-0000-000034A80000}"/>
    <cellStyle name="Normale 5 2 3 2 3 3" xfId="43193" xr:uid="{00000000-0005-0000-0000-000035A80000}"/>
    <cellStyle name="Normale 5 2 3 2 3 3 2" xfId="43194" xr:uid="{00000000-0005-0000-0000-000036A80000}"/>
    <cellStyle name="Normale 5 2 3 2 3 3 2 2" xfId="43195" xr:uid="{00000000-0005-0000-0000-000037A80000}"/>
    <cellStyle name="Normale 5 2 3 2 3 3 2 2 2" xfId="43196" xr:uid="{00000000-0005-0000-0000-000038A80000}"/>
    <cellStyle name="Normale 5 2 3 2 3 3 2 2 3" xfId="43197" xr:uid="{00000000-0005-0000-0000-000039A80000}"/>
    <cellStyle name="Normale 5 2 3 2 3 3 2 3" xfId="43198" xr:uid="{00000000-0005-0000-0000-00003AA80000}"/>
    <cellStyle name="Normale 5 2 3 2 3 3 2 4" xfId="43199" xr:uid="{00000000-0005-0000-0000-00003BA80000}"/>
    <cellStyle name="Normale 5 2 3 2 3 3 3" xfId="43200" xr:uid="{00000000-0005-0000-0000-00003CA80000}"/>
    <cellStyle name="Normale 5 2 3 2 3 3 3 2" xfId="43201" xr:uid="{00000000-0005-0000-0000-00003DA80000}"/>
    <cellStyle name="Normale 5 2 3 2 3 3 3 3" xfId="43202" xr:uid="{00000000-0005-0000-0000-00003EA80000}"/>
    <cellStyle name="Normale 5 2 3 2 3 3 4" xfId="43203" xr:uid="{00000000-0005-0000-0000-00003FA80000}"/>
    <cellStyle name="Normale 5 2 3 2 3 3 4 2" xfId="43204" xr:uid="{00000000-0005-0000-0000-000040A80000}"/>
    <cellStyle name="Normale 5 2 3 2 3 3 4 3" xfId="43205" xr:uid="{00000000-0005-0000-0000-000041A80000}"/>
    <cellStyle name="Normale 5 2 3 2 3 3 5" xfId="43206" xr:uid="{00000000-0005-0000-0000-000042A80000}"/>
    <cellStyle name="Normale 5 2 3 2 3 3 5 2" xfId="43207" xr:uid="{00000000-0005-0000-0000-000043A80000}"/>
    <cellStyle name="Normale 5 2 3 2 3 3 5 3" xfId="43208" xr:uid="{00000000-0005-0000-0000-000044A80000}"/>
    <cellStyle name="Normale 5 2 3 2 3 3 6" xfId="43209" xr:uid="{00000000-0005-0000-0000-000045A80000}"/>
    <cellStyle name="Normale 5 2 3 2 3 3 7" xfId="43210" xr:uid="{00000000-0005-0000-0000-000046A80000}"/>
    <cellStyle name="Normale 5 2 3 2 3 4" xfId="43211" xr:uid="{00000000-0005-0000-0000-000047A80000}"/>
    <cellStyle name="Normale 5 2 3 2 3 4 2" xfId="43212" xr:uid="{00000000-0005-0000-0000-000048A80000}"/>
    <cellStyle name="Normale 5 2 3 2 3 4 2 2" xfId="43213" xr:uid="{00000000-0005-0000-0000-000049A80000}"/>
    <cellStyle name="Normale 5 2 3 2 3 4 2 2 2" xfId="43214" xr:uid="{00000000-0005-0000-0000-00004AA80000}"/>
    <cellStyle name="Normale 5 2 3 2 3 4 2 2 3" xfId="43215" xr:uid="{00000000-0005-0000-0000-00004BA80000}"/>
    <cellStyle name="Normale 5 2 3 2 3 4 2 3" xfId="43216" xr:uid="{00000000-0005-0000-0000-00004CA80000}"/>
    <cellStyle name="Normale 5 2 3 2 3 4 2 4" xfId="43217" xr:uid="{00000000-0005-0000-0000-00004DA80000}"/>
    <cellStyle name="Normale 5 2 3 2 3 4 3" xfId="43218" xr:uid="{00000000-0005-0000-0000-00004EA80000}"/>
    <cellStyle name="Normale 5 2 3 2 3 4 3 2" xfId="43219" xr:uid="{00000000-0005-0000-0000-00004FA80000}"/>
    <cellStyle name="Normale 5 2 3 2 3 4 3 3" xfId="43220" xr:uid="{00000000-0005-0000-0000-000050A80000}"/>
    <cellStyle name="Normale 5 2 3 2 3 4 4" xfId="43221" xr:uid="{00000000-0005-0000-0000-000051A80000}"/>
    <cellStyle name="Normale 5 2 3 2 3 4 4 2" xfId="43222" xr:uid="{00000000-0005-0000-0000-000052A80000}"/>
    <cellStyle name="Normale 5 2 3 2 3 4 4 3" xfId="43223" xr:uid="{00000000-0005-0000-0000-000053A80000}"/>
    <cellStyle name="Normale 5 2 3 2 3 4 5" xfId="43224" xr:uid="{00000000-0005-0000-0000-000054A80000}"/>
    <cellStyle name="Normale 5 2 3 2 3 4 5 2" xfId="43225" xr:uid="{00000000-0005-0000-0000-000055A80000}"/>
    <cellStyle name="Normale 5 2 3 2 3 4 5 3" xfId="43226" xr:uid="{00000000-0005-0000-0000-000056A80000}"/>
    <cellStyle name="Normale 5 2 3 2 3 4 6" xfId="43227" xr:uid="{00000000-0005-0000-0000-000057A80000}"/>
    <cellStyle name="Normale 5 2 3 2 3 4 7" xfId="43228" xr:uid="{00000000-0005-0000-0000-000058A80000}"/>
    <cellStyle name="Normale 5 2 3 2 3 5" xfId="43229" xr:uid="{00000000-0005-0000-0000-000059A80000}"/>
    <cellStyle name="Normale 5 2 3 2 3 5 2" xfId="43230" xr:uid="{00000000-0005-0000-0000-00005AA80000}"/>
    <cellStyle name="Normale 5 2 3 2 3 5 2 2" xfId="43231" xr:uid="{00000000-0005-0000-0000-00005BA80000}"/>
    <cellStyle name="Normale 5 2 3 2 3 5 2 3" xfId="43232" xr:uid="{00000000-0005-0000-0000-00005CA80000}"/>
    <cellStyle name="Normale 5 2 3 2 3 5 3" xfId="43233" xr:uid="{00000000-0005-0000-0000-00005DA80000}"/>
    <cellStyle name="Normale 5 2 3 2 3 5 4" xfId="43234" xr:uid="{00000000-0005-0000-0000-00005EA80000}"/>
    <cellStyle name="Normale 5 2 3 2 3 6" xfId="43235" xr:uid="{00000000-0005-0000-0000-00005FA80000}"/>
    <cellStyle name="Normale 5 2 3 2 3 6 2" xfId="43236" xr:uid="{00000000-0005-0000-0000-000060A80000}"/>
    <cellStyle name="Normale 5 2 3 2 3 6 3" xfId="43237" xr:uid="{00000000-0005-0000-0000-000061A80000}"/>
    <cellStyle name="Normale 5 2 3 2 3 7" xfId="43238" xr:uid="{00000000-0005-0000-0000-000062A80000}"/>
    <cellStyle name="Normale 5 2 3 2 3 7 2" xfId="43239" xr:uid="{00000000-0005-0000-0000-000063A80000}"/>
    <cellStyle name="Normale 5 2 3 2 3 7 3" xfId="43240" xr:uid="{00000000-0005-0000-0000-000064A80000}"/>
    <cellStyle name="Normale 5 2 3 2 3 8" xfId="43241" xr:uid="{00000000-0005-0000-0000-000065A80000}"/>
    <cellStyle name="Normale 5 2 3 2 3 8 2" xfId="43242" xr:uid="{00000000-0005-0000-0000-000066A80000}"/>
    <cellStyle name="Normale 5 2 3 2 3 8 3" xfId="43243" xr:uid="{00000000-0005-0000-0000-000067A80000}"/>
    <cellStyle name="Normale 5 2 3 2 3 9" xfId="43244" xr:uid="{00000000-0005-0000-0000-000068A80000}"/>
    <cellStyle name="Normale 5 2 3 2 4" xfId="43245" xr:uid="{00000000-0005-0000-0000-000069A80000}"/>
    <cellStyle name="Normale 5 2 3 2 4 2" xfId="43246" xr:uid="{00000000-0005-0000-0000-00006AA80000}"/>
    <cellStyle name="Normale 5 2 3 2 4 2 2" xfId="43247" xr:uid="{00000000-0005-0000-0000-00006BA80000}"/>
    <cellStyle name="Normale 5 2 3 2 4 2 2 2" xfId="43248" xr:uid="{00000000-0005-0000-0000-00006CA80000}"/>
    <cellStyle name="Normale 5 2 3 2 4 2 2 3" xfId="43249" xr:uid="{00000000-0005-0000-0000-00006DA80000}"/>
    <cellStyle name="Normale 5 2 3 2 4 2 3" xfId="43250" xr:uid="{00000000-0005-0000-0000-00006EA80000}"/>
    <cellStyle name="Normale 5 2 3 2 4 2 4" xfId="43251" xr:uid="{00000000-0005-0000-0000-00006FA80000}"/>
    <cellStyle name="Normale 5 2 3 2 4 3" xfId="43252" xr:uid="{00000000-0005-0000-0000-000070A80000}"/>
    <cellStyle name="Normale 5 2 3 2 4 3 2" xfId="43253" xr:uid="{00000000-0005-0000-0000-000071A80000}"/>
    <cellStyle name="Normale 5 2 3 2 4 3 3" xfId="43254" xr:uid="{00000000-0005-0000-0000-000072A80000}"/>
    <cellStyle name="Normale 5 2 3 2 4 4" xfId="43255" xr:uid="{00000000-0005-0000-0000-000073A80000}"/>
    <cellStyle name="Normale 5 2 3 2 4 4 2" xfId="43256" xr:uid="{00000000-0005-0000-0000-000074A80000}"/>
    <cellStyle name="Normale 5 2 3 2 4 4 3" xfId="43257" xr:uid="{00000000-0005-0000-0000-000075A80000}"/>
    <cellStyle name="Normale 5 2 3 2 4 5" xfId="43258" xr:uid="{00000000-0005-0000-0000-000076A80000}"/>
    <cellStyle name="Normale 5 2 3 2 4 5 2" xfId="43259" xr:uid="{00000000-0005-0000-0000-000077A80000}"/>
    <cellStyle name="Normale 5 2 3 2 4 5 3" xfId="43260" xr:uid="{00000000-0005-0000-0000-000078A80000}"/>
    <cellStyle name="Normale 5 2 3 2 4 6" xfId="43261" xr:uid="{00000000-0005-0000-0000-000079A80000}"/>
    <cellStyle name="Normale 5 2 3 2 4 7" xfId="43262" xr:uid="{00000000-0005-0000-0000-00007AA80000}"/>
    <cellStyle name="Normale 5 2 3 2 5" xfId="43263" xr:uid="{00000000-0005-0000-0000-00007BA80000}"/>
    <cellStyle name="Normale 5 2 3 2 5 2" xfId="43264" xr:uid="{00000000-0005-0000-0000-00007CA80000}"/>
    <cellStyle name="Normale 5 2 3 2 5 2 2" xfId="43265" xr:uid="{00000000-0005-0000-0000-00007DA80000}"/>
    <cellStyle name="Normale 5 2 3 2 5 2 2 2" xfId="43266" xr:uid="{00000000-0005-0000-0000-00007EA80000}"/>
    <cellStyle name="Normale 5 2 3 2 5 2 2 3" xfId="43267" xr:uid="{00000000-0005-0000-0000-00007FA80000}"/>
    <cellStyle name="Normale 5 2 3 2 5 2 3" xfId="43268" xr:uid="{00000000-0005-0000-0000-000080A80000}"/>
    <cellStyle name="Normale 5 2 3 2 5 2 4" xfId="43269" xr:uid="{00000000-0005-0000-0000-000081A80000}"/>
    <cellStyle name="Normale 5 2 3 2 5 3" xfId="43270" xr:uid="{00000000-0005-0000-0000-000082A80000}"/>
    <cellStyle name="Normale 5 2 3 2 5 3 2" xfId="43271" xr:uid="{00000000-0005-0000-0000-000083A80000}"/>
    <cellStyle name="Normale 5 2 3 2 5 3 3" xfId="43272" xr:uid="{00000000-0005-0000-0000-000084A80000}"/>
    <cellStyle name="Normale 5 2 3 2 5 4" xfId="43273" xr:uid="{00000000-0005-0000-0000-000085A80000}"/>
    <cellStyle name="Normale 5 2 3 2 5 4 2" xfId="43274" xr:uid="{00000000-0005-0000-0000-000086A80000}"/>
    <cellStyle name="Normale 5 2 3 2 5 4 3" xfId="43275" xr:uid="{00000000-0005-0000-0000-000087A80000}"/>
    <cellStyle name="Normale 5 2 3 2 5 5" xfId="43276" xr:uid="{00000000-0005-0000-0000-000088A80000}"/>
    <cellStyle name="Normale 5 2 3 2 5 5 2" xfId="43277" xr:uid="{00000000-0005-0000-0000-000089A80000}"/>
    <cellStyle name="Normale 5 2 3 2 5 5 3" xfId="43278" xr:uid="{00000000-0005-0000-0000-00008AA80000}"/>
    <cellStyle name="Normale 5 2 3 2 5 6" xfId="43279" xr:uid="{00000000-0005-0000-0000-00008BA80000}"/>
    <cellStyle name="Normale 5 2 3 2 5 7" xfId="43280" xr:uid="{00000000-0005-0000-0000-00008CA80000}"/>
    <cellStyle name="Normale 5 2 3 2 6" xfId="43281" xr:uid="{00000000-0005-0000-0000-00008DA80000}"/>
    <cellStyle name="Normale 5 2 3 2 6 2" xfId="43282" xr:uid="{00000000-0005-0000-0000-00008EA80000}"/>
    <cellStyle name="Normale 5 2 3 2 6 2 2" xfId="43283" xr:uid="{00000000-0005-0000-0000-00008FA80000}"/>
    <cellStyle name="Normale 5 2 3 2 6 2 2 2" xfId="43284" xr:uid="{00000000-0005-0000-0000-000090A80000}"/>
    <cellStyle name="Normale 5 2 3 2 6 2 2 3" xfId="43285" xr:uid="{00000000-0005-0000-0000-000091A80000}"/>
    <cellStyle name="Normale 5 2 3 2 6 2 3" xfId="43286" xr:uid="{00000000-0005-0000-0000-000092A80000}"/>
    <cellStyle name="Normale 5 2 3 2 6 2 4" xfId="43287" xr:uid="{00000000-0005-0000-0000-000093A80000}"/>
    <cellStyle name="Normale 5 2 3 2 6 3" xfId="43288" xr:uid="{00000000-0005-0000-0000-000094A80000}"/>
    <cellStyle name="Normale 5 2 3 2 6 3 2" xfId="43289" xr:uid="{00000000-0005-0000-0000-000095A80000}"/>
    <cellStyle name="Normale 5 2 3 2 6 3 3" xfId="43290" xr:uid="{00000000-0005-0000-0000-000096A80000}"/>
    <cellStyle name="Normale 5 2 3 2 6 4" xfId="43291" xr:uid="{00000000-0005-0000-0000-000097A80000}"/>
    <cellStyle name="Normale 5 2 3 2 6 4 2" xfId="43292" xr:uid="{00000000-0005-0000-0000-000098A80000}"/>
    <cellStyle name="Normale 5 2 3 2 6 4 3" xfId="43293" xr:uid="{00000000-0005-0000-0000-000099A80000}"/>
    <cellStyle name="Normale 5 2 3 2 6 5" xfId="43294" xr:uid="{00000000-0005-0000-0000-00009AA80000}"/>
    <cellStyle name="Normale 5 2 3 2 6 5 2" xfId="43295" xr:uid="{00000000-0005-0000-0000-00009BA80000}"/>
    <cellStyle name="Normale 5 2 3 2 6 5 3" xfId="43296" xr:uid="{00000000-0005-0000-0000-00009CA80000}"/>
    <cellStyle name="Normale 5 2 3 2 6 6" xfId="43297" xr:uid="{00000000-0005-0000-0000-00009DA80000}"/>
    <cellStyle name="Normale 5 2 3 2 6 7" xfId="43298" xr:uid="{00000000-0005-0000-0000-00009EA80000}"/>
    <cellStyle name="Normale 5 2 3 2 7" xfId="43299" xr:uid="{00000000-0005-0000-0000-00009FA80000}"/>
    <cellStyle name="Normale 5 2 3 2 7 2" xfId="43300" xr:uid="{00000000-0005-0000-0000-0000A0A80000}"/>
    <cellStyle name="Normale 5 2 3 2 7 2 2" xfId="43301" xr:uid="{00000000-0005-0000-0000-0000A1A80000}"/>
    <cellStyle name="Normale 5 2 3 2 7 2 3" xfId="43302" xr:uid="{00000000-0005-0000-0000-0000A2A80000}"/>
    <cellStyle name="Normale 5 2 3 2 7 3" xfId="43303" xr:uid="{00000000-0005-0000-0000-0000A3A80000}"/>
    <cellStyle name="Normale 5 2 3 2 7 4" xfId="43304" xr:uid="{00000000-0005-0000-0000-0000A4A80000}"/>
    <cellStyle name="Normale 5 2 3 2 8" xfId="43305" xr:uid="{00000000-0005-0000-0000-0000A5A80000}"/>
    <cellStyle name="Normale 5 2 3 2 8 2" xfId="43306" xr:uid="{00000000-0005-0000-0000-0000A6A80000}"/>
    <cellStyle name="Normale 5 2 3 2 8 3" xfId="43307" xr:uid="{00000000-0005-0000-0000-0000A7A80000}"/>
    <cellStyle name="Normale 5 2 3 2 9" xfId="43308" xr:uid="{00000000-0005-0000-0000-0000A8A80000}"/>
    <cellStyle name="Normale 5 2 3 2 9 2" xfId="43309" xr:uid="{00000000-0005-0000-0000-0000A9A80000}"/>
    <cellStyle name="Normale 5 2 3 2 9 3" xfId="43310" xr:uid="{00000000-0005-0000-0000-0000AAA80000}"/>
    <cellStyle name="Normale 5 2 3 3" xfId="43311" xr:uid="{00000000-0005-0000-0000-0000ABA80000}"/>
    <cellStyle name="Normale 5 2 3 3 10" xfId="43312" xr:uid="{00000000-0005-0000-0000-0000ACA80000}"/>
    <cellStyle name="Normale 5 2 3 3 2" xfId="43313" xr:uid="{00000000-0005-0000-0000-0000ADA80000}"/>
    <cellStyle name="Normale 5 2 3 3 2 2" xfId="43314" xr:uid="{00000000-0005-0000-0000-0000AEA80000}"/>
    <cellStyle name="Normale 5 2 3 3 2 2 2" xfId="43315" xr:uid="{00000000-0005-0000-0000-0000AFA80000}"/>
    <cellStyle name="Normale 5 2 3 3 2 2 2 2" xfId="43316" xr:uid="{00000000-0005-0000-0000-0000B0A80000}"/>
    <cellStyle name="Normale 5 2 3 3 2 2 2 3" xfId="43317" xr:uid="{00000000-0005-0000-0000-0000B1A80000}"/>
    <cellStyle name="Normale 5 2 3 3 2 2 3" xfId="43318" xr:uid="{00000000-0005-0000-0000-0000B2A80000}"/>
    <cellStyle name="Normale 5 2 3 3 2 2 4" xfId="43319" xr:uid="{00000000-0005-0000-0000-0000B3A80000}"/>
    <cellStyle name="Normale 5 2 3 3 2 3" xfId="43320" xr:uid="{00000000-0005-0000-0000-0000B4A80000}"/>
    <cellStyle name="Normale 5 2 3 3 2 3 2" xfId="43321" xr:uid="{00000000-0005-0000-0000-0000B5A80000}"/>
    <cellStyle name="Normale 5 2 3 3 2 3 3" xfId="43322" xr:uid="{00000000-0005-0000-0000-0000B6A80000}"/>
    <cellStyle name="Normale 5 2 3 3 2 4" xfId="43323" xr:uid="{00000000-0005-0000-0000-0000B7A80000}"/>
    <cellStyle name="Normale 5 2 3 3 2 4 2" xfId="43324" xr:uid="{00000000-0005-0000-0000-0000B8A80000}"/>
    <cellStyle name="Normale 5 2 3 3 2 4 3" xfId="43325" xr:uid="{00000000-0005-0000-0000-0000B9A80000}"/>
    <cellStyle name="Normale 5 2 3 3 2 5" xfId="43326" xr:uid="{00000000-0005-0000-0000-0000BAA80000}"/>
    <cellStyle name="Normale 5 2 3 3 2 5 2" xfId="43327" xr:uid="{00000000-0005-0000-0000-0000BBA80000}"/>
    <cellStyle name="Normale 5 2 3 3 2 5 3" xfId="43328" xr:uid="{00000000-0005-0000-0000-0000BCA80000}"/>
    <cellStyle name="Normale 5 2 3 3 2 6" xfId="43329" xr:uid="{00000000-0005-0000-0000-0000BDA80000}"/>
    <cellStyle name="Normale 5 2 3 3 2 7" xfId="43330" xr:uid="{00000000-0005-0000-0000-0000BEA80000}"/>
    <cellStyle name="Normale 5 2 3 3 3" xfId="43331" xr:uid="{00000000-0005-0000-0000-0000BFA80000}"/>
    <cellStyle name="Normale 5 2 3 3 3 2" xfId="43332" xr:uid="{00000000-0005-0000-0000-0000C0A80000}"/>
    <cellStyle name="Normale 5 2 3 3 3 2 2" xfId="43333" xr:uid="{00000000-0005-0000-0000-0000C1A80000}"/>
    <cellStyle name="Normale 5 2 3 3 3 2 2 2" xfId="43334" xr:uid="{00000000-0005-0000-0000-0000C2A80000}"/>
    <cellStyle name="Normale 5 2 3 3 3 2 2 3" xfId="43335" xr:uid="{00000000-0005-0000-0000-0000C3A80000}"/>
    <cellStyle name="Normale 5 2 3 3 3 2 3" xfId="43336" xr:uid="{00000000-0005-0000-0000-0000C4A80000}"/>
    <cellStyle name="Normale 5 2 3 3 3 2 4" xfId="43337" xr:uid="{00000000-0005-0000-0000-0000C5A80000}"/>
    <cellStyle name="Normale 5 2 3 3 3 3" xfId="43338" xr:uid="{00000000-0005-0000-0000-0000C6A80000}"/>
    <cellStyle name="Normale 5 2 3 3 3 3 2" xfId="43339" xr:uid="{00000000-0005-0000-0000-0000C7A80000}"/>
    <cellStyle name="Normale 5 2 3 3 3 3 3" xfId="43340" xr:uid="{00000000-0005-0000-0000-0000C8A80000}"/>
    <cellStyle name="Normale 5 2 3 3 3 4" xfId="43341" xr:uid="{00000000-0005-0000-0000-0000C9A80000}"/>
    <cellStyle name="Normale 5 2 3 3 3 4 2" xfId="43342" xr:uid="{00000000-0005-0000-0000-0000CAA80000}"/>
    <cellStyle name="Normale 5 2 3 3 3 4 3" xfId="43343" xr:uid="{00000000-0005-0000-0000-0000CBA80000}"/>
    <cellStyle name="Normale 5 2 3 3 3 5" xfId="43344" xr:uid="{00000000-0005-0000-0000-0000CCA80000}"/>
    <cellStyle name="Normale 5 2 3 3 3 5 2" xfId="43345" xr:uid="{00000000-0005-0000-0000-0000CDA80000}"/>
    <cellStyle name="Normale 5 2 3 3 3 5 3" xfId="43346" xr:uid="{00000000-0005-0000-0000-0000CEA80000}"/>
    <cellStyle name="Normale 5 2 3 3 3 6" xfId="43347" xr:uid="{00000000-0005-0000-0000-0000CFA80000}"/>
    <cellStyle name="Normale 5 2 3 3 3 7" xfId="43348" xr:uid="{00000000-0005-0000-0000-0000D0A80000}"/>
    <cellStyle name="Normale 5 2 3 3 4" xfId="43349" xr:uid="{00000000-0005-0000-0000-0000D1A80000}"/>
    <cellStyle name="Normale 5 2 3 3 4 2" xfId="43350" xr:uid="{00000000-0005-0000-0000-0000D2A80000}"/>
    <cellStyle name="Normale 5 2 3 3 4 2 2" xfId="43351" xr:uid="{00000000-0005-0000-0000-0000D3A80000}"/>
    <cellStyle name="Normale 5 2 3 3 4 2 2 2" xfId="43352" xr:uid="{00000000-0005-0000-0000-0000D4A80000}"/>
    <cellStyle name="Normale 5 2 3 3 4 2 2 3" xfId="43353" xr:uid="{00000000-0005-0000-0000-0000D5A80000}"/>
    <cellStyle name="Normale 5 2 3 3 4 2 3" xfId="43354" xr:uid="{00000000-0005-0000-0000-0000D6A80000}"/>
    <cellStyle name="Normale 5 2 3 3 4 2 4" xfId="43355" xr:uid="{00000000-0005-0000-0000-0000D7A80000}"/>
    <cellStyle name="Normale 5 2 3 3 4 3" xfId="43356" xr:uid="{00000000-0005-0000-0000-0000D8A80000}"/>
    <cellStyle name="Normale 5 2 3 3 4 3 2" xfId="43357" xr:uid="{00000000-0005-0000-0000-0000D9A80000}"/>
    <cellStyle name="Normale 5 2 3 3 4 3 3" xfId="43358" xr:uid="{00000000-0005-0000-0000-0000DAA80000}"/>
    <cellStyle name="Normale 5 2 3 3 4 4" xfId="43359" xr:uid="{00000000-0005-0000-0000-0000DBA80000}"/>
    <cellStyle name="Normale 5 2 3 3 4 4 2" xfId="43360" xr:uid="{00000000-0005-0000-0000-0000DCA80000}"/>
    <cellStyle name="Normale 5 2 3 3 4 4 3" xfId="43361" xr:uid="{00000000-0005-0000-0000-0000DDA80000}"/>
    <cellStyle name="Normale 5 2 3 3 4 5" xfId="43362" xr:uid="{00000000-0005-0000-0000-0000DEA80000}"/>
    <cellStyle name="Normale 5 2 3 3 4 5 2" xfId="43363" xr:uid="{00000000-0005-0000-0000-0000DFA80000}"/>
    <cellStyle name="Normale 5 2 3 3 4 5 3" xfId="43364" xr:uid="{00000000-0005-0000-0000-0000E0A80000}"/>
    <cellStyle name="Normale 5 2 3 3 4 6" xfId="43365" xr:uid="{00000000-0005-0000-0000-0000E1A80000}"/>
    <cellStyle name="Normale 5 2 3 3 4 7" xfId="43366" xr:uid="{00000000-0005-0000-0000-0000E2A80000}"/>
    <cellStyle name="Normale 5 2 3 3 5" xfId="43367" xr:uid="{00000000-0005-0000-0000-0000E3A80000}"/>
    <cellStyle name="Normale 5 2 3 3 5 2" xfId="43368" xr:uid="{00000000-0005-0000-0000-0000E4A80000}"/>
    <cellStyle name="Normale 5 2 3 3 5 2 2" xfId="43369" xr:uid="{00000000-0005-0000-0000-0000E5A80000}"/>
    <cellStyle name="Normale 5 2 3 3 5 2 3" xfId="43370" xr:uid="{00000000-0005-0000-0000-0000E6A80000}"/>
    <cellStyle name="Normale 5 2 3 3 5 3" xfId="43371" xr:uid="{00000000-0005-0000-0000-0000E7A80000}"/>
    <cellStyle name="Normale 5 2 3 3 5 4" xfId="43372" xr:uid="{00000000-0005-0000-0000-0000E8A80000}"/>
    <cellStyle name="Normale 5 2 3 3 6" xfId="43373" xr:uid="{00000000-0005-0000-0000-0000E9A80000}"/>
    <cellStyle name="Normale 5 2 3 3 6 2" xfId="43374" xr:uid="{00000000-0005-0000-0000-0000EAA80000}"/>
    <cellStyle name="Normale 5 2 3 3 6 3" xfId="43375" xr:uid="{00000000-0005-0000-0000-0000EBA80000}"/>
    <cellStyle name="Normale 5 2 3 3 7" xfId="43376" xr:uid="{00000000-0005-0000-0000-0000ECA80000}"/>
    <cellStyle name="Normale 5 2 3 3 7 2" xfId="43377" xr:uid="{00000000-0005-0000-0000-0000EDA80000}"/>
    <cellStyle name="Normale 5 2 3 3 7 3" xfId="43378" xr:uid="{00000000-0005-0000-0000-0000EEA80000}"/>
    <cellStyle name="Normale 5 2 3 3 8" xfId="43379" xr:uid="{00000000-0005-0000-0000-0000EFA80000}"/>
    <cellStyle name="Normale 5 2 3 3 8 2" xfId="43380" xr:uid="{00000000-0005-0000-0000-0000F0A80000}"/>
    <cellStyle name="Normale 5 2 3 3 8 3" xfId="43381" xr:uid="{00000000-0005-0000-0000-0000F1A80000}"/>
    <cellStyle name="Normale 5 2 3 3 9" xfId="43382" xr:uid="{00000000-0005-0000-0000-0000F2A80000}"/>
    <cellStyle name="Normale 5 2 3 4" xfId="43383" xr:uid="{00000000-0005-0000-0000-0000F3A80000}"/>
    <cellStyle name="Normale 5 2 3 4 10" xfId="43384" xr:uid="{00000000-0005-0000-0000-0000F4A80000}"/>
    <cellStyle name="Normale 5 2 3 4 2" xfId="43385" xr:uid="{00000000-0005-0000-0000-0000F5A80000}"/>
    <cellStyle name="Normale 5 2 3 4 2 2" xfId="43386" xr:uid="{00000000-0005-0000-0000-0000F6A80000}"/>
    <cellStyle name="Normale 5 2 3 4 2 2 2" xfId="43387" xr:uid="{00000000-0005-0000-0000-0000F7A80000}"/>
    <cellStyle name="Normale 5 2 3 4 2 2 2 2" xfId="43388" xr:uid="{00000000-0005-0000-0000-0000F8A80000}"/>
    <cellStyle name="Normale 5 2 3 4 2 2 2 3" xfId="43389" xr:uid="{00000000-0005-0000-0000-0000F9A80000}"/>
    <cellStyle name="Normale 5 2 3 4 2 2 3" xfId="43390" xr:uid="{00000000-0005-0000-0000-0000FAA80000}"/>
    <cellStyle name="Normale 5 2 3 4 2 2 4" xfId="43391" xr:uid="{00000000-0005-0000-0000-0000FBA80000}"/>
    <cellStyle name="Normale 5 2 3 4 2 3" xfId="43392" xr:uid="{00000000-0005-0000-0000-0000FCA80000}"/>
    <cellStyle name="Normale 5 2 3 4 2 3 2" xfId="43393" xr:uid="{00000000-0005-0000-0000-0000FDA80000}"/>
    <cellStyle name="Normale 5 2 3 4 2 3 3" xfId="43394" xr:uid="{00000000-0005-0000-0000-0000FEA80000}"/>
    <cellStyle name="Normale 5 2 3 4 2 4" xfId="43395" xr:uid="{00000000-0005-0000-0000-0000FFA80000}"/>
    <cellStyle name="Normale 5 2 3 4 2 4 2" xfId="43396" xr:uid="{00000000-0005-0000-0000-000000A90000}"/>
    <cellStyle name="Normale 5 2 3 4 2 4 3" xfId="43397" xr:uid="{00000000-0005-0000-0000-000001A90000}"/>
    <cellStyle name="Normale 5 2 3 4 2 5" xfId="43398" xr:uid="{00000000-0005-0000-0000-000002A90000}"/>
    <cellStyle name="Normale 5 2 3 4 2 5 2" xfId="43399" xr:uid="{00000000-0005-0000-0000-000003A90000}"/>
    <cellStyle name="Normale 5 2 3 4 2 5 3" xfId="43400" xr:uid="{00000000-0005-0000-0000-000004A90000}"/>
    <cellStyle name="Normale 5 2 3 4 2 6" xfId="43401" xr:uid="{00000000-0005-0000-0000-000005A90000}"/>
    <cellStyle name="Normale 5 2 3 4 2 7" xfId="43402" xr:uid="{00000000-0005-0000-0000-000006A90000}"/>
    <cellStyle name="Normale 5 2 3 4 3" xfId="43403" xr:uid="{00000000-0005-0000-0000-000007A90000}"/>
    <cellStyle name="Normale 5 2 3 4 3 2" xfId="43404" xr:uid="{00000000-0005-0000-0000-000008A90000}"/>
    <cellStyle name="Normale 5 2 3 4 3 2 2" xfId="43405" xr:uid="{00000000-0005-0000-0000-000009A90000}"/>
    <cellStyle name="Normale 5 2 3 4 3 2 2 2" xfId="43406" xr:uid="{00000000-0005-0000-0000-00000AA90000}"/>
    <cellStyle name="Normale 5 2 3 4 3 2 2 3" xfId="43407" xr:uid="{00000000-0005-0000-0000-00000BA90000}"/>
    <cellStyle name="Normale 5 2 3 4 3 2 3" xfId="43408" xr:uid="{00000000-0005-0000-0000-00000CA90000}"/>
    <cellStyle name="Normale 5 2 3 4 3 2 4" xfId="43409" xr:uid="{00000000-0005-0000-0000-00000DA90000}"/>
    <cellStyle name="Normale 5 2 3 4 3 3" xfId="43410" xr:uid="{00000000-0005-0000-0000-00000EA90000}"/>
    <cellStyle name="Normale 5 2 3 4 3 3 2" xfId="43411" xr:uid="{00000000-0005-0000-0000-00000FA90000}"/>
    <cellStyle name="Normale 5 2 3 4 3 3 3" xfId="43412" xr:uid="{00000000-0005-0000-0000-000010A90000}"/>
    <cellStyle name="Normale 5 2 3 4 3 4" xfId="43413" xr:uid="{00000000-0005-0000-0000-000011A90000}"/>
    <cellStyle name="Normale 5 2 3 4 3 4 2" xfId="43414" xr:uid="{00000000-0005-0000-0000-000012A90000}"/>
    <cellStyle name="Normale 5 2 3 4 3 4 3" xfId="43415" xr:uid="{00000000-0005-0000-0000-000013A90000}"/>
    <cellStyle name="Normale 5 2 3 4 3 5" xfId="43416" xr:uid="{00000000-0005-0000-0000-000014A90000}"/>
    <cellStyle name="Normale 5 2 3 4 3 5 2" xfId="43417" xr:uid="{00000000-0005-0000-0000-000015A90000}"/>
    <cellStyle name="Normale 5 2 3 4 3 5 3" xfId="43418" xr:uid="{00000000-0005-0000-0000-000016A90000}"/>
    <cellStyle name="Normale 5 2 3 4 3 6" xfId="43419" xr:uid="{00000000-0005-0000-0000-000017A90000}"/>
    <cellStyle name="Normale 5 2 3 4 3 7" xfId="43420" xr:uid="{00000000-0005-0000-0000-000018A90000}"/>
    <cellStyle name="Normale 5 2 3 4 4" xfId="43421" xr:uid="{00000000-0005-0000-0000-000019A90000}"/>
    <cellStyle name="Normale 5 2 3 4 4 2" xfId="43422" xr:uid="{00000000-0005-0000-0000-00001AA90000}"/>
    <cellStyle name="Normale 5 2 3 4 4 2 2" xfId="43423" xr:uid="{00000000-0005-0000-0000-00001BA90000}"/>
    <cellStyle name="Normale 5 2 3 4 4 2 2 2" xfId="43424" xr:uid="{00000000-0005-0000-0000-00001CA90000}"/>
    <cellStyle name="Normale 5 2 3 4 4 2 2 3" xfId="43425" xr:uid="{00000000-0005-0000-0000-00001DA90000}"/>
    <cellStyle name="Normale 5 2 3 4 4 2 3" xfId="43426" xr:uid="{00000000-0005-0000-0000-00001EA90000}"/>
    <cellStyle name="Normale 5 2 3 4 4 2 4" xfId="43427" xr:uid="{00000000-0005-0000-0000-00001FA90000}"/>
    <cellStyle name="Normale 5 2 3 4 4 3" xfId="43428" xr:uid="{00000000-0005-0000-0000-000020A90000}"/>
    <cellStyle name="Normale 5 2 3 4 4 3 2" xfId="43429" xr:uid="{00000000-0005-0000-0000-000021A90000}"/>
    <cellStyle name="Normale 5 2 3 4 4 3 3" xfId="43430" xr:uid="{00000000-0005-0000-0000-000022A90000}"/>
    <cellStyle name="Normale 5 2 3 4 4 4" xfId="43431" xr:uid="{00000000-0005-0000-0000-000023A90000}"/>
    <cellStyle name="Normale 5 2 3 4 4 4 2" xfId="43432" xr:uid="{00000000-0005-0000-0000-000024A90000}"/>
    <cellStyle name="Normale 5 2 3 4 4 4 3" xfId="43433" xr:uid="{00000000-0005-0000-0000-000025A90000}"/>
    <cellStyle name="Normale 5 2 3 4 4 5" xfId="43434" xr:uid="{00000000-0005-0000-0000-000026A90000}"/>
    <cellStyle name="Normale 5 2 3 4 4 5 2" xfId="43435" xr:uid="{00000000-0005-0000-0000-000027A90000}"/>
    <cellStyle name="Normale 5 2 3 4 4 5 3" xfId="43436" xr:uid="{00000000-0005-0000-0000-000028A90000}"/>
    <cellStyle name="Normale 5 2 3 4 4 6" xfId="43437" xr:uid="{00000000-0005-0000-0000-000029A90000}"/>
    <cellStyle name="Normale 5 2 3 4 4 7" xfId="43438" xr:uid="{00000000-0005-0000-0000-00002AA90000}"/>
    <cellStyle name="Normale 5 2 3 4 5" xfId="43439" xr:uid="{00000000-0005-0000-0000-00002BA90000}"/>
    <cellStyle name="Normale 5 2 3 4 5 2" xfId="43440" xr:uid="{00000000-0005-0000-0000-00002CA90000}"/>
    <cellStyle name="Normale 5 2 3 4 5 2 2" xfId="43441" xr:uid="{00000000-0005-0000-0000-00002DA90000}"/>
    <cellStyle name="Normale 5 2 3 4 5 2 3" xfId="43442" xr:uid="{00000000-0005-0000-0000-00002EA90000}"/>
    <cellStyle name="Normale 5 2 3 4 5 3" xfId="43443" xr:uid="{00000000-0005-0000-0000-00002FA90000}"/>
    <cellStyle name="Normale 5 2 3 4 5 4" xfId="43444" xr:uid="{00000000-0005-0000-0000-000030A90000}"/>
    <cellStyle name="Normale 5 2 3 4 6" xfId="43445" xr:uid="{00000000-0005-0000-0000-000031A90000}"/>
    <cellStyle name="Normale 5 2 3 4 6 2" xfId="43446" xr:uid="{00000000-0005-0000-0000-000032A90000}"/>
    <cellStyle name="Normale 5 2 3 4 6 3" xfId="43447" xr:uid="{00000000-0005-0000-0000-000033A90000}"/>
    <cellStyle name="Normale 5 2 3 4 7" xfId="43448" xr:uid="{00000000-0005-0000-0000-000034A90000}"/>
    <cellStyle name="Normale 5 2 3 4 7 2" xfId="43449" xr:uid="{00000000-0005-0000-0000-000035A90000}"/>
    <cellStyle name="Normale 5 2 3 4 7 3" xfId="43450" xr:uid="{00000000-0005-0000-0000-000036A90000}"/>
    <cellStyle name="Normale 5 2 3 4 8" xfId="43451" xr:uid="{00000000-0005-0000-0000-000037A90000}"/>
    <cellStyle name="Normale 5 2 3 4 8 2" xfId="43452" xr:uid="{00000000-0005-0000-0000-000038A90000}"/>
    <cellStyle name="Normale 5 2 3 4 8 3" xfId="43453" xr:uid="{00000000-0005-0000-0000-000039A90000}"/>
    <cellStyle name="Normale 5 2 3 4 9" xfId="43454" xr:uid="{00000000-0005-0000-0000-00003AA90000}"/>
    <cellStyle name="Normale 5 2 3 5" xfId="43455" xr:uid="{00000000-0005-0000-0000-00003BA90000}"/>
    <cellStyle name="Normale 5 2 3 5 2" xfId="43456" xr:uid="{00000000-0005-0000-0000-00003CA90000}"/>
    <cellStyle name="Normale 5 2 3 5 2 2" xfId="43457" xr:uid="{00000000-0005-0000-0000-00003DA90000}"/>
    <cellStyle name="Normale 5 2 3 5 2 2 2" xfId="43458" xr:uid="{00000000-0005-0000-0000-00003EA90000}"/>
    <cellStyle name="Normale 5 2 3 5 2 2 3" xfId="43459" xr:uid="{00000000-0005-0000-0000-00003FA90000}"/>
    <cellStyle name="Normale 5 2 3 5 2 3" xfId="43460" xr:uid="{00000000-0005-0000-0000-000040A90000}"/>
    <cellStyle name="Normale 5 2 3 5 2 4" xfId="43461" xr:uid="{00000000-0005-0000-0000-000041A90000}"/>
    <cellStyle name="Normale 5 2 3 5 3" xfId="43462" xr:uid="{00000000-0005-0000-0000-000042A90000}"/>
    <cellStyle name="Normale 5 2 3 5 3 2" xfId="43463" xr:uid="{00000000-0005-0000-0000-000043A90000}"/>
    <cellStyle name="Normale 5 2 3 5 3 3" xfId="43464" xr:uid="{00000000-0005-0000-0000-000044A90000}"/>
    <cellStyle name="Normale 5 2 3 5 4" xfId="43465" xr:uid="{00000000-0005-0000-0000-000045A90000}"/>
    <cellStyle name="Normale 5 2 3 5 4 2" xfId="43466" xr:uid="{00000000-0005-0000-0000-000046A90000}"/>
    <cellStyle name="Normale 5 2 3 5 4 3" xfId="43467" xr:uid="{00000000-0005-0000-0000-000047A90000}"/>
    <cellStyle name="Normale 5 2 3 5 5" xfId="43468" xr:uid="{00000000-0005-0000-0000-000048A90000}"/>
    <cellStyle name="Normale 5 2 3 5 5 2" xfId="43469" xr:uid="{00000000-0005-0000-0000-000049A90000}"/>
    <cellStyle name="Normale 5 2 3 5 5 3" xfId="43470" xr:uid="{00000000-0005-0000-0000-00004AA90000}"/>
    <cellStyle name="Normale 5 2 3 5 6" xfId="43471" xr:uid="{00000000-0005-0000-0000-00004BA90000}"/>
    <cellStyle name="Normale 5 2 3 5 7" xfId="43472" xr:uid="{00000000-0005-0000-0000-00004CA90000}"/>
    <cellStyle name="Normale 5 2 3 6" xfId="43473" xr:uid="{00000000-0005-0000-0000-00004DA90000}"/>
    <cellStyle name="Normale 5 2 3 6 2" xfId="43474" xr:uid="{00000000-0005-0000-0000-00004EA90000}"/>
    <cellStyle name="Normale 5 2 3 6 2 2" xfId="43475" xr:uid="{00000000-0005-0000-0000-00004FA90000}"/>
    <cellStyle name="Normale 5 2 3 6 2 2 2" xfId="43476" xr:uid="{00000000-0005-0000-0000-000050A90000}"/>
    <cellStyle name="Normale 5 2 3 6 2 2 3" xfId="43477" xr:uid="{00000000-0005-0000-0000-000051A90000}"/>
    <cellStyle name="Normale 5 2 3 6 2 3" xfId="43478" xr:uid="{00000000-0005-0000-0000-000052A90000}"/>
    <cellStyle name="Normale 5 2 3 6 2 4" xfId="43479" xr:uid="{00000000-0005-0000-0000-000053A90000}"/>
    <cellStyle name="Normale 5 2 3 6 3" xfId="43480" xr:uid="{00000000-0005-0000-0000-000054A90000}"/>
    <cellStyle name="Normale 5 2 3 6 3 2" xfId="43481" xr:uid="{00000000-0005-0000-0000-000055A90000}"/>
    <cellStyle name="Normale 5 2 3 6 3 3" xfId="43482" xr:uid="{00000000-0005-0000-0000-000056A90000}"/>
    <cellStyle name="Normale 5 2 3 6 4" xfId="43483" xr:uid="{00000000-0005-0000-0000-000057A90000}"/>
    <cellStyle name="Normale 5 2 3 6 4 2" xfId="43484" xr:uid="{00000000-0005-0000-0000-000058A90000}"/>
    <cellStyle name="Normale 5 2 3 6 4 3" xfId="43485" xr:uid="{00000000-0005-0000-0000-000059A90000}"/>
    <cellStyle name="Normale 5 2 3 6 5" xfId="43486" xr:uid="{00000000-0005-0000-0000-00005AA90000}"/>
    <cellStyle name="Normale 5 2 3 6 5 2" xfId="43487" xr:uid="{00000000-0005-0000-0000-00005BA90000}"/>
    <cellStyle name="Normale 5 2 3 6 5 3" xfId="43488" xr:uid="{00000000-0005-0000-0000-00005CA90000}"/>
    <cellStyle name="Normale 5 2 3 6 6" xfId="43489" xr:uid="{00000000-0005-0000-0000-00005DA90000}"/>
    <cellStyle name="Normale 5 2 3 6 7" xfId="43490" xr:uid="{00000000-0005-0000-0000-00005EA90000}"/>
    <cellStyle name="Normale 5 2 3 7" xfId="43491" xr:uid="{00000000-0005-0000-0000-00005FA90000}"/>
    <cellStyle name="Normale 5 2 3 7 2" xfId="43492" xr:uid="{00000000-0005-0000-0000-000060A90000}"/>
    <cellStyle name="Normale 5 2 3 7 2 2" xfId="43493" xr:uid="{00000000-0005-0000-0000-000061A90000}"/>
    <cellStyle name="Normale 5 2 3 7 2 2 2" xfId="43494" xr:uid="{00000000-0005-0000-0000-000062A90000}"/>
    <cellStyle name="Normale 5 2 3 7 2 2 3" xfId="43495" xr:uid="{00000000-0005-0000-0000-000063A90000}"/>
    <cellStyle name="Normale 5 2 3 7 2 3" xfId="43496" xr:uid="{00000000-0005-0000-0000-000064A90000}"/>
    <cellStyle name="Normale 5 2 3 7 2 4" xfId="43497" xr:uid="{00000000-0005-0000-0000-000065A90000}"/>
    <cellStyle name="Normale 5 2 3 7 3" xfId="43498" xr:uid="{00000000-0005-0000-0000-000066A90000}"/>
    <cellStyle name="Normale 5 2 3 7 3 2" xfId="43499" xr:uid="{00000000-0005-0000-0000-000067A90000}"/>
    <cellStyle name="Normale 5 2 3 7 3 3" xfId="43500" xr:uid="{00000000-0005-0000-0000-000068A90000}"/>
    <cellStyle name="Normale 5 2 3 7 4" xfId="43501" xr:uid="{00000000-0005-0000-0000-000069A90000}"/>
    <cellStyle name="Normale 5 2 3 7 4 2" xfId="43502" xr:uid="{00000000-0005-0000-0000-00006AA90000}"/>
    <cellStyle name="Normale 5 2 3 7 4 3" xfId="43503" xr:uid="{00000000-0005-0000-0000-00006BA90000}"/>
    <cellStyle name="Normale 5 2 3 7 5" xfId="43504" xr:uid="{00000000-0005-0000-0000-00006CA90000}"/>
    <cellStyle name="Normale 5 2 3 7 5 2" xfId="43505" xr:uid="{00000000-0005-0000-0000-00006DA90000}"/>
    <cellStyle name="Normale 5 2 3 7 5 3" xfId="43506" xr:uid="{00000000-0005-0000-0000-00006EA90000}"/>
    <cellStyle name="Normale 5 2 3 7 6" xfId="43507" xr:uid="{00000000-0005-0000-0000-00006FA90000}"/>
    <cellStyle name="Normale 5 2 3 7 7" xfId="43508" xr:uid="{00000000-0005-0000-0000-000070A90000}"/>
    <cellStyle name="Normale 5 2 3 8" xfId="43509" xr:uid="{00000000-0005-0000-0000-000071A90000}"/>
    <cellStyle name="Normale 5 2 3 8 2" xfId="43510" xr:uid="{00000000-0005-0000-0000-000072A90000}"/>
    <cellStyle name="Normale 5 2 3 8 2 2" xfId="43511" xr:uid="{00000000-0005-0000-0000-000073A90000}"/>
    <cellStyle name="Normale 5 2 3 8 2 3" xfId="43512" xr:uid="{00000000-0005-0000-0000-000074A90000}"/>
    <cellStyle name="Normale 5 2 3 8 3" xfId="43513" xr:uid="{00000000-0005-0000-0000-000075A90000}"/>
    <cellStyle name="Normale 5 2 3 8 4" xfId="43514" xr:uid="{00000000-0005-0000-0000-000076A90000}"/>
    <cellStyle name="Normale 5 2 3 9" xfId="43515" xr:uid="{00000000-0005-0000-0000-000077A90000}"/>
    <cellStyle name="Normale 5 2 3 9 2" xfId="43516" xr:uid="{00000000-0005-0000-0000-000078A90000}"/>
    <cellStyle name="Normale 5 2 3 9 3" xfId="43517" xr:uid="{00000000-0005-0000-0000-000079A90000}"/>
    <cellStyle name="Normale 5 2 4" xfId="43518" xr:uid="{00000000-0005-0000-0000-00007AA90000}"/>
    <cellStyle name="Normale 5 2 4 10" xfId="43519" xr:uid="{00000000-0005-0000-0000-00007BA90000}"/>
    <cellStyle name="Normale 5 2 4 2" xfId="43520" xr:uid="{00000000-0005-0000-0000-00007CA90000}"/>
    <cellStyle name="Normale 5 2 4 2 2" xfId="43521" xr:uid="{00000000-0005-0000-0000-00007DA90000}"/>
    <cellStyle name="Normale 5 2 4 2 2 2" xfId="43522" xr:uid="{00000000-0005-0000-0000-00007EA90000}"/>
    <cellStyle name="Normale 5 2 4 2 2 2 2" xfId="43523" xr:uid="{00000000-0005-0000-0000-00007FA90000}"/>
    <cellStyle name="Normale 5 2 4 2 2 2 3" xfId="43524" xr:uid="{00000000-0005-0000-0000-000080A90000}"/>
    <cellStyle name="Normale 5 2 4 2 2 3" xfId="43525" xr:uid="{00000000-0005-0000-0000-000081A90000}"/>
    <cellStyle name="Normale 5 2 4 2 2 4" xfId="43526" xr:uid="{00000000-0005-0000-0000-000082A90000}"/>
    <cellStyle name="Normale 5 2 4 2 3" xfId="43527" xr:uid="{00000000-0005-0000-0000-000083A90000}"/>
    <cellStyle name="Normale 5 2 4 2 3 2" xfId="43528" xr:uid="{00000000-0005-0000-0000-000084A90000}"/>
    <cellStyle name="Normale 5 2 4 2 3 3" xfId="43529" xr:uid="{00000000-0005-0000-0000-000085A90000}"/>
    <cellStyle name="Normale 5 2 4 2 4" xfId="43530" xr:uid="{00000000-0005-0000-0000-000086A90000}"/>
    <cellStyle name="Normale 5 2 4 2 4 2" xfId="43531" xr:uid="{00000000-0005-0000-0000-000087A90000}"/>
    <cellStyle name="Normale 5 2 4 2 4 3" xfId="43532" xr:uid="{00000000-0005-0000-0000-000088A90000}"/>
    <cellStyle name="Normale 5 2 4 2 5" xfId="43533" xr:uid="{00000000-0005-0000-0000-000089A90000}"/>
    <cellStyle name="Normale 5 2 4 2 5 2" xfId="43534" xr:uid="{00000000-0005-0000-0000-00008AA90000}"/>
    <cellStyle name="Normale 5 2 4 2 5 3" xfId="43535" xr:uid="{00000000-0005-0000-0000-00008BA90000}"/>
    <cellStyle name="Normale 5 2 4 2 6" xfId="43536" xr:uid="{00000000-0005-0000-0000-00008CA90000}"/>
    <cellStyle name="Normale 5 2 4 2 7" xfId="43537" xr:uid="{00000000-0005-0000-0000-00008DA90000}"/>
    <cellStyle name="Normale 5 2 4 3" xfId="43538" xr:uid="{00000000-0005-0000-0000-00008EA90000}"/>
    <cellStyle name="Normale 5 2 4 3 2" xfId="43539" xr:uid="{00000000-0005-0000-0000-00008FA90000}"/>
    <cellStyle name="Normale 5 2 4 3 2 2" xfId="43540" xr:uid="{00000000-0005-0000-0000-000090A90000}"/>
    <cellStyle name="Normale 5 2 4 3 2 2 2" xfId="43541" xr:uid="{00000000-0005-0000-0000-000091A90000}"/>
    <cellStyle name="Normale 5 2 4 3 2 2 3" xfId="43542" xr:uid="{00000000-0005-0000-0000-000092A90000}"/>
    <cellStyle name="Normale 5 2 4 3 2 3" xfId="43543" xr:uid="{00000000-0005-0000-0000-000093A90000}"/>
    <cellStyle name="Normale 5 2 4 3 2 4" xfId="43544" xr:uid="{00000000-0005-0000-0000-000094A90000}"/>
    <cellStyle name="Normale 5 2 4 3 3" xfId="43545" xr:uid="{00000000-0005-0000-0000-000095A90000}"/>
    <cellStyle name="Normale 5 2 4 3 3 2" xfId="43546" xr:uid="{00000000-0005-0000-0000-000096A90000}"/>
    <cellStyle name="Normale 5 2 4 3 3 3" xfId="43547" xr:uid="{00000000-0005-0000-0000-000097A90000}"/>
    <cellStyle name="Normale 5 2 4 3 4" xfId="43548" xr:uid="{00000000-0005-0000-0000-000098A90000}"/>
    <cellStyle name="Normale 5 2 4 3 4 2" xfId="43549" xr:uid="{00000000-0005-0000-0000-000099A90000}"/>
    <cellStyle name="Normale 5 2 4 3 4 3" xfId="43550" xr:uid="{00000000-0005-0000-0000-00009AA90000}"/>
    <cellStyle name="Normale 5 2 4 3 5" xfId="43551" xr:uid="{00000000-0005-0000-0000-00009BA90000}"/>
    <cellStyle name="Normale 5 2 4 3 5 2" xfId="43552" xr:uid="{00000000-0005-0000-0000-00009CA90000}"/>
    <cellStyle name="Normale 5 2 4 3 5 3" xfId="43553" xr:uid="{00000000-0005-0000-0000-00009DA90000}"/>
    <cellStyle name="Normale 5 2 4 3 6" xfId="43554" xr:uid="{00000000-0005-0000-0000-00009EA90000}"/>
    <cellStyle name="Normale 5 2 4 3 7" xfId="43555" xr:uid="{00000000-0005-0000-0000-00009FA90000}"/>
    <cellStyle name="Normale 5 2 4 4" xfId="43556" xr:uid="{00000000-0005-0000-0000-0000A0A90000}"/>
    <cellStyle name="Normale 5 2 4 4 2" xfId="43557" xr:uid="{00000000-0005-0000-0000-0000A1A90000}"/>
    <cellStyle name="Normale 5 2 4 4 2 2" xfId="43558" xr:uid="{00000000-0005-0000-0000-0000A2A90000}"/>
    <cellStyle name="Normale 5 2 4 4 2 2 2" xfId="43559" xr:uid="{00000000-0005-0000-0000-0000A3A90000}"/>
    <cellStyle name="Normale 5 2 4 4 2 2 3" xfId="43560" xr:uid="{00000000-0005-0000-0000-0000A4A90000}"/>
    <cellStyle name="Normale 5 2 4 4 2 3" xfId="43561" xr:uid="{00000000-0005-0000-0000-0000A5A90000}"/>
    <cellStyle name="Normale 5 2 4 4 2 4" xfId="43562" xr:uid="{00000000-0005-0000-0000-0000A6A90000}"/>
    <cellStyle name="Normale 5 2 4 4 3" xfId="43563" xr:uid="{00000000-0005-0000-0000-0000A7A90000}"/>
    <cellStyle name="Normale 5 2 4 4 3 2" xfId="43564" xr:uid="{00000000-0005-0000-0000-0000A8A90000}"/>
    <cellStyle name="Normale 5 2 4 4 3 3" xfId="43565" xr:uid="{00000000-0005-0000-0000-0000A9A90000}"/>
    <cellStyle name="Normale 5 2 4 4 4" xfId="43566" xr:uid="{00000000-0005-0000-0000-0000AAA90000}"/>
    <cellStyle name="Normale 5 2 4 4 4 2" xfId="43567" xr:uid="{00000000-0005-0000-0000-0000ABA90000}"/>
    <cellStyle name="Normale 5 2 4 4 4 3" xfId="43568" xr:uid="{00000000-0005-0000-0000-0000ACA90000}"/>
    <cellStyle name="Normale 5 2 4 4 5" xfId="43569" xr:uid="{00000000-0005-0000-0000-0000ADA90000}"/>
    <cellStyle name="Normale 5 2 4 4 5 2" xfId="43570" xr:uid="{00000000-0005-0000-0000-0000AEA90000}"/>
    <cellStyle name="Normale 5 2 4 4 5 3" xfId="43571" xr:uid="{00000000-0005-0000-0000-0000AFA90000}"/>
    <cellStyle name="Normale 5 2 4 4 6" xfId="43572" xr:uid="{00000000-0005-0000-0000-0000B0A90000}"/>
    <cellStyle name="Normale 5 2 4 4 7" xfId="43573" xr:uid="{00000000-0005-0000-0000-0000B1A90000}"/>
    <cellStyle name="Normale 5 2 4 5" xfId="43574" xr:uid="{00000000-0005-0000-0000-0000B2A90000}"/>
    <cellStyle name="Normale 5 2 4 5 2" xfId="43575" xr:uid="{00000000-0005-0000-0000-0000B3A90000}"/>
    <cellStyle name="Normale 5 2 4 5 2 2" xfId="43576" xr:uid="{00000000-0005-0000-0000-0000B4A90000}"/>
    <cellStyle name="Normale 5 2 4 5 2 3" xfId="43577" xr:uid="{00000000-0005-0000-0000-0000B5A90000}"/>
    <cellStyle name="Normale 5 2 4 5 3" xfId="43578" xr:uid="{00000000-0005-0000-0000-0000B6A90000}"/>
    <cellStyle name="Normale 5 2 4 5 4" xfId="43579" xr:uid="{00000000-0005-0000-0000-0000B7A90000}"/>
    <cellStyle name="Normale 5 2 4 6" xfId="43580" xr:uid="{00000000-0005-0000-0000-0000B8A90000}"/>
    <cellStyle name="Normale 5 2 4 6 2" xfId="43581" xr:uid="{00000000-0005-0000-0000-0000B9A90000}"/>
    <cellStyle name="Normale 5 2 4 6 3" xfId="43582" xr:uid="{00000000-0005-0000-0000-0000BAA90000}"/>
    <cellStyle name="Normale 5 2 4 7" xfId="43583" xr:uid="{00000000-0005-0000-0000-0000BBA90000}"/>
    <cellStyle name="Normale 5 2 4 7 2" xfId="43584" xr:uid="{00000000-0005-0000-0000-0000BCA90000}"/>
    <cellStyle name="Normale 5 2 4 7 3" xfId="43585" xr:uid="{00000000-0005-0000-0000-0000BDA90000}"/>
    <cellStyle name="Normale 5 2 4 8" xfId="43586" xr:uid="{00000000-0005-0000-0000-0000BEA90000}"/>
    <cellStyle name="Normale 5 2 4 8 2" xfId="43587" xr:uid="{00000000-0005-0000-0000-0000BFA90000}"/>
    <cellStyle name="Normale 5 2 4 8 3" xfId="43588" xr:uid="{00000000-0005-0000-0000-0000C0A90000}"/>
    <cellStyle name="Normale 5 2 4 9" xfId="43589" xr:uid="{00000000-0005-0000-0000-0000C1A90000}"/>
    <cellStyle name="Normale 5 2 5" xfId="43590" xr:uid="{00000000-0005-0000-0000-0000C2A90000}"/>
    <cellStyle name="Normale 5 2 5 10" xfId="43591" xr:uid="{00000000-0005-0000-0000-0000C3A90000}"/>
    <cellStyle name="Normale 5 2 5 2" xfId="43592" xr:uid="{00000000-0005-0000-0000-0000C4A90000}"/>
    <cellStyle name="Normale 5 2 5 2 2" xfId="43593" xr:uid="{00000000-0005-0000-0000-0000C5A90000}"/>
    <cellStyle name="Normale 5 2 5 2 2 2" xfId="43594" xr:uid="{00000000-0005-0000-0000-0000C6A90000}"/>
    <cellStyle name="Normale 5 2 5 2 2 2 2" xfId="43595" xr:uid="{00000000-0005-0000-0000-0000C7A90000}"/>
    <cellStyle name="Normale 5 2 5 2 2 2 3" xfId="43596" xr:uid="{00000000-0005-0000-0000-0000C8A90000}"/>
    <cellStyle name="Normale 5 2 5 2 2 3" xfId="43597" xr:uid="{00000000-0005-0000-0000-0000C9A90000}"/>
    <cellStyle name="Normale 5 2 5 2 2 4" xfId="43598" xr:uid="{00000000-0005-0000-0000-0000CAA90000}"/>
    <cellStyle name="Normale 5 2 5 2 3" xfId="43599" xr:uid="{00000000-0005-0000-0000-0000CBA90000}"/>
    <cellStyle name="Normale 5 2 5 2 3 2" xfId="43600" xr:uid="{00000000-0005-0000-0000-0000CCA90000}"/>
    <cellStyle name="Normale 5 2 5 2 3 3" xfId="43601" xr:uid="{00000000-0005-0000-0000-0000CDA90000}"/>
    <cellStyle name="Normale 5 2 5 2 4" xfId="43602" xr:uid="{00000000-0005-0000-0000-0000CEA90000}"/>
    <cellStyle name="Normale 5 2 5 2 4 2" xfId="43603" xr:uid="{00000000-0005-0000-0000-0000CFA90000}"/>
    <cellStyle name="Normale 5 2 5 2 4 3" xfId="43604" xr:uid="{00000000-0005-0000-0000-0000D0A90000}"/>
    <cellStyle name="Normale 5 2 5 2 5" xfId="43605" xr:uid="{00000000-0005-0000-0000-0000D1A90000}"/>
    <cellStyle name="Normale 5 2 5 2 5 2" xfId="43606" xr:uid="{00000000-0005-0000-0000-0000D2A90000}"/>
    <cellStyle name="Normale 5 2 5 2 5 3" xfId="43607" xr:uid="{00000000-0005-0000-0000-0000D3A90000}"/>
    <cellStyle name="Normale 5 2 5 2 6" xfId="43608" xr:uid="{00000000-0005-0000-0000-0000D4A90000}"/>
    <cellStyle name="Normale 5 2 5 2 7" xfId="43609" xr:uid="{00000000-0005-0000-0000-0000D5A90000}"/>
    <cellStyle name="Normale 5 2 5 3" xfId="43610" xr:uid="{00000000-0005-0000-0000-0000D6A90000}"/>
    <cellStyle name="Normale 5 2 5 3 2" xfId="43611" xr:uid="{00000000-0005-0000-0000-0000D7A90000}"/>
    <cellStyle name="Normale 5 2 5 3 2 2" xfId="43612" xr:uid="{00000000-0005-0000-0000-0000D8A90000}"/>
    <cellStyle name="Normale 5 2 5 3 2 2 2" xfId="43613" xr:uid="{00000000-0005-0000-0000-0000D9A90000}"/>
    <cellStyle name="Normale 5 2 5 3 2 2 3" xfId="43614" xr:uid="{00000000-0005-0000-0000-0000DAA90000}"/>
    <cellStyle name="Normale 5 2 5 3 2 3" xfId="43615" xr:uid="{00000000-0005-0000-0000-0000DBA90000}"/>
    <cellStyle name="Normale 5 2 5 3 2 4" xfId="43616" xr:uid="{00000000-0005-0000-0000-0000DCA90000}"/>
    <cellStyle name="Normale 5 2 5 3 3" xfId="43617" xr:uid="{00000000-0005-0000-0000-0000DDA90000}"/>
    <cellStyle name="Normale 5 2 5 3 3 2" xfId="43618" xr:uid="{00000000-0005-0000-0000-0000DEA90000}"/>
    <cellStyle name="Normale 5 2 5 3 3 3" xfId="43619" xr:uid="{00000000-0005-0000-0000-0000DFA90000}"/>
    <cellStyle name="Normale 5 2 5 3 4" xfId="43620" xr:uid="{00000000-0005-0000-0000-0000E0A90000}"/>
    <cellStyle name="Normale 5 2 5 3 4 2" xfId="43621" xr:uid="{00000000-0005-0000-0000-0000E1A90000}"/>
    <cellStyle name="Normale 5 2 5 3 4 3" xfId="43622" xr:uid="{00000000-0005-0000-0000-0000E2A90000}"/>
    <cellStyle name="Normale 5 2 5 3 5" xfId="43623" xr:uid="{00000000-0005-0000-0000-0000E3A90000}"/>
    <cellStyle name="Normale 5 2 5 3 5 2" xfId="43624" xr:uid="{00000000-0005-0000-0000-0000E4A90000}"/>
    <cellStyle name="Normale 5 2 5 3 5 3" xfId="43625" xr:uid="{00000000-0005-0000-0000-0000E5A90000}"/>
    <cellStyle name="Normale 5 2 5 3 6" xfId="43626" xr:uid="{00000000-0005-0000-0000-0000E6A90000}"/>
    <cellStyle name="Normale 5 2 5 3 7" xfId="43627" xr:uid="{00000000-0005-0000-0000-0000E7A90000}"/>
    <cellStyle name="Normale 5 2 5 4" xfId="43628" xr:uid="{00000000-0005-0000-0000-0000E8A90000}"/>
    <cellStyle name="Normale 5 2 5 4 2" xfId="43629" xr:uid="{00000000-0005-0000-0000-0000E9A90000}"/>
    <cellStyle name="Normale 5 2 5 4 2 2" xfId="43630" xr:uid="{00000000-0005-0000-0000-0000EAA90000}"/>
    <cellStyle name="Normale 5 2 5 4 2 2 2" xfId="43631" xr:uid="{00000000-0005-0000-0000-0000EBA90000}"/>
    <cellStyle name="Normale 5 2 5 4 2 2 3" xfId="43632" xr:uid="{00000000-0005-0000-0000-0000ECA90000}"/>
    <cellStyle name="Normale 5 2 5 4 2 3" xfId="43633" xr:uid="{00000000-0005-0000-0000-0000EDA90000}"/>
    <cellStyle name="Normale 5 2 5 4 2 4" xfId="43634" xr:uid="{00000000-0005-0000-0000-0000EEA90000}"/>
    <cellStyle name="Normale 5 2 5 4 3" xfId="43635" xr:uid="{00000000-0005-0000-0000-0000EFA90000}"/>
    <cellStyle name="Normale 5 2 5 4 3 2" xfId="43636" xr:uid="{00000000-0005-0000-0000-0000F0A90000}"/>
    <cellStyle name="Normale 5 2 5 4 3 3" xfId="43637" xr:uid="{00000000-0005-0000-0000-0000F1A90000}"/>
    <cellStyle name="Normale 5 2 5 4 4" xfId="43638" xr:uid="{00000000-0005-0000-0000-0000F2A90000}"/>
    <cellStyle name="Normale 5 2 5 4 4 2" xfId="43639" xr:uid="{00000000-0005-0000-0000-0000F3A90000}"/>
    <cellStyle name="Normale 5 2 5 4 4 3" xfId="43640" xr:uid="{00000000-0005-0000-0000-0000F4A90000}"/>
    <cellStyle name="Normale 5 2 5 4 5" xfId="43641" xr:uid="{00000000-0005-0000-0000-0000F5A90000}"/>
    <cellStyle name="Normale 5 2 5 4 5 2" xfId="43642" xr:uid="{00000000-0005-0000-0000-0000F6A90000}"/>
    <cellStyle name="Normale 5 2 5 4 5 3" xfId="43643" xr:uid="{00000000-0005-0000-0000-0000F7A90000}"/>
    <cellStyle name="Normale 5 2 5 4 6" xfId="43644" xr:uid="{00000000-0005-0000-0000-0000F8A90000}"/>
    <cellStyle name="Normale 5 2 5 4 7" xfId="43645" xr:uid="{00000000-0005-0000-0000-0000F9A90000}"/>
    <cellStyle name="Normale 5 2 5 5" xfId="43646" xr:uid="{00000000-0005-0000-0000-0000FAA90000}"/>
    <cellStyle name="Normale 5 2 5 5 2" xfId="43647" xr:uid="{00000000-0005-0000-0000-0000FBA90000}"/>
    <cellStyle name="Normale 5 2 5 5 2 2" xfId="43648" xr:uid="{00000000-0005-0000-0000-0000FCA90000}"/>
    <cellStyle name="Normale 5 2 5 5 2 3" xfId="43649" xr:uid="{00000000-0005-0000-0000-0000FDA90000}"/>
    <cellStyle name="Normale 5 2 5 5 3" xfId="43650" xr:uid="{00000000-0005-0000-0000-0000FEA90000}"/>
    <cellStyle name="Normale 5 2 5 5 4" xfId="43651" xr:uid="{00000000-0005-0000-0000-0000FFA90000}"/>
    <cellStyle name="Normale 5 2 5 6" xfId="43652" xr:uid="{00000000-0005-0000-0000-000000AA0000}"/>
    <cellStyle name="Normale 5 2 5 6 2" xfId="43653" xr:uid="{00000000-0005-0000-0000-000001AA0000}"/>
    <cellStyle name="Normale 5 2 5 6 3" xfId="43654" xr:uid="{00000000-0005-0000-0000-000002AA0000}"/>
    <cellStyle name="Normale 5 2 5 7" xfId="43655" xr:uid="{00000000-0005-0000-0000-000003AA0000}"/>
    <cellStyle name="Normale 5 2 5 7 2" xfId="43656" xr:uid="{00000000-0005-0000-0000-000004AA0000}"/>
    <cellStyle name="Normale 5 2 5 7 3" xfId="43657" xr:uid="{00000000-0005-0000-0000-000005AA0000}"/>
    <cellStyle name="Normale 5 2 5 8" xfId="43658" xr:uid="{00000000-0005-0000-0000-000006AA0000}"/>
    <cellStyle name="Normale 5 2 5 8 2" xfId="43659" xr:uid="{00000000-0005-0000-0000-000007AA0000}"/>
    <cellStyle name="Normale 5 2 5 8 3" xfId="43660" xr:uid="{00000000-0005-0000-0000-000008AA0000}"/>
    <cellStyle name="Normale 5 2 5 9" xfId="43661" xr:uid="{00000000-0005-0000-0000-000009AA0000}"/>
    <cellStyle name="Normale 5 2 6" xfId="43662" xr:uid="{00000000-0005-0000-0000-00000AAA0000}"/>
    <cellStyle name="Normale 5 2 6 2" xfId="43663" xr:uid="{00000000-0005-0000-0000-00000BAA0000}"/>
    <cellStyle name="Normale 5 2 6 2 2" xfId="43664" xr:uid="{00000000-0005-0000-0000-00000CAA0000}"/>
    <cellStyle name="Normale 5 2 6 2 2 2" xfId="43665" xr:uid="{00000000-0005-0000-0000-00000DAA0000}"/>
    <cellStyle name="Normale 5 2 6 2 2 2 2" xfId="43666" xr:uid="{00000000-0005-0000-0000-00000EAA0000}"/>
    <cellStyle name="Normale 5 2 6 2 2 2 3" xfId="43667" xr:uid="{00000000-0005-0000-0000-00000FAA0000}"/>
    <cellStyle name="Normale 5 2 6 2 2 3" xfId="43668" xr:uid="{00000000-0005-0000-0000-000010AA0000}"/>
    <cellStyle name="Normale 5 2 6 2 2 4" xfId="43669" xr:uid="{00000000-0005-0000-0000-000011AA0000}"/>
    <cellStyle name="Normale 5 2 6 2 3" xfId="43670" xr:uid="{00000000-0005-0000-0000-000012AA0000}"/>
    <cellStyle name="Normale 5 2 6 2 3 2" xfId="43671" xr:uid="{00000000-0005-0000-0000-000013AA0000}"/>
    <cellStyle name="Normale 5 2 6 2 3 3" xfId="43672" xr:uid="{00000000-0005-0000-0000-000014AA0000}"/>
    <cellStyle name="Normale 5 2 6 2 4" xfId="43673" xr:uid="{00000000-0005-0000-0000-000015AA0000}"/>
    <cellStyle name="Normale 5 2 6 2 4 2" xfId="43674" xr:uid="{00000000-0005-0000-0000-000016AA0000}"/>
    <cellStyle name="Normale 5 2 6 2 4 3" xfId="43675" xr:uid="{00000000-0005-0000-0000-000017AA0000}"/>
    <cellStyle name="Normale 5 2 6 2 5" xfId="43676" xr:uid="{00000000-0005-0000-0000-000018AA0000}"/>
    <cellStyle name="Normale 5 2 6 2 5 2" xfId="43677" xr:uid="{00000000-0005-0000-0000-000019AA0000}"/>
    <cellStyle name="Normale 5 2 6 2 5 3" xfId="43678" xr:uid="{00000000-0005-0000-0000-00001AAA0000}"/>
    <cellStyle name="Normale 5 2 6 2 6" xfId="43679" xr:uid="{00000000-0005-0000-0000-00001BAA0000}"/>
    <cellStyle name="Normale 5 2 6 2 7" xfId="43680" xr:uid="{00000000-0005-0000-0000-00001CAA0000}"/>
    <cellStyle name="Normale 5 2 7" xfId="43681" xr:uid="{00000000-0005-0000-0000-00001DAA0000}"/>
    <cellStyle name="Normale 5 2 7 2" xfId="43682" xr:uid="{00000000-0005-0000-0000-00001EAA0000}"/>
    <cellStyle name="Normale 5 2 7 2 2" xfId="43683" xr:uid="{00000000-0005-0000-0000-00001FAA0000}"/>
    <cellStyle name="Normale 5 2 7 2 2 2" xfId="43684" xr:uid="{00000000-0005-0000-0000-000020AA0000}"/>
    <cellStyle name="Normale 5 2 7 2 2 3" xfId="43685" xr:uid="{00000000-0005-0000-0000-000021AA0000}"/>
    <cellStyle name="Normale 5 2 7 2 3" xfId="43686" xr:uid="{00000000-0005-0000-0000-000022AA0000}"/>
    <cellStyle name="Normale 5 2 7 2 4" xfId="43687" xr:uid="{00000000-0005-0000-0000-000023AA0000}"/>
    <cellStyle name="Normale 5 2 7 3" xfId="43688" xr:uid="{00000000-0005-0000-0000-000024AA0000}"/>
    <cellStyle name="Normale 5 2 7 3 2" xfId="43689" xr:uid="{00000000-0005-0000-0000-000025AA0000}"/>
    <cellStyle name="Normale 5 2 7 3 3" xfId="43690" xr:uid="{00000000-0005-0000-0000-000026AA0000}"/>
    <cellStyle name="Normale 5 2 7 4" xfId="43691" xr:uid="{00000000-0005-0000-0000-000027AA0000}"/>
    <cellStyle name="Normale 5 2 7 4 2" xfId="43692" xr:uid="{00000000-0005-0000-0000-000028AA0000}"/>
    <cellStyle name="Normale 5 2 7 4 3" xfId="43693" xr:uid="{00000000-0005-0000-0000-000029AA0000}"/>
    <cellStyle name="Normale 5 2 7 5" xfId="43694" xr:uid="{00000000-0005-0000-0000-00002AAA0000}"/>
    <cellStyle name="Normale 5 2 7 5 2" xfId="43695" xr:uid="{00000000-0005-0000-0000-00002BAA0000}"/>
    <cellStyle name="Normale 5 2 7 5 3" xfId="43696" xr:uid="{00000000-0005-0000-0000-00002CAA0000}"/>
    <cellStyle name="Normale 5 2 7 6" xfId="43697" xr:uid="{00000000-0005-0000-0000-00002DAA0000}"/>
    <cellStyle name="Normale 5 2 7 7" xfId="43698" xr:uid="{00000000-0005-0000-0000-00002EAA0000}"/>
    <cellStyle name="Normale 5 2 8" xfId="43699" xr:uid="{00000000-0005-0000-0000-00002FAA0000}"/>
    <cellStyle name="Normale 5 2 8 2" xfId="43700" xr:uid="{00000000-0005-0000-0000-000030AA0000}"/>
    <cellStyle name="Normale 5 2 8 2 2" xfId="43701" xr:uid="{00000000-0005-0000-0000-000031AA0000}"/>
    <cellStyle name="Normale 5 2 8 2 2 2" xfId="43702" xr:uid="{00000000-0005-0000-0000-000032AA0000}"/>
    <cellStyle name="Normale 5 2 8 2 2 3" xfId="43703" xr:uid="{00000000-0005-0000-0000-000033AA0000}"/>
    <cellStyle name="Normale 5 2 8 2 3" xfId="43704" xr:uid="{00000000-0005-0000-0000-000034AA0000}"/>
    <cellStyle name="Normale 5 2 8 2 4" xfId="43705" xr:uid="{00000000-0005-0000-0000-000035AA0000}"/>
    <cellStyle name="Normale 5 2 8 3" xfId="43706" xr:uid="{00000000-0005-0000-0000-000036AA0000}"/>
    <cellStyle name="Normale 5 2 8 3 2" xfId="43707" xr:uid="{00000000-0005-0000-0000-000037AA0000}"/>
    <cellStyle name="Normale 5 2 8 3 3" xfId="43708" xr:uid="{00000000-0005-0000-0000-000038AA0000}"/>
    <cellStyle name="Normale 5 2 8 4" xfId="43709" xr:uid="{00000000-0005-0000-0000-000039AA0000}"/>
    <cellStyle name="Normale 5 2 8 4 2" xfId="43710" xr:uid="{00000000-0005-0000-0000-00003AAA0000}"/>
    <cellStyle name="Normale 5 2 8 4 3" xfId="43711" xr:uid="{00000000-0005-0000-0000-00003BAA0000}"/>
    <cellStyle name="Normale 5 2 8 5" xfId="43712" xr:uid="{00000000-0005-0000-0000-00003CAA0000}"/>
    <cellStyle name="Normale 5 2 8 5 2" xfId="43713" xr:uid="{00000000-0005-0000-0000-00003DAA0000}"/>
    <cellStyle name="Normale 5 2 8 5 3" xfId="43714" xr:uid="{00000000-0005-0000-0000-00003EAA0000}"/>
    <cellStyle name="Normale 5 2 8 6" xfId="43715" xr:uid="{00000000-0005-0000-0000-00003FAA0000}"/>
    <cellStyle name="Normale 5 2 8 7" xfId="43716" xr:uid="{00000000-0005-0000-0000-000040AA0000}"/>
    <cellStyle name="Normale 5 2 9" xfId="43717" xr:uid="{00000000-0005-0000-0000-000041AA0000}"/>
    <cellStyle name="Normale 5 2 9 2" xfId="43718" xr:uid="{00000000-0005-0000-0000-000042AA0000}"/>
    <cellStyle name="Normale 5 2 9 2 2" xfId="43719" xr:uid="{00000000-0005-0000-0000-000043AA0000}"/>
    <cellStyle name="Normale 5 2 9 2 3" xfId="43720" xr:uid="{00000000-0005-0000-0000-000044AA0000}"/>
    <cellStyle name="Normale 5 2 9 3" xfId="43721" xr:uid="{00000000-0005-0000-0000-000045AA0000}"/>
    <cellStyle name="Normale 5 2 9 4" xfId="43722" xr:uid="{00000000-0005-0000-0000-000046AA0000}"/>
    <cellStyle name="Normale 5 3" xfId="43723" xr:uid="{00000000-0005-0000-0000-000047AA0000}"/>
    <cellStyle name="Normale 5 3 10" xfId="43724" xr:uid="{00000000-0005-0000-0000-000048AA0000}"/>
    <cellStyle name="Normale 5 3 10 2" xfId="43725" xr:uid="{00000000-0005-0000-0000-000049AA0000}"/>
    <cellStyle name="Normale 5 3 10 3" xfId="43726" xr:uid="{00000000-0005-0000-0000-00004AAA0000}"/>
    <cellStyle name="Normale 5 3 11" xfId="43727" xr:uid="{00000000-0005-0000-0000-00004BAA0000}"/>
    <cellStyle name="Normale 5 3 12" xfId="43728" xr:uid="{00000000-0005-0000-0000-00004CAA0000}"/>
    <cellStyle name="Normale 5 3 2" xfId="43729" xr:uid="{00000000-0005-0000-0000-00004DAA0000}"/>
    <cellStyle name="Normale 5 3 2 10" xfId="43730" xr:uid="{00000000-0005-0000-0000-00004EAA0000}"/>
    <cellStyle name="Normale 5 3 2 2" xfId="43731" xr:uid="{00000000-0005-0000-0000-00004FAA0000}"/>
    <cellStyle name="Normale 5 3 2 2 2" xfId="43732" xr:uid="{00000000-0005-0000-0000-000050AA0000}"/>
    <cellStyle name="Normale 5 3 2 2 2 2" xfId="43733" xr:uid="{00000000-0005-0000-0000-000051AA0000}"/>
    <cellStyle name="Normale 5 3 2 2 2 2 2" xfId="43734" xr:uid="{00000000-0005-0000-0000-000052AA0000}"/>
    <cellStyle name="Normale 5 3 2 2 2 2 3" xfId="43735" xr:uid="{00000000-0005-0000-0000-000053AA0000}"/>
    <cellStyle name="Normale 5 3 2 2 2 3" xfId="43736" xr:uid="{00000000-0005-0000-0000-000054AA0000}"/>
    <cellStyle name="Normale 5 3 2 2 2 4" xfId="43737" xr:uid="{00000000-0005-0000-0000-000055AA0000}"/>
    <cellStyle name="Normale 5 3 2 2 3" xfId="43738" xr:uid="{00000000-0005-0000-0000-000056AA0000}"/>
    <cellStyle name="Normale 5 3 2 2 3 2" xfId="43739" xr:uid="{00000000-0005-0000-0000-000057AA0000}"/>
    <cellStyle name="Normale 5 3 2 2 3 3" xfId="43740" xr:uid="{00000000-0005-0000-0000-000058AA0000}"/>
    <cellStyle name="Normale 5 3 2 2 4" xfId="43741" xr:uid="{00000000-0005-0000-0000-000059AA0000}"/>
    <cellStyle name="Normale 5 3 2 2 4 2" xfId="43742" xr:uid="{00000000-0005-0000-0000-00005AAA0000}"/>
    <cellStyle name="Normale 5 3 2 2 4 3" xfId="43743" xr:uid="{00000000-0005-0000-0000-00005BAA0000}"/>
    <cellStyle name="Normale 5 3 2 2 5" xfId="43744" xr:uid="{00000000-0005-0000-0000-00005CAA0000}"/>
    <cellStyle name="Normale 5 3 2 2 5 2" xfId="43745" xr:uid="{00000000-0005-0000-0000-00005DAA0000}"/>
    <cellStyle name="Normale 5 3 2 2 5 3" xfId="43746" xr:uid="{00000000-0005-0000-0000-00005EAA0000}"/>
    <cellStyle name="Normale 5 3 2 2 6" xfId="43747" xr:uid="{00000000-0005-0000-0000-00005FAA0000}"/>
    <cellStyle name="Normale 5 3 2 2 7" xfId="43748" xr:uid="{00000000-0005-0000-0000-000060AA0000}"/>
    <cellStyle name="Normale 5 3 2 3" xfId="43749" xr:uid="{00000000-0005-0000-0000-000061AA0000}"/>
    <cellStyle name="Normale 5 3 2 3 2" xfId="43750" xr:uid="{00000000-0005-0000-0000-000062AA0000}"/>
    <cellStyle name="Normale 5 3 2 3 2 2" xfId="43751" xr:uid="{00000000-0005-0000-0000-000063AA0000}"/>
    <cellStyle name="Normale 5 3 2 3 2 2 2" xfId="43752" xr:uid="{00000000-0005-0000-0000-000064AA0000}"/>
    <cellStyle name="Normale 5 3 2 3 2 2 3" xfId="43753" xr:uid="{00000000-0005-0000-0000-000065AA0000}"/>
    <cellStyle name="Normale 5 3 2 3 2 3" xfId="43754" xr:uid="{00000000-0005-0000-0000-000066AA0000}"/>
    <cellStyle name="Normale 5 3 2 3 2 4" xfId="43755" xr:uid="{00000000-0005-0000-0000-000067AA0000}"/>
    <cellStyle name="Normale 5 3 2 3 3" xfId="43756" xr:uid="{00000000-0005-0000-0000-000068AA0000}"/>
    <cellStyle name="Normale 5 3 2 3 3 2" xfId="43757" xr:uid="{00000000-0005-0000-0000-000069AA0000}"/>
    <cellStyle name="Normale 5 3 2 3 3 3" xfId="43758" xr:uid="{00000000-0005-0000-0000-00006AAA0000}"/>
    <cellStyle name="Normale 5 3 2 3 4" xfId="43759" xr:uid="{00000000-0005-0000-0000-00006BAA0000}"/>
    <cellStyle name="Normale 5 3 2 3 4 2" xfId="43760" xr:uid="{00000000-0005-0000-0000-00006CAA0000}"/>
    <cellStyle name="Normale 5 3 2 3 4 3" xfId="43761" xr:uid="{00000000-0005-0000-0000-00006DAA0000}"/>
    <cellStyle name="Normale 5 3 2 3 5" xfId="43762" xr:uid="{00000000-0005-0000-0000-00006EAA0000}"/>
    <cellStyle name="Normale 5 3 2 3 5 2" xfId="43763" xr:uid="{00000000-0005-0000-0000-00006FAA0000}"/>
    <cellStyle name="Normale 5 3 2 3 5 3" xfId="43764" xr:uid="{00000000-0005-0000-0000-000070AA0000}"/>
    <cellStyle name="Normale 5 3 2 3 6" xfId="43765" xr:uid="{00000000-0005-0000-0000-000071AA0000}"/>
    <cellStyle name="Normale 5 3 2 3 7" xfId="43766" xr:uid="{00000000-0005-0000-0000-000072AA0000}"/>
    <cellStyle name="Normale 5 3 2 4" xfId="43767" xr:uid="{00000000-0005-0000-0000-000073AA0000}"/>
    <cellStyle name="Normale 5 3 2 4 2" xfId="43768" xr:uid="{00000000-0005-0000-0000-000074AA0000}"/>
    <cellStyle name="Normale 5 3 2 4 2 2" xfId="43769" xr:uid="{00000000-0005-0000-0000-000075AA0000}"/>
    <cellStyle name="Normale 5 3 2 4 2 2 2" xfId="43770" xr:uid="{00000000-0005-0000-0000-000076AA0000}"/>
    <cellStyle name="Normale 5 3 2 4 2 2 3" xfId="43771" xr:uid="{00000000-0005-0000-0000-000077AA0000}"/>
    <cellStyle name="Normale 5 3 2 4 2 3" xfId="43772" xr:uid="{00000000-0005-0000-0000-000078AA0000}"/>
    <cellStyle name="Normale 5 3 2 4 2 4" xfId="43773" xr:uid="{00000000-0005-0000-0000-000079AA0000}"/>
    <cellStyle name="Normale 5 3 2 4 3" xfId="43774" xr:uid="{00000000-0005-0000-0000-00007AAA0000}"/>
    <cellStyle name="Normale 5 3 2 4 3 2" xfId="43775" xr:uid="{00000000-0005-0000-0000-00007BAA0000}"/>
    <cellStyle name="Normale 5 3 2 4 3 3" xfId="43776" xr:uid="{00000000-0005-0000-0000-00007CAA0000}"/>
    <cellStyle name="Normale 5 3 2 4 4" xfId="43777" xr:uid="{00000000-0005-0000-0000-00007DAA0000}"/>
    <cellStyle name="Normale 5 3 2 4 4 2" xfId="43778" xr:uid="{00000000-0005-0000-0000-00007EAA0000}"/>
    <cellStyle name="Normale 5 3 2 4 4 3" xfId="43779" xr:uid="{00000000-0005-0000-0000-00007FAA0000}"/>
    <cellStyle name="Normale 5 3 2 4 5" xfId="43780" xr:uid="{00000000-0005-0000-0000-000080AA0000}"/>
    <cellStyle name="Normale 5 3 2 4 5 2" xfId="43781" xr:uid="{00000000-0005-0000-0000-000081AA0000}"/>
    <cellStyle name="Normale 5 3 2 4 5 3" xfId="43782" xr:uid="{00000000-0005-0000-0000-000082AA0000}"/>
    <cellStyle name="Normale 5 3 2 4 6" xfId="43783" xr:uid="{00000000-0005-0000-0000-000083AA0000}"/>
    <cellStyle name="Normale 5 3 2 4 7" xfId="43784" xr:uid="{00000000-0005-0000-0000-000084AA0000}"/>
    <cellStyle name="Normale 5 3 2 5" xfId="43785" xr:uid="{00000000-0005-0000-0000-000085AA0000}"/>
    <cellStyle name="Normale 5 3 2 5 2" xfId="43786" xr:uid="{00000000-0005-0000-0000-000086AA0000}"/>
    <cellStyle name="Normale 5 3 2 5 2 2" xfId="43787" xr:uid="{00000000-0005-0000-0000-000087AA0000}"/>
    <cellStyle name="Normale 5 3 2 5 2 3" xfId="43788" xr:uid="{00000000-0005-0000-0000-000088AA0000}"/>
    <cellStyle name="Normale 5 3 2 5 3" xfId="43789" xr:uid="{00000000-0005-0000-0000-000089AA0000}"/>
    <cellStyle name="Normale 5 3 2 5 4" xfId="43790" xr:uid="{00000000-0005-0000-0000-00008AAA0000}"/>
    <cellStyle name="Normale 5 3 2 6" xfId="43791" xr:uid="{00000000-0005-0000-0000-00008BAA0000}"/>
    <cellStyle name="Normale 5 3 2 6 2" xfId="43792" xr:uid="{00000000-0005-0000-0000-00008CAA0000}"/>
    <cellStyle name="Normale 5 3 2 6 3" xfId="43793" xr:uid="{00000000-0005-0000-0000-00008DAA0000}"/>
    <cellStyle name="Normale 5 3 2 7" xfId="43794" xr:uid="{00000000-0005-0000-0000-00008EAA0000}"/>
    <cellStyle name="Normale 5 3 2 7 2" xfId="43795" xr:uid="{00000000-0005-0000-0000-00008FAA0000}"/>
    <cellStyle name="Normale 5 3 2 7 3" xfId="43796" xr:uid="{00000000-0005-0000-0000-000090AA0000}"/>
    <cellStyle name="Normale 5 3 2 8" xfId="43797" xr:uid="{00000000-0005-0000-0000-000091AA0000}"/>
    <cellStyle name="Normale 5 3 2 8 2" xfId="43798" xr:uid="{00000000-0005-0000-0000-000092AA0000}"/>
    <cellStyle name="Normale 5 3 2 8 3" xfId="43799" xr:uid="{00000000-0005-0000-0000-000093AA0000}"/>
    <cellStyle name="Normale 5 3 2 9" xfId="43800" xr:uid="{00000000-0005-0000-0000-000094AA0000}"/>
    <cellStyle name="Normale 5 3 3" xfId="43801" xr:uid="{00000000-0005-0000-0000-000095AA0000}"/>
    <cellStyle name="Normale 5 3 3 10" xfId="43802" xr:uid="{00000000-0005-0000-0000-000096AA0000}"/>
    <cellStyle name="Normale 5 3 3 2" xfId="43803" xr:uid="{00000000-0005-0000-0000-000097AA0000}"/>
    <cellStyle name="Normale 5 3 3 2 2" xfId="43804" xr:uid="{00000000-0005-0000-0000-000098AA0000}"/>
    <cellStyle name="Normale 5 3 3 2 2 2" xfId="43805" xr:uid="{00000000-0005-0000-0000-000099AA0000}"/>
    <cellStyle name="Normale 5 3 3 2 2 2 2" xfId="43806" xr:uid="{00000000-0005-0000-0000-00009AAA0000}"/>
    <cellStyle name="Normale 5 3 3 2 2 2 3" xfId="43807" xr:uid="{00000000-0005-0000-0000-00009BAA0000}"/>
    <cellStyle name="Normale 5 3 3 2 2 3" xfId="43808" xr:uid="{00000000-0005-0000-0000-00009CAA0000}"/>
    <cellStyle name="Normale 5 3 3 2 2 4" xfId="43809" xr:uid="{00000000-0005-0000-0000-00009DAA0000}"/>
    <cellStyle name="Normale 5 3 3 2 3" xfId="43810" xr:uid="{00000000-0005-0000-0000-00009EAA0000}"/>
    <cellStyle name="Normale 5 3 3 2 3 2" xfId="43811" xr:uid="{00000000-0005-0000-0000-00009FAA0000}"/>
    <cellStyle name="Normale 5 3 3 2 3 3" xfId="43812" xr:uid="{00000000-0005-0000-0000-0000A0AA0000}"/>
    <cellStyle name="Normale 5 3 3 2 4" xfId="43813" xr:uid="{00000000-0005-0000-0000-0000A1AA0000}"/>
    <cellStyle name="Normale 5 3 3 2 4 2" xfId="43814" xr:uid="{00000000-0005-0000-0000-0000A2AA0000}"/>
    <cellStyle name="Normale 5 3 3 2 4 3" xfId="43815" xr:uid="{00000000-0005-0000-0000-0000A3AA0000}"/>
    <cellStyle name="Normale 5 3 3 2 5" xfId="43816" xr:uid="{00000000-0005-0000-0000-0000A4AA0000}"/>
    <cellStyle name="Normale 5 3 3 2 5 2" xfId="43817" xr:uid="{00000000-0005-0000-0000-0000A5AA0000}"/>
    <cellStyle name="Normale 5 3 3 2 5 3" xfId="43818" xr:uid="{00000000-0005-0000-0000-0000A6AA0000}"/>
    <cellStyle name="Normale 5 3 3 2 6" xfId="43819" xr:uid="{00000000-0005-0000-0000-0000A7AA0000}"/>
    <cellStyle name="Normale 5 3 3 2 7" xfId="43820" xr:uid="{00000000-0005-0000-0000-0000A8AA0000}"/>
    <cellStyle name="Normale 5 3 3 3" xfId="43821" xr:uid="{00000000-0005-0000-0000-0000A9AA0000}"/>
    <cellStyle name="Normale 5 3 3 3 2" xfId="43822" xr:uid="{00000000-0005-0000-0000-0000AAAA0000}"/>
    <cellStyle name="Normale 5 3 3 3 2 2" xfId="43823" xr:uid="{00000000-0005-0000-0000-0000ABAA0000}"/>
    <cellStyle name="Normale 5 3 3 3 2 2 2" xfId="43824" xr:uid="{00000000-0005-0000-0000-0000ACAA0000}"/>
    <cellStyle name="Normale 5 3 3 3 2 2 3" xfId="43825" xr:uid="{00000000-0005-0000-0000-0000ADAA0000}"/>
    <cellStyle name="Normale 5 3 3 3 2 3" xfId="43826" xr:uid="{00000000-0005-0000-0000-0000AEAA0000}"/>
    <cellStyle name="Normale 5 3 3 3 2 4" xfId="43827" xr:uid="{00000000-0005-0000-0000-0000AFAA0000}"/>
    <cellStyle name="Normale 5 3 3 3 3" xfId="43828" xr:uid="{00000000-0005-0000-0000-0000B0AA0000}"/>
    <cellStyle name="Normale 5 3 3 3 3 2" xfId="43829" xr:uid="{00000000-0005-0000-0000-0000B1AA0000}"/>
    <cellStyle name="Normale 5 3 3 3 3 3" xfId="43830" xr:uid="{00000000-0005-0000-0000-0000B2AA0000}"/>
    <cellStyle name="Normale 5 3 3 3 4" xfId="43831" xr:uid="{00000000-0005-0000-0000-0000B3AA0000}"/>
    <cellStyle name="Normale 5 3 3 3 4 2" xfId="43832" xr:uid="{00000000-0005-0000-0000-0000B4AA0000}"/>
    <cellStyle name="Normale 5 3 3 3 4 3" xfId="43833" xr:uid="{00000000-0005-0000-0000-0000B5AA0000}"/>
    <cellStyle name="Normale 5 3 3 3 5" xfId="43834" xr:uid="{00000000-0005-0000-0000-0000B6AA0000}"/>
    <cellStyle name="Normale 5 3 3 3 5 2" xfId="43835" xr:uid="{00000000-0005-0000-0000-0000B7AA0000}"/>
    <cellStyle name="Normale 5 3 3 3 5 3" xfId="43836" xr:uid="{00000000-0005-0000-0000-0000B8AA0000}"/>
    <cellStyle name="Normale 5 3 3 3 6" xfId="43837" xr:uid="{00000000-0005-0000-0000-0000B9AA0000}"/>
    <cellStyle name="Normale 5 3 3 3 7" xfId="43838" xr:uid="{00000000-0005-0000-0000-0000BAAA0000}"/>
    <cellStyle name="Normale 5 3 3 4" xfId="43839" xr:uid="{00000000-0005-0000-0000-0000BBAA0000}"/>
    <cellStyle name="Normale 5 3 3 4 2" xfId="43840" xr:uid="{00000000-0005-0000-0000-0000BCAA0000}"/>
    <cellStyle name="Normale 5 3 3 4 2 2" xfId="43841" xr:uid="{00000000-0005-0000-0000-0000BDAA0000}"/>
    <cellStyle name="Normale 5 3 3 4 2 2 2" xfId="43842" xr:uid="{00000000-0005-0000-0000-0000BEAA0000}"/>
    <cellStyle name="Normale 5 3 3 4 2 2 3" xfId="43843" xr:uid="{00000000-0005-0000-0000-0000BFAA0000}"/>
    <cellStyle name="Normale 5 3 3 4 2 3" xfId="43844" xr:uid="{00000000-0005-0000-0000-0000C0AA0000}"/>
    <cellStyle name="Normale 5 3 3 4 2 4" xfId="43845" xr:uid="{00000000-0005-0000-0000-0000C1AA0000}"/>
    <cellStyle name="Normale 5 3 3 4 3" xfId="43846" xr:uid="{00000000-0005-0000-0000-0000C2AA0000}"/>
    <cellStyle name="Normale 5 3 3 4 3 2" xfId="43847" xr:uid="{00000000-0005-0000-0000-0000C3AA0000}"/>
    <cellStyle name="Normale 5 3 3 4 3 3" xfId="43848" xr:uid="{00000000-0005-0000-0000-0000C4AA0000}"/>
    <cellStyle name="Normale 5 3 3 4 4" xfId="43849" xr:uid="{00000000-0005-0000-0000-0000C5AA0000}"/>
    <cellStyle name="Normale 5 3 3 4 4 2" xfId="43850" xr:uid="{00000000-0005-0000-0000-0000C6AA0000}"/>
    <cellStyle name="Normale 5 3 3 4 4 3" xfId="43851" xr:uid="{00000000-0005-0000-0000-0000C7AA0000}"/>
    <cellStyle name="Normale 5 3 3 4 5" xfId="43852" xr:uid="{00000000-0005-0000-0000-0000C8AA0000}"/>
    <cellStyle name="Normale 5 3 3 4 5 2" xfId="43853" xr:uid="{00000000-0005-0000-0000-0000C9AA0000}"/>
    <cellStyle name="Normale 5 3 3 4 5 3" xfId="43854" xr:uid="{00000000-0005-0000-0000-0000CAAA0000}"/>
    <cellStyle name="Normale 5 3 3 4 6" xfId="43855" xr:uid="{00000000-0005-0000-0000-0000CBAA0000}"/>
    <cellStyle name="Normale 5 3 3 4 7" xfId="43856" xr:uid="{00000000-0005-0000-0000-0000CCAA0000}"/>
    <cellStyle name="Normale 5 3 3 5" xfId="43857" xr:uid="{00000000-0005-0000-0000-0000CDAA0000}"/>
    <cellStyle name="Normale 5 3 3 5 2" xfId="43858" xr:uid="{00000000-0005-0000-0000-0000CEAA0000}"/>
    <cellStyle name="Normale 5 3 3 5 2 2" xfId="43859" xr:uid="{00000000-0005-0000-0000-0000CFAA0000}"/>
    <cellStyle name="Normale 5 3 3 5 2 3" xfId="43860" xr:uid="{00000000-0005-0000-0000-0000D0AA0000}"/>
    <cellStyle name="Normale 5 3 3 5 3" xfId="43861" xr:uid="{00000000-0005-0000-0000-0000D1AA0000}"/>
    <cellStyle name="Normale 5 3 3 5 4" xfId="43862" xr:uid="{00000000-0005-0000-0000-0000D2AA0000}"/>
    <cellStyle name="Normale 5 3 3 6" xfId="43863" xr:uid="{00000000-0005-0000-0000-0000D3AA0000}"/>
    <cellStyle name="Normale 5 3 3 6 2" xfId="43864" xr:uid="{00000000-0005-0000-0000-0000D4AA0000}"/>
    <cellStyle name="Normale 5 3 3 6 3" xfId="43865" xr:uid="{00000000-0005-0000-0000-0000D5AA0000}"/>
    <cellStyle name="Normale 5 3 3 7" xfId="43866" xr:uid="{00000000-0005-0000-0000-0000D6AA0000}"/>
    <cellStyle name="Normale 5 3 3 7 2" xfId="43867" xr:uid="{00000000-0005-0000-0000-0000D7AA0000}"/>
    <cellStyle name="Normale 5 3 3 7 3" xfId="43868" xr:uid="{00000000-0005-0000-0000-0000D8AA0000}"/>
    <cellStyle name="Normale 5 3 3 8" xfId="43869" xr:uid="{00000000-0005-0000-0000-0000D9AA0000}"/>
    <cellStyle name="Normale 5 3 3 8 2" xfId="43870" xr:uid="{00000000-0005-0000-0000-0000DAAA0000}"/>
    <cellStyle name="Normale 5 3 3 8 3" xfId="43871" xr:uid="{00000000-0005-0000-0000-0000DBAA0000}"/>
    <cellStyle name="Normale 5 3 3 9" xfId="43872" xr:uid="{00000000-0005-0000-0000-0000DCAA0000}"/>
    <cellStyle name="Normale 5 3 4" xfId="43873" xr:uid="{00000000-0005-0000-0000-0000DDAA0000}"/>
    <cellStyle name="Normale 5 3 4 2" xfId="43874" xr:uid="{00000000-0005-0000-0000-0000DEAA0000}"/>
    <cellStyle name="Normale 5 3 4 2 2" xfId="43875" xr:uid="{00000000-0005-0000-0000-0000DFAA0000}"/>
    <cellStyle name="Normale 5 3 4 2 2 2" xfId="43876" xr:uid="{00000000-0005-0000-0000-0000E0AA0000}"/>
    <cellStyle name="Normale 5 3 4 2 2 2 2" xfId="43877" xr:uid="{00000000-0005-0000-0000-0000E1AA0000}"/>
    <cellStyle name="Normale 5 3 4 2 2 2 3" xfId="43878" xr:uid="{00000000-0005-0000-0000-0000E2AA0000}"/>
    <cellStyle name="Normale 5 3 4 2 2 3" xfId="43879" xr:uid="{00000000-0005-0000-0000-0000E3AA0000}"/>
    <cellStyle name="Normale 5 3 4 2 2 4" xfId="43880" xr:uid="{00000000-0005-0000-0000-0000E4AA0000}"/>
    <cellStyle name="Normale 5 3 4 2 3" xfId="43881" xr:uid="{00000000-0005-0000-0000-0000E5AA0000}"/>
    <cellStyle name="Normale 5 3 4 2 3 2" xfId="43882" xr:uid="{00000000-0005-0000-0000-0000E6AA0000}"/>
    <cellStyle name="Normale 5 3 4 2 3 3" xfId="43883" xr:uid="{00000000-0005-0000-0000-0000E7AA0000}"/>
    <cellStyle name="Normale 5 3 4 2 4" xfId="43884" xr:uid="{00000000-0005-0000-0000-0000E8AA0000}"/>
    <cellStyle name="Normale 5 3 4 2 4 2" xfId="43885" xr:uid="{00000000-0005-0000-0000-0000E9AA0000}"/>
    <cellStyle name="Normale 5 3 4 2 4 3" xfId="43886" xr:uid="{00000000-0005-0000-0000-0000EAAA0000}"/>
    <cellStyle name="Normale 5 3 4 2 5" xfId="43887" xr:uid="{00000000-0005-0000-0000-0000EBAA0000}"/>
    <cellStyle name="Normale 5 3 4 2 5 2" xfId="43888" xr:uid="{00000000-0005-0000-0000-0000ECAA0000}"/>
    <cellStyle name="Normale 5 3 4 2 5 3" xfId="43889" xr:uid="{00000000-0005-0000-0000-0000EDAA0000}"/>
    <cellStyle name="Normale 5 3 4 2 6" xfId="43890" xr:uid="{00000000-0005-0000-0000-0000EEAA0000}"/>
    <cellStyle name="Normale 5 3 4 2 7" xfId="43891" xr:uid="{00000000-0005-0000-0000-0000EFAA0000}"/>
    <cellStyle name="Normale 5 3 5" xfId="43892" xr:uid="{00000000-0005-0000-0000-0000F0AA0000}"/>
    <cellStyle name="Normale 5 3 5 2" xfId="43893" xr:uid="{00000000-0005-0000-0000-0000F1AA0000}"/>
    <cellStyle name="Normale 5 3 5 2 2" xfId="43894" xr:uid="{00000000-0005-0000-0000-0000F2AA0000}"/>
    <cellStyle name="Normale 5 3 5 2 2 2" xfId="43895" xr:uid="{00000000-0005-0000-0000-0000F3AA0000}"/>
    <cellStyle name="Normale 5 3 5 2 2 3" xfId="43896" xr:uid="{00000000-0005-0000-0000-0000F4AA0000}"/>
    <cellStyle name="Normale 5 3 5 2 3" xfId="43897" xr:uid="{00000000-0005-0000-0000-0000F5AA0000}"/>
    <cellStyle name="Normale 5 3 5 2 4" xfId="43898" xr:uid="{00000000-0005-0000-0000-0000F6AA0000}"/>
    <cellStyle name="Normale 5 3 5 3" xfId="43899" xr:uid="{00000000-0005-0000-0000-0000F7AA0000}"/>
    <cellStyle name="Normale 5 3 5 3 2" xfId="43900" xr:uid="{00000000-0005-0000-0000-0000F8AA0000}"/>
    <cellStyle name="Normale 5 3 5 3 3" xfId="43901" xr:uid="{00000000-0005-0000-0000-0000F9AA0000}"/>
    <cellStyle name="Normale 5 3 5 4" xfId="43902" xr:uid="{00000000-0005-0000-0000-0000FAAA0000}"/>
    <cellStyle name="Normale 5 3 5 4 2" xfId="43903" xr:uid="{00000000-0005-0000-0000-0000FBAA0000}"/>
    <cellStyle name="Normale 5 3 5 4 3" xfId="43904" xr:uid="{00000000-0005-0000-0000-0000FCAA0000}"/>
    <cellStyle name="Normale 5 3 5 5" xfId="43905" xr:uid="{00000000-0005-0000-0000-0000FDAA0000}"/>
    <cellStyle name="Normale 5 3 5 5 2" xfId="43906" xr:uid="{00000000-0005-0000-0000-0000FEAA0000}"/>
    <cellStyle name="Normale 5 3 5 5 3" xfId="43907" xr:uid="{00000000-0005-0000-0000-0000FFAA0000}"/>
    <cellStyle name="Normale 5 3 5 6" xfId="43908" xr:uid="{00000000-0005-0000-0000-000000AB0000}"/>
    <cellStyle name="Normale 5 3 5 7" xfId="43909" xr:uid="{00000000-0005-0000-0000-000001AB0000}"/>
    <cellStyle name="Normale 5 3 6" xfId="43910" xr:uid="{00000000-0005-0000-0000-000002AB0000}"/>
    <cellStyle name="Normale 5 3 6 2" xfId="43911" xr:uid="{00000000-0005-0000-0000-000003AB0000}"/>
    <cellStyle name="Normale 5 3 6 2 2" xfId="43912" xr:uid="{00000000-0005-0000-0000-000004AB0000}"/>
    <cellStyle name="Normale 5 3 6 2 2 2" xfId="43913" xr:uid="{00000000-0005-0000-0000-000005AB0000}"/>
    <cellStyle name="Normale 5 3 6 2 2 3" xfId="43914" xr:uid="{00000000-0005-0000-0000-000006AB0000}"/>
    <cellStyle name="Normale 5 3 6 2 3" xfId="43915" xr:uid="{00000000-0005-0000-0000-000007AB0000}"/>
    <cellStyle name="Normale 5 3 6 2 4" xfId="43916" xr:uid="{00000000-0005-0000-0000-000008AB0000}"/>
    <cellStyle name="Normale 5 3 6 3" xfId="43917" xr:uid="{00000000-0005-0000-0000-000009AB0000}"/>
    <cellStyle name="Normale 5 3 6 3 2" xfId="43918" xr:uid="{00000000-0005-0000-0000-00000AAB0000}"/>
    <cellStyle name="Normale 5 3 6 3 3" xfId="43919" xr:uid="{00000000-0005-0000-0000-00000BAB0000}"/>
    <cellStyle name="Normale 5 3 6 4" xfId="43920" xr:uid="{00000000-0005-0000-0000-00000CAB0000}"/>
    <cellStyle name="Normale 5 3 6 4 2" xfId="43921" xr:uid="{00000000-0005-0000-0000-00000DAB0000}"/>
    <cellStyle name="Normale 5 3 6 4 3" xfId="43922" xr:uid="{00000000-0005-0000-0000-00000EAB0000}"/>
    <cellStyle name="Normale 5 3 6 5" xfId="43923" xr:uid="{00000000-0005-0000-0000-00000FAB0000}"/>
    <cellStyle name="Normale 5 3 6 5 2" xfId="43924" xr:uid="{00000000-0005-0000-0000-000010AB0000}"/>
    <cellStyle name="Normale 5 3 6 5 3" xfId="43925" xr:uid="{00000000-0005-0000-0000-000011AB0000}"/>
    <cellStyle name="Normale 5 3 6 6" xfId="43926" xr:uid="{00000000-0005-0000-0000-000012AB0000}"/>
    <cellStyle name="Normale 5 3 6 7" xfId="43927" xr:uid="{00000000-0005-0000-0000-000013AB0000}"/>
    <cellStyle name="Normale 5 3 7" xfId="43928" xr:uid="{00000000-0005-0000-0000-000014AB0000}"/>
    <cellStyle name="Normale 5 3 7 2" xfId="43929" xr:uid="{00000000-0005-0000-0000-000015AB0000}"/>
    <cellStyle name="Normale 5 3 7 2 2" xfId="43930" xr:uid="{00000000-0005-0000-0000-000016AB0000}"/>
    <cellStyle name="Normale 5 3 7 2 3" xfId="43931" xr:uid="{00000000-0005-0000-0000-000017AB0000}"/>
    <cellStyle name="Normale 5 3 7 3" xfId="43932" xr:uid="{00000000-0005-0000-0000-000018AB0000}"/>
    <cellStyle name="Normale 5 3 7 4" xfId="43933" xr:uid="{00000000-0005-0000-0000-000019AB0000}"/>
    <cellStyle name="Normale 5 3 8" xfId="43934" xr:uid="{00000000-0005-0000-0000-00001AAB0000}"/>
    <cellStyle name="Normale 5 3 8 2" xfId="43935" xr:uid="{00000000-0005-0000-0000-00001BAB0000}"/>
    <cellStyle name="Normale 5 3 8 3" xfId="43936" xr:uid="{00000000-0005-0000-0000-00001CAB0000}"/>
    <cellStyle name="Normale 5 3 9" xfId="43937" xr:uid="{00000000-0005-0000-0000-00001DAB0000}"/>
    <cellStyle name="Normale 5 3 9 2" xfId="43938" xr:uid="{00000000-0005-0000-0000-00001EAB0000}"/>
    <cellStyle name="Normale 5 3 9 3" xfId="43939" xr:uid="{00000000-0005-0000-0000-00001FAB0000}"/>
    <cellStyle name="Normale 5 4" xfId="43940" xr:uid="{00000000-0005-0000-0000-000020AB0000}"/>
    <cellStyle name="Normale 5 4 10" xfId="43941" xr:uid="{00000000-0005-0000-0000-000021AB0000}"/>
    <cellStyle name="Normale 5 4 2" xfId="43942" xr:uid="{00000000-0005-0000-0000-000022AB0000}"/>
    <cellStyle name="Normale 5 4 2 2" xfId="43943" xr:uid="{00000000-0005-0000-0000-000023AB0000}"/>
    <cellStyle name="Normale 5 4 2 2 2" xfId="43944" xr:uid="{00000000-0005-0000-0000-000024AB0000}"/>
    <cellStyle name="Normale 5 4 2 2 2 2" xfId="43945" xr:uid="{00000000-0005-0000-0000-000025AB0000}"/>
    <cellStyle name="Normale 5 4 2 2 2 2 2" xfId="43946" xr:uid="{00000000-0005-0000-0000-000026AB0000}"/>
    <cellStyle name="Normale 5 4 2 2 2 2 3" xfId="43947" xr:uid="{00000000-0005-0000-0000-000027AB0000}"/>
    <cellStyle name="Normale 5 4 2 2 2 3" xfId="43948" xr:uid="{00000000-0005-0000-0000-000028AB0000}"/>
    <cellStyle name="Normale 5 4 2 2 2 4" xfId="43949" xr:uid="{00000000-0005-0000-0000-000029AB0000}"/>
    <cellStyle name="Normale 5 4 2 2 3" xfId="43950" xr:uid="{00000000-0005-0000-0000-00002AAB0000}"/>
    <cellStyle name="Normale 5 4 2 2 3 2" xfId="43951" xr:uid="{00000000-0005-0000-0000-00002BAB0000}"/>
    <cellStyle name="Normale 5 4 2 2 3 3" xfId="43952" xr:uid="{00000000-0005-0000-0000-00002CAB0000}"/>
    <cellStyle name="Normale 5 4 2 2 4" xfId="43953" xr:uid="{00000000-0005-0000-0000-00002DAB0000}"/>
    <cellStyle name="Normale 5 4 2 2 4 2" xfId="43954" xr:uid="{00000000-0005-0000-0000-00002EAB0000}"/>
    <cellStyle name="Normale 5 4 2 2 4 3" xfId="43955" xr:uid="{00000000-0005-0000-0000-00002FAB0000}"/>
    <cellStyle name="Normale 5 4 2 2 5" xfId="43956" xr:uid="{00000000-0005-0000-0000-000030AB0000}"/>
    <cellStyle name="Normale 5 4 2 2 5 2" xfId="43957" xr:uid="{00000000-0005-0000-0000-000031AB0000}"/>
    <cellStyle name="Normale 5 4 2 2 5 3" xfId="43958" xr:uid="{00000000-0005-0000-0000-000032AB0000}"/>
    <cellStyle name="Normale 5 4 2 2 6" xfId="43959" xr:uid="{00000000-0005-0000-0000-000033AB0000}"/>
    <cellStyle name="Normale 5 4 2 2 7" xfId="43960" xr:uid="{00000000-0005-0000-0000-000034AB0000}"/>
    <cellStyle name="Normale 5 4 3" xfId="43961" xr:uid="{00000000-0005-0000-0000-000035AB0000}"/>
    <cellStyle name="Normale 5 4 3 2" xfId="43962" xr:uid="{00000000-0005-0000-0000-000036AB0000}"/>
    <cellStyle name="Normale 5 4 3 2 2" xfId="43963" xr:uid="{00000000-0005-0000-0000-000037AB0000}"/>
    <cellStyle name="Normale 5 4 3 2 2 2" xfId="43964" xr:uid="{00000000-0005-0000-0000-000038AB0000}"/>
    <cellStyle name="Normale 5 4 3 2 2 3" xfId="43965" xr:uid="{00000000-0005-0000-0000-000039AB0000}"/>
    <cellStyle name="Normale 5 4 3 2 3" xfId="43966" xr:uid="{00000000-0005-0000-0000-00003AAB0000}"/>
    <cellStyle name="Normale 5 4 3 2 4" xfId="43967" xr:uid="{00000000-0005-0000-0000-00003BAB0000}"/>
    <cellStyle name="Normale 5 4 3 3" xfId="43968" xr:uid="{00000000-0005-0000-0000-00003CAB0000}"/>
    <cellStyle name="Normale 5 4 3 3 2" xfId="43969" xr:uid="{00000000-0005-0000-0000-00003DAB0000}"/>
    <cellStyle name="Normale 5 4 3 3 3" xfId="43970" xr:uid="{00000000-0005-0000-0000-00003EAB0000}"/>
    <cellStyle name="Normale 5 4 3 4" xfId="43971" xr:uid="{00000000-0005-0000-0000-00003FAB0000}"/>
    <cellStyle name="Normale 5 4 3 4 2" xfId="43972" xr:uid="{00000000-0005-0000-0000-000040AB0000}"/>
    <cellStyle name="Normale 5 4 3 4 3" xfId="43973" xr:uid="{00000000-0005-0000-0000-000041AB0000}"/>
    <cellStyle name="Normale 5 4 3 5" xfId="43974" xr:uid="{00000000-0005-0000-0000-000042AB0000}"/>
    <cellStyle name="Normale 5 4 3 5 2" xfId="43975" xr:uid="{00000000-0005-0000-0000-000043AB0000}"/>
    <cellStyle name="Normale 5 4 3 5 3" xfId="43976" xr:uid="{00000000-0005-0000-0000-000044AB0000}"/>
    <cellStyle name="Normale 5 4 3 6" xfId="43977" xr:uid="{00000000-0005-0000-0000-000045AB0000}"/>
    <cellStyle name="Normale 5 4 3 7" xfId="43978" xr:uid="{00000000-0005-0000-0000-000046AB0000}"/>
    <cellStyle name="Normale 5 4 4" xfId="43979" xr:uid="{00000000-0005-0000-0000-000047AB0000}"/>
    <cellStyle name="Normale 5 4 4 2" xfId="43980" xr:uid="{00000000-0005-0000-0000-000048AB0000}"/>
    <cellStyle name="Normale 5 4 4 2 2" xfId="43981" xr:uid="{00000000-0005-0000-0000-000049AB0000}"/>
    <cellStyle name="Normale 5 4 4 2 2 2" xfId="43982" xr:uid="{00000000-0005-0000-0000-00004AAB0000}"/>
    <cellStyle name="Normale 5 4 4 2 2 3" xfId="43983" xr:uid="{00000000-0005-0000-0000-00004BAB0000}"/>
    <cellStyle name="Normale 5 4 4 2 3" xfId="43984" xr:uid="{00000000-0005-0000-0000-00004CAB0000}"/>
    <cellStyle name="Normale 5 4 4 2 4" xfId="43985" xr:uid="{00000000-0005-0000-0000-00004DAB0000}"/>
    <cellStyle name="Normale 5 4 4 3" xfId="43986" xr:uid="{00000000-0005-0000-0000-00004EAB0000}"/>
    <cellStyle name="Normale 5 4 4 3 2" xfId="43987" xr:uid="{00000000-0005-0000-0000-00004FAB0000}"/>
    <cellStyle name="Normale 5 4 4 3 3" xfId="43988" xr:uid="{00000000-0005-0000-0000-000050AB0000}"/>
    <cellStyle name="Normale 5 4 4 4" xfId="43989" xr:uid="{00000000-0005-0000-0000-000051AB0000}"/>
    <cellStyle name="Normale 5 4 4 4 2" xfId="43990" xr:uid="{00000000-0005-0000-0000-000052AB0000}"/>
    <cellStyle name="Normale 5 4 4 4 3" xfId="43991" xr:uid="{00000000-0005-0000-0000-000053AB0000}"/>
    <cellStyle name="Normale 5 4 4 5" xfId="43992" xr:uid="{00000000-0005-0000-0000-000054AB0000}"/>
    <cellStyle name="Normale 5 4 4 5 2" xfId="43993" xr:uid="{00000000-0005-0000-0000-000055AB0000}"/>
    <cellStyle name="Normale 5 4 4 5 3" xfId="43994" xr:uid="{00000000-0005-0000-0000-000056AB0000}"/>
    <cellStyle name="Normale 5 4 4 6" xfId="43995" xr:uid="{00000000-0005-0000-0000-000057AB0000}"/>
    <cellStyle name="Normale 5 4 4 7" xfId="43996" xr:uid="{00000000-0005-0000-0000-000058AB0000}"/>
    <cellStyle name="Normale 5 4 5" xfId="43997" xr:uid="{00000000-0005-0000-0000-000059AB0000}"/>
    <cellStyle name="Normale 5 4 5 2" xfId="43998" xr:uid="{00000000-0005-0000-0000-00005AAB0000}"/>
    <cellStyle name="Normale 5 4 5 2 2" xfId="43999" xr:uid="{00000000-0005-0000-0000-00005BAB0000}"/>
    <cellStyle name="Normale 5 4 5 2 3" xfId="44000" xr:uid="{00000000-0005-0000-0000-00005CAB0000}"/>
    <cellStyle name="Normale 5 4 5 3" xfId="44001" xr:uid="{00000000-0005-0000-0000-00005DAB0000}"/>
    <cellStyle name="Normale 5 4 5 4" xfId="44002" xr:uid="{00000000-0005-0000-0000-00005EAB0000}"/>
    <cellStyle name="Normale 5 4 6" xfId="44003" xr:uid="{00000000-0005-0000-0000-00005FAB0000}"/>
    <cellStyle name="Normale 5 4 6 2" xfId="44004" xr:uid="{00000000-0005-0000-0000-000060AB0000}"/>
    <cellStyle name="Normale 5 4 6 3" xfId="44005" xr:uid="{00000000-0005-0000-0000-000061AB0000}"/>
    <cellStyle name="Normale 5 4 7" xfId="44006" xr:uid="{00000000-0005-0000-0000-000062AB0000}"/>
    <cellStyle name="Normale 5 4 7 2" xfId="44007" xr:uid="{00000000-0005-0000-0000-000063AB0000}"/>
    <cellStyle name="Normale 5 4 7 3" xfId="44008" xr:uid="{00000000-0005-0000-0000-000064AB0000}"/>
    <cellStyle name="Normale 5 4 8" xfId="44009" xr:uid="{00000000-0005-0000-0000-000065AB0000}"/>
    <cellStyle name="Normale 5 4 8 2" xfId="44010" xr:uid="{00000000-0005-0000-0000-000066AB0000}"/>
    <cellStyle name="Normale 5 4 8 3" xfId="44011" xr:uid="{00000000-0005-0000-0000-000067AB0000}"/>
    <cellStyle name="Normale 5 4 9" xfId="44012" xr:uid="{00000000-0005-0000-0000-000068AB0000}"/>
    <cellStyle name="Normale 5 5" xfId="44013" xr:uid="{00000000-0005-0000-0000-000069AB0000}"/>
    <cellStyle name="Normale 5 5 10" xfId="44014" xr:uid="{00000000-0005-0000-0000-00006AAB0000}"/>
    <cellStyle name="Normale 5 5 2" xfId="44015" xr:uid="{00000000-0005-0000-0000-00006BAB0000}"/>
    <cellStyle name="Normale 5 5 2 2" xfId="44016" xr:uid="{00000000-0005-0000-0000-00006CAB0000}"/>
    <cellStyle name="Normale 5 5 2 2 2" xfId="44017" xr:uid="{00000000-0005-0000-0000-00006DAB0000}"/>
    <cellStyle name="Normale 5 5 2 2 2 2" xfId="44018" xr:uid="{00000000-0005-0000-0000-00006EAB0000}"/>
    <cellStyle name="Normale 5 5 2 2 2 2 2" xfId="44019" xr:uid="{00000000-0005-0000-0000-00006FAB0000}"/>
    <cellStyle name="Normale 5 5 2 2 2 2 3" xfId="44020" xr:uid="{00000000-0005-0000-0000-000070AB0000}"/>
    <cellStyle name="Normale 5 5 2 2 2 3" xfId="44021" xr:uid="{00000000-0005-0000-0000-000071AB0000}"/>
    <cellStyle name="Normale 5 5 2 2 2 4" xfId="44022" xr:uid="{00000000-0005-0000-0000-000072AB0000}"/>
    <cellStyle name="Normale 5 5 2 2 3" xfId="44023" xr:uid="{00000000-0005-0000-0000-000073AB0000}"/>
    <cellStyle name="Normale 5 5 2 2 3 2" xfId="44024" xr:uid="{00000000-0005-0000-0000-000074AB0000}"/>
    <cellStyle name="Normale 5 5 2 2 3 3" xfId="44025" xr:uid="{00000000-0005-0000-0000-000075AB0000}"/>
    <cellStyle name="Normale 5 5 2 2 4" xfId="44026" xr:uid="{00000000-0005-0000-0000-000076AB0000}"/>
    <cellStyle name="Normale 5 5 2 2 4 2" xfId="44027" xr:uid="{00000000-0005-0000-0000-000077AB0000}"/>
    <cellStyle name="Normale 5 5 2 2 4 3" xfId="44028" xr:uid="{00000000-0005-0000-0000-000078AB0000}"/>
    <cellStyle name="Normale 5 5 2 2 5" xfId="44029" xr:uid="{00000000-0005-0000-0000-000079AB0000}"/>
    <cellStyle name="Normale 5 5 2 2 5 2" xfId="44030" xr:uid="{00000000-0005-0000-0000-00007AAB0000}"/>
    <cellStyle name="Normale 5 5 2 2 5 3" xfId="44031" xr:uid="{00000000-0005-0000-0000-00007BAB0000}"/>
    <cellStyle name="Normale 5 5 2 2 6" xfId="44032" xr:uid="{00000000-0005-0000-0000-00007CAB0000}"/>
    <cellStyle name="Normale 5 5 2 2 7" xfId="44033" xr:uid="{00000000-0005-0000-0000-00007DAB0000}"/>
    <cellStyle name="Normale 5 5 3" xfId="44034" xr:uid="{00000000-0005-0000-0000-00007EAB0000}"/>
    <cellStyle name="Normale 5 5 3 2" xfId="44035" xr:uid="{00000000-0005-0000-0000-00007FAB0000}"/>
    <cellStyle name="Normale 5 5 3 2 2" xfId="44036" xr:uid="{00000000-0005-0000-0000-000080AB0000}"/>
    <cellStyle name="Normale 5 5 3 2 2 2" xfId="44037" xr:uid="{00000000-0005-0000-0000-000081AB0000}"/>
    <cellStyle name="Normale 5 5 3 2 2 3" xfId="44038" xr:uid="{00000000-0005-0000-0000-000082AB0000}"/>
    <cellStyle name="Normale 5 5 3 2 3" xfId="44039" xr:uid="{00000000-0005-0000-0000-000083AB0000}"/>
    <cellStyle name="Normale 5 5 3 2 4" xfId="44040" xr:uid="{00000000-0005-0000-0000-000084AB0000}"/>
    <cellStyle name="Normale 5 5 3 3" xfId="44041" xr:uid="{00000000-0005-0000-0000-000085AB0000}"/>
    <cellStyle name="Normale 5 5 3 3 2" xfId="44042" xr:uid="{00000000-0005-0000-0000-000086AB0000}"/>
    <cellStyle name="Normale 5 5 3 3 3" xfId="44043" xr:uid="{00000000-0005-0000-0000-000087AB0000}"/>
    <cellStyle name="Normale 5 5 3 4" xfId="44044" xr:uid="{00000000-0005-0000-0000-000088AB0000}"/>
    <cellStyle name="Normale 5 5 3 4 2" xfId="44045" xr:uid="{00000000-0005-0000-0000-000089AB0000}"/>
    <cellStyle name="Normale 5 5 3 4 3" xfId="44046" xr:uid="{00000000-0005-0000-0000-00008AAB0000}"/>
    <cellStyle name="Normale 5 5 3 5" xfId="44047" xr:uid="{00000000-0005-0000-0000-00008BAB0000}"/>
    <cellStyle name="Normale 5 5 3 5 2" xfId="44048" xr:uid="{00000000-0005-0000-0000-00008CAB0000}"/>
    <cellStyle name="Normale 5 5 3 5 3" xfId="44049" xr:uid="{00000000-0005-0000-0000-00008DAB0000}"/>
    <cellStyle name="Normale 5 5 3 6" xfId="44050" xr:uid="{00000000-0005-0000-0000-00008EAB0000}"/>
    <cellStyle name="Normale 5 5 3 7" xfId="44051" xr:uid="{00000000-0005-0000-0000-00008FAB0000}"/>
    <cellStyle name="Normale 5 5 4" xfId="44052" xr:uid="{00000000-0005-0000-0000-000090AB0000}"/>
    <cellStyle name="Normale 5 5 4 2" xfId="44053" xr:uid="{00000000-0005-0000-0000-000091AB0000}"/>
    <cellStyle name="Normale 5 5 4 2 2" xfId="44054" xr:uid="{00000000-0005-0000-0000-000092AB0000}"/>
    <cellStyle name="Normale 5 5 4 2 2 2" xfId="44055" xr:uid="{00000000-0005-0000-0000-000093AB0000}"/>
    <cellStyle name="Normale 5 5 4 2 2 3" xfId="44056" xr:uid="{00000000-0005-0000-0000-000094AB0000}"/>
    <cellStyle name="Normale 5 5 4 2 3" xfId="44057" xr:uid="{00000000-0005-0000-0000-000095AB0000}"/>
    <cellStyle name="Normale 5 5 4 2 4" xfId="44058" xr:uid="{00000000-0005-0000-0000-000096AB0000}"/>
    <cellStyle name="Normale 5 5 4 3" xfId="44059" xr:uid="{00000000-0005-0000-0000-000097AB0000}"/>
    <cellStyle name="Normale 5 5 4 3 2" xfId="44060" xr:uid="{00000000-0005-0000-0000-000098AB0000}"/>
    <cellStyle name="Normale 5 5 4 3 3" xfId="44061" xr:uid="{00000000-0005-0000-0000-000099AB0000}"/>
    <cellStyle name="Normale 5 5 4 4" xfId="44062" xr:uid="{00000000-0005-0000-0000-00009AAB0000}"/>
    <cellStyle name="Normale 5 5 4 4 2" xfId="44063" xr:uid="{00000000-0005-0000-0000-00009BAB0000}"/>
    <cellStyle name="Normale 5 5 4 4 3" xfId="44064" xr:uid="{00000000-0005-0000-0000-00009CAB0000}"/>
    <cellStyle name="Normale 5 5 4 5" xfId="44065" xr:uid="{00000000-0005-0000-0000-00009DAB0000}"/>
    <cellStyle name="Normale 5 5 4 5 2" xfId="44066" xr:uid="{00000000-0005-0000-0000-00009EAB0000}"/>
    <cellStyle name="Normale 5 5 4 5 3" xfId="44067" xr:uid="{00000000-0005-0000-0000-00009FAB0000}"/>
    <cellStyle name="Normale 5 5 4 6" xfId="44068" xr:uid="{00000000-0005-0000-0000-0000A0AB0000}"/>
    <cellStyle name="Normale 5 5 4 7" xfId="44069" xr:uid="{00000000-0005-0000-0000-0000A1AB0000}"/>
    <cellStyle name="Normale 5 5 5" xfId="44070" xr:uid="{00000000-0005-0000-0000-0000A2AB0000}"/>
    <cellStyle name="Normale 5 5 5 2" xfId="44071" xr:uid="{00000000-0005-0000-0000-0000A3AB0000}"/>
    <cellStyle name="Normale 5 5 5 2 2" xfId="44072" xr:uid="{00000000-0005-0000-0000-0000A4AB0000}"/>
    <cellStyle name="Normale 5 5 5 2 3" xfId="44073" xr:uid="{00000000-0005-0000-0000-0000A5AB0000}"/>
    <cellStyle name="Normale 5 5 5 3" xfId="44074" xr:uid="{00000000-0005-0000-0000-0000A6AB0000}"/>
    <cellStyle name="Normale 5 5 5 4" xfId="44075" xr:uid="{00000000-0005-0000-0000-0000A7AB0000}"/>
    <cellStyle name="Normale 5 5 6" xfId="44076" xr:uid="{00000000-0005-0000-0000-0000A8AB0000}"/>
    <cellStyle name="Normale 5 5 6 2" xfId="44077" xr:uid="{00000000-0005-0000-0000-0000A9AB0000}"/>
    <cellStyle name="Normale 5 5 6 3" xfId="44078" xr:uid="{00000000-0005-0000-0000-0000AAAB0000}"/>
    <cellStyle name="Normale 5 5 7" xfId="44079" xr:uid="{00000000-0005-0000-0000-0000ABAB0000}"/>
    <cellStyle name="Normale 5 5 7 2" xfId="44080" xr:uid="{00000000-0005-0000-0000-0000ACAB0000}"/>
    <cellStyle name="Normale 5 5 7 3" xfId="44081" xr:uid="{00000000-0005-0000-0000-0000ADAB0000}"/>
    <cellStyle name="Normale 5 5 8" xfId="44082" xr:uid="{00000000-0005-0000-0000-0000AEAB0000}"/>
    <cellStyle name="Normale 5 5 8 2" xfId="44083" xr:uid="{00000000-0005-0000-0000-0000AFAB0000}"/>
    <cellStyle name="Normale 5 5 8 3" xfId="44084" xr:uid="{00000000-0005-0000-0000-0000B0AB0000}"/>
    <cellStyle name="Normale 5 5 9" xfId="44085" xr:uid="{00000000-0005-0000-0000-0000B1AB0000}"/>
    <cellStyle name="Normale 5 6" xfId="44086" xr:uid="{00000000-0005-0000-0000-0000B2AB0000}"/>
    <cellStyle name="Normale 5 6 2" xfId="44087" xr:uid="{00000000-0005-0000-0000-0000B3AB0000}"/>
    <cellStyle name="Normale 5 6 2 2" xfId="44088" xr:uid="{00000000-0005-0000-0000-0000B4AB0000}"/>
    <cellStyle name="Normale 5 6 2 2 2" xfId="44089" xr:uid="{00000000-0005-0000-0000-0000B5AB0000}"/>
    <cellStyle name="Normale 5 6 2 2 2 2" xfId="44090" xr:uid="{00000000-0005-0000-0000-0000B6AB0000}"/>
    <cellStyle name="Normale 5 6 2 2 2 3" xfId="44091" xr:uid="{00000000-0005-0000-0000-0000B7AB0000}"/>
    <cellStyle name="Normale 5 6 2 2 3" xfId="44092" xr:uid="{00000000-0005-0000-0000-0000B8AB0000}"/>
    <cellStyle name="Normale 5 6 2 2 4" xfId="44093" xr:uid="{00000000-0005-0000-0000-0000B9AB0000}"/>
    <cellStyle name="Normale 5 6 2 3" xfId="44094" xr:uid="{00000000-0005-0000-0000-0000BAAB0000}"/>
    <cellStyle name="Normale 5 6 2 3 2" xfId="44095" xr:uid="{00000000-0005-0000-0000-0000BBAB0000}"/>
    <cellStyle name="Normale 5 6 2 3 3" xfId="44096" xr:uid="{00000000-0005-0000-0000-0000BCAB0000}"/>
    <cellStyle name="Normale 5 6 2 4" xfId="44097" xr:uid="{00000000-0005-0000-0000-0000BDAB0000}"/>
    <cellStyle name="Normale 5 6 2 4 2" xfId="44098" xr:uid="{00000000-0005-0000-0000-0000BEAB0000}"/>
    <cellStyle name="Normale 5 6 2 4 3" xfId="44099" xr:uid="{00000000-0005-0000-0000-0000BFAB0000}"/>
    <cellStyle name="Normale 5 6 2 5" xfId="44100" xr:uid="{00000000-0005-0000-0000-0000C0AB0000}"/>
    <cellStyle name="Normale 5 6 2 5 2" xfId="44101" xr:uid="{00000000-0005-0000-0000-0000C1AB0000}"/>
    <cellStyle name="Normale 5 6 2 5 3" xfId="44102" xr:uid="{00000000-0005-0000-0000-0000C2AB0000}"/>
    <cellStyle name="Normale 5 6 2 6" xfId="44103" xr:uid="{00000000-0005-0000-0000-0000C3AB0000}"/>
    <cellStyle name="Normale 5 6 2 7" xfId="44104" xr:uid="{00000000-0005-0000-0000-0000C4AB0000}"/>
    <cellStyle name="Normale 5 7" xfId="44105" xr:uid="{00000000-0005-0000-0000-0000C5AB0000}"/>
    <cellStyle name="Normale 5 7 2" xfId="44106" xr:uid="{00000000-0005-0000-0000-0000C6AB0000}"/>
    <cellStyle name="Normale 5 7 2 2" xfId="44107" xr:uid="{00000000-0005-0000-0000-0000C7AB0000}"/>
    <cellStyle name="Normale 5 7 2 2 2" xfId="44108" xr:uid="{00000000-0005-0000-0000-0000C8AB0000}"/>
    <cellStyle name="Normale 5 7 2 2 3" xfId="44109" xr:uid="{00000000-0005-0000-0000-0000C9AB0000}"/>
    <cellStyle name="Normale 5 7 2 3" xfId="44110" xr:uid="{00000000-0005-0000-0000-0000CAAB0000}"/>
    <cellStyle name="Normale 5 7 2 4" xfId="44111" xr:uid="{00000000-0005-0000-0000-0000CBAB0000}"/>
    <cellStyle name="Normale 5 7 3" xfId="44112" xr:uid="{00000000-0005-0000-0000-0000CCAB0000}"/>
    <cellStyle name="Normale 5 7 3 2" xfId="44113" xr:uid="{00000000-0005-0000-0000-0000CDAB0000}"/>
    <cellStyle name="Normale 5 7 3 3" xfId="44114" xr:uid="{00000000-0005-0000-0000-0000CEAB0000}"/>
    <cellStyle name="Normale 5 7 4" xfId="44115" xr:uid="{00000000-0005-0000-0000-0000CFAB0000}"/>
    <cellStyle name="Normale 5 7 4 2" xfId="44116" xr:uid="{00000000-0005-0000-0000-0000D0AB0000}"/>
    <cellStyle name="Normale 5 7 4 3" xfId="44117" xr:uid="{00000000-0005-0000-0000-0000D1AB0000}"/>
    <cellStyle name="Normale 5 7 5" xfId="44118" xr:uid="{00000000-0005-0000-0000-0000D2AB0000}"/>
    <cellStyle name="Normale 5 7 5 2" xfId="44119" xr:uid="{00000000-0005-0000-0000-0000D3AB0000}"/>
    <cellStyle name="Normale 5 7 5 3" xfId="44120" xr:uid="{00000000-0005-0000-0000-0000D4AB0000}"/>
    <cellStyle name="Normale 5 7 6" xfId="44121" xr:uid="{00000000-0005-0000-0000-0000D5AB0000}"/>
    <cellStyle name="Normale 5 7 7" xfId="44122" xr:uid="{00000000-0005-0000-0000-0000D6AB0000}"/>
    <cellStyle name="Normale 5 8" xfId="44123" xr:uid="{00000000-0005-0000-0000-0000D7AB0000}"/>
    <cellStyle name="Normale 5 8 2" xfId="44124" xr:uid="{00000000-0005-0000-0000-0000D8AB0000}"/>
    <cellStyle name="Normale 5 8 2 2" xfId="44125" xr:uid="{00000000-0005-0000-0000-0000D9AB0000}"/>
    <cellStyle name="Normale 5 8 2 2 2" xfId="44126" xr:uid="{00000000-0005-0000-0000-0000DAAB0000}"/>
    <cellStyle name="Normale 5 8 2 2 3" xfId="44127" xr:uid="{00000000-0005-0000-0000-0000DBAB0000}"/>
    <cellStyle name="Normale 5 8 2 3" xfId="44128" xr:uid="{00000000-0005-0000-0000-0000DCAB0000}"/>
    <cellStyle name="Normale 5 8 2 4" xfId="44129" xr:uid="{00000000-0005-0000-0000-0000DDAB0000}"/>
    <cellStyle name="Normale 5 8 3" xfId="44130" xr:uid="{00000000-0005-0000-0000-0000DEAB0000}"/>
    <cellStyle name="Normale 5 8 3 2" xfId="44131" xr:uid="{00000000-0005-0000-0000-0000DFAB0000}"/>
    <cellStyle name="Normale 5 8 3 3" xfId="44132" xr:uid="{00000000-0005-0000-0000-0000E0AB0000}"/>
    <cellStyle name="Normale 5 8 4" xfId="44133" xr:uid="{00000000-0005-0000-0000-0000E1AB0000}"/>
    <cellStyle name="Normale 5 8 4 2" xfId="44134" xr:uid="{00000000-0005-0000-0000-0000E2AB0000}"/>
    <cellStyle name="Normale 5 8 4 3" xfId="44135" xr:uid="{00000000-0005-0000-0000-0000E3AB0000}"/>
    <cellStyle name="Normale 5 8 5" xfId="44136" xr:uid="{00000000-0005-0000-0000-0000E4AB0000}"/>
    <cellStyle name="Normale 5 8 5 2" xfId="44137" xr:uid="{00000000-0005-0000-0000-0000E5AB0000}"/>
    <cellStyle name="Normale 5 8 5 3" xfId="44138" xr:uid="{00000000-0005-0000-0000-0000E6AB0000}"/>
    <cellStyle name="Normale 5 8 6" xfId="44139" xr:uid="{00000000-0005-0000-0000-0000E7AB0000}"/>
    <cellStyle name="Normale 5 8 7" xfId="44140" xr:uid="{00000000-0005-0000-0000-0000E8AB0000}"/>
    <cellStyle name="Normale 5 9" xfId="44141" xr:uid="{00000000-0005-0000-0000-0000E9AB0000}"/>
    <cellStyle name="Normale 5 9 2" xfId="44142" xr:uid="{00000000-0005-0000-0000-0000EAAB0000}"/>
    <cellStyle name="Normale 5 9 2 2" xfId="44143" xr:uid="{00000000-0005-0000-0000-0000EBAB0000}"/>
    <cellStyle name="Normale 5 9 2 3" xfId="44144" xr:uid="{00000000-0005-0000-0000-0000ECAB0000}"/>
    <cellStyle name="Normale 5 9 3" xfId="44145" xr:uid="{00000000-0005-0000-0000-0000EDAB0000}"/>
    <cellStyle name="Normale 5 9 4" xfId="44146" xr:uid="{00000000-0005-0000-0000-0000EEAB0000}"/>
    <cellStyle name="Normale 6" xfId="44147" xr:uid="{00000000-0005-0000-0000-0000EFAB0000}"/>
    <cellStyle name="Normale 6 2" xfId="44148" xr:uid="{00000000-0005-0000-0000-0000F0AB0000}"/>
    <cellStyle name="Normale 6 2 10" xfId="44149" xr:uid="{00000000-0005-0000-0000-0000F1AB0000}"/>
    <cellStyle name="Normale 6 2 10 2" xfId="44150" xr:uid="{00000000-0005-0000-0000-0000F2AB0000}"/>
    <cellStyle name="Normale 6 2 10 3" xfId="44151" xr:uid="{00000000-0005-0000-0000-0000F3AB0000}"/>
    <cellStyle name="Normale 6 2 11" xfId="44152" xr:uid="{00000000-0005-0000-0000-0000F4AB0000}"/>
    <cellStyle name="Normale 6 2 12" xfId="44153" xr:uid="{00000000-0005-0000-0000-0000F5AB0000}"/>
    <cellStyle name="Normale 6 2 2" xfId="44154" xr:uid="{00000000-0005-0000-0000-0000F6AB0000}"/>
    <cellStyle name="Normale 6 2 2 10" xfId="44155" xr:uid="{00000000-0005-0000-0000-0000F7AB0000}"/>
    <cellStyle name="Normale 6 2 2 2" xfId="44156" xr:uid="{00000000-0005-0000-0000-0000F8AB0000}"/>
    <cellStyle name="Normale 6 2 2 2 2" xfId="44157" xr:uid="{00000000-0005-0000-0000-0000F9AB0000}"/>
    <cellStyle name="Normale 6 2 2 2 2 2" xfId="44158" xr:uid="{00000000-0005-0000-0000-0000FAAB0000}"/>
    <cellStyle name="Normale 6 2 2 2 2 2 2" xfId="44159" xr:uid="{00000000-0005-0000-0000-0000FBAB0000}"/>
    <cellStyle name="Normale 6 2 2 2 2 2 3" xfId="44160" xr:uid="{00000000-0005-0000-0000-0000FCAB0000}"/>
    <cellStyle name="Normale 6 2 2 2 2 3" xfId="44161" xr:uid="{00000000-0005-0000-0000-0000FDAB0000}"/>
    <cellStyle name="Normale 6 2 2 2 2 4" xfId="44162" xr:uid="{00000000-0005-0000-0000-0000FEAB0000}"/>
    <cellStyle name="Normale 6 2 2 2 3" xfId="44163" xr:uid="{00000000-0005-0000-0000-0000FFAB0000}"/>
    <cellStyle name="Normale 6 2 2 2 3 2" xfId="44164" xr:uid="{00000000-0005-0000-0000-000000AC0000}"/>
    <cellStyle name="Normale 6 2 2 2 3 3" xfId="44165" xr:uid="{00000000-0005-0000-0000-000001AC0000}"/>
    <cellStyle name="Normale 6 2 2 2 4" xfId="44166" xr:uid="{00000000-0005-0000-0000-000002AC0000}"/>
    <cellStyle name="Normale 6 2 2 2 4 2" xfId="44167" xr:uid="{00000000-0005-0000-0000-000003AC0000}"/>
    <cellStyle name="Normale 6 2 2 2 4 3" xfId="44168" xr:uid="{00000000-0005-0000-0000-000004AC0000}"/>
    <cellStyle name="Normale 6 2 2 2 5" xfId="44169" xr:uid="{00000000-0005-0000-0000-000005AC0000}"/>
    <cellStyle name="Normale 6 2 2 2 5 2" xfId="44170" xr:uid="{00000000-0005-0000-0000-000006AC0000}"/>
    <cellStyle name="Normale 6 2 2 2 5 3" xfId="44171" xr:uid="{00000000-0005-0000-0000-000007AC0000}"/>
    <cellStyle name="Normale 6 2 2 2 6" xfId="44172" xr:uid="{00000000-0005-0000-0000-000008AC0000}"/>
    <cellStyle name="Normale 6 2 2 2 7" xfId="44173" xr:uid="{00000000-0005-0000-0000-000009AC0000}"/>
    <cellStyle name="Normale 6 2 2 3" xfId="44174" xr:uid="{00000000-0005-0000-0000-00000AAC0000}"/>
    <cellStyle name="Normale 6 2 2 3 2" xfId="44175" xr:uid="{00000000-0005-0000-0000-00000BAC0000}"/>
    <cellStyle name="Normale 6 2 2 3 2 2" xfId="44176" xr:uid="{00000000-0005-0000-0000-00000CAC0000}"/>
    <cellStyle name="Normale 6 2 2 3 2 2 2" xfId="44177" xr:uid="{00000000-0005-0000-0000-00000DAC0000}"/>
    <cellStyle name="Normale 6 2 2 3 2 2 3" xfId="44178" xr:uid="{00000000-0005-0000-0000-00000EAC0000}"/>
    <cellStyle name="Normale 6 2 2 3 2 3" xfId="44179" xr:uid="{00000000-0005-0000-0000-00000FAC0000}"/>
    <cellStyle name="Normale 6 2 2 3 2 4" xfId="44180" xr:uid="{00000000-0005-0000-0000-000010AC0000}"/>
    <cellStyle name="Normale 6 2 2 3 3" xfId="44181" xr:uid="{00000000-0005-0000-0000-000011AC0000}"/>
    <cellStyle name="Normale 6 2 2 3 3 2" xfId="44182" xr:uid="{00000000-0005-0000-0000-000012AC0000}"/>
    <cellStyle name="Normale 6 2 2 3 3 3" xfId="44183" xr:uid="{00000000-0005-0000-0000-000013AC0000}"/>
    <cellStyle name="Normale 6 2 2 3 4" xfId="44184" xr:uid="{00000000-0005-0000-0000-000014AC0000}"/>
    <cellStyle name="Normale 6 2 2 3 4 2" xfId="44185" xr:uid="{00000000-0005-0000-0000-000015AC0000}"/>
    <cellStyle name="Normale 6 2 2 3 4 3" xfId="44186" xr:uid="{00000000-0005-0000-0000-000016AC0000}"/>
    <cellStyle name="Normale 6 2 2 3 5" xfId="44187" xr:uid="{00000000-0005-0000-0000-000017AC0000}"/>
    <cellStyle name="Normale 6 2 2 3 5 2" xfId="44188" xr:uid="{00000000-0005-0000-0000-000018AC0000}"/>
    <cellStyle name="Normale 6 2 2 3 5 3" xfId="44189" xr:uid="{00000000-0005-0000-0000-000019AC0000}"/>
    <cellStyle name="Normale 6 2 2 3 6" xfId="44190" xr:uid="{00000000-0005-0000-0000-00001AAC0000}"/>
    <cellStyle name="Normale 6 2 2 3 7" xfId="44191" xr:uid="{00000000-0005-0000-0000-00001BAC0000}"/>
    <cellStyle name="Normale 6 2 2 4" xfId="44192" xr:uid="{00000000-0005-0000-0000-00001CAC0000}"/>
    <cellStyle name="Normale 6 2 2 4 2" xfId="44193" xr:uid="{00000000-0005-0000-0000-00001DAC0000}"/>
    <cellStyle name="Normale 6 2 2 4 2 2" xfId="44194" xr:uid="{00000000-0005-0000-0000-00001EAC0000}"/>
    <cellStyle name="Normale 6 2 2 4 2 2 2" xfId="44195" xr:uid="{00000000-0005-0000-0000-00001FAC0000}"/>
    <cellStyle name="Normale 6 2 2 4 2 2 3" xfId="44196" xr:uid="{00000000-0005-0000-0000-000020AC0000}"/>
    <cellStyle name="Normale 6 2 2 4 2 3" xfId="44197" xr:uid="{00000000-0005-0000-0000-000021AC0000}"/>
    <cellStyle name="Normale 6 2 2 4 2 4" xfId="44198" xr:uid="{00000000-0005-0000-0000-000022AC0000}"/>
    <cellStyle name="Normale 6 2 2 4 3" xfId="44199" xr:uid="{00000000-0005-0000-0000-000023AC0000}"/>
    <cellStyle name="Normale 6 2 2 4 3 2" xfId="44200" xr:uid="{00000000-0005-0000-0000-000024AC0000}"/>
    <cellStyle name="Normale 6 2 2 4 3 3" xfId="44201" xr:uid="{00000000-0005-0000-0000-000025AC0000}"/>
    <cellStyle name="Normale 6 2 2 4 4" xfId="44202" xr:uid="{00000000-0005-0000-0000-000026AC0000}"/>
    <cellStyle name="Normale 6 2 2 4 4 2" xfId="44203" xr:uid="{00000000-0005-0000-0000-000027AC0000}"/>
    <cellStyle name="Normale 6 2 2 4 4 3" xfId="44204" xr:uid="{00000000-0005-0000-0000-000028AC0000}"/>
    <cellStyle name="Normale 6 2 2 4 5" xfId="44205" xr:uid="{00000000-0005-0000-0000-000029AC0000}"/>
    <cellStyle name="Normale 6 2 2 4 5 2" xfId="44206" xr:uid="{00000000-0005-0000-0000-00002AAC0000}"/>
    <cellStyle name="Normale 6 2 2 4 5 3" xfId="44207" xr:uid="{00000000-0005-0000-0000-00002BAC0000}"/>
    <cellStyle name="Normale 6 2 2 4 6" xfId="44208" xr:uid="{00000000-0005-0000-0000-00002CAC0000}"/>
    <cellStyle name="Normale 6 2 2 4 7" xfId="44209" xr:uid="{00000000-0005-0000-0000-00002DAC0000}"/>
    <cellStyle name="Normale 6 2 2 5" xfId="44210" xr:uid="{00000000-0005-0000-0000-00002EAC0000}"/>
    <cellStyle name="Normale 6 2 2 5 2" xfId="44211" xr:uid="{00000000-0005-0000-0000-00002FAC0000}"/>
    <cellStyle name="Normale 6 2 2 5 2 2" xfId="44212" xr:uid="{00000000-0005-0000-0000-000030AC0000}"/>
    <cellStyle name="Normale 6 2 2 5 2 3" xfId="44213" xr:uid="{00000000-0005-0000-0000-000031AC0000}"/>
    <cellStyle name="Normale 6 2 2 5 3" xfId="44214" xr:uid="{00000000-0005-0000-0000-000032AC0000}"/>
    <cellStyle name="Normale 6 2 2 5 4" xfId="44215" xr:uid="{00000000-0005-0000-0000-000033AC0000}"/>
    <cellStyle name="Normale 6 2 2 6" xfId="44216" xr:uid="{00000000-0005-0000-0000-000034AC0000}"/>
    <cellStyle name="Normale 6 2 2 6 2" xfId="44217" xr:uid="{00000000-0005-0000-0000-000035AC0000}"/>
    <cellStyle name="Normale 6 2 2 6 3" xfId="44218" xr:uid="{00000000-0005-0000-0000-000036AC0000}"/>
    <cellStyle name="Normale 6 2 2 7" xfId="44219" xr:uid="{00000000-0005-0000-0000-000037AC0000}"/>
    <cellStyle name="Normale 6 2 2 7 2" xfId="44220" xr:uid="{00000000-0005-0000-0000-000038AC0000}"/>
    <cellStyle name="Normale 6 2 2 7 3" xfId="44221" xr:uid="{00000000-0005-0000-0000-000039AC0000}"/>
    <cellStyle name="Normale 6 2 2 8" xfId="44222" xr:uid="{00000000-0005-0000-0000-00003AAC0000}"/>
    <cellStyle name="Normale 6 2 2 8 2" xfId="44223" xr:uid="{00000000-0005-0000-0000-00003BAC0000}"/>
    <cellStyle name="Normale 6 2 2 8 3" xfId="44224" xr:uid="{00000000-0005-0000-0000-00003CAC0000}"/>
    <cellStyle name="Normale 6 2 2 9" xfId="44225" xr:uid="{00000000-0005-0000-0000-00003DAC0000}"/>
    <cellStyle name="Normale 6 2 3" xfId="44226" xr:uid="{00000000-0005-0000-0000-00003EAC0000}"/>
    <cellStyle name="Normale 6 2 3 10" xfId="44227" xr:uid="{00000000-0005-0000-0000-00003FAC0000}"/>
    <cellStyle name="Normale 6 2 3 2" xfId="44228" xr:uid="{00000000-0005-0000-0000-000040AC0000}"/>
    <cellStyle name="Normale 6 2 3 2 2" xfId="44229" xr:uid="{00000000-0005-0000-0000-000041AC0000}"/>
    <cellStyle name="Normale 6 2 3 2 2 2" xfId="44230" xr:uid="{00000000-0005-0000-0000-000042AC0000}"/>
    <cellStyle name="Normale 6 2 3 2 2 2 2" xfId="44231" xr:uid="{00000000-0005-0000-0000-000043AC0000}"/>
    <cellStyle name="Normale 6 2 3 2 2 2 3" xfId="44232" xr:uid="{00000000-0005-0000-0000-000044AC0000}"/>
    <cellStyle name="Normale 6 2 3 2 2 3" xfId="44233" xr:uid="{00000000-0005-0000-0000-000045AC0000}"/>
    <cellStyle name="Normale 6 2 3 2 2 4" xfId="44234" xr:uid="{00000000-0005-0000-0000-000046AC0000}"/>
    <cellStyle name="Normale 6 2 3 2 3" xfId="44235" xr:uid="{00000000-0005-0000-0000-000047AC0000}"/>
    <cellStyle name="Normale 6 2 3 2 3 2" xfId="44236" xr:uid="{00000000-0005-0000-0000-000048AC0000}"/>
    <cellStyle name="Normale 6 2 3 2 3 3" xfId="44237" xr:uid="{00000000-0005-0000-0000-000049AC0000}"/>
    <cellStyle name="Normale 6 2 3 2 4" xfId="44238" xr:uid="{00000000-0005-0000-0000-00004AAC0000}"/>
    <cellStyle name="Normale 6 2 3 2 4 2" xfId="44239" xr:uid="{00000000-0005-0000-0000-00004BAC0000}"/>
    <cellStyle name="Normale 6 2 3 2 4 3" xfId="44240" xr:uid="{00000000-0005-0000-0000-00004CAC0000}"/>
    <cellStyle name="Normale 6 2 3 2 5" xfId="44241" xr:uid="{00000000-0005-0000-0000-00004DAC0000}"/>
    <cellStyle name="Normale 6 2 3 2 5 2" xfId="44242" xr:uid="{00000000-0005-0000-0000-00004EAC0000}"/>
    <cellStyle name="Normale 6 2 3 2 5 3" xfId="44243" xr:uid="{00000000-0005-0000-0000-00004FAC0000}"/>
    <cellStyle name="Normale 6 2 3 2 6" xfId="44244" xr:uid="{00000000-0005-0000-0000-000050AC0000}"/>
    <cellStyle name="Normale 6 2 3 2 7" xfId="44245" xr:uid="{00000000-0005-0000-0000-000051AC0000}"/>
    <cellStyle name="Normale 6 2 3 3" xfId="44246" xr:uid="{00000000-0005-0000-0000-000052AC0000}"/>
    <cellStyle name="Normale 6 2 3 3 2" xfId="44247" xr:uid="{00000000-0005-0000-0000-000053AC0000}"/>
    <cellStyle name="Normale 6 2 3 3 2 2" xfId="44248" xr:uid="{00000000-0005-0000-0000-000054AC0000}"/>
    <cellStyle name="Normale 6 2 3 3 2 2 2" xfId="44249" xr:uid="{00000000-0005-0000-0000-000055AC0000}"/>
    <cellStyle name="Normale 6 2 3 3 2 2 3" xfId="44250" xr:uid="{00000000-0005-0000-0000-000056AC0000}"/>
    <cellStyle name="Normale 6 2 3 3 2 3" xfId="44251" xr:uid="{00000000-0005-0000-0000-000057AC0000}"/>
    <cellStyle name="Normale 6 2 3 3 2 4" xfId="44252" xr:uid="{00000000-0005-0000-0000-000058AC0000}"/>
    <cellStyle name="Normale 6 2 3 3 3" xfId="44253" xr:uid="{00000000-0005-0000-0000-000059AC0000}"/>
    <cellStyle name="Normale 6 2 3 3 3 2" xfId="44254" xr:uid="{00000000-0005-0000-0000-00005AAC0000}"/>
    <cellStyle name="Normale 6 2 3 3 3 3" xfId="44255" xr:uid="{00000000-0005-0000-0000-00005BAC0000}"/>
    <cellStyle name="Normale 6 2 3 3 4" xfId="44256" xr:uid="{00000000-0005-0000-0000-00005CAC0000}"/>
    <cellStyle name="Normale 6 2 3 3 4 2" xfId="44257" xr:uid="{00000000-0005-0000-0000-00005DAC0000}"/>
    <cellStyle name="Normale 6 2 3 3 4 3" xfId="44258" xr:uid="{00000000-0005-0000-0000-00005EAC0000}"/>
    <cellStyle name="Normale 6 2 3 3 5" xfId="44259" xr:uid="{00000000-0005-0000-0000-00005FAC0000}"/>
    <cellStyle name="Normale 6 2 3 3 5 2" xfId="44260" xr:uid="{00000000-0005-0000-0000-000060AC0000}"/>
    <cellStyle name="Normale 6 2 3 3 5 3" xfId="44261" xr:uid="{00000000-0005-0000-0000-000061AC0000}"/>
    <cellStyle name="Normale 6 2 3 3 6" xfId="44262" xr:uid="{00000000-0005-0000-0000-000062AC0000}"/>
    <cellStyle name="Normale 6 2 3 3 7" xfId="44263" xr:uid="{00000000-0005-0000-0000-000063AC0000}"/>
    <cellStyle name="Normale 6 2 3 4" xfId="44264" xr:uid="{00000000-0005-0000-0000-000064AC0000}"/>
    <cellStyle name="Normale 6 2 3 4 2" xfId="44265" xr:uid="{00000000-0005-0000-0000-000065AC0000}"/>
    <cellStyle name="Normale 6 2 3 4 2 2" xfId="44266" xr:uid="{00000000-0005-0000-0000-000066AC0000}"/>
    <cellStyle name="Normale 6 2 3 4 2 2 2" xfId="44267" xr:uid="{00000000-0005-0000-0000-000067AC0000}"/>
    <cellStyle name="Normale 6 2 3 4 2 2 3" xfId="44268" xr:uid="{00000000-0005-0000-0000-000068AC0000}"/>
    <cellStyle name="Normale 6 2 3 4 2 3" xfId="44269" xr:uid="{00000000-0005-0000-0000-000069AC0000}"/>
    <cellStyle name="Normale 6 2 3 4 2 4" xfId="44270" xr:uid="{00000000-0005-0000-0000-00006AAC0000}"/>
    <cellStyle name="Normale 6 2 3 4 3" xfId="44271" xr:uid="{00000000-0005-0000-0000-00006BAC0000}"/>
    <cellStyle name="Normale 6 2 3 4 3 2" xfId="44272" xr:uid="{00000000-0005-0000-0000-00006CAC0000}"/>
    <cellStyle name="Normale 6 2 3 4 3 3" xfId="44273" xr:uid="{00000000-0005-0000-0000-00006DAC0000}"/>
    <cellStyle name="Normale 6 2 3 4 4" xfId="44274" xr:uid="{00000000-0005-0000-0000-00006EAC0000}"/>
    <cellStyle name="Normale 6 2 3 4 4 2" xfId="44275" xr:uid="{00000000-0005-0000-0000-00006FAC0000}"/>
    <cellStyle name="Normale 6 2 3 4 4 3" xfId="44276" xr:uid="{00000000-0005-0000-0000-000070AC0000}"/>
    <cellStyle name="Normale 6 2 3 4 5" xfId="44277" xr:uid="{00000000-0005-0000-0000-000071AC0000}"/>
    <cellStyle name="Normale 6 2 3 4 5 2" xfId="44278" xr:uid="{00000000-0005-0000-0000-000072AC0000}"/>
    <cellStyle name="Normale 6 2 3 4 5 3" xfId="44279" xr:uid="{00000000-0005-0000-0000-000073AC0000}"/>
    <cellStyle name="Normale 6 2 3 4 6" xfId="44280" xr:uid="{00000000-0005-0000-0000-000074AC0000}"/>
    <cellStyle name="Normale 6 2 3 4 7" xfId="44281" xr:uid="{00000000-0005-0000-0000-000075AC0000}"/>
    <cellStyle name="Normale 6 2 3 5" xfId="44282" xr:uid="{00000000-0005-0000-0000-000076AC0000}"/>
    <cellStyle name="Normale 6 2 3 5 2" xfId="44283" xr:uid="{00000000-0005-0000-0000-000077AC0000}"/>
    <cellStyle name="Normale 6 2 3 5 2 2" xfId="44284" xr:uid="{00000000-0005-0000-0000-000078AC0000}"/>
    <cellStyle name="Normale 6 2 3 5 2 3" xfId="44285" xr:uid="{00000000-0005-0000-0000-000079AC0000}"/>
    <cellStyle name="Normale 6 2 3 5 3" xfId="44286" xr:uid="{00000000-0005-0000-0000-00007AAC0000}"/>
    <cellStyle name="Normale 6 2 3 5 4" xfId="44287" xr:uid="{00000000-0005-0000-0000-00007BAC0000}"/>
    <cellStyle name="Normale 6 2 3 6" xfId="44288" xr:uid="{00000000-0005-0000-0000-00007CAC0000}"/>
    <cellStyle name="Normale 6 2 3 6 2" xfId="44289" xr:uid="{00000000-0005-0000-0000-00007DAC0000}"/>
    <cellStyle name="Normale 6 2 3 6 3" xfId="44290" xr:uid="{00000000-0005-0000-0000-00007EAC0000}"/>
    <cellStyle name="Normale 6 2 3 7" xfId="44291" xr:uid="{00000000-0005-0000-0000-00007FAC0000}"/>
    <cellStyle name="Normale 6 2 3 7 2" xfId="44292" xr:uid="{00000000-0005-0000-0000-000080AC0000}"/>
    <cellStyle name="Normale 6 2 3 7 3" xfId="44293" xr:uid="{00000000-0005-0000-0000-000081AC0000}"/>
    <cellStyle name="Normale 6 2 3 8" xfId="44294" xr:uid="{00000000-0005-0000-0000-000082AC0000}"/>
    <cellStyle name="Normale 6 2 3 8 2" xfId="44295" xr:uid="{00000000-0005-0000-0000-000083AC0000}"/>
    <cellStyle name="Normale 6 2 3 8 3" xfId="44296" xr:uid="{00000000-0005-0000-0000-000084AC0000}"/>
    <cellStyle name="Normale 6 2 3 9" xfId="44297" xr:uid="{00000000-0005-0000-0000-000085AC0000}"/>
    <cellStyle name="Normale 6 2 4" xfId="44298" xr:uid="{00000000-0005-0000-0000-000086AC0000}"/>
    <cellStyle name="Normale 6 2 4 2" xfId="44299" xr:uid="{00000000-0005-0000-0000-000087AC0000}"/>
    <cellStyle name="Normale 6 2 4 2 2" xfId="44300" xr:uid="{00000000-0005-0000-0000-000088AC0000}"/>
    <cellStyle name="Normale 6 2 4 2 2 2" xfId="44301" xr:uid="{00000000-0005-0000-0000-000089AC0000}"/>
    <cellStyle name="Normale 6 2 4 2 2 2 2" xfId="44302" xr:uid="{00000000-0005-0000-0000-00008AAC0000}"/>
    <cellStyle name="Normale 6 2 4 2 2 2 3" xfId="44303" xr:uid="{00000000-0005-0000-0000-00008BAC0000}"/>
    <cellStyle name="Normale 6 2 4 2 2 3" xfId="44304" xr:uid="{00000000-0005-0000-0000-00008CAC0000}"/>
    <cellStyle name="Normale 6 2 4 2 2 4" xfId="44305" xr:uid="{00000000-0005-0000-0000-00008DAC0000}"/>
    <cellStyle name="Normale 6 2 4 2 3" xfId="44306" xr:uid="{00000000-0005-0000-0000-00008EAC0000}"/>
    <cellStyle name="Normale 6 2 4 2 3 2" xfId="44307" xr:uid="{00000000-0005-0000-0000-00008FAC0000}"/>
    <cellStyle name="Normale 6 2 4 2 3 3" xfId="44308" xr:uid="{00000000-0005-0000-0000-000090AC0000}"/>
    <cellStyle name="Normale 6 2 4 2 4" xfId="44309" xr:uid="{00000000-0005-0000-0000-000091AC0000}"/>
    <cellStyle name="Normale 6 2 4 2 4 2" xfId="44310" xr:uid="{00000000-0005-0000-0000-000092AC0000}"/>
    <cellStyle name="Normale 6 2 4 2 4 3" xfId="44311" xr:uid="{00000000-0005-0000-0000-000093AC0000}"/>
    <cellStyle name="Normale 6 2 4 2 5" xfId="44312" xr:uid="{00000000-0005-0000-0000-000094AC0000}"/>
    <cellStyle name="Normale 6 2 4 2 5 2" xfId="44313" xr:uid="{00000000-0005-0000-0000-000095AC0000}"/>
    <cellStyle name="Normale 6 2 4 2 5 3" xfId="44314" xr:uid="{00000000-0005-0000-0000-000096AC0000}"/>
    <cellStyle name="Normale 6 2 4 2 6" xfId="44315" xr:uid="{00000000-0005-0000-0000-000097AC0000}"/>
    <cellStyle name="Normale 6 2 4 2 7" xfId="44316" xr:uid="{00000000-0005-0000-0000-000098AC0000}"/>
    <cellStyle name="Normale 6 2 5" xfId="44317" xr:uid="{00000000-0005-0000-0000-000099AC0000}"/>
    <cellStyle name="Normale 6 2 5 2" xfId="44318" xr:uid="{00000000-0005-0000-0000-00009AAC0000}"/>
    <cellStyle name="Normale 6 2 5 2 2" xfId="44319" xr:uid="{00000000-0005-0000-0000-00009BAC0000}"/>
    <cellStyle name="Normale 6 2 5 2 2 2" xfId="44320" xr:uid="{00000000-0005-0000-0000-00009CAC0000}"/>
    <cellStyle name="Normale 6 2 5 2 2 3" xfId="44321" xr:uid="{00000000-0005-0000-0000-00009DAC0000}"/>
    <cellStyle name="Normale 6 2 5 2 3" xfId="44322" xr:uid="{00000000-0005-0000-0000-00009EAC0000}"/>
    <cellStyle name="Normale 6 2 5 2 4" xfId="44323" xr:uid="{00000000-0005-0000-0000-00009FAC0000}"/>
    <cellStyle name="Normale 6 2 5 3" xfId="44324" xr:uid="{00000000-0005-0000-0000-0000A0AC0000}"/>
    <cellStyle name="Normale 6 2 5 3 2" xfId="44325" xr:uid="{00000000-0005-0000-0000-0000A1AC0000}"/>
    <cellStyle name="Normale 6 2 5 3 3" xfId="44326" xr:uid="{00000000-0005-0000-0000-0000A2AC0000}"/>
    <cellStyle name="Normale 6 2 5 4" xfId="44327" xr:uid="{00000000-0005-0000-0000-0000A3AC0000}"/>
    <cellStyle name="Normale 6 2 5 4 2" xfId="44328" xr:uid="{00000000-0005-0000-0000-0000A4AC0000}"/>
    <cellStyle name="Normale 6 2 5 4 3" xfId="44329" xr:uid="{00000000-0005-0000-0000-0000A5AC0000}"/>
    <cellStyle name="Normale 6 2 5 5" xfId="44330" xr:uid="{00000000-0005-0000-0000-0000A6AC0000}"/>
    <cellStyle name="Normale 6 2 5 5 2" xfId="44331" xr:uid="{00000000-0005-0000-0000-0000A7AC0000}"/>
    <cellStyle name="Normale 6 2 5 5 3" xfId="44332" xr:uid="{00000000-0005-0000-0000-0000A8AC0000}"/>
    <cellStyle name="Normale 6 2 5 6" xfId="44333" xr:uid="{00000000-0005-0000-0000-0000A9AC0000}"/>
    <cellStyle name="Normale 6 2 5 7" xfId="44334" xr:uid="{00000000-0005-0000-0000-0000AAAC0000}"/>
    <cellStyle name="Normale 6 2 6" xfId="44335" xr:uid="{00000000-0005-0000-0000-0000ABAC0000}"/>
    <cellStyle name="Normale 6 2 6 2" xfId="44336" xr:uid="{00000000-0005-0000-0000-0000ACAC0000}"/>
    <cellStyle name="Normale 6 2 6 2 2" xfId="44337" xr:uid="{00000000-0005-0000-0000-0000ADAC0000}"/>
    <cellStyle name="Normale 6 2 6 2 2 2" xfId="44338" xr:uid="{00000000-0005-0000-0000-0000AEAC0000}"/>
    <cellStyle name="Normale 6 2 6 2 2 3" xfId="44339" xr:uid="{00000000-0005-0000-0000-0000AFAC0000}"/>
    <cellStyle name="Normale 6 2 6 2 3" xfId="44340" xr:uid="{00000000-0005-0000-0000-0000B0AC0000}"/>
    <cellStyle name="Normale 6 2 6 2 4" xfId="44341" xr:uid="{00000000-0005-0000-0000-0000B1AC0000}"/>
    <cellStyle name="Normale 6 2 6 3" xfId="44342" xr:uid="{00000000-0005-0000-0000-0000B2AC0000}"/>
    <cellStyle name="Normale 6 2 6 3 2" xfId="44343" xr:uid="{00000000-0005-0000-0000-0000B3AC0000}"/>
    <cellStyle name="Normale 6 2 6 3 3" xfId="44344" xr:uid="{00000000-0005-0000-0000-0000B4AC0000}"/>
    <cellStyle name="Normale 6 2 6 4" xfId="44345" xr:uid="{00000000-0005-0000-0000-0000B5AC0000}"/>
    <cellStyle name="Normale 6 2 6 4 2" xfId="44346" xr:uid="{00000000-0005-0000-0000-0000B6AC0000}"/>
    <cellStyle name="Normale 6 2 6 4 3" xfId="44347" xr:uid="{00000000-0005-0000-0000-0000B7AC0000}"/>
    <cellStyle name="Normale 6 2 6 5" xfId="44348" xr:uid="{00000000-0005-0000-0000-0000B8AC0000}"/>
    <cellStyle name="Normale 6 2 6 5 2" xfId="44349" xr:uid="{00000000-0005-0000-0000-0000B9AC0000}"/>
    <cellStyle name="Normale 6 2 6 5 3" xfId="44350" xr:uid="{00000000-0005-0000-0000-0000BAAC0000}"/>
    <cellStyle name="Normale 6 2 6 6" xfId="44351" xr:uid="{00000000-0005-0000-0000-0000BBAC0000}"/>
    <cellStyle name="Normale 6 2 6 7" xfId="44352" xr:uid="{00000000-0005-0000-0000-0000BCAC0000}"/>
    <cellStyle name="Normale 6 2 7" xfId="44353" xr:uid="{00000000-0005-0000-0000-0000BDAC0000}"/>
    <cellStyle name="Normale 6 2 7 2" xfId="44354" xr:uid="{00000000-0005-0000-0000-0000BEAC0000}"/>
    <cellStyle name="Normale 6 2 7 2 2" xfId="44355" xr:uid="{00000000-0005-0000-0000-0000BFAC0000}"/>
    <cellStyle name="Normale 6 2 7 2 3" xfId="44356" xr:uid="{00000000-0005-0000-0000-0000C0AC0000}"/>
    <cellStyle name="Normale 6 2 7 3" xfId="44357" xr:uid="{00000000-0005-0000-0000-0000C1AC0000}"/>
    <cellStyle name="Normale 6 2 7 4" xfId="44358" xr:uid="{00000000-0005-0000-0000-0000C2AC0000}"/>
    <cellStyle name="Normale 6 2 8" xfId="44359" xr:uid="{00000000-0005-0000-0000-0000C3AC0000}"/>
    <cellStyle name="Normale 6 2 8 2" xfId="44360" xr:uid="{00000000-0005-0000-0000-0000C4AC0000}"/>
    <cellStyle name="Normale 6 2 8 3" xfId="44361" xr:uid="{00000000-0005-0000-0000-0000C5AC0000}"/>
    <cellStyle name="Normale 6 2 9" xfId="44362" xr:uid="{00000000-0005-0000-0000-0000C6AC0000}"/>
    <cellStyle name="Normale 6 2 9 2" xfId="44363" xr:uid="{00000000-0005-0000-0000-0000C7AC0000}"/>
    <cellStyle name="Normale 6 2 9 3" xfId="44364" xr:uid="{00000000-0005-0000-0000-0000C8AC0000}"/>
    <cellStyle name="Normale 6 3" xfId="44365" xr:uid="{00000000-0005-0000-0000-0000C9AC0000}"/>
    <cellStyle name="Normale 6 3 10" xfId="44366" xr:uid="{00000000-0005-0000-0000-0000CAAC0000}"/>
    <cellStyle name="Normale 6 3 2" xfId="44367" xr:uid="{00000000-0005-0000-0000-0000CBAC0000}"/>
    <cellStyle name="Normale 6 3 2 2" xfId="44368" xr:uid="{00000000-0005-0000-0000-0000CCAC0000}"/>
    <cellStyle name="Normale 6 3 2 2 2" xfId="44369" xr:uid="{00000000-0005-0000-0000-0000CDAC0000}"/>
    <cellStyle name="Normale 6 3 2 2 2 2" xfId="44370" xr:uid="{00000000-0005-0000-0000-0000CEAC0000}"/>
    <cellStyle name="Normale 6 3 2 2 2 3" xfId="44371" xr:uid="{00000000-0005-0000-0000-0000CFAC0000}"/>
    <cellStyle name="Normale 6 3 2 2 3" xfId="44372" xr:uid="{00000000-0005-0000-0000-0000D0AC0000}"/>
    <cellStyle name="Normale 6 3 2 2 4" xfId="44373" xr:uid="{00000000-0005-0000-0000-0000D1AC0000}"/>
    <cellStyle name="Normale 6 3 2 3" xfId="44374" xr:uid="{00000000-0005-0000-0000-0000D2AC0000}"/>
    <cellStyle name="Normale 6 3 2 3 2" xfId="44375" xr:uid="{00000000-0005-0000-0000-0000D3AC0000}"/>
    <cellStyle name="Normale 6 3 2 3 3" xfId="44376" xr:uid="{00000000-0005-0000-0000-0000D4AC0000}"/>
    <cellStyle name="Normale 6 3 2 4" xfId="44377" xr:uid="{00000000-0005-0000-0000-0000D5AC0000}"/>
    <cellStyle name="Normale 6 3 2 4 2" xfId="44378" xr:uid="{00000000-0005-0000-0000-0000D6AC0000}"/>
    <cellStyle name="Normale 6 3 2 4 3" xfId="44379" xr:uid="{00000000-0005-0000-0000-0000D7AC0000}"/>
    <cellStyle name="Normale 6 3 2 5" xfId="44380" xr:uid="{00000000-0005-0000-0000-0000D8AC0000}"/>
    <cellStyle name="Normale 6 3 2 5 2" xfId="44381" xr:uid="{00000000-0005-0000-0000-0000D9AC0000}"/>
    <cellStyle name="Normale 6 3 2 5 3" xfId="44382" xr:uid="{00000000-0005-0000-0000-0000DAAC0000}"/>
    <cellStyle name="Normale 6 3 2 6" xfId="44383" xr:uid="{00000000-0005-0000-0000-0000DBAC0000}"/>
    <cellStyle name="Normale 6 3 2 7" xfId="44384" xr:uid="{00000000-0005-0000-0000-0000DCAC0000}"/>
    <cellStyle name="Normale 6 3 3" xfId="44385" xr:uid="{00000000-0005-0000-0000-0000DDAC0000}"/>
    <cellStyle name="Normale 6 3 3 2" xfId="44386" xr:uid="{00000000-0005-0000-0000-0000DEAC0000}"/>
    <cellStyle name="Normale 6 3 3 2 2" xfId="44387" xr:uid="{00000000-0005-0000-0000-0000DFAC0000}"/>
    <cellStyle name="Normale 6 3 3 2 2 2" xfId="44388" xr:uid="{00000000-0005-0000-0000-0000E0AC0000}"/>
    <cellStyle name="Normale 6 3 3 2 2 3" xfId="44389" xr:uid="{00000000-0005-0000-0000-0000E1AC0000}"/>
    <cellStyle name="Normale 6 3 3 2 3" xfId="44390" xr:uid="{00000000-0005-0000-0000-0000E2AC0000}"/>
    <cellStyle name="Normale 6 3 3 2 4" xfId="44391" xr:uid="{00000000-0005-0000-0000-0000E3AC0000}"/>
    <cellStyle name="Normale 6 3 3 3" xfId="44392" xr:uid="{00000000-0005-0000-0000-0000E4AC0000}"/>
    <cellStyle name="Normale 6 3 3 3 2" xfId="44393" xr:uid="{00000000-0005-0000-0000-0000E5AC0000}"/>
    <cellStyle name="Normale 6 3 3 3 3" xfId="44394" xr:uid="{00000000-0005-0000-0000-0000E6AC0000}"/>
    <cellStyle name="Normale 6 3 3 4" xfId="44395" xr:uid="{00000000-0005-0000-0000-0000E7AC0000}"/>
    <cellStyle name="Normale 6 3 3 4 2" xfId="44396" xr:uid="{00000000-0005-0000-0000-0000E8AC0000}"/>
    <cellStyle name="Normale 6 3 3 4 3" xfId="44397" xr:uid="{00000000-0005-0000-0000-0000E9AC0000}"/>
    <cellStyle name="Normale 6 3 3 5" xfId="44398" xr:uid="{00000000-0005-0000-0000-0000EAAC0000}"/>
    <cellStyle name="Normale 6 3 3 5 2" xfId="44399" xr:uid="{00000000-0005-0000-0000-0000EBAC0000}"/>
    <cellStyle name="Normale 6 3 3 5 3" xfId="44400" xr:uid="{00000000-0005-0000-0000-0000ECAC0000}"/>
    <cellStyle name="Normale 6 3 3 6" xfId="44401" xr:uid="{00000000-0005-0000-0000-0000EDAC0000}"/>
    <cellStyle name="Normale 6 3 3 7" xfId="44402" xr:uid="{00000000-0005-0000-0000-0000EEAC0000}"/>
    <cellStyle name="Normale 6 3 4" xfId="44403" xr:uid="{00000000-0005-0000-0000-0000EFAC0000}"/>
    <cellStyle name="Normale 6 3 4 2" xfId="44404" xr:uid="{00000000-0005-0000-0000-0000F0AC0000}"/>
    <cellStyle name="Normale 6 3 4 2 2" xfId="44405" xr:uid="{00000000-0005-0000-0000-0000F1AC0000}"/>
    <cellStyle name="Normale 6 3 4 2 2 2" xfId="44406" xr:uid="{00000000-0005-0000-0000-0000F2AC0000}"/>
    <cellStyle name="Normale 6 3 4 2 2 3" xfId="44407" xr:uid="{00000000-0005-0000-0000-0000F3AC0000}"/>
    <cellStyle name="Normale 6 3 4 2 3" xfId="44408" xr:uid="{00000000-0005-0000-0000-0000F4AC0000}"/>
    <cellStyle name="Normale 6 3 4 2 4" xfId="44409" xr:uid="{00000000-0005-0000-0000-0000F5AC0000}"/>
    <cellStyle name="Normale 6 3 4 3" xfId="44410" xr:uid="{00000000-0005-0000-0000-0000F6AC0000}"/>
    <cellStyle name="Normale 6 3 4 3 2" xfId="44411" xr:uid="{00000000-0005-0000-0000-0000F7AC0000}"/>
    <cellStyle name="Normale 6 3 4 3 3" xfId="44412" xr:uid="{00000000-0005-0000-0000-0000F8AC0000}"/>
    <cellStyle name="Normale 6 3 4 4" xfId="44413" xr:uid="{00000000-0005-0000-0000-0000F9AC0000}"/>
    <cellStyle name="Normale 6 3 4 4 2" xfId="44414" xr:uid="{00000000-0005-0000-0000-0000FAAC0000}"/>
    <cellStyle name="Normale 6 3 4 4 3" xfId="44415" xr:uid="{00000000-0005-0000-0000-0000FBAC0000}"/>
    <cellStyle name="Normale 6 3 4 5" xfId="44416" xr:uid="{00000000-0005-0000-0000-0000FCAC0000}"/>
    <cellStyle name="Normale 6 3 4 5 2" xfId="44417" xr:uid="{00000000-0005-0000-0000-0000FDAC0000}"/>
    <cellStyle name="Normale 6 3 4 5 3" xfId="44418" xr:uid="{00000000-0005-0000-0000-0000FEAC0000}"/>
    <cellStyle name="Normale 6 3 4 6" xfId="44419" xr:uid="{00000000-0005-0000-0000-0000FFAC0000}"/>
    <cellStyle name="Normale 6 3 4 7" xfId="44420" xr:uid="{00000000-0005-0000-0000-000000AD0000}"/>
    <cellStyle name="Normale 6 3 5" xfId="44421" xr:uid="{00000000-0005-0000-0000-000001AD0000}"/>
    <cellStyle name="Normale 6 3 5 2" xfId="44422" xr:uid="{00000000-0005-0000-0000-000002AD0000}"/>
    <cellStyle name="Normale 6 3 5 2 2" xfId="44423" xr:uid="{00000000-0005-0000-0000-000003AD0000}"/>
    <cellStyle name="Normale 6 3 5 2 3" xfId="44424" xr:uid="{00000000-0005-0000-0000-000004AD0000}"/>
    <cellStyle name="Normale 6 3 5 3" xfId="44425" xr:uid="{00000000-0005-0000-0000-000005AD0000}"/>
    <cellStyle name="Normale 6 3 5 4" xfId="44426" xr:uid="{00000000-0005-0000-0000-000006AD0000}"/>
    <cellStyle name="Normale 6 3 6" xfId="44427" xr:uid="{00000000-0005-0000-0000-000007AD0000}"/>
    <cellStyle name="Normale 6 3 6 2" xfId="44428" xr:uid="{00000000-0005-0000-0000-000008AD0000}"/>
    <cellStyle name="Normale 6 3 6 3" xfId="44429" xr:uid="{00000000-0005-0000-0000-000009AD0000}"/>
    <cellStyle name="Normale 6 3 7" xfId="44430" xr:uid="{00000000-0005-0000-0000-00000AAD0000}"/>
    <cellStyle name="Normale 6 3 7 2" xfId="44431" xr:uid="{00000000-0005-0000-0000-00000BAD0000}"/>
    <cellStyle name="Normale 6 3 7 3" xfId="44432" xr:uid="{00000000-0005-0000-0000-00000CAD0000}"/>
    <cellStyle name="Normale 6 3 8" xfId="44433" xr:uid="{00000000-0005-0000-0000-00000DAD0000}"/>
    <cellStyle name="Normale 6 3 8 2" xfId="44434" xr:uid="{00000000-0005-0000-0000-00000EAD0000}"/>
    <cellStyle name="Normale 6 3 8 3" xfId="44435" xr:uid="{00000000-0005-0000-0000-00000FAD0000}"/>
    <cellStyle name="Normale 6 3 9" xfId="44436" xr:uid="{00000000-0005-0000-0000-000010AD0000}"/>
    <cellStyle name="Normale 6 4" xfId="44437" xr:uid="{00000000-0005-0000-0000-000011AD0000}"/>
    <cellStyle name="Normale 6 4 10" xfId="44438" xr:uid="{00000000-0005-0000-0000-000012AD0000}"/>
    <cellStyle name="Normale 6 4 2" xfId="44439" xr:uid="{00000000-0005-0000-0000-000013AD0000}"/>
    <cellStyle name="Normale 6 4 2 2" xfId="44440" xr:uid="{00000000-0005-0000-0000-000014AD0000}"/>
    <cellStyle name="Normale 6 4 2 2 2" xfId="44441" xr:uid="{00000000-0005-0000-0000-000015AD0000}"/>
    <cellStyle name="Normale 6 4 2 2 2 2" xfId="44442" xr:uid="{00000000-0005-0000-0000-000016AD0000}"/>
    <cellStyle name="Normale 6 4 2 2 2 3" xfId="44443" xr:uid="{00000000-0005-0000-0000-000017AD0000}"/>
    <cellStyle name="Normale 6 4 2 2 3" xfId="44444" xr:uid="{00000000-0005-0000-0000-000018AD0000}"/>
    <cellStyle name="Normale 6 4 2 2 4" xfId="44445" xr:uid="{00000000-0005-0000-0000-000019AD0000}"/>
    <cellStyle name="Normale 6 4 2 3" xfId="44446" xr:uid="{00000000-0005-0000-0000-00001AAD0000}"/>
    <cellStyle name="Normale 6 4 2 3 2" xfId="44447" xr:uid="{00000000-0005-0000-0000-00001BAD0000}"/>
    <cellStyle name="Normale 6 4 2 3 3" xfId="44448" xr:uid="{00000000-0005-0000-0000-00001CAD0000}"/>
    <cellStyle name="Normale 6 4 2 4" xfId="44449" xr:uid="{00000000-0005-0000-0000-00001DAD0000}"/>
    <cellStyle name="Normale 6 4 2 4 2" xfId="44450" xr:uid="{00000000-0005-0000-0000-00001EAD0000}"/>
    <cellStyle name="Normale 6 4 2 4 3" xfId="44451" xr:uid="{00000000-0005-0000-0000-00001FAD0000}"/>
    <cellStyle name="Normale 6 4 2 5" xfId="44452" xr:uid="{00000000-0005-0000-0000-000020AD0000}"/>
    <cellStyle name="Normale 6 4 2 5 2" xfId="44453" xr:uid="{00000000-0005-0000-0000-000021AD0000}"/>
    <cellStyle name="Normale 6 4 2 5 3" xfId="44454" xr:uid="{00000000-0005-0000-0000-000022AD0000}"/>
    <cellStyle name="Normale 6 4 2 6" xfId="44455" xr:uid="{00000000-0005-0000-0000-000023AD0000}"/>
    <cellStyle name="Normale 6 4 2 7" xfId="44456" xr:uid="{00000000-0005-0000-0000-000024AD0000}"/>
    <cellStyle name="Normale 6 4 3" xfId="44457" xr:uid="{00000000-0005-0000-0000-000025AD0000}"/>
    <cellStyle name="Normale 6 4 3 2" xfId="44458" xr:uid="{00000000-0005-0000-0000-000026AD0000}"/>
    <cellStyle name="Normale 6 4 3 2 2" xfId="44459" xr:uid="{00000000-0005-0000-0000-000027AD0000}"/>
    <cellStyle name="Normale 6 4 3 2 2 2" xfId="44460" xr:uid="{00000000-0005-0000-0000-000028AD0000}"/>
    <cellStyle name="Normale 6 4 3 2 2 3" xfId="44461" xr:uid="{00000000-0005-0000-0000-000029AD0000}"/>
    <cellStyle name="Normale 6 4 3 2 3" xfId="44462" xr:uid="{00000000-0005-0000-0000-00002AAD0000}"/>
    <cellStyle name="Normale 6 4 3 2 4" xfId="44463" xr:uid="{00000000-0005-0000-0000-00002BAD0000}"/>
    <cellStyle name="Normale 6 4 3 3" xfId="44464" xr:uid="{00000000-0005-0000-0000-00002CAD0000}"/>
    <cellStyle name="Normale 6 4 3 3 2" xfId="44465" xr:uid="{00000000-0005-0000-0000-00002DAD0000}"/>
    <cellStyle name="Normale 6 4 3 3 3" xfId="44466" xr:uid="{00000000-0005-0000-0000-00002EAD0000}"/>
    <cellStyle name="Normale 6 4 3 4" xfId="44467" xr:uid="{00000000-0005-0000-0000-00002FAD0000}"/>
    <cellStyle name="Normale 6 4 3 4 2" xfId="44468" xr:uid="{00000000-0005-0000-0000-000030AD0000}"/>
    <cellStyle name="Normale 6 4 3 4 3" xfId="44469" xr:uid="{00000000-0005-0000-0000-000031AD0000}"/>
    <cellStyle name="Normale 6 4 3 5" xfId="44470" xr:uid="{00000000-0005-0000-0000-000032AD0000}"/>
    <cellStyle name="Normale 6 4 3 5 2" xfId="44471" xr:uid="{00000000-0005-0000-0000-000033AD0000}"/>
    <cellStyle name="Normale 6 4 3 5 3" xfId="44472" xr:uid="{00000000-0005-0000-0000-000034AD0000}"/>
    <cellStyle name="Normale 6 4 3 6" xfId="44473" xr:uid="{00000000-0005-0000-0000-000035AD0000}"/>
    <cellStyle name="Normale 6 4 3 7" xfId="44474" xr:uid="{00000000-0005-0000-0000-000036AD0000}"/>
    <cellStyle name="Normale 6 4 4" xfId="44475" xr:uid="{00000000-0005-0000-0000-000037AD0000}"/>
    <cellStyle name="Normale 6 4 4 2" xfId="44476" xr:uid="{00000000-0005-0000-0000-000038AD0000}"/>
    <cellStyle name="Normale 6 4 4 2 2" xfId="44477" xr:uid="{00000000-0005-0000-0000-000039AD0000}"/>
    <cellStyle name="Normale 6 4 4 2 2 2" xfId="44478" xr:uid="{00000000-0005-0000-0000-00003AAD0000}"/>
    <cellStyle name="Normale 6 4 4 2 2 3" xfId="44479" xr:uid="{00000000-0005-0000-0000-00003BAD0000}"/>
    <cellStyle name="Normale 6 4 4 2 3" xfId="44480" xr:uid="{00000000-0005-0000-0000-00003CAD0000}"/>
    <cellStyle name="Normale 6 4 4 2 4" xfId="44481" xr:uid="{00000000-0005-0000-0000-00003DAD0000}"/>
    <cellStyle name="Normale 6 4 4 3" xfId="44482" xr:uid="{00000000-0005-0000-0000-00003EAD0000}"/>
    <cellStyle name="Normale 6 4 4 3 2" xfId="44483" xr:uid="{00000000-0005-0000-0000-00003FAD0000}"/>
    <cellStyle name="Normale 6 4 4 3 3" xfId="44484" xr:uid="{00000000-0005-0000-0000-000040AD0000}"/>
    <cellStyle name="Normale 6 4 4 4" xfId="44485" xr:uid="{00000000-0005-0000-0000-000041AD0000}"/>
    <cellStyle name="Normale 6 4 4 4 2" xfId="44486" xr:uid="{00000000-0005-0000-0000-000042AD0000}"/>
    <cellStyle name="Normale 6 4 4 4 3" xfId="44487" xr:uid="{00000000-0005-0000-0000-000043AD0000}"/>
    <cellStyle name="Normale 6 4 4 5" xfId="44488" xr:uid="{00000000-0005-0000-0000-000044AD0000}"/>
    <cellStyle name="Normale 6 4 4 5 2" xfId="44489" xr:uid="{00000000-0005-0000-0000-000045AD0000}"/>
    <cellStyle name="Normale 6 4 4 5 3" xfId="44490" xr:uid="{00000000-0005-0000-0000-000046AD0000}"/>
    <cellStyle name="Normale 6 4 4 6" xfId="44491" xr:uid="{00000000-0005-0000-0000-000047AD0000}"/>
    <cellStyle name="Normale 6 4 4 7" xfId="44492" xr:uid="{00000000-0005-0000-0000-000048AD0000}"/>
    <cellStyle name="Normale 6 4 5" xfId="44493" xr:uid="{00000000-0005-0000-0000-000049AD0000}"/>
    <cellStyle name="Normale 6 4 5 2" xfId="44494" xr:uid="{00000000-0005-0000-0000-00004AAD0000}"/>
    <cellStyle name="Normale 6 4 5 2 2" xfId="44495" xr:uid="{00000000-0005-0000-0000-00004BAD0000}"/>
    <cellStyle name="Normale 6 4 5 2 3" xfId="44496" xr:uid="{00000000-0005-0000-0000-00004CAD0000}"/>
    <cellStyle name="Normale 6 4 5 3" xfId="44497" xr:uid="{00000000-0005-0000-0000-00004DAD0000}"/>
    <cellStyle name="Normale 6 4 5 4" xfId="44498" xr:uid="{00000000-0005-0000-0000-00004EAD0000}"/>
    <cellStyle name="Normale 6 4 6" xfId="44499" xr:uid="{00000000-0005-0000-0000-00004FAD0000}"/>
    <cellStyle name="Normale 6 4 6 2" xfId="44500" xr:uid="{00000000-0005-0000-0000-000050AD0000}"/>
    <cellStyle name="Normale 6 4 6 3" xfId="44501" xr:uid="{00000000-0005-0000-0000-000051AD0000}"/>
    <cellStyle name="Normale 6 4 7" xfId="44502" xr:uid="{00000000-0005-0000-0000-000052AD0000}"/>
    <cellStyle name="Normale 6 4 7 2" xfId="44503" xr:uid="{00000000-0005-0000-0000-000053AD0000}"/>
    <cellStyle name="Normale 6 4 7 3" xfId="44504" xr:uid="{00000000-0005-0000-0000-000054AD0000}"/>
    <cellStyle name="Normale 6 4 8" xfId="44505" xr:uid="{00000000-0005-0000-0000-000055AD0000}"/>
    <cellStyle name="Normale 6 4 8 2" xfId="44506" xr:uid="{00000000-0005-0000-0000-000056AD0000}"/>
    <cellStyle name="Normale 6 4 8 3" xfId="44507" xr:uid="{00000000-0005-0000-0000-000057AD0000}"/>
    <cellStyle name="Normale 6 4 9" xfId="44508" xr:uid="{00000000-0005-0000-0000-000058AD0000}"/>
    <cellStyle name="Normale 6 5" xfId="44509" xr:uid="{00000000-0005-0000-0000-000059AD0000}"/>
    <cellStyle name="Normale 6 5 10" xfId="44510" xr:uid="{00000000-0005-0000-0000-00005AAD0000}"/>
    <cellStyle name="Normale 6 5 2" xfId="44511" xr:uid="{00000000-0005-0000-0000-00005BAD0000}"/>
    <cellStyle name="Normale 6 5 2 2" xfId="44512" xr:uid="{00000000-0005-0000-0000-00005CAD0000}"/>
    <cellStyle name="Normale 6 5 2 2 2" xfId="44513" xr:uid="{00000000-0005-0000-0000-00005DAD0000}"/>
    <cellStyle name="Normale 6 5 2 2 2 2" xfId="44514" xr:uid="{00000000-0005-0000-0000-00005EAD0000}"/>
    <cellStyle name="Normale 6 5 2 2 2 3" xfId="44515" xr:uid="{00000000-0005-0000-0000-00005FAD0000}"/>
    <cellStyle name="Normale 6 5 2 2 3" xfId="44516" xr:uid="{00000000-0005-0000-0000-000060AD0000}"/>
    <cellStyle name="Normale 6 5 2 2 4" xfId="44517" xr:uid="{00000000-0005-0000-0000-000061AD0000}"/>
    <cellStyle name="Normale 6 5 2 3" xfId="44518" xr:uid="{00000000-0005-0000-0000-000062AD0000}"/>
    <cellStyle name="Normale 6 5 2 3 2" xfId="44519" xr:uid="{00000000-0005-0000-0000-000063AD0000}"/>
    <cellStyle name="Normale 6 5 2 3 3" xfId="44520" xr:uid="{00000000-0005-0000-0000-000064AD0000}"/>
    <cellStyle name="Normale 6 5 2 4" xfId="44521" xr:uid="{00000000-0005-0000-0000-000065AD0000}"/>
    <cellStyle name="Normale 6 5 2 4 2" xfId="44522" xr:uid="{00000000-0005-0000-0000-000066AD0000}"/>
    <cellStyle name="Normale 6 5 2 4 3" xfId="44523" xr:uid="{00000000-0005-0000-0000-000067AD0000}"/>
    <cellStyle name="Normale 6 5 2 5" xfId="44524" xr:uid="{00000000-0005-0000-0000-000068AD0000}"/>
    <cellStyle name="Normale 6 5 2 5 2" xfId="44525" xr:uid="{00000000-0005-0000-0000-000069AD0000}"/>
    <cellStyle name="Normale 6 5 2 5 3" xfId="44526" xr:uid="{00000000-0005-0000-0000-00006AAD0000}"/>
    <cellStyle name="Normale 6 5 2 6" xfId="44527" xr:uid="{00000000-0005-0000-0000-00006BAD0000}"/>
    <cellStyle name="Normale 6 5 2 7" xfId="44528" xr:uid="{00000000-0005-0000-0000-00006CAD0000}"/>
    <cellStyle name="Normale 6 5 3" xfId="44529" xr:uid="{00000000-0005-0000-0000-00006DAD0000}"/>
    <cellStyle name="Normale 6 5 3 2" xfId="44530" xr:uid="{00000000-0005-0000-0000-00006EAD0000}"/>
    <cellStyle name="Normale 6 5 3 2 2" xfId="44531" xr:uid="{00000000-0005-0000-0000-00006FAD0000}"/>
    <cellStyle name="Normale 6 5 3 2 2 2" xfId="44532" xr:uid="{00000000-0005-0000-0000-000070AD0000}"/>
    <cellStyle name="Normale 6 5 3 2 2 3" xfId="44533" xr:uid="{00000000-0005-0000-0000-000071AD0000}"/>
    <cellStyle name="Normale 6 5 3 2 3" xfId="44534" xr:uid="{00000000-0005-0000-0000-000072AD0000}"/>
    <cellStyle name="Normale 6 5 3 2 4" xfId="44535" xr:uid="{00000000-0005-0000-0000-000073AD0000}"/>
    <cellStyle name="Normale 6 5 3 3" xfId="44536" xr:uid="{00000000-0005-0000-0000-000074AD0000}"/>
    <cellStyle name="Normale 6 5 3 3 2" xfId="44537" xr:uid="{00000000-0005-0000-0000-000075AD0000}"/>
    <cellStyle name="Normale 6 5 3 3 3" xfId="44538" xr:uid="{00000000-0005-0000-0000-000076AD0000}"/>
    <cellStyle name="Normale 6 5 3 4" xfId="44539" xr:uid="{00000000-0005-0000-0000-000077AD0000}"/>
    <cellStyle name="Normale 6 5 3 4 2" xfId="44540" xr:uid="{00000000-0005-0000-0000-000078AD0000}"/>
    <cellStyle name="Normale 6 5 3 4 3" xfId="44541" xr:uid="{00000000-0005-0000-0000-000079AD0000}"/>
    <cellStyle name="Normale 6 5 3 5" xfId="44542" xr:uid="{00000000-0005-0000-0000-00007AAD0000}"/>
    <cellStyle name="Normale 6 5 3 5 2" xfId="44543" xr:uid="{00000000-0005-0000-0000-00007BAD0000}"/>
    <cellStyle name="Normale 6 5 3 5 3" xfId="44544" xr:uid="{00000000-0005-0000-0000-00007CAD0000}"/>
    <cellStyle name="Normale 6 5 3 6" xfId="44545" xr:uid="{00000000-0005-0000-0000-00007DAD0000}"/>
    <cellStyle name="Normale 6 5 3 7" xfId="44546" xr:uid="{00000000-0005-0000-0000-00007EAD0000}"/>
    <cellStyle name="Normale 6 5 4" xfId="44547" xr:uid="{00000000-0005-0000-0000-00007FAD0000}"/>
    <cellStyle name="Normale 6 5 4 2" xfId="44548" xr:uid="{00000000-0005-0000-0000-000080AD0000}"/>
    <cellStyle name="Normale 6 5 4 2 2" xfId="44549" xr:uid="{00000000-0005-0000-0000-000081AD0000}"/>
    <cellStyle name="Normale 6 5 4 2 2 2" xfId="44550" xr:uid="{00000000-0005-0000-0000-000082AD0000}"/>
    <cellStyle name="Normale 6 5 4 2 2 3" xfId="44551" xr:uid="{00000000-0005-0000-0000-000083AD0000}"/>
    <cellStyle name="Normale 6 5 4 2 3" xfId="44552" xr:uid="{00000000-0005-0000-0000-000084AD0000}"/>
    <cellStyle name="Normale 6 5 4 2 4" xfId="44553" xr:uid="{00000000-0005-0000-0000-000085AD0000}"/>
    <cellStyle name="Normale 6 5 4 3" xfId="44554" xr:uid="{00000000-0005-0000-0000-000086AD0000}"/>
    <cellStyle name="Normale 6 5 4 3 2" xfId="44555" xr:uid="{00000000-0005-0000-0000-000087AD0000}"/>
    <cellStyle name="Normale 6 5 4 3 3" xfId="44556" xr:uid="{00000000-0005-0000-0000-000088AD0000}"/>
    <cellStyle name="Normale 6 5 4 4" xfId="44557" xr:uid="{00000000-0005-0000-0000-000089AD0000}"/>
    <cellStyle name="Normale 6 5 4 4 2" xfId="44558" xr:uid="{00000000-0005-0000-0000-00008AAD0000}"/>
    <cellStyle name="Normale 6 5 4 4 3" xfId="44559" xr:uid="{00000000-0005-0000-0000-00008BAD0000}"/>
    <cellStyle name="Normale 6 5 4 5" xfId="44560" xr:uid="{00000000-0005-0000-0000-00008CAD0000}"/>
    <cellStyle name="Normale 6 5 4 5 2" xfId="44561" xr:uid="{00000000-0005-0000-0000-00008DAD0000}"/>
    <cellStyle name="Normale 6 5 4 5 3" xfId="44562" xr:uid="{00000000-0005-0000-0000-00008EAD0000}"/>
    <cellStyle name="Normale 6 5 4 6" xfId="44563" xr:uid="{00000000-0005-0000-0000-00008FAD0000}"/>
    <cellStyle name="Normale 6 5 4 7" xfId="44564" xr:uid="{00000000-0005-0000-0000-000090AD0000}"/>
    <cellStyle name="Normale 6 5 5" xfId="44565" xr:uid="{00000000-0005-0000-0000-000091AD0000}"/>
    <cellStyle name="Normale 6 5 5 2" xfId="44566" xr:uid="{00000000-0005-0000-0000-000092AD0000}"/>
    <cellStyle name="Normale 6 5 5 2 2" xfId="44567" xr:uid="{00000000-0005-0000-0000-000093AD0000}"/>
    <cellStyle name="Normale 6 5 5 2 3" xfId="44568" xr:uid="{00000000-0005-0000-0000-000094AD0000}"/>
    <cellStyle name="Normale 6 5 5 3" xfId="44569" xr:uid="{00000000-0005-0000-0000-000095AD0000}"/>
    <cellStyle name="Normale 6 5 5 4" xfId="44570" xr:uid="{00000000-0005-0000-0000-000096AD0000}"/>
    <cellStyle name="Normale 6 5 6" xfId="44571" xr:uid="{00000000-0005-0000-0000-000097AD0000}"/>
    <cellStyle name="Normale 6 5 6 2" xfId="44572" xr:uid="{00000000-0005-0000-0000-000098AD0000}"/>
    <cellStyle name="Normale 6 5 6 3" xfId="44573" xr:uid="{00000000-0005-0000-0000-000099AD0000}"/>
    <cellStyle name="Normale 6 5 7" xfId="44574" xr:uid="{00000000-0005-0000-0000-00009AAD0000}"/>
    <cellStyle name="Normale 6 5 7 2" xfId="44575" xr:uid="{00000000-0005-0000-0000-00009BAD0000}"/>
    <cellStyle name="Normale 6 5 7 3" xfId="44576" xr:uid="{00000000-0005-0000-0000-00009CAD0000}"/>
    <cellStyle name="Normale 6 5 8" xfId="44577" xr:uid="{00000000-0005-0000-0000-00009DAD0000}"/>
    <cellStyle name="Normale 6 5 8 2" xfId="44578" xr:uid="{00000000-0005-0000-0000-00009EAD0000}"/>
    <cellStyle name="Normale 6 5 8 3" xfId="44579" xr:uid="{00000000-0005-0000-0000-00009FAD0000}"/>
    <cellStyle name="Normale 6 5 9" xfId="44580" xr:uid="{00000000-0005-0000-0000-0000A0AD0000}"/>
    <cellStyle name="Normale 6 6" xfId="44581" xr:uid="{00000000-0005-0000-0000-0000A1AD0000}"/>
    <cellStyle name="Normale 7" xfId="44582" xr:uid="{00000000-0005-0000-0000-0000A2AD0000}"/>
    <cellStyle name="Normale 7 10" xfId="44583" xr:uid="{00000000-0005-0000-0000-0000A3AD0000}"/>
    <cellStyle name="Normale 7 10 2" xfId="44584" xr:uid="{00000000-0005-0000-0000-0000A4AD0000}"/>
    <cellStyle name="Normale 7 10 3" xfId="44585" xr:uid="{00000000-0005-0000-0000-0000A5AD0000}"/>
    <cellStyle name="Normale 7 11" xfId="44586" xr:uid="{00000000-0005-0000-0000-0000A6AD0000}"/>
    <cellStyle name="Normale 7 12" xfId="44587" xr:uid="{00000000-0005-0000-0000-0000A7AD0000}"/>
    <cellStyle name="Normale 7 2" xfId="44588" xr:uid="{00000000-0005-0000-0000-0000A8AD0000}"/>
    <cellStyle name="Normale 7 2 10" xfId="44589" xr:uid="{00000000-0005-0000-0000-0000A9AD0000}"/>
    <cellStyle name="Normale 7 2 2" xfId="44590" xr:uid="{00000000-0005-0000-0000-0000AAAD0000}"/>
    <cellStyle name="Normale 7 2 2 2" xfId="44591" xr:uid="{00000000-0005-0000-0000-0000ABAD0000}"/>
    <cellStyle name="Normale 7 2 2 2 2" xfId="44592" xr:uid="{00000000-0005-0000-0000-0000ACAD0000}"/>
    <cellStyle name="Normale 7 2 2 2 2 2" xfId="44593" xr:uid="{00000000-0005-0000-0000-0000ADAD0000}"/>
    <cellStyle name="Normale 7 2 2 2 2 3" xfId="44594" xr:uid="{00000000-0005-0000-0000-0000AEAD0000}"/>
    <cellStyle name="Normale 7 2 2 2 3" xfId="44595" xr:uid="{00000000-0005-0000-0000-0000AFAD0000}"/>
    <cellStyle name="Normale 7 2 2 2 4" xfId="44596" xr:uid="{00000000-0005-0000-0000-0000B0AD0000}"/>
    <cellStyle name="Normale 7 2 2 3" xfId="44597" xr:uid="{00000000-0005-0000-0000-0000B1AD0000}"/>
    <cellStyle name="Normale 7 2 2 3 2" xfId="44598" xr:uid="{00000000-0005-0000-0000-0000B2AD0000}"/>
    <cellStyle name="Normale 7 2 2 3 3" xfId="44599" xr:uid="{00000000-0005-0000-0000-0000B3AD0000}"/>
    <cellStyle name="Normale 7 2 2 4" xfId="44600" xr:uid="{00000000-0005-0000-0000-0000B4AD0000}"/>
    <cellStyle name="Normale 7 2 2 4 2" xfId="44601" xr:uid="{00000000-0005-0000-0000-0000B5AD0000}"/>
    <cellStyle name="Normale 7 2 2 4 3" xfId="44602" xr:uid="{00000000-0005-0000-0000-0000B6AD0000}"/>
    <cellStyle name="Normale 7 2 2 5" xfId="44603" xr:uid="{00000000-0005-0000-0000-0000B7AD0000}"/>
    <cellStyle name="Normale 7 2 2 5 2" xfId="44604" xr:uid="{00000000-0005-0000-0000-0000B8AD0000}"/>
    <cellStyle name="Normale 7 2 2 5 3" xfId="44605" xr:uid="{00000000-0005-0000-0000-0000B9AD0000}"/>
    <cellStyle name="Normale 7 2 2 6" xfId="44606" xr:uid="{00000000-0005-0000-0000-0000BAAD0000}"/>
    <cellStyle name="Normale 7 2 2 7" xfId="44607" xr:uid="{00000000-0005-0000-0000-0000BBAD0000}"/>
    <cellStyle name="Normale 7 2 3" xfId="44608" xr:uid="{00000000-0005-0000-0000-0000BCAD0000}"/>
    <cellStyle name="Normale 7 2 3 2" xfId="44609" xr:uid="{00000000-0005-0000-0000-0000BDAD0000}"/>
    <cellStyle name="Normale 7 2 3 2 2" xfId="44610" xr:uid="{00000000-0005-0000-0000-0000BEAD0000}"/>
    <cellStyle name="Normale 7 2 3 2 2 2" xfId="44611" xr:uid="{00000000-0005-0000-0000-0000BFAD0000}"/>
    <cellStyle name="Normale 7 2 3 2 2 3" xfId="44612" xr:uid="{00000000-0005-0000-0000-0000C0AD0000}"/>
    <cellStyle name="Normale 7 2 3 2 3" xfId="44613" xr:uid="{00000000-0005-0000-0000-0000C1AD0000}"/>
    <cellStyle name="Normale 7 2 3 2 4" xfId="44614" xr:uid="{00000000-0005-0000-0000-0000C2AD0000}"/>
    <cellStyle name="Normale 7 2 3 3" xfId="44615" xr:uid="{00000000-0005-0000-0000-0000C3AD0000}"/>
    <cellStyle name="Normale 7 2 3 3 2" xfId="44616" xr:uid="{00000000-0005-0000-0000-0000C4AD0000}"/>
    <cellStyle name="Normale 7 2 3 3 3" xfId="44617" xr:uid="{00000000-0005-0000-0000-0000C5AD0000}"/>
    <cellStyle name="Normale 7 2 3 4" xfId="44618" xr:uid="{00000000-0005-0000-0000-0000C6AD0000}"/>
    <cellStyle name="Normale 7 2 3 4 2" xfId="44619" xr:uid="{00000000-0005-0000-0000-0000C7AD0000}"/>
    <cellStyle name="Normale 7 2 3 4 3" xfId="44620" xr:uid="{00000000-0005-0000-0000-0000C8AD0000}"/>
    <cellStyle name="Normale 7 2 3 5" xfId="44621" xr:uid="{00000000-0005-0000-0000-0000C9AD0000}"/>
    <cellStyle name="Normale 7 2 3 5 2" xfId="44622" xr:uid="{00000000-0005-0000-0000-0000CAAD0000}"/>
    <cellStyle name="Normale 7 2 3 5 3" xfId="44623" xr:uid="{00000000-0005-0000-0000-0000CBAD0000}"/>
    <cellStyle name="Normale 7 2 3 6" xfId="44624" xr:uid="{00000000-0005-0000-0000-0000CCAD0000}"/>
    <cellStyle name="Normale 7 2 3 7" xfId="44625" xr:uid="{00000000-0005-0000-0000-0000CDAD0000}"/>
    <cellStyle name="Normale 7 2 4" xfId="44626" xr:uid="{00000000-0005-0000-0000-0000CEAD0000}"/>
    <cellStyle name="Normale 7 2 4 2" xfId="44627" xr:uid="{00000000-0005-0000-0000-0000CFAD0000}"/>
    <cellStyle name="Normale 7 2 4 2 2" xfId="44628" xr:uid="{00000000-0005-0000-0000-0000D0AD0000}"/>
    <cellStyle name="Normale 7 2 4 2 2 2" xfId="44629" xr:uid="{00000000-0005-0000-0000-0000D1AD0000}"/>
    <cellStyle name="Normale 7 2 4 2 2 3" xfId="44630" xr:uid="{00000000-0005-0000-0000-0000D2AD0000}"/>
    <cellStyle name="Normale 7 2 4 2 3" xfId="44631" xr:uid="{00000000-0005-0000-0000-0000D3AD0000}"/>
    <cellStyle name="Normale 7 2 4 2 4" xfId="44632" xr:uid="{00000000-0005-0000-0000-0000D4AD0000}"/>
    <cellStyle name="Normale 7 2 4 3" xfId="44633" xr:uid="{00000000-0005-0000-0000-0000D5AD0000}"/>
    <cellStyle name="Normale 7 2 4 3 2" xfId="44634" xr:uid="{00000000-0005-0000-0000-0000D6AD0000}"/>
    <cellStyle name="Normale 7 2 4 3 3" xfId="44635" xr:uid="{00000000-0005-0000-0000-0000D7AD0000}"/>
    <cellStyle name="Normale 7 2 4 4" xfId="44636" xr:uid="{00000000-0005-0000-0000-0000D8AD0000}"/>
    <cellStyle name="Normale 7 2 4 4 2" xfId="44637" xr:uid="{00000000-0005-0000-0000-0000D9AD0000}"/>
    <cellStyle name="Normale 7 2 4 4 3" xfId="44638" xr:uid="{00000000-0005-0000-0000-0000DAAD0000}"/>
    <cellStyle name="Normale 7 2 4 5" xfId="44639" xr:uid="{00000000-0005-0000-0000-0000DBAD0000}"/>
    <cellStyle name="Normale 7 2 4 5 2" xfId="44640" xr:uid="{00000000-0005-0000-0000-0000DCAD0000}"/>
    <cellStyle name="Normale 7 2 4 5 3" xfId="44641" xr:uid="{00000000-0005-0000-0000-0000DDAD0000}"/>
    <cellStyle name="Normale 7 2 4 6" xfId="44642" xr:uid="{00000000-0005-0000-0000-0000DEAD0000}"/>
    <cellStyle name="Normale 7 2 4 7" xfId="44643" xr:uid="{00000000-0005-0000-0000-0000DFAD0000}"/>
    <cellStyle name="Normale 7 2 5" xfId="44644" xr:uid="{00000000-0005-0000-0000-0000E0AD0000}"/>
    <cellStyle name="Normale 7 2 5 2" xfId="44645" xr:uid="{00000000-0005-0000-0000-0000E1AD0000}"/>
    <cellStyle name="Normale 7 2 5 2 2" xfId="44646" xr:uid="{00000000-0005-0000-0000-0000E2AD0000}"/>
    <cellStyle name="Normale 7 2 5 2 3" xfId="44647" xr:uid="{00000000-0005-0000-0000-0000E3AD0000}"/>
    <cellStyle name="Normale 7 2 5 3" xfId="44648" xr:uid="{00000000-0005-0000-0000-0000E4AD0000}"/>
    <cellStyle name="Normale 7 2 5 4" xfId="44649" xr:uid="{00000000-0005-0000-0000-0000E5AD0000}"/>
    <cellStyle name="Normale 7 2 6" xfId="44650" xr:uid="{00000000-0005-0000-0000-0000E6AD0000}"/>
    <cellStyle name="Normale 7 2 6 2" xfId="44651" xr:uid="{00000000-0005-0000-0000-0000E7AD0000}"/>
    <cellStyle name="Normale 7 2 6 3" xfId="44652" xr:uid="{00000000-0005-0000-0000-0000E8AD0000}"/>
    <cellStyle name="Normale 7 2 7" xfId="44653" xr:uid="{00000000-0005-0000-0000-0000E9AD0000}"/>
    <cellStyle name="Normale 7 2 7 2" xfId="44654" xr:uid="{00000000-0005-0000-0000-0000EAAD0000}"/>
    <cellStyle name="Normale 7 2 7 3" xfId="44655" xr:uid="{00000000-0005-0000-0000-0000EBAD0000}"/>
    <cellStyle name="Normale 7 2 8" xfId="44656" xr:uid="{00000000-0005-0000-0000-0000ECAD0000}"/>
    <cellStyle name="Normale 7 2 8 2" xfId="44657" xr:uid="{00000000-0005-0000-0000-0000EDAD0000}"/>
    <cellStyle name="Normale 7 2 8 3" xfId="44658" xr:uid="{00000000-0005-0000-0000-0000EEAD0000}"/>
    <cellStyle name="Normale 7 2 9" xfId="44659" xr:uid="{00000000-0005-0000-0000-0000EFAD0000}"/>
    <cellStyle name="Normale 7 3" xfId="44660" xr:uid="{00000000-0005-0000-0000-0000F0AD0000}"/>
    <cellStyle name="Normale 7 3 10" xfId="44661" xr:uid="{00000000-0005-0000-0000-0000F1AD0000}"/>
    <cellStyle name="Normale 7 3 2" xfId="44662" xr:uid="{00000000-0005-0000-0000-0000F2AD0000}"/>
    <cellStyle name="Normale 7 3 2 2" xfId="44663" xr:uid="{00000000-0005-0000-0000-0000F3AD0000}"/>
    <cellStyle name="Normale 7 3 2 2 2" xfId="44664" xr:uid="{00000000-0005-0000-0000-0000F4AD0000}"/>
    <cellStyle name="Normale 7 3 2 2 2 2" xfId="44665" xr:uid="{00000000-0005-0000-0000-0000F5AD0000}"/>
    <cellStyle name="Normale 7 3 2 2 2 3" xfId="44666" xr:uid="{00000000-0005-0000-0000-0000F6AD0000}"/>
    <cellStyle name="Normale 7 3 2 2 3" xfId="44667" xr:uid="{00000000-0005-0000-0000-0000F7AD0000}"/>
    <cellStyle name="Normale 7 3 2 2 4" xfId="44668" xr:uid="{00000000-0005-0000-0000-0000F8AD0000}"/>
    <cellStyle name="Normale 7 3 2 3" xfId="44669" xr:uid="{00000000-0005-0000-0000-0000F9AD0000}"/>
    <cellStyle name="Normale 7 3 2 3 2" xfId="44670" xr:uid="{00000000-0005-0000-0000-0000FAAD0000}"/>
    <cellStyle name="Normale 7 3 2 3 3" xfId="44671" xr:uid="{00000000-0005-0000-0000-0000FBAD0000}"/>
    <cellStyle name="Normale 7 3 2 4" xfId="44672" xr:uid="{00000000-0005-0000-0000-0000FCAD0000}"/>
    <cellStyle name="Normale 7 3 2 4 2" xfId="44673" xr:uid="{00000000-0005-0000-0000-0000FDAD0000}"/>
    <cellStyle name="Normale 7 3 2 4 3" xfId="44674" xr:uid="{00000000-0005-0000-0000-0000FEAD0000}"/>
    <cellStyle name="Normale 7 3 2 5" xfId="44675" xr:uid="{00000000-0005-0000-0000-0000FFAD0000}"/>
    <cellStyle name="Normale 7 3 2 5 2" xfId="44676" xr:uid="{00000000-0005-0000-0000-000000AE0000}"/>
    <cellStyle name="Normale 7 3 2 5 3" xfId="44677" xr:uid="{00000000-0005-0000-0000-000001AE0000}"/>
    <cellStyle name="Normale 7 3 2 6" xfId="44678" xr:uid="{00000000-0005-0000-0000-000002AE0000}"/>
    <cellStyle name="Normale 7 3 2 7" xfId="44679" xr:uid="{00000000-0005-0000-0000-000003AE0000}"/>
    <cellStyle name="Normale 7 3 3" xfId="44680" xr:uid="{00000000-0005-0000-0000-000004AE0000}"/>
    <cellStyle name="Normale 7 3 3 2" xfId="44681" xr:uid="{00000000-0005-0000-0000-000005AE0000}"/>
    <cellStyle name="Normale 7 3 3 2 2" xfId="44682" xr:uid="{00000000-0005-0000-0000-000006AE0000}"/>
    <cellStyle name="Normale 7 3 3 2 2 2" xfId="44683" xr:uid="{00000000-0005-0000-0000-000007AE0000}"/>
    <cellStyle name="Normale 7 3 3 2 2 3" xfId="44684" xr:uid="{00000000-0005-0000-0000-000008AE0000}"/>
    <cellStyle name="Normale 7 3 3 2 3" xfId="44685" xr:uid="{00000000-0005-0000-0000-000009AE0000}"/>
    <cellStyle name="Normale 7 3 3 2 4" xfId="44686" xr:uid="{00000000-0005-0000-0000-00000AAE0000}"/>
    <cellStyle name="Normale 7 3 3 3" xfId="44687" xr:uid="{00000000-0005-0000-0000-00000BAE0000}"/>
    <cellStyle name="Normale 7 3 3 3 2" xfId="44688" xr:uid="{00000000-0005-0000-0000-00000CAE0000}"/>
    <cellStyle name="Normale 7 3 3 3 3" xfId="44689" xr:uid="{00000000-0005-0000-0000-00000DAE0000}"/>
    <cellStyle name="Normale 7 3 3 4" xfId="44690" xr:uid="{00000000-0005-0000-0000-00000EAE0000}"/>
    <cellStyle name="Normale 7 3 3 4 2" xfId="44691" xr:uid="{00000000-0005-0000-0000-00000FAE0000}"/>
    <cellStyle name="Normale 7 3 3 4 3" xfId="44692" xr:uid="{00000000-0005-0000-0000-000010AE0000}"/>
    <cellStyle name="Normale 7 3 3 5" xfId="44693" xr:uid="{00000000-0005-0000-0000-000011AE0000}"/>
    <cellStyle name="Normale 7 3 3 5 2" xfId="44694" xr:uid="{00000000-0005-0000-0000-000012AE0000}"/>
    <cellStyle name="Normale 7 3 3 5 3" xfId="44695" xr:uid="{00000000-0005-0000-0000-000013AE0000}"/>
    <cellStyle name="Normale 7 3 3 6" xfId="44696" xr:uid="{00000000-0005-0000-0000-000014AE0000}"/>
    <cellStyle name="Normale 7 3 3 7" xfId="44697" xr:uid="{00000000-0005-0000-0000-000015AE0000}"/>
    <cellStyle name="Normale 7 3 4" xfId="44698" xr:uid="{00000000-0005-0000-0000-000016AE0000}"/>
    <cellStyle name="Normale 7 3 4 2" xfId="44699" xr:uid="{00000000-0005-0000-0000-000017AE0000}"/>
    <cellStyle name="Normale 7 3 4 2 2" xfId="44700" xr:uid="{00000000-0005-0000-0000-000018AE0000}"/>
    <cellStyle name="Normale 7 3 4 2 2 2" xfId="44701" xr:uid="{00000000-0005-0000-0000-000019AE0000}"/>
    <cellStyle name="Normale 7 3 4 2 2 3" xfId="44702" xr:uid="{00000000-0005-0000-0000-00001AAE0000}"/>
    <cellStyle name="Normale 7 3 4 2 3" xfId="44703" xr:uid="{00000000-0005-0000-0000-00001BAE0000}"/>
    <cellStyle name="Normale 7 3 4 2 4" xfId="44704" xr:uid="{00000000-0005-0000-0000-00001CAE0000}"/>
    <cellStyle name="Normale 7 3 4 3" xfId="44705" xr:uid="{00000000-0005-0000-0000-00001DAE0000}"/>
    <cellStyle name="Normale 7 3 4 3 2" xfId="44706" xr:uid="{00000000-0005-0000-0000-00001EAE0000}"/>
    <cellStyle name="Normale 7 3 4 3 3" xfId="44707" xr:uid="{00000000-0005-0000-0000-00001FAE0000}"/>
    <cellStyle name="Normale 7 3 4 4" xfId="44708" xr:uid="{00000000-0005-0000-0000-000020AE0000}"/>
    <cellStyle name="Normale 7 3 4 4 2" xfId="44709" xr:uid="{00000000-0005-0000-0000-000021AE0000}"/>
    <cellStyle name="Normale 7 3 4 4 3" xfId="44710" xr:uid="{00000000-0005-0000-0000-000022AE0000}"/>
    <cellStyle name="Normale 7 3 4 5" xfId="44711" xr:uid="{00000000-0005-0000-0000-000023AE0000}"/>
    <cellStyle name="Normale 7 3 4 5 2" xfId="44712" xr:uid="{00000000-0005-0000-0000-000024AE0000}"/>
    <cellStyle name="Normale 7 3 4 5 3" xfId="44713" xr:uid="{00000000-0005-0000-0000-000025AE0000}"/>
    <cellStyle name="Normale 7 3 4 6" xfId="44714" xr:uid="{00000000-0005-0000-0000-000026AE0000}"/>
    <cellStyle name="Normale 7 3 4 7" xfId="44715" xr:uid="{00000000-0005-0000-0000-000027AE0000}"/>
    <cellStyle name="Normale 7 3 5" xfId="44716" xr:uid="{00000000-0005-0000-0000-000028AE0000}"/>
    <cellStyle name="Normale 7 3 5 2" xfId="44717" xr:uid="{00000000-0005-0000-0000-000029AE0000}"/>
    <cellStyle name="Normale 7 3 5 2 2" xfId="44718" xr:uid="{00000000-0005-0000-0000-00002AAE0000}"/>
    <cellStyle name="Normale 7 3 5 2 3" xfId="44719" xr:uid="{00000000-0005-0000-0000-00002BAE0000}"/>
    <cellStyle name="Normale 7 3 5 3" xfId="44720" xr:uid="{00000000-0005-0000-0000-00002CAE0000}"/>
    <cellStyle name="Normale 7 3 5 4" xfId="44721" xr:uid="{00000000-0005-0000-0000-00002DAE0000}"/>
    <cellStyle name="Normale 7 3 6" xfId="44722" xr:uid="{00000000-0005-0000-0000-00002EAE0000}"/>
    <cellStyle name="Normale 7 3 6 2" xfId="44723" xr:uid="{00000000-0005-0000-0000-00002FAE0000}"/>
    <cellStyle name="Normale 7 3 6 3" xfId="44724" xr:uid="{00000000-0005-0000-0000-000030AE0000}"/>
    <cellStyle name="Normale 7 3 7" xfId="44725" xr:uid="{00000000-0005-0000-0000-000031AE0000}"/>
    <cellStyle name="Normale 7 3 7 2" xfId="44726" xr:uid="{00000000-0005-0000-0000-000032AE0000}"/>
    <cellStyle name="Normale 7 3 7 3" xfId="44727" xr:uid="{00000000-0005-0000-0000-000033AE0000}"/>
    <cellStyle name="Normale 7 3 8" xfId="44728" xr:uid="{00000000-0005-0000-0000-000034AE0000}"/>
    <cellStyle name="Normale 7 3 8 2" xfId="44729" xr:uid="{00000000-0005-0000-0000-000035AE0000}"/>
    <cellStyle name="Normale 7 3 8 3" xfId="44730" xr:uid="{00000000-0005-0000-0000-000036AE0000}"/>
    <cellStyle name="Normale 7 3 9" xfId="44731" xr:uid="{00000000-0005-0000-0000-000037AE0000}"/>
    <cellStyle name="Normale 7 4" xfId="44732" xr:uid="{00000000-0005-0000-0000-000038AE0000}"/>
    <cellStyle name="Normale 7 4 2" xfId="44733" xr:uid="{00000000-0005-0000-0000-000039AE0000}"/>
    <cellStyle name="Normale 7 4 2 2" xfId="44734" xr:uid="{00000000-0005-0000-0000-00003AAE0000}"/>
    <cellStyle name="Normale 7 4 2 2 2" xfId="44735" xr:uid="{00000000-0005-0000-0000-00003BAE0000}"/>
    <cellStyle name="Normale 7 4 2 2 2 2" xfId="44736" xr:uid="{00000000-0005-0000-0000-00003CAE0000}"/>
    <cellStyle name="Normale 7 4 2 2 2 3" xfId="44737" xr:uid="{00000000-0005-0000-0000-00003DAE0000}"/>
    <cellStyle name="Normale 7 4 2 2 3" xfId="44738" xr:uid="{00000000-0005-0000-0000-00003EAE0000}"/>
    <cellStyle name="Normale 7 4 2 2 4" xfId="44739" xr:uid="{00000000-0005-0000-0000-00003FAE0000}"/>
    <cellStyle name="Normale 7 4 2 3" xfId="44740" xr:uid="{00000000-0005-0000-0000-000040AE0000}"/>
    <cellStyle name="Normale 7 4 2 3 2" xfId="44741" xr:uid="{00000000-0005-0000-0000-000041AE0000}"/>
    <cellStyle name="Normale 7 4 2 3 3" xfId="44742" xr:uid="{00000000-0005-0000-0000-000042AE0000}"/>
    <cellStyle name="Normale 7 4 2 4" xfId="44743" xr:uid="{00000000-0005-0000-0000-000043AE0000}"/>
    <cellStyle name="Normale 7 4 2 4 2" xfId="44744" xr:uid="{00000000-0005-0000-0000-000044AE0000}"/>
    <cellStyle name="Normale 7 4 2 4 3" xfId="44745" xr:uid="{00000000-0005-0000-0000-000045AE0000}"/>
    <cellStyle name="Normale 7 4 2 5" xfId="44746" xr:uid="{00000000-0005-0000-0000-000046AE0000}"/>
    <cellStyle name="Normale 7 4 2 5 2" xfId="44747" xr:uid="{00000000-0005-0000-0000-000047AE0000}"/>
    <cellStyle name="Normale 7 4 2 5 3" xfId="44748" xr:uid="{00000000-0005-0000-0000-000048AE0000}"/>
    <cellStyle name="Normale 7 4 2 6" xfId="44749" xr:uid="{00000000-0005-0000-0000-000049AE0000}"/>
    <cellStyle name="Normale 7 4 2 7" xfId="44750" xr:uid="{00000000-0005-0000-0000-00004AAE0000}"/>
    <cellStyle name="Normale 7 5" xfId="44751" xr:uid="{00000000-0005-0000-0000-00004BAE0000}"/>
    <cellStyle name="Normale 7 5 2" xfId="44752" xr:uid="{00000000-0005-0000-0000-00004CAE0000}"/>
    <cellStyle name="Normale 7 5 2 2" xfId="44753" xr:uid="{00000000-0005-0000-0000-00004DAE0000}"/>
    <cellStyle name="Normale 7 5 2 2 2" xfId="44754" xr:uid="{00000000-0005-0000-0000-00004EAE0000}"/>
    <cellStyle name="Normale 7 5 2 2 3" xfId="44755" xr:uid="{00000000-0005-0000-0000-00004FAE0000}"/>
    <cellStyle name="Normale 7 5 2 3" xfId="44756" xr:uid="{00000000-0005-0000-0000-000050AE0000}"/>
    <cellStyle name="Normale 7 5 2 4" xfId="44757" xr:uid="{00000000-0005-0000-0000-000051AE0000}"/>
    <cellStyle name="Normale 7 5 3" xfId="44758" xr:uid="{00000000-0005-0000-0000-000052AE0000}"/>
    <cellStyle name="Normale 7 5 3 2" xfId="44759" xr:uid="{00000000-0005-0000-0000-000053AE0000}"/>
    <cellStyle name="Normale 7 5 3 3" xfId="44760" xr:uid="{00000000-0005-0000-0000-000054AE0000}"/>
    <cellStyle name="Normale 7 5 4" xfId="44761" xr:uid="{00000000-0005-0000-0000-000055AE0000}"/>
    <cellStyle name="Normale 7 5 4 2" xfId="44762" xr:uid="{00000000-0005-0000-0000-000056AE0000}"/>
    <cellStyle name="Normale 7 5 4 3" xfId="44763" xr:uid="{00000000-0005-0000-0000-000057AE0000}"/>
    <cellStyle name="Normale 7 5 5" xfId="44764" xr:uid="{00000000-0005-0000-0000-000058AE0000}"/>
    <cellStyle name="Normale 7 5 5 2" xfId="44765" xr:uid="{00000000-0005-0000-0000-000059AE0000}"/>
    <cellStyle name="Normale 7 5 5 3" xfId="44766" xr:uid="{00000000-0005-0000-0000-00005AAE0000}"/>
    <cellStyle name="Normale 7 5 6" xfId="44767" xr:uid="{00000000-0005-0000-0000-00005BAE0000}"/>
    <cellStyle name="Normale 7 5 7" xfId="44768" xr:uid="{00000000-0005-0000-0000-00005CAE0000}"/>
    <cellStyle name="Normale 7 6" xfId="44769" xr:uid="{00000000-0005-0000-0000-00005DAE0000}"/>
    <cellStyle name="Normale 7 6 2" xfId="44770" xr:uid="{00000000-0005-0000-0000-00005EAE0000}"/>
    <cellStyle name="Normale 7 6 2 2" xfId="44771" xr:uid="{00000000-0005-0000-0000-00005FAE0000}"/>
    <cellStyle name="Normale 7 6 2 2 2" xfId="44772" xr:uid="{00000000-0005-0000-0000-000060AE0000}"/>
    <cellStyle name="Normale 7 6 2 2 3" xfId="44773" xr:uid="{00000000-0005-0000-0000-000061AE0000}"/>
    <cellStyle name="Normale 7 6 2 3" xfId="44774" xr:uid="{00000000-0005-0000-0000-000062AE0000}"/>
    <cellStyle name="Normale 7 6 2 4" xfId="44775" xr:uid="{00000000-0005-0000-0000-000063AE0000}"/>
    <cellStyle name="Normale 7 6 3" xfId="44776" xr:uid="{00000000-0005-0000-0000-000064AE0000}"/>
    <cellStyle name="Normale 7 6 3 2" xfId="44777" xr:uid="{00000000-0005-0000-0000-000065AE0000}"/>
    <cellStyle name="Normale 7 6 3 3" xfId="44778" xr:uid="{00000000-0005-0000-0000-000066AE0000}"/>
    <cellStyle name="Normale 7 6 4" xfId="44779" xr:uid="{00000000-0005-0000-0000-000067AE0000}"/>
    <cellStyle name="Normale 7 6 4 2" xfId="44780" xr:uid="{00000000-0005-0000-0000-000068AE0000}"/>
    <cellStyle name="Normale 7 6 4 3" xfId="44781" xr:uid="{00000000-0005-0000-0000-000069AE0000}"/>
    <cellStyle name="Normale 7 6 5" xfId="44782" xr:uid="{00000000-0005-0000-0000-00006AAE0000}"/>
    <cellStyle name="Normale 7 6 5 2" xfId="44783" xr:uid="{00000000-0005-0000-0000-00006BAE0000}"/>
    <cellStyle name="Normale 7 6 5 3" xfId="44784" xr:uid="{00000000-0005-0000-0000-00006CAE0000}"/>
    <cellStyle name="Normale 7 6 6" xfId="44785" xr:uid="{00000000-0005-0000-0000-00006DAE0000}"/>
    <cellStyle name="Normale 7 6 7" xfId="44786" xr:uid="{00000000-0005-0000-0000-00006EAE0000}"/>
    <cellStyle name="Normale 7 7" xfId="44787" xr:uid="{00000000-0005-0000-0000-00006FAE0000}"/>
    <cellStyle name="Normale 7 7 2" xfId="44788" xr:uid="{00000000-0005-0000-0000-000070AE0000}"/>
    <cellStyle name="Normale 7 7 2 2" xfId="44789" xr:uid="{00000000-0005-0000-0000-000071AE0000}"/>
    <cellStyle name="Normale 7 7 2 3" xfId="44790" xr:uid="{00000000-0005-0000-0000-000072AE0000}"/>
    <cellStyle name="Normale 7 7 3" xfId="44791" xr:uid="{00000000-0005-0000-0000-000073AE0000}"/>
    <cellStyle name="Normale 7 7 4" xfId="44792" xr:uid="{00000000-0005-0000-0000-000074AE0000}"/>
    <cellStyle name="Normale 7 8" xfId="44793" xr:uid="{00000000-0005-0000-0000-000075AE0000}"/>
    <cellStyle name="Normale 7 8 2" xfId="44794" xr:uid="{00000000-0005-0000-0000-000076AE0000}"/>
    <cellStyle name="Normale 7 8 3" xfId="44795" xr:uid="{00000000-0005-0000-0000-000077AE0000}"/>
    <cellStyle name="Normale 7 9" xfId="44796" xr:uid="{00000000-0005-0000-0000-000078AE0000}"/>
    <cellStyle name="Normale 7 9 2" xfId="44797" xr:uid="{00000000-0005-0000-0000-000079AE0000}"/>
    <cellStyle name="Normale 7 9 3" xfId="44798" xr:uid="{00000000-0005-0000-0000-00007AAE0000}"/>
    <cellStyle name="Normale 8" xfId="44799" xr:uid="{00000000-0005-0000-0000-00007BAE0000}"/>
    <cellStyle name="Normale 8 2" xfId="44800" xr:uid="{00000000-0005-0000-0000-00007CAE0000}"/>
    <cellStyle name="Normale 8 2 10" xfId="44801" xr:uid="{00000000-0005-0000-0000-00007DAE0000}"/>
    <cellStyle name="Normale 8 2 2" xfId="44802" xr:uid="{00000000-0005-0000-0000-00007EAE0000}"/>
    <cellStyle name="Normale 8 2 2 2" xfId="44803" xr:uid="{00000000-0005-0000-0000-00007FAE0000}"/>
    <cellStyle name="Normale 8 2 2 2 2" xfId="44804" xr:uid="{00000000-0005-0000-0000-000080AE0000}"/>
    <cellStyle name="Normale 8 2 2 2 2 2" xfId="44805" xr:uid="{00000000-0005-0000-0000-000081AE0000}"/>
    <cellStyle name="Normale 8 2 2 2 2 2 2" xfId="44806" xr:uid="{00000000-0005-0000-0000-000082AE0000}"/>
    <cellStyle name="Normale 8 2 2 2 2 2 3" xfId="44807" xr:uid="{00000000-0005-0000-0000-000083AE0000}"/>
    <cellStyle name="Normale 8 2 2 2 2 3" xfId="44808" xr:uid="{00000000-0005-0000-0000-000084AE0000}"/>
    <cellStyle name="Normale 8 2 2 2 2 4" xfId="44809" xr:uid="{00000000-0005-0000-0000-000085AE0000}"/>
    <cellStyle name="Normale 8 2 2 2 3" xfId="44810" xr:uid="{00000000-0005-0000-0000-000086AE0000}"/>
    <cellStyle name="Normale 8 2 2 2 3 2" xfId="44811" xr:uid="{00000000-0005-0000-0000-000087AE0000}"/>
    <cellStyle name="Normale 8 2 2 2 3 3" xfId="44812" xr:uid="{00000000-0005-0000-0000-000088AE0000}"/>
    <cellStyle name="Normale 8 2 2 2 4" xfId="44813" xr:uid="{00000000-0005-0000-0000-000089AE0000}"/>
    <cellStyle name="Normale 8 2 2 2 4 2" xfId="44814" xr:uid="{00000000-0005-0000-0000-00008AAE0000}"/>
    <cellStyle name="Normale 8 2 2 2 4 3" xfId="44815" xr:uid="{00000000-0005-0000-0000-00008BAE0000}"/>
    <cellStyle name="Normale 8 2 2 2 5" xfId="44816" xr:uid="{00000000-0005-0000-0000-00008CAE0000}"/>
    <cellStyle name="Normale 8 2 2 2 5 2" xfId="44817" xr:uid="{00000000-0005-0000-0000-00008DAE0000}"/>
    <cellStyle name="Normale 8 2 2 2 5 3" xfId="44818" xr:uid="{00000000-0005-0000-0000-00008EAE0000}"/>
    <cellStyle name="Normale 8 2 2 2 6" xfId="44819" xr:uid="{00000000-0005-0000-0000-00008FAE0000}"/>
    <cellStyle name="Normale 8 2 2 2 7" xfId="44820" xr:uid="{00000000-0005-0000-0000-000090AE0000}"/>
    <cellStyle name="Normale 8 2 3" xfId="44821" xr:uid="{00000000-0005-0000-0000-000091AE0000}"/>
    <cellStyle name="Normale 8 2 3 2" xfId="44822" xr:uid="{00000000-0005-0000-0000-000092AE0000}"/>
    <cellStyle name="Normale 8 2 3 2 2" xfId="44823" xr:uid="{00000000-0005-0000-0000-000093AE0000}"/>
    <cellStyle name="Normale 8 2 3 2 2 2" xfId="44824" xr:uid="{00000000-0005-0000-0000-000094AE0000}"/>
    <cellStyle name="Normale 8 2 3 2 2 3" xfId="44825" xr:uid="{00000000-0005-0000-0000-000095AE0000}"/>
    <cellStyle name="Normale 8 2 3 2 3" xfId="44826" xr:uid="{00000000-0005-0000-0000-000096AE0000}"/>
    <cellStyle name="Normale 8 2 3 2 4" xfId="44827" xr:uid="{00000000-0005-0000-0000-000097AE0000}"/>
    <cellStyle name="Normale 8 2 3 3" xfId="44828" xr:uid="{00000000-0005-0000-0000-000098AE0000}"/>
    <cellStyle name="Normale 8 2 3 3 2" xfId="44829" xr:uid="{00000000-0005-0000-0000-000099AE0000}"/>
    <cellStyle name="Normale 8 2 3 3 3" xfId="44830" xr:uid="{00000000-0005-0000-0000-00009AAE0000}"/>
    <cellStyle name="Normale 8 2 3 4" xfId="44831" xr:uid="{00000000-0005-0000-0000-00009BAE0000}"/>
    <cellStyle name="Normale 8 2 3 4 2" xfId="44832" xr:uid="{00000000-0005-0000-0000-00009CAE0000}"/>
    <cellStyle name="Normale 8 2 3 4 3" xfId="44833" xr:uid="{00000000-0005-0000-0000-00009DAE0000}"/>
    <cellStyle name="Normale 8 2 3 5" xfId="44834" xr:uid="{00000000-0005-0000-0000-00009EAE0000}"/>
    <cellStyle name="Normale 8 2 3 5 2" xfId="44835" xr:uid="{00000000-0005-0000-0000-00009FAE0000}"/>
    <cellStyle name="Normale 8 2 3 5 3" xfId="44836" xr:uid="{00000000-0005-0000-0000-0000A0AE0000}"/>
    <cellStyle name="Normale 8 2 3 6" xfId="44837" xr:uid="{00000000-0005-0000-0000-0000A1AE0000}"/>
    <cellStyle name="Normale 8 2 3 7" xfId="44838" xr:uid="{00000000-0005-0000-0000-0000A2AE0000}"/>
    <cellStyle name="Normale 8 2 4" xfId="44839" xr:uid="{00000000-0005-0000-0000-0000A3AE0000}"/>
    <cellStyle name="Normale 8 2 4 2" xfId="44840" xr:uid="{00000000-0005-0000-0000-0000A4AE0000}"/>
    <cellStyle name="Normale 8 2 4 2 2" xfId="44841" xr:uid="{00000000-0005-0000-0000-0000A5AE0000}"/>
    <cellStyle name="Normale 8 2 4 2 2 2" xfId="44842" xr:uid="{00000000-0005-0000-0000-0000A6AE0000}"/>
    <cellStyle name="Normale 8 2 4 2 2 3" xfId="44843" xr:uid="{00000000-0005-0000-0000-0000A7AE0000}"/>
    <cellStyle name="Normale 8 2 4 2 3" xfId="44844" xr:uid="{00000000-0005-0000-0000-0000A8AE0000}"/>
    <cellStyle name="Normale 8 2 4 2 4" xfId="44845" xr:uid="{00000000-0005-0000-0000-0000A9AE0000}"/>
    <cellStyle name="Normale 8 2 4 3" xfId="44846" xr:uid="{00000000-0005-0000-0000-0000AAAE0000}"/>
    <cellStyle name="Normale 8 2 4 3 2" xfId="44847" xr:uid="{00000000-0005-0000-0000-0000ABAE0000}"/>
    <cellStyle name="Normale 8 2 4 3 3" xfId="44848" xr:uid="{00000000-0005-0000-0000-0000ACAE0000}"/>
    <cellStyle name="Normale 8 2 4 4" xfId="44849" xr:uid="{00000000-0005-0000-0000-0000ADAE0000}"/>
    <cellStyle name="Normale 8 2 4 4 2" xfId="44850" xr:uid="{00000000-0005-0000-0000-0000AEAE0000}"/>
    <cellStyle name="Normale 8 2 4 4 3" xfId="44851" xr:uid="{00000000-0005-0000-0000-0000AFAE0000}"/>
    <cellStyle name="Normale 8 2 4 5" xfId="44852" xr:uid="{00000000-0005-0000-0000-0000B0AE0000}"/>
    <cellStyle name="Normale 8 2 4 5 2" xfId="44853" xr:uid="{00000000-0005-0000-0000-0000B1AE0000}"/>
    <cellStyle name="Normale 8 2 4 5 3" xfId="44854" xr:uid="{00000000-0005-0000-0000-0000B2AE0000}"/>
    <cellStyle name="Normale 8 2 4 6" xfId="44855" xr:uid="{00000000-0005-0000-0000-0000B3AE0000}"/>
    <cellStyle name="Normale 8 2 4 7" xfId="44856" xr:uid="{00000000-0005-0000-0000-0000B4AE0000}"/>
    <cellStyle name="Normale 8 2 5" xfId="44857" xr:uid="{00000000-0005-0000-0000-0000B5AE0000}"/>
    <cellStyle name="Normale 8 2 5 2" xfId="44858" xr:uid="{00000000-0005-0000-0000-0000B6AE0000}"/>
    <cellStyle name="Normale 8 2 5 2 2" xfId="44859" xr:uid="{00000000-0005-0000-0000-0000B7AE0000}"/>
    <cellStyle name="Normale 8 2 5 2 3" xfId="44860" xr:uid="{00000000-0005-0000-0000-0000B8AE0000}"/>
    <cellStyle name="Normale 8 2 5 3" xfId="44861" xr:uid="{00000000-0005-0000-0000-0000B9AE0000}"/>
    <cellStyle name="Normale 8 2 5 4" xfId="44862" xr:uid="{00000000-0005-0000-0000-0000BAAE0000}"/>
    <cellStyle name="Normale 8 2 6" xfId="44863" xr:uid="{00000000-0005-0000-0000-0000BBAE0000}"/>
    <cellStyle name="Normale 8 2 6 2" xfId="44864" xr:uid="{00000000-0005-0000-0000-0000BCAE0000}"/>
    <cellStyle name="Normale 8 2 6 3" xfId="44865" xr:uid="{00000000-0005-0000-0000-0000BDAE0000}"/>
    <cellStyle name="Normale 8 2 7" xfId="44866" xr:uid="{00000000-0005-0000-0000-0000BEAE0000}"/>
    <cellStyle name="Normale 8 2 7 2" xfId="44867" xr:uid="{00000000-0005-0000-0000-0000BFAE0000}"/>
    <cellStyle name="Normale 8 2 7 3" xfId="44868" xr:uid="{00000000-0005-0000-0000-0000C0AE0000}"/>
    <cellStyle name="Normale 8 2 8" xfId="44869" xr:uid="{00000000-0005-0000-0000-0000C1AE0000}"/>
    <cellStyle name="Normale 8 2 8 2" xfId="44870" xr:uid="{00000000-0005-0000-0000-0000C2AE0000}"/>
    <cellStyle name="Normale 8 2 8 3" xfId="44871" xr:uid="{00000000-0005-0000-0000-0000C3AE0000}"/>
    <cellStyle name="Normale 8 2 9" xfId="44872" xr:uid="{00000000-0005-0000-0000-0000C4AE0000}"/>
    <cellStyle name="Normale 8 3" xfId="44873" xr:uid="{00000000-0005-0000-0000-0000C5AE0000}"/>
    <cellStyle name="Normale 8 3 10" xfId="44874" xr:uid="{00000000-0005-0000-0000-0000C6AE0000}"/>
    <cellStyle name="Normale 8 3 2" xfId="44875" xr:uid="{00000000-0005-0000-0000-0000C7AE0000}"/>
    <cellStyle name="Normale 8 3 2 2" xfId="44876" xr:uid="{00000000-0005-0000-0000-0000C8AE0000}"/>
    <cellStyle name="Normale 8 3 2 2 2" xfId="44877" xr:uid="{00000000-0005-0000-0000-0000C9AE0000}"/>
    <cellStyle name="Normale 8 3 2 2 2 2" xfId="44878" xr:uid="{00000000-0005-0000-0000-0000CAAE0000}"/>
    <cellStyle name="Normale 8 3 2 2 2 3" xfId="44879" xr:uid="{00000000-0005-0000-0000-0000CBAE0000}"/>
    <cellStyle name="Normale 8 3 2 2 3" xfId="44880" xr:uid="{00000000-0005-0000-0000-0000CCAE0000}"/>
    <cellStyle name="Normale 8 3 2 2 4" xfId="44881" xr:uid="{00000000-0005-0000-0000-0000CDAE0000}"/>
    <cellStyle name="Normale 8 3 2 3" xfId="44882" xr:uid="{00000000-0005-0000-0000-0000CEAE0000}"/>
    <cellStyle name="Normale 8 3 2 3 2" xfId="44883" xr:uid="{00000000-0005-0000-0000-0000CFAE0000}"/>
    <cellStyle name="Normale 8 3 2 3 3" xfId="44884" xr:uid="{00000000-0005-0000-0000-0000D0AE0000}"/>
    <cellStyle name="Normale 8 3 2 4" xfId="44885" xr:uid="{00000000-0005-0000-0000-0000D1AE0000}"/>
    <cellStyle name="Normale 8 3 2 4 2" xfId="44886" xr:uid="{00000000-0005-0000-0000-0000D2AE0000}"/>
    <cellStyle name="Normale 8 3 2 4 3" xfId="44887" xr:uid="{00000000-0005-0000-0000-0000D3AE0000}"/>
    <cellStyle name="Normale 8 3 2 5" xfId="44888" xr:uid="{00000000-0005-0000-0000-0000D4AE0000}"/>
    <cellStyle name="Normale 8 3 2 5 2" xfId="44889" xr:uid="{00000000-0005-0000-0000-0000D5AE0000}"/>
    <cellStyle name="Normale 8 3 2 5 3" xfId="44890" xr:uid="{00000000-0005-0000-0000-0000D6AE0000}"/>
    <cellStyle name="Normale 8 3 2 6" xfId="44891" xr:uid="{00000000-0005-0000-0000-0000D7AE0000}"/>
    <cellStyle name="Normale 8 3 2 7" xfId="44892" xr:uid="{00000000-0005-0000-0000-0000D8AE0000}"/>
    <cellStyle name="Normale 8 3 3" xfId="44893" xr:uid="{00000000-0005-0000-0000-0000D9AE0000}"/>
    <cellStyle name="Normale 8 3 3 2" xfId="44894" xr:uid="{00000000-0005-0000-0000-0000DAAE0000}"/>
    <cellStyle name="Normale 8 3 3 2 2" xfId="44895" xr:uid="{00000000-0005-0000-0000-0000DBAE0000}"/>
    <cellStyle name="Normale 8 3 3 2 2 2" xfId="44896" xr:uid="{00000000-0005-0000-0000-0000DCAE0000}"/>
    <cellStyle name="Normale 8 3 3 2 2 3" xfId="44897" xr:uid="{00000000-0005-0000-0000-0000DDAE0000}"/>
    <cellStyle name="Normale 8 3 3 2 3" xfId="44898" xr:uid="{00000000-0005-0000-0000-0000DEAE0000}"/>
    <cellStyle name="Normale 8 3 3 2 4" xfId="44899" xr:uid="{00000000-0005-0000-0000-0000DFAE0000}"/>
    <cellStyle name="Normale 8 3 3 3" xfId="44900" xr:uid="{00000000-0005-0000-0000-0000E0AE0000}"/>
    <cellStyle name="Normale 8 3 3 3 2" xfId="44901" xr:uid="{00000000-0005-0000-0000-0000E1AE0000}"/>
    <cellStyle name="Normale 8 3 3 3 3" xfId="44902" xr:uid="{00000000-0005-0000-0000-0000E2AE0000}"/>
    <cellStyle name="Normale 8 3 3 4" xfId="44903" xr:uid="{00000000-0005-0000-0000-0000E3AE0000}"/>
    <cellStyle name="Normale 8 3 3 4 2" xfId="44904" xr:uid="{00000000-0005-0000-0000-0000E4AE0000}"/>
    <cellStyle name="Normale 8 3 3 4 3" xfId="44905" xr:uid="{00000000-0005-0000-0000-0000E5AE0000}"/>
    <cellStyle name="Normale 8 3 3 5" xfId="44906" xr:uid="{00000000-0005-0000-0000-0000E6AE0000}"/>
    <cellStyle name="Normale 8 3 3 5 2" xfId="44907" xr:uid="{00000000-0005-0000-0000-0000E7AE0000}"/>
    <cellStyle name="Normale 8 3 3 5 3" xfId="44908" xr:uid="{00000000-0005-0000-0000-0000E8AE0000}"/>
    <cellStyle name="Normale 8 3 3 6" xfId="44909" xr:uid="{00000000-0005-0000-0000-0000E9AE0000}"/>
    <cellStyle name="Normale 8 3 3 7" xfId="44910" xr:uid="{00000000-0005-0000-0000-0000EAAE0000}"/>
    <cellStyle name="Normale 8 3 4" xfId="44911" xr:uid="{00000000-0005-0000-0000-0000EBAE0000}"/>
    <cellStyle name="Normale 8 3 4 2" xfId="44912" xr:uid="{00000000-0005-0000-0000-0000ECAE0000}"/>
    <cellStyle name="Normale 8 3 4 2 2" xfId="44913" xr:uid="{00000000-0005-0000-0000-0000EDAE0000}"/>
    <cellStyle name="Normale 8 3 4 2 2 2" xfId="44914" xr:uid="{00000000-0005-0000-0000-0000EEAE0000}"/>
    <cellStyle name="Normale 8 3 4 2 2 3" xfId="44915" xr:uid="{00000000-0005-0000-0000-0000EFAE0000}"/>
    <cellStyle name="Normale 8 3 4 2 3" xfId="44916" xr:uid="{00000000-0005-0000-0000-0000F0AE0000}"/>
    <cellStyle name="Normale 8 3 4 2 4" xfId="44917" xr:uid="{00000000-0005-0000-0000-0000F1AE0000}"/>
    <cellStyle name="Normale 8 3 4 3" xfId="44918" xr:uid="{00000000-0005-0000-0000-0000F2AE0000}"/>
    <cellStyle name="Normale 8 3 4 3 2" xfId="44919" xr:uid="{00000000-0005-0000-0000-0000F3AE0000}"/>
    <cellStyle name="Normale 8 3 4 3 3" xfId="44920" xr:uid="{00000000-0005-0000-0000-0000F4AE0000}"/>
    <cellStyle name="Normale 8 3 4 4" xfId="44921" xr:uid="{00000000-0005-0000-0000-0000F5AE0000}"/>
    <cellStyle name="Normale 8 3 4 4 2" xfId="44922" xr:uid="{00000000-0005-0000-0000-0000F6AE0000}"/>
    <cellStyle name="Normale 8 3 4 4 3" xfId="44923" xr:uid="{00000000-0005-0000-0000-0000F7AE0000}"/>
    <cellStyle name="Normale 8 3 4 5" xfId="44924" xr:uid="{00000000-0005-0000-0000-0000F8AE0000}"/>
    <cellStyle name="Normale 8 3 4 5 2" xfId="44925" xr:uid="{00000000-0005-0000-0000-0000F9AE0000}"/>
    <cellStyle name="Normale 8 3 4 5 3" xfId="44926" xr:uid="{00000000-0005-0000-0000-0000FAAE0000}"/>
    <cellStyle name="Normale 8 3 4 6" xfId="44927" xr:uid="{00000000-0005-0000-0000-0000FBAE0000}"/>
    <cellStyle name="Normale 8 3 4 7" xfId="44928" xr:uid="{00000000-0005-0000-0000-0000FCAE0000}"/>
    <cellStyle name="Normale 8 3 5" xfId="44929" xr:uid="{00000000-0005-0000-0000-0000FDAE0000}"/>
    <cellStyle name="Normale 8 3 5 2" xfId="44930" xr:uid="{00000000-0005-0000-0000-0000FEAE0000}"/>
    <cellStyle name="Normale 8 3 5 2 2" xfId="44931" xr:uid="{00000000-0005-0000-0000-0000FFAE0000}"/>
    <cellStyle name="Normale 8 3 5 2 3" xfId="44932" xr:uid="{00000000-0005-0000-0000-000000AF0000}"/>
    <cellStyle name="Normale 8 3 5 3" xfId="44933" xr:uid="{00000000-0005-0000-0000-000001AF0000}"/>
    <cellStyle name="Normale 8 3 5 4" xfId="44934" xr:uid="{00000000-0005-0000-0000-000002AF0000}"/>
    <cellStyle name="Normale 8 3 6" xfId="44935" xr:uid="{00000000-0005-0000-0000-000003AF0000}"/>
    <cellStyle name="Normale 8 3 6 2" xfId="44936" xr:uid="{00000000-0005-0000-0000-000004AF0000}"/>
    <cellStyle name="Normale 8 3 6 3" xfId="44937" xr:uid="{00000000-0005-0000-0000-000005AF0000}"/>
    <cellStyle name="Normale 8 3 7" xfId="44938" xr:uid="{00000000-0005-0000-0000-000006AF0000}"/>
    <cellStyle name="Normale 8 3 7 2" xfId="44939" xr:uid="{00000000-0005-0000-0000-000007AF0000}"/>
    <cellStyle name="Normale 8 3 7 3" xfId="44940" xr:uid="{00000000-0005-0000-0000-000008AF0000}"/>
    <cellStyle name="Normale 8 3 8" xfId="44941" xr:uid="{00000000-0005-0000-0000-000009AF0000}"/>
    <cellStyle name="Normale 8 3 8 2" xfId="44942" xr:uid="{00000000-0005-0000-0000-00000AAF0000}"/>
    <cellStyle name="Normale 8 3 8 3" xfId="44943" xr:uid="{00000000-0005-0000-0000-00000BAF0000}"/>
    <cellStyle name="Normale 8 3 9" xfId="44944" xr:uid="{00000000-0005-0000-0000-00000CAF0000}"/>
    <cellStyle name="Normale 8 4" xfId="44945" xr:uid="{00000000-0005-0000-0000-00000DAF0000}"/>
    <cellStyle name="Normale 8 4 10" xfId="44946" xr:uid="{00000000-0005-0000-0000-00000EAF0000}"/>
    <cellStyle name="Normale 8 4 2" xfId="44947" xr:uid="{00000000-0005-0000-0000-00000FAF0000}"/>
    <cellStyle name="Normale 8 4 2 2" xfId="44948" xr:uid="{00000000-0005-0000-0000-000010AF0000}"/>
    <cellStyle name="Normale 8 4 2 2 2" xfId="44949" xr:uid="{00000000-0005-0000-0000-000011AF0000}"/>
    <cellStyle name="Normale 8 4 2 2 2 2" xfId="44950" xr:uid="{00000000-0005-0000-0000-000012AF0000}"/>
    <cellStyle name="Normale 8 4 2 2 2 3" xfId="44951" xr:uid="{00000000-0005-0000-0000-000013AF0000}"/>
    <cellStyle name="Normale 8 4 2 2 3" xfId="44952" xr:uid="{00000000-0005-0000-0000-000014AF0000}"/>
    <cellStyle name="Normale 8 4 2 2 4" xfId="44953" xr:uid="{00000000-0005-0000-0000-000015AF0000}"/>
    <cellStyle name="Normale 8 4 2 3" xfId="44954" xr:uid="{00000000-0005-0000-0000-000016AF0000}"/>
    <cellStyle name="Normale 8 4 2 3 2" xfId="44955" xr:uid="{00000000-0005-0000-0000-000017AF0000}"/>
    <cellStyle name="Normale 8 4 2 3 3" xfId="44956" xr:uid="{00000000-0005-0000-0000-000018AF0000}"/>
    <cellStyle name="Normale 8 4 2 4" xfId="44957" xr:uid="{00000000-0005-0000-0000-000019AF0000}"/>
    <cellStyle name="Normale 8 4 2 4 2" xfId="44958" xr:uid="{00000000-0005-0000-0000-00001AAF0000}"/>
    <cellStyle name="Normale 8 4 2 4 3" xfId="44959" xr:uid="{00000000-0005-0000-0000-00001BAF0000}"/>
    <cellStyle name="Normale 8 4 2 5" xfId="44960" xr:uid="{00000000-0005-0000-0000-00001CAF0000}"/>
    <cellStyle name="Normale 8 4 2 5 2" xfId="44961" xr:uid="{00000000-0005-0000-0000-00001DAF0000}"/>
    <cellStyle name="Normale 8 4 2 5 3" xfId="44962" xr:uid="{00000000-0005-0000-0000-00001EAF0000}"/>
    <cellStyle name="Normale 8 4 2 6" xfId="44963" xr:uid="{00000000-0005-0000-0000-00001FAF0000}"/>
    <cellStyle name="Normale 8 4 2 7" xfId="44964" xr:uid="{00000000-0005-0000-0000-000020AF0000}"/>
    <cellStyle name="Normale 8 4 3" xfId="44965" xr:uid="{00000000-0005-0000-0000-000021AF0000}"/>
    <cellStyle name="Normale 8 4 3 2" xfId="44966" xr:uid="{00000000-0005-0000-0000-000022AF0000}"/>
    <cellStyle name="Normale 8 4 3 2 2" xfId="44967" xr:uid="{00000000-0005-0000-0000-000023AF0000}"/>
    <cellStyle name="Normale 8 4 3 2 2 2" xfId="44968" xr:uid="{00000000-0005-0000-0000-000024AF0000}"/>
    <cellStyle name="Normale 8 4 3 2 2 3" xfId="44969" xr:uid="{00000000-0005-0000-0000-000025AF0000}"/>
    <cellStyle name="Normale 8 4 3 2 3" xfId="44970" xr:uid="{00000000-0005-0000-0000-000026AF0000}"/>
    <cellStyle name="Normale 8 4 3 2 4" xfId="44971" xr:uid="{00000000-0005-0000-0000-000027AF0000}"/>
    <cellStyle name="Normale 8 4 3 3" xfId="44972" xr:uid="{00000000-0005-0000-0000-000028AF0000}"/>
    <cellStyle name="Normale 8 4 3 3 2" xfId="44973" xr:uid="{00000000-0005-0000-0000-000029AF0000}"/>
    <cellStyle name="Normale 8 4 3 3 3" xfId="44974" xr:uid="{00000000-0005-0000-0000-00002AAF0000}"/>
    <cellStyle name="Normale 8 4 3 4" xfId="44975" xr:uid="{00000000-0005-0000-0000-00002BAF0000}"/>
    <cellStyle name="Normale 8 4 3 4 2" xfId="44976" xr:uid="{00000000-0005-0000-0000-00002CAF0000}"/>
    <cellStyle name="Normale 8 4 3 4 3" xfId="44977" xr:uid="{00000000-0005-0000-0000-00002DAF0000}"/>
    <cellStyle name="Normale 8 4 3 5" xfId="44978" xr:uid="{00000000-0005-0000-0000-00002EAF0000}"/>
    <cellStyle name="Normale 8 4 3 5 2" xfId="44979" xr:uid="{00000000-0005-0000-0000-00002FAF0000}"/>
    <cellStyle name="Normale 8 4 3 5 3" xfId="44980" xr:uid="{00000000-0005-0000-0000-000030AF0000}"/>
    <cellStyle name="Normale 8 4 3 6" xfId="44981" xr:uid="{00000000-0005-0000-0000-000031AF0000}"/>
    <cellStyle name="Normale 8 4 3 7" xfId="44982" xr:uid="{00000000-0005-0000-0000-000032AF0000}"/>
    <cellStyle name="Normale 8 4 4" xfId="44983" xr:uid="{00000000-0005-0000-0000-000033AF0000}"/>
    <cellStyle name="Normale 8 4 4 2" xfId="44984" xr:uid="{00000000-0005-0000-0000-000034AF0000}"/>
    <cellStyle name="Normale 8 4 4 2 2" xfId="44985" xr:uid="{00000000-0005-0000-0000-000035AF0000}"/>
    <cellStyle name="Normale 8 4 4 2 2 2" xfId="44986" xr:uid="{00000000-0005-0000-0000-000036AF0000}"/>
    <cellStyle name="Normale 8 4 4 2 2 3" xfId="44987" xr:uid="{00000000-0005-0000-0000-000037AF0000}"/>
    <cellStyle name="Normale 8 4 4 2 3" xfId="44988" xr:uid="{00000000-0005-0000-0000-000038AF0000}"/>
    <cellStyle name="Normale 8 4 4 2 4" xfId="44989" xr:uid="{00000000-0005-0000-0000-000039AF0000}"/>
    <cellStyle name="Normale 8 4 4 3" xfId="44990" xr:uid="{00000000-0005-0000-0000-00003AAF0000}"/>
    <cellStyle name="Normale 8 4 4 3 2" xfId="44991" xr:uid="{00000000-0005-0000-0000-00003BAF0000}"/>
    <cellStyle name="Normale 8 4 4 3 3" xfId="44992" xr:uid="{00000000-0005-0000-0000-00003CAF0000}"/>
    <cellStyle name="Normale 8 4 4 4" xfId="44993" xr:uid="{00000000-0005-0000-0000-00003DAF0000}"/>
    <cellStyle name="Normale 8 4 4 4 2" xfId="44994" xr:uid="{00000000-0005-0000-0000-00003EAF0000}"/>
    <cellStyle name="Normale 8 4 4 4 3" xfId="44995" xr:uid="{00000000-0005-0000-0000-00003FAF0000}"/>
    <cellStyle name="Normale 8 4 4 5" xfId="44996" xr:uid="{00000000-0005-0000-0000-000040AF0000}"/>
    <cellStyle name="Normale 8 4 4 5 2" xfId="44997" xr:uid="{00000000-0005-0000-0000-000041AF0000}"/>
    <cellStyle name="Normale 8 4 4 5 3" xfId="44998" xr:uid="{00000000-0005-0000-0000-000042AF0000}"/>
    <cellStyle name="Normale 8 4 4 6" xfId="44999" xr:uid="{00000000-0005-0000-0000-000043AF0000}"/>
    <cellStyle name="Normale 8 4 4 7" xfId="45000" xr:uid="{00000000-0005-0000-0000-000044AF0000}"/>
    <cellStyle name="Normale 8 4 5" xfId="45001" xr:uid="{00000000-0005-0000-0000-000045AF0000}"/>
    <cellStyle name="Normale 8 4 5 2" xfId="45002" xr:uid="{00000000-0005-0000-0000-000046AF0000}"/>
    <cellStyle name="Normale 8 4 5 2 2" xfId="45003" xr:uid="{00000000-0005-0000-0000-000047AF0000}"/>
    <cellStyle name="Normale 8 4 5 2 3" xfId="45004" xr:uid="{00000000-0005-0000-0000-000048AF0000}"/>
    <cellStyle name="Normale 8 4 5 3" xfId="45005" xr:uid="{00000000-0005-0000-0000-000049AF0000}"/>
    <cellStyle name="Normale 8 4 5 4" xfId="45006" xr:uid="{00000000-0005-0000-0000-00004AAF0000}"/>
    <cellStyle name="Normale 8 4 6" xfId="45007" xr:uid="{00000000-0005-0000-0000-00004BAF0000}"/>
    <cellStyle name="Normale 8 4 6 2" xfId="45008" xr:uid="{00000000-0005-0000-0000-00004CAF0000}"/>
    <cellStyle name="Normale 8 4 6 3" xfId="45009" xr:uid="{00000000-0005-0000-0000-00004DAF0000}"/>
    <cellStyle name="Normale 8 4 7" xfId="45010" xr:uid="{00000000-0005-0000-0000-00004EAF0000}"/>
    <cellStyle name="Normale 8 4 7 2" xfId="45011" xr:uid="{00000000-0005-0000-0000-00004FAF0000}"/>
    <cellStyle name="Normale 8 4 7 3" xfId="45012" xr:uid="{00000000-0005-0000-0000-000050AF0000}"/>
    <cellStyle name="Normale 8 4 8" xfId="45013" xr:uid="{00000000-0005-0000-0000-000051AF0000}"/>
    <cellStyle name="Normale 8 4 8 2" xfId="45014" xr:uid="{00000000-0005-0000-0000-000052AF0000}"/>
    <cellStyle name="Normale 8 4 8 3" xfId="45015" xr:uid="{00000000-0005-0000-0000-000053AF0000}"/>
    <cellStyle name="Normale 8 4 9" xfId="45016" xr:uid="{00000000-0005-0000-0000-000054AF0000}"/>
    <cellStyle name="Normale 8 5" xfId="45017" xr:uid="{00000000-0005-0000-0000-000055AF0000}"/>
    <cellStyle name="Normale 9" xfId="45018" xr:uid="{00000000-0005-0000-0000-000056AF0000}"/>
    <cellStyle name="Normale 9 10" xfId="45019" xr:uid="{00000000-0005-0000-0000-000057AF0000}"/>
    <cellStyle name="Normale 9 10 2" xfId="45020" xr:uid="{00000000-0005-0000-0000-000058AF0000}"/>
    <cellStyle name="Normale 9 10 3" xfId="45021" xr:uid="{00000000-0005-0000-0000-000059AF0000}"/>
    <cellStyle name="Normale 9 11" xfId="45022" xr:uid="{00000000-0005-0000-0000-00005AAF0000}"/>
    <cellStyle name="Normale 9 12" xfId="45023" xr:uid="{00000000-0005-0000-0000-00005BAF0000}"/>
    <cellStyle name="Normale 9 2" xfId="45024" xr:uid="{00000000-0005-0000-0000-00005CAF0000}"/>
    <cellStyle name="Normale 9 2 10" xfId="45025" xr:uid="{00000000-0005-0000-0000-00005DAF0000}"/>
    <cellStyle name="Normale 9 2 2" xfId="45026" xr:uid="{00000000-0005-0000-0000-00005EAF0000}"/>
    <cellStyle name="Normale 9 2 2 2" xfId="45027" xr:uid="{00000000-0005-0000-0000-00005FAF0000}"/>
    <cellStyle name="Normale 9 2 2 2 2" xfId="45028" xr:uid="{00000000-0005-0000-0000-000060AF0000}"/>
    <cellStyle name="Normale 9 2 2 2 2 2" xfId="45029" xr:uid="{00000000-0005-0000-0000-000061AF0000}"/>
    <cellStyle name="Normale 9 2 2 2 2 2 2" xfId="45030" xr:uid="{00000000-0005-0000-0000-000062AF0000}"/>
    <cellStyle name="Normale 9 2 2 2 2 2 3" xfId="45031" xr:uid="{00000000-0005-0000-0000-000063AF0000}"/>
    <cellStyle name="Normale 9 2 2 2 2 3" xfId="45032" xr:uid="{00000000-0005-0000-0000-000064AF0000}"/>
    <cellStyle name="Normale 9 2 2 2 2 4" xfId="45033" xr:uid="{00000000-0005-0000-0000-000065AF0000}"/>
    <cellStyle name="Normale 9 2 2 2 3" xfId="45034" xr:uid="{00000000-0005-0000-0000-000066AF0000}"/>
    <cellStyle name="Normale 9 2 2 2 3 2" xfId="45035" xr:uid="{00000000-0005-0000-0000-000067AF0000}"/>
    <cellStyle name="Normale 9 2 2 2 3 3" xfId="45036" xr:uid="{00000000-0005-0000-0000-000068AF0000}"/>
    <cellStyle name="Normale 9 2 2 2 4" xfId="45037" xr:uid="{00000000-0005-0000-0000-000069AF0000}"/>
    <cellStyle name="Normale 9 2 2 2 4 2" xfId="45038" xr:uid="{00000000-0005-0000-0000-00006AAF0000}"/>
    <cellStyle name="Normale 9 2 2 2 4 3" xfId="45039" xr:uid="{00000000-0005-0000-0000-00006BAF0000}"/>
    <cellStyle name="Normale 9 2 2 2 5" xfId="45040" xr:uid="{00000000-0005-0000-0000-00006CAF0000}"/>
    <cellStyle name="Normale 9 2 2 2 5 2" xfId="45041" xr:uid="{00000000-0005-0000-0000-00006DAF0000}"/>
    <cellStyle name="Normale 9 2 2 2 5 3" xfId="45042" xr:uid="{00000000-0005-0000-0000-00006EAF0000}"/>
    <cellStyle name="Normale 9 2 2 2 6" xfId="45043" xr:uid="{00000000-0005-0000-0000-00006FAF0000}"/>
    <cellStyle name="Normale 9 2 2 2 7" xfId="45044" xr:uid="{00000000-0005-0000-0000-000070AF0000}"/>
    <cellStyle name="Normale 9 2 3" xfId="45045" xr:uid="{00000000-0005-0000-0000-000071AF0000}"/>
    <cellStyle name="Normale 9 2 3 2" xfId="45046" xr:uid="{00000000-0005-0000-0000-000072AF0000}"/>
    <cellStyle name="Normale 9 2 3 2 2" xfId="45047" xr:uid="{00000000-0005-0000-0000-000073AF0000}"/>
    <cellStyle name="Normale 9 2 3 2 2 2" xfId="45048" xr:uid="{00000000-0005-0000-0000-000074AF0000}"/>
    <cellStyle name="Normale 9 2 3 2 2 3" xfId="45049" xr:uid="{00000000-0005-0000-0000-000075AF0000}"/>
    <cellStyle name="Normale 9 2 3 2 3" xfId="45050" xr:uid="{00000000-0005-0000-0000-000076AF0000}"/>
    <cellStyle name="Normale 9 2 3 2 4" xfId="45051" xr:uid="{00000000-0005-0000-0000-000077AF0000}"/>
    <cellStyle name="Normale 9 2 3 3" xfId="45052" xr:uid="{00000000-0005-0000-0000-000078AF0000}"/>
    <cellStyle name="Normale 9 2 3 3 2" xfId="45053" xr:uid="{00000000-0005-0000-0000-000079AF0000}"/>
    <cellStyle name="Normale 9 2 3 3 3" xfId="45054" xr:uid="{00000000-0005-0000-0000-00007AAF0000}"/>
    <cellStyle name="Normale 9 2 3 4" xfId="45055" xr:uid="{00000000-0005-0000-0000-00007BAF0000}"/>
    <cellStyle name="Normale 9 2 3 4 2" xfId="45056" xr:uid="{00000000-0005-0000-0000-00007CAF0000}"/>
    <cellStyle name="Normale 9 2 3 4 3" xfId="45057" xr:uid="{00000000-0005-0000-0000-00007DAF0000}"/>
    <cellStyle name="Normale 9 2 3 5" xfId="45058" xr:uid="{00000000-0005-0000-0000-00007EAF0000}"/>
    <cellStyle name="Normale 9 2 3 5 2" xfId="45059" xr:uid="{00000000-0005-0000-0000-00007FAF0000}"/>
    <cellStyle name="Normale 9 2 3 5 3" xfId="45060" xr:uid="{00000000-0005-0000-0000-000080AF0000}"/>
    <cellStyle name="Normale 9 2 3 6" xfId="45061" xr:uid="{00000000-0005-0000-0000-000081AF0000}"/>
    <cellStyle name="Normale 9 2 3 7" xfId="45062" xr:uid="{00000000-0005-0000-0000-000082AF0000}"/>
    <cellStyle name="Normale 9 2 4" xfId="45063" xr:uid="{00000000-0005-0000-0000-000083AF0000}"/>
    <cellStyle name="Normale 9 2 4 2" xfId="45064" xr:uid="{00000000-0005-0000-0000-000084AF0000}"/>
    <cellStyle name="Normale 9 2 4 2 2" xfId="45065" xr:uid="{00000000-0005-0000-0000-000085AF0000}"/>
    <cellStyle name="Normale 9 2 4 2 2 2" xfId="45066" xr:uid="{00000000-0005-0000-0000-000086AF0000}"/>
    <cellStyle name="Normale 9 2 4 2 2 3" xfId="45067" xr:uid="{00000000-0005-0000-0000-000087AF0000}"/>
    <cellStyle name="Normale 9 2 4 2 3" xfId="45068" xr:uid="{00000000-0005-0000-0000-000088AF0000}"/>
    <cellStyle name="Normale 9 2 4 2 4" xfId="45069" xr:uid="{00000000-0005-0000-0000-000089AF0000}"/>
    <cellStyle name="Normale 9 2 4 3" xfId="45070" xr:uid="{00000000-0005-0000-0000-00008AAF0000}"/>
    <cellStyle name="Normale 9 2 4 3 2" xfId="45071" xr:uid="{00000000-0005-0000-0000-00008BAF0000}"/>
    <cellStyle name="Normale 9 2 4 3 3" xfId="45072" xr:uid="{00000000-0005-0000-0000-00008CAF0000}"/>
    <cellStyle name="Normale 9 2 4 4" xfId="45073" xr:uid="{00000000-0005-0000-0000-00008DAF0000}"/>
    <cellStyle name="Normale 9 2 4 4 2" xfId="45074" xr:uid="{00000000-0005-0000-0000-00008EAF0000}"/>
    <cellStyle name="Normale 9 2 4 4 3" xfId="45075" xr:uid="{00000000-0005-0000-0000-00008FAF0000}"/>
    <cellStyle name="Normale 9 2 4 5" xfId="45076" xr:uid="{00000000-0005-0000-0000-000090AF0000}"/>
    <cellStyle name="Normale 9 2 4 5 2" xfId="45077" xr:uid="{00000000-0005-0000-0000-000091AF0000}"/>
    <cellStyle name="Normale 9 2 4 5 3" xfId="45078" xr:uid="{00000000-0005-0000-0000-000092AF0000}"/>
    <cellStyle name="Normale 9 2 4 6" xfId="45079" xr:uid="{00000000-0005-0000-0000-000093AF0000}"/>
    <cellStyle name="Normale 9 2 4 7" xfId="45080" xr:uid="{00000000-0005-0000-0000-000094AF0000}"/>
    <cellStyle name="Normale 9 2 5" xfId="45081" xr:uid="{00000000-0005-0000-0000-000095AF0000}"/>
    <cellStyle name="Normale 9 2 5 2" xfId="45082" xr:uid="{00000000-0005-0000-0000-000096AF0000}"/>
    <cellStyle name="Normale 9 2 5 2 2" xfId="45083" xr:uid="{00000000-0005-0000-0000-000097AF0000}"/>
    <cellStyle name="Normale 9 2 5 2 3" xfId="45084" xr:uid="{00000000-0005-0000-0000-000098AF0000}"/>
    <cellStyle name="Normale 9 2 5 3" xfId="45085" xr:uid="{00000000-0005-0000-0000-000099AF0000}"/>
    <cellStyle name="Normale 9 2 5 4" xfId="45086" xr:uid="{00000000-0005-0000-0000-00009AAF0000}"/>
    <cellStyle name="Normale 9 2 6" xfId="45087" xr:uid="{00000000-0005-0000-0000-00009BAF0000}"/>
    <cellStyle name="Normale 9 2 6 2" xfId="45088" xr:uid="{00000000-0005-0000-0000-00009CAF0000}"/>
    <cellStyle name="Normale 9 2 6 3" xfId="45089" xr:uid="{00000000-0005-0000-0000-00009DAF0000}"/>
    <cellStyle name="Normale 9 2 7" xfId="45090" xr:uid="{00000000-0005-0000-0000-00009EAF0000}"/>
    <cellStyle name="Normale 9 2 7 2" xfId="45091" xr:uid="{00000000-0005-0000-0000-00009FAF0000}"/>
    <cellStyle name="Normale 9 2 7 3" xfId="45092" xr:uid="{00000000-0005-0000-0000-0000A0AF0000}"/>
    <cellStyle name="Normale 9 2 8" xfId="45093" xr:uid="{00000000-0005-0000-0000-0000A1AF0000}"/>
    <cellStyle name="Normale 9 2 8 2" xfId="45094" xr:uid="{00000000-0005-0000-0000-0000A2AF0000}"/>
    <cellStyle name="Normale 9 2 8 3" xfId="45095" xr:uid="{00000000-0005-0000-0000-0000A3AF0000}"/>
    <cellStyle name="Normale 9 2 9" xfId="45096" xr:uid="{00000000-0005-0000-0000-0000A4AF0000}"/>
    <cellStyle name="Normale 9 3" xfId="45097" xr:uid="{00000000-0005-0000-0000-0000A5AF0000}"/>
    <cellStyle name="Normale 9 3 10" xfId="45098" xr:uid="{00000000-0005-0000-0000-0000A6AF0000}"/>
    <cellStyle name="Normale 9 3 2" xfId="45099" xr:uid="{00000000-0005-0000-0000-0000A7AF0000}"/>
    <cellStyle name="Normale 9 3 2 2" xfId="45100" xr:uid="{00000000-0005-0000-0000-0000A8AF0000}"/>
    <cellStyle name="Normale 9 3 2 2 2" xfId="45101" xr:uid="{00000000-0005-0000-0000-0000A9AF0000}"/>
    <cellStyle name="Normale 9 3 2 2 2 2" xfId="45102" xr:uid="{00000000-0005-0000-0000-0000AAAF0000}"/>
    <cellStyle name="Normale 9 3 2 2 2 3" xfId="45103" xr:uid="{00000000-0005-0000-0000-0000ABAF0000}"/>
    <cellStyle name="Normale 9 3 2 2 3" xfId="45104" xr:uid="{00000000-0005-0000-0000-0000ACAF0000}"/>
    <cellStyle name="Normale 9 3 2 2 4" xfId="45105" xr:uid="{00000000-0005-0000-0000-0000ADAF0000}"/>
    <cellStyle name="Normale 9 3 2 3" xfId="45106" xr:uid="{00000000-0005-0000-0000-0000AEAF0000}"/>
    <cellStyle name="Normale 9 3 2 3 2" xfId="45107" xr:uid="{00000000-0005-0000-0000-0000AFAF0000}"/>
    <cellStyle name="Normale 9 3 2 3 3" xfId="45108" xr:uid="{00000000-0005-0000-0000-0000B0AF0000}"/>
    <cellStyle name="Normale 9 3 2 4" xfId="45109" xr:uid="{00000000-0005-0000-0000-0000B1AF0000}"/>
    <cellStyle name="Normale 9 3 2 4 2" xfId="45110" xr:uid="{00000000-0005-0000-0000-0000B2AF0000}"/>
    <cellStyle name="Normale 9 3 2 4 3" xfId="45111" xr:uid="{00000000-0005-0000-0000-0000B3AF0000}"/>
    <cellStyle name="Normale 9 3 2 5" xfId="45112" xr:uid="{00000000-0005-0000-0000-0000B4AF0000}"/>
    <cellStyle name="Normale 9 3 2 5 2" xfId="45113" xr:uid="{00000000-0005-0000-0000-0000B5AF0000}"/>
    <cellStyle name="Normale 9 3 2 5 3" xfId="45114" xr:uid="{00000000-0005-0000-0000-0000B6AF0000}"/>
    <cellStyle name="Normale 9 3 2 6" xfId="45115" xr:uid="{00000000-0005-0000-0000-0000B7AF0000}"/>
    <cellStyle name="Normale 9 3 2 7" xfId="45116" xr:uid="{00000000-0005-0000-0000-0000B8AF0000}"/>
    <cellStyle name="Normale 9 3 3" xfId="45117" xr:uid="{00000000-0005-0000-0000-0000B9AF0000}"/>
    <cellStyle name="Normale 9 3 3 2" xfId="45118" xr:uid="{00000000-0005-0000-0000-0000BAAF0000}"/>
    <cellStyle name="Normale 9 3 3 2 2" xfId="45119" xr:uid="{00000000-0005-0000-0000-0000BBAF0000}"/>
    <cellStyle name="Normale 9 3 3 2 2 2" xfId="45120" xr:uid="{00000000-0005-0000-0000-0000BCAF0000}"/>
    <cellStyle name="Normale 9 3 3 2 2 3" xfId="45121" xr:uid="{00000000-0005-0000-0000-0000BDAF0000}"/>
    <cellStyle name="Normale 9 3 3 2 3" xfId="45122" xr:uid="{00000000-0005-0000-0000-0000BEAF0000}"/>
    <cellStyle name="Normale 9 3 3 2 4" xfId="45123" xr:uid="{00000000-0005-0000-0000-0000BFAF0000}"/>
    <cellStyle name="Normale 9 3 3 3" xfId="45124" xr:uid="{00000000-0005-0000-0000-0000C0AF0000}"/>
    <cellStyle name="Normale 9 3 3 3 2" xfId="45125" xr:uid="{00000000-0005-0000-0000-0000C1AF0000}"/>
    <cellStyle name="Normale 9 3 3 3 3" xfId="45126" xr:uid="{00000000-0005-0000-0000-0000C2AF0000}"/>
    <cellStyle name="Normale 9 3 3 4" xfId="45127" xr:uid="{00000000-0005-0000-0000-0000C3AF0000}"/>
    <cellStyle name="Normale 9 3 3 4 2" xfId="45128" xr:uid="{00000000-0005-0000-0000-0000C4AF0000}"/>
    <cellStyle name="Normale 9 3 3 4 3" xfId="45129" xr:uid="{00000000-0005-0000-0000-0000C5AF0000}"/>
    <cellStyle name="Normale 9 3 3 5" xfId="45130" xr:uid="{00000000-0005-0000-0000-0000C6AF0000}"/>
    <cellStyle name="Normale 9 3 3 5 2" xfId="45131" xr:uid="{00000000-0005-0000-0000-0000C7AF0000}"/>
    <cellStyle name="Normale 9 3 3 5 3" xfId="45132" xr:uid="{00000000-0005-0000-0000-0000C8AF0000}"/>
    <cellStyle name="Normale 9 3 3 6" xfId="45133" xr:uid="{00000000-0005-0000-0000-0000C9AF0000}"/>
    <cellStyle name="Normale 9 3 3 7" xfId="45134" xr:uid="{00000000-0005-0000-0000-0000CAAF0000}"/>
    <cellStyle name="Normale 9 3 4" xfId="45135" xr:uid="{00000000-0005-0000-0000-0000CBAF0000}"/>
    <cellStyle name="Normale 9 3 4 2" xfId="45136" xr:uid="{00000000-0005-0000-0000-0000CCAF0000}"/>
    <cellStyle name="Normale 9 3 4 2 2" xfId="45137" xr:uid="{00000000-0005-0000-0000-0000CDAF0000}"/>
    <cellStyle name="Normale 9 3 4 2 2 2" xfId="45138" xr:uid="{00000000-0005-0000-0000-0000CEAF0000}"/>
    <cellStyle name="Normale 9 3 4 2 2 3" xfId="45139" xr:uid="{00000000-0005-0000-0000-0000CFAF0000}"/>
    <cellStyle name="Normale 9 3 4 2 3" xfId="45140" xr:uid="{00000000-0005-0000-0000-0000D0AF0000}"/>
    <cellStyle name="Normale 9 3 4 2 4" xfId="45141" xr:uid="{00000000-0005-0000-0000-0000D1AF0000}"/>
    <cellStyle name="Normale 9 3 4 3" xfId="45142" xr:uid="{00000000-0005-0000-0000-0000D2AF0000}"/>
    <cellStyle name="Normale 9 3 4 3 2" xfId="45143" xr:uid="{00000000-0005-0000-0000-0000D3AF0000}"/>
    <cellStyle name="Normale 9 3 4 3 3" xfId="45144" xr:uid="{00000000-0005-0000-0000-0000D4AF0000}"/>
    <cellStyle name="Normale 9 3 4 4" xfId="45145" xr:uid="{00000000-0005-0000-0000-0000D5AF0000}"/>
    <cellStyle name="Normale 9 3 4 4 2" xfId="45146" xr:uid="{00000000-0005-0000-0000-0000D6AF0000}"/>
    <cellStyle name="Normale 9 3 4 4 3" xfId="45147" xr:uid="{00000000-0005-0000-0000-0000D7AF0000}"/>
    <cellStyle name="Normale 9 3 4 5" xfId="45148" xr:uid="{00000000-0005-0000-0000-0000D8AF0000}"/>
    <cellStyle name="Normale 9 3 4 5 2" xfId="45149" xr:uid="{00000000-0005-0000-0000-0000D9AF0000}"/>
    <cellStyle name="Normale 9 3 4 5 3" xfId="45150" xr:uid="{00000000-0005-0000-0000-0000DAAF0000}"/>
    <cellStyle name="Normale 9 3 4 6" xfId="45151" xr:uid="{00000000-0005-0000-0000-0000DBAF0000}"/>
    <cellStyle name="Normale 9 3 4 7" xfId="45152" xr:uid="{00000000-0005-0000-0000-0000DCAF0000}"/>
    <cellStyle name="Normale 9 3 5" xfId="45153" xr:uid="{00000000-0005-0000-0000-0000DDAF0000}"/>
    <cellStyle name="Normale 9 3 5 2" xfId="45154" xr:uid="{00000000-0005-0000-0000-0000DEAF0000}"/>
    <cellStyle name="Normale 9 3 5 2 2" xfId="45155" xr:uid="{00000000-0005-0000-0000-0000DFAF0000}"/>
    <cellStyle name="Normale 9 3 5 2 3" xfId="45156" xr:uid="{00000000-0005-0000-0000-0000E0AF0000}"/>
    <cellStyle name="Normale 9 3 5 3" xfId="45157" xr:uid="{00000000-0005-0000-0000-0000E1AF0000}"/>
    <cellStyle name="Normale 9 3 5 4" xfId="45158" xr:uid="{00000000-0005-0000-0000-0000E2AF0000}"/>
    <cellStyle name="Normale 9 3 6" xfId="45159" xr:uid="{00000000-0005-0000-0000-0000E3AF0000}"/>
    <cellStyle name="Normale 9 3 6 2" xfId="45160" xr:uid="{00000000-0005-0000-0000-0000E4AF0000}"/>
    <cellStyle name="Normale 9 3 6 3" xfId="45161" xr:uid="{00000000-0005-0000-0000-0000E5AF0000}"/>
    <cellStyle name="Normale 9 3 7" xfId="45162" xr:uid="{00000000-0005-0000-0000-0000E6AF0000}"/>
    <cellStyle name="Normale 9 3 7 2" xfId="45163" xr:uid="{00000000-0005-0000-0000-0000E7AF0000}"/>
    <cellStyle name="Normale 9 3 7 3" xfId="45164" xr:uid="{00000000-0005-0000-0000-0000E8AF0000}"/>
    <cellStyle name="Normale 9 3 8" xfId="45165" xr:uid="{00000000-0005-0000-0000-0000E9AF0000}"/>
    <cellStyle name="Normale 9 3 8 2" xfId="45166" xr:uid="{00000000-0005-0000-0000-0000EAAF0000}"/>
    <cellStyle name="Normale 9 3 8 3" xfId="45167" xr:uid="{00000000-0005-0000-0000-0000EBAF0000}"/>
    <cellStyle name="Normale 9 3 9" xfId="45168" xr:uid="{00000000-0005-0000-0000-0000ECAF0000}"/>
    <cellStyle name="Normale 9 4" xfId="45169" xr:uid="{00000000-0005-0000-0000-0000EDAF0000}"/>
    <cellStyle name="Normale 9 4 2" xfId="45170" xr:uid="{00000000-0005-0000-0000-0000EEAF0000}"/>
    <cellStyle name="Normale 9 4 2 2" xfId="45171" xr:uid="{00000000-0005-0000-0000-0000EFAF0000}"/>
    <cellStyle name="Normale 9 4 2 2 2" xfId="45172" xr:uid="{00000000-0005-0000-0000-0000F0AF0000}"/>
    <cellStyle name="Normale 9 4 2 2 2 2" xfId="45173" xr:uid="{00000000-0005-0000-0000-0000F1AF0000}"/>
    <cellStyle name="Normale 9 4 2 2 2 3" xfId="45174" xr:uid="{00000000-0005-0000-0000-0000F2AF0000}"/>
    <cellStyle name="Normale 9 4 2 2 3" xfId="45175" xr:uid="{00000000-0005-0000-0000-0000F3AF0000}"/>
    <cellStyle name="Normale 9 4 2 2 4" xfId="45176" xr:uid="{00000000-0005-0000-0000-0000F4AF0000}"/>
    <cellStyle name="Normale 9 4 2 3" xfId="45177" xr:uid="{00000000-0005-0000-0000-0000F5AF0000}"/>
    <cellStyle name="Normale 9 4 2 3 2" xfId="45178" xr:uid="{00000000-0005-0000-0000-0000F6AF0000}"/>
    <cellStyle name="Normale 9 4 2 3 3" xfId="45179" xr:uid="{00000000-0005-0000-0000-0000F7AF0000}"/>
    <cellStyle name="Normale 9 4 2 4" xfId="45180" xr:uid="{00000000-0005-0000-0000-0000F8AF0000}"/>
    <cellStyle name="Normale 9 4 2 4 2" xfId="45181" xr:uid="{00000000-0005-0000-0000-0000F9AF0000}"/>
    <cellStyle name="Normale 9 4 2 4 3" xfId="45182" xr:uid="{00000000-0005-0000-0000-0000FAAF0000}"/>
    <cellStyle name="Normale 9 4 2 5" xfId="45183" xr:uid="{00000000-0005-0000-0000-0000FBAF0000}"/>
    <cellStyle name="Normale 9 4 2 5 2" xfId="45184" xr:uid="{00000000-0005-0000-0000-0000FCAF0000}"/>
    <cellStyle name="Normale 9 4 2 5 3" xfId="45185" xr:uid="{00000000-0005-0000-0000-0000FDAF0000}"/>
    <cellStyle name="Normale 9 4 2 6" xfId="45186" xr:uid="{00000000-0005-0000-0000-0000FEAF0000}"/>
    <cellStyle name="Normale 9 4 2 7" xfId="45187" xr:uid="{00000000-0005-0000-0000-0000FFAF0000}"/>
    <cellStyle name="Normale 9 5" xfId="45188" xr:uid="{00000000-0005-0000-0000-000000B00000}"/>
    <cellStyle name="Normale 9 5 2" xfId="45189" xr:uid="{00000000-0005-0000-0000-000001B00000}"/>
    <cellStyle name="Normale 9 5 2 2" xfId="45190" xr:uid="{00000000-0005-0000-0000-000002B00000}"/>
    <cellStyle name="Normale 9 5 2 2 2" xfId="45191" xr:uid="{00000000-0005-0000-0000-000003B00000}"/>
    <cellStyle name="Normale 9 5 2 2 3" xfId="45192" xr:uid="{00000000-0005-0000-0000-000004B00000}"/>
    <cellStyle name="Normale 9 5 2 3" xfId="45193" xr:uid="{00000000-0005-0000-0000-000005B00000}"/>
    <cellStyle name="Normale 9 5 2 4" xfId="45194" xr:uid="{00000000-0005-0000-0000-000006B00000}"/>
    <cellStyle name="Normale 9 5 3" xfId="45195" xr:uid="{00000000-0005-0000-0000-000007B00000}"/>
    <cellStyle name="Normale 9 5 3 2" xfId="45196" xr:uid="{00000000-0005-0000-0000-000008B00000}"/>
    <cellStyle name="Normale 9 5 3 3" xfId="45197" xr:uid="{00000000-0005-0000-0000-000009B00000}"/>
    <cellStyle name="Normale 9 5 4" xfId="45198" xr:uid="{00000000-0005-0000-0000-00000AB00000}"/>
    <cellStyle name="Normale 9 5 4 2" xfId="45199" xr:uid="{00000000-0005-0000-0000-00000BB00000}"/>
    <cellStyle name="Normale 9 5 4 3" xfId="45200" xr:uid="{00000000-0005-0000-0000-00000CB00000}"/>
    <cellStyle name="Normale 9 5 5" xfId="45201" xr:uid="{00000000-0005-0000-0000-00000DB00000}"/>
    <cellStyle name="Normale 9 5 5 2" xfId="45202" xr:uid="{00000000-0005-0000-0000-00000EB00000}"/>
    <cellStyle name="Normale 9 5 5 3" xfId="45203" xr:uid="{00000000-0005-0000-0000-00000FB00000}"/>
    <cellStyle name="Normale 9 5 6" xfId="45204" xr:uid="{00000000-0005-0000-0000-000010B00000}"/>
    <cellStyle name="Normale 9 5 7" xfId="45205" xr:uid="{00000000-0005-0000-0000-000011B00000}"/>
    <cellStyle name="Normale 9 6" xfId="45206" xr:uid="{00000000-0005-0000-0000-000012B00000}"/>
    <cellStyle name="Normale 9 6 2" xfId="45207" xr:uid="{00000000-0005-0000-0000-000013B00000}"/>
    <cellStyle name="Normale 9 6 2 2" xfId="45208" xr:uid="{00000000-0005-0000-0000-000014B00000}"/>
    <cellStyle name="Normale 9 6 2 2 2" xfId="45209" xr:uid="{00000000-0005-0000-0000-000015B00000}"/>
    <cellStyle name="Normale 9 6 2 2 3" xfId="45210" xr:uid="{00000000-0005-0000-0000-000016B00000}"/>
    <cellStyle name="Normale 9 6 2 3" xfId="45211" xr:uid="{00000000-0005-0000-0000-000017B00000}"/>
    <cellStyle name="Normale 9 6 2 4" xfId="45212" xr:uid="{00000000-0005-0000-0000-000018B00000}"/>
    <cellStyle name="Normale 9 6 3" xfId="45213" xr:uid="{00000000-0005-0000-0000-000019B00000}"/>
    <cellStyle name="Normale 9 6 3 2" xfId="45214" xr:uid="{00000000-0005-0000-0000-00001AB00000}"/>
    <cellStyle name="Normale 9 6 3 3" xfId="45215" xr:uid="{00000000-0005-0000-0000-00001BB00000}"/>
    <cellStyle name="Normale 9 6 4" xfId="45216" xr:uid="{00000000-0005-0000-0000-00001CB00000}"/>
    <cellStyle name="Normale 9 6 4 2" xfId="45217" xr:uid="{00000000-0005-0000-0000-00001DB00000}"/>
    <cellStyle name="Normale 9 6 4 3" xfId="45218" xr:uid="{00000000-0005-0000-0000-00001EB00000}"/>
    <cellStyle name="Normale 9 6 5" xfId="45219" xr:uid="{00000000-0005-0000-0000-00001FB00000}"/>
    <cellStyle name="Normale 9 6 5 2" xfId="45220" xr:uid="{00000000-0005-0000-0000-000020B00000}"/>
    <cellStyle name="Normale 9 6 5 3" xfId="45221" xr:uid="{00000000-0005-0000-0000-000021B00000}"/>
    <cellStyle name="Normale 9 6 6" xfId="45222" xr:uid="{00000000-0005-0000-0000-000022B00000}"/>
    <cellStyle name="Normale 9 6 7" xfId="45223" xr:uid="{00000000-0005-0000-0000-000023B00000}"/>
    <cellStyle name="Normale 9 7" xfId="45224" xr:uid="{00000000-0005-0000-0000-000024B00000}"/>
    <cellStyle name="Normale 9 7 2" xfId="45225" xr:uid="{00000000-0005-0000-0000-000025B00000}"/>
    <cellStyle name="Normale 9 7 2 2" xfId="45226" xr:uid="{00000000-0005-0000-0000-000026B00000}"/>
    <cellStyle name="Normale 9 7 2 3" xfId="45227" xr:uid="{00000000-0005-0000-0000-000027B00000}"/>
    <cellStyle name="Normale 9 7 3" xfId="45228" xr:uid="{00000000-0005-0000-0000-000028B00000}"/>
    <cellStyle name="Normale 9 7 4" xfId="45229" xr:uid="{00000000-0005-0000-0000-000029B00000}"/>
    <cellStyle name="Normale 9 8" xfId="45230" xr:uid="{00000000-0005-0000-0000-00002AB00000}"/>
    <cellStyle name="Normale 9 8 2" xfId="45231" xr:uid="{00000000-0005-0000-0000-00002BB00000}"/>
    <cellStyle name="Normale 9 8 3" xfId="45232" xr:uid="{00000000-0005-0000-0000-00002CB00000}"/>
    <cellStyle name="Normale 9 9" xfId="45233" xr:uid="{00000000-0005-0000-0000-00002DB00000}"/>
    <cellStyle name="Normale 9 9 2" xfId="45234" xr:uid="{00000000-0005-0000-0000-00002EB00000}"/>
    <cellStyle name="Normale 9 9 3" xfId="45235" xr:uid="{00000000-0005-0000-0000-00002FB00000}"/>
    <cellStyle name="Normale_Bilancio 2003" xfId="45236" xr:uid="{00000000-0005-0000-0000-000030B00000}"/>
    <cellStyle name="Normall" xfId="45237" xr:uid="{00000000-0005-0000-0000-000031B00000}"/>
    <cellStyle name="Normall 10" xfId="45238" xr:uid="{00000000-0005-0000-0000-000032B00000}"/>
    <cellStyle name="Normall 10 2" xfId="45239" xr:uid="{00000000-0005-0000-0000-000033B00000}"/>
    <cellStyle name="Normall 11" xfId="45240" xr:uid="{00000000-0005-0000-0000-000034B00000}"/>
    <cellStyle name="Normall 11 2" xfId="45241" xr:uid="{00000000-0005-0000-0000-000035B00000}"/>
    <cellStyle name="Normall 12" xfId="45242" xr:uid="{00000000-0005-0000-0000-000036B00000}"/>
    <cellStyle name="Normall 12 2" xfId="45243" xr:uid="{00000000-0005-0000-0000-000037B00000}"/>
    <cellStyle name="Normall 13" xfId="45244" xr:uid="{00000000-0005-0000-0000-000038B00000}"/>
    <cellStyle name="Normall 13 2" xfId="45245" xr:uid="{00000000-0005-0000-0000-000039B00000}"/>
    <cellStyle name="Normall 14" xfId="45246" xr:uid="{00000000-0005-0000-0000-00003AB00000}"/>
    <cellStyle name="Normall 14 2" xfId="45247" xr:uid="{00000000-0005-0000-0000-00003BB00000}"/>
    <cellStyle name="Normall 15" xfId="45248" xr:uid="{00000000-0005-0000-0000-00003CB00000}"/>
    <cellStyle name="Normall 15 2" xfId="45249" xr:uid="{00000000-0005-0000-0000-00003DB00000}"/>
    <cellStyle name="Normall 16" xfId="45250" xr:uid="{00000000-0005-0000-0000-00003EB00000}"/>
    <cellStyle name="Normall 16 2" xfId="45251" xr:uid="{00000000-0005-0000-0000-00003FB00000}"/>
    <cellStyle name="Normall 17" xfId="45252" xr:uid="{00000000-0005-0000-0000-000040B00000}"/>
    <cellStyle name="Normall 17 2" xfId="45253" xr:uid="{00000000-0005-0000-0000-000041B00000}"/>
    <cellStyle name="Normall 18" xfId="45254" xr:uid="{00000000-0005-0000-0000-000042B00000}"/>
    <cellStyle name="Normall 18 2" xfId="45255" xr:uid="{00000000-0005-0000-0000-000043B00000}"/>
    <cellStyle name="Normall 19" xfId="45256" xr:uid="{00000000-0005-0000-0000-000044B00000}"/>
    <cellStyle name="Normall 19 2" xfId="45257" xr:uid="{00000000-0005-0000-0000-000045B00000}"/>
    <cellStyle name="Normall 2" xfId="45258" xr:uid="{00000000-0005-0000-0000-000046B00000}"/>
    <cellStyle name="Normall 2 2" xfId="45259" xr:uid="{00000000-0005-0000-0000-000047B00000}"/>
    <cellStyle name="Normall 20" xfId="45260" xr:uid="{00000000-0005-0000-0000-000048B00000}"/>
    <cellStyle name="Normall 20 2" xfId="45261" xr:uid="{00000000-0005-0000-0000-000049B00000}"/>
    <cellStyle name="Normall 21" xfId="45262" xr:uid="{00000000-0005-0000-0000-00004AB00000}"/>
    <cellStyle name="Normall 21 2" xfId="45263" xr:uid="{00000000-0005-0000-0000-00004BB00000}"/>
    <cellStyle name="Normall 22" xfId="45264" xr:uid="{00000000-0005-0000-0000-00004CB00000}"/>
    <cellStyle name="Normall 3" xfId="45265" xr:uid="{00000000-0005-0000-0000-00004DB00000}"/>
    <cellStyle name="Normall 3 2" xfId="45266" xr:uid="{00000000-0005-0000-0000-00004EB00000}"/>
    <cellStyle name="Normall 4" xfId="45267" xr:uid="{00000000-0005-0000-0000-00004FB00000}"/>
    <cellStyle name="Normall 4 2" xfId="45268" xr:uid="{00000000-0005-0000-0000-000050B00000}"/>
    <cellStyle name="Normall 5" xfId="45269" xr:uid="{00000000-0005-0000-0000-000051B00000}"/>
    <cellStyle name="Normall 5 2" xfId="45270" xr:uid="{00000000-0005-0000-0000-000052B00000}"/>
    <cellStyle name="Normall 6" xfId="45271" xr:uid="{00000000-0005-0000-0000-000053B00000}"/>
    <cellStyle name="Normall 6 2" xfId="45272" xr:uid="{00000000-0005-0000-0000-000054B00000}"/>
    <cellStyle name="Normall 7" xfId="45273" xr:uid="{00000000-0005-0000-0000-000055B00000}"/>
    <cellStyle name="Normall 7 2" xfId="45274" xr:uid="{00000000-0005-0000-0000-000056B00000}"/>
    <cellStyle name="Normall 8" xfId="45275" xr:uid="{00000000-0005-0000-0000-000057B00000}"/>
    <cellStyle name="Normall 8 2" xfId="45276" xr:uid="{00000000-0005-0000-0000-000058B00000}"/>
    <cellStyle name="Normall 9" xfId="45277" xr:uid="{00000000-0005-0000-0000-000059B00000}"/>
    <cellStyle name="Normall 9 2" xfId="45278" xr:uid="{00000000-0005-0000-0000-00005AB00000}"/>
    <cellStyle name="normální_BBC B Monthly Report 01-02" xfId="45279" xr:uid="{00000000-0005-0000-0000-00005BB00000}"/>
    <cellStyle name="Normalny 10" xfId="45280" xr:uid="{00000000-0005-0000-0000-00005CB00000}"/>
    <cellStyle name="Normalny 11" xfId="45281" xr:uid="{00000000-0005-0000-0000-00005DB00000}"/>
    <cellStyle name="Normalny 11 2" xfId="45282" xr:uid="{00000000-0005-0000-0000-00005EB00000}"/>
    <cellStyle name="Normalny 12" xfId="45283" xr:uid="{00000000-0005-0000-0000-00005FB00000}"/>
    <cellStyle name="Normalny 12 2" xfId="45284" xr:uid="{00000000-0005-0000-0000-000060B00000}"/>
    <cellStyle name="Normalny 12 2 2" xfId="45285" xr:uid="{00000000-0005-0000-0000-000061B00000}"/>
    <cellStyle name="Normalny 13" xfId="45286" xr:uid="{00000000-0005-0000-0000-000062B00000}"/>
    <cellStyle name="Normalny 14" xfId="45287" xr:uid="{00000000-0005-0000-0000-000063B00000}"/>
    <cellStyle name="Normalny 15" xfId="45288" xr:uid="{00000000-0005-0000-0000-000064B00000}"/>
    <cellStyle name="Normalny 15 2" xfId="45289" xr:uid="{00000000-0005-0000-0000-000065B00000}"/>
    <cellStyle name="Normalny 16" xfId="45290" xr:uid="{00000000-0005-0000-0000-000066B00000}"/>
    <cellStyle name="Normalny 17" xfId="45291" xr:uid="{00000000-0005-0000-0000-000067B00000}"/>
    <cellStyle name="Normalny 17 2" xfId="45292" xr:uid="{00000000-0005-0000-0000-000068B00000}"/>
    <cellStyle name="Normalny 18" xfId="45293" xr:uid="{00000000-0005-0000-0000-000069B00000}"/>
    <cellStyle name="Normalny 18 2" xfId="45294" xr:uid="{00000000-0005-0000-0000-00006AB00000}"/>
    <cellStyle name="Normalny 19" xfId="45295" xr:uid="{00000000-0005-0000-0000-00006BB00000}"/>
    <cellStyle name="Normalny 2" xfId="45296" xr:uid="{00000000-0005-0000-0000-00006CB00000}"/>
    <cellStyle name="Normalny 2 2" xfId="45297" xr:uid="{00000000-0005-0000-0000-00006DB00000}"/>
    <cellStyle name="Normalny 2 2 2" xfId="45298" xr:uid="{00000000-0005-0000-0000-00006EB00000}"/>
    <cellStyle name="Normalny 2 3" xfId="45299" xr:uid="{00000000-0005-0000-0000-00006FB00000}"/>
    <cellStyle name="Normalny 2 4" xfId="45300" xr:uid="{00000000-0005-0000-0000-000070B00000}"/>
    <cellStyle name="Normalny 2 4 2" xfId="45301" xr:uid="{00000000-0005-0000-0000-000071B00000}"/>
    <cellStyle name="Normalny 2 4 3" xfId="45302" xr:uid="{00000000-0005-0000-0000-000072B00000}"/>
    <cellStyle name="Normalny 2 5" xfId="45303" xr:uid="{00000000-0005-0000-0000-000073B00000}"/>
    <cellStyle name="Normalny 3" xfId="45304" xr:uid="{00000000-0005-0000-0000-000074B00000}"/>
    <cellStyle name="Normalny 3 2" xfId="45305" xr:uid="{00000000-0005-0000-0000-000075B00000}"/>
    <cellStyle name="Normalny 3 2 2" xfId="45306" xr:uid="{00000000-0005-0000-0000-000076B00000}"/>
    <cellStyle name="Normalny 3 3" xfId="45307" xr:uid="{00000000-0005-0000-0000-000077B00000}"/>
    <cellStyle name="Normalny 3 3 2" xfId="45308" xr:uid="{00000000-0005-0000-0000-000078B00000}"/>
    <cellStyle name="Normalny 3 3 2 2" xfId="45309" xr:uid="{00000000-0005-0000-0000-000079B00000}"/>
    <cellStyle name="Normalny 3 3 3" xfId="45310" xr:uid="{00000000-0005-0000-0000-00007AB00000}"/>
    <cellStyle name="Normalny 3 4" xfId="45311" xr:uid="{00000000-0005-0000-0000-00007BB00000}"/>
    <cellStyle name="Normalny 4" xfId="45312" xr:uid="{00000000-0005-0000-0000-00007CB00000}"/>
    <cellStyle name="Normalny 4 2" xfId="45313" xr:uid="{00000000-0005-0000-0000-00007DB00000}"/>
    <cellStyle name="Normalny 4 2 2" xfId="45314" xr:uid="{00000000-0005-0000-0000-00007EB00000}"/>
    <cellStyle name="Normalny 4 3" xfId="45315" xr:uid="{00000000-0005-0000-0000-00007FB00000}"/>
    <cellStyle name="Normalny 4 4" xfId="45316" xr:uid="{00000000-0005-0000-0000-000080B00000}"/>
    <cellStyle name="Normalny 5" xfId="45317" xr:uid="{00000000-0005-0000-0000-000081B00000}"/>
    <cellStyle name="Normalny 5 2" xfId="45318" xr:uid="{00000000-0005-0000-0000-000082B00000}"/>
    <cellStyle name="Normalny 5 3" xfId="45319" xr:uid="{00000000-0005-0000-0000-000083B00000}"/>
    <cellStyle name="Normalny 5 3 2" xfId="45320" xr:uid="{00000000-0005-0000-0000-000084B00000}"/>
    <cellStyle name="Normalny 5 4" xfId="45321" xr:uid="{00000000-0005-0000-0000-000085B00000}"/>
    <cellStyle name="Normalny 6" xfId="45322" xr:uid="{00000000-0005-0000-0000-000086B00000}"/>
    <cellStyle name="Normalny 6 2" xfId="45323" xr:uid="{00000000-0005-0000-0000-000087B00000}"/>
    <cellStyle name="Normalny 6 2 2" xfId="45324" xr:uid="{00000000-0005-0000-0000-000088B00000}"/>
    <cellStyle name="Normalny 6 2 2 2" xfId="45325" xr:uid="{00000000-0005-0000-0000-000089B00000}"/>
    <cellStyle name="Normalny 6 2 2 2 2" xfId="45326" xr:uid="{00000000-0005-0000-0000-00008AB00000}"/>
    <cellStyle name="Normalny 6 2 2 3" xfId="45327" xr:uid="{00000000-0005-0000-0000-00008BB00000}"/>
    <cellStyle name="Normalny 6 2 2 3 2" xfId="45328" xr:uid="{00000000-0005-0000-0000-00008CB00000}"/>
    <cellStyle name="Normalny 6 2 2 4" xfId="45329" xr:uid="{00000000-0005-0000-0000-00008DB00000}"/>
    <cellStyle name="Normalny 6 2 2 5" xfId="45330" xr:uid="{00000000-0005-0000-0000-00008EB00000}"/>
    <cellStyle name="Normalny 6 2 3" xfId="45331" xr:uid="{00000000-0005-0000-0000-00008FB00000}"/>
    <cellStyle name="Normalny 6 3" xfId="45332" xr:uid="{00000000-0005-0000-0000-000090B00000}"/>
    <cellStyle name="Normalny 6 3 2" xfId="45333" xr:uid="{00000000-0005-0000-0000-000091B00000}"/>
    <cellStyle name="Normalny 6 3 2 2" xfId="45334" xr:uid="{00000000-0005-0000-0000-000092B00000}"/>
    <cellStyle name="Normalny 6 3 3" xfId="45335" xr:uid="{00000000-0005-0000-0000-000093B00000}"/>
    <cellStyle name="Normalny 6 4" xfId="45336" xr:uid="{00000000-0005-0000-0000-000094B00000}"/>
    <cellStyle name="Normalny 6 4 2" xfId="45337" xr:uid="{00000000-0005-0000-0000-000095B00000}"/>
    <cellStyle name="Normalny 6 5" xfId="45338" xr:uid="{00000000-0005-0000-0000-000096B00000}"/>
    <cellStyle name="Normalny 7" xfId="45339" xr:uid="{00000000-0005-0000-0000-000097B00000}"/>
    <cellStyle name="Normalny 8" xfId="45340" xr:uid="{00000000-0005-0000-0000-000098B00000}"/>
    <cellStyle name="Normalny 8 2" xfId="45341" xr:uid="{00000000-0005-0000-0000-000099B00000}"/>
    <cellStyle name="Normalny 8 2 2" xfId="45342" xr:uid="{00000000-0005-0000-0000-00009AB00000}"/>
    <cellStyle name="Normalny 8 3" xfId="45343" xr:uid="{00000000-0005-0000-0000-00009BB00000}"/>
    <cellStyle name="Normalny 9" xfId="45344" xr:uid="{00000000-0005-0000-0000-00009CB00000}"/>
    <cellStyle name="Normalny 9 2" xfId="45345" xr:uid="{00000000-0005-0000-0000-00009DB00000}"/>
    <cellStyle name="Normalny 9 2 2" xfId="45346" xr:uid="{00000000-0005-0000-0000-00009EB00000}"/>
    <cellStyle name="Normalny 9 3" xfId="45347" xr:uid="{00000000-0005-0000-0000-00009FB00000}"/>
    <cellStyle name="Normalny_Arkusz1" xfId="45348" xr:uid="{00000000-0005-0000-0000-0000A0B00000}"/>
    <cellStyle name="NormalOPrint_Module_E (2)" xfId="97" xr:uid="{00000000-0005-0000-0000-0000A1B00000}"/>
    <cellStyle name="Nota 10" xfId="45349" xr:uid="{00000000-0005-0000-0000-0000A2B00000}"/>
    <cellStyle name="Nota 10 10" xfId="45350" xr:uid="{00000000-0005-0000-0000-0000A3B00000}"/>
    <cellStyle name="Nota 10 11" xfId="45351" xr:uid="{00000000-0005-0000-0000-0000A4B00000}"/>
    <cellStyle name="Nota 10 2" xfId="45352" xr:uid="{00000000-0005-0000-0000-0000A5B00000}"/>
    <cellStyle name="Nota 10 2 10" xfId="45353" xr:uid="{00000000-0005-0000-0000-0000A6B00000}"/>
    <cellStyle name="Nota 10 2 2" xfId="45354" xr:uid="{00000000-0005-0000-0000-0000A7B00000}"/>
    <cellStyle name="Nota 10 2 2 2" xfId="45355" xr:uid="{00000000-0005-0000-0000-0000A8B00000}"/>
    <cellStyle name="Nota 10 2 2 2 2" xfId="45356" xr:uid="{00000000-0005-0000-0000-0000A9B00000}"/>
    <cellStyle name="Nota 10 2 2 2 2 2" xfId="45357" xr:uid="{00000000-0005-0000-0000-0000AAB00000}"/>
    <cellStyle name="Nota 10 2 2 2 2 3" xfId="45358" xr:uid="{00000000-0005-0000-0000-0000ABB00000}"/>
    <cellStyle name="Nota 10 2 2 2 3" xfId="45359" xr:uid="{00000000-0005-0000-0000-0000ACB00000}"/>
    <cellStyle name="Nota 10 2 2 2 4" xfId="45360" xr:uid="{00000000-0005-0000-0000-0000ADB00000}"/>
    <cellStyle name="Nota 10 2 2 3" xfId="45361" xr:uid="{00000000-0005-0000-0000-0000AEB00000}"/>
    <cellStyle name="Nota 10 2 2 3 2" xfId="45362" xr:uid="{00000000-0005-0000-0000-0000AFB00000}"/>
    <cellStyle name="Nota 10 2 2 3 3" xfId="45363" xr:uid="{00000000-0005-0000-0000-0000B0B00000}"/>
    <cellStyle name="Nota 10 2 2 4" xfId="45364" xr:uid="{00000000-0005-0000-0000-0000B1B00000}"/>
    <cellStyle name="Nota 10 2 2 4 2" xfId="45365" xr:uid="{00000000-0005-0000-0000-0000B2B00000}"/>
    <cellStyle name="Nota 10 2 2 4 3" xfId="45366" xr:uid="{00000000-0005-0000-0000-0000B3B00000}"/>
    <cellStyle name="Nota 10 2 2 5" xfId="45367" xr:uid="{00000000-0005-0000-0000-0000B4B00000}"/>
    <cellStyle name="Nota 10 2 2 5 2" xfId="45368" xr:uid="{00000000-0005-0000-0000-0000B5B00000}"/>
    <cellStyle name="Nota 10 2 2 5 3" xfId="45369" xr:uid="{00000000-0005-0000-0000-0000B6B00000}"/>
    <cellStyle name="Nota 10 2 2 6" xfId="45370" xr:uid="{00000000-0005-0000-0000-0000B7B00000}"/>
    <cellStyle name="Nota 10 2 2 7" xfId="45371" xr:uid="{00000000-0005-0000-0000-0000B8B00000}"/>
    <cellStyle name="Nota 10 2 3" xfId="45372" xr:uid="{00000000-0005-0000-0000-0000B9B00000}"/>
    <cellStyle name="Nota 10 2 3 2" xfId="45373" xr:uid="{00000000-0005-0000-0000-0000BAB00000}"/>
    <cellStyle name="Nota 10 2 3 2 2" xfId="45374" xr:uid="{00000000-0005-0000-0000-0000BBB00000}"/>
    <cellStyle name="Nota 10 2 3 2 2 2" xfId="45375" xr:uid="{00000000-0005-0000-0000-0000BCB00000}"/>
    <cellStyle name="Nota 10 2 3 2 2 3" xfId="45376" xr:uid="{00000000-0005-0000-0000-0000BDB00000}"/>
    <cellStyle name="Nota 10 2 3 2 3" xfId="45377" xr:uid="{00000000-0005-0000-0000-0000BEB00000}"/>
    <cellStyle name="Nota 10 2 3 2 4" xfId="45378" xr:uid="{00000000-0005-0000-0000-0000BFB00000}"/>
    <cellStyle name="Nota 10 2 3 3" xfId="45379" xr:uid="{00000000-0005-0000-0000-0000C0B00000}"/>
    <cellStyle name="Nota 10 2 3 3 2" xfId="45380" xr:uid="{00000000-0005-0000-0000-0000C1B00000}"/>
    <cellStyle name="Nota 10 2 3 3 3" xfId="45381" xr:uid="{00000000-0005-0000-0000-0000C2B00000}"/>
    <cellStyle name="Nota 10 2 3 4" xfId="45382" xr:uid="{00000000-0005-0000-0000-0000C3B00000}"/>
    <cellStyle name="Nota 10 2 3 4 2" xfId="45383" xr:uid="{00000000-0005-0000-0000-0000C4B00000}"/>
    <cellStyle name="Nota 10 2 3 4 3" xfId="45384" xr:uid="{00000000-0005-0000-0000-0000C5B00000}"/>
    <cellStyle name="Nota 10 2 3 5" xfId="45385" xr:uid="{00000000-0005-0000-0000-0000C6B00000}"/>
    <cellStyle name="Nota 10 2 3 5 2" xfId="45386" xr:uid="{00000000-0005-0000-0000-0000C7B00000}"/>
    <cellStyle name="Nota 10 2 3 5 3" xfId="45387" xr:uid="{00000000-0005-0000-0000-0000C8B00000}"/>
    <cellStyle name="Nota 10 2 3 6" xfId="45388" xr:uid="{00000000-0005-0000-0000-0000C9B00000}"/>
    <cellStyle name="Nota 10 2 3 7" xfId="45389" xr:uid="{00000000-0005-0000-0000-0000CAB00000}"/>
    <cellStyle name="Nota 10 2 4" xfId="45390" xr:uid="{00000000-0005-0000-0000-0000CBB00000}"/>
    <cellStyle name="Nota 10 2 4 2" xfId="45391" xr:uid="{00000000-0005-0000-0000-0000CCB00000}"/>
    <cellStyle name="Nota 10 2 4 2 2" xfId="45392" xr:uid="{00000000-0005-0000-0000-0000CDB00000}"/>
    <cellStyle name="Nota 10 2 4 2 2 2" xfId="45393" xr:uid="{00000000-0005-0000-0000-0000CEB00000}"/>
    <cellStyle name="Nota 10 2 4 2 2 3" xfId="45394" xr:uid="{00000000-0005-0000-0000-0000CFB00000}"/>
    <cellStyle name="Nota 10 2 4 2 3" xfId="45395" xr:uid="{00000000-0005-0000-0000-0000D0B00000}"/>
    <cellStyle name="Nota 10 2 4 2 4" xfId="45396" xr:uid="{00000000-0005-0000-0000-0000D1B00000}"/>
    <cellStyle name="Nota 10 2 4 3" xfId="45397" xr:uid="{00000000-0005-0000-0000-0000D2B00000}"/>
    <cellStyle name="Nota 10 2 4 3 2" xfId="45398" xr:uid="{00000000-0005-0000-0000-0000D3B00000}"/>
    <cellStyle name="Nota 10 2 4 3 3" xfId="45399" xr:uid="{00000000-0005-0000-0000-0000D4B00000}"/>
    <cellStyle name="Nota 10 2 4 4" xfId="45400" xr:uid="{00000000-0005-0000-0000-0000D5B00000}"/>
    <cellStyle name="Nota 10 2 4 4 2" xfId="45401" xr:uid="{00000000-0005-0000-0000-0000D6B00000}"/>
    <cellStyle name="Nota 10 2 4 4 3" xfId="45402" xr:uid="{00000000-0005-0000-0000-0000D7B00000}"/>
    <cellStyle name="Nota 10 2 4 5" xfId="45403" xr:uid="{00000000-0005-0000-0000-0000D8B00000}"/>
    <cellStyle name="Nota 10 2 4 5 2" xfId="45404" xr:uid="{00000000-0005-0000-0000-0000D9B00000}"/>
    <cellStyle name="Nota 10 2 4 5 3" xfId="45405" xr:uid="{00000000-0005-0000-0000-0000DAB00000}"/>
    <cellStyle name="Nota 10 2 4 6" xfId="45406" xr:uid="{00000000-0005-0000-0000-0000DBB00000}"/>
    <cellStyle name="Nota 10 2 4 7" xfId="45407" xr:uid="{00000000-0005-0000-0000-0000DCB00000}"/>
    <cellStyle name="Nota 10 2 5" xfId="45408" xr:uid="{00000000-0005-0000-0000-0000DDB00000}"/>
    <cellStyle name="Nota 10 2 5 2" xfId="45409" xr:uid="{00000000-0005-0000-0000-0000DEB00000}"/>
    <cellStyle name="Nota 10 2 5 2 2" xfId="45410" xr:uid="{00000000-0005-0000-0000-0000DFB00000}"/>
    <cellStyle name="Nota 10 2 5 2 3" xfId="45411" xr:uid="{00000000-0005-0000-0000-0000E0B00000}"/>
    <cellStyle name="Nota 10 2 5 3" xfId="45412" xr:uid="{00000000-0005-0000-0000-0000E1B00000}"/>
    <cellStyle name="Nota 10 2 5 4" xfId="45413" xr:uid="{00000000-0005-0000-0000-0000E2B00000}"/>
    <cellStyle name="Nota 10 2 6" xfId="45414" xr:uid="{00000000-0005-0000-0000-0000E3B00000}"/>
    <cellStyle name="Nota 10 2 6 2" xfId="45415" xr:uid="{00000000-0005-0000-0000-0000E4B00000}"/>
    <cellStyle name="Nota 10 2 6 3" xfId="45416" xr:uid="{00000000-0005-0000-0000-0000E5B00000}"/>
    <cellStyle name="Nota 10 2 7" xfId="45417" xr:uid="{00000000-0005-0000-0000-0000E6B00000}"/>
    <cellStyle name="Nota 10 2 7 2" xfId="45418" xr:uid="{00000000-0005-0000-0000-0000E7B00000}"/>
    <cellStyle name="Nota 10 2 7 3" xfId="45419" xr:uid="{00000000-0005-0000-0000-0000E8B00000}"/>
    <cellStyle name="Nota 10 2 8" xfId="45420" xr:uid="{00000000-0005-0000-0000-0000E9B00000}"/>
    <cellStyle name="Nota 10 2 8 2" xfId="45421" xr:uid="{00000000-0005-0000-0000-0000EAB00000}"/>
    <cellStyle name="Nota 10 2 8 3" xfId="45422" xr:uid="{00000000-0005-0000-0000-0000EBB00000}"/>
    <cellStyle name="Nota 10 2 9" xfId="45423" xr:uid="{00000000-0005-0000-0000-0000ECB00000}"/>
    <cellStyle name="Nota 10 3" xfId="45424" xr:uid="{00000000-0005-0000-0000-0000EDB00000}"/>
    <cellStyle name="Nota 10 3 2" xfId="45425" xr:uid="{00000000-0005-0000-0000-0000EEB00000}"/>
    <cellStyle name="Nota 10 3 2 2" xfId="45426" xr:uid="{00000000-0005-0000-0000-0000EFB00000}"/>
    <cellStyle name="Nota 10 3 2 2 2" xfId="45427" xr:uid="{00000000-0005-0000-0000-0000F0B00000}"/>
    <cellStyle name="Nota 10 3 2 2 3" xfId="45428" xr:uid="{00000000-0005-0000-0000-0000F1B00000}"/>
    <cellStyle name="Nota 10 3 2 3" xfId="45429" xr:uid="{00000000-0005-0000-0000-0000F2B00000}"/>
    <cellStyle name="Nota 10 3 2 4" xfId="45430" xr:uid="{00000000-0005-0000-0000-0000F3B00000}"/>
    <cellStyle name="Nota 10 3 3" xfId="45431" xr:uid="{00000000-0005-0000-0000-0000F4B00000}"/>
    <cellStyle name="Nota 10 3 3 2" xfId="45432" xr:uid="{00000000-0005-0000-0000-0000F5B00000}"/>
    <cellStyle name="Nota 10 3 3 3" xfId="45433" xr:uid="{00000000-0005-0000-0000-0000F6B00000}"/>
    <cellStyle name="Nota 10 3 4" xfId="45434" xr:uid="{00000000-0005-0000-0000-0000F7B00000}"/>
    <cellStyle name="Nota 10 3 4 2" xfId="45435" xr:uid="{00000000-0005-0000-0000-0000F8B00000}"/>
    <cellStyle name="Nota 10 3 4 3" xfId="45436" xr:uid="{00000000-0005-0000-0000-0000F9B00000}"/>
    <cellStyle name="Nota 10 3 5" xfId="45437" xr:uid="{00000000-0005-0000-0000-0000FAB00000}"/>
    <cellStyle name="Nota 10 3 5 2" xfId="45438" xr:uid="{00000000-0005-0000-0000-0000FBB00000}"/>
    <cellStyle name="Nota 10 3 5 3" xfId="45439" xr:uid="{00000000-0005-0000-0000-0000FCB00000}"/>
    <cellStyle name="Nota 10 3 6" xfId="45440" xr:uid="{00000000-0005-0000-0000-0000FDB00000}"/>
    <cellStyle name="Nota 10 3 7" xfId="45441" xr:uid="{00000000-0005-0000-0000-0000FEB00000}"/>
    <cellStyle name="Nota 10 4" xfId="45442" xr:uid="{00000000-0005-0000-0000-0000FFB00000}"/>
    <cellStyle name="Nota 10 4 2" xfId="45443" xr:uid="{00000000-0005-0000-0000-000000B10000}"/>
    <cellStyle name="Nota 10 4 2 2" xfId="45444" xr:uid="{00000000-0005-0000-0000-000001B10000}"/>
    <cellStyle name="Nota 10 4 2 2 2" xfId="45445" xr:uid="{00000000-0005-0000-0000-000002B10000}"/>
    <cellStyle name="Nota 10 4 2 2 3" xfId="45446" xr:uid="{00000000-0005-0000-0000-000003B10000}"/>
    <cellStyle name="Nota 10 4 2 3" xfId="45447" xr:uid="{00000000-0005-0000-0000-000004B10000}"/>
    <cellStyle name="Nota 10 4 2 4" xfId="45448" xr:uid="{00000000-0005-0000-0000-000005B10000}"/>
    <cellStyle name="Nota 10 4 3" xfId="45449" xr:uid="{00000000-0005-0000-0000-000006B10000}"/>
    <cellStyle name="Nota 10 4 3 2" xfId="45450" xr:uid="{00000000-0005-0000-0000-000007B10000}"/>
    <cellStyle name="Nota 10 4 3 3" xfId="45451" xr:uid="{00000000-0005-0000-0000-000008B10000}"/>
    <cellStyle name="Nota 10 4 4" xfId="45452" xr:uid="{00000000-0005-0000-0000-000009B10000}"/>
    <cellStyle name="Nota 10 4 4 2" xfId="45453" xr:uid="{00000000-0005-0000-0000-00000AB10000}"/>
    <cellStyle name="Nota 10 4 4 3" xfId="45454" xr:uid="{00000000-0005-0000-0000-00000BB10000}"/>
    <cellStyle name="Nota 10 4 5" xfId="45455" xr:uid="{00000000-0005-0000-0000-00000CB10000}"/>
    <cellStyle name="Nota 10 4 5 2" xfId="45456" xr:uid="{00000000-0005-0000-0000-00000DB10000}"/>
    <cellStyle name="Nota 10 4 5 3" xfId="45457" xr:uid="{00000000-0005-0000-0000-00000EB10000}"/>
    <cellStyle name="Nota 10 4 6" xfId="45458" xr:uid="{00000000-0005-0000-0000-00000FB10000}"/>
    <cellStyle name="Nota 10 4 7" xfId="45459" xr:uid="{00000000-0005-0000-0000-000010B10000}"/>
    <cellStyle name="Nota 10 5" xfId="45460" xr:uid="{00000000-0005-0000-0000-000011B10000}"/>
    <cellStyle name="Nota 10 5 2" xfId="45461" xr:uid="{00000000-0005-0000-0000-000012B10000}"/>
    <cellStyle name="Nota 10 5 2 2" xfId="45462" xr:uid="{00000000-0005-0000-0000-000013B10000}"/>
    <cellStyle name="Nota 10 5 2 2 2" xfId="45463" xr:uid="{00000000-0005-0000-0000-000014B10000}"/>
    <cellStyle name="Nota 10 5 2 2 3" xfId="45464" xr:uid="{00000000-0005-0000-0000-000015B10000}"/>
    <cellStyle name="Nota 10 5 2 3" xfId="45465" xr:uid="{00000000-0005-0000-0000-000016B10000}"/>
    <cellStyle name="Nota 10 5 2 4" xfId="45466" xr:uid="{00000000-0005-0000-0000-000017B10000}"/>
    <cellStyle name="Nota 10 5 3" xfId="45467" xr:uid="{00000000-0005-0000-0000-000018B10000}"/>
    <cellStyle name="Nota 10 5 3 2" xfId="45468" xr:uid="{00000000-0005-0000-0000-000019B10000}"/>
    <cellStyle name="Nota 10 5 3 3" xfId="45469" xr:uid="{00000000-0005-0000-0000-00001AB10000}"/>
    <cellStyle name="Nota 10 5 4" xfId="45470" xr:uid="{00000000-0005-0000-0000-00001BB10000}"/>
    <cellStyle name="Nota 10 5 4 2" xfId="45471" xr:uid="{00000000-0005-0000-0000-00001CB10000}"/>
    <cellStyle name="Nota 10 5 4 3" xfId="45472" xr:uid="{00000000-0005-0000-0000-00001DB10000}"/>
    <cellStyle name="Nota 10 5 5" xfId="45473" xr:uid="{00000000-0005-0000-0000-00001EB10000}"/>
    <cellStyle name="Nota 10 5 5 2" xfId="45474" xr:uid="{00000000-0005-0000-0000-00001FB10000}"/>
    <cellStyle name="Nota 10 5 5 3" xfId="45475" xr:uid="{00000000-0005-0000-0000-000020B10000}"/>
    <cellStyle name="Nota 10 5 6" xfId="45476" xr:uid="{00000000-0005-0000-0000-000021B10000}"/>
    <cellStyle name="Nota 10 5 7" xfId="45477" xr:uid="{00000000-0005-0000-0000-000022B10000}"/>
    <cellStyle name="Nota 10 6" xfId="45478" xr:uid="{00000000-0005-0000-0000-000023B10000}"/>
    <cellStyle name="Nota 10 6 2" xfId="45479" xr:uid="{00000000-0005-0000-0000-000024B10000}"/>
    <cellStyle name="Nota 10 6 2 2" xfId="45480" xr:uid="{00000000-0005-0000-0000-000025B10000}"/>
    <cellStyle name="Nota 10 6 2 3" xfId="45481" xr:uid="{00000000-0005-0000-0000-000026B10000}"/>
    <cellStyle name="Nota 10 6 3" xfId="45482" xr:uid="{00000000-0005-0000-0000-000027B10000}"/>
    <cellStyle name="Nota 10 6 4" xfId="45483" xr:uid="{00000000-0005-0000-0000-000028B10000}"/>
    <cellStyle name="Nota 10 7" xfId="45484" xr:uid="{00000000-0005-0000-0000-000029B10000}"/>
    <cellStyle name="Nota 10 7 2" xfId="45485" xr:uid="{00000000-0005-0000-0000-00002AB10000}"/>
    <cellStyle name="Nota 10 7 3" xfId="45486" xr:uid="{00000000-0005-0000-0000-00002BB10000}"/>
    <cellStyle name="Nota 10 8" xfId="45487" xr:uid="{00000000-0005-0000-0000-00002CB10000}"/>
    <cellStyle name="Nota 10 8 2" xfId="45488" xr:uid="{00000000-0005-0000-0000-00002DB10000}"/>
    <cellStyle name="Nota 10 8 3" xfId="45489" xr:uid="{00000000-0005-0000-0000-00002EB10000}"/>
    <cellStyle name="Nota 10 9" xfId="45490" xr:uid="{00000000-0005-0000-0000-00002FB10000}"/>
    <cellStyle name="Nota 10 9 2" xfId="45491" xr:uid="{00000000-0005-0000-0000-000030B10000}"/>
    <cellStyle name="Nota 10 9 3" xfId="45492" xr:uid="{00000000-0005-0000-0000-000031B10000}"/>
    <cellStyle name="Nota 11" xfId="45493" xr:uid="{00000000-0005-0000-0000-000032B10000}"/>
    <cellStyle name="Nota 11 10" xfId="45494" xr:uid="{00000000-0005-0000-0000-000033B10000}"/>
    <cellStyle name="Nota 11 11" xfId="45495" xr:uid="{00000000-0005-0000-0000-000034B10000}"/>
    <cellStyle name="Nota 11 2" xfId="45496" xr:uid="{00000000-0005-0000-0000-000035B10000}"/>
    <cellStyle name="Nota 11 2 10" xfId="45497" xr:uid="{00000000-0005-0000-0000-000036B10000}"/>
    <cellStyle name="Nota 11 2 2" xfId="45498" xr:uid="{00000000-0005-0000-0000-000037B10000}"/>
    <cellStyle name="Nota 11 2 2 2" xfId="45499" xr:uid="{00000000-0005-0000-0000-000038B10000}"/>
    <cellStyle name="Nota 11 2 2 2 2" xfId="45500" xr:uid="{00000000-0005-0000-0000-000039B10000}"/>
    <cellStyle name="Nota 11 2 2 2 2 2" xfId="45501" xr:uid="{00000000-0005-0000-0000-00003AB10000}"/>
    <cellStyle name="Nota 11 2 2 2 2 3" xfId="45502" xr:uid="{00000000-0005-0000-0000-00003BB10000}"/>
    <cellStyle name="Nota 11 2 2 2 3" xfId="45503" xr:uid="{00000000-0005-0000-0000-00003CB10000}"/>
    <cellStyle name="Nota 11 2 2 2 4" xfId="45504" xr:uid="{00000000-0005-0000-0000-00003DB10000}"/>
    <cellStyle name="Nota 11 2 2 3" xfId="45505" xr:uid="{00000000-0005-0000-0000-00003EB10000}"/>
    <cellStyle name="Nota 11 2 2 3 2" xfId="45506" xr:uid="{00000000-0005-0000-0000-00003FB10000}"/>
    <cellStyle name="Nota 11 2 2 3 3" xfId="45507" xr:uid="{00000000-0005-0000-0000-000040B10000}"/>
    <cellStyle name="Nota 11 2 2 4" xfId="45508" xr:uid="{00000000-0005-0000-0000-000041B10000}"/>
    <cellStyle name="Nota 11 2 2 4 2" xfId="45509" xr:uid="{00000000-0005-0000-0000-000042B10000}"/>
    <cellStyle name="Nota 11 2 2 4 3" xfId="45510" xr:uid="{00000000-0005-0000-0000-000043B10000}"/>
    <cellStyle name="Nota 11 2 2 5" xfId="45511" xr:uid="{00000000-0005-0000-0000-000044B10000}"/>
    <cellStyle name="Nota 11 2 2 5 2" xfId="45512" xr:uid="{00000000-0005-0000-0000-000045B10000}"/>
    <cellStyle name="Nota 11 2 2 5 3" xfId="45513" xr:uid="{00000000-0005-0000-0000-000046B10000}"/>
    <cellStyle name="Nota 11 2 2 6" xfId="45514" xr:uid="{00000000-0005-0000-0000-000047B10000}"/>
    <cellStyle name="Nota 11 2 2 7" xfId="45515" xr:uid="{00000000-0005-0000-0000-000048B10000}"/>
    <cellStyle name="Nota 11 2 3" xfId="45516" xr:uid="{00000000-0005-0000-0000-000049B10000}"/>
    <cellStyle name="Nota 11 2 3 2" xfId="45517" xr:uid="{00000000-0005-0000-0000-00004AB10000}"/>
    <cellStyle name="Nota 11 2 3 2 2" xfId="45518" xr:uid="{00000000-0005-0000-0000-00004BB10000}"/>
    <cellStyle name="Nota 11 2 3 2 2 2" xfId="45519" xr:uid="{00000000-0005-0000-0000-00004CB10000}"/>
    <cellStyle name="Nota 11 2 3 2 2 3" xfId="45520" xr:uid="{00000000-0005-0000-0000-00004DB10000}"/>
    <cellStyle name="Nota 11 2 3 2 3" xfId="45521" xr:uid="{00000000-0005-0000-0000-00004EB10000}"/>
    <cellStyle name="Nota 11 2 3 2 4" xfId="45522" xr:uid="{00000000-0005-0000-0000-00004FB10000}"/>
    <cellStyle name="Nota 11 2 3 3" xfId="45523" xr:uid="{00000000-0005-0000-0000-000050B10000}"/>
    <cellStyle name="Nota 11 2 3 3 2" xfId="45524" xr:uid="{00000000-0005-0000-0000-000051B10000}"/>
    <cellStyle name="Nota 11 2 3 3 3" xfId="45525" xr:uid="{00000000-0005-0000-0000-000052B10000}"/>
    <cellStyle name="Nota 11 2 3 4" xfId="45526" xr:uid="{00000000-0005-0000-0000-000053B10000}"/>
    <cellStyle name="Nota 11 2 3 4 2" xfId="45527" xr:uid="{00000000-0005-0000-0000-000054B10000}"/>
    <cellStyle name="Nota 11 2 3 4 3" xfId="45528" xr:uid="{00000000-0005-0000-0000-000055B10000}"/>
    <cellStyle name="Nota 11 2 3 5" xfId="45529" xr:uid="{00000000-0005-0000-0000-000056B10000}"/>
    <cellStyle name="Nota 11 2 3 5 2" xfId="45530" xr:uid="{00000000-0005-0000-0000-000057B10000}"/>
    <cellStyle name="Nota 11 2 3 5 3" xfId="45531" xr:uid="{00000000-0005-0000-0000-000058B10000}"/>
    <cellStyle name="Nota 11 2 3 6" xfId="45532" xr:uid="{00000000-0005-0000-0000-000059B10000}"/>
    <cellStyle name="Nota 11 2 3 7" xfId="45533" xr:uid="{00000000-0005-0000-0000-00005AB10000}"/>
    <cellStyle name="Nota 11 2 4" xfId="45534" xr:uid="{00000000-0005-0000-0000-00005BB10000}"/>
    <cellStyle name="Nota 11 2 4 2" xfId="45535" xr:uid="{00000000-0005-0000-0000-00005CB10000}"/>
    <cellStyle name="Nota 11 2 4 2 2" xfId="45536" xr:uid="{00000000-0005-0000-0000-00005DB10000}"/>
    <cellStyle name="Nota 11 2 4 2 2 2" xfId="45537" xr:uid="{00000000-0005-0000-0000-00005EB10000}"/>
    <cellStyle name="Nota 11 2 4 2 2 3" xfId="45538" xr:uid="{00000000-0005-0000-0000-00005FB10000}"/>
    <cellStyle name="Nota 11 2 4 2 3" xfId="45539" xr:uid="{00000000-0005-0000-0000-000060B10000}"/>
    <cellStyle name="Nota 11 2 4 2 4" xfId="45540" xr:uid="{00000000-0005-0000-0000-000061B10000}"/>
    <cellStyle name="Nota 11 2 4 3" xfId="45541" xr:uid="{00000000-0005-0000-0000-000062B10000}"/>
    <cellStyle name="Nota 11 2 4 3 2" xfId="45542" xr:uid="{00000000-0005-0000-0000-000063B10000}"/>
    <cellStyle name="Nota 11 2 4 3 3" xfId="45543" xr:uid="{00000000-0005-0000-0000-000064B10000}"/>
    <cellStyle name="Nota 11 2 4 4" xfId="45544" xr:uid="{00000000-0005-0000-0000-000065B10000}"/>
    <cellStyle name="Nota 11 2 4 4 2" xfId="45545" xr:uid="{00000000-0005-0000-0000-000066B10000}"/>
    <cellStyle name="Nota 11 2 4 4 3" xfId="45546" xr:uid="{00000000-0005-0000-0000-000067B10000}"/>
    <cellStyle name="Nota 11 2 4 5" xfId="45547" xr:uid="{00000000-0005-0000-0000-000068B10000}"/>
    <cellStyle name="Nota 11 2 4 5 2" xfId="45548" xr:uid="{00000000-0005-0000-0000-000069B10000}"/>
    <cellStyle name="Nota 11 2 4 5 3" xfId="45549" xr:uid="{00000000-0005-0000-0000-00006AB10000}"/>
    <cellStyle name="Nota 11 2 4 6" xfId="45550" xr:uid="{00000000-0005-0000-0000-00006BB10000}"/>
    <cellStyle name="Nota 11 2 4 7" xfId="45551" xr:uid="{00000000-0005-0000-0000-00006CB10000}"/>
    <cellStyle name="Nota 11 2 5" xfId="45552" xr:uid="{00000000-0005-0000-0000-00006DB10000}"/>
    <cellStyle name="Nota 11 2 5 2" xfId="45553" xr:uid="{00000000-0005-0000-0000-00006EB10000}"/>
    <cellStyle name="Nota 11 2 5 2 2" xfId="45554" xr:uid="{00000000-0005-0000-0000-00006FB10000}"/>
    <cellStyle name="Nota 11 2 5 2 3" xfId="45555" xr:uid="{00000000-0005-0000-0000-000070B10000}"/>
    <cellStyle name="Nota 11 2 5 3" xfId="45556" xr:uid="{00000000-0005-0000-0000-000071B10000}"/>
    <cellStyle name="Nota 11 2 5 4" xfId="45557" xr:uid="{00000000-0005-0000-0000-000072B10000}"/>
    <cellStyle name="Nota 11 2 6" xfId="45558" xr:uid="{00000000-0005-0000-0000-000073B10000}"/>
    <cellStyle name="Nota 11 2 6 2" xfId="45559" xr:uid="{00000000-0005-0000-0000-000074B10000}"/>
    <cellStyle name="Nota 11 2 6 3" xfId="45560" xr:uid="{00000000-0005-0000-0000-000075B10000}"/>
    <cellStyle name="Nota 11 2 7" xfId="45561" xr:uid="{00000000-0005-0000-0000-000076B10000}"/>
    <cellStyle name="Nota 11 2 7 2" xfId="45562" xr:uid="{00000000-0005-0000-0000-000077B10000}"/>
    <cellStyle name="Nota 11 2 7 3" xfId="45563" xr:uid="{00000000-0005-0000-0000-000078B10000}"/>
    <cellStyle name="Nota 11 2 8" xfId="45564" xr:uid="{00000000-0005-0000-0000-000079B10000}"/>
    <cellStyle name="Nota 11 2 8 2" xfId="45565" xr:uid="{00000000-0005-0000-0000-00007AB10000}"/>
    <cellStyle name="Nota 11 2 8 3" xfId="45566" xr:uid="{00000000-0005-0000-0000-00007BB10000}"/>
    <cellStyle name="Nota 11 2 9" xfId="45567" xr:uid="{00000000-0005-0000-0000-00007CB10000}"/>
    <cellStyle name="Nota 11 3" xfId="45568" xr:uid="{00000000-0005-0000-0000-00007DB10000}"/>
    <cellStyle name="Nota 11 3 2" xfId="45569" xr:uid="{00000000-0005-0000-0000-00007EB10000}"/>
    <cellStyle name="Nota 11 3 2 2" xfId="45570" xr:uid="{00000000-0005-0000-0000-00007FB10000}"/>
    <cellStyle name="Nota 11 3 2 2 2" xfId="45571" xr:uid="{00000000-0005-0000-0000-000080B10000}"/>
    <cellStyle name="Nota 11 3 2 2 3" xfId="45572" xr:uid="{00000000-0005-0000-0000-000081B10000}"/>
    <cellStyle name="Nota 11 3 2 3" xfId="45573" xr:uid="{00000000-0005-0000-0000-000082B10000}"/>
    <cellStyle name="Nota 11 3 2 4" xfId="45574" xr:uid="{00000000-0005-0000-0000-000083B10000}"/>
    <cellStyle name="Nota 11 3 3" xfId="45575" xr:uid="{00000000-0005-0000-0000-000084B10000}"/>
    <cellStyle name="Nota 11 3 3 2" xfId="45576" xr:uid="{00000000-0005-0000-0000-000085B10000}"/>
    <cellStyle name="Nota 11 3 3 3" xfId="45577" xr:uid="{00000000-0005-0000-0000-000086B10000}"/>
    <cellStyle name="Nota 11 3 4" xfId="45578" xr:uid="{00000000-0005-0000-0000-000087B10000}"/>
    <cellStyle name="Nota 11 3 4 2" xfId="45579" xr:uid="{00000000-0005-0000-0000-000088B10000}"/>
    <cellStyle name="Nota 11 3 4 3" xfId="45580" xr:uid="{00000000-0005-0000-0000-000089B10000}"/>
    <cellStyle name="Nota 11 3 5" xfId="45581" xr:uid="{00000000-0005-0000-0000-00008AB10000}"/>
    <cellStyle name="Nota 11 3 5 2" xfId="45582" xr:uid="{00000000-0005-0000-0000-00008BB10000}"/>
    <cellStyle name="Nota 11 3 5 3" xfId="45583" xr:uid="{00000000-0005-0000-0000-00008CB10000}"/>
    <cellStyle name="Nota 11 3 6" xfId="45584" xr:uid="{00000000-0005-0000-0000-00008DB10000}"/>
    <cellStyle name="Nota 11 3 7" xfId="45585" xr:uid="{00000000-0005-0000-0000-00008EB10000}"/>
    <cellStyle name="Nota 11 4" xfId="45586" xr:uid="{00000000-0005-0000-0000-00008FB10000}"/>
    <cellStyle name="Nota 11 4 2" xfId="45587" xr:uid="{00000000-0005-0000-0000-000090B10000}"/>
    <cellStyle name="Nota 11 4 2 2" xfId="45588" xr:uid="{00000000-0005-0000-0000-000091B10000}"/>
    <cellStyle name="Nota 11 4 2 2 2" xfId="45589" xr:uid="{00000000-0005-0000-0000-000092B10000}"/>
    <cellStyle name="Nota 11 4 2 2 3" xfId="45590" xr:uid="{00000000-0005-0000-0000-000093B10000}"/>
    <cellStyle name="Nota 11 4 2 3" xfId="45591" xr:uid="{00000000-0005-0000-0000-000094B10000}"/>
    <cellStyle name="Nota 11 4 2 4" xfId="45592" xr:uid="{00000000-0005-0000-0000-000095B10000}"/>
    <cellStyle name="Nota 11 4 3" xfId="45593" xr:uid="{00000000-0005-0000-0000-000096B10000}"/>
    <cellStyle name="Nota 11 4 3 2" xfId="45594" xr:uid="{00000000-0005-0000-0000-000097B10000}"/>
    <cellStyle name="Nota 11 4 3 3" xfId="45595" xr:uid="{00000000-0005-0000-0000-000098B10000}"/>
    <cellStyle name="Nota 11 4 4" xfId="45596" xr:uid="{00000000-0005-0000-0000-000099B10000}"/>
    <cellStyle name="Nota 11 4 4 2" xfId="45597" xr:uid="{00000000-0005-0000-0000-00009AB10000}"/>
    <cellStyle name="Nota 11 4 4 3" xfId="45598" xr:uid="{00000000-0005-0000-0000-00009BB10000}"/>
    <cellStyle name="Nota 11 4 5" xfId="45599" xr:uid="{00000000-0005-0000-0000-00009CB10000}"/>
    <cellStyle name="Nota 11 4 5 2" xfId="45600" xr:uid="{00000000-0005-0000-0000-00009DB10000}"/>
    <cellStyle name="Nota 11 4 5 3" xfId="45601" xr:uid="{00000000-0005-0000-0000-00009EB10000}"/>
    <cellStyle name="Nota 11 4 6" xfId="45602" xr:uid="{00000000-0005-0000-0000-00009FB10000}"/>
    <cellStyle name="Nota 11 4 7" xfId="45603" xr:uid="{00000000-0005-0000-0000-0000A0B10000}"/>
    <cellStyle name="Nota 11 5" xfId="45604" xr:uid="{00000000-0005-0000-0000-0000A1B10000}"/>
    <cellStyle name="Nota 11 5 2" xfId="45605" xr:uid="{00000000-0005-0000-0000-0000A2B10000}"/>
    <cellStyle name="Nota 11 5 2 2" xfId="45606" xr:uid="{00000000-0005-0000-0000-0000A3B10000}"/>
    <cellStyle name="Nota 11 5 2 2 2" xfId="45607" xr:uid="{00000000-0005-0000-0000-0000A4B10000}"/>
    <cellStyle name="Nota 11 5 2 2 3" xfId="45608" xr:uid="{00000000-0005-0000-0000-0000A5B10000}"/>
    <cellStyle name="Nota 11 5 2 3" xfId="45609" xr:uid="{00000000-0005-0000-0000-0000A6B10000}"/>
    <cellStyle name="Nota 11 5 2 4" xfId="45610" xr:uid="{00000000-0005-0000-0000-0000A7B10000}"/>
    <cellStyle name="Nota 11 5 3" xfId="45611" xr:uid="{00000000-0005-0000-0000-0000A8B10000}"/>
    <cellStyle name="Nota 11 5 3 2" xfId="45612" xr:uid="{00000000-0005-0000-0000-0000A9B10000}"/>
    <cellStyle name="Nota 11 5 3 3" xfId="45613" xr:uid="{00000000-0005-0000-0000-0000AAB10000}"/>
    <cellStyle name="Nota 11 5 4" xfId="45614" xr:uid="{00000000-0005-0000-0000-0000ABB10000}"/>
    <cellStyle name="Nota 11 5 4 2" xfId="45615" xr:uid="{00000000-0005-0000-0000-0000ACB10000}"/>
    <cellStyle name="Nota 11 5 4 3" xfId="45616" xr:uid="{00000000-0005-0000-0000-0000ADB10000}"/>
    <cellStyle name="Nota 11 5 5" xfId="45617" xr:uid="{00000000-0005-0000-0000-0000AEB10000}"/>
    <cellStyle name="Nota 11 5 5 2" xfId="45618" xr:uid="{00000000-0005-0000-0000-0000AFB10000}"/>
    <cellStyle name="Nota 11 5 5 3" xfId="45619" xr:uid="{00000000-0005-0000-0000-0000B0B10000}"/>
    <cellStyle name="Nota 11 5 6" xfId="45620" xr:uid="{00000000-0005-0000-0000-0000B1B10000}"/>
    <cellStyle name="Nota 11 5 7" xfId="45621" xr:uid="{00000000-0005-0000-0000-0000B2B10000}"/>
    <cellStyle name="Nota 11 6" xfId="45622" xr:uid="{00000000-0005-0000-0000-0000B3B10000}"/>
    <cellStyle name="Nota 11 6 2" xfId="45623" xr:uid="{00000000-0005-0000-0000-0000B4B10000}"/>
    <cellStyle name="Nota 11 6 2 2" xfId="45624" xr:uid="{00000000-0005-0000-0000-0000B5B10000}"/>
    <cellStyle name="Nota 11 6 2 3" xfId="45625" xr:uid="{00000000-0005-0000-0000-0000B6B10000}"/>
    <cellStyle name="Nota 11 6 3" xfId="45626" xr:uid="{00000000-0005-0000-0000-0000B7B10000}"/>
    <cellStyle name="Nota 11 6 4" xfId="45627" xr:uid="{00000000-0005-0000-0000-0000B8B10000}"/>
    <cellStyle name="Nota 11 7" xfId="45628" xr:uid="{00000000-0005-0000-0000-0000B9B10000}"/>
    <cellStyle name="Nota 11 7 2" xfId="45629" xr:uid="{00000000-0005-0000-0000-0000BAB10000}"/>
    <cellStyle name="Nota 11 7 3" xfId="45630" xr:uid="{00000000-0005-0000-0000-0000BBB10000}"/>
    <cellStyle name="Nota 11 8" xfId="45631" xr:uid="{00000000-0005-0000-0000-0000BCB10000}"/>
    <cellStyle name="Nota 11 8 2" xfId="45632" xr:uid="{00000000-0005-0000-0000-0000BDB10000}"/>
    <cellStyle name="Nota 11 8 3" xfId="45633" xr:uid="{00000000-0005-0000-0000-0000BEB10000}"/>
    <cellStyle name="Nota 11 9" xfId="45634" xr:uid="{00000000-0005-0000-0000-0000BFB10000}"/>
    <cellStyle name="Nota 11 9 2" xfId="45635" xr:uid="{00000000-0005-0000-0000-0000C0B10000}"/>
    <cellStyle name="Nota 11 9 3" xfId="45636" xr:uid="{00000000-0005-0000-0000-0000C1B10000}"/>
    <cellStyle name="Nota 12" xfId="45637" xr:uid="{00000000-0005-0000-0000-0000C2B10000}"/>
    <cellStyle name="Nota 12 10" xfId="45638" xr:uid="{00000000-0005-0000-0000-0000C3B10000}"/>
    <cellStyle name="Nota 12 11" xfId="45639" xr:uid="{00000000-0005-0000-0000-0000C4B10000}"/>
    <cellStyle name="Nota 12 2" xfId="45640" xr:uid="{00000000-0005-0000-0000-0000C5B10000}"/>
    <cellStyle name="Nota 12 2 10" xfId="45641" xr:uid="{00000000-0005-0000-0000-0000C6B10000}"/>
    <cellStyle name="Nota 12 2 2" xfId="45642" xr:uid="{00000000-0005-0000-0000-0000C7B10000}"/>
    <cellStyle name="Nota 12 2 2 2" xfId="45643" xr:uid="{00000000-0005-0000-0000-0000C8B10000}"/>
    <cellStyle name="Nota 12 2 2 2 2" xfId="45644" xr:uid="{00000000-0005-0000-0000-0000C9B10000}"/>
    <cellStyle name="Nota 12 2 2 2 2 2" xfId="45645" xr:uid="{00000000-0005-0000-0000-0000CAB10000}"/>
    <cellStyle name="Nota 12 2 2 2 2 3" xfId="45646" xr:uid="{00000000-0005-0000-0000-0000CBB10000}"/>
    <cellStyle name="Nota 12 2 2 2 3" xfId="45647" xr:uid="{00000000-0005-0000-0000-0000CCB10000}"/>
    <cellStyle name="Nota 12 2 2 2 4" xfId="45648" xr:uid="{00000000-0005-0000-0000-0000CDB10000}"/>
    <cellStyle name="Nota 12 2 2 3" xfId="45649" xr:uid="{00000000-0005-0000-0000-0000CEB10000}"/>
    <cellStyle name="Nota 12 2 2 3 2" xfId="45650" xr:uid="{00000000-0005-0000-0000-0000CFB10000}"/>
    <cellStyle name="Nota 12 2 2 3 3" xfId="45651" xr:uid="{00000000-0005-0000-0000-0000D0B10000}"/>
    <cellStyle name="Nota 12 2 2 4" xfId="45652" xr:uid="{00000000-0005-0000-0000-0000D1B10000}"/>
    <cellStyle name="Nota 12 2 2 4 2" xfId="45653" xr:uid="{00000000-0005-0000-0000-0000D2B10000}"/>
    <cellStyle name="Nota 12 2 2 4 3" xfId="45654" xr:uid="{00000000-0005-0000-0000-0000D3B10000}"/>
    <cellStyle name="Nota 12 2 2 5" xfId="45655" xr:uid="{00000000-0005-0000-0000-0000D4B10000}"/>
    <cellStyle name="Nota 12 2 2 5 2" xfId="45656" xr:uid="{00000000-0005-0000-0000-0000D5B10000}"/>
    <cellStyle name="Nota 12 2 2 5 3" xfId="45657" xr:uid="{00000000-0005-0000-0000-0000D6B10000}"/>
    <cellStyle name="Nota 12 2 2 6" xfId="45658" xr:uid="{00000000-0005-0000-0000-0000D7B10000}"/>
    <cellStyle name="Nota 12 2 2 7" xfId="45659" xr:uid="{00000000-0005-0000-0000-0000D8B10000}"/>
    <cellStyle name="Nota 12 2 3" xfId="45660" xr:uid="{00000000-0005-0000-0000-0000D9B10000}"/>
    <cellStyle name="Nota 12 2 3 2" xfId="45661" xr:uid="{00000000-0005-0000-0000-0000DAB10000}"/>
    <cellStyle name="Nota 12 2 3 2 2" xfId="45662" xr:uid="{00000000-0005-0000-0000-0000DBB10000}"/>
    <cellStyle name="Nota 12 2 3 2 2 2" xfId="45663" xr:uid="{00000000-0005-0000-0000-0000DCB10000}"/>
    <cellStyle name="Nota 12 2 3 2 2 3" xfId="45664" xr:uid="{00000000-0005-0000-0000-0000DDB10000}"/>
    <cellStyle name="Nota 12 2 3 2 3" xfId="45665" xr:uid="{00000000-0005-0000-0000-0000DEB10000}"/>
    <cellStyle name="Nota 12 2 3 2 4" xfId="45666" xr:uid="{00000000-0005-0000-0000-0000DFB10000}"/>
    <cellStyle name="Nota 12 2 3 3" xfId="45667" xr:uid="{00000000-0005-0000-0000-0000E0B10000}"/>
    <cellStyle name="Nota 12 2 3 3 2" xfId="45668" xr:uid="{00000000-0005-0000-0000-0000E1B10000}"/>
    <cellStyle name="Nota 12 2 3 3 3" xfId="45669" xr:uid="{00000000-0005-0000-0000-0000E2B10000}"/>
    <cellStyle name="Nota 12 2 3 4" xfId="45670" xr:uid="{00000000-0005-0000-0000-0000E3B10000}"/>
    <cellStyle name="Nota 12 2 3 4 2" xfId="45671" xr:uid="{00000000-0005-0000-0000-0000E4B10000}"/>
    <cellStyle name="Nota 12 2 3 4 3" xfId="45672" xr:uid="{00000000-0005-0000-0000-0000E5B10000}"/>
    <cellStyle name="Nota 12 2 3 5" xfId="45673" xr:uid="{00000000-0005-0000-0000-0000E6B10000}"/>
    <cellStyle name="Nota 12 2 3 5 2" xfId="45674" xr:uid="{00000000-0005-0000-0000-0000E7B10000}"/>
    <cellStyle name="Nota 12 2 3 5 3" xfId="45675" xr:uid="{00000000-0005-0000-0000-0000E8B10000}"/>
    <cellStyle name="Nota 12 2 3 6" xfId="45676" xr:uid="{00000000-0005-0000-0000-0000E9B10000}"/>
    <cellStyle name="Nota 12 2 3 7" xfId="45677" xr:uid="{00000000-0005-0000-0000-0000EAB10000}"/>
    <cellStyle name="Nota 12 2 4" xfId="45678" xr:uid="{00000000-0005-0000-0000-0000EBB10000}"/>
    <cellStyle name="Nota 12 2 4 2" xfId="45679" xr:uid="{00000000-0005-0000-0000-0000ECB10000}"/>
    <cellStyle name="Nota 12 2 4 2 2" xfId="45680" xr:uid="{00000000-0005-0000-0000-0000EDB10000}"/>
    <cellStyle name="Nota 12 2 4 2 2 2" xfId="45681" xr:uid="{00000000-0005-0000-0000-0000EEB10000}"/>
    <cellStyle name="Nota 12 2 4 2 2 3" xfId="45682" xr:uid="{00000000-0005-0000-0000-0000EFB10000}"/>
    <cellStyle name="Nota 12 2 4 2 3" xfId="45683" xr:uid="{00000000-0005-0000-0000-0000F0B10000}"/>
    <cellStyle name="Nota 12 2 4 2 4" xfId="45684" xr:uid="{00000000-0005-0000-0000-0000F1B10000}"/>
    <cellStyle name="Nota 12 2 4 3" xfId="45685" xr:uid="{00000000-0005-0000-0000-0000F2B10000}"/>
    <cellStyle name="Nota 12 2 4 3 2" xfId="45686" xr:uid="{00000000-0005-0000-0000-0000F3B10000}"/>
    <cellStyle name="Nota 12 2 4 3 3" xfId="45687" xr:uid="{00000000-0005-0000-0000-0000F4B10000}"/>
    <cellStyle name="Nota 12 2 4 4" xfId="45688" xr:uid="{00000000-0005-0000-0000-0000F5B10000}"/>
    <cellStyle name="Nota 12 2 4 4 2" xfId="45689" xr:uid="{00000000-0005-0000-0000-0000F6B10000}"/>
    <cellStyle name="Nota 12 2 4 4 3" xfId="45690" xr:uid="{00000000-0005-0000-0000-0000F7B10000}"/>
    <cellStyle name="Nota 12 2 4 5" xfId="45691" xr:uid="{00000000-0005-0000-0000-0000F8B10000}"/>
    <cellStyle name="Nota 12 2 4 5 2" xfId="45692" xr:uid="{00000000-0005-0000-0000-0000F9B10000}"/>
    <cellStyle name="Nota 12 2 4 5 3" xfId="45693" xr:uid="{00000000-0005-0000-0000-0000FAB10000}"/>
    <cellStyle name="Nota 12 2 4 6" xfId="45694" xr:uid="{00000000-0005-0000-0000-0000FBB10000}"/>
    <cellStyle name="Nota 12 2 4 7" xfId="45695" xr:uid="{00000000-0005-0000-0000-0000FCB10000}"/>
    <cellStyle name="Nota 12 2 5" xfId="45696" xr:uid="{00000000-0005-0000-0000-0000FDB10000}"/>
    <cellStyle name="Nota 12 2 5 2" xfId="45697" xr:uid="{00000000-0005-0000-0000-0000FEB10000}"/>
    <cellStyle name="Nota 12 2 5 2 2" xfId="45698" xr:uid="{00000000-0005-0000-0000-0000FFB10000}"/>
    <cellStyle name="Nota 12 2 5 2 3" xfId="45699" xr:uid="{00000000-0005-0000-0000-000000B20000}"/>
    <cellStyle name="Nota 12 2 5 3" xfId="45700" xr:uid="{00000000-0005-0000-0000-000001B20000}"/>
    <cellStyle name="Nota 12 2 5 4" xfId="45701" xr:uid="{00000000-0005-0000-0000-000002B20000}"/>
    <cellStyle name="Nota 12 2 6" xfId="45702" xr:uid="{00000000-0005-0000-0000-000003B20000}"/>
    <cellStyle name="Nota 12 2 6 2" xfId="45703" xr:uid="{00000000-0005-0000-0000-000004B20000}"/>
    <cellStyle name="Nota 12 2 6 3" xfId="45704" xr:uid="{00000000-0005-0000-0000-000005B20000}"/>
    <cellStyle name="Nota 12 2 7" xfId="45705" xr:uid="{00000000-0005-0000-0000-000006B20000}"/>
    <cellStyle name="Nota 12 2 7 2" xfId="45706" xr:uid="{00000000-0005-0000-0000-000007B20000}"/>
    <cellStyle name="Nota 12 2 7 3" xfId="45707" xr:uid="{00000000-0005-0000-0000-000008B20000}"/>
    <cellStyle name="Nota 12 2 8" xfId="45708" xr:uid="{00000000-0005-0000-0000-000009B20000}"/>
    <cellStyle name="Nota 12 2 8 2" xfId="45709" xr:uid="{00000000-0005-0000-0000-00000AB20000}"/>
    <cellStyle name="Nota 12 2 8 3" xfId="45710" xr:uid="{00000000-0005-0000-0000-00000BB20000}"/>
    <cellStyle name="Nota 12 2 9" xfId="45711" xr:uid="{00000000-0005-0000-0000-00000CB20000}"/>
    <cellStyle name="Nota 12 3" xfId="45712" xr:uid="{00000000-0005-0000-0000-00000DB20000}"/>
    <cellStyle name="Nota 12 3 2" xfId="45713" xr:uid="{00000000-0005-0000-0000-00000EB20000}"/>
    <cellStyle name="Nota 12 3 2 2" xfId="45714" xr:uid="{00000000-0005-0000-0000-00000FB20000}"/>
    <cellStyle name="Nota 12 3 2 2 2" xfId="45715" xr:uid="{00000000-0005-0000-0000-000010B20000}"/>
    <cellStyle name="Nota 12 3 2 2 3" xfId="45716" xr:uid="{00000000-0005-0000-0000-000011B20000}"/>
    <cellStyle name="Nota 12 3 2 3" xfId="45717" xr:uid="{00000000-0005-0000-0000-000012B20000}"/>
    <cellStyle name="Nota 12 3 2 4" xfId="45718" xr:uid="{00000000-0005-0000-0000-000013B20000}"/>
    <cellStyle name="Nota 12 3 3" xfId="45719" xr:uid="{00000000-0005-0000-0000-000014B20000}"/>
    <cellStyle name="Nota 12 3 3 2" xfId="45720" xr:uid="{00000000-0005-0000-0000-000015B20000}"/>
    <cellStyle name="Nota 12 3 3 3" xfId="45721" xr:uid="{00000000-0005-0000-0000-000016B20000}"/>
    <cellStyle name="Nota 12 3 4" xfId="45722" xr:uid="{00000000-0005-0000-0000-000017B20000}"/>
    <cellStyle name="Nota 12 3 4 2" xfId="45723" xr:uid="{00000000-0005-0000-0000-000018B20000}"/>
    <cellStyle name="Nota 12 3 4 3" xfId="45724" xr:uid="{00000000-0005-0000-0000-000019B20000}"/>
    <cellStyle name="Nota 12 3 5" xfId="45725" xr:uid="{00000000-0005-0000-0000-00001AB20000}"/>
    <cellStyle name="Nota 12 3 5 2" xfId="45726" xr:uid="{00000000-0005-0000-0000-00001BB20000}"/>
    <cellStyle name="Nota 12 3 5 3" xfId="45727" xr:uid="{00000000-0005-0000-0000-00001CB20000}"/>
    <cellStyle name="Nota 12 3 6" xfId="45728" xr:uid="{00000000-0005-0000-0000-00001DB20000}"/>
    <cellStyle name="Nota 12 3 7" xfId="45729" xr:uid="{00000000-0005-0000-0000-00001EB20000}"/>
    <cellStyle name="Nota 12 4" xfId="45730" xr:uid="{00000000-0005-0000-0000-00001FB20000}"/>
    <cellStyle name="Nota 12 4 2" xfId="45731" xr:uid="{00000000-0005-0000-0000-000020B20000}"/>
    <cellStyle name="Nota 12 4 2 2" xfId="45732" xr:uid="{00000000-0005-0000-0000-000021B20000}"/>
    <cellStyle name="Nota 12 4 2 2 2" xfId="45733" xr:uid="{00000000-0005-0000-0000-000022B20000}"/>
    <cellStyle name="Nota 12 4 2 2 3" xfId="45734" xr:uid="{00000000-0005-0000-0000-000023B20000}"/>
    <cellStyle name="Nota 12 4 2 3" xfId="45735" xr:uid="{00000000-0005-0000-0000-000024B20000}"/>
    <cellStyle name="Nota 12 4 2 4" xfId="45736" xr:uid="{00000000-0005-0000-0000-000025B20000}"/>
    <cellStyle name="Nota 12 4 3" xfId="45737" xr:uid="{00000000-0005-0000-0000-000026B20000}"/>
    <cellStyle name="Nota 12 4 3 2" xfId="45738" xr:uid="{00000000-0005-0000-0000-000027B20000}"/>
    <cellStyle name="Nota 12 4 3 3" xfId="45739" xr:uid="{00000000-0005-0000-0000-000028B20000}"/>
    <cellStyle name="Nota 12 4 4" xfId="45740" xr:uid="{00000000-0005-0000-0000-000029B20000}"/>
    <cellStyle name="Nota 12 4 4 2" xfId="45741" xr:uid="{00000000-0005-0000-0000-00002AB20000}"/>
    <cellStyle name="Nota 12 4 4 3" xfId="45742" xr:uid="{00000000-0005-0000-0000-00002BB20000}"/>
    <cellStyle name="Nota 12 4 5" xfId="45743" xr:uid="{00000000-0005-0000-0000-00002CB20000}"/>
    <cellStyle name="Nota 12 4 5 2" xfId="45744" xr:uid="{00000000-0005-0000-0000-00002DB20000}"/>
    <cellStyle name="Nota 12 4 5 3" xfId="45745" xr:uid="{00000000-0005-0000-0000-00002EB20000}"/>
    <cellStyle name="Nota 12 4 6" xfId="45746" xr:uid="{00000000-0005-0000-0000-00002FB20000}"/>
    <cellStyle name="Nota 12 4 7" xfId="45747" xr:uid="{00000000-0005-0000-0000-000030B20000}"/>
    <cellStyle name="Nota 12 5" xfId="45748" xr:uid="{00000000-0005-0000-0000-000031B20000}"/>
    <cellStyle name="Nota 12 5 2" xfId="45749" xr:uid="{00000000-0005-0000-0000-000032B20000}"/>
    <cellStyle name="Nota 12 5 2 2" xfId="45750" xr:uid="{00000000-0005-0000-0000-000033B20000}"/>
    <cellStyle name="Nota 12 5 2 2 2" xfId="45751" xr:uid="{00000000-0005-0000-0000-000034B20000}"/>
    <cellStyle name="Nota 12 5 2 2 3" xfId="45752" xr:uid="{00000000-0005-0000-0000-000035B20000}"/>
    <cellStyle name="Nota 12 5 2 3" xfId="45753" xr:uid="{00000000-0005-0000-0000-000036B20000}"/>
    <cellStyle name="Nota 12 5 2 4" xfId="45754" xr:uid="{00000000-0005-0000-0000-000037B20000}"/>
    <cellStyle name="Nota 12 5 3" xfId="45755" xr:uid="{00000000-0005-0000-0000-000038B20000}"/>
    <cellStyle name="Nota 12 5 3 2" xfId="45756" xr:uid="{00000000-0005-0000-0000-000039B20000}"/>
    <cellStyle name="Nota 12 5 3 3" xfId="45757" xr:uid="{00000000-0005-0000-0000-00003AB20000}"/>
    <cellStyle name="Nota 12 5 4" xfId="45758" xr:uid="{00000000-0005-0000-0000-00003BB20000}"/>
    <cellStyle name="Nota 12 5 4 2" xfId="45759" xr:uid="{00000000-0005-0000-0000-00003CB20000}"/>
    <cellStyle name="Nota 12 5 4 3" xfId="45760" xr:uid="{00000000-0005-0000-0000-00003DB20000}"/>
    <cellStyle name="Nota 12 5 5" xfId="45761" xr:uid="{00000000-0005-0000-0000-00003EB20000}"/>
    <cellStyle name="Nota 12 5 5 2" xfId="45762" xr:uid="{00000000-0005-0000-0000-00003FB20000}"/>
    <cellStyle name="Nota 12 5 5 3" xfId="45763" xr:uid="{00000000-0005-0000-0000-000040B20000}"/>
    <cellStyle name="Nota 12 5 6" xfId="45764" xr:uid="{00000000-0005-0000-0000-000041B20000}"/>
    <cellStyle name="Nota 12 5 7" xfId="45765" xr:uid="{00000000-0005-0000-0000-000042B20000}"/>
    <cellStyle name="Nota 12 6" xfId="45766" xr:uid="{00000000-0005-0000-0000-000043B20000}"/>
    <cellStyle name="Nota 12 6 2" xfId="45767" xr:uid="{00000000-0005-0000-0000-000044B20000}"/>
    <cellStyle name="Nota 12 6 2 2" xfId="45768" xr:uid="{00000000-0005-0000-0000-000045B20000}"/>
    <cellStyle name="Nota 12 6 2 3" xfId="45769" xr:uid="{00000000-0005-0000-0000-000046B20000}"/>
    <cellStyle name="Nota 12 6 3" xfId="45770" xr:uid="{00000000-0005-0000-0000-000047B20000}"/>
    <cellStyle name="Nota 12 6 4" xfId="45771" xr:uid="{00000000-0005-0000-0000-000048B20000}"/>
    <cellStyle name="Nota 12 7" xfId="45772" xr:uid="{00000000-0005-0000-0000-000049B20000}"/>
    <cellStyle name="Nota 12 7 2" xfId="45773" xr:uid="{00000000-0005-0000-0000-00004AB20000}"/>
    <cellStyle name="Nota 12 7 3" xfId="45774" xr:uid="{00000000-0005-0000-0000-00004BB20000}"/>
    <cellStyle name="Nota 12 8" xfId="45775" xr:uid="{00000000-0005-0000-0000-00004CB20000}"/>
    <cellStyle name="Nota 12 8 2" xfId="45776" xr:uid="{00000000-0005-0000-0000-00004DB20000}"/>
    <cellStyle name="Nota 12 8 3" xfId="45777" xr:uid="{00000000-0005-0000-0000-00004EB20000}"/>
    <cellStyle name="Nota 12 9" xfId="45778" xr:uid="{00000000-0005-0000-0000-00004FB20000}"/>
    <cellStyle name="Nota 12 9 2" xfId="45779" xr:uid="{00000000-0005-0000-0000-000050B20000}"/>
    <cellStyle name="Nota 12 9 3" xfId="45780" xr:uid="{00000000-0005-0000-0000-000051B20000}"/>
    <cellStyle name="Nota 13" xfId="45781" xr:uid="{00000000-0005-0000-0000-000052B20000}"/>
    <cellStyle name="Nota 13 10" xfId="45782" xr:uid="{00000000-0005-0000-0000-000053B20000}"/>
    <cellStyle name="Nota 13 11" xfId="45783" xr:uid="{00000000-0005-0000-0000-000054B20000}"/>
    <cellStyle name="Nota 13 2" xfId="45784" xr:uid="{00000000-0005-0000-0000-000055B20000}"/>
    <cellStyle name="Nota 13 2 10" xfId="45785" xr:uid="{00000000-0005-0000-0000-000056B20000}"/>
    <cellStyle name="Nota 13 2 2" xfId="45786" xr:uid="{00000000-0005-0000-0000-000057B20000}"/>
    <cellStyle name="Nota 13 2 2 2" xfId="45787" xr:uid="{00000000-0005-0000-0000-000058B20000}"/>
    <cellStyle name="Nota 13 2 2 2 2" xfId="45788" xr:uid="{00000000-0005-0000-0000-000059B20000}"/>
    <cellStyle name="Nota 13 2 2 2 2 2" xfId="45789" xr:uid="{00000000-0005-0000-0000-00005AB20000}"/>
    <cellStyle name="Nota 13 2 2 2 2 3" xfId="45790" xr:uid="{00000000-0005-0000-0000-00005BB20000}"/>
    <cellStyle name="Nota 13 2 2 2 3" xfId="45791" xr:uid="{00000000-0005-0000-0000-00005CB20000}"/>
    <cellStyle name="Nota 13 2 2 2 4" xfId="45792" xr:uid="{00000000-0005-0000-0000-00005DB20000}"/>
    <cellStyle name="Nota 13 2 2 3" xfId="45793" xr:uid="{00000000-0005-0000-0000-00005EB20000}"/>
    <cellStyle name="Nota 13 2 2 3 2" xfId="45794" xr:uid="{00000000-0005-0000-0000-00005FB20000}"/>
    <cellStyle name="Nota 13 2 2 3 3" xfId="45795" xr:uid="{00000000-0005-0000-0000-000060B20000}"/>
    <cellStyle name="Nota 13 2 2 4" xfId="45796" xr:uid="{00000000-0005-0000-0000-000061B20000}"/>
    <cellStyle name="Nota 13 2 2 4 2" xfId="45797" xr:uid="{00000000-0005-0000-0000-000062B20000}"/>
    <cellStyle name="Nota 13 2 2 4 3" xfId="45798" xr:uid="{00000000-0005-0000-0000-000063B20000}"/>
    <cellStyle name="Nota 13 2 2 5" xfId="45799" xr:uid="{00000000-0005-0000-0000-000064B20000}"/>
    <cellStyle name="Nota 13 2 2 5 2" xfId="45800" xr:uid="{00000000-0005-0000-0000-000065B20000}"/>
    <cellStyle name="Nota 13 2 2 5 3" xfId="45801" xr:uid="{00000000-0005-0000-0000-000066B20000}"/>
    <cellStyle name="Nota 13 2 2 6" xfId="45802" xr:uid="{00000000-0005-0000-0000-000067B20000}"/>
    <cellStyle name="Nota 13 2 2 7" xfId="45803" xr:uid="{00000000-0005-0000-0000-000068B20000}"/>
    <cellStyle name="Nota 13 2 3" xfId="45804" xr:uid="{00000000-0005-0000-0000-000069B20000}"/>
    <cellStyle name="Nota 13 2 3 2" xfId="45805" xr:uid="{00000000-0005-0000-0000-00006AB20000}"/>
    <cellStyle name="Nota 13 2 3 2 2" xfId="45806" xr:uid="{00000000-0005-0000-0000-00006BB20000}"/>
    <cellStyle name="Nota 13 2 3 2 2 2" xfId="45807" xr:uid="{00000000-0005-0000-0000-00006CB20000}"/>
    <cellStyle name="Nota 13 2 3 2 2 3" xfId="45808" xr:uid="{00000000-0005-0000-0000-00006DB20000}"/>
    <cellStyle name="Nota 13 2 3 2 3" xfId="45809" xr:uid="{00000000-0005-0000-0000-00006EB20000}"/>
    <cellStyle name="Nota 13 2 3 2 4" xfId="45810" xr:uid="{00000000-0005-0000-0000-00006FB20000}"/>
    <cellStyle name="Nota 13 2 3 3" xfId="45811" xr:uid="{00000000-0005-0000-0000-000070B20000}"/>
    <cellStyle name="Nota 13 2 3 3 2" xfId="45812" xr:uid="{00000000-0005-0000-0000-000071B20000}"/>
    <cellStyle name="Nota 13 2 3 3 3" xfId="45813" xr:uid="{00000000-0005-0000-0000-000072B20000}"/>
    <cellStyle name="Nota 13 2 3 4" xfId="45814" xr:uid="{00000000-0005-0000-0000-000073B20000}"/>
    <cellStyle name="Nota 13 2 3 4 2" xfId="45815" xr:uid="{00000000-0005-0000-0000-000074B20000}"/>
    <cellStyle name="Nota 13 2 3 4 3" xfId="45816" xr:uid="{00000000-0005-0000-0000-000075B20000}"/>
    <cellStyle name="Nota 13 2 3 5" xfId="45817" xr:uid="{00000000-0005-0000-0000-000076B20000}"/>
    <cellStyle name="Nota 13 2 3 5 2" xfId="45818" xr:uid="{00000000-0005-0000-0000-000077B20000}"/>
    <cellStyle name="Nota 13 2 3 5 3" xfId="45819" xr:uid="{00000000-0005-0000-0000-000078B20000}"/>
    <cellStyle name="Nota 13 2 3 6" xfId="45820" xr:uid="{00000000-0005-0000-0000-000079B20000}"/>
    <cellStyle name="Nota 13 2 3 7" xfId="45821" xr:uid="{00000000-0005-0000-0000-00007AB20000}"/>
    <cellStyle name="Nota 13 2 4" xfId="45822" xr:uid="{00000000-0005-0000-0000-00007BB20000}"/>
    <cellStyle name="Nota 13 2 4 2" xfId="45823" xr:uid="{00000000-0005-0000-0000-00007CB20000}"/>
    <cellStyle name="Nota 13 2 4 2 2" xfId="45824" xr:uid="{00000000-0005-0000-0000-00007DB20000}"/>
    <cellStyle name="Nota 13 2 4 2 2 2" xfId="45825" xr:uid="{00000000-0005-0000-0000-00007EB20000}"/>
    <cellStyle name="Nota 13 2 4 2 2 3" xfId="45826" xr:uid="{00000000-0005-0000-0000-00007FB20000}"/>
    <cellStyle name="Nota 13 2 4 2 3" xfId="45827" xr:uid="{00000000-0005-0000-0000-000080B20000}"/>
    <cellStyle name="Nota 13 2 4 2 4" xfId="45828" xr:uid="{00000000-0005-0000-0000-000081B20000}"/>
    <cellStyle name="Nota 13 2 4 3" xfId="45829" xr:uid="{00000000-0005-0000-0000-000082B20000}"/>
    <cellStyle name="Nota 13 2 4 3 2" xfId="45830" xr:uid="{00000000-0005-0000-0000-000083B20000}"/>
    <cellStyle name="Nota 13 2 4 3 3" xfId="45831" xr:uid="{00000000-0005-0000-0000-000084B20000}"/>
    <cellStyle name="Nota 13 2 4 4" xfId="45832" xr:uid="{00000000-0005-0000-0000-000085B20000}"/>
    <cellStyle name="Nota 13 2 4 4 2" xfId="45833" xr:uid="{00000000-0005-0000-0000-000086B20000}"/>
    <cellStyle name="Nota 13 2 4 4 3" xfId="45834" xr:uid="{00000000-0005-0000-0000-000087B20000}"/>
    <cellStyle name="Nota 13 2 4 5" xfId="45835" xr:uid="{00000000-0005-0000-0000-000088B20000}"/>
    <cellStyle name="Nota 13 2 4 5 2" xfId="45836" xr:uid="{00000000-0005-0000-0000-000089B20000}"/>
    <cellStyle name="Nota 13 2 4 5 3" xfId="45837" xr:uid="{00000000-0005-0000-0000-00008AB20000}"/>
    <cellStyle name="Nota 13 2 4 6" xfId="45838" xr:uid="{00000000-0005-0000-0000-00008BB20000}"/>
    <cellStyle name="Nota 13 2 4 7" xfId="45839" xr:uid="{00000000-0005-0000-0000-00008CB20000}"/>
    <cellStyle name="Nota 13 2 5" xfId="45840" xr:uid="{00000000-0005-0000-0000-00008DB20000}"/>
    <cellStyle name="Nota 13 2 5 2" xfId="45841" xr:uid="{00000000-0005-0000-0000-00008EB20000}"/>
    <cellStyle name="Nota 13 2 5 2 2" xfId="45842" xr:uid="{00000000-0005-0000-0000-00008FB20000}"/>
    <cellStyle name="Nota 13 2 5 2 3" xfId="45843" xr:uid="{00000000-0005-0000-0000-000090B20000}"/>
    <cellStyle name="Nota 13 2 5 3" xfId="45844" xr:uid="{00000000-0005-0000-0000-000091B20000}"/>
    <cellStyle name="Nota 13 2 5 4" xfId="45845" xr:uid="{00000000-0005-0000-0000-000092B20000}"/>
    <cellStyle name="Nota 13 2 6" xfId="45846" xr:uid="{00000000-0005-0000-0000-000093B20000}"/>
    <cellStyle name="Nota 13 2 6 2" xfId="45847" xr:uid="{00000000-0005-0000-0000-000094B20000}"/>
    <cellStyle name="Nota 13 2 6 3" xfId="45848" xr:uid="{00000000-0005-0000-0000-000095B20000}"/>
    <cellStyle name="Nota 13 2 7" xfId="45849" xr:uid="{00000000-0005-0000-0000-000096B20000}"/>
    <cellStyle name="Nota 13 2 7 2" xfId="45850" xr:uid="{00000000-0005-0000-0000-000097B20000}"/>
    <cellStyle name="Nota 13 2 7 3" xfId="45851" xr:uid="{00000000-0005-0000-0000-000098B20000}"/>
    <cellStyle name="Nota 13 2 8" xfId="45852" xr:uid="{00000000-0005-0000-0000-000099B20000}"/>
    <cellStyle name="Nota 13 2 8 2" xfId="45853" xr:uid="{00000000-0005-0000-0000-00009AB20000}"/>
    <cellStyle name="Nota 13 2 8 3" xfId="45854" xr:uid="{00000000-0005-0000-0000-00009BB20000}"/>
    <cellStyle name="Nota 13 2 9" xfId="45855" xr:uid="{00000000-0005-0000-0000-00009CB20000}"/>
    <cellStyle name="Nota 13 3" xfId="45856" xr:uid="{00000000-0005-0000-0000-00009DB20000}"/>
    <cellStyle name="Nota 13 3 2" xfId="45857" xr:uid="{00000000-0005-0000-0000-00009EB20000}"/>
    <cellStyle name="Nota 13 3 2 2" xfId="45858" xr:uid="{00000000-0005-0000-0000-00009FB20000}"/>
    <cellStyle name="Nota 13 3 2 2 2" xfId="45859" xr:uid="{00000000-0005-0000-0000-0000A0B20000}"/>
    <cellStyle name="Nota 13 3 2 2 3" xfId="45860" xr:uid="{00000000-0005-0000-0000-0000A1B20000}"/>
    <cellStyle name="Nota 13 3 2 3" xfId="45861" xr:uid="{00000000-0005-0000-0000-0000A2B20000}"/>
    <cellStyle name="Nota 13 3 2 4" xfId="45862" xr:uid="{00000000-0005-0000-0000-0000A3B20000}"/>
    <cellStyle name="Nota 13 3 3" xfId="45863" xr:uid="{00000000-0005-0000-0000-0000A4B20000}"/>
    <cellStyle name="Nota 13 3 3 2" xfId="45864" xr:uid="{00000000-0005-0000-0000-0000A5B20000}"/>
    <cellStyle name="Nota 13 3 3 3" xfId="45865" xr:uid="{00000000-0005-0000-0000-0000A6B20000}"/>
    <cellStyle name="Nota 13 3 4" xfId="45866" xr:uid="{00000000-0005-0000-0000-0000A7B20000}"/>
    <cellStyle name="Nota 13 3 4 2" xfId="45867" xr:uid="{00000000-0005-0000-0000-0000A8B20000}"/>
    <cellStyle name="Nota 13 3 4 3" xfId="45868" xr:uid="{00000000-0005-0000-0000-0000A9B20000}"/>
    <cellStyle name="Nota 13 3 5" xfId="45869" xr:uid="{00000000-0005-0000-0000-0000AAB20000}"/>
    <cellStyle name="Nota 13 3 5 2" xfId="45870" xr:uid="{00000000-0005-0000-0000-0000ABB20000}"/>
    <cellStyle name="Nota 13 3 5 3" xfId="45871" xr:uid="{00000000-0005-0000-0000-0000ACB20000}"/>
    <cellStyle name="Nota 13 3 6" xfId="45872" xr:uid="{00000000-0005-0000-0000-0000ADB20000}"/>
    <cellStyle name="Nota 13 3 7" xfId="45873" xr:uid="{00000000-0005-0000-0000-0000AEB20000}"/>
    <cellStyle name="Nota 13 4" xfId="45874" xr:uid="{00000000-0005-0000-0000-0000AFB20000}"/>
    <cellStyle name="Nota 13 4 2" xfId="45875" xr:uid="{00000000-0005-0000-0000-0000B0B20000}"/>
    <cellStyle name="Nota 13 4 2 2" xfId="45876" xr:uid="{00000000-0005-0000-0000-0000B1B20000}"/>
    <cellStyle name="Nota 13 4 2 2 2" xfId="45877" xr:uid="{00000000-0005-0000-0000-0000B2B20000}"/>
    <cellStyle name="Nota 13 4 2 2 3" xfId="45878" xr:uid="{00000000-0005-0000-0000-0000B3B20000}"/>
    <cellStyle name="Nota 13 4 2 3" xfId="45879" xr:uid="{00000000-0005-0000-0000-0000B4B20000}"/>
    <cellStyle name="Nota 13 4 2 4" xfId="45880" xr:uid="{00000000-0005-0000-0000-0000B5B20000}"/>
    <cellStyle name="Nota 13 4 3" xfId="45881" xr:uid="{00000000-0005-0000-0000-0000B6B20000}"/>
    <cellStyle name="Nota 13 4 3 2" xfId="45882" xr:uid="{00000000-0005-0000-0000-0000B7B20000}"/>
    <cellStyle name="Nota 13 4 3 3" xfId="45883" xr:uid="{00000000-0005-0000-0000-0000B8B20000}"/>
    <cellStyle name="Nota 13 4 4" xfId="45884" xr:uid="{00000000-0005-0000-0000-0000B9B20000}"/>
    <cellStyle name="Nota 13 4 4 2" xfId="45885" xr:uid="{00000000-0005-0000-0000-0000BAB20000}"/>
    <cellStyle name="Nota 13 4 4 3" xfId="45886" xr:uid="{00000000-0005-0000-0000-0000BBB20000}"/>
    <cellStyle name="Nota 13 4 5" xfId="45887" xr:uid="{00000000-0005-0000-0000-0000BCB20000}"/>
    <cellStyle name="Nota 13 4 5 2" xfId="45888" xr:uid="{00000000-0005-0000-0000-0000BDB20000}"/>
    <cellStyle name="Nota 13 4 5 3" xfId="45889" xr:uid="{00000000-0005-0000-0000-0000BEB20000}"/>
    <cellStyle name="Nota 13 4 6" xfId="45890" xr:uid="{00000000-0005-0000-0000-0000BFB20000}"/>
    <cellStyle name="Nota 13 4 7" xfId="45891" xr:uid="{00000000-0005-0000-0000-0000C0B20000}"/>
    <cellStyle name="Nota 13 5" xfId="45892" xr:uid="{00000000-0005-0000-0000-0000C1B20000}"/>
    <cellStyle name="Nota 13 5 2" xfId="45893" xr:uid="{00000000-0005-0000-0000-0000C2B20000}"/>
    <cellStyle name="Nota 13 5 2 2" xfId="45894" xr:uid="{00000000-0005-0000-0000-0000C3B20000}"/>
    <cellStyle name="Nota 13 5 2 2 2" xfId="45895" xr:uid="{00000000-0005-0000-0000-0000C4B20000}"/>
    <cellStyle name="Nota 13 5 2 2 3" xfId="45896" xr:uid="{00000000-0005-0000-0000-0000C5B20000}"/>
    <cellStyle name="Nota 13 5 2 3" xfId="45897" xr:uid="{00000000-0005-0000-0000-0000C6B20000}"/>
    <cellStyle name="Nota 13 5 2 4" xfId="45898" xr:uid="{00000000-0005-0000-0000-0000C7B20000}"/>
    <cellStyle name="Nota 13 5 3" xfId="45899" xr:uid="{00000000-0005-0000-0000-0000C8B20000}"/>
    <cellStyle name="Nota 13 5 3 2" xfId="45900" xr:uid="{00000000-0005-0000-0000-0000C9B20000}"/>
    <cellStyle name="Nota 13 5 3 3" xfId="45901" xr:uid="{00000000-0005-0000-0000-0000CAB20000}"/>
    <cellStyle name="Nota 13 5 4" xfId="45902" xr:uid="{00000000-0005-0000-0000-0000CBB20000}"/>
    <cellStyle name="Nota 13 5 4 2" xfId="45903" xr:uid="{00000000-0005-0000-0000-0000CCB20000}"/>
    <cellStyle name="Nota 13 5 4 3" xfId="45904" xr:uid="{00000000-0005-0000-0000-0000CDB20000}"/>
    <cellStyle name="Nota 13 5 5" xfId="45905" xr:uid="{00000000-0005-0000-0000-0000CEB20000}"/>
    <cellStyle name="Nota 13 5 5 2" xfId="45906" xr:uid="{00000000-0005-0000-0000-0000CFB20000}"/>
    <cellStyle name="Nota 13 5 5 3" xfId="45907" xr:uid="{00000000-0005-0000-0000-0000D0B20000}"/>
    <cellStyle name="Nota 13 5 6" xfId="45908" xr:uid="{00000000-0005-0000-0000-0000D1B20000}"/>
    <cellStyle name="Nota 13 5 7" xfId="45909" xr:uid="{00000000-0005-0000-0000-0000D2B20000}"/>
    <cellStyle name="Nota 13 6" xfId="45910" xr:uid="{00000000-0005-0000-0000-0000D3B20000}"/>
    <cellStyle name="Nota 13 6 2" xfId="45911" xr:uid="{00000000-0005-0000-0000-0000D4B20000}"/>
    <cellStyle name="Nota 13 6 2 2" xfId="45912" xr:uid="{00000000-0005-0000-0000-0000D5B20000}"/>
    <cellStyle name="Nota 13 6 2 3" xfId="45913" xr:uid="{00000000-0005-0000-0000-0000D6B20000}"/>
    <cellStyle name="Nota 13 6 3" xfId="45914" xr:uid="{00000000-0005-0000-0000-0000D7B20000}"/>
    <cellStyle name="Nota 13 6 4" xfId="45915" xr:uid="{00000000-0005-0000-0000-0000D8B20000}"/>
    <cellStyle name="Nota 13 7" xfId="45916" xr:uid="{00000000-0005-0000-0000-0000D9B20000}"/>
    <cellStyle name="Nota 13 7 2" xfId="45917" xr:uid="{00000000-0005-0000-0000-0000DAB20000}"/>
    <cellStyle name="Nota 13 7 3" xfId="45918" xr:uid="{00000000-0005-0000-0000-0000DBB20000}"/>
    <cellStyle name="Nota 13 8" xfId="45919" xr:uid="{00000000-0005-0000-0000-0000DCB20000}"/>
    <cellStyle name="Nota 13 8 2" xfId="45920" xr:uid="{00000000-0005-0000-0000-0000DDB20000}"/>
    <cellStyle name="Nota 13 8 3" xfId="45921" xr:uid="{00000000-0005-0000-0000-0000DEB20000}"/>
    <cellStyle name="Nota 13 9" xfId="45922" xr:uid="{00000000-0005-0000-0000-0000DFB20000}"/>
    <cellStyle name="Nota 13 9 2" xfId="45923" xr:uid="{00000000-0005-0000-0000-0000E0B20000}"/>
    <cellStyle name="Nota 13 9 3" xfId="45924" xr:uid="{00000000-0005-0000-0000-0000E1B20000}"/>
    <cellStyle name="Nota 14" xfId="45925" xr:uid="{00000000-0005-0000-0000-0000E2B20000}"/>
    <cellStyle name="Nota 14 10" xfId="45926" xr:uid="{00000000-0005-0000-0000-0000E3B20000}"/>
    <cellStyle name="Nota 14 11" xfId="45927" xr:uid="{00000000-0005-0000-0000-0000E4B20000}"/>
    <cellStyle name="Nota 14 2" xfId="45928" xr:uid="{00000000-0005-0000-0000-0000E5B20000}"/>
    <cellStyle name="Nota 14 2 10" xfId="45929" xr:uid="{00000000-0005-0000-0000-0000E6B20000}"/>
    <cellStyle name="Nota 14 2 2" xfId="45930" xr:uid="{00000000-0005-0000-0000-0000E7B20000}"/>
    <cellStyle name="Nota 14 2 2 2" xfId="45931" xr:uid="{00000000-0005-0000-0000-0000E8B20000}"/>
    <cellStyle name="Nota 14 2 2 2 2" xfId="45932" xr:uid="{00000000-0005-0000-0000-0000E9B20000}"/>
    <cellStyle name="Nota 14 2 2 2 2 2" xfId="45933" xr:uid="{00000000-0005-0000-0000-0000EAB20000}"/>
    <cellStyle name="Nota 14 2 2 2 2 3" xfId="45934" xr:uid="{00000000-0005-0000-0000-0000EBB20000}"/>
    <cellStyle name="Nota 14 2 2 2 3" xfId="45935" xr:uid="{00000000-0005-0000-0000-0000ECB20000}"/>
    <cellStyle name="Nota 14 2 2 2 4" xfId="45936" xr:uid="{00000000-0005-0000-0000-0000EDB20000}"/>
    <cellStyle name="Nota 14 2 2 3" xfId="45937" xr:uid="{00000000-0005-0000-0000-0000EEB20000}"/>
    <cellStyle name="Nota 14 2 2 3 2" xfId="45938" xr:uid="{00000000-0005-0000-0000-0000EFB20000}"/>
    <cellStyle name="Nota 14 2 2 3 3" xfId="45939" xr:uid="{00000000-0005-0000-0000-0000F0B20000}"/>
    <cellStyle name="Nota 14 2 2 4" xfId="45940" xr:uid="{00000000-0005-0000-0000-0000F1B20000}"/>
    <cellStyle name="Nota 14 2 2 4 2" xfId="45941" xr:uid="{00000000-0005-0000-0000-0000F2B20000}"/>
    <cellStyle name="Nota 14 2 2 4 3" xfId="45942" xr:uid="{00000000-0005-0000-0000-0000F3B20000}"/>
    <cellStyle name="Nota 14 2 2 5" xfId="45943" xr:uid="{00000000-0005-0000-0000-0000F4B20000}"/>
    <cellStyle name="Nota 14 2 2 5 2" xfId="45944" xr:uid="{00000000-0005-0000-0000-0000F5B20000}"/>
    <cellStyle name="Nota 14 2 2 5 3" xfId="45945" xr:uid="{00000000-0005-0000-0000-0000F6B20000}"/>
    <cellStyle name="Nota 14 2 2 6" xfId="45946" xr:uid="{00000000-0005-0000-0000-0000F7B20000}"/>
    <cellStyle name="Nota 14 2 2 7" xfId="45947" xr:uid="{00000000-0005-0000-0000-0000F8B20000}"/>
    <cellStyle name="Nota 14 2 3" xfId="45948" xr:uid="{00000000-0005-0000-0000-0000F9B20000}"/>
    <cellStyle name="Nota 14 2 3 2" xfId="45949" xr:uid="{00000000-0005-0000-0000-0000FAB20000}"/>
    <cellStyle name="Nota 14 2 3 2 2" xfId="45950" xr:uid="{00000000-0005-0000-0000-0000FBB20000}"/>
    <cellStyle name="Nota 14 2 3 2 2 2" xfId="45951" xr:uid="{00000000-0005-0000-0000-0000FCB20000}"/>
    <cellStyle name="Nota 14 2 3 2 2 3" xfId="45952" xr:uid="{00000000-0005-0000-0000-0000FDB20000}"/>
    <cellStyle name="Nota 14 2 3 2 3" xfId="45953" xr:uid="{00000000-0005-0000-0000-0000FEB20000}"/>
    <cellStyle name="Nota 14 2 3 2 4" xfId="45954" xr:uid="{00000000-0005-0000-0000-0000FFB20000}"/>
    <cellStyle name="Nota 14 2 3 3" xfId="45955" xr:uid="{00000000-0005-0000-0000-000000B30000}"/>
    <cellStyle name="Nota 14 2 3 3 2" xfId="45956" xr:uid="{00000000-0005-0000-0000-000001B30000}"/>
    <cellStyle name="Nota 14 2 3 3 3" xfId="45957" xr:uid="{00000000-0005-0000-0000-000002B30000}"/>
    <cellStyle name="Nota 14 2 3 4" xfId="45958" xr:uid="{00000000-0005-0000-0000-000003B30000}"/>
    <cellStyle name="Nota 14 2 3 4 2" xfId="45959" xr:uid="{00000000-0005-0000-0000-000004B30000}"/>
    <cellStyle name="Nota 14 2 3 4 3" xfId="45960" xr:uid="{00000000-0005-0000-0000-000005B30000}"/>
    <cellStyle name="Nota 14 2 3 5" xfId="45961" xr:uid="{00000000-0005-0000-0000-000006B30000}"/>
    <cellStyle name="Nota 14 2 3 5 2" xfId="45962" xr:uid="{00000000-0005-0000-0000-000007B30000}"/>
    <cellStyle name="Nota 14 2 3 5 3" xfId="45963" xr:uid="{00000000-0005-0000-0000-000008B30000}"/>
    <cellStyle name="Nota 14 2 3 6" xfId="45964" xr:uid="{00000000-0005-0000-0000-000009B30000}"/>
    <cellStyle name="Nota 14 2 3 7" xfId="45965" xr:uid="{00000000-0005-0000-0000-00000AB30000}"/>
    <cellStyle name="Nota 14 2 4" xfId="45966" xr:uid="{00000000-0005-0000-0000-00000BB30000}"/>
    <cellStyle name="Nota 14 2 4 2" xfId="45967" xr:uid="{00000000-0005-0000-0000-00000CB30000}"/>
    <cellStyle name="Nota 14 2 4 2 2" xfId="45968" xr:uid="{00000000-0005-0000-0000-00000DB30000}"/>
    <cellStyle name="Nota 14 2 4 2 2 2" xfId="45969" xr:uid="{00000000-0005-0000-0000-00000EB30000}"/>
    <cellStyle name="Nota 14 2 4 2 2 3" xfId="45970" xr:uid="{00000000-0005-0000-0000-00000FB30000}"/>
    <cellStyle name="Nota 14 2 4 2 3" xfId="45971" xr:uid="{00000000-0005-0000-0000-000010B30000}"/>
    <cellStyle name="Nota 14 2 4 2 4" xfId="45972" xr:uid="{00000000-0005-0000-0000-000011B30000}"/>
    <cellStyle name="Nota 14 2 4 3" xfId="45973" xr:uid="{00000000-0005-0000-0000-000012B30000}"/>
    <cellStyle name="Nota 14 2 4 3 2" xfId="45974" xr:uid="{00000000-0005-0000-0000-000013B30000}"/>
    <cellStyle name="Nota 14 2 4 3 3" xfId="45975" xr:uid="{00000000-0005-0000-0000-000014B30000}"/>
    <cellStyle name="Nota 14 2 4 4" xfId="45976" xr:uid="{00000000-0005-0000-0000-000015B30000}"/>
    <cellStyle name="Nota 14 2 4 4 2" xfId="45977" xr:uid="{00000000-0005-0000-0000-000016B30000}"/>
    <cellStyle name="Nota 14 2 4 4 3" xfId="45978" xr:uid="{00000000-0005-0000-0000-000017B30000}"/>
    <cellStyle name="Nota 14 2 4 5" xfId="45979" xr:uid="{00000000-0005-0000-0000-000018B30000}"/>
    <cellStyle name="Nota 14 2 4 5 2" xfId="45980" xr:uid="{00000000-0005-0000-0000-000019B30000}"/>
    <cellStyle name="Nota 14 2 4 5 3" xfId="45981" xr:uid="{00000000-0005-0000-0000-00001AB30000}"/>
    <cellStyle name="Nota 14 2 4 6" xfId="45982" xr:uid="{00000000-0005-0000-0000-00001BB30000}"/>
    <cellStyle name="Nota 14 2 4 7" xfId="45983" xr:uid="{00000000-0005-0000-0000-00001CB30000}"/>
    <cellStyle name="Nota 14 2 5" xfId="45984" xr:uid="{00000000-0005-0000-0000-00001DB30000}"/>
    <cellStyle name="Nota 14 2 5 2" xfId="45985" xr:uid="{00000000-0005-0000-0000-00001EB30000}"/>
    <cellStyle name="Nota 14 2 5 2 2" xfId="45986" xr:uid="{00000000-0005-0000-0000-00001FB30000}"/>
    <cellStyle name="Nota 14 2 5 2 3" xfId="45987" xr:uid="{00000000-0005-0000-0000-000020B30000}"/>
    <cellStyle name="Nota 14 2 5 3" xfId="45988" xr:uid="{00000000-0005-0000-0000-000021B30000}"/>
    <cellStyle name="Nota 14 2 5 4" xfId="45989" xr:uid="{00000000-0005-0000-0000-000022B30000}"/>
    <cellStyle name="Nota 14 2 6" xfId="45990" xr:uid="{00000000-0005-0000-0000-000023B30000}"/>
    <cellStyle name="Nota 14 2 6 2" xfId="45991" xr:uid="{00000000-0005-0000-0000-000024B30000}"/>
    <cellStyle name="Nota 14 2 6 3" xfId="45992" xr:uid="{00000000-0005-0000-0000-000025B30000}"/>
    <cellStyle name="Nota 14 2 7" xfId="45993" xr:uid="{00000000-0005-0000-0000-000026B30000}"/>
    <cellStyle name="Nota 14 2 7 2" xfId="45994" xr:uid="{00000000-0005-0000-0000-000027B30000}"/>
    <cellStyle name="Nota 14 2 7 3" xfId="45995" xr:uid="{00000000-0005-0000-0000-000028B30000}"/>
    <cellStyle name="Nota 14 2 8" xfId="45996" xr:uid="{00000000-0005-0000-0000-000029B30000}"/>
    <cellStyle name="Nota 14 2 8 2" xfId="45997" xr:uid="{00000000-0005-0000-0000-00002AB30000}"/>
    <cellStyle name="Nota 14 2 8 3" xfId="45998" xr:uid="{00000000-0005-0000-0000-00002BB30000}"/>
    <cellStyle name="Nota 14 2 9" xfId="45999" xr:uid="{00000000-0005-0000-0000-00002CB30000}"/>
    <cellStyle name="Nota 14 3" xfId="46000" xr:uid="{00000000-0005-0000-0000-00002DB30000}"/>
    <cellStyle name="Nota 14 3 2" xfId="46001" xr:uid="{00000000-0005-0000-0000-00002EB30000}"/>
    <cellStyle name="Nota 14 3 2 2" xfId="46002" xr:uid="{00000000-0005-0000-0000-00002FB30000}"/>
    <cellStyle name="Nota 14 3 2 2 2" xfId="46003" xr:uid="{00000000-0005-0000-0000-000030B30000}"/>
    <cellStyle name="Nota 14 3 2 2 3" xfId="46004" xr:uid="{00000000-0005-0000-0000-000031B30000}"/>
    <cellStyle name="Nota 14 3 2 3" xfId="46005" xr:uid="{00000000-0005-0000-0000-000032B30000}"/>
    <cellStyle name="Nota 14 3 2 4" xfId="46006" xr:uid="{00000000-0005-0000-0000-000033B30000}"/>
    <cellStyle name="Nota 14 3 3" xfId="46007" xr:uid="{00000000-0005-0000-0000-000034B30000}"/>
    <cellStyle name="Nota 14 3 3 2" xfId="46008" xr:uid="{00000000-0005-0000-0000-000035B30000}"/>
    <cellStyle name="Nota 14 3 3 3" xfId="46009" xr:uid="{00000000-0005-0000-0000-000036B30000}"/>
    <cellStyle name="Nota 14 3 4" xfId="46010" xr:uid="{00000000-0005-0000-0000-000037B30000}"/>
    <cellStyle name="Nota 14 3 4 2" xfId="46011" xr:uid="{00000000-0005-0000-0000-000038B30000}"/>
    <cellStyle name="Nota 14 3 4 3" xfId="46012" xr:uid="{00000000-0005-0000-0000-000039B30000}"/>
    <cellStyle name="Nota 14 3 5" xfId="46013" xr:uid="{00000000-0005-0000-0000-00003AB30000}"/>
    <cellStyle name="Nota 14 3 5 2" xfId="46014" xr:uid="{00000000-0005-0000-0000-00003BB30000}"/>
    <cellStyle name="Nota 14 3 5 3" xfId="46015" xr:uid="{00000000-0005-0000-0000-00003CB30000}"/>
    <cellStyle name="Nota 14 3 6" xfId="46016" xr:uid="{00000000-0005-0000-0000-00003DB30000}"/>
    <cellStyle name="Nota 14 3 7" xfId="46017" xr:uid="{00000000-0005-0000-0000-00003EB30000}"/>
    <cellStyle name="Nota 14 4" xfId="46018" xr:uid="{00000000-0005-0000-0000-00003FB30000}"/>
    <cellStyle name="Nota 14 4 2" xfId="46019" xr:uid="{00000000-0005-0000-0000-000040B30000}"/>
    <cellStyle name="Nota 14 4 2 2" xfId="46020" xr:uid="{00000000-0005-0000-0000-000041B30000}"/>
    <cellStyle name="Nota 14 4 2 2 2" xfId="46021" xr:uid="{00000000-0005-0000-0000-000042B30000}"/>
    <cellStyle name="Nota 14 4 2 2 3" xfId="46022" xr:uid="{00000000-0005-0000-0000-000043B30000}"/>
    <cellStyle name="Nota 14 4 2 3" xfId="46023" xr:uid="{00000000-0005-0000-0000-000044B30000}"/>
    <cellStyle name="Nota 14 4 2 4" xfId="46024" xr:uid="{00000000-0005-0000-0000-000045B30000}"/>
    <cellStyle name="Nota 14 4 3" xfId="46025" xr:uid="{00000000-0005-0000-0000-000046B30000}"/>
    <cellStyle name="Nota 14 4 3 2" xfId="46026" xr:uid="{00000000-0005-0000-0000-000047B30000}"/>
    <cellStyle name="Nota 14 4 3 3" xfId="46027" xr:uid="{00000000-0005-0000-0000-000048B30000}"/>
    <cellStyle name="Nota 14 4 4" xfId="46028" xr:uid="{00000000-0005-0000-0000-000049B30000}"/>
    <cellStyle name="Nota 14 4 4 2" xfId="46029" xr:uid="{00000000-0005-0000-0000-00004AB30000}"/>
    <cellStyle name="Nota 14 4 4 3" xfId="46030" xr:uid="{00000000-0005-0000-0000-00004BB30000}"/>
    <cellStyle name="Nota 14 4 5" xfId="46031" xr:uid="{00000000-0005-0000-0000-00004CB30000}"/>
    <cellStyle name="Nota 14 4 5 2" xfId="46032" xr:uid="{00000000-0005-0000-0000-00004DB30000}"/>
    <cellStyle name="Nota 14 4 5 3" xfId="46033" xr:uid="{00000000-0005-0000-0000-00004EB30000}"/>
    <cellStyle name="Nota 14 4 6" xfId="46034" xr:uid="{00000000-0005-0000-0000-00004FB30000}"/>
    <cellStyle name="Nota 14 4 7" xfId="46035" xr:uid="{00000000-0005-0000-0000-000050B30000}"/>
    <cellStyle name="Nota 14 5" xfId="46036" xr:uid="{00000000-0005-0000-0000-000051B30000}"/>
    <cellStyle name="Nota 14 5 2" xfId="46037" xr:uid="{00000000-0005-0000-0000-000052B30000}"/>
    <cellStyle name="Nota 14 5 2 2" xfId="46038" xr:uid="{00000000-0005-0000-0000-000053B30000}"/>
    <cellStyle name="Nota 14 5 2 2 2" xfId="46039" xr:uid="{00000000-0005-0000-0000-000054B30000}"/>
    <cellStyle name="Nota 14 5 2 2 3" xfId="46040" xr:uid="{00000000-0005-0000-0000-000055B30000}"/>
    <cellStyle name="Nota 14 5 2 3" xfId="46041" xr:uid="{00000000-0005-0000-0000-000056B30000}"/>
    <cellStyle name="Nota 14 5 2 4" xfId="46042" xr:uid="{00000000-0005-0000-0000-000057B30000}"/>
    <cellStyle name="Nota 14 5 3" xfId="46043" xr:uid="{00000000-0005-0000-0000-000058B30000}"/>
    <cellStyle name="Nota 14 5 3 2" xfId="46044" xr:uid="{00000000-0005-0000-0000-000059B30000}"/>
    <cellStyle name="Nota 14 5 3 3" xfId="46045" xr:uid="{00000000-0005-0000-0000-00005AB30000}"/>
    <cellStyle name="Nota 14 5 4" xfId="46046" xr:uid="{00000000-0005-0000-0000-00005BB30000}"/>
    <cellStyle name="Nota 14 5 4 2" xfId="46047" xr:uid="{00000000-0005-0000-0000-00005CB30000}"/>
    <cellStyle name="Nota 14 5 4 3" xfId="46048" xr:uid="{00000000-0005-0000-0000-00005DB30000}"/>
    <cellStyle name="Nota 14 5 5" xfId="46049" xr:uid="{00000000-0005-0000-0000-00005EB30000}"/>
    <cellStyle name="Nota 14 5 5 2" xfId="46050" xr:uid="{00000000-0005-0000-0000-00005FB30000}"/>
    <cellStyle name="Nota 14 5 5 3" xfId="46051" xr:uid="{00000000-0005-0000-0000-000060B30000}"/>
    <cellStyle name="Nota 14 5 6" xfId="46052" xr:uid="{00000000-0005-0000-0000-000061B30000}"/>
    <cellStyle name="Nota 14 5 7" xfId="46053" xr:uid="{00000000-0005-0000-0000-000062B30000}"/>
    <cellStyle name="Nota 14 6" xfId="46054" xr:uid="{00000000-0005-0000-0000-000063B30000}"/>
    <cellStyle name="Nota 14 6 2" xfId="46055" xr:uid="{00000000-0005-0000-0000-000064B30000}"/>
    <cellStyle name="Nota 14 6 2 2" xfId="46056" xr:uid="{00000000-0005-0000-0000-000065B30000}"/>
    <cellStyle name="Nota 14 6 2 3" xfId="46057" xr:uid="{00000000-0005-0000-0000-000066B30000}"/>
    <cellStyle name="Nota 14 6 3" xfId="46058" xr:uid="{00000000-0005-0000-0000-000067B30000}"/>
    <cellStyle name="Nota 14 6 4" xfId="46059" xr:uid="{00000000-0005-0000-0000-000068B30000}"/>
    <cellStyle name="Nota 14 7" xfId="46060" xr:uid="{00000000-0005-0000-0000-000069B30000}"/>
    <cellStyle name="Nota 14 7 2" xfId="46061" xr:uid="{00000000-0005-0000-0000-00006AB30000}"/>
    <cellStyle name="Nota 14 7 3" xfId="46062" xr:uid="{00000000-0005-0000-0000-00006BB30000}"/>
    <cellStyle name="Nota 14 8" xfId="46063" xr:uid="{00000000-0005-0000-0000-00006CB30000}"/>
    <cellStyle name="Nota 14 8 2" xfId="46064" xr:uid="{00000000-0005-0000-0000-00006DB30000}"/>
    <cellStyle name="Nota 14 8 3" xfId="46065" xr:uid="{00000000-0005-0000-0000-00006EB30000}"/>
    <cellStyle name="Nota 14 9" xfId="46066" xr:uid="{00000000-0005-0000-0000-00006FB30000}"/>
    <cellStyle name="Nota 14 9 2" xfId="46067" xr:uid="{00000000-0005-0000-0000-000070B30000}"/>
    <cellStyle name="Nota 14 9 3" xfId="46068" xr:uid="{00000000-0005-0000-0000-000071B30000}"/>
    <cellStyle name="Nota 15" xfId="46069" xr:uid="{00000000-0005-0000-0000-000072B30000}"/>
    <cellStyle name="Nota 15 10" xfId="46070" xr:uid="{00000000-0005-0000-0000-000073B30000}"/>
    <cellStyle name="Nota 15 11" xfId="46071" xr:uid="{00000000-0005-0000-0000-000074B30000}"/>
    <cellStyle name="Nota 15 2" xfId="46072" xr:uid="{00000000-0005-0000-0000-000075B30000}"/>
    <cellStyle name="Nota 15 2 10" xfId="46073" xr:uid="{00000000-0005-0000-0000-000076B30000}"/>
    <cellStyle name="Nota 15 2 2" xfId="46074" xr:uid="{00000000-0005-0000-0000-000077B30000}"/>
    <cellStyle name="Nota 15 2 2 2" xfId="46075" xr:uid="{00000000-0005-0000-0000-000078B30000}"/>
    <cellStyle name="Nota 15 2 2 2 2" xfId="46076" xr:uid="{00000000-0005-0000-0000-000079B30000}"/>
    <cellStyle name="Nota 15 2 2 2 2 2" xfId="46077" xr:uid="{00000000-0005-0000-0000-00007AB30000}"/>
    <cellStyle name="Nota 15 2 2 2 2 3" xfId="46078" xr:uid="{00000000-0005-0000-0000-00007BB30000}"/>
    <cellStyle name="Nota 15 2 2 2 3" xfId="46079" xr:uid="{00000000-0005-0000-0000-00007CB30000}"/>
    <cellStyle name="Nota 15 2 2 2 4" xfId="46080" xr:uid="{00000000-0005-0000-0000-00007DB30000}"/>
    <cellStyle name="Nota 15 2 2 3" xfId="46081" xr:uid="{00000000-0005-0000-0000-00007EB30000}"/>
    <cellStyle name="Nota 15 2 2 3 2" xfId="46082" xr:uid="{00000000-0005-0000-0000-00007FB30000}"/>
    <cellStyle name="Nota 15 2 2 3 3" xfId="46083" xr:uid="{00000000-0005-0000-0000-000080B30000}"/>
    <cellStyle name="Nota 15 2 2 4" xfId="46084" xr:uid="{00000000-0005-0000-0000-000081B30000}"/>
    <cellStyle name="Nota 15 2 2 4 2" xfId="46085" xr:uid="{00000000-0005-0000-0000-000082B30000}"/>
    <cellStyle name="Nota 15 2 2 4 3" xfId="46086" xr:uid="{00000000-0005-0000-0000-000083B30000}"/>
    <cellStyle name="Nota 15 2 2 5" xfId="46087" xr:uid="{00000000-0005-0000-0000-000084B30000}"/>
    <cellStyle name="Nota 15 2 2 5 2" xfId="46088" xr:uid="{00000000-0005-0000-0000-000085B30000}"/>
    <cellStyle name="Nota 15 2 2 5 3" xfId="46089" xr:uid="{00000000-0005-0000-0000-000086B30000}"/>
    <cellStyle name="Nota 15 2 2 6" xfId="46090" xr:uid="{00000000-0005-0000-0000-000087B30000}"/>
    <cellStyle name="Nota 15 2 2 7" xfId="46091" xr:uid="{00000000-0005-0000-0000-000088B30000}"/>
    <cellStyle name="Nota 15 2 3" xfId="46092" xr:uid="{00000000-0005-0000-0000-000089B30000}"/>
    <cellStyle name="Nota 15 2 3 2" xfId="46093" xr:uid="{00000000-0005-0000-0000-00008AB30000}"/>
    <cellStyle name="Nota 15 2 3 2 2" xfId="46094" xr:uid="{00000000-0005-0000-0000-00008BB30000}"/>
    <cellStyle name="Nota 15 2 3 2 2 2" xfId="46095" xr:uid="{00000000-0005-0000-0000-00008CB30000}"/>
    <cellStyle name="Nota 15 2 3 2 2 3" xfId="46096" xr:uid="{00000000-0005-0000-0000-00008DB30000}"/>
    <cellStyle name="Nota 15 2 3 2 3" xfId="46097" xr:uid="{00000000-0005-0000-0000-00008EB30000}"/>
    <cellStyle name="Nota 15 2 3 2 4" xfId="46098" xr:uid="{00000000-0005-0000-0000-00008FB30000}"/>
    <cellStyle name="Nota 15 2 3 3" xfId="46099" xr:uid="{00000000-0005-0000-0000-000090B30000}"/>
    <cellStyle name="Nota 15 2 3 3 2" xfId="46100" xr:uid="{00000000-0005-0000-0000-000091B30000}"/>
    <cellStyle name="Nota 15 2 3 3 3" xfId="46101" xr:uid="{00000000-0005-0000-0000-000092B30000}"/>
    <cellStyle name="Nota 15 2 3 4" xfId="46102" xr:uid="{00000000-0005-0000-0000-000093B30000}"/>
    <cellStyle name="Nota 15 2 3 4 2" xfId="46103" xr:uid="{00000000-0005-0000-0000-000094B30000}"/>
    <cellStyle name="Nota 15 2 3 4 3" xfId="46104" xr:uid="{00000000-0005-0000-0000-000095B30000}"/>
    <cellStyle name="Nota 15 2 3 5" xfId="46105" xr:uid="{00000000-0005-0000-0000-000096B30000}"/>
    <cellStyle name="Nota 15 2 3 5 2" xfId="46106" xr:uid="{00000000-0005-0000-0000-000097B30000}"/>
    <cellStyle name="Nota 15 2 3 5 3" xfId="46107" xr:uid="{00000000-0005-0000-0000-000098B30000}"/>
    <cellStyle name="Nota 15 2 3 6" xfId="46108" xr:uid="{00000000-0005-0000-0000-000099B30000}"/>
    <cellStyle name="Nota 15 2 3 7" xfId="46109" xr:uid="{00000000-0005-0000-0000-00009AB30000}"/>
    <cellStyle name="Nota 15 2 4" xfId="46110" xr:uid="{00000000-0005-0000-0000-00009BB30000}"/>
    <cellStyle name="Nota 15 2 4 2" xfId="46111" xr:uid="{00000000-0005-0000-0000-00009CB30000}"/>
    <cellStyle name="Nota 15 2 4 2 2" xfId="46112" xr:uid="{00000000-0005-0000-0000-00009DB30000}"/>
    <cellStyle name="Nota 15 2 4 2 2 2" xfId="46113" xr:uid="{00000000-0005-0000-0000-00009EB30000}"/>
    <cellStyle name="Nota 15 2 4 2 2 3" xfId="46114" xr:uid="{00000000-0005-0000-0000-00009FB30000}"/>
    <cellStyle name="Nota 15 2 4 2 3" xfId="46115" xr:uid="{00000000-0005-0000-0000-0000A0B30000}"/>
    <cellStyle name="Nota 15 2 4 2 4" xfId="46116" xr:uid="{00000000-0005-0000-0000-0000A1B30000}"/>
    <cellStyle name="Nota 15 2 4 3" xfId="46117" xr:uid="{00000000-0005-0000-0000-0000A2B30000}"/>
    <cellStyle name="Nota 15 2 4 3 2" xfId="46118" xr:uid="{00000000-0005-0000-0000-0000A3B30000}"/>
    <cellStyle name="Nota 15 2 4 3 3" xfId="46119" xr:uid="{00000000-0005-0000-0000-0000A4B30000}"/>
    <cellStyle name="Nota 15 2 4 4" xfId="46120" xr:uid="{00000000-0005-0000-0000-0000A5B30000}"/>
    <cellStyle name="Nota 15 2 4 4 2" xfId="46121" xr:uid="{00000000-0005-0000-0000-0000A6B30000}"/>
    <cellStyle name="Nota 15 2 4 4 3" xfId="46122" xr:uid="{00000000-0005-0000-0000-0000A7B30000}"/>
    <cellStyle name="Nota 15 2 4 5" xfId="46123" xr:uid="{00000000-0005-0000-0000-0000A8B30000}"/>
    <cellStyle name="Nota 15 2 4 5 2" xfId="46124" xr:uid="{00000000-0005-0000-0000-0000A9B30000}"/>
    <cellStyle name="Nota 15 2 4 5 3" xfId="46125" xr:uid="{00000000-0005-0000-0000-0000AAB30000}"/>
    <cellStyle name="Nota 15 2 4 6" xfId="46126" xr:uid="{00000000-0005-0000-0000-0000ABB30000}"/>
    <cellStyle name="Nota 15 2 4 7" xfId="46127" xr:uid="{00000000-0005-0000-0000-0000ACB30000}"/>
    <cellStyle name="Nota 15 2 5" xfId="46128" xr:uid="{00000000-0005-0000-0000-0000ADB30000}"/>
    <cellStyle name="Nota 15 2 5 2" xfId="46129" xr:uid="{00000000-0005-0000-0000-0000AEB30000}"/>
    <cellStyle name="Nota 15 2 5 2 2" xfId="46130" xr:uid="{00000000-0005-0000-0000-0000AFB30000}"/>
    <cellStyle name="Nota 15 2 5 2 3" xfId="46131" xr:uid="{00000000-0005-0000-0000-0000B0B30000}"/>
    <cellStyle name="Nota 15 2 5 3" xfId="46132" xr:uid="{00000000-0005-0000-0000-0000B1B30000}"/>
    <cellStyle name="Nota 15 2 5 4" xfId="46133" xr:uid="{00000000-0005-0000-0000-0000B2B30000}"/>
    <cellStyle name="Nota 15 2 6" xfId="46134" xr:uid="{00000000-0005-0000-0000-0000B3B30000}"/>
    <cellStyle name="Nota 15 2 6 2" xfId="46135" xr:uid="{00000000-0005-0000-0000-0000B4B30000}"/>
    <cellStyle name="Nota 15 2 6 3" xfId="46136" xr:uid="{00000000-0005-0000-0000-0000B5B30000}"/>
    <cellStyle name="Nota 15 2 7" xfId="46137" xr:uid="{00000000-0005-0000-0000-0000B6B30000}"/>
    <cellStyle name="Nota 15 2 7 2" xfId="46138" xr:uid="{00000000-0005-0000-0000-0000B7B30000}"/>
    <cellStyle name="Nota 15 2 7 3" xfId="46139" xr:uid="{00000000-0005-0000-0000-0000B8B30000}"/>
    <cellStyle name="Nota 15 2 8" xfId="46140" xr:uid="{00000000-0005-0000-0000-0000B9B30000}"/>
    <cellStyle name="Nota 15 2 8 2" xfId="46141" xr:uid="{00000000-0005-0000-0000-0000BAB30000}"/>
    <cellStyle name="Nota 15 2 8 3" xfId="46142" xr:uid="{00000000-0005-0000-0000-0000BBB30000}"/>
    <cellStyle name="Nota 15 2 9" xfId="46143" xr:uid="{00000000-0005-0000-0000-0000BCB30000}"/>
    <cellStyle name="Nota 15 3" xfId="46144" xr:uid="{00000000-0005-0000-0000-0000BDB30000}"/>
    <cellStyle name="Nota 15 3 2" xfId="46145" xr:uid="{00000000-0005-0000-0000-0000BEB30000}"/>
    <cellStyle name="Nota 15 3 2 2" xfId="46146" xr:uid="{00000000-0005-0000-0000-0000BFB30000}"/>
    <cellStyle name="Nota 15 3 2 2 2" xfId="46147" xr:uid="{00000000-0005-0000-0000-0000C0B30000}"/>
    <cellStyle name="Nota 15 3 2 2 3" xfId="46148" xr:uid="{00000000-0005-0000-0000-0000C1B30000}"/>
    <cellStyle name="Nota 15 3 2 3" xfId="46149" xr:uid="{00000000-0005-0000-0000-0000C2B30000}"/>
    <cellStyle name="Nota 15 3 2 4" xfId="46150" xr:uid="{00000000-0005-0000-0000-0000C3B30000}"/>
    <cellStyle name="Nota 15 3 3" xfId="46151" xr:uid="{00000000-0005-0000-0000-0000C4B30000}"/>
    <cellStyle name="Nota 15 3 3 2" xfId="46152" xr:uid="{00000000-0005-0000-0000-0000C5B30000}"/>
    <cellStyle name="Nota 15 3 3 3" xfId="46153" xr:uid="{00000000-0005-0000-0000-0000C6B30000}"/>
    <cellStyle name="Nota 15 3 4" xfId="46154" xr:uid="{00000000-0005-0000-0000-0000C7B30000}"/>
    <cellStyle name="Nota 15 3 4 2" xfId="46155" xr:uid="{00000000-0005-0000-0000-0000C8B30000}"/>
    <cellStyle name="Nota 15 3 4 3" xfId="46156" xr:uid="{00000000-0005-0000-0000-0000C9B30000}"/>
    <cellStyle name="Nota 15 3 5" xfId="46157" xr:uid="{00000000-0005-0000-0000-0000CAB30000}"/>
    <cellStyle name="Nota 15 3 5 2" xfId="46158" xr:uid="{00000000-0005-0000-0000-0000CBB30000}"/>
    <cellStyle name="Nota 15 3 5 3" xfId="46159" xr:uid="{00000000-0005-0000-0000-0000CCB30000}"/>
    <cellStyle name="Nota 15 3 6" xfId="46160" xr:uid="{00000000-0005-0000-0000-0000CDB30000}"/>
    <cellStyle name="Nota 15 3 7" xfId="46161" xr:uid="{00000000-0005-0000-0000-0000CEB30000}"/>
    <cellStyle name="Nota 15 4" xfId="46162" xr:uid="{00000000-0005-0000-0000-0000CFB30000}"/>
    <cellStyle name="Nota 15 4 2" xfId="46163" xr:uid="{00000000-0005-0000-0000-0000D0B30000}"/>
    <cellStyle name="Nota 15 4 2 2" xfId="46164" xr:uid="{00000000-0005-0000-0000-0000D1B30000}"/>
    <cellStyle name="Nota 15 4 2 2 2" xfId="46165" xr:uid="{00000000-0005-0000-0000-0000D2B30000}"/>
    <cellStyle name="Nota 15 4 2 2 3" xfId="46166" xr:uid="{00000000-0005-0000-0000-0000D3B30000}"/>
    <cellStyle name="Nota 15 4 2 3" xfId="46167" xr:uid="{00000000-0005-0000-0000-0000D4B30000}"/>
    <cellStyle name="Nota 15 4 2 4" xfId="46168" xr:uid="{00000000-0005-0000-0000-0000D5B30000}"/>
    <cellStyle name="Nota 15 4 3" xfId="46169" xr:uid="{00000000-0005-0000-0000-0000D6B30000}"/>
    <cellStyle name="Nota 15 4 3 2" xfId="46170" xr:uid="{00000000-0005-0000-0000-0000D7B30000}"/>
    <cellStyle name="Nota 15 4 3 3" xfId="46171" xr:uid="{00000000-0005-0000-0000-0000D8B30000}"/>
    <cellStyle name="Nota 15 4 4" xfId="46172" xr:uid="{00000000-0005-0000-0000-0000D9B30000}"/>
    <cellStyle name="Nota 15 4 4 2" xfId="46173" xr:uid="{00000000-0005-0000-0000-0000DAB30000}"/>
    <cellStyle name="Nota 15 4 4 3" xfId="46174" xr:uid="{00000000-0005-0000-0000-0000DBB30000}"/>
    <cellStyle name="Nota 15 4 5" xfId="46175" xr:uid="{00000000-0005-0000-0000-0000DCB30000}"/>
    <cellStyle name="Nota 15 4 5 2" xfId="46176" xr:uid="{00000000-0005-0000-0000-0000DDB30000}"/>
    <cellStyle name="Nota 15 4 5 3" xfId="46177" xr:uid="{00000000-0005-0000-0000-0000DEB30000}"/>
    <cellStyle name="Nota 15 4 6" xfId="46178" xr:uid="{00000000-0005-0000-0000-0000DFB30000}"/>
    <cellStyle name="Nota 15 4 7" xfId="46179" xr:uid="{00000000-0005-0000-0000-0000E0B30000}"/>
    <cellStyle name="Nota 15 5" xfId="46180" xr:uid="{00000000-0005-0000-0000-0000E1B30000}"/>
    <cellStyle name="Nota 15 5 2" xfId="46181" xr:uid="{00000000-0005-0000-0000-0000E2B30000}"/>
    <cellStyle name="Nota 15 5 2 2" xfId="46182" xr:uid="{00000000-0005-0000-0000-0000E3B30000}"/>
    <cellStyle name="Nota 15 5 2 2 2" xfId="46183" xr:uid="{00000000-0005-0000-0000-0000E4B30000}"/>
    <cellStyle name="Nota 15 5 2 2 3" xfId="46184" xr:uid="{00000000-0005-0000-0000-0000E5B30000}"/>
    <cellStyle name="Nota 15 5 2 3" xfId="46185" xr:uid="{00000000-0005-0000-0000-0000E6B30000}"/>
    <cellStyle name="Nota 15 5 2 4" xfId="46186" xr:uid="{00000000-0005-0000-0000-0000E7B30000}"/>
    <cellStyle name="Nota 15 5 3" xfId="46187" xr:uid="{00000000-0005-0000-0000-0000E8B30000}"/>
    <cellStyle name="Nota 15 5 3 2" xfId="46188" xr:uid="{00000000-0005-0000-0000-0000E9B30000}"/>
    <cellStyle name="Nota 15 5 3 3" xfId="46189" xr:uid="{00000000-0005-0000-0000-0000EAB30000}"/>
    <cellStyle name="Nota 15 5 4" xfId="46190" xr:uid="{00000000-0005-0000-0000-0000EBB30000}"/>
    <cellStyle name="Nota 15 5 4 2" xfId="46191" xr:uid="{00000000-0005-0000-0000-0000ECB30000}"/>
    <cellStyle name="Nota 15 5 4 3" xfId="46192" xr:uid="{00000000-0005-0000-0000-0000EDB30000}"/>
    <cellStyle name="Nota 15 5 5" xfId="46193" xr:uid="{00000000-0005-0000-0000-0000EEB30000}"/>
    <cellStyle name="Nota 15 5 5 2" xfId="46194" xr:uid="{00000000-0005-0000-0000-0000EFB30000}"/>
    <cellStyle name="Nota 15 5 5 3" xfId="46195" xr:uid="{00000000-0005-0000-0000-0000F0B30000}"/>
    <cellStyle name="Nota 15 5 6" xfId="46196" xr:uid="{00000000-0005-0000-0000-0000F1B30000}"/>
    <cellStyle name="Nota 15 5 7" xfId="46197" xr:uid="{00000000-0005-0000-0000-0000F2B30000}"/>
    <cellStyle name="Nota 15 6" xfId="46198" xr:uid="{00000000-0005-0000-0000-0000F3B30000}"/>
    <cellStyle name="Nota 15 6 2" xfId="46199" xr:uid="{00000000-0005-0000-0000-0000F4B30000}"/>
    <cellStyle name="Nota 15 6 2 2" xfId="46200" xr:uid="{00000000-0005-0000-0000-0000F5B30000}"/>
    <cellStyle name="Nota 15 6 2 3" xfId="46201" xr:uid="{00000000-0005-0000-0000-0000F6B30000}"/>
    <cellStyle name="Nota 15 6 3" xfId="46202" xr:uid="{00000000-0005-0000-0000-0000F7B30000}"/>
    <cellStyle name="Nota 15 6 4" xfId="46203" xr:uid="{00000000-0005-0000-0000-0000F8B30000}"/>
    <cellStyle name="Nota 15 7" xfId="46204" xr:uid="{00000000-0005-0000-0000-0000F9B30000}"/>
    <cellStyle name="Nota 15 7 2" xfId="46205" xr:uid="{00000000-0005-0000-0000-0000FAB30000}"/>
    <cellStyle name="Nota 15 7 3" xfId="46206" xr:uid="{00000000-0005-0000-0000-0000FBB30000}"/>
    <cellStyle name="Nota 15 8" xfId="46207" xr:uid="{00000000-0005-0000-0000-0000FCB30000}"/>
    <cellStyle name="Nota 15 8 2" xfId="46208" xr:uid="{00000000-0005-0000-0000-0000FDB30000}"/>
    <cellStyle name="Nota 15 8 3" xfId="46209" xr:uid="{00000000-0005-0000-0000-0000FEB30000}"/>
    <cellStyle name="Nota 15 9" xfId="46210" xr:uid="{00000000-0005-0000-0000-0000FFB30000}"/>
    <cellStyle name="Nota 15 9 2" xfId="46211" xr:uid="{00000000-0005-0000-0000-000000B40000}"/>
    <cellStyle name="Nota 15 9 3" xfId="46212" xr:uid="{00000000-0005-0000-0000-000001B40000}"/>
    <cellStyle name="Nota 16" xfId="46213" xr:uid="{00000000-0005-0000-0000-000002B40000}"/>
    <cellStyle name="Nota 16 10" xfId="46214" xr:uid="{00000000-0005-0000-0000-000003B40000}"/>
    <cellStyle name="Nota 16 11" xfId="46215" xr:uid="{00000000-0005-0000-0000-000004B40000}"/>
    <cellStyle name="Nota 16 2" xfId="46216" xr:uid="{00000000-0005-0000-0000-000005B40000}"/>
    <cellStyle name="Nota 16 2 10" xfId="46217" xr:uid="{00000000-0005-0000-0000-000006B40000}"/>
    <cellStyle name="Nota 16 2 2" xfId="46218" xr:uid="{00000000-0005-0000-0000-000007B40000}"/>
    <cellStyle name="Nota 16 2 2 2" xfId="46219" xr:uid="{00000000-0005-0000-0000-000008B40000}"/>
    <cellStyle name="Nota 16 2 2 2 2" xfId="46220" xr:uid="{00000000-0005-0000-0000-000009B40000}"/>
    <cellStyle name="Nota 16 2 2 2 2 2" xfId="46221" xr:uid="{00000000-0005-0000-0000-00000AB40000}"/>
    <cellStyle name="Nota 16 2 2 2 2 3" xfId="46222" xr:uid="{00000000-0005-0000-0000-00000BB40000}"/>
    <cellStyle name="Nota 16 2 2 2 3" xfId="46223" xr:uid="{00000000-0005-0000-0000-00000CB40000}"/>
    <cellStyle name="Nota 16 2 2 2 4" xfId="46224" xr:uid="{00000000-0005-0000-0000-00000DB40000}"/>
    <cellStyle name="Nota 16 2 2 3" xfId="46225" xr:uid="{00000000-0005-0000-0000-00000EB40000}"/>
    <cellStyle name="Nota 16 2 2 3 2" xfId="46226" xr:uid="{00000000-0005-0000-0000-00000FB40000}"/>
    <cellStyle name="Nota 16 2 2 3 3" xfId="46227" xr:uid="{00000000-0005-0000-0000-000010B40000}"/>
    <cellStyle name="Nota 16 2 2 4" xfId="46228" xr:uid="{00000000-0005-0000-0000-000011B40000}"/>
    <cellStyle name="Nota 16 2 2 4 2" xfId="46229" xr:uid="{00000000-0005-0000-0000-000012B40000}"/>
    <cellStyle name="Nota 16 2 2 4 3" xfId="46230" xr:uid="{00000000-0005-0000-0000-000013B40000}"/>
    <cellStyle name="Nota 16 2 2 5" xfId="46231" xr:uid="{00000000-0005-0000-0000-000014B40000}"/>
    <cellStyle name="Nota 16 2 2 5 2" xfId="46232" xr:uid="{00000000-0005-0000-0000-000015B40000}"/>
    <cellStyle name="Nota 16 2 2 5 3" xfId="46233" xr:uid="{00000000-0005-0000-0000-000016B40000}"/>
    <cellStyle name="Nota 16 2 2 6" xfId="46234" xr:uid="{00000000-0005-0000-0000-000017B40000}"/>
    <cellStyle name="Nota 16 2 2 7" xfId="46235" xr:uid="{00000000-0005-0000-0000-000018B40000}"/>
    <cellStyle name="Nota 16 2 3" xfId="46236" xr:uid="{00000000-0005-0000-0000-000019B40000}"/>
    <cellStyle name="Nota 16 2 3 2" xfId="46237" xr:uid="{00000000-0005-0000-0000-00001AB40000}"/>
    <cellStyle name="Nota 16 2 3 2 2" xfId="46238" xr:uid="{00000000-0005-0000-0000-00001BB40000}"/>
    <cellStyle name="Nota 16 2 3 2 2 2" xfId="46239" xr:uid="{00000000-0005-0000-0000-00001CB40000}"/>
    <cellStyle name="Nota 16 2 3 2 2 3" xfId="46240" xr:uid="{00000000-0005-0000-0000-00001DB40000}"/>
    <cellStyle name="Nota 16 2 3 2 3" xfId="46241" xr:uid="{00000000-0005-0000-0000-00001EB40000}"/>
    <cellStyle name="Nota 16 2 3 2 4" xfId="46242" xr:uid="{00000000-0005-0000-0000-00001FB40000}"/>
    <cellStyle name="Nota 16 2 3 3" xfId="46243" xr:uid="{00000000-0005-0000-0000-000020B40000}"/>
    <cellStyle name="Nota 16 2 3 3 2" xfId="46244" xr:uid="{00000000-0005-0000-0000-000021B40000}"/>
    <cellStyle name="Nota 16 2 3 3 3" xfId="46245" xr:uid="{00000000-0005-0000-0000-000022B40000}"/>
    <cellStyle name="Nota 16 2 3 4" xfId="46246" xr:uid="{00000000-0005-0000-0000-000023B40000}"/>
    <cellStyle name="Nota 16 2 3 4 2" xfId="46247" xr:uid="{00000000-0005-0000-0000-000024B40000}"/>
    <cellStyle name="Nota 16 2 3 4 3" xfId="46248" xr:uid="{00000000-0005-0000-0000-000025B40000}"/>
    <cellStyle name="Nota 16 2 3 5" xfId="46249" xr:uid="{00000000-0005-0000-0000-000026B40000}"/>
    <cellStyle name="Nota 16 2 3 5 2" xfId="46250" xr:uid="{00000000-0005-0000-0000-000027B40000}"/>
    <cellStyle name="Nota 16 2 3 5 3" xfId="46251" xr:uid="{00000000-0005-0000-0000-000028B40000}"/>
    <cellStyle name="Nota 16 2 3 6" xfId="46252" xr:uid="{00000000-0005-0000-0000-000029B40000}"/>
    <cellStyle name="Nota 16 2 3 7" xfId="46253" xr:uid="{00000000-0005-0000-0000-00002AB40000}"/>
    <cellStyle name="Nota 16 2 4" xfId="46254" xr:uid="{00000000-0005-0000-0000-00002BB40000}"/>
    <cellStyle name="Nota 16 2 4 2" xfId="46255" xr:uid="{00000000-0005-0000-0000-00002CB40000}"/>
    <cellStyle name="Nota 16 2 4 2 2" xfId="46256" xr:uid="{00000000-0005-0000-0000-00002DB40000}"/>
    <cellStyle name="Nota 16 2 4 2 2 2" xfId="46257" xr:uid="{00000000-0005-0000-0000-00002EB40000}"/>
    <cellStyle name="Nota 16 2 4 2 2 3" xfId="46258" xr:uid="{00000000-0005-0000-0000-00002FB40000}"/>
    <cellStyle name="Nota 16 2 4 2 3" xfId="46259" xr:uid="{00000000-0005-0000-0000-000030B40000}"/>
    <cellStyle name="Nota 16 2 4 2 4" xfId="46260" xr:uid="{00000000-0005-0000-0000-000031B40000}"/>
    <cellStyle name="Nota 16 2 4 3" xfId="46261" xr:uid="{00000000-0005-0000-0000-000032B40000}"/>
    <cellStyle name="Nota 16 2 4 3 2" xfId="46262" xr:uid="{00000000-0005-0000-0000-000033B40000}"/>
    <cellStyle name="Nota 16 2 4 3 3" xfId="46263" xr:uid="{00000000-0005-0000-0000-000034B40000}"/>
    <cellStyle name="Nota 16 2 4 4" xfId="46264" xr:uid="{00000000-0005-0000-0000-000035B40000}"/>
    <cellStyle name="Nota 16 2 4 4 2" xfId="46265" xr:uid="{00000000-0005-0000-0000-000036B40000}"/>
    <cellStyle name="Nota 16 2 4 4 3" xfId="46266" xr:uid="{00000000-0005-0000-0000-000037B40000}"/>
    <cellStyle name="Nota 16 2 4 5" xfId="46267" xr:uid="{00000000-0005-0000-0000-000038B40000}"/>
    <cellStyle name="Nota 16 2 4 5 2" xfId="46268" xr:uid="{00000000-0005-0000-0000-000039B40000}"/>
    <cellStyle name="Nota 16 2 4 5 3" xfId="46269" xr:uid="{00000000-0005-0000-0000-00003AB40000}"/>
    <cellStyle name="Nota 16 2 4 6" xfId="46270" xr:uid="{00000000-0005-0000-0000-00003BB40000}"/>
    <cellStyle name="Nota 16 2 4 7" xfId="46271" xr:uid="{00000000-0005-0000-0000-00003CB40000}"/>
    <cellStyle name="Nota 16 2 5" xfId="46272" xr:uid="{00000000-0005-0000-0000-00003DB40000}"/>
    <cellStyle name="Nota 16 2 5 2" xfId="46273" xr:uid="{00000000-0005-0000-0000-00003EB40000}"/>
    <cellStyle name="Nota 16 2 5 2 2" xfId="46274" xr:uid="{00000000-0005-0000-0000-00003FB40000}"/>
    <cellStyle name="Nota 16 2 5 2 3" xfId="46275" xr:uid="{00000000-0005-0000-0000-000040B40000}"/>
    <cellStyle name="Nota 16 2 5 3" xfId="46276" xr:uid="{00000000-0005-0000-0000-000041B40000}"/>
    <cellStyle name="Nota 16 2 5 4" xfId="46277" xr:uid="{00000000-0005-0000-0000-000042B40000}"/>
    <cellStyle name="Nota 16 2 6" xfId="46278" xr:uid="{00000000-0005-0000-0000-000043B40000}"/>
    <cellStyle name="Nota 16 2 6 2" xfId="46279" xr:uid="{00000000-0005-0000-0000-000044B40000}"/>
    <cellStyle name="Nota 16 2 6 3" xfId="46280" xr:uid="{00000000-0005-0000-0000-000045B40000}"/>
    <cellStyle name="Nota 16 2 7" xfId="46281" xr:uid="{00000000-0005-0000-0000-000046B40000}"/>
    <cellStyle name="Nota 16 2 7 2" xfId="46282" xr:uid="{00000000-0005-0000-0000-000047B40000}"/>
    <cellStyle name="Nota 16 2 7 3" xfId="46283" xr:uid="{00000000-0005-0000-0000-000048B40000}"/>
    <cellStyle name="Nota 16 2 8" xfId="46284" xr:uid="{00000000-0005-0000-0000-000049B40000}"/>
    <cellStyle name="Nota 16 2 8 2" xfId="46285" xr:uid="{00000000-0005-0000-0000-00004AB40000}"/>
    <cellStyle name="Nota 16 2 8 3" xfId="46286" xr:uid="{00000000-0005-0000-0000-00004BB40000}"/>
    <cellStyle name="Nota 16 2 9" xfId="46287" xr:uid="{00000000-0005-0000-0000-00004CB40000}"/>
    <cellStyle name="Nota 16 3" xfId="46288" xr:uid="{00000000-0005-0000-0000-00004DB40000}"/>
    <cellStyle name="Nota 16 3 2" xfId="46289" xr:uid="{00000000-0005-0000-0000-00004EB40000}"/>
    <cellStyle name="Nota 16 3 2 2" xfId="46290" xr:uid="{00000000-0005-0000-0000-00004FB40000}"/>
    <cellStyle name="Nota 16 3 2 2 2" xfId="46291" xr:uid="{00000000-0005-0000-0000-000050B40000}"/>
    <cellStyle name="Nota 16 3 2 2 3" xfId="46292" xr:uid="{00000000-0005-0000-0000-000051B40000}"/>
    <cellStyle name="Nota 16 3 2 3" xfId="46293" xr:uid="{00000000-0005-0000-0000-000052B40000}"/>
    <cellStyle name="Nota 16 3 2 4" xfId="46294" xr:uid="{00000000-0005-0000-0000-000053B40000}"/>
    <cellStyle name="Nota 16 3 3" xfId="46295" xr:uid="{00000000-0005-0000-0000-000054B40000}"/>
    <cellStyle name="Nota 16 3 3 2" xfId="46296" xr:uid="{00000000-0005-0000-0000-000055B40000}"/>
    <cellStyle name="Nota 16 3 3 3" xfId="46297" xr:uid="{00000000-0005-0000-0000-000056B40000}"/>
    <cellStyle name="Nota 16 3 4" xfId="46298" xr:uid="{00000000-0005-0000-0000-000057B40000}"/>
    <cellStyle name="Nota 16 3 4 2" xfId="46299" xr:uid="{00000000-0005-0000-0000-000058B40000}"/>
    <cellStyle name="Nota 16 3 4 3" xfId="46300" xr:uid="{00000000-0005-0000-0000-000059B40000}"/>
    <cellStyle name="Nota 16 3 5" xfId="46301" xr:uid="{00000000-0005-0000-0000-00005AB40000}"/>
    <cellStyle name="Nota 16 3 5 2" xfId="46302" xr:uid="{00000000-0005-0000-0000-00005BB40000}"/>
    <cellStyle name="Nota 16 3 5 3" xfId="46303" xr:uid="{00000000-0005-0000-0000-00005CB40000}"/>
    <cellStyle name="Nota 16 3 6" xfId="46304" xr:uid="{00000000-0005-0000-0000-00005DB40000}"/>
    <cellStyle name="Nota 16 3 7" xfId="46305" xr:uid="{00000000-0005-0000-0000-00005EB40000}"/>
    <cellStyle name="Nota 16 4" xfId="46306" xr:uid="{00000000-0005-0000-0000-00005FB40000}"/>
    <cellStyle name="Nota 16 4 2" xfId="46307" xr:uid="{00000000-0005-0000-0000-000060B40000}"/>
    <cellStyle name="Nota 16 4 2 2" xfId="46308" xr:uid="{00000000-0005-0000-0000-000061B40000}"/>
    <cellStyle name="Nota 16 4 2 2 2" xfId="46309" xr:uid="{00000000-0005-0000-0000-000062B40000}"/>
    <cellStyle name="Nota 16 4 2 2 3" xfId="46310" xr:uid="{00000000-0005-0000-0000-000063B40000}"/>
    <cellStyle name="Nota 16 4 2 3" xfId="46311" xr:uid="{00000000-0005-0000-0000-000064B40000}"/>
    <cellStyle name="Nota 16 4 2 4" xfId="46312" xr:uid="{00000000-0005-0000-0000-000065B40000}"/>
    <cellStyle name="Nota 16 4 3" xfId="46313" xr:uid="{00000000-0005-0000-0000-000066B40000}"/>
    <cellStyle name="Nota 16 4 3 2" xfId="46314" xr:uid="{00000000-0005-0000-0000-000067B40000}"/>
    <cellStyle name="Nota 16 4 3 3" xfId="46315" xr:uid="{00000000-0005-0000-0000-000068B40000}"/>
    <cellStyle name="Nota 16 4 4" xfId="46316" xr:uid="{00000000-0005-0000-0000-000069B40000}"/>
    <cellStyle name="Nota 16 4 4 2" xfId="46317" xr:uid="{00000000-0005-0000-0000-00006AB40000}"/>
    <cellStyle name="Nota 16 4 4 3" xfId="46318" xr:uid="{00000000-0005-0000-0000-00006BB40000}"/>
    <cellStyle name="Nota 16 4 5" xfId="46319" xr:uid="{00000000-0005-0000-0000-00006CB40000}"/>
    <cellStyle name="Nota 16 4 5 2" xfId="46320" xr:uid="{00000000-0005-0000-0000-00006DB40000}"/>
    <cellStyle name="Nota 16 4 5 3" xfId="46321" xr:uid="{00000000-0005-0000-0000-00006EB40000}"/>
    <cellStyle name="Nota 16 4 6" xfId="46322" xr:uid="{00000000-0005-0000-0000-00006FB40000}"/>
    <cellStyle name="Nota 16 4 7" xfId="46323" xr:uid="{00000000-0005-0000-0000-000070B40000}"/>
    <cellStyle name="Nota 16 5" xfId="46324" xr:uid="{00000000-0005-0000-0000-000071B40000}"/>
    <cellStyle name="Nota 16 5 2" xfId="46325" xr:uid="{00000000-0005-0000-0000-000072B40000}"/>
    <cellStyle name="Nota 16 5 2 2" xfId="46326" xr:uid="{00000000-0005-0000-0000-000073B40000}"/>
    <cellStyle name="Nota 16 5 2 2 2" xfId="46327" xr:uid="{00000000-0005-0000-0000-000074B40000}"/>
    <cellStyle name="Nota 16 5 2 2 3" xfId="46328" xr:uid="{00000000-0005-0000-0000-000075B40000}"/>
    <cellStyle name="Nota 16 5 2 3" xfId="46329" xr:uid="{00000000-0005-0000-0000-000076B40000}"/>
    <cellStyle name="Nota 16 5 2 4" xfId="46330" xr:uid="{00000000-0005-0000-0000-000077B40000}"/>
    <cellStyle name="Nota 16 5 3" xfId="46331" xr:uid="{00000000-0005-0000-0000-000078B40000}"/>
    <cellStyle name="Nota 16 5 3 2" xfId="46332" xr:uid="{00000000-0005-0000-0000-000079B40000}"/>
    <cellStyle name="Nota 16 5 3 3" xfId="46333" xr:uid="{00000000-0005-0000-0000-00007AB40000}"/>
    <cellStyle name="Nota 16 5 4" xfId="46334" xr:uid="{00000000-0005-0000-0000-00007BB40000}"/>
    <cellStyle name="Nota 16 5 4 2" xfId="46335" xr:uid="{00000000-0005-0000-0000-00007CB40000}"/>
    <cellStyle name="Nota 16 5 4 3" xfId="46336" xr:uid="{00000000-0005-0000-0000-00007DB40000}"/>
    <cellStyle name="Nota 16 5 5" xfId="46337" xr:uid="{00000000-0005-0000-0000-00007EB40000}"/>
    <cellStyle name="Nota 16 5 5 2" xfId="46338" xr:uid="{00000000-0005-0000-0000-00007FB40000}"/>
    <cellStyle name="Nota 16 5 5 3" xfId="46339" xr:uid="{00000000-0005-0000-0000-000080B40000}"/>
    <cellStyle name="Nota 16 5 6" xfId="46340" xr:uid="{00000000-0005-0000-0000-000081B40000}"/>
    <cellStyle name="Nota 16 5 7" xfId="46341" xr:uid="{00000000-0005-0000-0000-000082B40000}"/>
    <cellStyle name="Nota 16 6" xfId="46342" xr:uid="{00000000-0005-0000-0000-000083B40000}"/>
    <cellStyle name="Nota 16 6 2" xfId="46343" xr:uid="{00000000-0005-0000-0000-000084B40000}"/>
    <cellStyle name="Nota 16 6 2 2" xfId="46344" xr:uid="{00000000-0005-0000-0000-000085B40000}"/>
    <cellStyle name="Nota 16 6 2 3" xfId="46345" xr:uid="{00000000-0005-0000-0000-000086B40000}"/>
    <cellStyle name="Nota 16 6 3" xfId="46346" xr:uid="{00000000-0005-0000-0000-000087B40000}"/>
    <cellStyle name="Nota 16 6 4" xfId="46347" xr:uid="{00000000-0005-0000-0000-000088B40000}"/>
    <cellStyle name="Nota 16 7" xfId="46348" xr:uid="{00000000-0005-0000-0000-000089B40000}"/>
    <cellStyle name="Nota 16 7 2" xfId="46349" xr:uid="{00000000-0005-0000-0000-00008AB40000}"/>
    <cellStyle name="Nota 16 7 3" xfId="46350" xr:uid="{00000000-0005-0000-0000-00008BB40000}"/>
    <cellStyle name="Nota 16 8" xfId="46351" xr:uid="{00000000-0005-0000-0000-00008CB40000}"/>
    <cellStyle name="Nota 16 8 2" xfId="46352" xr:uid="{00000000-0005-0000-0000-00008DB40000}"/>
    <cellStyle name="Nota 16 8 3" xfId="46353" xr:uid="{00000000-0005-0000-0000-00008EB40000}"/>
    <cellStyle name="Nota 16 9" xfId="46354" xr:uid="{00000000-0005-0000-0000-00008FB40000}"/>
    <cellStyle name="Nota 16 9 2" xfId="46355" xr:uid="{00000000-0005-0000-0000-000090B40000}"/>
    <cellStyle name="Nota 16 9 3" xfId="46356" xr:uid="{00000000-0005-0000-0000-000091B40000}"/>
    <cellStyle name="Nota 17" xfId="46357" xr:uid="{00000000-0005-0000-0000-000092B40000}"/>
    <cellStyle name="Nota 17 10" xfId="46358" xr:uid="{00000000-0005-0000-0000-000093B40000}"/>
    <cellStyle name="Nota 17 11" xfId="46359" xr:uid="{00000000-0005-0000-0000-000094B40000}"/>
    <cellStyle name="Nota 17 2" xfId="46360" xr:uid="{00000000-0005-0000-0000-000095B40000}"/>
    <cellStyle name="Nota 17 2 10" xfId="46361" xr:uid="{00000000-0005-0000-0000-000096B40000}"/>
    <cellStyle name="Nota 17 2 2" xfId="46362" xr:uid="{00000000-0005-0000-0000-000097B40000}"/>
    <cellStyle name="Nota 17 2 2 2" xfId="46363" xr:uid="{00000000-0005-0000-0000-000098B40000}"/>
    <cellStyle name="Nota 17 2 2 2 2" xfId="46364" xr:uid="{00000000-0005-0000-0000-000099B40000}"/>
    <cellStyle name="Nota 17 2 2 2 2 2" xfId="46365" xr:uid="{00000000-0005-0000-0000-00009AB40000}"/>
    <cellStyle name="Nota 17 2 2 2 2 3" xfId="46366" xr:uid="{00000000-0005-0000-0000-00009BB40000}"/>
    <cellStyle name="Nota 17 2 2 2 3" xfId="46367" xr:uid="{00000000-0005-0000-0000-00009CB40000}"/>
    <cellStyle name="Nota 17 2 2 2 4" xfId="46368" xr:uid="{00000000-0005-0000-0000-00009DB40000}"/>
    <cellStyle name="Nota 17 2 2 3" xfId="46369" xr:uid="{00000000-0005-0000-0000-00009EB40000}"/>
    <cellStyle name="Nota 17 2 2 3 2" xfId="46370" xr:uid="{00000000-0005-0000-0000-00009FB40000}"/>
    <cellStyle name="Nota 17 2 2 3 3" xfId="46371" xr:uid="{00000000-0005-0000-0000-0000A0B40000}"/>
    <cellStyle name="Nota 17 2 2 4" xfId="46372" xr:uid="{00000000-0005-0000-0000-0000A1B40000}"/>
    <cellStyle name="Nota 17 2 2 4 2" xfId="46373" xr:uid="{00000000-0005-0000-0000-0000A2B40000}"/>
    <cellStyle name="Nota 17 2 2 4 3" xfId="46374" xr:uid="{00000000-0005-0000-0000-0000A3B40000}"/>
    <cellStyle name="Nota 17 2 2 5" xfId="46375" xr:uid="{00000000-0005-0000-0000-0000A4B40000}"/>
    <cellStyle name="Nota 17 2 2 5 2" xfId="46376" xr:uid="{00000000-0005-0000-0000-0000A5B40000}"/>
    <cellStyle name="Nota 17 2 2 5 3" xfId="46377" xr:uid="{00000000-0005-0000-0000-0000A6B40000}"/>
    <cellStyle name="Nota 17 2 2 6" xfId="46378" xr:uid="{00000000-0005-0000-0000-0000A7B40000}"/>
    <cellStyle name="Nota 17 2 2 7" xfId="46379" xr:uid="{00000000-0005-0000-0000-0000A8B40000}"/>
    <cellStyle name="Nota 17 2 3" xfId="46380" xr:uid="{00000000-0005-0000-0000-0000A9B40000}"/>
    <cellStyle name="Nota 17 2 3 2" xfId="46381" xr:uid="{00000000-0005-0000-0000-0000AAB40000}"/>
    <cellStyle name="Nota 17 2 3 2 2" xfId="46382" xr:uid="{00000000-0005-0000-0000-0000ABB40000}"/>
    <cellStyle name="Nota 17 2 3 2 2 2" xfId="46383" xr:uid="{00000000-0005-0000-0000-0000ACB40000}"/>
    <cellStyle name="Nota 17 2 3 2 2 3" xfId="46384" xr:uid="{00000000-0005-0000-0000-0000ADB40000}"/>
    <cellStyle name="Nota 17 2 3 2 3" xfId="46385" xr:uid="{00000000-0005-0000-0000-0000AEB40000}"/>
    <cellStyle name="Nota 17 2 3 2 4" xfId="46386" xr:uid="{00000000-0005-0000-0000-0000AFB40000}"/>
    <cellStyle name="Nota 17 2 3 3" xfId="46387" xr:uid="{00000000-0005-0000-0000-0000B0B40000}"/>
    <cellStyle name="Nota 17 2 3 3 2" xfId="46388" xr:uid="{00000000-0005-0000-0000-0000B1B40000}"/>
    <cellStyle name="Nota 17 2 3 3 3" xfId="46389" xr:uid="{00000000-0005-0000-0000-0000B2B40000}"/>
    <cellStyle name="Nota 17 2 3 4" xfId="46390" xr:uid="{00000000-0005-0000-0000-0000B3B40000}"/>
    <cellStyle name="Nota 17 2 3 4 2" xfId="46391" xr:uid="{00000000-0005-0000-0000-0000B4B40000}"/>
    <cellStyle name="Nota 17 2 3 4 3" xfId="46392" xr:uid="{00000000-0005-0000-0000-0000B5B40000}"/>
    <cellStyle name="Nota 17 2 3 5" xfId="46393" xr:uid="{00000000-0005-0000-0000-0000B6B40000}"/>
    <cellStyle name="Nota 17 2 3 5 2" xfId="46394" xr:uid="{00000000-0005-0000-0000-0000B7B40000}"/>
    <cellStyle name="Nota 17 2 3 5 3" xfId="46395" xr:uid="{00000000-0005-0000-0000-0000B8B40000}"/>
    <cellStyle name="Nota 17 2 3 6" xfId="46396" xr:uid="{00000000-0005-0000-0000-0000B9B40000}"/>
    <cellStyle name="Nota 17 2 3 7" xfId="46397" xr:uid="{00000000-0005-0000-0000-0000BAB40000}"/>
    <cellStyle name="Nota 17 2 4" xfId="46398" xr:uid="{00000000-0005-0000-0000-0000BBB40000}"/>
    <cellStyle name="Nota 17 2 4 2" xfId="46399" xr:uid="{00000000-0005-0000-0000-0000BCB40000}"/>
    <cellStyle name="Nota 17 2 4 2 2" xfId="46400" xr:uid="{00000000-0005-0000-0000-0000BDB40000}"/>
    <cellStyle name="Nota 17 2 4 2 2 2" xfId="46401" xr:uid="{00000000-0005-0000-0000-0000BEB40000}"/>
    <cellStyle name="Nota 17 2 4 2 2 3" xfId="46402" xr:uid="{00000000-0005-0000-0000-0000BFB40000}"/>
    <cellStyle name="Nota 17 2 4 2 3" xfId="46403" xr:uid="{00000000-0005-0000-0000-0000C0B40000}"/>
    <cellStyle name="Nota 17 2 4 2 4" xfId="46404" xr:uid="{00000000-0005-0000-0000-0000C1B40000}"/>
    <cellStyle name="Nota 17 2 4 3" xfId="46405" xr:uid="{00000000-0005-0000-0000-0000C2B40000}"/>
    <cellStyle name="Nota 17 2 4 3 2" xfId="46406" xr:uid="{00000000-0005-0000-0000-0000C3B40000}"/>
    <cellStyle name="Nota 17 2 4 3 3" xfId="46407" xr:uid="{00000000-0005-0000-0000-0000C4B40000}"/>
    <cellStyle name="Nota 17 2 4 4" xfId="46408" xr:uid="{00000000-0005-0000-0000-0000C5B40000}"/>
    <cellStyle name="Nota 17 2 4 4 2" xfId="46409" xr:uid="{00000000-0005-0000-0000-0000C6B40000}"/>
    <cellStyle name="Nota 17 2 4 4 3" xfId="46410" xr:uid="{00000000-0005-0000-0000-0000C7B40000}"/>
    <cellStyle name="Nota 17 2 4 5" xfId="46411" xr:uid="{00000000-0005-0000-0000-0000C8B40000}"/>
    <cellStyle name="Nota 17 2 4 5 2" xfId="46412" xr:uid="{00000000-0005-0000-0000-0000C9B40000}"/>
    <cellStyle name="Nota 17 2 4 5 3" xfId="46413" xr:uid="{00000000-0005-0000-0000-0000CAB40000}"/>
    <cellStyle name="Nota 17 2 4 6" xfId="46414" xr:uid="{00000000-0005-0000-0000-0000CBB40000}"/>
    <cellStyle name="Nota 17 2 4 7" xfId="46415" xr:uid="{00000000-0005-0000-0000-0000CCB40000}"/>
    <cellStyle name="Nota 17 2 5" xfId="46416" xr:uid="{00000000-0005-0000-0000-0000CDB40000}"/>
    <cellStyle name="Nota 17 2 5 2" xfId="46417" xr:uid="{00000000-0005-0000-0000-0000CEB40000}"/>
    <cellStyle name="Nota 17 2 5 2 2" xfId="46418" xr:uid="{00000000-0005-0000-0000-0000CFB40000}"/>
    <cellStyle name="Nota 17 2 5 2 3" xfId="46419" xr:uid="{00000000-0005-0000-0000-0000D0B40000}"/>
    <cellStyle name="Nota 17 2 5 3" xfId="46420" xr:uid="{00000000-0005-0000-0000-0000D1B40000}"/>
    <cellStyle name="Nota 17 2 5 4" xfId="46421" xr:uid="{00000000-0005-0000-0000-0000D2B40000}"/>
    <cellStyle name="Nota 17 2 6" xfId="46422" xr:uid="{00000000-0005-0000-0000-0000D3B40000}"/>
    <cellStyle name="Nota 17 2 6 2" xfId="46423" xr:uid="{00000000-0005-0000-0000-0000D4B40000}"/>
    <cellStyle name="Nota 17 2 6 3" xfId="46424" xr:uid="{00000000-0005-0000-0000-0000D5B40000}"/>
    <cellStyle name="Nota 17 2 7" xfId="46425" xr:uid="{00000000-0005-0000-0000-0000D6B40000}"/>
    <cellStyle name="Nota 17 2 7 2" xfId="46426" xr:uid="{00000000-0005-0000-0000-0000D7B40000}"/>
    <cellStyle name="Nota 17 2 7 3" xfId="46427" xr:uid="{00000000-0005-0000-0000-0000D8B40000}"/>
    <cellStyle name="Nota 17 2 8" xfId="46428" xr:uid="{00000000-0005-0000-0000-0000D9B40000}"/>
    <cellStyle name="Nota 17 2 8 2" xfId="46429" xr:uid="{00000000-0005-0000-0000-0000DAB40000}"/>
    <cellStyle name="Nota 17 2 8 3" xfId="46430" xr:uid="{00000000-0005-0000-0000-0000DBB40000}"/>
    <cellStyle name="Nota 17 2 9" xfId="46431" xr:uid="{00000000-0005-0000-0000-0000DCB40000}"/>
    <cellStyle name="Nota 17 3" xfId="46432" xr:uid="{00000000-0005-0000-0000-0000DDB40000}"/>
    <cellStyle name="Nota 17 3 2" xfId="46433" xr:uid="{00000000-0005-0000-0000-0000DEB40000}"/>
    <cellStyle name="Nota 17 3 2 2" xfId="46434" xr:uid="{00000000-0005-0000-0000-0000DFB40000}"/>
    <cellStyle name="Nota 17 3 2 2 2" xfId="46435" xr:uid="{00000000-0005-0000-0000-0000E0B40000}"/>
    <cellStyle name="Nota 17 3 2 2 3" xfId="46436" xr:uid="{00000000-0005-0000-0000-0000E1B40000}"/>
    <cellStyle name="Nota 17 3 2 3" xfId="46437" xr:uid="{00000000-0005-0000-0000-0000E2B40000}"/>
    <cellStyle name="Nota 17 3 2 4" xfId="46438" xr:uid="{00000000-0005-0000-0000-0000E3B40000}"/>
    <cellStyle name="Nota 17 3 3" xfId="46439" xr:uid="{00000000-0005-0000-0000-0000E4B40000}"/>
    <cellStyle name="Nota 17 3 3 2" xfId="46440" xr:uid="{00000000-0005-0000-0000-0000E5B40000}"/>
    <cellStyle name="Nota 17 3 3 3" xfId="46441" xr:uid="{00000000-0005-0000-0000-0000E6B40000}"/>
    <cellStyle name="Nota 17 3 4" xfId="46442" xr:uid="{00000000-0005-0000-0000-0000E7B40000}"/>
    <cellStyle name="Nota 17 3 4 2" xfId="46443" xr:uid="{00000000-0005-0000-0000-0000E8B40000}"/>
    <cellStyle name="Nota 17 3 4 3" xfId="46444" xr:uid="{00000000-0005-0000-0000-0000E9B40000}"/>
    <cellStyle name="Nota 17 3 5" xfId="46445" xr:uid="{00000000-0005-0000-0000-0000EAB40000}"/>
    <cellStyle name="Nota 17 3 5 2" xfId="46446" xr:uid="{00000000-0005-0000-0000-0000EBB40000}"/>
    <cellStyle name="Nota 17 3 5 3" xfId="46447" xr:uid="{00000000-0005-0000-0000-0000ECB40000}"/>
    <cellStyle name="Nota 17 3 6" xfId="46448" xr:uid="{00000000-0005-0000-0000-0000EDB40000}"/>
    <cellStyle name="Nota 17 3 7" xfId="46449" xr:uid="{00000000-0005-0000-0000-0000EEB40000}"/>
    <cellStyle name="Nota 17 4" xfId="46450" xr:uid="{00000000-0005-0000-0000-0000EFB40000}"/>
    <cellStyle name="Nota 17 4 2" xfId="46451" xr:uid="{00000000-0005-0000-0000-0000F0B40000}"/>
    <cellStyle name="Nota 17 4 2 2" xfId="46452" xr:uid="{00000000-0005-0000-0000-0000F1B40000}"/>
    <cellStyle name="Nota 17 4 2 2 2" xfId="46453" xr:uid="{00000000-0005-0000-0000-0000F2B40000}"/>
    <cellStyle name="Nota 17 4 2 2 3" xfId="46454" xr:uid="{00000000-0005-0000-0000-0000F3B40000}"/>
    <cellStyle name="Nota 17 4 2 3" xfId="46455" xr:uid="{00000000-0005-0000-0000-0000F4B40000}"/>
    <cellStyle name="Nota 17 4 2 4" xfId="46456" xr:uid="{00000000-0005-0000-0000-0000F5B40000}"/>
    <cellStyle name="Nota 17 4 3" xfId="46457" xr:uid="{00000000-0005-0000-0000-0000F6B40000}"/>
    <cellStyle name="Nota 17 4 3 2" xfId="46458" xr:uid="{00000000-0005-0000-0000-0000F7B40000}"/>
    <cellStyle name="Nota 17 4 3 3" xfId="46459" xr:uid="{00000000-0005-0000-0000-0000F8B40000}"/>
    <cellStyle name="Nota 17 4 4" xfId="46460" xr:uid="{00000000-0005-0000-0000-0000F9B40000}"/>
    <cellStyle name="Nota 17 4 4 2" xfId="46461" xr:uid="{00000000-0005-0000-0000-0000FAB40000}"/>
    <cellStyle name="Nota 17 4 4 3" xfId="46462" xr:uid="{00000000-0005-0000-0000-0000FBB40000}"/>
    <cellStyle name="Nota 17 4 5" xfId="46463" xr:uid="{00000000-0005-0000-0000-0000FCB40000}"/>
    <cellStyle name="Nota 17 4 5 2" xfId="46464" xr:uid="{00000000-0005-0000-0000-0000FDB40000}"/>
    <cellStyle name="Nota 17 4 5 3" xfId="46465" xr:uid="{00000000-0005-0000-0000-0000FEB40000}"/>
    <cellStyle name="Nota 17 4 6" xfId="46466" xr:uid="{00000000-0005-0000-0000-0000FFB40000}"/>
    <cellStyle name="Nota 17 4 7" xfId="46467" xr:uid="{00000000-0005-0000-0000-000000B50000}"/>
    <cellStyle name="Nota 17 5" xfId="46468" xr:uid="{00000000-0005-0000-0000-000001B50000}"/>
    <cellStyle name="Nota 17 5 2" xfId="46469" xr:uid="{00000000-0005-0000-0000-000002B50000}"/>
    <cellStyle name="Nota 17 5 2 2" xfId="46470" xr:uid="{00000000-0005-0000-0000-000003B50000}"/>
    <cellStyle name="Nota 17 5 2 2 2" xfId="46471" xr:uid="{00000000-0005-0000-0000-000004B50000}"/>
    <cellStyle name="Nota 17 5 2 2 3" xfId="46472" xr:uid="{00000000-0005-0000-0000-000005B50000}"/>
    <cellStyle name="Nota 17 5 2 3" xfId="46473" xr:uid="{00000000-0005-0000-0000-000006B50000}"/>
    <cellStyle name="Nota 17 5 2 4" xfId="46474" xr:uid="{00000000-0005-0000-0000-000007B50000}"/>
    <cellStyle name="Nota 17 5 3" xfId="46475" xr:uid="{00000000-0005-0000-0000-000008B50000}"/>
    <cellStyle name="Nota 17 5 3 2" xfId="46476" xr:uid="{00000000-0005-0000-0000-000009B50000}"/>
    <cellStyle name="Nota 17 5 3 3" xfId="46477" xr:uid="{00000000-0005-0000-0000-00000AB50000}"/>
    <cellStyle name="Nota 17 5 4" xfId="46478" xr:uid="{00000000-0005-0000-0000-00000BB50000}"/>
    <cellStyle name="Nota 17 5 4 2" xfId="46479" xr:uid="{00000000-0005-0000-0000-00000CB50000}"/>
    <cellStyle name="Nota 17 5 4 3" xfId="46480" xr:uid="{00000000-0005-0000-0000-00000DB50000}"/>
    <cellStyle name="Nota 17 5 5" xfId="46481" xr:uid="{00000000-0005-0000-0000-00000EB50000}"/>
    <cellStyle name="Nota 17 5 5 2" xfId="46482" xr:uid="{00000000-0005-0000-0000-00000FB50000}"/>
    <cellStyle name="Nota 17 5 5 3" xfId="46483" xr:uid="{00000000-0005-0000-0000-000010B50000}"/>
    <cellStyle name="Nota 17 5 6" xfId="46484" xr:uid="{00000000-0005-0000-0000-000011B50000}"/>
    <cellStyle name="Nota 17 5 7" xfId="46485" xr:uid="{00000000-0005-0000-0000-000012B50000}"/>
    <cellStyle name="Nota 17 6" xfId="46486" xr:uid="{00000000-0005-0000-0000-000013B50000}"/>
    <cellStyle name="Nota 17 6 2" xfId="46487" xr:uid="{00000000-0005-0000-0000-000014B50000}"/>
    <cellStyle name="Nota 17 6 2 2" xfId="46488" xr:uid="{00000000-0005-0000-0000-000015B50000}"/>
    <cellStyle name="Nota 17 6 2 3" xfId="46489" xr:uid="{00000000-0005-0000-0000-000016B50000}"/>
    <cellStyle name="Nota 17 6 3" xfId="46490" xr:uid="{00000000-0005-0000-0000-000017B50000}"/>
    <cellStyle name="Nota 17 6 4" xfId="46491" xr:uid="{00000000-0005-0000-0000-000018B50000}"/>
    <cellStyle name="Nota 17 7" xfId="46492" xr:uid="{00000000-0005-0000-0000-000019B50000}"/>
    <cellStyle name="Nota 17 7 2" xfId="46493" xr:uid="{00000000-0005-0000-0000-00001AB50000}"/>
    <cellStyle name="Nota 17 7 3" xfId="46494" xr:uid="{00000000-0005-0000-0000-00001BB50000}"/>
    <cellStyle name="Nota 17 8" xfId="46495" xr:uid="{00000000-0005-0000-0000-00001CB50000}"/>
    <cellStyle name="Nota 17 8 2" xfId="46496" xr:uid="{00000000-0005-0000-0000-00001DB50000}"/>
    <cellStyle name="Nota 17 8 3" xfId="46497" xr:uid="{00000000-0005-0000-0000-00001EB50000}"/>
    <cellStyle name="Nota 17 9" xfId="46498" xr:uid="{00000000-0005-0000-0000-00001FB50000}"/>
    <cellStyle name="Nota 17 9 2" xfId="46499" xr:uid="{00000000-0005-0000-0000-000020B50000}"/>
    <cellStyle name="Nota 17 9 3" xfId="46500" xr:uid="{00000000-0005-0000-0000-000021B50000}"/>
    <cellStyle name="Nota 2" xfId="46501" xr:uid="{00000000-0005-0000-0000-000022B50000}"/>
    <cellStyle name="Nota 2 2" xfId="46502" xr:uid="{00000000-0005-0000-0000-000023B50000}"/>
    <cellStyle name="Nota 2 3" xfId="46503" xr:uid="{00000000-0005-0000-0000-000024B50000}"/>
    <cellStyle name="Nota 3" xfId="46504" xr:uid="{00000000-0005-0000-0000-000025B50000}"/>
    <cellStyle name="Nota 3 2" xfId="46505" xr:uid="{00000000-0005-0000-0000-000026B50000}"/>
    <cellStyle name="Nota 3 3" xfId="46506" xr:uid="{00000000-0005-0000-0000-000027B50000}"/>
    <cellStyle name="Nota 3 4" xfId="46507" xr:uid="{00000000-0005-0000-0000-000028B50000}"/>
    <cellStyle name="Nota 4" xfId="46508" xr:uid="{00000000-0005-0000-0000-000029B50000}"/>
    <cellStyle name="Nota 4 2" xfId="46509" xr:uid="{00000000-0005-0000-0000-00002AB50000}"/>
    <cellStyle name="Nota 4 3" xfId="46510" xr:uid="{00000000-0005-0000-0000-00002BB50000}"/>
    <cellStyle name="Nota 4 4" xfId="46511" xr:uid="{00000000-0005-0000-0000-00002CB50000}"/>
    <cellStyle name="Nota 5" xfId="46512" xr:uid="{00000000-0005-0000-0000-00002DB50000}"/>
    <cellStyle name="Nota 5 10" xfId="46513" xr:uid="{00000000-0005-0000-0000-00002EB50000}"/>
    <cellStyle name="Nota 5 10 2" xfId="46514" xr:uid="{00000000-0005-0000-0000-00002FB50000}"/>
    <cellStyle name="Nota 5 10 3" xfId="46515" xr:uid="{00000000-0005-0000-0000-000030B50000}"/>
    <cellStyle name="Nota 5 11" xfId="46516" xr:uid="{00000000-0005-0000-0000-000031B50000}"/>
    <cellStyle name="Nota 5 12" xfId="46517" xr:uid="{00000000-0005-0000-0000-000032B50000}"/>
    <cellStyle name="Nota 5 2" xfId="46518" xr:uid="{00000000-0005-0000-0000-000033B50000}"/>
    <cellStyle name="Nota 5 2 10" xfId="46519" xr:uid="{00000000-0005-0000-0000-000034B50000}"/>
    <cellStyle name="Nota 5 2 2" xfId="46520" xr:uid="{00000000-0005-0000-0000-000035B50000}"/>
    <cellStyle name="Nota 5 2 2 2" xfId="46521" xr:uid="{00000000-0005-0000-0000-000036B50000}"/>
    <cellStyle name="Nota 5 2 2 2 2" xfId="46522" xr:uid="{00000000-0005-0000-0000-000037B50000}"/>
    <cellStyle name="Nota 5 2 2 2 2 2" xfId="46523" xr:uid="{00000000-0005-0000-0000-000038B50000}"/>
    <cellStyle name="Nota 5 2 2 2 2 3" xfId="46524" xr:uid="{00000000-0005-0000-0000-000039B50000}"/>
    <cellStyle name="Nota 5 2 2 2 3" xfId="46525" xr:uid="{00000000-0005-0000-0000-00003AB50000}"/>
    <cellStyle name="Nota 5 2 2 2 4" xfId="46526" xr:uid="{00000000-0005-0000-0000-00003BB50000}"/>
    <cellStyle name="Nota 5 2 2 3" xfId="46527" xr:uid="{00000000-0005-0000-0000-00003CB50000}"/>
    <cellStyle name="Nota 5 2 2 3 2" xfId="46528" xr:uid="{00000000-0005-0000-0000-00003DB50000}"/>
    <cellStyle name="Nota 5 2 2 3 3" xfId="46529" xr:uid="{00000000-0005-0000-0000-00003EB50000}"/>
    <cellStyle name="Nota 5 2 2 4" xfId="46530" xr:uid="{00000000-0005-0000-0000-00003FB50000}"/>
    <cellStyle name="Nota 5 2 2 4 2" xfId="46531" xr:uid="{00000000-0005-0000-0000-000040B50000}"/>
    <cellStyle name="Nota 5 2 2 4 3" xfId="46532" xr:uid="{00000000-0005-0000-0000-000041B50000}"/>
    <cellStyle name="Nota 5 2 2 5" xfId="46533" xr:uid="{00000000-0005-0000-0000-000042B50000}"/>
    <cellStyle name="Nota 5 2 2 5 2" xfId="46534" xr:uid="{00000000-0005-0000-0000-000043B50000}"/>
    <cellStyle name="Nota 5 2 2 5 3" xfId="46535" xr:uid="{00000000-0005-0000-0000-000044B50000}"/>
    <cellStyle name="Nota 5 2 2 6" xfId="46536" xr:uid="{00000000-0005-0000-0000-000045B50000}"/>
    <cellStyle name="Nota 5 2 2 7" xfId="46537" xr:uid="{00000000-0005-0000-0000-000046B50000}"/>
    <cellStyle name="Nota 5 2 3" xfId="46538" xr:uid="{00000000-0005-0000-0000-000047B50000}"/>
    <cellStyle name="Nota 5 2 3 2" xfId="46539" xr:uid="{00000000-0005-0000-0000-000048B50000}"/>
    <cellStyle name="Nota 5 2 3 2 2" xfId="46540" xr:uid="{00000000-0005-0000-0000-000049B50000}"/>
    <cellStyle name="Nota 5 2 3 2 2 2" xfId="46541" xr:uid="{00000000-0005-0000-0000-00004AB50000}"/>
    <cellStyle name="Nota 5 2 3 2 2 3" xfId="46542" xr:uid="{00000000-0005-0000-0000-00004BB50000}"/>
    <cellStyle name="Nota 5 2 3 2 3" xfId="46543" xr:uid="{00000000-0005-0000-0000-00004CB50000}"/>
    <cellStyle name="Nota 5 2 3 2 4" xfId="46544" xr:uid="{00000000-0005-0000-0000-00004DB50000}"/>
    <cellStyle name="Nota 5 2 3 3" xfId="46545" xr:uid="{00000000-0005-0000-0000-00004EB50000}"/>
    <cellStyle name="Nota 5 2 3 3 2" xfId="46546" xr:uid="{00000000-0005-0000-0000-00004FB50000}"/>
    <cellStyle name="Nota 5 2 3 3 3" xfId="46547" xr:uid="{00000000-0005-0000-0000-000050B50000}"/>
    <cellStyle name="Nota 5 2 3 4" xfId="46548" xr:uid="{00000000-0005-0000-0000-000051B50000}"/>
    <cellStyle name="Nota 5 2 3 4 2" xfId="46549" xr:uid="{00000000-0005-0000-0000-000052B50000}"/>
    <cellStyle name="Nota 5 2 3 4 3" xfId="46550" xr:uid="{00000000-0005-0000-0000-000053B50000}"/>
    <cellStyle name="Nota 5 2 3 5" xfId="46551" xr:uid="{00000000-0005-0000-0000-000054B50000}"/>
    <cellStyle name="Nota 5 2 3 5 2" xfId="46552" xr:uid="{00000000-0005-0000-0000-000055B50000}"/>
    <cellStyle name="Nota 5 2 3 5 3" xfId="46553" xr:uid="{00000000-0005-0000-0000-000056B50000}"/>
    <cellStyle name="Nota 5 2 3 6" xfId="46554" xr:uid="{00000000-0005-0000-0000-000057B50000}"/>
    <cellStyle name="Nota 5 2 3 7" xfId="46555" xr:uid="{00000000-0005-0000-0000-000058B50000}"/>
    <cellStyle name="Nota 5 2 4" xfId="46556" xr:uid="{00000000-0005-0000-0000-000059B50000}"/>
    <cellStyle name="Nota 5 2 4 2" xfId="46557" xr:uid="{00000000-0005-0000-0000-00005AB50000}"/>
    <cellStyle name="Nota 5 2 4 2 2" xfId="46558" xr:uid="{00000000-0005-0000-0000-00005BB50000}"/>
    <cellStyle name="Nota 5 2 4 2 2 2" xfId="46559" xr:uid="{00000000-0005-0000-0000-00005CB50000}"/>
    <cellStyle name="Nota 5 2 4 2 2 3" xfId="46560" xr:uid="{00000000-0005-0000-0000-00005DB50000}"/>
    <cellStyle name="Nota 5 2 4 2 3" xfId="46561" xr:uid="{00000000-0005-0000-0000-00005EB50000}"/>
    <cellStyle name="Nota 5 2 4 2 4" xfId="46562" xr:uid="{00000000-0005-0000-0000-00005FB50000}"/>
    <cellStyle name="Nota 5 2 4 3" xfId="46563" xr:uid="{00000000-0005-0000-0000-000060B50000}"/>
    <cellStyle name="Nota 5 2 4 3 2" xfId="46564" xr:uid="{00000000-0005-0000-0000-000061B50000}"/>
    <cellStyle name="Nota 5 2 4 3 3" xfId="46565" xr:uid="{00000000-0005-0000-0000-000062B50000}"/>
    <cellStyle name="Nota 5 2 4 4" xfId="46566" xr:uid="{00000000-0005-0000-0000-000063B50000}"/>
    <cellStyle name="Nota 5 2 4 4 2" xfId="46567" xr:uid="{00000000-0005-0000-0000-000064B50000}"/>
    <cellStyle name="Nota 5 2 4 4 3" xfId="46568" xr:uid="{00000000-0005-0000-0000-000065B50000}"/>
    <cellStyle name="Nota 5 2 4 5" xfId="46569" xr:uid="{00000000-0005-0000-0000-000066B50000}"/>
    <cellStyle name="Nota 5 2 4 5 2" xfId="46570" xr:uid="{00000000-0005-0000-0000-000067B50000}"/>
    <cellStyle name="Nota 5 2 4 5 3" xfId="46571" xr:uid="{00000000-0005-0000-0000-000068B50000}"/>
    <cellStyle name="Nota 5 2 4 6" xfId="46572" xr:uid="{00000000-0005-0000-0000-000069B50000}"/>
    <cellStyle name="Nota 5 2 4 7" xfId="46573" xr:uid="{00000000-0005-0000-0000-00006AB50000}"/>
    <cellStyle name="Nota 5 2 5" xfId="46574" xr:uid="{00000000-0005-0000-0000-00006BB50000}"/>
    <cellStyle name="Nota 5 2 5 2" xfId="46575" xr:uid="{00000000-0005-0000-0000-00006CB50000}"/>
    <cellStyle name="Nota 5 2 5 2 2" xfId="46576" xr:uid="{00000000-0005-0000-0000-00006DB50000}"/>
    <cellStyle name="Nota 5 2 5 2 3" xfId="46577" xr:uid="{00000000-0005-0000-0000-00006EB50000}"/>
    <cellStyle name="Nota 5 2 5 3" xfId="46578" xr:uid="{00000000-0005-0000-0000-00006FB50000}"/>
    <cellStyle name="Nota 5 2 5 4" xfId="46579" xr:uid="{00000000-0005-0000-0000-000070B50000}"/>
    <cellStyle name="Nota 5 2 6" xfId="46580" xr:uid="{00000000-0005-0000-0000-000071B50000}"/>
    <cellStyle name="Nota 5 2 6 2" xfId="46581" xr:uid="{00000000-0005-0000-0000-000072B50000}"/>
    <cellStyle name="Nota 5 2 6 3" xfId="46582" xr:uid="{00000000-0005-0000-0000-000073B50000}"/>
    <cellStyle name="Nota 5 2 7" xfId="46583" xr:uid="{00000000-0005-0000-0000-000074B50000}"/>
    <cellStyle name="Nota 5 2 7 2" xfId="46584" xr:uid="{00000000-0005-0000-0000-000075B50000}"/>
    <cellStyle name="Nota 5 2 7 3" xfId="46585" xr:uid="{00000000-0005-0000-0000-000076B50000}"/>
    <cellStyle name="Nota 5 2 8" xfId="46586" xr:uid="{00000000-0005-0000-0000-000077B50000}"/>
    <cellStyle name="Nota 5 2 8 2" xfId="46587" xr:uid="{00000000-0005-0000-0000-000078B50000}"/>
    <cellStyle name="Nota 5 2 8 3" xfId="46588" xr:uid="{00000000-0005-0000-0000-000079B50000}"/>
    <cellStyle name="Nota 5 2 9" xfId="46589" xr:uid="{00000000-0005-0000-0000-00007AB50000}"/>
    <cellStyle name="Nota 5 3" xfId="46590" xr:uid="{00000000-0005-0000-0000-00007BB50000}"/>
    <cellStyle name="Nota 5 3 10" xfId="46591" xr:uid="{00000000-0005-0000-0000-00007CB50000}"/>
    <cellStyle name="Nota 5 3 2" xfId="46592" xr:uid="{00000000-0005-0000-0000-00007DB50000}"/>
    <cellStyle name="Nota 5 3 2 2" xfId="46593" xr:uid="{00000000-0005-0000-0000-00007EB50000}"/>
    <cellStyle name="Nota 5 3 2 2 2" xfId="46594" xr:uid="{00000000-0005-0000-0000-00007FB50000}"/>
    <cellStyle name="Nota 5 3 2 2 2 2" xfId="46595" xr:uid="{00000000-0005-0000-0000-000080B50000}"/>
    <cellStyle name="Nota 5 3 2 2 2 3" xfId="46596" xr:uid="{00000000-0005-0000-0000-000081B50000}"/>
    <cellStyle name="Nota 5 3 2 2 3" xfId="46597" xr:uid="{00000000-0005-0000-0000-000082B50000}"/>
    <cellStyle name="Nota 5 3 2 2 4" xfId="46598" xr:uid="{00000000-0005-0000-0000-000083B50000}"/>
    <cellStyle name="Nota 5 3 2 3" xfId="46599" xr:uid="{00000000-0005-0000-0000-000084B50000}"/>
    <cellStyle name="Nota 5 3 2 3 2" xfId="46600" xr:uid="{00000000-0005-0000-0000-000085B50000}"/>
    <cellStyle name="Nota 5 3 2 3 3" xfId="46601" xr:uid="{00000000-0005-0000-0000-000086B50000}"/>
    <cellStyle name="Nota 5 3 2 4" xfId="46602" xr:uid="{00000000-0005-0000-0000-000087B50000}"/>
    <cellStyle name="Nota 5 3 2 4 2" xfId="46603" xr:uid="{00000000-0005-0000-0000-000088B50000}"/>
    <cellStyle name="Nota 5 3 2 4 3" xfId="46604" xr:uid="{00000000-0005-0000-0000-000089B50000}"/>
    <cellStyle name="Nota 5 3 2 5" xfId="46605" xr:uid="{00000000-0005-0000-0000-00008AB50000}"/>
    <cellStyle name="Nota 5 3 2 5 2" xfId="46606" xr:uid="{00000000-0005-0000-0000-00008BB50000}"/>
    <cellStyle name="Nota 5 3 2 5 3" xfId="46607" xr:uid="{00000000-0005-0000-0000-00008CB50000}"/>
    <cellStyle name="Nota 5 3 2 6" xfId="46608" xr:uid="{00000000-0005-0000-0000-00008DB50000}"/>
    <cellStyle name="Nota 5 3 2 7" xfId="46609" xr:uid="{00000000-0005-0000-0000-00008EB50000}"/>
    <cellStyle name="Nota 5 3 3" xfId="46610" xr:uid="{00000000-0005-0000-0000-00008FB50000}"/>
    <cellStyle name="Nota 5 3 3 2" xfId="46611" xr:uid="{00000000-0005-0000-0000-000090B50000}"/>
    <cellStyle name="Nota 5 3 3 2 2" xfId="46612" xr:uid="{00000000-0005-0000-0000-000091B50000}"/>
    <cellStyle name="Nota 5 3 3 2 2 2" xfId="46613" xr:uid="{00000000-0005-0000-0000-000092B50000}"/>
    <cellStyle name="Nota 5 3 3 2 2 3" xfId="46614" xr:uid="{00000000-0005-0000-0000-000093B50000}"/>
    <cellStyle name="Nota 5 3 3 2 3" xfId="46615" xr:uid="{00000000-0005-0000-0000-000094B50000}"/>
    <cellStyle name="Nota 5 3 3 2 4" xfId="46616" xr:uid="{00000000-0005-0000-0000-000095B50000}"/>
    <cellStyle name="Nota 5 3 3 3" xfId="46617" xr:uid="{00000000-0005-0000-0000-000096B50000}"/>
    <cellStyle name="Nota 5 3 3 3 2" xfId="46618" xr:uid="{00000000-0005-0000-0000-000097B50000}"/>
    <cellStyle name="Nota 5 3 3 3 3" xfId="46619" xr:uid="{00000000-0005-0000-0000-000098B50000}"/>
    <cellStyle name="Nota 5 3 3 4" xfId="46620" xr:uid="{00000000-0005-0000-0000-000099B50000}"/>
    <cellStyle name="Nota 5 3 3 4 2" xfId="46621" xr:uid="{00000000-0005-0000-0000-00009AB50000}"/>
    <cellStyle name="Nota 5 3 3 4 3" xfId="46622" xr:uid="{00000000-0005-0000-0000-00009BB50000}"/>
    <cellStyle name="Nota 5 3 3 5" xfId="46623" xr:uid="{00000000-0005-0000-0000-00009CB50000}"/>
    <cellStyle name="Nota 5 3 3 5 2" xfId="46624" xr:uid="{00000000-0005-0000-0000-00009DB50000}"/>
    <cellStyle name="Nota 5 3 3 5 3" xfId="46625" xr:uid="{00000000-0005-0000-0000-00009EB50000}"/>
    <cellStyle name="Nota 5 3 3 6" xfId="46626" xr:uid="{00000000-0005-0000-0000-00009FB50000}"/>
    <cellStyle name="Nota 5 3 3 7" xfId="46627" xr:uid="{00000000-0005-0000-0000-0000A0B50000}"/>
    <cellStyle name="Nota 5 3 4" xfId="46628" xr:uid="{00000000-0005-0000-0000-0000A1B50000}"/>
    <cellStyle name="Nota 5 3 4 2" xfId="46629" xr:uid="{00000000-0005-0000-0000-0000A2B50000}"/>
    <cellStyle name="Nota 5 3 4 2 2" xfId="46630" xr:uid="{00000000-0005-0000-0000-0000A3B50000}"/>
    <cellStyle name="Nota 5 3 4 2 2 2" xfId="46631" xr:uid="{00000000-0005-0000-0000-0000A4B50000}"/>
    <cellStyle name="Nota 5 3 4 2 2 3" xfId="46632" xr:uid="{00000000-0005-0000-0000-0000A5B50000}"/>
    <cellStyle name="Nota 5 3 4 2 3" xfId="46633" xr:uid="{00000000-0005-0000-0000-0000A6B50000}"/>
    <cellStyle name="Nota 5 3 4 2 4" xfId="46634" xr:uid="{00000000-0005-0000-0000-0000A7B50000}"/>
    <cellStyle name="Nota 5 3 4 3" xfId="46635" xr:uid="{00000000-0005-0000-0000-0000A8B50000}"/>
    <cellStyle name="Nota 5 3 4 3 2" xfId="46636" xr:uid="{00000000-0005-0000-0000-0000A9B50000}"/>
    <cellStyle name="Nota 5 3 4 3 3" xfId="46637" xr:uid="{00000000-0005-0000-0000-0000AAB50000}"/>
    <cellStyle name="Nota 5 3 4 4" xfId="46638" xr:uid="{00000000-0005-0000-0000-0000ABB50000}"/>
    <cellStyle name="Nota 5 3 4 4 2" xfId="46639" xr:uid="{00000000-0005-0000-0000-0000ACB50000}"/>
    <cellStyle name="Nota 5 3 4 4 3" xfId="46640" xr:uid="{00000000-0005-0000-0000-0000ADB50000}"/>
    <cellStyle name="Nota 5 3 4 5" xfId="46641" xr:uid="{00000000-0005-0000-0000-0000AEB50000}"/>
    <cellStyle name="Nota 5 3 4 5 2" xfId="46642" xr:uid="{00000000-0005-0000-0000-0000AFB50000}"/>
    <cellStyle name="Nota 5 3 4 5 3" xfId="46643" xr:uid="{00000000-0005-0000-0000-0000B0B50000}"/>
    <cellStyle name="Nota 5 3 4 6" xfId="46644" xr:uid="{00000000-0005-0000-0000-0000B1B50000}"/>
    <cellStyle name="Nota 5 3 4 7" xfId="46645" xr:uid="{00000000-0005-0000-0000-0000B2B50000}"/>
    <cellStyle name="Nota 5 3 5" xfId="46646" xr:uid="{00000000-0005-0000-0000-0000B3B50000}"/>
    <cellStyle name="Nota 5 3 5 2" xfId="46647" xr:uid="{00000000-0005-0000-0000-0000B4B50000}"/>
    <cellStyle name="Nota 5 3 5 2 2" xfId="46648" xr:uid="{00000000-0005-0000-0000-0000B5B50000}"/>
    <cellStyle name="Nota 5 3 5 2 3" xfId="46649" xr:uid="{00000000-0005-0000-0000-0000B6B50000}"/>
    <cellStyle name="Nota 5 3 5 3" xfId="46650" xr:uid="{00000000-0005-0000-0000-0000B7B50000}"/>
    <cellStyle name="Nota 5 3 5 4" xfId="46651" xr:uid="{00000000-0005-0000-0000-0000B8B50000}"/>
    <cellStyle name="Nota 5 3 6" xfId="46652" xr:uid="{00000000-0005-0000-0000-0000B9B50000}"/>
    <cellStyle name="Nota 5 3 6 2" xfId="46653" xr:uid="{00000000-0005-0000-0000-0000BAB50000}"/>
    <cellStyle name="Nota 5 3 6 3" xfId="46654" xr:uid="{00000000-0005-0000-0000-0000BBB50000}"/>
    <cellStyle name="Nota 5 3 7" xfId="46655" xr:uid="{00000000-0005-0000-0000-0000BCB50000}"/>
    <cellStyle name="Nota 5 3 7 2" xfId="46656" xr:uid="{00000000-0005-0000-0000-0000BDB50000}"/>
    <cellStyle name="Nota 5 3 7 3" xfId="46657" xr:uid="{00000000-0005-0000-0000-0000BEB50000}"/>
    <cellStyle name="Nota 5 3 8" xfId="46658" xr:uid="{00000000-0005-0000-0000-0000BFB50000}"/>
    <cellStyle name="Nota 5 3 8 2" xfId="46659" xr:uid="{00000000-0005-0000-0000-0000C0B50000}"/>
    <cellStyle name="Nota 5 3 8 3" xfId="46660" xr:uid="{00000000-0005-0000-0000-0000C1B50000}"/>
    <cellStyle name="Nota 5 3 9" xfId="46661" xr:uid="{00000000-0005-0000-0000-0000C2B50000}"/>
    <cellStyle name="Nota 5 4" xfId="46662" xr:uid="{00000000-0005-0000-0000-0000C3B50000}"/>
    <cellStyle name="Nota 5 4 2" xfId="46663" xr:uid="{00000000-0005-0000-0000-0000C4B50000}"/>
    <cellStyle name="Nota 5 4 2 2" xfId="46664" xr:uid="{00000000-0005-0000-0000-0000C5B50000}"/>
    <cellStyle name="Nota 5 4 2 2 2" xfId="46665" xr:uid="{00000000-0005-0000-0000-0000C6B50000}"/>
    <cellStyle name="Nota 5 4 2 2 2 2" xfId="46666" xr:uid="{00000000-0005-0000-0000-0000C7B50000}"/>
    <cellStyle name="Nota 5 4 2 2 2 3" xfId="46667" xr:uid="{00000000-0005-0000-0000-0000C8B50000}"/>
    <cellStyle name="Nota 5 4 2 2 3" xfId="46668" xr:uid="{00000000-0005-0000-0000-0000C9B50000}"/>
    <cellStyle name="Nota 5 4 2 2 4" xfId="46669" xr:uid="{00000000-0005-0000-0000-0000CAB50000}"/>
    <cellStyle name="Nota 5 4 2 3" xfId="46670" xr:uid="{00000000-0005-0000-0000-0000CBB50000}"/>
    <cellStyle name="Nota 5 4 2 3 2" xfId="46671" xr:uid="{00000000-0005-0000-0000-0000CCB50000}"/>
    <cellStyle name="Nota 5 4 2 3 3" xfId="46672" xr:uid="{00000000-0005-0000-0000-0000CDB50000}"/>
    <cellStyle name="Nota 5 4 2 4" xfId="46673" xr:uid="{00000000-0005-0000-0000-0000CEB50000}"/>
    <cellStyle name="Nota 5 4 2 4 2" xfId="46674" xr:uid="{00000000-0005-0000-0000-0000CFB50000}"/>
    <cellStyle name="Nota 5 4 2 4 3" xfId="46675" xr:uid="{00000000-0005-0000-0000-0000D0B50000}"/>
    <cellStyle name="Nota 5 4 2 5" xfId="46676" xr:uid="{00000000-0005-0000-0000-0000D1B50000}"/>
    <cellStyle name="Nota 5 4 2 5 2" xfId="46677" xr:uid="{00000000-0005-0000-0000-0000D2B50000}"/>
    <cellStyle name="Nota 5 4 2 5 3" xfId="46678" xr:uid="{00000000-0005-0000-0000-0000D3B50000}"/>
    <cellStyle name="Nota 5 4 2 6" xfId="46679" xr:uid="{00000000-0005-0000-0000-0000D4B50000}"/>
    <cellStyle name="Nota 5 4 2 7" xfId="46680" xr:uid="{00000000-0005-0000-0000-0000D5B50000}"/>
    <cellStyle name="Nota 5 5" xfId="46681" xr:uid="{00000000-0005-0000-0000-0000D6B50000}"/>
    <cellStyle name="Nota 5 5 2" xfId="46682" xr:uid="{00000000-0005-0000-0000-0000D7B50000}"/>
    <cellStyle name="Nota 5 5 2 2" xfId="46683" xr:uid="{00000000-0005-0000-0000-0000D8B50000}"/>
    <cellStyle name="Nota 5 5 2 2 2" xfId="46684" xr:uid="{00000000-0005-0000-0000-0000D9B50000}"/>
    <cellStyle name="Nota 5 5 2 2 3" xfId="46685" xr:uid="{00000000-0005-0000-0000-0000DAB50000}"/>
    <cellStyle name="Nota 5 5 2 3" xfId="46686" xr:uid="{00000000-0005-0000-0000-0000DBB50000}"/>
    <cellStyle name="Nota 5 5 2 4" xfId="46687" xr:uid="{00000000-0005-0000-0000-0000DCB50000}"/>
    <cellStyle name="Nota 5 5 3" xfId="46688" xr:uid="{00000000-0005-0000-0000-0000DDB50000}"/>
    <cellStyle name="Nota 5 5 3 2" xfId="46689" xr:uid="{00000000-0005-0000-0000-0000DEB50000}"/>
    <cellStyle name="Nota 5 5 3 3" xfId="46690" xr:uid="{00000000-0005-0000-0000-0000DFB50000}"/>
    <cellStyle name="Nota 5 5 4" xfId="46691" xr:uid="{00000000-0005-0000-0000-0000E0B50000}"/>
    <cellStyle name="Nota 5 5 4 2" xfId="46692" xr:uid="{00000000-0005-0000-0000-0000E1B50000}"/>
    <cellStyle name="Nota 5 5 4 3" xfId="46693" xr:uid="{00000000-0005-0000-0000-0000E2B50000}"/>
    <cellStyle name="Nota 5 5 5" xfId="46694" xr:uid="{00000000-0005-0000-0000-0000E3B50000}"/>
    <cellStyle name="Nota 5 5 5 2" xfId="46695" xr:uid="{00000000-0005-0000-0000-0000E4B50000}"/>
    <cellStyle name="Nota 5 5 5 3" xfId="46696" xr:uid="{00000000-0005-0000-0000-0000E5B50000}"/>
    <cellStyle name="Nota 5 5 6" xfId="46697" xr:uid="{00000000-0005-0000-0000-0000E6B50000}"/>
    <cellStyle name="Nota 5 5 7" xfId="46698" xr:uid="{00000000-0005-0000-0000-0000E7B50000}"/>
    <cellStyle name="Nota 5 6" xfId="46699" xr:uid="{00000000-0005-0000-0000-0000E8B50000}"/>
    <cellStyle name="Nota 5 6 2" xfId="46700" xr:uid="{00000000-0005-0000-0000-0000E9B50000}"/>
    <cellStyle name="Nota 5 6 2 2" xfId="46701" xr:uid="{00000000-0005-0000-0000-0000EAB50000}"/>
    <cellStyle name="Nota 5 6 2 2 2" xfId="46702" xr:uid="{00000000-0005-0000-0000-0000EBB50000}"/>
    <cellStyle name="Nota 5 6 2 2 3" xfId="46703" xr:uid="{00000000-0005-0000-0000-0000ECB50000}"/>
    <cellStyle name="Nota 5 6 2 3" xfId="46704" xr:uid="{00000000-0005-0000-0000-0000EDB50000}"/>
    <cellStyle name="Nota 5 6 2 4" xfId="46705" xr:uid="{00000000-0005-0000-0000-0000EEB50000}"/>
    <cellStyle name="Nota 5 6 3" xfId="46706" xr:uid="{00000000-0005-0000-0000-0000EFB50000}"/>
    <cellStyle name="Nota 5 6 3 2" xfId="46707" xr:uid="{00000000-0005-0000-0000-0000F0B50000}"/>
    <cellStyle name="Nota 5 6 3 3" xfId="46708" xr:uid="{00000000-0005-0000-0000-0000F1B50000}"/>
    <cellStyle name="Nota 5 6 4" xfId="46709" xr:uid="{00000000-0005-0000-0000-0000F2B50000}"/>
    <cellStyle name="Nota 5 6 4 2" xfId="46710" xr:uid="{00000000-0005-0000-0000-0000F3B50000}"/>
    <cellStyle name="Nota 5 6 4 3" xfId="46711" xr:uid="{00000000-0005-0000-0000-0000F4B50000}"/>
    <cellStyle name="Nota 5 6 5" xfId="46712" xr:uid="{00000000-0005-0000-0000-0000F5B50000}"/>
    <cellStyle name="Nota 5 6 5 2" xfId="46713" xr:uid="{00000000-0005-0000-0000-0000F6B50000}"/>
    <cellStyle name="Nota 5 6 5 3" xfId="46714" xr:uid="{00000000-0005-0000-0000-0000F7B50000}"/>
    <cellStyle name="Nota 5 6 6" xfId="46715" xr:uid="{00000000-0005-0000-0000-0000F8B50000}"/>
    <cellStyle name="Nota 5 6 7" xfId="46716" xr:uid="{00000000-0005-0000-0000-0000F9B50000}"/>
    <cellStyle name="Nota 5 7" xfId="46717" xr:uid="{00000000-0005-0000-0000-0000FAB50000}"/>
    <cellStyle name="Nota 5 7 2" xfId="46718" xr:uid="{00000000-0005-0000-0000-0000FBB50000}"/>
    <cellStyle name="Nota 5 7 2 2" xfId="46719" xr:uid="{00000000-0005-0000-0000-0000FCB50000}"/>
    <cellStyle name="Nota 5 7 2 3" xfId="46720" xr:uid="{00000000-0005-0000-0000-0000FDB50000}"/>
    <cellStyle name="Nota 5 7 3" xfId="46721" xr:uid="{00000000-0005-0000-0000-0000FEB50000}"/>
    <cellStyle name="Nota 5 7 4" xfId="46722" xr:uid="{00000000-0005-0000-0000-0000FFB50000}"/>
    <cellStyle name="Nota 5 8" xfId="46723" xr:uid="{00000000-0005-0000-0000-000000B60000}"/>
    <cellStyle name="Nota 5 8 2" xfId="46724" xr:uid="{00000000-0005-0000-0000-000001B60000}"/>
    <cellStyle name="Nota 5 8 3" xfId="46725" xr:uid="{00000000-0005-0000-0000-000002B60000}"/>
    <cellStyle name="Nota 5 9" xfId="46726" xr:uid="{00000000-0005-0000-0000-000003B60000}"/>
    <cellStyle name="Nota 5 9 2" xfId="46727" xr:uid="{00000000-0005-0000-0000-000004B60000}"/>
    <cellStyle name="Nota 5 9 3" xfId="46728" xr:uid="{00000000-0005-0000-0000-000005B60000}"/>
    <cellStyle name="Nota 6" xfId="46729" xr:uid="{00000000-0005-0000-0000-000006B60000}"/>
    <cellStyle name="Nota 6 10" xfId="46730" xr:uid="{00000000-0005-0000-0000-000007B60000}"/>
    <cellStyle name="Nota 6 10 2" xfId="46731" xr:uid="{00000000-0005-0000-0000-000008B60000}"/>
    <cellStyle name="Nota 6 10 3" xfId="46732" xr:uid="{00000000-0005-0000-0000-000009B60000}"/>
    <cellStyle name="Nota 6 11" xfId="46733" xr:uid="{00000000-0005-0000-0000-00000AB60000}"/>
    <cellStyle name="Nota 6 12" xfId="46734" xr:uid="{00000000-0005-0000-0000-00000BB60000}"/>
    <cellStyle name="Nota 6 2" xfId="46735" xr:uid="{00000000-0005-0000-0000-00000CB60000}"/>
    <cellStyle name="Nota 6 2 10" xfId="46736" xr:uid="{00000000-0005-0000-0000-00000DB60000}"/>
    <cellStyle name="Nota 6 2 2" xfId="46737" xr:uid="{00000000-0005-0000-0000-00000EB60000}"/>
    <cellStyle name="Nota 6 2 2 2" xfId="46738" xr:uid="{00000000-0005-0000-0000-00000FB60000}"/>
    <cellStyle name="Nota 6 2 2 2 2" xfId="46739" xr:uid="{00000000-0005-0000-0000-000010B60000}"/>
    <cellStyle name="Nota 6 2 2 2 2 2" xfId="46740" xr:uid="{00000000-0005-0000-0000-000011B60000}"/>
    <cellStyle name="Nota 6 2 2 2 2 3" xfId="46741" xr:uid="{00000000-0005-0000-0000-000012B60000}"/>
    <cellStyle name="Nota 6 2 2 2 3" xfId="46742" xr:uid="{00000000-0005-0000-0000-000013B60000}"/>
    <cellStyle name="Nota 6 2 2 2 4" xfId="46743" xr:uid="{00000000-0005-0000-0000-000014B60000}"/>
    <cellStyle name="Nota 6 2 2 3" xfId="46744" xr:uid="{00000000-0005-0000-0000-000015B60000}"/>
    <cellStyle name="Nota 6 2 2 3 2" xfId="46745" xr:uid="{00000000-0005-0000-0000-000016B60000}"/>
    <cellStyle name="Nota 6 2 2 3 3" xfId="46746" xr:uid="{00000000-0005-0000-0000-000017B60000}"/>
    <cellStyle name="Nota 6 2 2 4" xfId="46747" xr:uid="{00000000-0005-0000-0000-000018B60000}"/>
    <cellStyle name="Nota 6 2 2 4 2" xfId="46748" xr:uid="{00000000-0005-0000-0000-000019B60000}"/>
    <cellStyle name="Nota 6 2 2 4 3" xfId="46749" xr:uid="{00000000-0005-0000-0000-00001AB60000}"/>
    <cellStyle name="Nota 6 2 2 5" xfId="46750" xr:uid="{00000000-0005-0000-0000-00001BB60000}"/>
    <cellStyle name="Nota 6 2 2 5 2" xfId="46751" xr:uid="{00000000-0005-0000-0000-00001CB60000}"/>
    <cellStyle name="Nota 6 2 2 5 3" xfId="46752" xr:uid="{00000000-0005-0000-0000-00001DB60000}"/>
    <cellStyle name="Nota 6 2 2 6" xfId="46753" xr:uid="{00000000-0005-0000-0000-00001EB60000}"/>
    <cellStyle name="Nota 6 2 2 7" xfId="46754" xr:uid="{00000000-0005-0000-0000-00001FB60000}"/>
    <cellStyle name="Nota 6 2 3" xfId="46755" xr:uid="{00000000-0005-0000-0000-000020B60000}"/>
    <cellStyle name="Nota 6 2 3 2" xfId="46756" xr:uid="{00000000-0005-0000-0000-000021B60000}"/>
    <cellStyle name="Nota 6 2 3 2 2" xfId="46757" xr:uid="{00000000-0005-0000-0000-000022B60000}"/>
    <cellStyle name="Nota 6 2 3 2 2 2" xfId="46758" xr:uid="{00000000-0005-0000-0000-000023B60000}"/>
    <cellStyle name="Nota 6 2 3 2 2 3" xfId="46759" xr:uid="{00000000-0005-0000-0000-000024B60000}"/>
    <cellStyle name="Nota 6 2 3 2 3" xfId="46760" xr:uid="{00000000-0005-0000-0000-000025B60000}"/>
    <cellStyle name="Nota 6 2 3 2 4" xfId="46761" xr:uid="{00000000-0005-0000-0000-000026B60000}"/>
    <cellStyle name="Nota 6 2 3 3" xfId="46762" xr:uid="{00000000-0005-0000-0000-000027B60000}"/>
    <cellStyle name="Nota 6 2 3 3 2" xfId="46763" xr:uid="{00000000-0005-0000-0000-000028B60000}"/>
    <cellStyle name="Nota 6 2 3 3 3" xfId="46764" xr:uid="{00000000-0005-0000-0000-000029B60000}"/>
    <cellStyle name="Nota 6 2 3 4" xfId="46765" xr:uid="{00000000-0005-0000-0000-00002AB60000}"/>
    <cellStyle name="Nota 6 2 3 4 2" xfId="46766" xr:uid="{00000000-0005-0000-0000-00002BB60000}"/>
    <cellStyle name="Nota 6 2 3 4 3" xfId="46767" xr:uid="{00000000-0005-0000-0000-00002CB60000}"/>
    <cellStyle name="Nota 6 2 3 5" xfId="46768" xr:uid="{00000000-0005-0000-0000-00002DB60000}"/>
    <cellStyle name="Nota 6 2 3 5 2" xfId="46769" xr:uid="{00000000-0005-0000-0000-00002EB60000}"/>
    <cellStyle name="Nota 6 2 3 5 3" xfId="46770" xr:uid="{00000000-0005-0000-0000-00002FB60000}"/>
    <cellStyle name="Nota 6 2 3 6" xfId="46771" xr:uid="{00000000-0005-0000-0000-000030B60000}"/>
    <cellStyle name="Nota 6 2 3 7" xfId="46772" xr:uid="{00000000-0005-0000-0000-000031B60000}"/>
    <cellStyle name="Nota 6 2 4" xfId="46773" xr:uid="{00000000-0005-0000-0000-000032B60000}"/>
    <cellStyle name="Nota 6 2 4 2" xfId="46774" xr:uid="{00000000-0005-0000-0000-000033B60000}"/>
    <cellStyle name="Nota 6 2 4 2 2" xfId="46775" xr:uid="{00000000-0005-0000-0000-000034B60000}"/>
    <cellStyle name="Nota 6 2 4 2 2 2" xfId="46776" xr:uid="{00000000-0005-0000-0000-000035B60000}"/>
    <cellStyle name="Nota 6 2 4 2 2 3" xfId="46777" xr:uid="{00000000-0005-0000-0000-000036B60000}"/>
    <cellStyle name="Nota 6 2 4 2 3" xfId="46778" xr:uid="{00000000-0005-0000-0000-000037B60000}"/>
    <cellStyle name="Nota 6 2 4 2 4" xfId="46779" xr:uid="{00000000-0005-0000-0000-000038B60000}"/>
    <cellStyle name="Nota 6 2 4 3" xfId="46780" xr:uid="{00000000-0005-0000-0000-000039B60000}"/>
    <cellStyle name="Nota 6 2 4 3 2" xfId="46781" xr:uid="{00000000-0005-0000-0000-00003AB60000}"/>
    <cellStyle name="Nota 6 2 4 3 3" xfId="46782" xr:uid="{00000000-0005-0000-0000-00003BB60000}"/>
    <cellStyle name="Nota 6 2 4 4" xfId="46783" xr:uid="{00000000-0005-0000-0000-00003CB60000}"/>
    <cellStyle name="Nota 6 2 4 4 2" xfId="46784" xr:uid="{00000000-0005-0000-0000-00003DB60000}"/>
    <cellStyle name="Nota 6 2 4 4 3" xfId="46785" xr:uid="{00000000-0005-0000-0000-00003EB60000}"/>
    <cellStyle name="Nota 6 2 4 5" xfId="46786" xr:uid="{00000000-0005-0000-0000-00003FB60000}"/>
    <cellStyle name="Nota 6 2 4 5 2" xfId="46787" xr:uid="{00000000-0005-0000-0000-000040B60000}"/>
    <cellStyle name="Nota 6 2 4 5 3" xfId="46788" xr:uid="{00000000-0005-0000-0000-000041B60000}"/>
    <cellStyle name="Nota 6 2 4 6" xfId="46789" xr:uid="{00000000-0005-0000-0000-000042B60000}"/>
    <cellStyle name="Nota 6 2 4 7" xfId="46790" xr:uid="{00000000-0005-0000-0000-000043B60000}"/>
    <cellStyle name="Nota 6 2 5" xfId="46791" xr:uid="{00000000-0005-0000-0000-000044B60000}"/>
    <cellStyle name="Nota 6 2 5 2" xfId="46792" xr:uid="{00000000-0005-0000-0000-000045B60000}"/>
    <cellStyle name="Nota 6 2 5 2 2" xfId="46793" xr:uid="{00000000-0005-0000-0000-000046B60000}"/>
    <cellStyle name="Nota 6 2 5 2 3" xfId="46794" xr:uid="{00000000-0005-0000-0000-000047B60000}"/>
    <cellStyle name="Nota 6 2 5 3" xfId="46795" xr:uid="{00000000-0005-0000-0000-000048B60000}"/>
    <cellStyle name="Nota 6 2 5 4" xfId="46796" xr:uid="{00000000-0005-0000-0000-000049B60000}"/>
    <cellStyle name="Nota 6 2 6" xfId="46797" xr:uid="{00000000-0005-0000-0000-00004AB60000}"/>
    <cellStyle name="Nota 6 2 6 2" xfId="46798" xr:uid="{00000000-0005-0000-0000-00004BB60000}"/>
    <cellStyle name="Nota 6 2 6 3" xfId="46799" xr:uid="{00000000-0005-0000-0000-00004CB60000}"/>
    <cellStyle name="Nota 6 2 7" xfId="46800" xr:uid="{00000000-0005-0000-0000-00004DB60000}"/>
    <cellStyle name="Nota 6 2 7 2" xfId="46801" xr:uid="{00000000-0005-0000-0000-00004EB60000}"/>
    <cellStyle name="Nota 6 2 7 3" xfId="46802" xr:uid="{00000000-0005-0000-0000-00004FB60000}"/>
    <cellStyle name="Nota 6 2 8" xfId="46803" xr:uid="{00000000-0005-0000-0000-000050B60000}"/>
    <cellStyle name="Nota 6 2 8 2" xfId="46804" xr:uid="{00000000-0005-0000-0000-000051B60000}"/>
    <cellStyle name="Nota 6 2 8 3" xfId="46805" xr:uid="{00000000-0005-0000-0000-000052B60000}"/>
    <cellStyle name="Nota 6 2 9" xfId="46806" xr:uid="{00000000-0005-0000-0000-000053B60000}"/>
    <cellStyle name="Nota 6 3" xfId="46807" xr:uid="{00000000-0005-0000-0000-000054B60000}"/>
    <cellStyle name="Nota 6 3 10" xfId="46808" xr:uid="{00000000-0005-0000-0000-000055B60000}"/>
    <cellStyle name="Nota 6 3 2" xfId="46809" xr:uid="{00000000-0005-0000-0000-000056B60000}"/>
    <cellStyle name="Nota 6 3 2 2" xfId="46810" xr:uid="{00000000-0005-0000-0000-000057B60000}"/>
    <cellStyle name="Nota 6 3 2 2 2" xfId="46811" xr:uid="{00000000-0005-0000-0000-000058B60000}"/>
    <cellStyle name="Nota 6 3 2 2 2 2" xfId="46812" xr:uid="{00000000-0005-0000-0000-000059B60000}"/>
    <cellStyle name="Nota 6 3 2 2 2 3" xfId="46813" xr:uid="{00000000-0005-0000-0000-00005AB60000}"/>
    <cellStyle name="Nota 6 3 2 2 3" xfId="46814" xr:uid="{00000000-0005-0000-0000-00005BB60000}"/>
    <cellStyle name="Nota 6 3 2 2 4" xfId="46815" xr:uid="{00000000-0005-0000-0000-00005CB60000}"/>
    <cellStyle name="Nota 6 3 2 3" xfId="46816" xr:uid="{00000000-0005-0000-0000-00005DB60000}"/>
    <cellStyle name="Nota 6 3 2 3 2" xfId="46817" xr:uid="{00000000-0005-0000-0000-00005EB60000}"/>
    <cellStyle name="Nota 6 3 2 3 3" xfId="46818" xr:uid="{00000000-0005-0000-0000-00005FB60000}"/>
    <cellStyle name="Nota 6 3 2 4" xfId="46819" xr:uid="{00000000-0005-0000-0000-000060B60000}"/>
    <cellStyle name="Nota 6 3 2 4 2" xfId="46820" xr:uid="{00000000-0005-0000-0000-000061B60000}"/>
    <cellStyle name="Nota 6 3 2 4 3" xfId="46821" xr:uid="{00000000-0005-0000-0000-000062B60000}"/>
    <cellStyle name="Nota 6 3 2 5" xfId="46822" xr:uid="{00000000-0005-0000-0000-000063B60000}"/>
    <cellStyle name="Nota 6 3 2 5 2" xfId="46823" xr:uid="{00000000-0005-0000-0000-000064B60000}"/>
    <cellStyle name="Nota 6 3 2 5 3" xfId="46824" xr:uid="{00000000-0005-0000-0000-000065B60000}"/>
    <cellStyle name="Nota 6 3 2 6" xfId="46825" xr:uid="{00000000-0005-0000-0000-000066B60000}"/>
    <cellStyle name="Nota 6 3 2 7" xfId="46826" xr:uid="{00000000-0005-0000-0000-000067B60000}"/>
    <cellStyle name="Nota 6 3 3" xfId="46827" xr:uid="{00000000-0005-0000-0000-000068B60000}"/>
    <cellStyle name="Nota 6 3 3 2" xfId="46828" xr:uid="{00000000-0005-0000-0000-000069B60000}"/>
    <cellStyle name="Nota 6 3 3 2 2" xfId="46829" xr:uid="{00000000-0005-0000-0000-00006AB60000}"/>
    <cellStyle name="Nota 6 3 3 2 2 2" xfId="46830" xr:uid="{00000000-0005-0000-0000-00006BB60000}"/>
    <cellStyle name="Nota 6 3 3 2 2 3" xfId="46831" xr:uid="{00000000-0005-0000-0000-00006CB60000}"/>
    <cellStyle name="Nota 6 3 3 2 3" xfId="46832" xr:uid="{00000000-0005-0000-0000-00006DB60000}"/>
    <cellStyle name="Nota 6 3 3 2 4" xfId="46833" xr:uid="{00000000-0005-0000-0000-00006EB60000}"/>
    <cellStyle name="Nota 6 3 3 3" xfId="46834" xr:uid="{00000000-0005-0000-0000-00006FB60000}"/>
    <cellStyle name="Nota 6 3 3 3 2" xfId="46835" xr:uid="{00000000-0005-0000-0000-000070B60000}"/>
    <cellStyle name="Nota 6 3 3 3 3" xfId="46836" xr:uid="{00000000-0005-0000-0000-000071B60000}"/>
    <cellStyle name="Nota 6 3 3 4" xfId="46837" xr:uid="{00000000-0005-0000-0000-000072B60000}"/>
    <cellStyle name="Nota 6 3 3 4 2" xfId="46838" xr:uid="{00000000-0005-0000-0000-000073B60000}"/>
    <cellStyle name="Nota 6 3 3 4 3" xfId="46839" xr:uid="{00000000-0005-0000-0000-000074B60000}"/>
    <cellStyle name="Nota 6 3 3 5" xfId="46840" xr:uid="{00000000-0005-0000-0000-000075B60000}"/>
    <cellStyle name="Nota 6 3 3 5 2" xfId="46841" xr:uid="{00000000-0005-0000-0000-000076B60000}"/>
    <cellStyle name="Nota 6 3 3 5 3" xfId="46842" xr:uid="{00000000-0005-0000-0000-000077B60000}"/>
    <cellStyle name="Nota 6 3 3 6" xfId="46843" xr:uid="{00000000-0005-0000-0000-000078B60000}"/>
    <cellStyle name="Nota 6 3 3 7" xfId="46844" xr:uid="{00000000-0005-0000-0000-000079B60000}"/>
    <cellStyle name="Nota 6 3 4" xfId="46845" xr:uid="{00000000-0005-0000-0000-00007AB60000}"/>
    <cellStyle name="Nota 6 3 4 2" xfId="46846" xr:uid="{00000000-0005-0000-0000-00007BB60000}"/>
    <cellStyle name="Nota 6 3 4 2 2" xfId="46847" xr:uid="{00000000-0005-0000-0000-00007CB60000}"/>
    <cellStyle name="Nota 6 3 4 2 2 2" xfId="46848" xr:uid="{00000000-0005-0000-0000-00007DB60000}"/>
    <cellStyle name="Nota 6 3 4 2 2 3" xfId="46849" xr:uid="{00000000-0005-0000-0000-00007EB60000}"/>
    <cellStyle name="Nota 6 3 4 2 3" xfId="46850" xr:uid="{00000000-0005-0000-0000-00007FB60000}"/>
    <cellStyle name="Nota 6 3 4 2 4" xfId="46851" xr:uid="{00000000-0005-0000-0000-000080B60000}"/>
    <cellStyle name="Nota 6 3 4 3" xfId="46852" xr:uid="{00000000-0005-0000-0000-000081B60000}"/>
    <cellStyle name="Nota 6 3 4 3 2" xfId="46853" xr:uid="{00000000-0005-0000-0000-000082B60000}"/>
    <cellStyle name="Nota 6 3 4 3 3" xfId="46854" xr:uid="{00000000-0005-0000-0000-000083B60000}"/>
    <cellStyle name="Nota 6 3 4 4" xfId="46855" xr:uid="{00000000-0005-0000-0000-000084B60000}"/>
    <cellStyle name="Nota 6 3 4 4 2" xfId="46856" xr:uid="{00000000-0005-0000-0000-000085B60000}"/>
    <cellStyle name="Nota 6 3 4 4 3" xfId="46857" xr:uid="{00000000-0005-0000-0000-000086B60000}"/>
    <cellStyle name="Nota 6 3 4 5" xfId="46858" xr:uid="{00000000-0005-0000-0000-000087B60000}"/>
    <cellStyle name="Nota 6 3 4 5 2" xfId="46859" xr:uid="{00000000-0005-0000-0000-000088B60000}"/>
    <cellStyle name="Nota 6 3 4 5 3" xfId="46860" xr:uid="{00000000-0005-0000-0000-000089B60000}"/>
    <cellStyle name="Nota 6 3 4 6" xfId="46861" xr:uid="{00000000-0005-0000-0000-00008AB60000}"/>
    <cellStyle name="Nota 6 3 4 7" xfId="46862" xr:uid="{00000000-0005-0000-0000-00008BB60000}"/>
    <cellStyle name="Nota 6 3 5" xfId="46863" xr:uid="{00000000-0005-0000-0000-00008CB60000}"/>
    <cellStyle name="Nota 6 3 5 2" xfId="46864" xr:uid="{00000000-0005-0000-0000-00008DB60000}"/>
    <cellStyle name="Nota 6 3 5 2 2" xfId="46865" xr:uid="{00000000-0005-0000-0000-00008EB60000}"/>
    <cellStyle name="Nota 6 3 5 2 3" xfId="46866" xr:uid="{00000000-0005-0000-0000-00008FB60000}"/>
    <cellStyle name="Nota 6 3 5 3" xfId="46867" xr:uid="{00000000-0005-0000-0000-000090B60000}"/>
    <cellStyle name="Nota 6 3 5 4" xfId="46868" xr:uid="{00000000-0005-0000-0000-000091B60000}"/>
    <cellStyle name="Nota 6 3 6" xfId="46869" xr:uid="{00000000-0005-0000-0000-000092B60000}"/>
    <cellStyle name="Nota 6 3 6 2" xfId="46870" xr:uid="{00000000-0005-0000-0000-000093B60000}"/>
    <cellStyle name="Nota 6 3 6 3" xfId="46871" xr:uid="{00000000-0005-0000-0000-000094B60000}"/>
    <cellStyle name="Nota 6 3 7" xfId="46872" xr:uid="{00000000-0005-0000-0000-000095B60000}"/>
    <cellStyle name="Nota 6 3 7 2" xfId="46873" xr:uid="{00000000-0005-0000-0000-000096B60000}"/>
    <cellStyle name="Nota 6 3 7 3" xfId="46874" xr:uid="{00000000-0005-0000-0000-000097B60000}"/>
    <cellStyle name="Nota 6 3 8" xfId="46875" xr:uid="{00000000-0005-0000-0000-000098B60000}"/>
    <cellStyle name="Nota 6 3 8 2" xfId="46876" xr:uid="{00000000-0005-0000-0000-000099B60000}"/>
    <cellStyle name="Nota 6 3 8 3" xfId="46877" xr:uid="{00000000-0005-0000-0000-00009AB60000}"/>
    <cellStyle name="Nota 6 3 9" xfId="46878" xr:uid="{00000000-0005-0000-0000-00009BB60000}"/>
    <cellStyle name="Nota 6 4" xfId="46879" xr:uid="{00000000-0005-0000-0000-00009CB60000}"/>
    <cellStyle name="Nota 6 4 2" xfId="46880" xr:uid="{00000000-0005-0000-0000-00009DB60000}"/>
    <cellStyle name="Nota 6 4 2 2" xfId="46881" xr:uid="{00000000-0005-0000-0000-00009EB60000}"/>
    <cellStyle name="Nota 6 4 2 2 2" xfId="46882" xr:uid="{00000000-0005-0000-0000-00009FB60000}"/>
    <cellStyle name="Nota 6 4 2 2 2 2" xfId="46883" xr:uid="{00000000-0005-0000-0000-0000A0B60000}"/>
    <cellStyle name="Nota 6 4 2 2 2 3" xfId="46884" xr:uid="{00000000-0005-0000-0000-0000A1B60000}"/>
    <cellStyle name="Nota 6 4 2 2 3" xfId="46885" xr:uid="{00000000-0005-0000-0000-0000A2B60000}"/>
    <cellStyle name="Nota 6 4 2 2 4" xfId="46886" xr:uid="{00000000-0005-0000-0000-0000A3B60000}"/>
    <cellStyle name="Nota 6 4 2 3" xfId="46887" xr:uid="{00000000-0005-0000-0000-0000A4B60000}"/>
    <cellStyle name="Nota 6 4 2 3 2" xfId="46888" xr:uid="{00000000-0005-0000-0000-0000A5B60000}"/>
    <cellStyle name="Nota 6 4 2 3 3" xfId="46889" xr:uid="{00000000-0005-0000-0000-0000A6B60000}"/>
    <cellStyle name="Nota 6 4 2 4" xfId="46890" xr:uid="{00000000-0005-0000-0000-0000A7B60000}"/>
    <cellStyle name="Nota 6 4 2 4 2" xfId="46891" xr:uid="{00000000-0005-0000-0000-0000A8B60000}"/>
    <cellStyle name="Nota 6 4 2 4 3" xfId="46892" xr:uid="{00000000-0005-0000-0000-0000A9B60000}"/>
    <cellStyle name="Nota 6 4 2 5" xfId="46893" xr:uid="{00000000-0005-0000-0000-0000AAB60000}"/>
    <cellStyle name="Nota 6 4 2 5 2" xfId="46894" xr:uid="{00000000-0005-0000-0000-0000ABB60000}"/>
    <cellStyle name="Nota 6 4 2 5 3" xfId="46895" xr:uid="{00000000-0005-0000-0000-0000ACB60000}"/>
    <cellStyle name="Nota 6 4 2 6" xfId="46896" xr:uid="{00000000-0005-0000-0000-0000ADB60000}"/>
    <cellStyle name="Nota 6 4 2 7" xfId="46897" xr:uid="{00000000-0005-0000-0000-0000AEB60000}"/>
    <cellStyle name="Nota 6 5" xfId="46898" xr:uid="{00000000-0005-0000-0000-0000AFB60000}"/>
    <cellStyle name="Nota 6 5 2" xfId="46899" xr:uid="{00000000-0005-0000-0000-0000B0B60000}"/>
    <cellStyle name="Nota 6 5 2 2" xfId="46900" xr:uid="{00000000-0005-0000-0000-0000B1B60000}"/>
    <cellStyle name="Nota 6 5 2 2 2" xfId="46901" xr:uid="{00000000-0005-0000-0000-0000B2B60000}"/>
    <cellStyle name="Nota 6 5 2 2 3" xfId="46902" xr:uid="{00000000-0005-0000-0000-0000B3B60000}"/>
    <cellStyle name="Nota 6 5 2 3" xfId="46903" xr:uid="{00000000-0005-0000-0000-0000B4B60000}"/>
    <cellStyle name="Nota 6 5 2 4" xfId="46904" xr:uid="{00000000-0005-0000-0000-0000B5B60000}"/>
    <cellStyle name="Nota 6 5 3" xfId="46905" xr:uid="{00000000-0005-0000-0000-0000B6B60000}"/>
    <cellStyle name="Nota 6 5 3 2" xfId="46906" xr:uid="{00000000-0005-0000-0000-0000B7B60000}"/>
    <cellStyle name="Nota 6 5 3 3" xfId="46907" xr:uid="{00000000-0005-0000-0000-0000B8B60000}"/>
    <cellStyle name="Nota 6 5 4" xfId="46908" xr:uid="{00000000-0005-0000-0000-0000B9B60000}"/>
    <cellStyle name="Nota 6 5 4 2" xfId="46909" xr:uid="{00000000-0005-0000-0000-0000BAB60000}"/>
    <cellStyle name="Nota 6 5 4 3" xfId="46910" xr:uid="{00000000-0005-0000-0000-0000BBB60000}"/>
    <cellStyle name="Nota 6 5 5" xfId="46911" xr:uid="{00000000-0005-0000-0000-0000BCB60000}"/>
    <cellStyle name="Nota 6 5 5 2" xfId="46912" xr:uid="{00000000-0005-0000-0000-0000BDB60000}"/>
    <cellStyle name="Nota 6 5 5 3" xfId="46913" xr:uid="{00000000-0005-0000-0000-0000BEB60000}"/>
    <cellStyle name="Nota 6 5 6" xfId="46914" xr:uid="{00000000-0005-0000-0000-0000BFB60000}"/>
    <cellStyle name="Nota 6 5 7" xfId="46915" xr:uid="{00000000-0005-0000-0000-0000C0B60000}"/>
    <cellStyle name="Nota 6 6" xfId="46916" xr:uid="{00000000-0005-0000-0000-0000C1B60000}"/>
    <cellStyle name="Nota 6 6 2" xfId="46917" xr:uid="{00000000-0005-0000-0000-0000C2B60000}"/>
    <cellStyle name="Nota 6 6 2 2" xfId="46918" xr:uid="{00000000-0005-0000-0000-0000C3B60000}"/>
    <cellStyle name="Nota 6 6 2 2 2" xfId="46919" xr:uid="{00000000-0005-0000-0000-0000C4B60000}"/>
    <cellStyle name="Nota 6 6 2 2 3" xfId="46920" xr:uid="{00000000-0005-0000-0000-0000C5B60000}"/>
    <cellStyle name="Nota 6 6 2 3" xfId="46921" xr:uid="{00000000-0005-0000-0000-0000C6B60000}"/>
    <cellStyle name="Nota 6 6 2 4" xfId="46922" xr:uid="{00000000-0005-0000-0000-0000C7B60000}"/>
    <cellStyle name="Nota 6 6 3" xfId="46923" xr:uid="{00000000-0005-0000-0000-0000C8B60000}"/>
    <cellStyle name="Nota 6 6 3 2" xfId="46924" xr:uid="{00000000-0005-0000-0000-0000C9B60000}"/>
    <cellStyle name="Nota 6 6 3 3" xfId="46925" xr:uid="{00000000-0005-0000-0000-0000CAB60000}"/>
    <cellStyle name="Nota 6 6 4" xfId="46926" xr:uid="{00000000-0005-0000-0000-0000CBB60000}"/>
    <cellStyle name="Nota 6 6 4 2" xfId="46927" xr:uid="{00000000-0005-0000-0000-0000CCB60000}"/>
    <cellStyle name="Nota 6 6 4 3" xfId="46928" xr:uid="{00000000-0005-0000-0000-0000CDB60000}"/>
    <cellStyle name="Nota 6 6 5" xfId="46929" xr:uid="{00000000-0005-0000-0000-0000CEB60000}"/>
    <cellStyle name="Nota 6 6 5 2" xfId="46930" xr:uid="{00000000-0005-0000-0000-0000CFB60000}"/>
    <cellStyle name="Nota 6 6 5 3" xfId="46931" xr:uid="{00000000-0005-0000-0000-0000D0B60000}"/>
    <cellStyle name="Nota 6 6 6" xfId="46932" xr:uid="{00000000-0005-0000-0000-0000D1B60000}"/>
    <cellStyle name="Nota 6 6 7" xfId="46933" xr:uid="{00000000-0005-0000-0000-0000D2B60000}"/>
    <cellStyle name="Nota 6 7" xfId="46934" xr:uid="{00000000-0005-0000-0000-0000D3B60000}"/>
    <cellStyle name="Nota 6 7 2" xfId="46935" xr:uid="{00000000-0005-0000-0000-0000D4B60000}"/>
    <cellStyle name="Nota 6 7 2 2" xfId="46936" xr:uid="{00000000-0005-0000-0000-0000D5B60000}"/>
    <cellStyle name="Nota 6 7 2 3" xfId="46937" xr:uid="{00000000-0005-0000-0000-0000D6B60000}"/>
    <cellStyle name="Nota 6 7 3" xfId="46938" xr:uid="{00000000-0005-0000-0000-0000D7B60000}"/>
    <cellStyle name="Nota 6 7 4" xfId="46939" xr:uid="{00000000-0005-0000-0000-0000D8B60000}"/>
    <cellStyle name="Nota 6 8" xfId="46940" xr:uid="{00000000-0005-0000-0000-0000D9B60000}"/>
    <cellStyle name="Nota 6 8 2" xfId="46941" xr:uid="{00000000-0005-0000-0000-0000DAB60000}"/>
    <cellStyle name="Nota 6 8 3" xfId="46942" xr:uid="{00000000-0005-0000-0000-0000DBB60000}"/>
    <cellStyle name="Nota 6 9" xfId="46943" xr:uid="{00000000-0005-0000-0000-0000DCB60000}"/>
    <cellStyle name="Nota 6 9 2" xfId="46944" xr:uid="{00000000-0005-0000-0000-0000DDB60000}"/>
    <cellStyle name="Nota 6 9 3" xfId="46945" xr:uid="{00000000-0005-0000-0000-0000DEB60000}"/>
    <cellStyle name="Nota 7" xfId="46946" xr:uid="{00000000-0005-0000-0000-0000DFB60000}"/>
    <cellStyle name="Nota 7 10" xfId="46947" xr:uid="{00000000-0005-0000-0000-0000E0B60000}"/>
    <cellStyle name="Nota 7 10 2" xfId="46948" xr:uid="{00000000-0005-0000-0000-0000E1B60000}"/>
    <cellStyle name="Nota 7 10 3" xfId="46949" xr:uid="{00000000-0005-0000-0000-0000E2B60000}"/>
    <cellStyle name="Nota 7 11" xfId="46950" xr:uid="{00000000-0005-0000-0000-0000E3B60000}"/>
    <cellStyle name="Nota 7 12" xfId="46951" xr:uid="{00000000-0005-0000-0000-0000E4B60000}"/>
    <cellStyle name="Nota 7 2" xfId="46952" xr:uid="{00000000-0005-0000-0000-0000E5B60000}"/>
    <cellStyle name="Nota 7 2 10" xfId="46953" xr:uid="{00000000-0005-0000-0000-0000E6B60000}"/>
    <cellStyle name="Nota 7 2 2" xfId="46954" xr:uid="{00000000-0005-0000-0000-0000E7B60000}"/>
    <cellStyle name="Nota 7 2 2 2" xfId="46955" xr:uid="{00000000-0005-0000-0000-0000E8B60000}"/>
    <cellStyle name="Nota 7 2 2 2 2" xfId="46956" xr:uid="{00000000-0005-0000-0000-0000E9B60000}"/>
    <cellStyle name="Nota 7 2 2 2 2 2" xfId="46957" xr:uid="{00000000-0005-0000-0000-0000EAB60000}"/>
    <cellStyle name="Nota 7 2 2 2 2 3" xfId="46958" xr:uid="{00000000-0005-0000-0000-0000EBB60000}"/>
    <cellStyle name="Nota 7 2 2 2 3" xfId="46959" xr:uid="{00000000-0005-0000-0000-0000ECB60000}"/>
    <cellStyle name="Nota 7 2 2 2 4" xfId="46960" xr:uid="{00000000-0005-0000-0000-0000EDB60000}"/>
    <cellStyle name="Nota 7 2 2 3" xfId="46961" xr:uid="{00000000-0005-0000-0000-0000EEB60000}"/>
    <cellStyle name="Nota 7 2 2 3 2" xfId="46962" xr:uid="{00000000-0005-0000-0000-0000EFB60000}"/>
    <cellStyle name="Nota 7 2 2 3 3" xfId="46963" xr:uid="{00000000-0005-0000-0000-0000F0B60000}"/>
    <cellStyle name="Nota 7 2 2 4" xfId="46964" xr:uid="{00000000-0005-0000-0000-0000F1B60000}"/>
    <cellStyle name="Nota 7 2 2 4 2" xfId="46965" xr:uid="{00000000-0005-0000-0000-0000F2B60000}"/>
    <cellStyle name="Nota 7 2 2 4 3" xfId="46966" xr:uid="{00000000-0005-0000-0000-0000F3B60000}"/>
    <cellStyle name="Nota 7 2 2 5" xfId="46967" xr:uid="{00000000-0005-0000-0000-0000F4B60000}"/>
    <cellStyle name="Nota 7 2 2 5 2" xfId="46968" xr:uid="{00000000-0005-0000-0000-0000F5B60000}"/>
    <cellStyle name="Nota 7 2 2 5 3" xfId="46969" xr:uid="{00000000-0005-0000-0000-0000F6B60000}"/>
    <cellStyle name="Nota 7 2 2 6" xfId="46970" xr:uid="{00000000-0005-0000-0000-0000F7B60000}"/>
    <cellStyle name="Nota 7 2 2 7" xfId="46971" xr:uid="{00000000-0005-0000-0000-0000F8B60000}"/>
    <cellStyle name="Nota 7 2 3" xfId="46972" xr:uid="{00000000-0005-0000-0000-0000F9B60000}"/>
    <cellStyle name="Nota 7 2 3 2" xfId="46973" xr:uid="{00000000-0005-0000-0000-0000FAB60000}"/>
    <cellStyle name="Nota 7 2 3 2 2" xfId="46974" xr:uid="{00000000-0005-0000-0000-0000FBB60000}"/>
    <cellStyle name="Nota 7 2 3 2 2 2" xfId="46975" xr:uid="{00000000-0005-0000-0000-0000FCB60000}"/>
    <cellStyle name="Nota 7 2 3 2 2 3" xfId="46976" xr:uid="{00000000-0005-0000-0000-0000FDB60000}"/>
    <cellStyle name="Nota 7 2 3 2 3" xfId="46977" xr:uid="{00000000-0005-0000-0000-0000FEB60000}"/>
    <cellStyle name="Nota 7 2 3 2 4" xfId="46978" xr:uid="{00000000-0005-0000-0000-0000FFB60000}"/>
    <cellStyle name="Nota 7 2 3 3" xfId="46979" xr:uid="{00000000-0005-0000-0000-000000B70000}"/>
    <cellStyle name="Nota 7 2 3 3 2" xfId="46980" xr:uid="{00000000-0005-0000-0000-000001B70000}"/>
    <cellStyle name="Nota 7 2 3 3 3" xfId="46981" xr:uid="{00000000-0005-0000-0000-000002B70000}"/>
    <cellStyle name="Nota 7 2 3 4" xfId="46982" xr:uid="{00000000-0005-0000-0000-000003B70000}"/>
    <cellStyle name="Nota 7 2 3 4 2" xfId="46983" xr:uid="{00000000-0005-0000-0000-000004B70000}"/>
    <cellStyle name="Nota 7 2 3 4 3" xfId="46984" xr:uid="{00000000-0005-0000-0000-000005B70000}"/>
    <cellStyle name="Nota 7 2 3 5" xfId="46985" xr:uid="{00000000-0005-0000-0000-000006B70000}"/>
    <cellStyle name="Nota 7 2 3 5 2" xfId="46986" xr:uid="{00000000-0005-0000-0000-000007B70000}"/>
    <cellStyle name="Nota 7 2 3 5 3" xfId="46987" xr:uid="{00000000-0005-0000-0000-000008B70000}"/>
    <cellStyle name="Nota 7 2 3 6" xfId="46988" xr:uid="{00000000-0005-0000-0000-000009B70000}"/>
    <cellStyle name="Nota 7 2 3 7" xfId="46989" xr:uid="{00000000-0005-0000-0000-00000AB70000}"/>
    <cellStyle name="Nota 7 2 4" xfId="46990" xr:uid="{00000000-0005-0000-0000-00000BB70000}"/>
    <cellStyle name="Nota 7 2 4 2" xfId="46991" xr:uid="{00000000-0005-0000-0000-00000CB70000}"/>
    <cellStyle name="Nota 7 2 4 2 2" xfId="46992" xr:uid="{00000000-0005-0000-0000-00000DB70000}"/>
    <cellStyle name="Nota 7 2 4 2 2 2" xfId="46993" xr:uid="{00000000-0005-0000-0000-00000EB70000}"/>
    <cellStyle name="Nota 7 2 4 2 2 3" xfId="46994" xr:uid="{00000000-0005-0000-0000-00000FB70000}"/>
    <cellStyle name="Nota 7 2 4 2 3" xfId="46995" xr:uid="{00000000-0005-0000-0000-000010B70000}"/>
    <cellStyle name="Nota 7 2 4 2 4" xfId="46996" xr:uid="{00000000-0005-0000-0000-000011B70000}"/>
    <cellStyle name="Nota 7 2 4 3" xfId="46997" xr:uid="{00000000-0005-0000-0000-000012B70000}"/>
    <cellStyle name="Nota 7 2 4 3 2" xfId="46998" xr:uid="{00000000-0005-0000-0000-000013B70000}"/>
    <cellStyle name="Nota 7 2 4 3 3" xfId="46999" xr:uid="{00000000-0005-0000-0000-000014B70000}"/>
    <cellStyle name="Nota 7 2 4 4" xfId="47000" xr:uid="{00000000-0005-0000-0000-000015B70000}"/>
    <cellStyle name="Nota 7 2 4 4 2" xfId="47001" xr:uid="{00000000-0005-0000-0000-000016B70000}"/>
    <cellStyle name="Nota 7 2 4 4 3" xfId="47002" xr:uid="{00000000-0005-0000-0000-000017B70000}"/>
    <cellStyle name="Nota 7 2 4 5" xfId="47003" xr:uid="{00000000-0005-0000-0000-000018B70000}"/>
    <cellStyle name="Nota 7 2 4 5 2" xfId="47004" xr:uid="{00000000-0005-0000-0000-000019B70000}"/>
    <cellStyle name="Nota 7 2 4 5 3" xfId="47005" xr:uid="{00000000-0005-0000-0000-00001AB70000}"/>
    <cellStyle name="Nota 7 2 4 6" xfId="47006" xr:uid="{00000000-0005-0000-0000-00001BB70000}"/>
    <cellStyle name="Nota 7 2 4 7" xfId="47007" xr:uid="{00000000-0005-0000-0000-00001CB70000}"/>
    <cellStyle name="Nota 7 2 5" xfId="47008" xr:uid="{00000000-0005-0000-0000-00001DB70000}"/>
    <cellStyle name="Nota 7 2 5 2" xfId="47009" xr:uid="{00000000-0005-0000-0000-00001EB70000}"/>
    <cellStyle name="Nota 7 2 5 2 2" xfId="47010" xr:uid="{00000000-0005-0000-0000-00001FB70000}"/>
    <cellStyle name="Nota 7 2 5 2 3" xfId="47011" xr:uid="{00000000-0005-0000-0000-000020B70000}"/>
    <cellStyle name="Nota 7 2 5 3" xfId="47012" xr:uid="{00000000-0005-0000-0000-000021B70000}"/>
    <cellStyle name="Nota 7 2 5 4" xfId="47013" xr:uid="{00000000-0005-0000-0000-000022B70000}"/>
    <cellStyle name="Nota 7 2 6" xfId="47014" xr:uid="{00000000-0005-0000-0000-000023B70000}"/>
    <cellStyle name="Nota 7 2 6 2" xfId="47015" xr:uid="{00000000-0005-0000-0000-000024B70000}"/>
    <cellStyle name="Nota 7 2 6 3" xfId="47016" xr:uid="{00000000-0005-0000-0000-000025B70000}"/>
    <cellStyle name="Nota 7 2 7" xfId="47017" xr:uid="{00000000-0005-0000-0000-000026B70000}"/>
    <cellStyle name="Nota 7 2 7 2" xfId="47018" xr:uid="{00000000-0005-0000-0000-000027B70000}"/>
    <cellStyle name="Nota 7 2 7 3" xfId="47019" xr:uid="{00000000-0005-0000-0000-000028B70000}"/>
    <cellStyle name="Nota 7 2 8" xfId="47020" xr:uid="{00000000-0005-0000-0000-000029B70000}"/>
    <cellStyle name="Nota 7 2 8 2" xfId="47021" xr:uid="{00000000-0005-0000-0000-00002AB70000}"/>
    <cellStyle name="Nota 7 2 8 3" xfId="47022" xr:uid="{00000000-0005-0000-0000-00002BB70000}"/>
    <cellStyle name="Nota 7 2 9" xfId="47023" xr:uid="{00000000-0005-0000-0000-00002CB70000}"/>
    <cellStyle name="Nota 7 3" xfId="47024" xr:uid="{00000000-0005-0000-0000-00002DB70000}"/>
    <cellStyle name="Nota 7 3 10" xfId="47025" xr:uid="{00000000-0005-0000-0000-00002EB70000}"/>
    <cellStyle name="Nota 7 3 2" xfId="47026" xr:uid="{00000000-0005-0000-0000-00002FB70000}"/>
    <cellStyle name="Nota 7 3 2 2" xfId="47027" xr:uid="{00000000-0005-0000-0000-000030B70000}"/>
    <cellStyle name="Nota 7 3 2 2 2" xfId="47028" xr:uid="{00000000-0005-0000-0000-000031B70000}"/>
    <cellStyle name="Nota 7 3 2 2 2 2" xfId="47029" xr:uid="{00000000-0005-0000-0000-000032B70000}"/>
    <cellStyle name="Nota 7 3 2 2 2 3" xfId="47030" xr:uid="{00000000-0005-0000-0000-000033B70000}"/>
    <cellStyle name="Nota 7 3 2 2 3" xfId="47031" xr:uid="{00000000-0005-0000-0000-000034B70000}"/>
    <cellStyle name="Nota 7 3 2 2 4" xfId="47032" xr:uid="{00000000-0005-0000-0000-000035B70000}"/>
    <cellStyle name="Nota 7 3 2 3" xfId="47033" xr:uid="{00000000-0005-0000-0000-000036B70000}"/>
    <cellStyle name="Nota 7 3 2 3 2" xfId="47034" xr:uid="{00000000-0005-0000-0000-000037B70000}"/>
    <cellStyle name="Nota 7 3 2 3 3" xfId="47035" xr:uid="{00000000-0005-0000-0000-000038B70000}"/>
    <cellStyle name="Nota 7 3 2 4" xfId="47036" xr:uid="{00000000-0005-0000-0000-000039B70000}"/>
    <cellStyle name="Nota 7 3 2 4 2" xfId="47037" xr:uid="{00000000-0005-0000-0000-00003AB70000}"/>
    <cellStyle name="Nota 7 3 2 4 3" xfId="47038" xr:uid="{00000000-0005-0000-0000-00003BB70000}"/>
    <cellStyle name="Nota 7 3 2 5" xfId="47039" xr:uid="{00000000-0005-0000-0000-00003CB70000}"/>
    <cellStyle name="Nota 7 3 2 5 2" xfId="47040" xr:uid="{00000000-0005-0000-0000-00003DB70000}"/>
    <cellStyle name="Nota 7 3 2 5 3" xfId="47041" xr:uid="{00000000-0005-0000-0000-00003EB70000}"/>
    <cellStyle name="Nota 7 3 2 6" xfId="47042" xr:uid="{00000000-0005-0000-0000-00003FB70000}"/>
    <cellStyle name="Nota 7 3 2 7" xfId="47043" xr:uid="{00000000-0005-0000-0000-000040B70000}"/>
    <cellStyle name="Nota 7 3 3" xfId="47044" xr:uid="{00000000-0005-0000-0000-000041B70000}"/>
    <cellStyle name="Nota 7 3 3 2" xfId="47045" xr:uid="{00000000-0005-0000-0000-000042B70000}"/>
    <cellStyle name="Nota 7 3 3 2 2" xfId="47046" xr:uid="{00000000-0005-0000-0000-000043B70000}"/>
    <cellStyle name="Nota 7 3 3 2 2 2" xfId="47047" xr:uid="{00000000-0005-0000-0000-000044B70000}"/>
    <cellStyle name="Nota 7 3 3 2 2 3" xfId="47048" xr:uid="{00000000-0005-0000-0000-000045B70000}"/>
    <cellStyle name="Nota 7 3 3 2 3" xfId="47049" xr:uid="{00000000-0005-0000-0000-000046B70000}"/>
    <cellStyle name="Nota 7 3 3 2 4" xfId="47050" xr:uid="{00000000-0005-0000-0000-000047B70000}"/>
    <cellStyle name="Nota 7 3 3 3" xfId="47051" xr:uid="{00000000-0005-0000-0000-000048B70000}"/>
    <cellStyle name="Nota 7 3 3 3 2" xfId="47052" xr:uid="{00000000-0005-0000-0000-000049B70000}"/>
    <cellStyle name="Nota 7 3 3 3 3" xfId="47053" xr:uid="{00000000-0005-0000-0000-00004AB70000}"/>
    <cellStyle name="Nota 7 3 3 4" xfId="47054" xr:uid="{00000000-0005-0000-0000-00004BB70000}"/>
    <cellStyle name="Nota 7 3 3 4 2" xfId="47055" xr:uid="{00000000-0005-0000-0000-00004CB70000}"/>
    <cellStyle name="Nota 7 3 3 4 3" xfId="47056" xr:uid="{00000000-0005-0000-0000-00004DB70000}"/>
    <cellStyle name="Nota 7 3 3 5" xfId="47057" xr:uid="{00000000-0005-0000-0000-00004EB70000}"/>
    <cellStyle name="Nota 7 3 3 5 2" xfId="47058" xr:uid="{00000000-0005-0000-0000-00004FB70000}"/>
    <cellStyle name="Nota 7 3 3 5 3" xfId="47059" xr:uid="{00000000-0005-0000-0000-000050B70000}"/>
    <cellStyle name="Nota 7 3 3 6" xfId="47060" xr:uid="{00000000-0005-0000-0000-000051B70000}"/>
    <cellStyle name="Nota 7 3 3 7" xfId="47061" xr:uid="{00000000-0005-0000-0000-000052B70000}"/>
    <cellStyle name="Nota 7 3 4" xfId="47062" xr:uid="{00000000-0005-0000-0000-000053B70000}"/>
    <cellStyle name="Nota 7 3 4 2" xfId="47063" xr:uid="{00000000-0005-0000-0000-000054B70000}"/>
    <cellStyle name="Nota 7 3 4 2 2" xfId="47064" xr:uid="{00000000-0005-0000-0000-000055B70000}"/>
    <cellStyle name="Nota 7 3 4 2 2 2" xfId="47065" xr:uid="{00000000-0005-0000-0000-000056B70000}"/>
    <cellStyle name="Nota 7 3 4 2 2 3" xfId="47066" xr:uid="{00000000-0005-0000-0000-000057B70000}"/>
    <cellStyle name="Nota 7 3 4 2 3" xfId="47067" xr:uid="{00000000-0005-0000-0000-000058B70000}"/>
    <cellStyle name="Nota 7 3 4 2 4" xfId="47068" xr:uid="{00000000-0005-0000-0000-000059B70000}"/>
    <cellStyle name="Nota 7 3 4 3" xfId="47069" xr:uid="{00000000-0005-0000-0000-00005AB70000}"/>
    <cellStyle name="Nota 7 3 4 3 2" xfId="47070" xr:uid="{00000000-0005-0000-0000-00005BB70000}"/>
    <cellStyle name="Nota 7 3 4 3 3" xfId="47071" xr:uid="{00000000-0005-0000-0000-00005CB70000}"/>
    <cellStyle name="Nota 7 3 4 4" xfId="47072" xr:uid="{00000000-0005-0000-0000-00005DB70000}"/>
    <cellStyle name="Nota 7 3 4 4 2" xfId="47073" xr:uid="{00000000-0005-0000-0000-00005EB70000}"/>
    <cellStyle name="Nota 7 3 4 4 3" xfId="47074" xr:uid="{00000000-0005-0000-0000-00005FB70000}"/>
    <cellStyle name="Nota 7 3 4 5" xfId="47075" xr:uid="{00000000-0005-0000-0000-000060B70000}"/>
    <cellStyle name="Nota 7 3 4 5 2" xfId="47076" xr:uid="{00000000-0005-0000-0000-000061B70000}"/>
    <cellStyle name="Nota 7 3 4 5 3" xfId="47077" xr:uid="{00000000-0005-0000-0000-000062B70000}"/>
    <cellStyle name="Nota 7 3 4 6" xfId="47078" xr:uid="{00000000-0005-0000-0000-000063B70000}"/>
    <cellStyle name="Nota 7 3 4 7" xfId="47079" xr:uid="{00000000-0005-0000-0000-000064B70000}"/>
    <cellStyle name="Nota 7 3 5" xfId="47080" xr:uid="{00000000-0005-0000-0000-000065B70000}"/>
    <cellStyle name="Nota 7 3 5 2" xfId="47081" xr:uid="{00000000-0005-0000-0000-000066B70000}"/>
    <cellStyle name="Nota 7 3 5 2 2" xfId="47082" xr:uid="{00000000-0005-0000-0000-000067B70000}"/>
    <cellStyle name="Nota 7 3 5 2 3" xfId="47083" xr:uid="{00000000-0005-0000-0000-000068B70000}"/>
    <cellStyle name="Nota 7 3 5 3" xfId="47084" xr:uid="{00000000-0005-0000-0000-000069B70000}"/>
    <cellStyle name="Nota 7 3 5 4" xfId="47085" xr:uid="{00000000-0005-0000-0000-00006AB70000}"/>
    <cellStyle name="Nota 7 3 6" xfId="47086" xr:uid="{00000000-0005-0000-0000-00006BB70000}"/>
    <cellStyle name="Nota 7 3 6 2" xfId="47087" xr:uid="{00000000-0005-0000-0000-00006CB70000}"/>
    <cellStyle name="Nota 7 3 6 3" xfId="47088" xr:uid="{00000000-0005-0000-0000-00006DB70000}"/>
    <cellStyle name="Nota 7 3 7" xfId="47089" xr:uid="{00000000-0005-0000-0000-00006EB70000}"/>
    <cellStyle name="Nota 7 3 7 2" xfId="47090" xr:uid="{00000000-0005-0000-0000-00006FB70000}"/>
    <cellStyle name="Nota 7 3 7 3" xfId="47091" xr:uid="{00000000-0005-0000-0000-000070B70000}"/>
    <cellStyle name="Nota 7 3 8" xfId="47092" xr:uid="{00000000-0005-0000-0000-000071B70000}"/>
    <cellStyle name="Nota 7 3 8 2" xfId="47093" xr:uid="{00000000-0005-0000-0000-000072B70000}"/>
    <cellStyle name="Nota 7 3 8 3" xfId="47094" xr:uid="{00000000-0005-0000-0000-000073B70000}"/>
    <cellStyle name="Nota 7 3 9" xfId="47095" xr:uid="{00000000-0005-0000-0000-000074B70000}"/>
    <cellStyle name="Nota 7 4" xfId="47096" xr:uid="{00000000-0005-0000-0000-000075B70000}"/>
    <cellStyle name="Nota 7 4 2" xfId="47097" xr:uid="{00000000-0005-0000-0000-000076B70000}"/>
    <cellStyle name="Nota 7 4 2 2" xfId="47098" xr:uid="{00000000-0005-0000-0000-000077B70000}"/>
    <cellStyle name="Nota 7 4 2 2 2" xfId="47099" xr:uid="{00000000-0005-0000-0000-000078B70000}"/>
    <cellStyle name="Nota 7 4 2 2 2 2" xfId="47100" xr:uid="{00000000-0005-0000-0000-000079B70000}"/>
    <cellStyle name="Nota 7 4 2 2 2 3" xfId="47101" xr:uid="{00000000-0005-0000-0000-00007AB70000}"/>
    <cellStyle name="Nota 7 4 2 2 3" xfId="47102" xr:uid="{00000000-0005-0000-0000-00007BB70000}"/>
    <cellStyle name="Nota 7 4 2 2 4" xfId="47103" xr:uid="{00000000-0005-0000-0000-00007CB70000}"/>
    <cellStyle name="Nota 7 4 2 3" xfId="47104" xr:uid="{00000000-0005-0000-0000-00007DB70000}"/>
    <cellStyle name="Nota 7 4 2 3 2" xfId="47105" xr:uid="{00000000-0005-0000-0000-00007EB70000}"/>
    <cellStyle name="Nota 7 4 2 3 3" xfId="47106" xr:uid="{00000000-0005-0000-0000-00007FB70000}"/>
    <cellStyle name="Nota 7 4 2 4" xfId="47107" xr:uid="{00000000-0005-0000-0000-000080B70000}"/>
    <cellStyle name="Nota 7 4 2 4 2" xfId="47108" xr:uid="{00000000-0005-0000-0000-000081B70000}"/>
    <cellStyle name="Nota 7 4 2 4 3" xfId="47109" xr:uid="{00000000-0005-0000-0000-000082B70000}"/>
    <cellStyle name="Nota 7 4 2 5" xfId="47110" xr:uid="{00000000-0005-0000-0000-000083B70000}"/>
    <cellStyle name="Nota 7 4 2 5 2" xfId="47111" xr:uid="{00000000-0005-0000-0000-000084B70000}"/>
    <cellStyle name="Nota 7 4 2 5 3" xfId="47112" xr:uid="{00000000-0005-0000-0000-000085B70000}"/>
    <cellStyle name="Nota 7 4 2 6" xfId="47113" xr:uid="{00000000-0005-0000-0000-000086B70000}"/>
    <cellStyle name="Nota 7 4 2 7" xfId="47114" xr:uid="{00000000-0005-0000-0000-000087B70000}"/>
    <cellStyle name="Nota 7 5" xfId="47115" xr:uid="{00000000-0005-0000-0000-000088B70000}"/>
    <cellStyle name="Nota 7 5 2" xfId="47116" xr:uid="{00000000-0005-0000-0000-000089B70000}"/>
    <cellStyle name="Nota 7 5 2 2" xfId="47117" xr:uid="{00000000-0005-0000-0000-00008AB70000}"/>
    <cellStyle name="Nota 7 5 2 2 2" xfId="47118" xr:uid="{00000000-0005-0000-0000-00008BB70000}"/>
    <cellStyle name="Nota 7 5 2 2 3" xfId="47119" xr:uid="{00000000-0005-0000-0000-00008CB70000}"/>
    <cellStyle name="Nota 7 5 2 3" xfId="47120" xr:uid="{00000000-0005-0000-0000-00008DB70000}"/>
    <cellStyle name="Nota 7 5 2 4" xfId="47121" xr:uid="{00000000-0005-0000-0000-00008EB70000}"/>
    <cellStyle name="Nota 7 5 3" xfId="47122" xr:uid="{00000000-0005-0000-0000-00008FB70000}"/>
    <cellStyle name="Nota 7 5 3 2" xfId="47123" xr:uid="{00000000-0005-0000-0000-000090B70000}"/>
    <cellStyle name="Nota 7 5 3 3" xfId="47124" xr:uid="{00000000-0005-0000-0000-000091B70000}"/>
    <cellStyle name="Nota 7 5 4" xfId="47125" xr:uid="{00000000-0005-0000-0000-000092B70000}"/>
    <cellStyle name="Nota 7 5 4 2" xfId="47126" xr:uid="{00000000-0005-0000-0000-000093B70000}"/>
    <cellStyle name="Nota 7 5 4 3" xfId="47127" xr:uid="{00000000-0005-0000-0000-000094B70000}"/>
    <cellStyle name="Nota 7 5 5" xfId="47128" xr:uid="{00000000-0005-0000-0000-000095B70000}"/>
    <cellStyle name="Nota 7 5 5 2" xfId="47129" xr:uid="{00000000-0005-0000-0000-000096B70000}"/>
    <cellStyle name="Nota 7 5 5 3" xfId="47130" xr:uid="{00000000-0005-0000-0000-000097B70000}"/>
    <cellStyle name="Nota 7 5 6" xfId="47131" xr:uid="{00000000-0005-0000-0000-000098B70000}"/>
    <cellStyle name="Nota 7 5 7" xfId="47132" xr:uid="{00000000-0005-0000-0000-000099B70000}"/>
    <cellStyle name="Nota 7 6" xfId="47133" xr:uid="{00000000-0005-0000-0000-00009AB70000}"/>
    <cellStyle name="Nota 7 6 2" xfId="47134" xr:uid="{00000000-0005-0000-0000-00009BB70000}"/>
    <cellStyle name="Nota 7 6 2 2" xfId="47135" xr:uid="{00000000-0005-0000-0000-00009CB70000}"/>
    <cellStyle name="Nota 7 6 2 2 2" xfId="47136" xr:uid="{00000000-0005-0000-0000-00009DB70000}"/>
    <cellStyle name="Nota 7 6 2 2 3" xfId="47137" xr:uid="{00000000-0005-0000-0000-00009EB70000}"/>
    <cellStyle name="Nota 7 6 2 3" xfId="47138" xr:uid="{00000000-0005-0000-0000-00009FB70000}"/>
    <cellStyle name="Nota 7 6 2 4" xfId="47139" xr:uid="{00000000-0005-0000-0000-0000A0B70000}"/>
    <cellStyle name="Nota 7 6 3" xfId="47140" xr:uid="{00000000-0005-0000-0000-0000A1B70000}"/>
    <cellStyle name="Nota 7 6 3 2" xfId="47141" xr:uid="{00000000-0005-0000-0000-0000A2B70000}"/>
    <cellStyle name="Nota 7 6 3 3" xfId="47142" xr:uid="{00000000-0005-0000-0000-0000A3B70000}"/>
    <cellStyle name="Nota 7 6 4" xfId="47143" xr:uid="{00000000-0005-0000-0000-0000A4B70000}"/>
    <cellStyle name="Nota 7 6 4 2" xfId="47144" xr:uid="{00000000-0005-0000-0000-0000A5B70000}"/>
    <cellStyle name="Nota 7 6 4 3" xfId="47145" xr:uid="{00000000-0005-0000-0000-0000A6B70000}"/>
    <cellStyle name="Nota 7 6 5" xfId="47146" xr:uid="{00000000-0005-0000-0000-0000A7B70000}"/>
    <cellStyle name="Nota 7 6 5 2" xfId="47147" xr:uid="{00000000-0005-0000-0000-0000A8B70000}"/>
    <cellStyle name="Nota 7 6 5 3" xfId="47148" xr:uid="{00000000-0005-0000-0000-0000A9B70000}"/>
    <cellStyle name="Nota 7 6 6" xfId="47149" xr:uid="{00000000-0005-0000-0000-0000AAB70000}"/>
    <cellStyle name="Nota 7 6 7" xfId="47150" xr:uid="{00000000-0005-0000-0000-0000ABB70000}"/>
    <cellStyle name="Nota 7 7" xfId="47151" xr:uid="{00000000-0005-0000-0000-0000ACB70000}"/>
    <cellStyle name="Nota 7 7 2" xfId="47152" xr:uid="{00000000-0005-0000-0000-0000ADB70000}"/>
    <cellStyle name="Nota 7 7 2 2" xfId="47153" xr:uid="{00000000-0005-0000-0000-0000AEB70000}"/>
    <cellStyle name="Nota 7 7 2 3" xfId="47154" xr:uid="{00000000-0005-0000-0000-0000AFB70000}"/>
    <cellStyle name="Nota 7 7 3" xfId="47155" xr:uid="{00000000-0005-0000-0000-0000B0B70000}"/>
    <cellStyle name="Nota 7 7 4" xfId="47156" xr:uid="{00000000-0005-0000-0000-0000B1B70000}"/>
    <cellStyle name="Nota 7 8" xfId="47157" xr:uid="{00000000-0005-0000-0000-0000B2B70000}"/>
    <cellStyle name="Nota 7 8 2" xfId="47158" xr:uid="{00000000-0005-0000-0000-0000B3B70000}"/>
    <cellStyle name="Nota 7 8 3" xfId="47159" xr:uid="{00000000-0005-0000-0000-0000B4B70000}"/>
    <cellStyle name="Nota 7 9" xfId="47160" xr:uid="{00000000-0005-0000-0000-0000B5B70000}"/>
    <cellStyle name="Nota 7 9 2" xfId="47161" xr:uid="{00000000-0005-0000-0000-0000B6B70000}"/>
    <cellStyle name="Nota 7 9 3" xfId="47162" xr:uid="{00000000-0005-0000-0000-0000B7B70000}"/>
    <cellStyle name="Nota 8" xfId="47163" xr:uid="{00000000-0005-0000-0000-0000B8B70000}"/>
    <cellStyle name="Nota 8 10" xfId="47164" xr:uid="{00000000-0005-0000-0000-0000B9B70000}"/>
    <cellStyle name="Nota 8 10 2" xfId="47165" xr:uid="{00000000-0005-0000-0000-0000BAB70000}"/>
    <cellStyle name="Nota 8 10 3" xfId="47166" xr:uid="{00000000-0005-0000-0000-0000BBB70000}"/>
    <cellStyle name="Nota 8 11" xfId="47167" xr:uid="{00000000-0005-0000-0000-0000BCB70000}"/>
    <cellStyle name="Nota 8 12" xfId="47168" xr:uid="{00000000-0005-0000-0000-0000BDB70000}"/>
    <cellStyle name="Nota 8 2" xfId="47169" xr:uid="{00000000-0005-0000-0000-0000BEB70000}"/>
    <cellStyle name="Nota 8 2 10" xfId="47170" xr:uid="{00000000-0005-0000-0000-0000BFB70000}"/>
    <cellStyle name="Nota 8 2 2" xfId="47171" xr:uid="{00000000-0005-0000-0000-0000C0B70000}"/>
    <cellStyle name="Nota 8 2 2 2" xfId="47172" xr:uid="{00000000-0005-0000-0000-0000C1B70000}"/>
    <cellStyle name="Nota 8 2 2 2 2" xfId="47173" xr:uid="{00000000-0005-0000-0000-0000C2B70000}"/>
    <cellStyle name="Nota 8 2 2 2 2 2" xfId="47174" xr:uid="{00000000-0005-0000-0000-0000C3B70000}"/>
    <cellStyle name="Nota 8 2 2 2 2 3" xfId="47175" xr:uid="{00000000-0005-0000-0000-0000C4B70000}"/>
    <cellStyle name="Nota 8 2 2 2 3" xfId="47176" xr:uid="{00000000-0005-0000-0000-0000C5B70000}"/>
    <cellStyle name="Nota 8 2 2 2 4" xfId="47177" xr:uid="{00000000-0005-0000-0000-0000C6B70000}"/>
    <cellStyle name="Nota 8 2 2 3" xfId="47178" xr:uid="{00000000-0005-0000-0000-0000C7B70000}"/>
    <cellStyle name="Nota 8 2 2 3 2" xfId="47179" xr:uid="{00000000-0005-0000-0000-0000C8B70000}"/>
    <cellStyle name="Nota 8 2 2 3 3" xfId="47180" xr:uid="{00000000-0005-0000-0000-0000C9B70000}"/>
    <cellStyle name="Nota 8 2 2 4" xfId="47181" xr:uid="{00000000-0005-0000-0000-0000CAB70000}"/>
    <cellStyle name="Nota 8 2 2 4 2" xfId="47182" xr:uid="{00000000-0005-0000-0000-0000CBB70000}"/>
    <cellStyle name="Nota 8 2 2 4 3" xfId="47183" xr:uid="{00000000-0005-0000-0000-0000CCB70000}"/>
    <cellStyle name="Nota 8 2 2 5" xfId="47184" xr:uid="{00000000-0005-0000-0000-0000CDB70000}"/>
    <cellStyle name="Nota 8 2 2 5 2" xfId="47185" xr:uid="{00000000-0005-0000-0000-0000CEB70000}"/>
    <cellStyle name="Nota 8 2 2 5 3" xfId="47186" xr:uid="{00000000-0005-0000-0000-0000CFB70000}"/>
    <cellStyle name="Nota 8 2 2 6" xfId="47187" xr:uid="{00000000-0005-0000-0000-0000D0B70000}"/>
    <cellStyle name="Nota 8 2 2 7" xfId="47188" xr:uid="{00000000-0005-0000-0000-0000D1B70000}"/>
    <cellStyle name="Nota 8 2 3" xfId="47189" xr:uid="{00000000-0005-0000-0000-0000D2B70000}"/>
    <cellStyle name="Nota 8 2 3 2" xfId="47190" xr:uid="{00000000-0005-0000-0000-0000D3B70000}"/>
    <cellStyle name="Nota 8 2 3 2 2" xfId="47191" xr:uid="{00000000-0005-0000-0000-0000D4B70000}"/>
    <cellStyle name="Nota 8 2 3 2 2 2" xfId="47192" xr:uid="{00000000-0005-0000-0000-0000D5B70000}"/>
    <cellStyle name="Nota 8 2 3 2 2 3" xfId="47193" xr:uid="{00000000-0005-0000-0000-0000D6B70000}"/>
    <cellStyle name="Nota 8 2 3 2 3" xfId="47194" xr:uid="{00000000-0005-0000-0000-0000D7B70000}"/>
    <cellStyle name="Nota 8 2 3 2 4" xfId="47195" xr:uid="{00000000-0005-0000-0000-0000D8B70000}"/>
    <cellStyle name="Nota 8 2 3 3" xfId="47196" xr:uid="{00000000-0005-0000-0000-0000D9B70000}"/>
    <cellStyle name="Nota 8 2 3 3 2" xfId="47197" xr:uid="{00000000-0005-0000-0000-0000DAB70000}"/>
    <cellStyle name="Nota 8 2 3 3 3" xfId="47198" xr:uid="{00000000-0005-0000-0000-0000DBB70000}"/>
    <cellStyle name="Nota 8 2 3 4" xfId="47199" xr:uid="{00000000-0005-0000-0000-0000DCB70000}"/>
    <cellStyle name="Nota 8 2 3 4 2" xfId="47200" xr:uid="{00000000-0005-0000-0000-0000DDB70000}"/>
    <cellStyle name="Nota 8 2 3 4 3" xfId="47201" xr:uid="{00000000-0005-0000-0000-0000DEB70000}"/>
    <cellStyle name="Nota 8 2 3 5" xfId="47202" xr:uid="{00000000-0005-0000-0000-0000DFB70000}"/>
    <cellStyle name="Nota 8 2 3 5 2" xfId="47203" xr:uid="{00000000-0005-0000-0000-0000E0B70000}"/>
    <cellStyle name="Nota 8 2 3 5 3" xfId="47204" xr:uid="{00000000-0005-0000-0000-0000E1B70000}"/>
    <cellStyle name="Nota 8 2 3 6" xfId="47205" xr:uid="{00000000-0005-0000-0000-0000E2B70000}"/>
    <cellStyle name="Nota 8 2 3 7" xfId="47206" xr:uid="{00000000-0005-0000-0000-0000E3B70000}"/>
    <cellStyle name="Nota 8 2 4" xfId="47207" xr:uid="{00000000-0005-0000-0000-0000E4B70000}"/>
    <cellStyle name="Nota 8 2 4 2" xfId="47208" xr:uid="{00000000-0005-0000-0000-0000E5B70000}"/>
    <cellStyle name="Nota 8 2 4 2 2" xfId="47209" xr:uid="{00000000-0005-0000-0000-0000E6B70000}"/>
    <cellStyle name="Nota 8 2 4 2 2 2" xfId="47210" xr:uid="{00000000-0005-0000-0000-0000E7B70000}"/>
    <cellStyle name="Nota 8 2 4 2 2 3" xfId="47211" xr:uid="{00000000-0005-0000-0000-0000E8B70000}"/>
    <cellStyle name="Nota 8 2 4 2 3" xfId="47212" xr:uid="{00000000-0005-0000-0000-0000E9B70000}"/>
    <cellStyle name="Nota 8 2 4 2 4" xfId="47213" xr:uid="{00000000-0005-0000-0000-0000EAB70000}"/>
    <cellStyle name="Nota 8 2 4 3" xfId="47214" xr:uid="{00000000-0005-0000-0000-0000EBB70000}"/>
    <cellStyle name="Nota 8 2 4 3 2" xfId="47215" xr:uid="{00000000-0005-0000-0000-0000ECB70000}"/>
    <cellStyle name="Nota 8 2 4 3 3" xfId="47216" xr:uid="{00000000-0005-0000-0000-0000EDB70000}"/>
    <cellStyle name="Nota 8 2 4 4" xfId="47217" xr:uid="{00000000-0005-0000-0000-0000EEB70000}"/>
    <cellStyle name="Nota 8 2 4 4 2" xfId="47218" xr:uid="{00000000-0005-0000-0000-0000EFB70000}"/>
    <cellStyle name="Nota 8 2 4 4 3" xfId="47219" xr:uid="{00000000-0005-0000-0000-0000F0B70000}"/>
    <cellStyle name="Nota 8 2 4 5" xfId="47220" xr:uid="{00000000-0005-0000-0000-0000F1B70000}"/>
    <cellStyle name="Nota 8 2 4 5 2" xfId="47221" xr:uid="{00000000-0005-0000-0000-0000F2B70000}"/>
    <cellStyle name="Nota 8 2 4 5 3" xfId="47222" xr:uid="{00000000-0005-0000-0000-0000F3B70000}"/>
    <cellStyle name="Nota 8 2 4 6" xfId="47223" xr:uid="{00000000-0005-0000-0000-0000F4B70000}"/>
    <cellStyle name="Nota 8 2 4 7" xfId="47224" xr:uid="{00000000-0005-0000-0000-0000F5B70000}"/>
    <cellStyle name="Nota 8 2 5" xfId="47225" xr:uid="{00000000-0005-0000-0000-0000F6B70000}"/>
    <cellStyle name="Nota 8 2 5 2" xfId="47226" xr:uid="{00000000-0005-0000-0000-0000F7B70000}"/>
    <cellStyle name="Nota 8 2 5 2 2" xfId="47227" xr:uid="{00000000-0005-0000-0000-0000F8B70000}"/>
    <cellStyle name="Nota 8 2 5 2 3" xfId="47228" xr:uid="{00000000-0005-0000-0000-0000F9B70000}"/>
    <cellStyle name="Nota 8 2 5 3" xfId="47229" xr:uid="{00000000-0005-0000-0000-0000FAB70000}"/>
    <cellStyle name="Nota 8 2 5 4" xfId="47230" xr:uid="{00000000-0005-0000-0000-0000FBB70000}"/>
    <cellStyle name="Nota 8 2 6" xfId="47231" xr:uid="{00000000-0005-0000-0000-0000FCB70000}"/>
    <cellStyle name="Nota 8 2 6 2" xfId="47232" xr:uid="{00000000-0005-0000-0000-0000FDB70000}"/>
    <cellStyle name="Nota 8 2 6 3" xfId="47233" xr:uid="{00000000-0005-0000-0000-0000FEB70000}"/>
    <cellStyle name="Nota 8 2 7" xfId="47234" xr:uid="{00000000-0005-0000-0000-0000FFB70000}"/>
    <cellStyle name="Nota 8 2 7 2" xfId="47235" xr:uid="{00000000-0005-0000-0000-000000B80000}"/>
    <cellStyle name="Nota 8 2 7 3" xfId="47236" xr:uid="{00000000-0005-0000-0000-000001B80000}"/>
    <cellStyle name="Nota 8 2 8" xfId="47237" xr:uid="{00000000-0005-0000-0000-000002B80000}"/>
    <cellStyle name="Nota 8 2 8 2" xfId="47238" xr:uid="{00000000-0005-0000-0000-000003B80000}"/>
    <cellStyle name="Nota 8 2 8 3" xfId="47239" xr:uid="{00000000-0005-0000-0000-000004B80000}"/>
    <cellStyle name="Nota 8 2 9" xfId="47240" xr:uid="{00000000-0005-0000-0000-000005B80000}"/>
    <cellStyle name="Nota 8 3" xfId="47241" xr:uid="{00000000-0005-0000-0000-000006B80000}"/>
    <cellStyle name="Nota 8 3 10" xfId="47242" xr:uid="{00000000-0005-0000-0000-000007B80000}"/>
    <cellStyle name="Nota 8 3 2" xfId="47243" xr:uid="{00000000-0005-0000-0000-000008B80000}"/>
    <cellStyle name="Nota 8 3 2 2" xfId="47244" xr:uid="{00000000-0005-0000-0000-000009B80000}"/>
    <cellStyle name="Nota 8 3 2 2 2" xfId="47245" xr:uid="{00000000-0005-0000-0000-00000AB80000}"/>
    <cellStyle name="Nota 8 3 2 2 2 2" xfId="47246" xr:uid="{00000000-0005-0000-0000-00000BB80000}"/>
    <cellStyle name="Nota 8 3 2 2 2 3" xfId="47247" xr:uid="{00000000-0005-0000-0000-00000CB80000}"/>
    <cellStyle name="Nota 8 3 2 2 3" xfId="47248" xr:uid="{00000000-0005-0000-0000-00000DB80000}"/>
    <cellStyle name="Nota 8 3 2 2 4" xfId="47249" xr:uid="{00000000-0005-0000-0000-00000EB80000}"/>
    <cellStyle name="Nota 8 3 2 3" xfId="47250" xr:uid="{00000000-0005-0000-0000-00000FB80000}"/>
    <cellStyle name="Nota 8 3 2 3 2" xfId="47251" xr:uid="{00000000-0005-0000-0000-000010B80000}"/>
    <cellStyle name="Nota 8 3 2 3 3" xfId="47252" xr:uid="{00000000-0005-0000-0000-000011B80000}"/>
    <cellStyle name="Nota 8 3 2 4" xfId="47253" xr:uid="{00000000-0005-0000-0000-000012B80000}"/>
    <cellStyle name="Nota 8 3 2 4 2" xfId="47254" xr:uid="{00000000-0005-0000-0000-000013B80000}"/>
    <cellStyle name="Nota 8 3 2 4 3" xfId="47255" xr:uid="{00000000-0005-0000-0000-000014B80000}"/>
    <cellStyle name="Nota 8 3 2 5" xfId="47256" xr:uid="{00000000-0005-0000-0000-000015B80000}"/>
    <cellStyle name="Nota 8 3 2 5 2" xfId="47257" xr:uid="{00000000-0005-0000-0000-000016B80000}"/>
    <cellStyle name="Nota 8 3 2 5 3" xfId="47258" xr:uid="{00000000-0005-0000-0000-000017B80000}"/>
    <cellStyle name="Nota 8 3 2 6" xfId="47259" xr:uid="{00000000-0005-0000-0000-000018B80000}"/>
    <cellStyle name="Nota 8 3 2 7" xfId="47260" xr:uid="{00000000-0005-0000-0000-000019B80000}"/>
    <cellStyle name="Nota 8 3 3" xfId="47261" xr:uid="{00000000-0005-0000-0000-00001AB80000}"/>
    <cellStyle name="Nota 8 3 3 2" xfId="47262" xr:uid="{00000000-0005-0000-0000-00001BB80000}"/>
    <cellStyle name="Nota 8 3 3 2 2" xfId="47263" xr:uid="{00000000-0005-0000-0000-00001CB80000}"/>
    <cellStyle name="Nota 8 3 3 2 2 2" xfId="47264" xr:uid="{00000000-0005-0000-0000-00001DB80000}"/>
    <cellStyle name="Nota 8 3 3 2 2 3" xfId="47265" xr:uid="{00000000-0005-0000-0000-00001EB80000}"/>
    <cellStyle name="Nota 8 3 3 2 3" xfId="47266" xr:uid="{00000000-0005-0000-0000-00001FB80000}"/>
    <cellStyle name="Nota 8 3 3 2 4" xfId="47267" xr:uid="{00000000-0005-0000-0000-000020B80000}"/>
    <cellStyle name="Nota 8 3 3 3" xfId="47268" xr:uid="{00000000-0005-0000-0000-000021B80000}"/>
    <cellStyle name="Nota 8 3 3 3 2" xfId="47269" xr:uid="{00000000-0005-0000-0000-000022B80000}"/>
    <cellStyle name="Nota 8 3 3 3 3" xfId="47270" xr:uid="{00000000-0005-0000-0000-000023B80000}"/>
    <cellStyle name="Nota 8 3 3 4" xfId="47271" xr:uid="{00000000-0005-0000-0000-000024B80000}"/>
    <cellStyle name="Nota 8 3 3 4 2" xfId="47272" xr:uid="{00000000-0005-0000-0000-000025B80000}"/>
    <cellStyle name="Nota 8 3 3 4 3" xfId="47273" xr:uid="{00000000-0005-0000-0000-000026B80000}"/>
    <cellStyle name="Nota 8 3 3 5" xfId="47274" xr:uid="{00000000-0005-0000-0000-000027B80000}"/>
    <cellStyle name="Nota 8 3 3 5 2" xfId="47275" xr:uid="{00000000-0005-0000-0000-000028B80000}"/>
    <cellStyle name="Nota 8 3 3 5 3" xfId="47276" xr:uid="{00000000-0005-0000-0000-000029B80000}"/>
    <cellStyle name="Nota 8 3 3 6" xfId="47277" xr:uid="{00000000-0005-0000-0000-00002AB80000}"/>
    <cellStyle name="Nota 8 3 3 7" xfId="47278" xr:uid="{00000000-0005-0000-0000-00002BB80000}"/>
    <cellStyle name="Nota 8 3 4" xfId="47279" xr:uid="{00000000-0005-0000-0000-00002CB80000}"/>
    <cellStyle name="Nota 8 3 4 2" xfId="47280" xr:uid="{00000000-0005-0000-0000-00002DB80000}"/>
    <cellStyle name="Nota 8 3 4 2 2" xfId="47281" xr:uid="{00000000-0005-0000-0000-00002EB80000}"/>
    <cellStyle name="Nota 8 3 4 2 2 2" xfId="47282" xr:uid="{00000000-0005-0000-0000-00002FB80000}"/>
    <cellStyle name="Nota 8 3 4 2 2 3" xfId="47283" xr:uid="{00000000-0005-0000-0000-000030B80000}"/>
    <cellStyle name="Nota 8 3 4 2 3" xfId="47284" xr:uid="{00000000-0005-0000-0000-000031B80000}"/>
    <cellStyle name="Nota 8 3 4 2 4" xfId="47285" xr:uid="{00000000-0005-0000-0000-000032B80000}"/>
    <cellStyle name="Nota 8 3 4 3" xfId="47286" xr:uid="{00000000-0005-0000-0000-000033B80000}"/>
    <cellStyle name="Nota 8 3 4 3 2" xfId="47287" xr:uid="{00000000-0005-0000-0000-000034B80000}"/>
    <cellStyle name="Nota 8 3 4 3 3" xfId="47288" xr:uid="{00000000-0005-0000-0000-000035B80000}"/>
    <cellStyle name="Nota 8 3 4 4" xfId="47289" xr:uid="{00000000-0005-0000-0000-000036B80000}"/>
    <cellStyle name="Nota 8 3 4 4 2" xfId="47290" xr:uid="{00000000-0005-0000-0000-000037B80000}"/>
    <cellStyle name="Nota 8 3 4 4 3" xfId="47291" xr:uid="{00000000-0005-0000-0000-000038B80000}"/>
    <cellStyle name="Nota 8 3 4 5" xfId="47292" xr:uid="{00000000-0005-0000-0000-000039B80000}"/>
    <cellStyle name="Nota 8 3 4 5 2" xfId="47293" xr:uid="{00000000-0005-0000-0000-00003AB80000}"/>
    <cellStyle name="Nota 8 3 4 5 3" xfId="47294" xr:uid="{00000000-0005-0000-0000-00003BB80000}"/>
    <cellStyle name="Nota 8 3 4 6" xfId="47295" xr:uid="{00000000-0005-0000-0000-00003CB80000}"/>
    <cellStyle name="Nota 8 3 4 7" xfId="47296" xr:uid="{00000000-0005-0000-0000-00003DB80000}"/>
    <cellStyle name="Nota 8 3 5" xfId="47297" xr:uid="{00000000-0005-0000-0000-00003EB80000}"/>
    <cellStyle name="Nota 8 3 5 2" xfId="47298" xr:uid="{00000000-0005-0000-0000-00003FB80000}"/>
    <cellStyle name="Nota 8 3 5 2 2" xfId="47299" xr:uid="{00000000-0005-0000-0000-000040B80000}"/>
    <cellStyle name="Nota 8 3 5 2 3" xfId="47300" xr:uid="{00000000-0005-0000-0000-000041B80000}"/>
    <cellStyle name="Nota 8 3 5 3" xfId="47301" xr:uid="{00000000-0005-0000-0000-000042B80000}"/>
    <cellStyle name="Nota 8 3 5 4" xfId="47302" xr:uid="{00000000-0005-0000-0000-000043B80000}"/>
    <cellStyle name="Nota 8 3 6" xfId="47303" xr:uid="{00000000-0005-0000-0000-000044B80000}"/>
    <cellStyle name="Nota 8 3 6 2" xfId="47304" xr:uid="{00000000-0005-0000-0000-000045B80000}"/>
    <cellStyle name="Nota 8 3 6 3" xfId="47305" xr:uid="{00000000-0005-0000-0000-000046B80000}"/>
    <cellStyle name="Nota 8 3 7" xfId="47306" xr:uid="{00000000-0005-0000-0000-000047B80000}"/>
    <cellStyle name="Nota 8 3 7 2" xfId="47307" xr:uid="{00000000-0005-0000-0000-000048B80000}"/>
    <cellStyle name="Nota 8 3 7 3" xfId="47308" xr:uid="{00000000-0005-0000-0000-000049B80000}"/>
    <cellStyle name="Nota 8 3 8" xfId="47309" xr:uid="{00000000-0005-0000-0000-00004AB80000}"/>
    <cellStyle name="Nota 8 3 8 2" xfId="47310" xr:uid="{00000000-0005-0000-0000-00004BB80000}"/>
    <cellStyle name="Nota 8 3 8 3" xfId="47311" xr:uid="{00000000-0005-0000-0000-00004CB80000}"/>
    <cellStyle name="Nota 8 3 9" xfId="47312" xr:uid="{00000000-0005-0000-0000-00004DB80000}"/>
    <cellStyle name="Nota 8 4" xfId="47313" xr:uid="{00000000-0005-0000-0000-00004EB80000}"/>
    <cellStyle name="Nota 8 4 2" xfId="47314" xr:uid="{00000000-0005-0000-0000-00004FB80000}"/>
    <cellStyle name="Nota 8 4 2 2" xfId="47315" xr:uid="{00000000-0005-0000-0000-000050B80000}"/>
    <cellStyle name="Nota 8 4 2 2 2" xfId="47316" xr:uid="{00000000-0005-0000-0000-000051B80000}"/>
    <cellStyle name="Nota 8 4 2 2 2 2" xfId="47317" xr:uid="{00000000-0005-0000-0000-000052B80000}"/>
    <cellStyle name="Nota 8 4 2 2 2 3" xfId="47318" xr:uid="{00000000-0005-0000-0000-000053B80000}"/>
    <cellStyle name="Nota 8 4 2 2 3" xfId="47319" xr:uid="{00000000-0005-0000-0000-000054B80000}"/>
    <cellStyle name="Nota 8 4 2 2 4" xfId="47320" xr:uid="{00000000-0005-0000-0000-000055B80000}"/>
    <cellStyle name="Nota 8 4 2 3" xfId="47321" xr:uid="{00000000-0005-0000-0000-000056B80000}"/>
    <cellStyle name="Nota 8 4 2 3 2" xfId="47322" xr:uid="{00000000-0005-0000-0000-000057B80000}"/>
    <cellStyle name="Nota 8 4 2 3 3" xfId="47323" xr:uid="{00000000-0005-0000-0000-000058B80000}"/>
    <cellStyle name="Nota 8 4 2 4" xfId="47324" xr:uid="{00000000-0005-0000-0000-000059B80000}"/>
    <cellStyle name="Nota 8 4 2 4 2" xfId="47325" xr:uid="{00000000-0005-0000-0000-00005AB80000}"/>
    <cellStyle name="Nota 8 4 2 4 3" xfId="47326" xr:uid="{00000000-0005-0000-0000-00005BB80000}"/>
    <cellStyle name="Nota 8 4 2 5" xfId="47327" xr:uid="{00000000-0005-0000-0000-00005CB80000}"/>
    <cellStyle name="Nota 8 4 2 5 2" xfId="47328" xr:uid="{00000000-0005-0000-0000-00005DB80000}"/>
    <cellStyle name="Nota 8 4 2 5 3" xfId="47329" xr:uid="{00000000-0005-0000-0000-00005EB80000}"/>
    <cellStyle name="Nota 8 4 2 6" xfId="47330" xr:uid="{00000000-0005-0000-0000-00005FB80000}"/>
    <cellStyle name="Nota 8 4 2 7" xfId="47331" xr:uid="{00000000-0005-0000-0000-000060B80000}"/>
    <cellStyle name="Nota 8 5" xfId="47332" xr:uid="{00000000-0005-0000-0000-000061B80000}"/>
    <cellStyle name="Nota 8 5 2" xfId="47333" xr:uid="{00000000-0005-0000-0000-000062B80000}"/>
    <cellStyle name="Nota 8 5 2 2" xfId="47334" xr:uid="{00000000-0005-0000-0000-000063B80000}"/>
    <cellStyle name="Nota 8 5 2 2 2" xfId="47335" xr:uid="{00000000-0005-0000-0000-000064B80000}"/>
    <cellStyle name="Nota 8 5 2 2 3" xfId="47336" xr:uid="{00000000-0005-0000-0000-000065B80000}"/>
    <cellStyle name="Nota 8 5 2 3" xfId="47337" xr:uid="{00000000-0005-0000-0000-000066B80000}"/>
    <cellStyle name="Nota 8 5 2 4" xfId="47338" xr:uid="{00000000-0005-0000-0000-000067B80000}"/>
    <cellStyle name="Nota 8 5 3" xfId="47339" xr:uid="{00000000-0005-0000-0000-000068B80000}"/>
    <cellStyle name="Nota 8 5 3 2" xfId="47340" xr:uid="{00000000-0005-0000-0000-000069B80000}"/>
    <cellStyle name="Nota 8 5 3 3" xfId="47341" xr:uid="{00000000-0005-0000-0000-00006AB80000}"/>
    <cellStyle name="Nota 8 5 4" xfId="47342" xr:uid="{00000000-0005-0000-0000-00006BB80000}"/>
    <cellStyle name="Nota 8 5 4 2" xfId="47343" xr:uid="{00000000-0005-0000-0000-00006CB80000}"/>
    <cellStyle name="Nota 8 5 4 3" xfId="47344" xr:uid="{00000000-0005-0000-0000-00006DB80000}"/>
    <cellStyle name="Nota 8 5 5" xfId="47345" xr:uid="{00000000-0005-0000-0000-00006EB80000}"/>
    <cellStyle name="Nota 8 5 5 2" xfId="47346" xr:uid="{00000000-0005-0000-0000-00006FB80000}"/>
    <cellStyle name="Nota 8 5 5 3" xfId="47347" xr:uid="{00000000-0005-0000-0000-000070B80000}"/>
    <cellStyle name="Nota 8 5 6" xfId="47348" xr:uid="{00000000-0005-0000-0000-000071B80000}"/>
    <cellStyle name="Nota 8 5 7" xfId="47349" xr:uid="{00000000-0005-0000-0000-000072B80000}"/>
    <cellStyle name="Nota 8 6" xfId="47350" xr:uid="{00000000-0005-0000-0000-000073B80000}"/>
    <cellStyle name="Nota 8 6 2" xfId="47351" xr:uid="{00000000-0005-0000-0000-000074B80000}"/>
    <cellStyle name="Nota 8 6 2 2" xfId="47352" xr:uid="{00000000-0005-0000-0000-000075B80000}"/>
    <cellStyle name="Nota 8 6 2 2 2" xfId="47353" xr:uid="{00000000-0005-0000-0000-000076B80000}"/>
    <cellStyle name="Nota 8 6 2 2 3" xfId="47354" xr:uid="{00000000-0005-0000-0000-000077B80000}"/>
    <cellStyle name="Nota 8 6 2 3" xfId="47355" xr:uid="{00000000-0005-0000-0000-000078B80000}"/>
    <cellStyle name="Nota 8 6 2 4" xfId="47356" xr:uid="{00000000-0005-0000-0000-000079B80000}"/>
    <cellStyle name="Nota 8 6 3" xfId="47357" xr:uid="{00000000-0005-0000-0000-00007AB80000}"/>
    <cellStyle name="Nota 8 6 3 2" xfId="47358" xr:uid="{00000000-0005-0000-0000-00007BB80000}"/>
    <cellStyle name="Nota 8 6 3 3" xfId="47359" xr:uid="{00000000-0005-0000-0000-00007CB80000}"/>
    <cellStyle name="Nota 8 6 4" xfId="47360" xr:uid="{00000000-0005-0000-0000-00007DB80000}"/>
    <cellStyle name="Nota 8 6 4 2" xfId="47361" xr:uid="{00000000-0005-0000-0000-00007EB80000}"/>
    <cellStyle name="Nota 8 6 4 3" xfId="47362" xr:uid="{00000000-0005-0000-0000-00007FB80000}"/>
    <cellStyle name="Nota 8 6 5" xfId="47363" xr:uid="{00000000-0005-0000-0000-000080B80000}"/>
    <cellStyle name="Nota 8 6 5 2" xfId="47364" xr:uid="{00000000-0005-0000-0000-000081B80000}"/>
    <cellStyle name="Nota 8 6 5 3" xfId="47365" xr:uid="{00000000-0005-0000-0000-000082B80000}"/>
    <cellStyle name="Nota 8 6 6" xfId="47366" xr:uid="{00000000-0005-0000-0000-000083B80000}"/>
    <cellStyle name="Nota 8 6 7" xfId="47367" xr:uid="{00000000-0005-0000-0000-000084B80000}"/>
    <cellStyle name="Nota 8 7" xfId="47368" xr:uid="{00000000-0005-0000-0000-000085B80000}"/>
    <cellStyle name="Nota 8 7 2" xfId="47369" xr:uid="{00000000-0005-0000-0000-000086B80000}"/>
    <cellStyle name="Nota 8 7 2 2" xfId="47370" xr:uid="{00000000-0005-0000-0000-000087B80000}"/>
    <cellStyle name="Nota 8 7 2 3" xfId="47371" xr:uid="{00000000-0005-0000-0000-000088B80000}"/>
    <cellStyle name="Nota 8 7 3" xfId="47372" xr:uid="{00000000-0005-0000-0000-000089B80000}"/>
    <cellStyle name="Nota 8 7 4" xfId="47373" xr:uid="{00000000-0005-0000-0000-00008AB80000}"/>
    <cellStyle name="Nota 8 8" xfId="47374" xr:uid="{00000000-0005-0000-0000-00008BB80000}"/>
    <cellStyle name="Nota 8 8 2" xfId="47375" xr:uid="{00000000-0005-0000-0000-00008CB80000}"/>
    <cellStyle name="Nota 8 8 3" xfId="47376" xr:uid="{00000000-0005-0000-0000-00008DB80000}"/>
    <cellStyle name="Nota 8 9" xfId="47377" xr:uid="{00000000-0005-0000-0000-00008EB80000}"/>
    <cellStyle name="Nota 8 9 2" xfId="47378" xr:uid="{00000000-0005-0000-0000-00008FB80000}"/>
    <cellStyle name="Nota 8 9 3" xfId="47379" xr:uid="{00000000-0005-0000-0000-000090B80000}"/>
    <cellStyle name="Nota 9" xfId="47380" xr:uid="{00000000-0005-0000-0000-000091B80000}"/>
    <cellStyle name="Nota 9 10" xfId="47381" xr:uid="{00000000-0005-0000-0000-000092B80000}"/>
    <cellStyle name="Nota 9 10 2" xfId="47382" xr:uid="{00000000-0005-0000-0000-000093B80000}"/>
    <cellStyle name="Nota 9 10 3" xfId="47383" xr:uid="{00000000-0005-0000-0000-000094B80000}"/>
    <cellStyle name="Nota 9 11" xfId="47384" xr:uid="{00000000-0005-0000-0000-000095B80000}"/>
    <cellStyle name="Nota 9 12" xfId="47385" xr:uid="{00000000-0005-0000-0000-000096B80000}"/>
    <cellStyle name="Nota 9 2" xfId="47386" xr:uid="{00000000-0005-0000-0000-000097B80000}"/>
    <cellStyle name="Nota 9 2 10" xfId="47387" xr:uid="{00000000-0005-0000-0000-000098B80000}"/>
    <cellStyle name="Nota 9 2 2" xfId="47388" xr:uid="{00000000-0005-0000-0000-000099B80000}"/>
    <cellStyle name="Nota 9 2 2 2" xfId="47389" xr:uid="{00000000-0005-0000-0000-00009AB80000}"/>
    <cellStyle name="Nota 9 2 2 2 2" xfId="47390" xr:uid="{00000000-0005-0000-0000-00009BB80000}"/>
    <cellStyle name="Nota 9 2 2 2 2 2" xfId="47391" xr:uid="{00000000-0005-0000-0000-00009CB80000}"/>
    <cellStyle name="Nota 9 2 2 2 2 3" xfId="47392" xr:uid="{00000000-0005-0000-0000-00009DB80000}"/>
    <cellStyle name="Nota 9 2 2 2 3" xfId="47393" xr:uid="{00000000-0005-0000-0000-00009EB80000}"/>
    <cellStyle name="Nota 9 2 2 2 4" xfId="47394" xr:uid="{00000000-0005-0000-0000-00009FB80000}"/>
    <cellStyle name="Nota 9 2 2 3" xfId="47395" xr:uid="{00000000-0005-0000-0000-0000A0B80000}"/>
    <cellStyle name="Nota 9 2 2 3 2" xfId="47396" xr:uid="{00000000-0005-0000-0000-0000A1B80000}"/>
    <cellStyle name="Nota 9 2 2 3 3" xfId="47397" xr:uid="{00000000-0005-0000-0000-0000A2B80000}"/>
    <cellStyle name="Nota 9 2 2 4" xfId="47398" xr:uid="{00000000-0005-0000-0000-0000A3B80000}"/>
    <cellStyle name="Nota 9 2 2 4 2" xfId="47399" xr:uid="{00000000-0005-0000-0000-0000A4B80000}"/>
    <cellStyle name="Nota 9 2 2 4 3" xfId="47400" xr:uid="{00000000-0005-0000-0000-0000A5B80000}"/>
    <cellStyle name="Nota 9 2 2 5" xfId="47401" xr:uid="{00000000-0005-0000-0000-0000A6B80000}"/>
    <cellStyle name="Nota 9 2 2 5 2" xfId="47402" xr:uid="{00000000-0005-0000-0000-0000A7B80000}"/>
    <cellStyle name="Nota 9 2 2 5 3" xfId="47403" xr:uid="{00000000-0005-0000-0000-0000A8B80000}"/>
    <cellStyle name="Nota 9 2 2 6" xfId="47404" xr:uid="{00000000-0005-0000-0000-0000A9B80000}"/>
    <cellStyle name="Nota 9 2 2 7" xfId="47405" xr:uid="{00000000-0005-0000-0000-0000AAB80000}"/>
    <cellStyle name="Nota 9 2 3" xfId="47406" xr:uid="{00000000-0005-0000-0000-0000ABB80000}"/>
    <cellStyle name="Nota 9 2 3 2" xfId="47407" xr:uid="{00000000-0005-0000-0000-0000ACB80000}"/>
    <cellStyle name="Nota 9 2 3 2 2" xfId="47408" xr:uid="{00000000-0005-0000-0000-0000ADB80000}"/>
    <cellStyle name="Nota 9 2 3 2 2 2" xfId="47409" xr:uid="{00000000-0005-0000-0000-0000AEB80000}"/>
    <cellStyle name="Nota 9 2 3 2 2 3" xfId="47410" xr:uid="{00000000-0005-0000-0000-0000AFB80000}"/>
    <cellStyle name="Nota 9 2 3 2 3" xfId="47411" xr:uid="{00000000-0005-0000-0000-0000B0B80000}"/>
    <cellStyle name="Nota 9 2 3 2 4" xfId="47412" xr:uid="{00000000-0005-0000-0000-0000B1B80000}"/>
    <cellStyle name="Nota 9 2 3 3" xfId="47413" xr:uid="{00000000-0005-0000-0000-0000B2B80000}"/>
    <cellStyle name="Nota 9 2 3 3 2" xfId="47414" xr:uid="{00000000-0005-0000-0000-0000B3B80000}"/>
    <cellStyle name="Nota 9 2 3 3 3" xfId="47415" xr:uid="{00000000-0005-0000-0000-0000B4B80000}"/>
    <cellStyle name="Nota 9 2 3 4" xfId="47416" xr:uid="{00000000-0005-0000-0000-0000B5B80000}"/>
    <cellStyle name="Nota 9 2 3 4 2" xfId="47417" xr:uid="{00000000-0005-0000-0000-0000B6B80000}"/>
    <cellStyle name="Nota 9 2 3 4 3" xfId="47418" xr:uid="{00000000-0005-0000-0000-0000B7B80000}"/>
    <cellStyle name="Nota 9 2 3 5" xfId="47419" xr:uid="{00000000-0005-0000-0000-0000B8B80000}"/>
    <cellStyle name="Nota 9 2 3 5 2" xfId="47420" xr:uid="{00000000-0005-0000-0000-0000B9B80000}"/>
    <cellStyle name="Nota 9 2 3 5 3" xfId="47421" xr:uid="{00000000-0005-0000-0000-0000BAB80000}"/>
    <cellStyle name="Nota 9 2 3 6" xfId="47422" xr:uid="{00000000-0005-0000-0000-0000BBB80000}"/>
    <cellStyle name="Nota 9 2 3 7" xfId="47423" xr:uid="{00000000-0005-0000-0000-0000BCB80000}"/>
    <cellStyle name="Nota 9 2 4" xfId="47424" xr:uid="{00000000-0005-0000-0000-0000BDB80000}"/>
    <cellStyle name="Nota 9 2 4 2" xfId="47425" xr:uid="{00000000-0005-0000-0000-0000BEB80000}"/>
    <cellStyle name="Nota 9 2 4 2 2" xfId="47426" xr:uid="{00000000-0005-0000-0000-0000BFB80000}"/>
    <cellStyle name="Nota 9 2 4 2 2 2" xfId="47427" xr:uid="{00000000-0005-0000-0000-0000C0B80000}"/>
    <cellStyle name="Nota 9 2 4 2 2 3" xfId="47428" xr:uid="{00000000-0005-0000-0000-0000C1B80000}"/>
    <cellStyle name="Nota 9 2 4 2 3" xfId="47429" xr:uid="{00000000-0005-0000-0000-0000C2B80000}"/>
    <cellStyle name="Nota 9 2 4 2 4" xfId="47430" xr:uid="{00000000-0005-0000-0000-0000C3B80000}"/>
    <cellStyle name="Nota 9 2 4 3" xfId="47431" xr:uid="{00000000-0005-0000-0000-0000C4B80000}"/>
    <cellStyle name="Nota 9 2 4 3 2" xfId="47432" xr:uid="{00000000-0005-0000-0000-0000C5B80000}"/>
    <cellStyle name="Nota 9 2 4 3 3" xfId="47433" xr:uid="{00000000-0005-0000-0000-0000C6B80000}"/>
    <cellStyle name="Nota 9 2 4 4" xfId="47434" xr:uid="{00000000-0005-0000-0000-0000C7B80000}"/>
    <cellStyle name="Nota 9 2 4 4 2" xfId="47435" xr:uid="{00000000-0005-0000-0000-0000C8B80000}"/>
    <cellStyle name="Nota 9 2 4 4 3" xfId="47436" xr:uid="{00000000-0005-0000-0000-0000C9B80000}"/>
    <cellStyle name="Nota 9 2 4 5" xfId="47437" xr:uid="{00000000-0005-0000-0000-0000CAB80000}"/>
    <cellStyle name="Nota 9 2 4 5 2" xfId="47438" xr:uid="{00000000-0005-0000-0000-0000CBB80000}"/>
    <cellStyle name="Nota 9 2 4 5 3" xfId="47439" xr:uid="{00000000-0005-0000-0000-0000CCB80000}"/>
    <cellStyle name="Nota 9 2 4 6" xfId="47440" xr:uid="{00000000-0005-0000-0000-0000CDB80000}"/>
    <cellStyle name="Nota 9 2 4 7" xfId="47441" xr:uid="{00000000-0005-0000-0000-0000CEB80000}"/>
    <cellStyle name="Nota 9 2 5" xfId="47442" xr:uid="{00000000-0005-0000-0000-0000CFB80000}"/>
    <cellStyle name="Nota 9 2 5 2" xfId="47443" xr:uid="{00000000-0005-0000-0000-0000D0B80000}"/>
    <cellStyle name="Nota 9 2 5 2 2" xfId="47444" xr:uid="{00000000-0005-0000-0000-0000D1B80000}"/>
    <cellStyle name="Nota 9 2 5 2 3" xfId="47445" xr:uid="{00000000-0005-0000-0000-0000D2B80000}"/>
    <cellStyle name="Nota 9 2 5 3" xfId="47446" xr:uid="{00000000-0005-0000-0000-0000D3B80000}"/>
    <cellStyle name="Nota 9 2 5 4" xfId="47447" xr:uid="{00000000-0005-0000-0000-0000D4B80000}"/>
    <cellStyle name="Nota 9 2 6" xfId="47448" xr:uid="{00000000-0005-0000-0000-0000D5B80000}"/>
    <cellStyle name="Nota 9 2 6 2" xfId="47449" xr:uid="{00000000-0005-0000-0000-0000D6B80000}"/>
    <cellStyle name="Nota 9 2 6 3" xfId="47450" xr:uid="{00000000-0005-0000-0000-0000D7B80000}"/>
    <cellStyle name="Nota 9 2 7" xfId="47451" xr:uid="{00000000-0005-0000-0000-0000D8B80000}"/>
    <cellStyle name="Nota 9 2 7 2" xfId="47452" xr:uid="{00000000-0005-0000-0000-0000D9B80000}"/>
    <cellStyle name="Nota 9 2 7 3" xfId="47453" xr:uid="{00000000-0005-0000-0000-0000DAB80000}"/>
    <cellStyle name="Nota 9 2 8" xfId="47454" xr:uid="{00000000-0005-0000-0000-0000DBB80000}"/>
    <cellStyle name="Nota 9 2 8 2" xfId="47455" xr:uid="{00000000-0005-0000-0000-0000DCB80000}"/>
    <cellStyle name="Nota 9 2 8 3" xfId="47456" xr:uid="{00000000-0005-0000-0000-0000DDB80000}"/>
    <cellStyle name="Nota 9 2 9" xfId="47457" xr:uid="{00000000-0005-0000-0000-0000DEB80000}"/>
    <cellStyle name="Nota 9 3" xfId="47458" xr:uid="{00000000-0005-0000-0000-0000DFB80000}"/>
    <cellStyle name="Nota 9 3 10" xfId="47459" xr:uid="{00000000-0005-0000-0000-0000E0B80000}"/>
    <cellStyle name="Nota 9 3 2" xfId="47460" xr:uid="{00000000-0005-0000-0000-0000E1B80000}"/>
    <cellStyle name="Nota 9 3 2 2" xfId="47461" xr:uid="{00000000-0005-0000-0000-0000E2B80000}"/>
    <cellStyle name="Nota 9 3 2 2 2" xfId="47462" xr:uid="{00000000-0005-0000-0000-0000E3B80000}"/>
    <cellStyle name="Nota 9 3 2 2 2 2" xfId="47463" xr:uid="{00000000-0005-0000-0000-0000E4B80000}"/>
    <cellStyle name="Nota 9 3 2 2 2 3" xfId="47464" xr:uid="{00000000-0005-0000-0000-0000E5B80000}"/>
    <cellStyle name="Nota 9 3 2 2 3" xfId="47465" xr:uid="{00000000-0005-0000-0000-0000E6B80000}"/>
    <cellStyle name="Nota 9 3 2 2 4" xfId="47466" xr:uid="{00000000-0005-0000-0000-0000E7B80000}"/>
    <cellStyle name="Nota 9 3 2 3" xfId="47467" xr:uid="{00000000-0005-0000-0000-0000E8B80000}"/>
    <cellStyle name="Nota 9 3 2 3 2" xfId="47468" xr:uid="{00000000-0005-0000-0000-0000E9B80000}"/>
    <cellStyle name="Nota 9 3 2 3 3" xfId="47469" xr:uid="{00000000-0005-0000-0000-0000EAB80000}"/>
    <cellStyle name="Nota 9 3 2 4" xfId="47470" xr:uid="{00000000-0005-0000-0000-0000EBB80000}"/>
    <cellStyle name="Nota 9 3 2 4 2" xfId="47471" xr:uid="{00000000-0005-0000-0000-0000ECB80000}"/>
    <cellStyle name="Nota 9 3 2 4 3" xfId="47472" xr:uid="{00000000-0005-0000-0000-0000EDB80000}"/>
    <cellStyle name="Nota 9 3 2 5" xfId="47473" xr:uid="{00000000-0005-0000-0000-0000EEB80000}"/>
    <cellStyle name="Nota 9 3 2 5 2" xfId="47474" xr:uid="{00000000-0005-0000-0000-0000EFB80000}"/>
    <cellStyle name="Nota 9 3 2 5 3" xfId="47475" xr:uid="{00000000-0005-0000-0000-0000F0B80000}"/>
    <cellStyle name="Nota 9 3 2 6" xfId="47476" xr:uid="{00000000-0005-0000-0000-0000F1B80000}"/>
    <cellStyle name="Nota 9 3 2 7" xfId="47477" xr:uid="{00000000-0005-0000-0000-0000F2B80000}"/>
    <cellStyle name="Nota 9 3 3" xfId="47478" xr:uid="{00000000-0005-0000-0000-0000F3B80000}"/>
    <cellStyle name="Nota 9 3 3 2" xfId="47479" xr:uid="{00000000-0005-0000-0000-0000F4B80000}"/>
    <cellStyle name="Nota 9 3 3 2 2" xfId="47480" xr:uid="{00000000-0005-0000-0000-0000F5B80000}"/>
    <cellStyle name="Nota 9 3 3 2 2 2" xfId="47481" xr:uid="{00000000-0005-0000-0000-0000F6B80000}"/>
    <cellStyle name="Nota 9 3 3 2 2 3" xfId="47482" xr:uid="{00000000-0005-0000-0000-0000F7B80000}"/>
    <cellStyle name="Nota 9 3 3 2 3" xfId="47483" xr:uid="{00000000-0005-0000-0000-0000F8B80000}"/>
    <cellStyle name="Nota 9 3 3 2 4" xfId="47484" xr:uid="{00000000-0005-0000-0000-0000F9B80000}"/>
    <cellStyle name="Nota 9 3 3 3" xfId="47485" xr:uid="{00000000-0005-0000-0000-0000FAB80000}"/>
    <cellStyle name="Nota 9 3 3 3 2" xfId="47486" xr:uid="{00000000-0005-0000-0000-0000FBB80000}"/>
    <cellStyle name="Nota 9 3 3 3 3" xfId="47487" xr:uid="{00000000-0005-0000-0000-0000FCB80000}"/>
    <cellStyle name="Nota 9 3 3 4" xfId="47488" xr:uid="{00000000-0005-0000-0000-0000FDB80000}"/>
    <cellStyle name="Nota 9 3 3 4 2" xfId="47489" xr:uid="{00000000-0005-0000-0000-0000FEB80000}"/>
    <cellStyle name="Nota 9 3 3 4 3" xfId="47490" xr:uid="{00000000-0005-0000-0000-0000FFB80000}"/>
    <cellStyle name="Nota 9 3 3 5" xfId="47491" xr:uid="{00000000-0005-0000-0000-000000B90000}"/>
    <cellStyle name="Nota 9 3 3 5 2" xfId="47492" xr:uid="{00000000-0005-0000-0000-000001B90000}"/>
    <cellStyle name="Nota 9 3 3 5 3" xfId="47493" xr:uid="{00000000-0005-0000-0000-000002B90000}"/>
    <cellStyle name="Nota 9 3 3 6" xfId="47494" xr:uid="{00000000-0005-0000-0000-000003B90000}"/>
    <cellStyle name="Nota 9 3 3 7" xfId="47495" xr:uid="{00000000-0005-0000-0000-000004B90000}"/>
    <cellStyle name="Nota 9 3 4" xfId="47496" xr:uid="{00000000-0005-0000-0000-000005B90000}"/>
    <cellStyle name="Nota 9 3 4 2" xfId="47497" xr:uid="{00000000-0005-0000-0000-000006B90000}"/>
    <cellStyle name="Nota 9 3 4 2 2" xfId="47498" xr:uid="{00000000-0005-0000-0000-000007B90000}"/>
    <cellStyle name="Nota 9 3 4 2 2 2" xfId="47499" xr:uid="{00000000-0005-0000-0000-000008B90000}"/>
    <cellStyle name="Nota 9 3 4 2 2 3" xfId="47500" xr:uid="{00000000-0005-0000-0000-000009B90000}"/>
    <cellStyle name="Nota 9 3 4 2 3" xfId="47501" xr:uid="{00000000-0005-0000-0000-00000AB90000}"/>
    <cellStyle name="Nota 9 3 4 2 4" xfId="47502" xr:uid="{00000000-0005-0000-0000-00000BB90000}"/>
    <cellStyle name="Nota 9 3 4 3" xfId="47503" xr:uid="{00000000-0005-0000-0000-00000CB90000}"/>
    <cellStyle name="Nota 9 3 4 3 2" xfId="47504" xr:uid="{00000000-0005-0000-0000-00000DB90000}"/>
    <cellStyle name="Nota 9 3 4 3 3" xfId="47505" xr:uid="{00000000-0005-0000-0000-00000EB90000}"/>
    <cellStyle name="Nota 9 3 4 4" xfId="47506" xr:uid="{00000000-0005-0000-0000-00000FB90000}"/>
    <cellStyle name="Nota 9 3 4 4 2" xfId="47507" xr:uid="{00000000-0005-0000-0000-000010B90000}"/>
    <cellStyle name="Nota 9 3 4 4 3" xfId="47508" xr:uid="{00000000-0005-0000-0000-000011B90000}"/>
    <cellStyle name="Nota 9 3 4 5" xfId="47509" xr:uid="{00000000-0005-0000-0000-000012B90000}"/>
    <cellStyle name="Nota 9 3 4 5 2" xfId="47510" xr:uid="{00000000-0005-0000-0000-000013B90000}"/>
    <cellStyle name="Nota 9 3 4 5 3" xfId="47511" xr:uid="{00000000-0005-0000-0000-000014B90000}"/>
    <cellStyle name="Nota 9 3 4 6" xfId="47512" xr:uid="{00000000-0005-0000-0000-000015B90000}"/>
    <cellStyle name="Nota 9 3 4 7" xfId="47513" xr:uid="{00000000-0005-0000-0000-000016B90000}"/>
    <cellStyle name="Nota 9 3 5" xfId="47514" xr:uid="{00000000-0005-0000-0000-000017B90000}"/>
    <cellStyle name="Nota 9 3 5 2" xfId="47515" xr:uid="{00000000-0005-0000-0000-000018B90000}"/>
    <cellStyle name="Nota 9 3 5 2 2" xfId="47516" xr:uid="{00000000-0005-0000-0000-000019B90000}"/>
    <cellStyle name="Nota 9 3 5 2 3" xfId="47517" xr:uid="{00000000-0005-0000-0000-00001AB90000}"/>
    <cellStyle name="Nota 9 3 5 3" xfId="47518" xr:uid="{00000000-0005-0000-0000-00001BB90000}"/>
    <cellStyle name="Nota 9 3 5 4" xfId="47519" xr:uid="{00000000-0005-0000-0000-00001CB90000}"/>
    <cellStyle name="Nota 9 3 6" xfId="47520" xr:uid="{00000000-0005-0000-0000-00001DB90000}"/>
    <cellStyle name="Nota 9 3 6 2" xfId="47521" xr:uid="{00000000-0005-0000-0000-00001EB90000}"/>
    <cellStyle name="Nota 9 3 6 3" xfId="47522" xr:uid="{00000000-0005-0000-0000-00001FB90000}"/>
    <cellStyle name="Nota 9 3 7" xfId="47523" xr:uid="{00000000-0005-0000-0000-000020B90000}"/>
    <cellStyle name="Nota 9 3 7 2" xfId="47524" xr:uid="{00000000-0005-0000-0000-000021B90000}"/>
    <cellStyle name="Nota 9 3 7 3" xfId="47525" xr:uid="{00000000-0005-0000-0000-000022B90000}"/>
    <cellStyle name="Nota 9 3 8" xfId="47526" xr:uid="{00000000-0005-0000-0000-000023B90000}"/>
    <cellStyle name="Nota 9 3 8 2" xfId="47527" xr:uid="{00000000-0005-0000-0000-000024B90000}"/>
    <cellStyle name="Nota 9 3 8 3" xfId="47528" xr:uid="{00000000-0005-0000-0000-000025B90000}"/>
    <cellStyle name="Nota 9 3 9" xfId="47529" xr:uid="{00000000-0005-0000-0000-000026B90000}"/>
    <cellStyle name="Nota 9 4" xfId="47530" xr:uid="{00000000-0005-0000-0000-000027B90000}"/>
    <cellStyle name="Nota 9 4 2" xfId="47531" xr:uid="{00000000-0005-0000-0000-000028B90000}"/>
    <cellStyle name="Nota 9 4 2 2" xfId="47532" xr:uid="{00000000-0005-0000-0000-000029B90000}"/>
    <cellStyle name="Nota 9 4 2 2 2" xfId="47533" xr:uid="{00000000-0005-0000-0000-00002AB90000}"/>
    <cellStyle name="Nota 9 4 2 2 2 2" xfId="47534" xr:uid="{00000000-0005-0000-0000-00002BB90000}"/>
    <cellStyle name="Nota 9 4 2 2 2 3" xfId="47535" xr:uid="{00000000-0005-0000-0000-00002CB90000}"/>
    <cellStyle name="Nota 9 4 2 2 3" xfId="47536" xr:uid="{00000000-0005-0000-0000-00002DB90000}"/>
    <cellStyle name="Nota 9 4 2 2 4" xfId="47537" xr:uid="{00000000-0005-0000-0000-00002EB90000}"/>
    <cellStyle name="Nota 9 4 2 3" xfId="47538" xr:uid="{00000000-0005-0000-0000-00002FB90000}"/>
    <cellStyle name="Nota 9 4 2 3 2" xfId="47539" xr:uid="{00000000-0005-0000-0000-000030B90000}"/>
    <cellStyle name="Nota 9 4 2 3 3" xfId="47540" xr:uid="{00000000-0005-0000-0000-000031B90000}"/>
    <cellStyle name="Nota 9 4 2 4" xfId="47541" xr:uid="{00000000-0005-0000-0000-000032B90000}"/>
    <cellStyle name="Nota 9 4 2 4 2" xfId="47542" xr:uid="{00000000-0005-0000-0000-000033B90000}"/>
    <cellStyle name="Nota 9 4 2 4 3" xfId="47543" xr:uid="{00000000-0005-0000-0000-000034B90000}"/>
    <cellStyle name="Nota 9 4 2 5" xfId="47544" xr:uid="{00000000-0005-0000-0000-000035B90000}"/>
    <cellStyle name="Nota 9 4 2 5 2" xfId="47545" xr:uid="{00000000-0005-0000-0000-000036B90000}"/>
    <cellStyle name="Nota 9 4 2 5 3" xfId="47546" xr:uid="{00000000-0005-0000-0000-000037B90000}"/>
    <cellStyle name="Nota 9 4 2 6" xfId="47547" xr:uid="{00000000-0005-0000-0000-000038B90000}"/>
    <cellStyle name="Nota 9 4 2 7" xfId="47548" xr:uid="{00000000-0005-0000-0000-000039B90000}"/>
    <cellStyle name="Nota 9 5" xfId="47549" xr:uid="{00000000-0005-0000-0000-00003AB90000}"/>
    <cellStyle name="Nota 9 5 2" xfId="47550" xr:uid="{00000000-0005-0000-0000-00003BB90000}"/>
    <cellStyle name="Nota 9 5 2 2" xfId="47551" xr:uid="{00000000-0005-0000-0000-00003CB90000}"/>
    <cellStyle name="Nota 9 5 2 2 2" xfId="47552" xr:uid="{00000000-0005-0000-0000-00003DB90000}"/>
    <cellStyle name="Nota 9 5 2 2 3" xfId="47553" xr:uid="{00000000-0005-0000-0000-00003EB90000}"/>
    <cellStyle name="Nota 9 5 2 3" xfId="47554" xr:uid="{00000000-0005-0000-0000-00003FB90000}"/>
    <cellStyle name="Nota 9 5 2 4" xfId="47555" xr:uid="{00000000-0005-0000-0000-000040B90000}"/>
    <cellStyle name="Nota 9 5 3" xfId="47556" xr:uid="{00000000-0005-0000-0000-000041B90000}"/>
    <cellStyle name="Nota 9 5 3 2" xfId="47557" xr:uid="{00000000-0005-0000-0000-000042B90000}"/>
    <cellStyle name="Nota 9 5 3 3" xfId="47558" xr:uid="{00000000-0005-0000-0000-000043B90000}"/>
    <cellStyle name="Nota 9 5 4" xfId="47559" xr:uid="{00000000-0005-0000-0000-000044B90000}"/>
    <cellStyle name="Nota 9 5 4 2" xfId="47560" xr:uid="{00000000-0005-0000-0000-000045B90000}"/>
    <cellStyle name="Nota 9 5 4 3" xfId="47561" xr:uid="{00000000-0005-0000-0000-000046B90000}"/>
    <cellStyle name="Nota 9 5 5" xfId="47562" xr:uid="{00000000-0005-0000-0000-000047B90000}"/>
    <cellStyle name="Nota 9 5 5 2" xfId="47563" xr:uid="{00000000-0005-0000-0000-000048B90000}"/>
    <cellStyle name="Nota 9 5 5 3" xfId="47564" xr:uid="{00000000-0005-0000-0000-000049B90000}"/>
    <cellStyle name="Nota 9 5 6" xfId="47565" xr:uid="{00000000-0005-0000-0000-00004AB90000}"/>
    <cellStyle name="Nota 9 5 7" xfId="47566" xr:uid="{00000000-0005-0000-0000-00004BB90000}"/>
    <cellStyle name="Nota 9 6" xfId="47567" xr:uid="{00000000-0005-0000-0000-00004CB90000}"/>
    <cellStyle name="Nota 9 6 2" xfId="47568" xr:uid="{00000000-0005-0000-0000-00004DB90000}"/>
    <cellStyle name="Nota 9 6 2 2" xfId="47569" xr:uid="{00000000-0005-0000-0000-00004EB90000}"/>
    <cellStyle name="Nota 9 6 2 2 2" xfId="47570" xr:uid="{00000000-0005-0000-0000-00004FB90000}"/>
    <cellStyle name="Nota 9 6 2 2 3" xfId="47571" xr:uid="{00000000-0005-0000-0000-000050B90000}"/>
    <cellStyle name="Nota 9 6 2 3" xfId="47572" xr:uid="{00000000-0005-0000-0000-000051B90000}"/>
    <cellStyle name="Nota 9 6 2 4" xfId="47573" xr:uid="{00000000-0005-0000-0000-000052B90000}"/>
    <cellStyle name="Nota 9 6 3" xfId="47574" xr:uid="{00000000-0005-0000-0000-000053B90000}"/>
    <cellStyle name="Nota 9 6 3 2" xfId="47575" xr:uid="{00000000-0005-0000-0000-000054B90000}"/>
    <cellStyle name="Nota 9 6 3 3" xfId="47576" xr:uid="{00000000-0005-0000-0000-000055B90000}"/>
    <cellStyle name="Nota 9 6 4" xfId="47577" xr:uid="{00000000-0005-0000-0000-000056B90000}"/>
    <cellStyle name="Nota 9 6 4 2" xfId="47578" xr:uid="{00000000-0005-0000-0000-000057B90000}"/>
    <cellStyle name="Nota 9 6 4 3" xfId="47579" xr:uid="{00000000-0005-0000-0000-000058B90000}"/>
    <cellStyle name="Nota 9 6 5" xfId="47580" xr:uid="{00000000-0005-0000-0000-000059B90000}"/>
    <cellStyle name="Nota 9 6 5 2" xfId="47581" xr:uid="{00000000-0005-0000-0000-00005AB90000}"/>
    <cellStyle name="Nota 9 6 5 3" xfId="47582" xr:uid="{00000000-0005-0000-0000-00005BB90000}"/>
    <cellStyle name="Nota 9 6 6" xfId="47583" xr:uid="{00000000-0005-0000-0000-00005CB90000}"/>
    <cellStyle name="Nota 9 6 7" xfId="47584" xr:uid="{00000000-0005-0000-0000-00005DB90000}"/>
    <cellStyle name="Nota 9 7" xfId="47585" xr:uid="{00000000-0005-0000-0000-00005EB90000}"/>
    <cellStyle name="Nota 9 7 2" xfId="47586" xr:uid="{00000000-0005-0000-0000-00005FB90000}"/>
    <cellStyle name="Nota 9 7 2 2" xfId="47587" xr:uid="{00000000-0005-0000-0000-000060B90000}"/>
    <cellStyle name="Nota 9 7 2 3" xfId="47588" xr:uid="{00000000-0005-0000-0000-000061B90000}"/>
    <cellStyle name="Nota 9 7 3" xfId="47589" xr:uid="{00000000-0005-0000-0000-000062B90000}"/>
    <cellStyle name="Nota 9 7 4" xfId="47590" xr:uid="{00000000-0005-0000-0000-000063B90000}"/>
    <cellStyle name="Nota 9 8" xfId="47591" xr:uid="{00000000-0005-0000-0000-000064B90000}"/>
    <cellStyle name="Nota 9 8 2" xfId="47592" xr:uid="{00000000-0005-0000-0000-000065B90000}"/>
    <cellStyle name="Nota 9 8 3" xfId="47593" xr:uid="{00000000-0005-0000-0000-000066B90000}"/>
    <cellStyle name="Nota 9 9" xfId="47594" xr:uid="{00000000-0005-0000-0000-000067B90000}"/>
    <cellStyle name="Nota 9 9 2" xfId="47595" xr:uid="{00000000-0005-0000-0000-000068B90000}"/>
    <cellStyle name="Nota 9 9 3" xfId="47596" xr:uid="{00000000-0005-0000-0000-000069B90000}"/>
    <cellStyle name="Notas" xfId="47597" xr:uid="{00000000-0005-0000-0000-00006AB90000}"/>
    <cellStyle name="Notas 2" xfId="47598" xr:uid="{00000000-0005-0000-0000-00006BB90000}"/>
    <cellStyle name="Notas 2 2" xfId="47599" xr:uid="{00000000-0005-0000-0000-00006CB90000}"/>
    <cellStyle name="Notas 2 2 2" xfId="47600" xr:uid="{00000000-0005-0000-0000-00006DB90000}"/>
    <cellStyle name="Notas 2 3" xfId="47601" xr:uid="{00000000-0005-0000-0000-00006EB90000}"/>
    <cellStyle name="Notas 3" xfId="47602" xr:uid="{00000000-0005-0000-0000-00006FB90000}"/>
    <cellStyle name="Notas 3 2" xfId="47603" xr:uid="{00000000-0005-0000-0000-000070B90000}"/>
    <cellStyle name="Notas 4" xfId="47604" xr:uid="{00000000-0005-0000-0000-000071B90000}"/>
    <cellStyle name="Note" xfId="98" builtinId="10" customBuiltin="1"/>
    <cellStyle name="Note 10" xfId="47605" xr:uid="{00000000-0005-0000-0000-000073B90000}"/>
    <cellStyle name="Note 10 2" xfId="47606" xr:uid="{00000000-0005-0000-0000-000074B90000}"/>
    <cellStyle name="Note 10 2 2" xfId="47607" xr:uid="{00000000-0005-0000-0000-000075B90000}"/>
    <cellStyle name="Note 10 2 2 2" xfId="47608" xr:uid="{00000000-0005-0000-0000-000076B90000}"/>
    <cellStyle name="Note 10 2 2 3" xfId="47609" xr:uid="{00000000-0005-0000-0000-000077B90000}"/>
    <cellStyle name="Note 10 2 3" xfId="47610" xr:uid="{00000000-0005-0000-0000-000078B90000}"/>
    <cellStyle name="Note 10 2 4" xfId="47611" xr:uid="{00000000-0005-0000-0000-000079B90000}"/>
    <cellStyle name="Note 10 3" xfId="47612" xr:uid="{00000000-0005-0000-0000-00007AB90000}"/>
    <cellStyle name="Note 10 3 2" xfId="47613" xr:uid="{00000000-0005-0000-0000-00007BB90000}"/>
    <cellStyle name="Note 10 3 3" xfId="47614" xr:uid="{00000000-0005-0000-0000-00007CB90000}"/>
    <cellStyle name="Note 10 4" xfId="47615" xr:uid="{00000000-0005-0000-0000-00007DB90000}"/>
    <cellStyle name="Note 10 4 2" xfId="47616" xr:uid="{00000000-0005-0000-0000-00007EB90000}"/>
    <cellStyle name="Note 10 4 3" xfId="47617" xr:uid="{00000000-0005-0000-0000-00007FB90000}"/>
    <cellStyle name="Note 10 5" xfId="47618" xr:uid="{00000000-0005-0000-0000-000080B90000}"/>
    <cellStyle name="Note 10 5 2" xfId="47619" xr:uid="{00000000-0005-0000-0000-000081B90000}"/>
    <cellStyle name="Note 10 5 3" xfId="47620" xr:uid="{00000000-0005-0000-0000-000082B90000}"/>
    <cellStyle name="Note 10 6" xfId="47621" xr:uid="{00000000-0005-0000-0000-000083B90000}"/>
    <cellStyle name="Note 10 7" xfId="47622" xr:uid="{00000000-0005-0000-0000-000084B90000}"/>
    <cellStyle name="Note 11" xfId="47623" xr:uid="{00000000-0005-0000-0000-000085B90000}"/>
    <cellStyle name="Note 2" xfId="47624" xr:uid="{00000000-0005-0000-0000-000086B90000}"/>
    <cellStyle name="Note 2 2" xfId="47625" xr:uid="{00000000-0005-0000-0000-000087B90000}"/>
    <cellStyle name="Note 2 2 2" xfId="47626" xr:uid="{00000000-0005-0000-0000-000088B90000}"/>
    <cellStyle name="Note 2 2 2 10" xfId="47627" xr:uid="{00000000-0005-0000-0000-000089B90000}"/>
    <cellStyle name="Note 2 2 2 10 2" xfId="47628" xr:uid="{00000000-0005-0000-0000-00008AB90000}"/>
    <cellStyle name="Note 2 2 2 10 3" xfId="47629" xr:uid="{00000000-0005-0000-0000-00008BB90000}"/>
    <cellStyle name="Note 2 2 2 11" xfId="47630" xr:uid="{00000000-0005-0000-0000-00008CB90000}"/>
    <cellStyle name="Note 2 2 2 12" xfId="47631" xr:uid="{00000000-0005-0000-0000-00008DB90000}"/>
    <cellStyle name="Note 2 2 2 2" xfId="47632" xr:uid="{00000000-0005-0000-0000-00008EB90000}"/>
    <cellStyle name="Note 2 2 2 2 2" xfId="47633" xr:uid="{00000000-0005-0000-0000-00008FB90000}"/>
    <cellStyle name="Note 2 2 2 2 2 2" xfId="47634" xr:uid="{00000000-0005-0000-0000-000090B90000}"/>
    <cellStyle name="Note 2 2 2 2 2 2 2" xfId="47635" xr:uid="{00000000-0005-0000-0000-000091B90000}"/>
    <cellStyle name="Note 2 2 2 2 2 2 3" xfId="47636" xr:uid="{00000000-0005-0000-0000-000092B90000}"/>
    <cellStyle name="Note 2 2 2 2 2 3" xfId="47637" xr:uid="{00000000-0005-0000-0000-000093B90000}"/>
    <cellStyle name="Note 2 2 2 2 2 4" xfId="47638" xr:uid="{00000000-0005-0000-0000-000094B90000}"/>
    <cellStyle name="Note 2 2 2 2 3" xfId="47639" xr:uid="{00000000-0005-0000-0000-000095B90000}"/>
    <cellStyle name="Note 2 2 2 2 3 2" xfId="47640" xr:uid="{00000000-0005-0000-0000-000096B90000}"/>
    <cellStyle name="Note 2 2 2 2 3 3" xfId="47641" xr:uid="{00000000-0005-0000-0000-000097B90000}"/>
    <cellStyle name="Note 2 2 2 2 4" xfId="47642" xr:uid="{00000000-0005-0000-0000-000098B90000}"/>
    <cellStyle name="Note 2 2 2 2 4 2" xfId="47643" xr:uid="{00000000-0005-0000-0000-000099B90000}"/>
    <cellStyle name="Note 2 2 2 2 4 3" xfId="47644" xr:uid="{00000000-0005-0000-0000-00009AB90000}"/>
    <cellStyle name="Note 2 2 2 2 5" xfId="47645" xr:uid="{00000000-0005-0000-0000-00009BB90000}"/>
    <cellStyle name="Note 2 2 2 2 5 2" xfId="47646" xr:uid="{00000000-0005-0000-0000-00009CB90000}"/>
    <cellStyle name="Note 2 2 2 2 5 3" xfId="47647" xr:uid="{00000000-0005-0000-0000-00009DB90000}"/>
    <cellStyle name="Note 2 2 2 2 6" xfId="47648" xr:uid="{00000000-0005-0000-0000-00009EB90000}"/>
    <cellStyle name="Note 2 2 2 2 7" xfId="47649" xr:uid="{00000000-0005-0000-0000-00009FB90000}"/>
    <cellStyle name="Note 2 2 2 3" xfId="47650" xr:uid="{00000000-0005-0000-0000-0000A0B90000}"/>
    <cellStyle name="Note 2 2 2 3 2" xfId="47651" xr:uid="{00000000-0005-0000-0000-0000A1B90000}"/>
    <cellStyle name="Note 2 2 2 3 2 2" xfId="47652" xr:uid="{00000000-0005-0000-0000-0000A2B90000}"/>
    <cellStyle name="Note 2 2 2 3 2 2 2" xfId="47653" xr:uid="{00000000-0005-0000-0000-0000A3B90000}"/>
    <cellStyle name="Note 2 2 2 3 2 2 3" xfId="47654" xr:uid="{00000000-0005-0000-0000-0000A4B90000}"/>
    <cellStyle name="Note 2 2 2 3 2 3" xfId="47655" xr:uid="{00000000-0005-0000-0000-0000A5B90000}"/>
    <cellStyle name="Note 2 2 2 3 2 4" xfId="47656" xr:uid="{00000000-0005-0000-0000-0000A6B90000}"/>
    <cellStyle name="Note 2 2 2 3 3" xfId="47657" xr:uid="{00000000-0005-0000-0000-0000A7B90000}"/>
    <cellStyle name="Note 2 2 2 3 3 2" xfId="47658" xr:uid="{00000000-0005-0000-0000-0000A8B90000}"/>
    <cellStyle name="Note 2 2 2 3 3 3" xfId="47659" xr:uid="{00000000-0005-0000-0000-0000A9B90000}"/>
    <cellStyle name="Note 2 2 2 3 4" xfId="47660" xr:uid="{00000000-0005-0000-0000-0000AAB90000}"/>
    <cellStyle name="Note 2 2 2 3 4 2" xfId="47661" xr:uid="{00000000-0005-0000-0000-0000ABB90000}"/>
    <cellStyle name="Note 2 2 2 3 4 3" xfId="47662" xr:uid="{00000000-0005-0000-0000-0000ACB90000}"/>
    <cellStyle name="Note 2 2 2 3 5" xfId="47663" xr:uid="{00000000-0005-0000-0000-0000ADB90000}"/>
    <cellStyle name="Note 2 2 2 3 5 2" xfId="47664" xr:uid="{00000000-0005-0000-0000-0000AEB90000}"/>
    <cellStyle name="Note 2 2 2 3 5 3" xfId="47665" xr:uid="{00000000-0005-0000-0000-0000AFB90000}"/>
    <cellStyle name="Note 2 2 2 3 6" xfId="47666" xr:uid="{00000000-0005-0000-0000-0000B0B90000}"/>
    <cellStyle name="Note 2 2 2 3 7" xfId="47667" xr:uid="{00000000-0005-0000-0000-0000B1B90000}"/>
    <cellStyle name="Note 2 2 2 4" xfId="47668" xr:uid="{00000000-0005-0000-0000-0000B2B90000}"/>
    <cellStyle name="Note 2 2 2 4 2" xfId="47669" xr:uid="{00000000-0005-0000-0000-0000B3B90000}"/>
    <cellStyle name="Note 2 2 2 4 2 2" xfId="47670" xr:uid="{00000000-0005-0000-0000-0000B4B90000}"/>
    <cellStyle name="Note 2 2 2 4 2 2 2" xfId="47671" xr:uid="{00000000-0005-0000-0000-0000B5B90000}"/>
    <cellStyle name="Note 2 2 2 4 2 2 3" xfId="47672" xr:uid="{00000000-0005-0000-0000-0000B6B90000}"/>
    <cellStyle name="Note 2 2 2 4 2 3" xfId="47673" xr:uid="{00000000-0005-0000-0000-0000B7B90000}"/>
    <cellStyle name="Note 2 2 2 4 2 4" xfId="47674" xr:uid="{00000000-0005-0000-0000-0000B8B90000}"/>
    <cellStyle name="Note 2 2 2 4 3" xfId="47675" xr:uid="{00000000-0005-0000-0000-0000B9B90000}"/>
    <cellStyle name="Note 2 2 2 4 3 2" xfId="47676" xr:uid="{00000000-0005-0000-0000-0000BAB90000}"/>
    <cellStyle name="Note 2 2 2 4 3 3" xfId="47677" xr:uid="{00000000-0005-0000-0000-0000BBB90000}"/>
    <cellStyle name="Note 2 2 2 4 4" xfId="47678" xr:uid="{00000000-0005-0000-0000-0000BCB90000}"/>
    <cellStyle name="Note 2 2 2 4 4 2" xfId="47679" xr:uid="{00000000-0005-0000-0000-0000BDB90000}"/>
    <cellStyle name="Note 2 2 2 4 4 3" xfId="47680" xr:uid="{00000000-0005-0000-0000-0000BEB90000}"/>
    <cellStyle name="Note 2 2 2 4 5" xfId="47681" xr:uid="{00000000-0005-0000-0000-0000BFB90000}"/>
    <cellStyle name="Note 2 2 2 4 5 2" xfId="47682" xr:uid="{00000000-0005-0000-0000-0000C0B90000}"/>
    <cellStyle name="Note 2 2 2 4 5 3" xfId="47683" xr:uid="{00000000-0005-0000-0000-0000C1B90000}"/>
    <cellStyle name="Note 2 2 2 4 6" xfId="47684" xr:uid="{00000000-0005-0000-0000-0000C2B90000}"/>
    <cellStyle name="Note 2 2 2 4 7" xfId="47685" xr:uid="{00000000-0005-0000-0000-0000C3B90000}"/>
    <cellStyle name="Note 2 2 2 5" xfId="47686" xr:uid="{00000000-0005-0000-0000-0000C4B90000}"/>
    <cellStyle name="Note 2 2 2 5 2" xfId="47687" xr:uid="{00000000-0005-0000-0000-0000C5B90000}"/>
    <cellStyle name="Note 2 2 2 5 2 2" xfId="47688" xr:uid="{00000000-0005-0000-0000-0000C6B90000}"/>
    <cellStyle name="Note 2 2 2 5 2 2 2" xfId="47689" xr:uid="{00000000-0005-0000-0000-0000C7B90000}"/>
    <cellStyle name="Note 2 2 2 5 2 2 3" xfId="47690" xr:uid="{00000000-0005-0000-0000-0000C8B90000}"/>
    <cellStyle name="Note 2 2 2 5 2 3" xfId="47691" xr:uid="{00000000-0005-0000-0000-0000C9B90000}"/>
    <cellStyle name="Note 2 2 2 5 2 4" xfId="47692" xr:uid="{00000000-0005-0000-0000-0000CAB90000}"/>
    <cellStyle name="Note 2 2 2 5 3" xfId="47693" xr:uid="{00000000-0005-0000-0000-0000CBB90000}"/>
    <cellStyle name="Note 2 2 2 5 3 2" xfId="47694" xr:uid="{00000000-0005-0000-0000-0000CCB90000}"/>
    <cellStyle name="Note 2 2 2 5 3 3" xfId="47695" xr:uid="{00000000-0005-0000-0000-0000CDB90000}"/>
    <cellStyle name="Note 2 2 2 5 4" xfId="47696" xr:uid="{00000000-0005-0000-0000-0000CEB90000}"/>
    <cellStyle name="Note 2 2 2 5 4 2" xfId="47697" xr:uid="{00000000-0005-0000-0000-0000CFB90000}"/>
    <cellStyle name="Note 2 2 2 5 4 3" xfId="47698" xr:uid="{00000000-0005-0000-0000-0000D0B90000}"/>
    <cellStyle name="Note 2 2 2 5 5" xfId="47699" xr:uid="{00000000-0005-0000-0000-0000D1B90000}"/>
    <cellStyle name="Note 2 2 2 5 5 2" xfId="47700" xr:uid="{00000000-0005-0000-0000-0000D2B90000}"/>
    <cellStyle name="Note 2 2 2 5 5 3" xfId="47701" xr:uid="{00000000-0005-0000-0000-0000D3B90000}"/>
    <cellStyle name="Note 2 2 2 5 6" xfId="47702" xr:uid="{00000000-0005-0000-0000-0000D4B90000}"/>
    <cellStyle name="Note 2 2 2 5 7" xfId="47703" xr:uid="{00000000-0005-0000-0000-0000D5B90000}"/>
    <cellStyle name="Note 2 2 2 6" xfId="47704" xr:uid="{00000000-0005-0000-0000-0000D6B90000}"/>
    <cellStyle name="Note 2 2 2 6 2" xfId="47705" xr:uid="{00000000-0005-0000-0000-0000D7B90000}"/>
    <cellStyle name="Note 2 2 2 6 2 2" xfId="47706" xr:uid="{00000000-0005-0000-0000-0000D8B90000}"/>
    <cellStyle name="Note 2 2 2 6 2 2 2" xfId="47707" xr:uid="{00000000-0005-0000-0000-0000D9B90000}"/>
    <cellStyle name="Note 2 2 2 6 2 2 3" xfId="47708" xr:uid="{00000000-0005-0000-0000-0000DAB90000}"/>
    <cellStyle name="Note 2 2 2 6 2 3" xfId="47709" xr:uid="{00000000-0005-0000-0000-0000DBB90000}"/>
    <cellStyle name="Note 2 2 2 6 2 4" xfId="47710" xr:uid="{00000000-0005-0000-0000-0000DCB90000}"/>
    <cellStyle name="Note 2 2 2 6 3" xfId="47711" xr:uid="{00000000-0005-0000-0000-0000DDB90000}"/>
    <cellStyle name="Note 2 2 2 6 3 2" xfId="47712" xr:uid="{00000000-0005-0000-0000-0000DEB90000}"/>
    <cellStyle name="Note 2 2 2 6 3 3" xfId="47713" xr:uid="{00000000-0005-0000-0000-0000DFB90000}"/>
    <cellStyle name="Note 2 2 2 6 4" xfId="47714" xr:uid="{00000000-0005-0000-0000-0000E0B90000}"/>
    <cellStyle name="Note 2 2 2 6 4 2" xfId="47715" xr:uid="{00000000-0005-0000-0000-0000E1B90000}"/>
    <cellStyle name="Note 2 2 2 6 4 3" xfId="47716" xr:uid="{00000000-0005-0000-0000-0000E2B90000}"/>
    <cellStyle name="Note 2 2 2 6 5" xfId="47717" xr:uid="{00000000-0005-0000-0000-0000E3B90000}"/>
    <cellStyle name="Note 2 2 2 6 5 2" xfId="47718" xr:uid="{00000000-0005-0000-0000-0000E4B90000}"/>
    <cellStyle name="Note 2 2 2 6 5 3" xfId="47719" xr:uid="{00000000-0005-0000-0000-0000E5B90000}"/>
    <cellStyle name="Note 2 2 2 6 6" xfId="47720" xr:uid="{00000000-0005-0000-0000-0000E6B90000}"/>
    <cellStyle name="Note 2 2 2 6 7" xfId="47721" xr:uid="{00000000-0005-0000-0000-0000E7B90000}"/>
    <cellStyle name="Note 2 2 2 7" xfId="47722" xr:uid="{00000000-0005-0000-0000-0000E8B90000}"/>
    <cellStyle name="Note 2 2 2 7 2" xfId="47723" xr:uid="{00000000-0005-0000-0000-0000E9B90000}"/>
    <cellStyle name="Note 2 2 2 7 2 2" xfId="47724" xr:uid="{00000000-0005-0000-0000-0000EAB90000}"/>
    <cellStyle name="Note 2 2 2 7 2 3" xfId="47725" xr:uid="{00000000-0005-0000-0000-0000EBB90000}"/>
    <cellStyle name="Note 2 2 2 7 3" xfId="47726" xr:uid="{00000000-0005-0000-0000-0000ECB90000}"/>
    <cellStyle name="Note 2 2 2 7 4" xfId="47727" xr:uid="{00000000-0005-0000-0000-0000EDB90000}"/>
    <cellStyle name="Note 2 2 2 8" xfId="47728" xr:uid="{00000000-0005-0000-0000-0000EEB90000}"/>
    <cellStyle name="Note 2 2 2 8 2" xfId="47729" xr:uid="{00000000-0005-0000-0000-0000EFB90000}"/>
    <cellStyle name="Note 2 2 2 8 3" xfId="47730" xr:uid="{00000000-0005-0000-0000-0000F0B90000}"/>
    <cellStyle name="Note 2 2 2 9" xfId="47731" xr:uid="{00000000-0005-0000-0000-0000F1B90000}"/>
    <cellStyle name="Note 2 2 2 9 2" xfId="47732" xr:uid="{00000000-0005-0000-0000-0000F2B90000}"/>
    <cellStyle name="Note 2 2 2 9 3" xfId="47733" xr:uid="{00000000-0005-0000-0000-0000F3B90000}"/>
    <cellStyle name="Note 2 2 3" xfId="47734" xr:uid="{00000000-0005-0000-0000-0000F4B90000}"/>
    <cellStyle name="Note 2 2 4" xfId="47735" xr:uid="{00000000-0005-0000-0000-0000F5B90000}"/>
    <cellStyle name="Note 2 2 4 2" xfId="47736" xr:uid="{00000000-0005-0000-0000-0000F6B90000}"/>
    <cellStyle name="Note 2 3" xfId="47737" xr:uid="{00000000-0005-0000-0000-0000F7B90000}"/>
    <cellStyle name="Note 2 3 2" xfId="47738" xr:uid="{00000000-0005-0000-0000-0000F8B90000}"/>
    <cellStyle name="Note 2 3 2 2" xfId="47739" xr:uid="{00000000-0005-0000-0000-0000F9B90000}"/>
    <cellStyle name="Note 2 3 2 2 2" xfId="47740" xr:uid="{00000000-0005-0000-0000-0000FAB90000}"/>
    <cellStyle name="Note 2 3 2 2 2 2" xfId="47741" xr:uid="{00000000-0005-0000-0000-0000FBB90000}"/>
    <cellStyle name="Note 2 3 2 2 2 3" xfId="47742" xr:uid="{00000000-0005-0000-0000-0000FCB90000}"/>
    <cellStyle name="Note 2 3 2 2 3" xfId="47743" xr:uid="{00000000-0005-0000-0000-0000FDB90000}"/>
    <cellStyle name="Note 2 3 2 2 4" xfId="47744" xr:uid="{00000000-0005-0000-0000-0000FEB90000}"/>
    <cellStyle name="Note 2 3 2 3" xfId="47745" xr:uid="{00000000-0005-0000-0000-0000FFB90000}"/>
    <cellStyle name="Note 2 3 2 3 2" xfId="47746" xr:uid="{00000000-0005-0000-0000-000000BA0000}"/>
    <cellStyle name="Note 2 3 2 3 3" xfId="47747" xr:uid="{00000000-0005-0000-0000-000001BA0000}"/>
    <cellStyle name="Note 2 3 2 4" xfId="47748" xr:uid="{00000000-0005-0000-0000-000002BA0000}"/>
    <cellStyle name="Note 2 3 2 4 2" xfId="47749" xr:uid="{00000000-0005-0000-0000-000003BA0000}"/>
    <cellStyle name="Note 2 3 2 4 3" xfId="47750" xr:uid="{00000000-0005-0000-0000-000004BA0000}"/>
    <cellStyle name="Note 2 3 2 5" xfId="47751" xr:uid="{00000000-0005-0000-0000-000005BA0000}"/>
    <cellStyle name="Note 2 3 2 5 2" xfId="47752" xr:uid="{00000000-0005-0000-0000-000006BA0000}"/>
    <cellStyle name="Note 2 3 2 5 3" xfId="47753" xr:uid="{00000000-0005-0000-0000-000007BA0000}"/>
    <cellStyle name="Note 2 3 2 6" xfId="47754" xr:uid="{00000000-0005-0000-0000-000008BA0000}"/>
    <cellStyle name="Note 2 3 2 7" xfId="47755" xr:uid="{00000000-0005-0000-0000-000009BA0000}"/>
    <cellStyle name="Note 2 3 3" xfId="47756" xr:uid="{00000000-0005-0000-0000-00000ABA0000}"/>
    <cellStyle name="Note 2 3 4" xfId="47757" xr:uid="{00000000-0005-0000-0000-00000BBA0000}"/>
    <cellStyle name="Note 2 3 4 2" xfId="47758" xr:uid="{00000000-0005-0000-0000-00000CBA0000}"/>
    <cellStyle name="Note 2 3 4 2 2" xfId="47759" xr:uid="{00000000-0005-0000-0000-00000DBA0000}"/>
    <cellStyle name="Note 2 3 4 2 2 2" xfId="47760" xr:uid="{00000000-0005-0000-0000-00000EBA0000}"/>
    <cellStyle name="Note 2 3 4 2 2 3" xfId="47761" xr:uid="{00000000-0005-0000-0000-00000FBA0000}"/>
    <cellStyle name="Note 2 3 4 2 3" xfId="47762" xr:uid="{00000000-0005-0000-0000-000010BA0000}"/>
    <cellStyle name="Note 2 3 4 2 4" xfId="47763" xr:uid="{00000000-0005-0000-0000-000011BA0000}"/>
    <cellStyle name="Note 2 3 4 3" xfId="47764" xr:uid="{00000000-0005-0000-0000-000012BA0000}"/>
    <cellStyle name="Note 2 3 4 3 2" xfId="47765" xr:uid="{00000000-0005-0000-0000-000013BA0000}"/>
    <cellStyle name="Note 2 3 4 3 3" xfId="47766" xr:uid="{00000000-0005-0000-0000-000014BA0000}"/>
    <cellStyle name="Note 2 3 4 4" xfId="47767" xr:uid="{00000000-0005-0000-0000-000015BA0000}"/>
    <cellStyle name="Note 2 3 4 4 2" xfId="47768" xr:uid="{00000000-0005-0000-0000-000016BA0000}"/>
    <cellStyle name="Note 2 3 4 4 3" xfId="47769" xr:uid="{00000000-0005-0000-0000-000017BA0000}"/>
    <cellStyle name="Note 2 3 4 5" xfId="47770" xr:uid="{00000000-0005-0000-0000-000018BA0000}"/>
    <cellStyle name="Note 2 3 4 5 2" xfId="47771" xr:uid="{00000000-0005-0000-0000-000019BA0000}"/>
    <cellStyle name="Note 2 3 4 5 3" xfId="47772" xr:uid="{00000000-0005-0000-0000-00001ABA0000}"/>
    <cellStyle name="Note 2 3 4 6" xfId="47773" xr:uid="{00000000-0005-0000-0000-00001BBA0000}"/>
    <cellStyle name="Note 2 3 4 7" xfId="47774" xr:uid="{00000000-0005-0000-0000-00001CBA0000}"/>
    <cellStyle name="Note 2 4" xfId="47775" xr:uid="{00000000-0005-0000-0000-00001DBA0000}"/>
    <cellStyle name="Note 2 4 2" xfId="47776" xr:uid="{00000000-0005-0000-0000-00001EBA0000}"/>
    <cellStyle name="Note 2 4 2 2" xfId="47777" xr:uid="{00000000-0005-0000-0000-00001FBA0000}"/>
    <cellStyle name="Note 2 4 2 2 2" xfId="47778" xr:uid="{00000000-0005-0000-0000-000020BA0000}"/>
    <cellStyle name="Note 2 4 2 2 2 2" xfId="47779" xr:uid="{00000000-0005-0000-0000-000021BA0000}"/>
    <cellStyle name="Note 2 4 2 2 2 3" xfId="47780" xr:uid="{00000000-0005-0000-0000-000022BA0000}"/>
    <cellStyle name="Note 2 4 2 2 3" xfId="47781" xr:uid="{00000000-0005-0000-0000-000023BA0000}"/>
    <cellStyle name="Note 2 4 2 2 4" xfId="47782" xr:uid="{00000000-0005-0000-0000-000024BA0000}"/>
    <cellStyle name="Note 2 4 2 3" xfId="47783" xr:uid="{00000000-0005-0000-0000-000025BA0000}"/>
    <cellStyle name="Note 2 4 2 3 2" xfId="47784" xr:uid="{00000000-0005-0000-0000-000026BA0000}"/>
    <cellStyle name="Note 2 4 2 3 3" xfId="47785" xr:uid="{00000000-0005-0000-0000-000027BA0000}"/>
    <cellStyle name="Note 2 4 2 4" xfId="47786" xr:uid="{00000000-0005-0000-0000-000028BA0000}"/>
    <cellStyle name="Note 2 4 2 4 2" xfId="47787" xr:uid="{00000000-0005-0000-0000-000029BA0000}"/>
    <cellStyle name="Note 2 4 2 4 3" xfId="47788" xr:uid="{00000000-0005-0000-0000-00002ABA0000}"/>
    <cellStyle name="Note 2 4 2 5" xfId="47789" xr:uid="{00000000-0005-0000-0000-00002BBA0000}"/>
    <cellStyle name="Note 2 4 2 5 2" xfId="47790" xr:uid="{00000000-0005-0000-0000-00002CBA0000}"/>
    <cellStyle name="Note 2 4 2 5 3" xfId="47791" xr:uid="{00000000-0005-0000-0000-00002DBA0000}"/>
    <cellStyle name="Note 2 4 2 6" xfId="47792" xr:uid="{00000000-0005-0000-0000-00002EBA0000}"/>
    <cellStyle name="Note 2 4 2 7" xfId="47793" xr:uid="{00000000-0005-0000-0000-00002FBA0000}"/>
    <cellStyle name="Note 2 5" xfId="47794" xr:uid="{00000000-0005-0000-0000-000030BA0000}"/>
    <cellStyle name="Note 2 5 2" xfId="47795" xr:uid="{00000000-0005-0000-0000-000031BA0000}"/>
    <cellStyle name="Note 2 6" xfId="47796" xr:uid="{00000000-0005-0000-0000-000032BA0000}"/>
    <cellStyle name="Note 2 6 2" xfId="47797" xr:uid="{00000000-0005-0000-0000-000033BA0000}"/>
    <cellStyle name="Note 2 6 2 2" xfId="47798" xr:uid="{00000000-0005-0000-0000-000034BA0000}"/>
    <cellStyle name="Note 2 6 2 2 2" xfId="47799" xr:uid="{00000000-0005-0000-0000-000035BA0000}"/>
    <cellStyle name="Note 2 6 2 2 3" xfId="47800" xr:uid="{00000000-0005-0000-0000-000036BA0000}"/>
    <cellStyle name="Note 2 6 2 3" xfId="47801" xr:uid="{00000000-0005-0000-0000-000037BA0000}"/>
    <cellStyle name="Note 2 6 2 4" xfId="47802" xr:uid="{00000000-0005-0000-0000-000038BA0000}"/>
    <cellStyle name="Note 2 6 3" xfId="47803" xr:uid="{00000000-0005-0000-0000-000039BA0000}"/>
    <cellStyle name="Note 2 6 3 2" xfId="47804" xr:uid="{00000000-0005-0000-0000-00003ABA0000}"/>
    <cellStyle name="Note 2 6 3 3" xfId="47805" xr:uid="{00000000-0005-0000-0000-00003BBA0000}"/>
    <cellStyle name="Note 2 6 4" xfId="47806" xr:uid="{00000000-0005-0000-0000-00003CBA0000}"/>
    <cellStyle name="Note 2 6 4 2" xfId="47807" xr:uid="{00000000-0005-0000-0000-00003DBA0000}"/>
    <cellStyle name="Note 2 6 4 3" xfId="47808" xr:uid="{00000000-0005-0000-0000-00003EBA0000}"/>
    <cellStyle name="Note 2 6 5" xfId="47809" xr:uid="{00000000-0005-0000-0000-00003FBA0000}"/>
    <cellStyle name="Note 2 6 5 2" xfId="47810" xr:uid="{00000000-0005-0000-0000-000040BA0000}"/>
    <cellStyle name="Note 2 6 5 3" xfId="47811" xr:uid="{00000000-0005-0000-0000-000041BA0000}"/>
    <cellStyle name="Note 2 6 6" xfId="47812" xr:uid="{00000000-0005-0000-0000-000042BA0000}"/>
    <cellStyle name="Note 2 6 7" xfId="47813" xr:uid="{00000000-0005-0000-0000-000043BA0000}"/>
    <cellStyle name="Note 2 7" xfId="47814" xr:uid="{00000000-0005-0000-0000-000044BA0000}"/>
    <cellStyle name="Note 2 8" xfId="47815" xr:uid="{00000000-0005-0000-0000-000045BA0000}"/>
    <cellStyle name="Note 3" xfId="47816" xr:uid="{00000000-0005-0000-0000-000046BA0000}"/>
    <cellStyle name="Note 3 2" xfId="47817" xr:uid="{00000000-0005-0000-0000-000047BA0000}"/>
    <cellStyle name="Note 3 3" xfId="47818" xr:uid="{00000000-0005-0000-0000-000048BA0000}"/>
    <cellStyle name="Note 4" xfId="47819" xr:uid="{00000000-0005-0000-0000-000049BA0000}"/>
    <cellStyle name="Note 4 2" xfId="47820" xr:uid="{00000000-0005-0000-0000-00004ABA0000}"/>
    <cellStyle name="Note 4 3" xfId="47821" xr:uid="{00000000-0005-0000-0000-00004BBA0000}"/>
    <cellStyle name="Note 5" xfId="47822" xr:uid="{00000000-0005-0000-0000-00004CBA0000}"/>
    <cellStyle name="Note 6" xfId="47823" xr:uid="{00000000-0005-0000-0000-00004DBA0000}"/>
    <cellStyle name="Note 6 2" xfId="47824" xr:uid="{00000000-0005-0000-0000-00004EBA0000}"/>
    <cellStyle name="Note 6 2 2" xfId="47825" xr:uid="{00000000-0005-0000-0000-00004FBA0000}"/>
    <cellStyle name="Note 6 2 2 2" xfId="47826" xr:uid="{00000000-0005-0000-0000-000050BA0000}"/>
    <cellStyle name="Note 6 2 2 2 2" xfId="47827" xr:uid="{00000000-0005-0000-0000-000051BA0000}"/>
    <cellStyle name="Note 6 2 2 2 3" xfId="47828" xr:uid="{00000000-0005-0000-0000-000052BA0000}"/>
    <cellStyle name="Note 6 2 2 3" xfId="47829" xr:uid="{00000000-0005-0000-0000-000053BA0000}"/>
    <cellStyle name="Note 6 2 2 4" xfId="47830" xr:uid="{00000000-0005-0000-0000-000054BA0000}"/>
    <cellStyle name="Note 6 2 3" xfId="47831" xr:uid="{00000000-0005-0000-0000-000055BA0000}"/>
    <cellStyle name="Note 6 2 3 2" xfId="47832" xr:uid="{00000000-0005-0000-0000-000056BA0000}"/>
    <cellStyle name="Note 6 2 3 3" xfId="47833" xr:uid="{00000000-0005-0000-0000-000057BA0000}"/>
    <cellStyle name="Note 6 2 4" xfId="47834" xr:uid="{00000000-0005-0000-0000-000058BA0000}"/>
    <cellStyle name="Note 6 2 4 2" xfId="47835" xr:uid="{00000000-0005-0000-0000-000059BA0000}"/>
    <cellStyle name="Note 6 2 4 3" xfId="47836" xr:uid="{00000000-0005-0000-0000-00005ABA0000}"/>
    <cellStyle name="Note 6 2 5" xfId="47837" xr:uid="{00000000-0005-0000-0000-00005BBA0000}"/>
    <cellStyle name="Note 6 2 5 2" xfId="47838" xr:uid="{00000000-0005-0000-0000-00005CBA0000}"/>
    <cellStyle name="Note 6 2 5 3" xfId="47839" xr:uid="{00000000-0005-0000-0000-00005DBA0000}"/>
    <cellStyle name="Note 6 2 6" xfId="47840" xr:uid="{00000000-0005-0000-0000-00005EBA0000}"/>
    <cellStyle name="Note 6 2 7" xfId="47841" xr:uid="{00000000-0005-0000-0000-00005FBA0000}"/>
    <cellStyle name="Note 7" xfId="47842" xr:uid="{00000000-0005-0000-0000-000060BA0000}"/>
    <cellStyle name="Note 7 2" xfId="47843" xr:uid="{00000000-0005-0000-0000-000061BA0000}"/>
    <cellStyle name="Note 7 2 2" xfId="47844" xr:uid="{00000000-0005-0000-0000-000062BA0000}"/>
    <cellStyle name="Note 7 2 2 2" xfId="47845" xr:uid="{00000000-0005-0000-0000-000063BA0000}"/>
    <cellStyle name="Note 7 2 2 3" xfId="47846" xr:uid="{00000000-0005-0000-0000-000064BA0000}"/>
    <cellStyle name="Note 7 2 3" xfId="47847" xr:uid="{00000000-0005-0000-0000-000065BA0000}"/>
    <cellStyle name="Note 7 2 4" xfId="47848" xr:uid="{00000000-0005-0000-0000-000066BA0000}"/>
    <cellStyle name="Note 7 3" xfId="47849" xr:uid="{00000000-0005-0000-0000-000067BA0000}"/>
    <cellStyle name="Note 7 3 2" xfId="47850" xr:uid="{00000000-0005-0000-0000-000068BA0000}"/>
    <cellStyle name="Note 7 3 3" xfId="47851" xr:uid="{00000000-0005-0000-0000-000069BA0000}"/>
    <cellStyle name="Note 7 4" xfId="47852" xr:uid="{00000000-0005-0000-0000-00006ABA0000}"/>
    <cellStyle name="Note 7 4 2" xfId="47853" xr:uid="{00000000-0005-0000-0000-00006BBA0000}"/>
    <cellStyle name="Note 7 4 3" xfId="47854" xr:uid="{00000000-0005-0000-0000-00006CBA0000}"/>
    <cellStyle name="Note 7 5" xfId="47855" xr:uid="{00000000-0005-0000-0000-00006DBA0000}"/>
    <cellStyle name="Note 7 5 2" xfId="47856" xr:uid="{00000000-0005-0000-0000-00006EBA0000}"/>
    <cellStyle name="Note 7 5 3" xfId="47857" xr:uid="{00000000-0005-0000-0000-00006FBA0000}"/>
    <cellStyle name="Note 7 6" xfId="47858" xr:uid="{00000000-0005-0000-0000-000070BA0000}"/>
    <cellStyle name="Note 7 7" xfId="47859" xr:uid="{00000000-0005-0000-0000-000071BA0000}"/>
    <cellStyle name="Note 8" xfId="47860" xr:uid="{00000000-0005-0000-0000-000072BA0000}"/>
    <cellStyle name="Note 8 2" xfId="47861" xr:uid="{00000000-0005-0000-0000-000073BA0000}"/>
    <cellStyle name="Note 8 2 2" xfId="47862" xr:uid="{00000000-0005-0000-0000-000074BA0000}"/>
    <cellStyle name="Note 8 2 2 2" xfId="47863" xr:uid="{00000000-0005-0000-0000-000075BA0000}"/>
    <cellStyle name="Note 8 2 2 3" xfId="47864" xr:uid="{00000000-0005-0000-0000-000076BA0000}"/>
    <cellStyle name="Note 8 2 3" xfId="47865" xr:uid="{00000000-0005-0000-0000-000077BA0000}"/>
    <cellStyle name="Note 8 2 4" xfId="47866" xr:uid="{00000000-0005-0000-0000-000078BA0000}"/>
    <cellStyle name="Note 8 3" xfId="47867" xr:uid="{00000000-0005-0000-0000-000079BA0000}"/>
    <cellStyle name="Note 8 3 2" xfId="47868" xr:uid="{00000000-0005-0000-0000-00007ABA0000}"/>
    <cellStyle name="Note 8 3 3" xfId="47869" xr:uid="{00000000-0005-0000-0000-00007BBA0000}"/>
    <cellStyle name="Note 8 4" xfId="47870" xr:uid="{00000000-0005-0000-0000-00007CBA0000}"/>
    <cellStyle name="Note 8 4 2" xfId="47871" xr:uid="{00000000-0005-0000-0000-00007DBA0000}"/>
    <cellStyle name="Note 8 4 3" xfId="47872" xr:uid="{00000000-0005-0000-0000-00007EBA0000}"/>
    <cellStyle name="Note 8 5" xfId="47873" xr:uid="{00000000-0005-0000-0000-00007FBA0000}"/>
    <cellStyle name="Note 8 5 2" xfId="47874" xr:uid="{00000000-0005-0000-0000-000080BA0000}"/>
    <cellStyle name="Note 8 5 3" xfId="47875" xr:uid="{00000000-0005-0000-0000-000081BA0000}"/>
    <cellStyle name="Note 8 6" xfId="47876" xr:uid="{00000000-0005-0000-0000-000082BA0000}"/>
    <cellStyle name="Note 8 7" xfId="47877" xr:uid="{00000000-0005-0000-0000-000083BA0000}"/>
    <cellStyle name="Note 9" xfId="47878" xr:uid="{00000000-0005-0000-0000-000084BA0000}"/>
    <cellStyle name="Note 9 2" xfId="47879" xr:uid="{00000000-0005-0000-0000-000085BA0000}"/>
    <cellStyle name="Note 9 2 2" xfId="47880" xr:uid="{00000000-0005-0000-0000-000086BA0000}"/>
    <cellStyle name="Note 9 2 2 2" xfId="47881" xr:uid="{00000000-0005-0000-0000-000087BA0000}"/>
    <cellStyle name="Note 9 2 2 3" xfId="47882" xr:uid="{00000000-0005-0000-0000-000088BA0000}"/>
    <cellStyle name="Note 9 2 3" xfId="47883" xr:uid="{00000000-0005-0000-0000-000089BA0000}"/>
    <cellStyle name="Note 9 2 4" xfId="47884" xr:uid="{00000000-0005-0000-0000-00008ABA0000}"/>
    <cellStyle name="Note 9 3" xfId="47885" xr:uid="{00000000-0005-0000-0000-00008BBA0000}"/>
    <cellStyle name="Note 9 3 2" xfId="47886" xr:uid="{00000000-0005-0000-0000-00008CBA0000}"/>
    <cellStyle name="Note 9 3 3" xfId="47887" xr:uid="{00000000-0005-0000-0000-00008DBA0000}"/>
    <cellStyle name="Note 9 4" xfId="47888" xr:uid="{00000000-0005-0000-0000-00008EBA0000}"/>
    <cellStyle name="Note 9 4 2" xfId="47889" xr:uid="{00000000-0005-0000-0000-00008FBA0000}"/>
    <cellStyle name="Note 9 4 3" xfId="47890" xr:uid="{00000000-0005-0000-0000-000090BA0000}"/>
    <cellStyle name="Note 9 5" xfId="47891" xr:uid="{00000000-0005-0000-0000-000091BA0000}"/>
    <cellStyle name="Note 9 5 2" xfId="47892" xr:uid="{00000000-0005-0000-0000-000092BA0000}"/>
    <cellStyle name="Note 9 5 3" xfId="47893" xr:uid="{00000000-0005-0000-0000-000093BA0000}"/>
    <cellStyle name="Note 9 6" xfId="47894" xr:uid="{00000000-0005-0000-0000-000094BA0000}"/>
    <cellStyle name="Note 9 7" xfId="47895" xr:uid="{00000000-0005-0000-0000-000095BA0000}"/>
    <cellStyle name="Notes" xfId="47896" xr:uid="{00000000-0005-0000-0000-000096BA0000}"/>
    <cellStyle name="Notes 2" xfId="47897" xr:uid="{00000000-0005-0000-0000-000097BA0000}"/>
    <cellStyle name="Notes 3" xfId="47898" xr:uid="{00000000-0005-0000-0000-000098BA0000}"/>
    <cellStyle name="Notiz" xfId="47899" xr:uid="{00000000-0005-0000-0000-000099BA0000}"/>
    <cellStyle name="Notiz 2" xfId="47900" xr:uid="{00000000-0005-0000-0000-00009ABA0000}"/>
    <cellStyle name="Notiz 2 2" xfId="47901" xr:uid="{00000000-0005-0000-0000-00009BBA0000}"/>
    <cellStyle name="Notiz 2 2 2" xfId="47902" xr:uid="{00000000-0005-0000-0000-00009CBA0000}"/>
    <cellStyle name="Notiz 2 3" xfId="47903" xr:uid="{00000000-0005-0000-0000-00009DBA0000}"/>
    <cellStyle name="Notiz 3" xfId="47904" xr:uid="{00000000-0005-0000-0000-00009EBA0000}"/>
    <cellStyle name="Notiz 3 2" xfId="47905" xr:uid="{00000000-0005-0000-0000-00009FBA0000}"/>
    <cellStyle name="Notiz 4" xfId="47906" xr:uid="{00000000-0005-0000-0000-0000A0BA0000}"/>
    <cellStyle name="Nplosion" xfId="47907" xr:uid="{00000000-0005-0000-0000-0000A1BA0000}"/>
    <cellStyle name="Nplosion 2" xfId="47908" xr:uid="{00000000-0005-0000-0000-0000A2BA0000}"/>
    <cellStyle name="NPPESalesPct" xfId="47909" xr:uid="{00000000-0005-0000-0000-0000A3BA0000}"/>
    <cellStyle name="NULLO" xfId="47910" xr:uid="{00000000-0005-0000-0000-0000A4BA0000}"/>
    <cellStyle name="Number" xfId="47911" xr:uid="{00000000-0005-0000-0000-0000A5BA0000}"/>
    <cellStyle name="NumberCalc" xfId="47912" xr:uid="{00000000-0005-0000-0000-0000A6BA0000}"/>
    <cellStyle name="NumberInput" xfId="47913" xr:uid="{00000000-0005-0000-0000-0000A7BA0000}"/>
    <cellStyle name="NumberInput 2" xfId="47914" xr:uid="{00000000-0005-0000-0000-0000A8BA0000}"/>
    <cellStyle name="NumberInput 3" xfId="47915" xr:uid="{00000000-0005-0000-0000-0000A9BA0000}"/>
    <cellStyle name="Numbers" xfId="47916" xr:uid="{00000000-0005-0000-0000-0000AABA0000}"/>
    <cellStyle name="Nuovo" xfId="47917" xr:uid="{00000000-0005-0000-0000-0000ABBA0000}"/>
    <cellStyle name="NWI%S" xfId="47918" xr:uid="{00000000-0005-0000-0000-0000ACBA0000}"/>
    <cellStyle name="º" xfId="47919" xr:uid="{00000000-0005-0000-0000-0000ADBA0000}"/>
    <cellStyle name="Obliczenia" xfId="47920" xr:uid="{00000000-0005-0000-0000-0000AEBA0000}"/>
    <cellStyle name="Obliczenia 2" xfId="47921" xr:uid="{00000000-0005-0000-0000-0000AFBA0000}"/>
    <cellStyle name="Obliczenia 2 2" xfId="47922" xr:uid="{00000000-0005-0000-0000-0000B0BA0000}"/>
    <cellStyle name="Obliczenia 2 2 2" xfId="47923" xr:uid="{00000000-0005-0000-0000-0000B1BA0000}"/>
    <cellStyle name="Obliczenia 2 3" xfId="47924" xr:uid="{00000000-0005-0000-0000-0000B2BA0000}"/>
    <cellStyle name="Obliczenia 3" xfId="47925" xr:uid="{00000000-0005-0000-0000-0000B3BA0000}"/>
    <cellStyle name="Obliczenia 4" xfId="47926" xr:uid="{00000000-0005-0000-0000-0000B4BA0000}"/>
    <cellStyle name="Obliczenia 5" xfId="47927" xr:uid="{00000000-0005-0000-0000-0000B5BA0000}"/>
    <cellStyle name="OddBodyShade" xfId="99" xr:uid="{00000000-0005-0000-0000-0000B6BA0000}"/>
    <cellStyle name="OddBodyShade 2" xfId="47928" xr:uid="{00000000-0005-0000-0000-0000B7BA0000}"/>
    <cellStyle name="OddBodyShade 3" xfId="47929" xr:uid="{00000000-0005-0000-0000-0000B8BA0000}"/>
    <cellStyle name="Option" xfId="100" xr:uid="{00000000-0005-0000-0000-0000B9BA0000}"/>
    <cellStyle name="OptionHeading" xfId="101" xr:uid="{00000000-0005-0000-0000-0000BABA0000}"/>
    <cellStyle name="Összesen" xfId="47930" xr:uid="{00000000-0005-0000-0000-0000BBBA0000}"/>
    <cellStyle name="Output 2" xfId="47931" xr:uid="{00000000-0005-0000-0000-0000BCBA0000}"/>
    <cellStyle name="Output 2 2" xfId="47932" xr:uid="{00000000-0005-0000-0000-0000BDBA0000}"/>
    <cellStyle name="Output 2 2 2" xfId="47933" xr:uid="{00000000-0005-0000-0000-0000BEBA0000}"/>
    <cellStyle name="Output 2 2 3" xfId="47934" xr:uid="{00000000-0005-0000-0000-0000BFBA0000}"/>
    <cellStyle name="Output 2 3" xfId="47935" xr:uid="{00000000-0005-0000-0000-0000C0BA0000}"/>
    <cellStyle name="Output 2 4" xfId="47936" xr:uid="{00000000-0005-0000-0000-0000C1BA0000}"/>
    <cellStyle name="Output 2 5" xfId="47937" xr:uid="{00000000-0005-0000-0000-0000C2BA0000}"/>
    <cellStyle name="Output 2 6" xfId="47938" xr:uid="{00000000-0005-0000-0000-0000C3BA0000}"/>
    <cellStyle name="Output 2 7" xfId="47939" xr:uid="{00000000-0005-0000-0000-0000C4BA0000}"/>
    <cellStyle name="Output 2 8" xfId="47940" xr:uid="{00000000-0005-0000-0000-0000C5BA0000}"/>
    <cellStyle name="Output 3" xfId="47941" xr:uid="{00000000-0005-0000-0000-0000C6BA0000}"/>
    <cellStyle name="Output 3 2" xfId="47942" xr:uid="{00000000-0005-0000-0000-0000C7BA0000}"/>
    <cellStyle name="Output 3 2 2" xfId="47943" xr:uid="{00000000-0005-0000-0000-0000C8BA0000}"/>
    <cellStyle name="Output 4" xfId="47944" xr:uid="{00000000-0005-0000-0000-0000C9BA0000}"/>
    <cellStyle name="Output 4 2" xfId="47945" xr:uid="{00000000-0005-0000-0000-0000CABA0000}"/>
    <cellStyle name="Output 4 2 2" xfId="47946" xr:uid="{00000000-0005-0000-0000-0000CBBA0000}"/>
    <cellStyle name="Output 4 3" xfId="47947" xr:uid="{00000000-0005-0000-0000-0000CCBA0000}"/>
    <cellStyle name="Output 5" xfId="47948" xr:uid="{00000000-0005-0000-0000-0000CDBA0000}"/>
    <cellStyle name="Output 6" xfId="47949" xr:uid="{00000000-0005-0000-0000-0000CEBA0000}"/>
    <cellStyle name="Output 7" xfId="47950" xr:uid="{00000000-0005-0000-0000-0000CFBA0000}"/>
    <cellStyle name="OUTPUT AMOUNTS" xfId="102" xr:uid="{00000000-0005-0000-0000-0000D0BA0000}"/>
    <cellStyle name="OUTPUT COLUMN HEADINGS" xfId="103" xr:uid="{00000000-0005-0000-0000-0000D1BA0000}"/>
    <cellStyle name="OUTPUT LINE ITEMS" xfId="104" xr:uid="{00000000-0005-0000-0000-0000D2BA0000}"/>
    <cellStyle name="OUTPUT REPORT HEADING" xfId="105" xr:uid="{00000000-0005-0000-0000-0000D3BA0000}"/>
    <cellStyle name="OUTPUT REPORT TITLE" xfId="106" xr:uid="{00000000-0005-0000-0000-0000D4BA0000}"/>
    <cellStyle name="Overscore" xfId="107" xr:uid="{00000000-0005-0000-0000-0000D5BA0000}"/>
    <cellStyle name="Overscore 2" xfId="47951" xr:uid="{00000000-0005-0000-0000-0000D6BA0000}"/>
    <cellStyle name="Overscore 3" xfId="47952" xr:uid="{00000000-0005-0000-0000-0000D7BA0000}"/>
    <cellStyle name="Overunder" xfId="108" xr:uid="{00000000-0005-0000-0000-0000D8BA0000}"/>
    <cellStyle name="Overunder 2" xfId="47953" xr:uid="{00000000-0005-0000-0000-0000D9BA0000}"/>
    <cellStyle name="Overunder 3" xfId="47954" xr:uid="{00000000-0005-0000-0000-0000DABA0000}"/>
    <cellStyle name="P" xfId="109" xr:uid="{00000000-0005-0000-0000-0000DBBA0000}"/>
    <cellStyle name="P 10" xfId="47955" xr:uid="{00000000-0005-0000-0000-0000DCBA0000}"/>
    <cellStyle name="P 10 2" xfId="47956" xr:uid="{00000000-0005-0000-0000-0000DDBA0000}"/>
    <cellStyle name="P 11" xfId="47957" xr:uid="{00000000-0005-0000-0000-0000DEBA0000}"/>
    <cellStyle name="P 11 2" xfId="47958" xr:uid="{00000000-0005-0000-0000-0000DFBA0000}"/>
    <cellStyle name="P 12" xfId="47959" xr:uid="{00000000-0005-0000-0000-0000E0BA0000}"/>
    <cellStyle name="P 12 2" xfId="47960" xr:uid="{00000000-0005-0000-0000-0000E1BA0000}"/>
    <cellStyle name="P 13" xfId="47961" xr:uid="{00000000-0005-0000-0000-0000E2BA0000}"/>
    <cellStyle name="P 13 2" xfId="47962" xr:uid="{00000000-0005-0000-0000-0000E3BA0000}"/>
    <cellStyle name="P 14" xfId="47963" xr:uid="{00000000-0005-0000-0000-0000E4BA0000}"/>
    <cellStyle name="P 14 2" xfId="47964" xr:uid="{00000000-0005-0000-0000-0000E5BA0000}"/>
    <cellStyle name="P 15" xfId="47965" xr:uid="{00000000-0005-0000-0000-0000E6BA0000}"/>
    <cellStyle name="P 15 2" xfId="47966" xr:uid="{00000000-0005-0000-0000-0000E7BA0000}"/>
    <cellStyle name="P 16" xfId="47967" xr:uid="{00000000-0005-0000-0000-0000E8BA0000}"/>
    <cellStyle name="P 16 2" xfId="47968" xr:uid="{00000000-0005-0000-0000-0000E9BA0000}"/>
    <cellStyle name="P 17" xfId="47969" xr:uid="{00000000-0005-0000-0000-0000EABA0000}"/>
    <cellStyle name="P 17 2" xfId="47970" xr:uid="{00000000-0005-0000-0000-0000EBBA0000}"/>
    <cellStyle name="P 18" xfId="47971" xr:uid="{00000000-0005-0000-0000-0000ECBA0000}"/>
    <cellStyle name="P 18 2" xfId="47972" xr:uid="{00000000-0005-0000-0000-0000EDBA0000}"/>
    <cellStyle name="P 19" xfId="47973" xr:uid="{00000000-0005-0000-0000-0000EEBA0000}"/>
    <cellStyle name="P 19 2" xfId="47974" xr:uid="{00000000-0005-0000-0000-0000EFBA0000}"/>
    <cellStyle name="P 2" xfId="47975" xr:uid="{00000000-0005-0000-0000-0000F0BA0000}"/>
    <cellStyle name="P 2 2" xfId="47976" xr:uid="{00000000-0005-0000-0000-0000F1BA0000}"/>
    <cellStyle name="P 20" xfId="47977" xr:uid="{00000000-0005-0000-0000-0000F2BA0000}"/>
    <cellStyle name="P 3" xfId="47978" xr:uid="{00000000-0005-0000-0000-0000F3BA0000}"/>
    <cellStyle name="P 3 2" xfId="47979" xr:uid="{00000000-0005-0000-0000-0000F4BA0000}"/>
    <cellStyle name="P 4" xfId="47980" xr:uid="{00000000-0005-0000-0000-0000F5BA0000}"/>
    <cellStyle name="P 4 2" xfId="47981" xr:uid="{00000000-0005-0000-0000-0000F6BA0000}"/>
    <cellStyle name="P 5" xfId="47982" xr:uid="{00000000-0005-0000-0000-0000F7BA0000}"/>
    <cellStyle name="P 5 2" xfId="47983" xr:uid="{00000000-0005-0000-0000-0000F8BA0000}"/>
    <cellStyle name="P 6" xfId="47984" xr:uid="{00000000-0005-0000-0000-0000F9BA0000}"/>
    <cellStyle name="P 6 2" xfId="47985" xr:uid="{00000000-0005-0000-0000-0000FABA0000}"/>
    <cellStyle name="P 7" xfId="47986" xr:uid="{00000000-0005-0000-0000-0000FBBA0000}"/>
    <cellStyle name="P 7 2" xfId="47987" xr:uid="{00000000-0005-0000-0000-0000FCBA0000}"/>
    <cellStyle name="P 8" xfId="47988" xr:uid="{00000000-0005-0000-0000-0000FDBA0000}"/>
    <cellStyle name="P 8 2" xfId="47989" xr:uid="{00000000-0005-0000-0000-0000FEBA0000}"/>
    <cellStyle name="P 9" xfId="47990" xr:uid="{00000000-0005-0000-0000-0000FFBA0000}"/>
    <cellStyle name="P 9 2" xfId="47991" xr:uid="{00000000-0005-0000-0000-000000BB0000}"/>
    <cellStyle name="P. IVA" xfId="47992" xr:uid="{00000000-0005-0000-0000-000001BB0000}"/>
    <cellStyle name="palat" xfId="47993" xr:uid="{00000000-0005-0000-0000-000002BB0000}"/>
    <cellStyle name="pc1" xfId="47994" xr:uid="{00000000-0005-0000-0000-000003BB0000}"/>
    <cellStyle name="PeopleSoft1" xfId="47995" xr:uid="{00000000-0005-0000-0000-000004BB0000}"/>
    <cellStyle name="PeopleSoft1 2" xfId="47996" xr:uid="{00000000-0005-0000-0000-000005BB0000}"/>
    <cellStyle name="per.style" xfId="47997" xr:uid="{00000000-0005-0000-0000-000006BB0000}"/>
    <cellStyle name="Percent" xfId="256" builtinId="5"/>
    <cellStyle name="Percent [0%]" xfId="110" xr:uid="{00000000-0005-0000-0000-000008BB0000}"/>
    <cellStyle name="Percent [0%] 2" xfId="47998" xr:uid="{00000000-0005-0000-0000-000009BB0000}"/>
    <cellStyle name="Percent [0%] 3" xfId="47999" xr:uid="{00000000-0005-0000-0000-00000ABB0000}"/>
    <cellStyle name="Percent [0.00%]" xfId="111" xr:uid="{00000000-0005-0000-0000-00000BBB0000}"/>
    <cellStyle name="Percent [0.00%] 2" xfId="48000" xr:uid="{00000000-0005-0000-0000-00000CBB0000}"/>
    <cellStyle name="Percent [0.00%] 3" xfId="48001" xr:uid="{00000000-0005-0000-0000-00000DBB0000}"/>
    <cellStyle name="Percent [0.00]" xfId="48002" xr:uid="{00000000-0005-0000-0000-00000EBB0000}"/>
    <cellStyle name="Percent [0]" xfId="112" xr:uid="{00000000-0005-0000-0000-00000FBB0000}"/>
    <cellStyle name="Percent [00]" xfId="113" xr:uid="{00000000-0005-0000-0000-000010BB0000}"/>
    <cellStyle name="Percent [1]" xfId="48003" xr:uid="{00000000-0005-0000-0000-000011BB0000}"/>
    <cellStyle name="Percent [1] 2" xfId="48004" xr:uid="{00000000-0005-0000-0000-000012BB0000}"/>
    <cellStyle name="Percent [2]" xfId="114" xr:uid="{00000000-0005-0000-0000-000013BB0000}"/>
    <cellStyle name="Percent [2] 2" xfId="48005" xr:uid="{00000000-0005-0000-0000-000014BB0000}"/>
    <cellStyle name="Percent [2] 3" xfId="48006" xr:uid="{00000000-0005-0000-0000-000015BB0000}"/>
    <cellStyle name="Percent [3]" xfId="48007" xr:uid="{00000000-0005-0000-0000-000016BB0000}"/>
    <cellStyle name="Percent 10" xfId="48008" xr:uid="{00000000-0005-0000-0000-000017BB0000}"/>
    <cellStyle name="Percent 10 10" xfId="48009" xr:uid="{00000000-0005-0000-0000-000018BB0000}"/>
    <cellStyle name="Percent 10 2" xfId="48010" xr:uid="{00000000-0005-0000-0000-000019BB0000}"/>
    <cellStyle name="Percent 10 2 2" xfId="48011" xr:uid="{00000000-0005-0000-0000-00001ABB0000}"/>
    <cellStyle name="Percent 10 2 2 2" xfId="48012" xr:uid="{00000000-0005-0000-0000-00001BBB0000}"/>
    <cellStyle name="Percent 10 2 2 2 2" xfId="48013" xr:uid="{00000000-0005-0000-0000-00001CBB0000}"/>
    <cellStyle name="Percent 10 2 2 2 3" xfId="48014" xr:uid="{00000000-0005-0000-0000-00001DBB0000}"/>
    <cellStyle name="Percent 10 2 2 3" xfId="48015" xr:uid="{00000000-0005-0000-0000-00001EBB0000}"/>
    <cellStyle name="Percent 10 2 2 4" xfId="48016" xr:uid="{00000000-0005-0000-0000-00001FBB0000}"/>
    <cellStyle name="Percent 10 2 3" xfId="48017" xr:uid="{00000000-0005-0000-0000-000020BB0000}"/>
    <cellStyle name="Percent 10 2 3 2" xfId="48018" xr:uid="{00000000-0005-0000-0000-000021BB0000}"/>
    <cellStyle name="Percent 10 2 3 3" xfId="48019" xr:uid="{00000000-0005-0000-0000-000022BB0000}"/>
    <cellStyle name="Percent 10 2 4" xfId="48020" xr:uid="{00000000-0005-0000-0000-000023BB0000}"/>
    <cellStyle name="Percent 10 2 4 2" xfId="48021" xr:uid="{00000000-0005-0000-0000-000024BB0000}"/>
    <cellStyle name="Percent 10 2 4 3" xfId="48022" xr:uid="{00000000-0005-0000-0000-000025BB0000}"/>
    <cellStyle name="Percent 10 2 5" xfId="48023" xr:uid="{00000000-0005-0000-0000-000026BB0000}"/>
    <cellStyle name="Percent 10 2 5 2" xfId="48024" xr:uid="{00000000-0005-0000-0000-000027BB0000}"/>
    <cellStyle name="Percent 10 2 5 3" xfId="48025" xr:uid="{00000000-0005-0000-0000-000028BB0000}"/>
    <cellStyle name="Percent 10 2 6" xfId="48026" xr:uid="{00000000-0005-0000-0000-000029BB0000}"/>
    <cellStyle name="Percent 10 2 7" xfId="48027" xr:uid="{00000000-0005-0000-0000-00002ABB0000}"/>
    <cellStyle name="Percent 10 3" xfId="48028" xr:uid="{00000000-0005-0000-0000-00002BBB0000}"/>
    <cellStyle name="Percent 10 3 2" xfId="48029" xr:uid="{00000000-0005-0000-0000-00002CBB0000}"/>
    <cellStyle name="Percent 10 3 2 2" xfId="48030" xr:uid="{00000000-0005-0000-0000-00002DBB0000}"/>
    <cellStyle name="Percent 10 3 2 2 2" xfId="48031" xr:uid="{00000000-0005-0000-0000-00002EBB0000}"/>
    <cellStyle name="Percent 10 3 2 2 3" xfId="48032" xr:uid="{00000000-0005-0000-0000-00002FBB0000}"/>
    <cellStyle name="Percent 10 3 2 3" xfId="48033" xr:uid="{00000000-0005-0000-0000-000030BB0000}"/>
    <cellStyle name="Percent 10 3 2 4" xfId="48034" xr:uid="{00000000-0005-0000-0000-000031BB0000}"/>
    <cellStyle name="Percent 10 3 3" xfId="48035" xr:uid="{00000000-0005-0000-0000-000032BB0000}"/>
    <cellStyle name="Percent 10 3 3 2" xfId="48036" xr:uid="{00000000-0005-0000-0000-000033BB0000}"/>
    <cellStyle name="Percent 10 3 3 3" xfId="48037" xr:uid="{00000000-0005-0000-0000-000034BB0000}"/>
    <cellStyle name="Percent 10 3 4" xfId="48038" xr:uid="{00000000-0005-0000-0000-000035BB0000}"/>
    <cellStyle name="Percent 10 3 4 2" xfId="48039" xr:uid="{00000000-0005-0000-0000-000036BB0000}"/>
    <cellStyle name="Percent 10 3 4 3" xfId="48040" xr:uid="{00000000-0005-0000-0000-000037BB0000}"/>
    <cellStyle name="Percent 10 3 5" xfId="48041" xr:uid="{00000000-0005-0000-0000-000038BB0000}"/>
    <cellStyle name="Percent 10 3 5 2" xfId="48042" xr:uid="{00000000-0005-0000-0000-000039BB0000}"/>
    <cellStyle name="Percent 10 3 5 3" xfId="48043" xr:uid="{00000000-0005-0000-0000-00003ABB0000}"/>
    <cellStyle name="Percent 10 3 6" xfId="48044" xr:uid="{00000000-0005-0000-0000-00003BBB0000}"/>
    <cellStyle name="Percent 10 3 7" xfId="48045" xr:uid="{00000000-0005-0000-0000-00003CBB0000}"/>
    <cellStyle name="Percent 10 4" xfId="48046" xr:uid="{00000000-0005-0000-0000-00003DBB0000}"/>
    <cellStyle name="Percent 10 4 2" xfId="48047" xr:uid="{00000000-0005-0000-0000-00003EBB0000}"/>
    <cellStyle name="Percent 10 4 2 2" xfId="48048" xr:uid="{00000000-0005-0000-0000-00003FBB0000}"/>
    <cellStyle name="Percent 10 4 2 2 2" xfId="48049" xr:uid="{00000000-0005-0000-0000-000040BB0000}"/>
    <cellStyle name="Percent 10 4 2 2 3" xfId="48050" xr:uid="{00000000-0005-0000-0000-000041BB0000}"/>
    <cellStyle name="Percent 10 4 2 3" xfId="48051" xr:uid="{00000000-0005-0000-0000-000042BB0000}"/>
    <cellStyle name="Percent 10 4 2 4" xfId="48052" xr:uid="{00000000-0005-0000-0000-000043BB0000}"/>
    <cellStyle name="Percent 10 4 3" xfId="48053" xr:uid="{00000000-0005-0000-0000-000044BB0000}"/>
    <cellStyle name="Percent 10 4 3 2" xfId="48054" xr:uid="{00000000-0005-0000-0000-000045BB0000}"/>
    <cellStyle name="Percent 10 4 3 3" xfId="48055" xr:uid="{00000000-0005-0000-0000-000046BB0000}"/>
    <cellStyle name="Percent 10 4 4" xfId="48056" xr:uid="{00000000-0005-0000-0000-000047BB0000}"/>
    <cellStyle name="Percent 10 4 4 2" xfId="48057" xr:uid="{00000000-0005-0000-0000-000048BB0000}"/>
    <cellStyle name="Percent 10 4 4 3" xfId="48058" xr:uid="{00000000-0005-0000-0000-000049BB0000}"/>
    <cellStyle name="Percent 10 4 5" xfId="48059" xr:uid="{00000000-0005-0000-0000-00004ABB0000}"/>
    <cellStyle name="Percent 10 4 5 2" xfId="48060" xr:uid="{00000000-0005-0000-0000-00004BBB0000}"/>
    <cellStyle name="Percent 10 4 5 3" xfId="48061" xr:uid="{00000000-0005-0000-0000-00004CBB0000}"/>
    <cellStyle name="Percent 10 4 6" xfId="48062" xr:uid="{00000000-0005-0000-0000-00004DBB0000}"/>
    <cellStyle name="Percent 10 4 7" xfId="48063" xr:uid="{00000000-0005-0000-0000-00004EBB0000}"/>
    <cellStyle name="Percent 10 5" xfId="48064" xr:uid="{00000000-0005-0000-0000-00004FBB0000}"/>
    <cellStyle name="Percent 10 5 2" xfId="48065" xr:uid="{00000000-0005-0000-0000-000050BB0000}"/>
    <cellStyle name="Percent 10 5 2 2" xfId="48066" xr:uid="{00000000-0005-0000-0000-000051BB0000}"/>
    <cellStyle name="Percent 10 5 2 3" xfId="48067" xr:uid="{00000000-0005-0000-0000-000052BB0000}"/>
    <cellStyle name="Percent 10 5 3" xfId="48068" xr:uid="{00000000-0005-0000-0000-000053BB0000}"/>
    <cellStyle name="Percent 10 5 4" xfId="48069" xr:uid="{00000000-0005-0000-0000-000054BB0000}"/>
    <cellStyle name="Percent 10 6" xfId="48070" xr:uid="{00000000-0005-0000-0000-000055BB0000}"/>
    <cellStyle name="Percent 10 6 2" xfId="48071" xr:uid="{00000000-0005-0000-0000-000056BB0000}"/>
    <cellStyle name="Percent 10 6 3" xfId="48072" xr:uid="{00000000-0005-0000-0000-000057BB0000}"/>
    <cellStyle name="Percent 10 7" xfId="48073" xr:uid="{00000000-0005-0000-0000-000058BB0000}"/>
    <cellStyle name="Percent 10 7 2" xfId="48074" xr:uid="{00000000-0005-0000-0000-000059BB0000}"/>
    <cellStyle name="Percent 10 7 3" xfId="48075" xr:uid="{00000000-0005-0000-0000-00005ABB0000}"/>
    <cellStyle name="Percent 10 8" xfId="48076" xr:uid="{00000000-0005-0000-0000-00005BBB0000}"/>
    <cellStyle name="Percent 10 8 2" xfId="48077" xr:uid="{00000000-0005-0000-0000-00005CBB0000}"/>
    <cellStyle name="Percent 10 8 3" xfId="48078" xr:uid="{00000000-0005-0000-0000-00005DBB0000}"/>
    <cellStyle name="Percent 10 9" xfId="48079" xr:uid="{00000000-0005-0000-0000-00005EBB0000}"/>
    <cellStyle name="Percent 100" xfId="48080" xr:uid="{00000000-0005-0000-0000-00005FBB0000}"/>
    <cellStyle name="Percent 101" xfId="48081" xr:uid="{00000000-0005-0000-0000-000060BB0000}"/>
    <cellStyle name="Percent 102" xfId="48082" xr:uid="{00000000-0005-0000-0000-000061BB0000}"/>
    <cellStyle name="Percent 103" xfId="48083" xr:uid="{00000000-0005-0000-0000-000062BB0000}"/>
    <cellStyle name="Percent 104" xfId="48084" xr:uid="{00000000-0005-0000-0000-000063BB0000}"/>
    <cellStyle name="Percent 105" xfId="48085" xr:uid="{00000000-0005-0000-0000-000064BB0000}"/>
    <cellStyle name="Percent 106" xfId="48086" xr:uid="{00000000-0005-0000-0000-000065BB0000}"/>
    <cellStyle name="Percent 107" xfId="48087" xr:uid="{00000000-0005-0000-0000-000066BB0000}"/>
    <cellStyle name="Percent 108" xfId="48088" xr:uid="{00000000-0005-0000-0000-000067BB0000}"/>
    <cellStyle name="Percent 109" xfId="48089" xr:uid="{00000000-0005-0000-0000-000068BB0000}"/>
    <cellStyle name="Percent 11" xfId="48090" xr:uid="{00000000-0005-0000-0000-000069BB0000}"/>
    <cellStyle name="Percent 110" xfId="48091" xr:uid="{00000000-0005-0000-0000-00006ABB0000}"/>
    <cellStyle name="Percent 111" xfId="48092" xr:uid="{00000000-0005-0000-0000-00006BBB0000}"/>
    <cellStyle name="Percent 112" xfId="48093" xr:uid="{00000000-0005-0000-0000-00006CBB0000}"/>
    <cellStyle name="Percent 113" xfId="48094" xr:uid="{00000000-0005-0000-0000-00006DBB0000}"/>
    <cellStyle name="Percent 114" xfId="48095" xr:uid="{00000000-0005-0000-0000-00006EBB0000}"/>
    <cellStyle name="Percent 115" xfId="48096" xr:uid="{00000000-0005-0000-0000-00006FBB0000}"/>
    <cellStyle name="Percent 116" xfId="48097" xr:uid="{00000000-0005-0000-0000-000070BB0000}"/>
    <cellStyle name="Percent 117" xfId="48098" xr:uid="{00000000-0005-0000-0000-000071BB0000}"/>
    <cellStyle name="Percent 118" xfId="48099" xr:uid="{00000000-0005-0000-0000-000072BB0000}"/>
    <cellStyle name="Percent 119" xfId="48100" xr:uid="{00000000-0005-0000-0000-000073BB0000}"/>
    <cellStyle name="Percent 12" xfId="48101" xr:uid="{00000000-0005-0000-0000-000074BB0000}"/>
    <cellStyle name="Percent 120" xfId="48102" xr:uid="{00000000-0005-0000-0000-000075BB0000}"/>
    <cellStyle name="Percent 121" xfId="48103" xr:uid="{00000000-0005-0000-0000-000076BB0000}"/>
    <cellStyle name="Percent 122" xfId="48104" xr:uid="{00000000-0005-0000-0000-000077BB0000}"/>
    <cellStyle name="Percent 123" xfId="48105" xr:uid="{00000000-0005-0000-0000-000078BB0000}"/>
    <cellStyle name="Percent 124" xfId="48106" xr:uid="{00000000-0005-0000-0000-000079BB0000}"/>
    <cellStyle name="Percent 125" xfId="48107" xr:uid="{00000000-0005-0000-0000-00007ABB0000}"/>
    <cellStyle name="Percent 126" xfId="48108" xr:uid="{00000000-0005-0000-0000-00007BBB0000}"/>
    <cellStyle name="Percent 127" xfId="52288" xr:uid="{63D9C84C-509E-4EAC-A09F-6B680D8B8E37}"/>
    <cellStyle name="Percent 128" xfId="52287" xr:uid="{23155BC3-7239-41C0-A74D-9C4790413180}"/>
    <cellStyle name="Percent 13" xfId="48109" xr:uid="{00000000-0005-0000-0000-00007CBB0000}"/>
    <cellStyle name="Percent 13 2" xfId="48110" xr:uid="{00000000-0005-0000-0000-00007DBB0000}"/>
    <cellStyle name="Percent 14" xfId="48111" xr:uid="{00000000-0005-0000-0000-00007EBB0000}"/>
    <cellStyle name="Percent 15" xfId="48112" xr:uid="{00000000-0005-0000-0000-00007FBB0000}"/>
    <cellStyle name="Percent 16" xfId="48113" xr:uid="{00000000-0005-0000-0000-000080BB0000}"/>
    <cellStyle name="Percent 17" xfId="48114" xr:uid="{00000000-0005-0000-0000-000081BB0000}"/>
    <cellStyle name="Percent 18" xfId="48115" xr:uid="{00000000-0005-0000-0000-000082BB0000}"/>
    <cellStyle name="Percent 19" xfId="48116" xr:uid="{00000000-0005-0000-0000-000083BB0000}"/>
    <cellStyle name="Percent 2" xfId="115" xr:uid="{00000000-0005-0000-0000-000084BB0000}"/>
    <cellStyle name="Percent 2 10" xfId="48117" xr:uid="{00000000-0005-0000-0000-000085BB0000}"/>
    <cellStyle name="Percent 2 2" xfId="241" xr:uid="{00000000-0005-0000-0000-000086BB0000}"/>
    <cellStyle name="Percent 2 2 10" xfId="48118" xr:uid="{00000000-0005-0000-0000-000087BB0000}"/>
    <cellStyle name="Percent 2 2 2" xfId="48119" xr:uid="{00000000-0005-0000-0000-000088BB0000}"/>
    <cellStyle name="Percent 2 2 2 2" xfId="48120" xr:uid="{00000000-0005-0000-0000-000089BB0000}"/>
    <cellStyle name="Percent 2 2 2 2 2" xfId="48121" xr:uid="{00000000-0005-0000-0000-00008ABB0000}"/>
    <cellStyle name="Percent 2 2 2 2 2 2" xfId="48122" xr:uid="{00000000-0005-0000-0000-00008BBB0000}"/>
    <cellStyle name="Percent 2 2 2 2 2 2 2" xfId="48123" xr:uid="{00000000-0005-0000-0000-00008CBB0000}"/>
    <cellStyle name="Percent 2 2 2 2 2 2 3" xfId="48124" xr:uid="{00000000-0005-0000-0000-00008DBB0000}"/>
    <cellStyle name="Percent 2 2 2 2 2 3" xfId="48125" xr:uid="{00000000-0005-0000-0000-00008EBB0000}"/>
    <cellStyle name="Percent 2 2 2 2 2 4" xfId="48126" xr:uid="{00000000-0005-0000-0000-00008FBB0000}"/>
    <cellStyle name="Percent 2 2 2 2 3" xfId="48127" xr:uid="{00000000-0005-0000-0000-000090BB0000}"/>
    <cellStyle name="Percent 2 2 2 2 3 2" xfId="48128" xr:uid="{00000000-0005-0000-0000-000091BB0000}"/>
    <cellStyle name="Percent 2 2 2 2 3 3" xfId="48129" xr:uid="{00000000-0005-0000-0000-000092BB0000}"/>
    <cellStyle name="Percent 2 2 2 2 4" xfId="48130" xr:uid="{00000000-0005-0000-0000-000093BB0000}"/>
    <cellStyle name="Percent 2 2 2 2 4 2" xfId="48131" xr:uid="{00000000-0005-0000-0000-000094BB0000}"/>
    <cellStyle name="Percent 2 2 2 2 4 3" xfId="48132" xr:uid="{00000000-0005-0000-0000-000095BB0000}"/>
    <cellStyle name="Percent 2 2 2 2 5" xfId="48133" xr:uid="{00000000-0005-0000-0000-000096BB0000}"/>
    <cellStyle name="Percent 2 2 2 2 5 2" xfId="48134" xr:uid="{00000000-0005-0000-0000-000097BB0000}"/>
    <cellStyle name="Percent 2 2 2 2 5 3" xfId="48135" xr:uid="{00000000-0005-0000-0000-000098BB0000}"/>
    <cellStyle name="Percent 2 2 2 2 6" xfId="48136" xr:uid="{00000000-0005-0000-0000-000099BB0000}"/>
    <cellStyle name="Percent 2 2 2 2 7" xfId="48137" xr:uid="{00000000-0005-0000-0000-00009ABB0000}"/>
    <cellStyle name="Percent 2 2 3" xfId="48138" xr:uid="{00000000-0005-0000-0000-00009BBB0000}"/>
    <cellStyle name="Percent 2 2 4" xfId="48139" xr:uid="{00000000-0005-0000-0000-00009CBB0000}"/>
    <cellStyle name="Percent 2 2 4 2" xfId="48140" xr:uid="{00000000-0005-0000-0000-00009DBB0000}"/>
    <cellStyle name="Percent 2 2 4 2 2" xfId="48141" xr:uid="{00000000-0005-0000-0000-00009EBB0000}"/>
    <cellStyle name="Percent 2 2 4 2 2 2" xfId="48142" xr:uid="{00000000-0005-0000-0000-00009FBB0000}"/>
    <cellStyle name="Percent 2 2 4 2 2 3" xfId="48143" xr:uid="{00000000-0005-0000-0000-0000A0BB0000}"/>
    <cellStyle name="Percent 2 2 4 2 3" xfId="48144" xr:uid="{00000000-0005-0000-0000-0000A1BB0000}"/>
    <cellStyle name="Percent 2 2 4 2 4" xfId="48145" xr:uid="{00000000-0005-0000-0000-0000A2BB0000}"/>
    <cellStyle name="Percent 2 2 4 3" xfId="48146" xr:uid="{00000000-0005-0000-0000-0000A3BB0000}"/>
    <cellStyle name="Percent 2 2 4 3 2" xfId="48147" xr:uid="{00000000-0005-0000-0000-0000A4BB0000}"/>
    <cellStyle name="Percent 2 2 4 3 3" xfId="48148" xr:uid="{00000000-0005-0000-0000-0000A5BB0000}"/>
    <cellStyle name="Percent 2 2 4 4" xfId="48149" xr:uid="{00000000-0005-0000-0000-0000A6BB0000}"/>
    <cellStyle name="Percent 2 2 4 4 2" xfId="48150" xr:uid="{00000000-0005-0000-0000-0000A7BB0000}"/>
    <cellStyle name="Percent 2 2 4 4 3" xfId="48151" xr:uid="{00000000-0005-0000-0000-0000A8BB0000}"/>
    <cellStyle name="Percent 2 2 4 5" xfId="48152" xr:uid="{00000000-0005-0000-0000-0000A9BB0000}"/>
    <cellStyle name="Percent 2 2 4 5 2" xfId="48153" xr:uid="{00000000-0005-0000-0000-0000AABB0000}"/>
    <cellStyle name="Percent 2 2 4 5 3" xfId="48154" xr:uid="{00000000-0005-0000-0000-0000ABBB0000}"/>
    <cellStyle name="Percent 2 2 4 6" xfId="48155" xr:uid="{00000000-0005-0000-0000-0000ACBB0000}"/>
    <cellStyle name="Percent 2 2 4 7" xfId="48156" xr:uid="{00000000-0005-0000-0000-0000ADBB0000}"/>
    <cellStyle name="Percent 2 2 5" xfId="48157" xr:uid="{00000000-0005-0000-0000-0000AEBB0000}"/>
    <cellStyle name="Percent 2 2 5 2" xfId="48158" xr:uid="{00000000-0005-0000-0000-0000AFBB0000}"/>
    <cellStyle name="Percent 2 2 5 2 2" xfId="48159" xr:uid="{00000000-0005-0000-0000-0000B0BB0000}"/>
    <cellStyle name="Percent 2 2 5 2 3" xfId="48160" xr:uid="{00000000-0005-0000-0000-0000B1BB0000}"/>
    <cellStyle name="Percent 2 2 5 3" xfId="48161" xr:uid="{00000000-0005-0000-0000-0000B2BB0000}"/>
    <cellStyle name="Percent 2 2 5 4" xfId="48162" xr:uid="{00000000-0005-0000-0000-0000B3BB0000}"/>
    <cellStyle name="Percent 2 2 6" xfId="48163" xr:uid="{00000000-0005-0000-0000-0000B4BB0000}"/>
    <cellStyle name="Percent 2 2 6 2" xfId="48164" xr:uid="{00000000-0005-0000-0000-0000B5BB0000}"/>
    <cellStyle name="Percent 2 2 6 3" xfId="48165" xr:uid="{00000000-0005-0000-0000-0000B6BB0000}"/>
    <cellStyle name="Percent 2 2 7" xfId="48166" xr:uid="{00000000-0005-0000-0000-0000B7BB0000}"/>
    <cellStyle name="Percent 2 2 7 2" xfId="48167" xr:uid="{00000000-0005-0000-0000-0000B8BB0000}"/>
    <cellStyle name="Percent 2 2 7 3" xfId="48168" xr:uid="{00000000-0005-0000-0000-0000B9BB0000}"/>
    <cellStyle name="Percent 2 2 8" xfId="48169" xr:uid="{00000000-0005-0000-0000-0000BABB0000}"/>
    <cellStyle name="Percent 2 2 8 2" xfId="48170" xr:uid="{00000000-0005-0000-0000-0000BBBB0000}"/>
    <cellStyle name="Percent 2 2 8 3" xfId="48171" xr:uid="{00000000-0005-0000-0000-0000BCBB0000}"/>
    <cellStyle name="Percent 2 2 9" xfId="48172" xr:uid="{00000000-0005-0000-0000-0000BDBB0000}"/>
    <cellStyle name="Percent 2 3" xfId="48173" xr:uid="{00000000-0005-0000-0000-0000BEBB0000}"/>
    <cellStyle name="Percent 2 3 10" xfId="48174" xr:uid="{00000000-0005-0000-0000-0000BFBB0000}"/>
    <cellStyle name="Percent 2 3 10 2" xfId="48175" xr:uid="{00000000-0005-0000-0000-0000C0BB0000}"/>
    <cellStyle name="Percent 2 3 10 3" xfId="48176" xr:uid="{00000000-0005-0000-0000-0000C1BB0000}"/>
    <cellStyle name="Percent 2 3 11" xfId="48177" xr:uid="{00000000-0005-0000-0000-0000C2BB0000}"/>
    <cellStyle name="Percent 2 3 11 2" xfId="48178" xr:uid="{00000000-0005-0000-0000-0000C3BB0000}"/>
    <cellStyle name="Percent 2 3 11 3" xfId="48179" xr:uid="{00000000-0005-0000-0000-0000C4BB0000}"/>
    <cellStyle name="Percent 2 3 12" xfId="48180" xr:uid="{00000000-0005-0000-0000-0000C5BB0000}"/>
    <cellStyle name="Percent 2 3 13" xfId="48181" xr:uid="{00000000-0005-0000-0000-0000C6BB0000}"/>
    <cellStyle name="Percent 2 3 2" xfId="48182" xr:uid="{00000000-0005-0000-0000-0000C7BB0000}"/>
    <cellStyle name="Percent 2 3 2 2" xfId="48183" xr:uid="{00000000-0005-0000-0000-0000C8BB0000}"/>
    <cellStyle name="Percent 2 3 2 2 2" xfId="48184" xr:uid="{00000000-0005-0000-0000-0000C9BB0000}"/>
    <cellStyle name="Percent 2 3 2 2 2 2" xfId="48185" xr:uid="{00000000-0005-0000-0000-0000CABB0000}"/>
    <cellStyle name="Percent 2 3 2 2 2 3" xfId="48186" xr:uid="{00000000-0005-0000-0000-0000CBBB0000}"/>
    <cellStyle name="Percent 2 3 2 2 3" xfId="48187" xr:uid="{00000000-0005-0000-0000-0000CCBB0000}"/>
    <cellStyle name="Percent 2 3 2 2 4" xfId="48188" xr:uid="{00000000-0005-0000-0000-0000CDBB0000}"/>
    <cellStyle name="Percent 2 3 2 3" xfId="48189" xr:uid="{00000000-0005-0000-0000-0000CEBB0000}"/>
    <cellStyle name="Percent 2 3 2 3 2" xfId="48190" xr:uid="{00000000-0005-0000-0000-0000CFBB0000}"/>
    <cellStyle name="Percent 2 3 2 3 3" xfId="48191" xr:uid="{00000000-0005-0000-0000-0000D0BB0000}"/>
    <cellStyle name="Percent 2 3 2 4" xfId="48192" xr:uid="{00000000-0005-0000-0000-0000D1BB0000}"/>
    <cellStyle name="Percent 2 3 2 4 2" xfId="48193" xr:uid="{00000000-0005-0000-0000-0000D2BB0000}"/>
    <cellStyle name="Percent 2 3 2 4 3" xfId="48194" xr:uid="{00000000-0005-0000-0000-0000D3BB0000}"/>
    <cellStyle name="Percent 2 3 2 5" xfId="48195" xr:uid="{00000000-0005-0000-0000-0000D4BB0000}"/>
    <cellStyle name="Percent 2 3 2 5 2" xfId="48196" xr:uid="{00000000-0005-0000-0000-0000D5BB0000}"/>
    <cellStyle name="Percent 2 3 2 5 3" xfId="48197" xr:uid="{00000000-0005-0000-0000-0000D6BB0000}"/>
    <cellStyle name="Percent 2 3 2 6" xfId="48198" xr:uid="{00000000-0005-0000-0000-0000D7BB0000}"/>
    <cellStyle name="Percent 2 3 2 7" xfId="48199" xr:uid="{00000000-0005-0000-0000-0000D8BB0000}"/>
    <cellStyle name="Percent 2 3 3" xfId="48200" xr:uid="{00000000-0005-0000-0000-0000D9BB0000}"/>
    <cellStyle name="Percent 2 3 3 2" xfId="48201" xr:uid="{00000000-0005-0000-0000-0000DABB0000}"/>
    <cellStyle name="Percent 2 3 3 2 2" xfId="48202" xr:uid="{00000000-0005-0000-0000-0000DBBB0000}"/>
    <cellStyle name="Percent 2 3 3 2 2 2" xfId="48203" xr:uid="{00000000-0005-0000-0000-0000DCBB0000}"/>
    <cellStyle name="Percent 2 3 3 2 2 3" xfId="48204" xr:uid="{00000000-0005-0000-0000-0000DDBB0000}"/>
    <cellStyle name="Percent 2 3 3 2 3" xfId="48205" xr:uid="{00000000-0005-0000-0000-0000DEBB0000}"/>
    <cellStyle name="Percent 2 3 3 2 4" xfId="48206" xr:uid="{00000000-0005-0000-0000-0000DFBB0000}"/>
    <cellStyle name="Percent 2 3 3 3" xfId="48207" xr:uid="{00000000-0005-0000-0000-0000E0BB0000}"/>
    <cellStyle name="Percent 2 3 3 3 2" xfId="48208" xr:uid="{00000000-0005-0000-0000-0000E1BB0000}"/>
    <cellStyle name="Percent 2 3 3 3 3" xfId="48209" xr:uid="{00000000-0005-0000-0000-0000E2BB0000}"/>
    <cellStyle name="Percent 2 3 3 4" xfId="48210" xr:uid="{00000000-0005-0000-0000-0000E3BB0000}"/>
    <cellStyle name="Percent 2 3 3 4 2" xfId="48211" xr:uid="{00000000-0005-0000-0000-0000E4BB0000}"/>
    <cellStyle name="Percent 2 3 3 4 3" xfId="48212" xr:uid="{00000000-0005-0000-0000-0000E5BB0000}"/>
    <cellStyle name="Percent 2 3 3 5" xfId="48213" xr:uid="{00000000-0005-0000-0000-0000E6BB0000}"/>
    <cellStyle name="Percent 2 3 3 5 2" xfId="48214" xr:uid="{00000000-0005-0000-0000-0000E7BB0000}"/>
    <cellStyle name="Percent 2 3 3 5 3" xfId="48215" xr:uid="{00000000-0005-0000-0000-0000E8BB0000}"/>
    <cellStyle name="Percent 2 3 3 6" xfId="48216" xr:uid="{00000000-0005-0000-0000-0000E9BB0000}"/>
    <cellStyle name="Percent 2 3 3 7" xfId="48217" xr:uid="{00000000-0005-0000-0000-0000EABB0000}"/>
    <cellStyle name="Percent 2 3 4" xfId="48218" xr:uid="{00000000-0005-0000-0000-0000EBBB0000}"/>
    <cellStyle name="Percent 2 3 4 2" xfId="48219" xr:uid="{00000000-0005-0000-0000-0000ECBB0000}"/>
    <cellStyle name="Percent 2 3 4 2 2" xfId="48220" xr:uid="{00000000-0005-0000-0000-0000EDBB0000}"/>
    <cellStyle name="Percent 2 3 4 2 2 2" xfId="48221" xr:uid="{00000000-0005-0000-0000-0000EEBB0000}"/>
    <cellStyle name="Percent 2 3 4 2 2 3" xfId="48222" xr:uid="{00000000-0005-0000-0000-0000EFBB0000}"/>
    <cellStyle name="Percent 2 3 4 2 3" xfId="48223" xr:uid="{00000000-0005-0000-0000-0000F0BB0000}"/>
    <cellStyle name="Percent 2 3 4 2 4" xfId="48224" xr:uid="{00000000-0005-0000-0000-0000F1BB0000}"/>
    <cellStyle name="Percent 2 3 4 3" xfId="48225" xr:uid="{00000000-0005-0000-0000-0000F2BB0000}"/>
    <cellStyle name="Percent 2 3 4 3 2" xfId="48226" xr:uid="{00000000-0005-0000-0000-0000F3BB0000}"/>
    <cellStyle name="Percent 2 3 4 3 3" xfId="48227" xr:uid="{00000000-0005-0000-0000-0000F4BB0000}"/>
    <cellStyle name="Percent 2 3 4 4" xfId="48228" xr:uid="{00000000-0005-0000-0000-0000F5BB0000}"/>
    <cellStyle name="Percent 2 3 4 4 2" xfId="48229" xr:uid="{00000000-0005-0000-0000-0000F6BB0000}"/>
    <cellStyle name="Percent 2 3 4 4 3" xfId="48230" xr:uid="{00000000-0005-0000-0000-0000F7BB0000}"/>
    <cellStyle name="Percent 2 3 4 5" xfId="48231" xr:uid="{00000000-0005-0000-0000-0000F8BB0000}"/>
    <cellStyle name="Percent 2 3 4 5 2" xfId="48232" xr:uid="{00000000-0005-0000-0000-0000F9BB0000}"/>
    <cellStyle name="Percent 2 3 4 5 3" xfId="48233" xr:uid="{00000000-0005-0000-0000-0000FABB0000}"/>
    <cellStyle name="Percent 2 3 4 6" xfId="48234" xr:uid="{00000000-0005-0000-0000-0000FBBB0000}"/>
    <cellStyle name="Percent 2 3 4 7" xfId="48235" xr:uid="{00000000-0005-0000-0000-0000FCBB0000}"/>
    <cellStyle name="Percent 2 3 5" xfId="48236" xr:uid="{00000000-0005-0000-0000-0000FDBB0000}"/>
    <cellStyle name="Percent 2 3 5 2" xfId="48237" xr:uid="{00000000-0005-0000-0000-0000FEBB0000}"/>
    <cellStyle name="Percent 2 3 5 2 2" xfId="48238" xr:uid="{00000000-0005-0000-0000-0000FFBB0000}"/>
    <cellStyle name="Percent 2 3 5 2 2 2" xfId="48239" xr:uid="{00000000-0005-0000-0000-000000BC0000}"/>
    <cellStyle name="Percent 2 3 5 2 2 3" xfId="48240" xr:uid="{00000000-0005-0000-0000-000001BC0000}"/>
    <cellStyle name="Percent 2 3 5 2 3" xfId="48241" xr:uid="{00000000-0005-0000-0000-000002BC0000}"/>
    <cellStyle name="Percent 2 3 5 2 4" xfId="48242" xr:uid="{00000000-0005-0000-0000-000003BC0000}"/>
    <cellStyle name="Percent 2 3 5 3" xfId="48243" xr:uid="{00000000-0005-0000-0000-000004BC0000}"/>
    <cellStyle name="Percent 2 3 5 3 2" xfId="48244" xr:uid="{00000000-0005-0000-0000-000005BC0000}"/>
    <cellStyle name="Percent 2 3 5 3 3" xfId="48245" xr:uid="{00000000-0005-0000-0000-000006BC0000}"/>
    <cellStyle name="Percent 2 3 5 4" xfId="48246" xr:uid="{00000000-0005-0000-0000-000007BC0000}"/>
    <cellStyle name="Percent 2 3 5 4 2" xfId="48247" xr:uid="{00000000-0005-0000-0000-000008BC0000}"/>
    <cellStyle name="Percent 2 3 5 4 3" xfId="48248" xr:uid="{00000000-0005-0000-0000-000009BC0000}"/>
    <cellStyle name="Percent 2 3 5 5" xfId="48249" xr:uid="{00000000-0005-0000-0000-00000ABC0000}"/>
    <cellStyle name="Percent 2 3 5 5 2" xfId="48250" xr:uid="{00000000-0005-0000-0000-00000BBC0000}"/>
    <cellStyle name="Percent 2 3 5 5 3" xfId="48251" xr:uid="{00000000-0005-0000-0000-00000CBC0000}"/>
    <cellStyle name="Percent 2 3 5 6" xfId="48252" xr:uid="{00000000-0005-0000-0000-00000DBC0000}"/>
    <cellStyle name="Percent 2 3 5 7" xfId="48253" xr:uid="{00000000-0005-0000-0000-00000EBC0000}"/>
    <cellStyle name="Percent 2 3 6" xfId="48254" xr:uid="{00000000-0005-0000-0000-00000FBC0000}"/>
    <cellStyle name="Percent 2 3 6 2" xfId="48255" xr:uid="{00000000-0005-0000-0000-000010BC0000}"/>
    <cellStyle name="Percent 2 3 6 2 2" xfId="48256" xr:uid="{00000000-0005-0000-0000-000011BC0000}"/>
    <cellStyle name="Percent 2 3 6 2 2 2" xfId="48257" xr:uid="{00000000-0005-0000-0000-000012BC0000}"/>
    <cellStyle name="Percent 2 3 6 2 2 3" xfId="48258" xr:uid="{00000000-0005-0000-0000-000013BC0000}"/>
    <cellStyle name="Percent 2 3 6 2 3" xfId="48259" xr:uid="{00000000-0005-0000-0000-000014BC0000}"/>
    <cellStyle name="Percent 2 3 6 2 4" xfId="48260" xr:uid="{00000000-0005-0000-0000-000015BC0000}"/>
    <cellStyle name="Percent 2 3 6 3" xfId="48261" xr:uid="{00000000-0005-0000-0000-000016BC0000}"/>
    <cellStyle name="Percent 2 3 6 3 2" xfId="48262" xr:uid="{00000000-0005-0000-0000-000017BC0000}"/>
    <cellStyle name="Percent 2 3 6 3 3" xfId="48263" xr:uid="{00000000-0005-0000-0000-000018BC0000}"/>
    <cellStyle name="Percent 2 3 6 4" xfId="48264" xr:uid="{00000000-0005-0000-0000-000019BC0000}"/>
    <cellStyle name="Percent 2 3 6 4 2" xfId="48265" xr:uid="{00000000-0005-0000-0000-00001ABC0000}"/>
    <cellStyle name="Percent 2 3 6 4 3" xfId="48266" xr:uid="{00000000-0005-0000-0000-00001BBC0000}"/>
    <cellStyle name="Percent 2 3 6 5" xfId="48267" xr:uid="{00000000-0005-0000-0000-00001CBC0000}"/>
    <cellStyle name="Percent 2 3 6 5 2" xfId="48268" xr:uid="{00000000-0005-0000-0000-00001DBC0000}"/>
    <cellStyle name="Percent 2 3 6 5 3" xfId="48269" xr:uid="{00000000-0005-0000-0000-00001EBC0000}"/>
    <cellStyle name="Percent 2 3 6 6" xfId="48270" xr:uid="{00000000-0005-0000-0000-00001FBC0000}"/>
    <cellStyle name="Percent 2 3 6 7" xfId="48271" xr:uid="{00000000-0005-0000-0000-000020BC0000}"/>
    <cellStyle name="Percent 2 3 7" xfId="48272" xr:uid="{00000000-0005-0000-0000-000021BC0000}"/>
    <cellStyle name="Percent 2 3 7 2" xfId="48273" xr:uid="{00000000-0005-0000-0000-000022BC0000}"/>
    <cellStyle name="Percent 2 3 7 2 2" xfId="48274" xr:uid="{00000000-0005-0000-0000-000023BC0000}"/>
    <cellStyle name="Percent 2 3 7 2 2 2" xfId="48275" xr:uid="{00000000-0005-0000-0000-000024BC0000}"/>
    <cellStyle name="Percent 2 3 7 2 2 3" xfId="48276" xr:uid="{00000000-0005-0000-0000-000025BC0000}"/>
    <cellStyle name="Percent 2 3 7 2 3" xfId="48277" xr:uid="{00000000-0005-0000-0000-000026BC0000}"/>
    <cellStyle name="Percent 2 3 7 2 4" xfId="48278" xr:uid="{00000000-0005-0000-0000-000027BC0000}"/>
    <cellStyle name="Percent 2 3 7 3" xfId="48279" xr:uid="{00000000-0005-0000-0000-000028BC0000}"/>
    <cellStyle name="Percent 2 3 7 3 2" xfId="48280" xr:uid="{00000000-0005-0000-0000-000029BC0000}"/>
    <cellStyle name="Percent 2 3 7 3 3" xfId="48281" xr:uid="{00000000-0005-0000-0000-00002ABC0000}"/>
    <cellStyle name="Percent 2 3 7 4" xfId="48282" xr:uid="{00000000-0005-0000-0000-00002BBC0000}"/>
    <cellStyle name="Percent 2 3 7 4 2" xfId="48283" xr:uid="{00000000-0005-0000-0000-00002CBC0000}"/>
    <cellStyle name="Percent 2 3 7 4 3" xfId="48284" xr:uid="{00000000-0005-0000-0000-00002DBC0000}"/>
    <cellStyle name="Percent 2 3 7 5" xfId="48285" xr:uid="{00000000-0005-0000-0000-00002EBC0000}"/>
    <cellStyle name="Percent 2 3 7 5 2" xfId="48286" xr:uid="{00000000-0005-0000-0000-00002FBC0000}"/>
    <cellStyle name="Percent 2 3 7 5 3" xfId="48287" xr:uid="{00000000-0005-0000-0000-000030BC0000}"/>
    <cellStyle name="Percent 2 3 7 6" xfId="48288" xr:uid="{00000000-0005-0000-0000-000031BC0000}"/>
    <cellStyle name="Percent 2 3 7 7" xfId="48289" xr:uid="{00000000-0005-0000-0000-000032BC0000}"/>
    <cellStyle name="Percent 2 3 8" xfId="48290" xr:uid="{00000000-0005-0000-0000-000033BC0000}"/>
    <cellStyle name="Percent 2 3 8 2" xfId="48291" xr:uid="{00000000-0005-0000-0000-000034BC0000}"/>
    <cellStyle name="Percent 2 3 8 2 2" xfId="48292" xr:uid="{00000000-0005-0000-0000-000035BC0000}"/>
    <cellStyle name="Percent 2 3 8 2 3" xfId="48293" xr:uid="{00000000-0005-0000-0000-000036BC0000}"/>
    <cellStyle name="Percent 2 3 8 3" xfId="48294" xr:uid="{00000000-0005-0000-0000-000037BC0000}"/>
    <cellStyle name="Percent 2 3 8 4" xfId="48295" xr:uid="{00000000-0005-0000-0000-000038BC0000}"/>
    <cellStyle name="Percent 2 3 9" xfId="48296" xr:uid="{00000000-0005-0000-0000-000039BC0000}"/>
    <cellStyle name="Percent 2 3 9 2" xfId="48297" xr:uid="{00000000-0005-0000-0000-00003ABC0000}"/>
    <cellStyle name="Percent 2 3 9 3" xfId="48298" xr:uid="{00000000-0005-0000-0000-00003BBC0000}"/>
    <cellStyle name="Percent 2 4" xfId="48299" xr:uid="{00000000-0005-0000-0000-00003CBC0000}"/>
    <cellStyle name="Percent 2 4 2" xfId="48300" xr:uid="{00000000-0005-0000-0000-00003DBC0000}"/>
    <cellStyle name="Percent 2 4 2 2" xfId="48301" xr:uid="{00000000-0005-0000-0000-00003EBC0000}"/>
    <cellStyle name="Percent 2 4 2 2 2" xfId="48302" xr:uid="{00000000-0005-0000-0000-00003FBC0000}"/>
    <cellStyle name="Percent 2 4 2 2 3" xfId="48303" xr:uid="{00000000-0005-0000-0000-000040BC0000}"/>
    <cellStyle name="Percent 2 4 2 3" xfId="48304" xr:uid="{00000000-0005-0000-0000-000041BC0000}"/>
    <cellStyle name="Percent 2 4 2 4" xfId="48305" xr:uid="{00000000-0005-0000-0000-000042BC0000}"/>
    <cellStyle name="Percent 2 4 3" xfId="48306" xr:uid="{00000000-0005-0000-0000-000043BC0000}"/>
    <cellStyle name="Percent 2 4 3 2" xfId="48307" xr:uid="{00000000-0005-0000-0000-000044BC0000}"/>
    <cellStyle name="Percent 2 4 3 3" xfId="48308" xr:uid="{00000000-0005-0000-0000-000045BC0000}"/>
    <cellStyle name="Percent 2 4 4" xfId="48309" xr:uid="{00000000-0005-0000-0000-000046BC0000}"/>
    <cellStyle name="Percent 2 4 4 2" xfId="48310" xr:uid="{00000000-0005-0000-0000-000047BC0000}"/>
    <cellStyle name="Percent 2 4 4 3" xfId="48311" xr:uid="{00000000-0005-0000-0000-000048BC0000}"/>
    <cellStyle name="Percent 2 4 5" xfId="48312" xr:uid="{00000000-0005-0000-0000-000049BC0000}"/>
    <cellStyle name="Percent 2 4 5 2" xfId="48313" xr:uid="{00000000-0005-0000-0000-00004ABC0000}"/>
    <cellStyle name="Percent 2 4 5 3" xfId="48314" xr:uid="{00000000-0005-0000-0000-00004BBC0000}"/>
    <cellStyle name="Percent 2 4 6" xfId="48315" xr:uid="{00000000-0005-0000-0000-00004CBC0000}"/>
    <cellStyle name="Percent 2 4 7" xfId="48316" xr:uid="{00000000-0005-0000-0000-00004DBC0000}"/>
    <cellStyle name="Percent 2 5" xfId="48317" xr:uid="{00000000-0005-0000-0000-00004EBC0000}"/>
    <cellStyle name="Percent 2 5 2" xfId="48318" xr:uid="{00000000-0005-0000-0000-00004FBC0000}"/>
    <cellStyle name="Percent 2 5 2 2" xfId="48319" xr:uid="{00000000-0005-0000-0000-000050BC0000}"/>
    <cellStyle name="Percent 2 5 2 3" xfId="48320" xr:uid="{00000000-0005-0000-0000-000051BC0000}"/>
    <cellStyle name="Percent 2 5 3" xfId="48321" xr:uid="{00000000-0005-0000-0000-000052BC0000}"/>
    <cellStyle name="Percent 2 5 4" xfId="48322" xr:uid="{00000000-0005-0000-0000-000053BC0000}"/>
    <cellStyle name="Percent 2 6" xfId="48323" xr:uid="{00000000-0005-0000-0000-000054BC0000}"/>
    <cellStyle name="Percent 2 6 2" xfId="48324" xr:uid="{00000000-0005-0000-0000-000055BC0000}"/>
    <cellStyle name="Percent 2 6 3" xfId="48325" xr:uid="{00000000-0005-0000-0000-000056BC0000}"/>
    <cellStyle name="Percent 2 7" xfId="48326" xr:uid="{00000000-0005-0000-0000-000057BC0000}"/>
    <cellStyle name="Percent 2 7 2" xfId="48327" xr:uid="{00000000-0005-0000-0000-000058BC0000}"/>
    <cellStyle name="Percent 2 7 3" xfId="48328" xr:uid="{00000000-0005-0000-0000-000059BC0000}"/>
    <cellStyle name="Percent 2 8" xfId="48329" xr:uid="{00000000-0005-0000-0000-00005ABC0000}"/>
    <cellStyle name="Percent 2 8 2" xfId="48330" xr:uid="{00000000-0005-0000-0000-00005BBC0000}"/>
    <cellStyle name="Percent 2 8 3" xfId="48331" xr:uid="{00000000-0005-0000-0000-00005CBC0000}"/>
    <cellStyle name="Percent 2 9" xfId="48332" xr:uid="{00000000-0005-0000-0000-00005DBC0000}"/>
    <cellStyle name="Percent 20" xfId="48333" xr:uid="{00000000-0005-0000-0000-00005EBC0000}"/>
    <cellStyle name="Percent 21" xfId="48334" xr:uid="{00000000-0005-0000-0000-00005FBC0000}"/>
    <cellStyle name="Percent 22" xfId="48335" xr:uid="{00000000-0005-0000-0000-000060BC0000}"/>
    <cellStyle name="Percent 23" xfId="48336" xr:uid="{00000000-0005-0000-0000-000061BC0000}"/>
    <cellStyle name="Percent 24" xfId="48337" xr:uid="{00000000-0005-0000-0000-000062BC0000}"/>
    <cellStyle name="Percent 25" xfId="48338" xr:uid="{00000000-0005-0000-0000-000063BC0000}"/>
    <cellStyle name="Percent 25 10" xfId="48339" xr:uid="{00000000-0005-0000-0000-000064BC0000}"/>
    <cellStyle name="Percent 25 2" xfId="48340" xr:uid="{00000000-0005-0000-0000-000065BC0000}"/>
    <cellStyle name="Percent 25 2 2" xfId="48341" xr:uid="{00000000-0005-0000-0000-000066BC0000}"/>
    <cellStyle name="Percent 25 2 2 2" xfId="48342" xr:uid="{00000000-0005-0000-0000-000067BC0000}"/>
    <cellStyle name="Percent 25 2 2 2 2" xfId="48343" xr:uid="{00000000-0005-0000-0000-000068BC0000}"/>
    <cellStyle name="Percent 25 2 2 2 3" xfId="48344" xr:uid="{00000000-0005-0000-0000-000069BC0000}"/>
    <cellStyle name="Percent 25 2 2 3" xfId="48345" xr:uid="{00000000-0005-0000-0000-00006ABC0000}"/>
    <cellStyle name="Percent 25 2 2 4" xfId="48346" xr:uid="{00000000-0005-0000-0000-00006BBC0000}"/>
    <cellStyle name="Percent 25 2 3" xfId="48347" xr:uid="{00000000-0005-0000-0000-00006CBC0000}"/>
    <cellStyle name="Percent 25 2 3 2" xfId="48348" xr:uid="{00000000-0005-0000-0000-00006DBC0000}"/>
    <cellStyle name="Percent 25 2 3 3" xfId="48349" xr:uid="{00000000-0005-0000-0000-00006EBC0000}"/>
    <cellStyle name="Percent 25 2 4" xfId="48350" xr:uid="{00000000-0005-0000-0000-00006FBC0000}"/>
    <cellStyle name="Percent 25 2 4 2" xfId="48351" xr:uid="{00000000-0005-0000-0000-000070BC0000}"/>
    <cellStyle name="Percent 25 2 4 3" xfId="48352" xr:uid="{00000000-0005-0000-0000-000071BC0000}"/>
    <cellStyle name="Percent 25 2 5" xfId="48353" xr:uid="{00000000-0005-0000-0000-000072BC0000}"/>
    <cellStyle name="Percent 25 2 5 2" xfId="48354" xr:uid="{00000000-0005-0000-0000-000073BC0000}"/>
    <cellStyle name="Percent 25 2 5 3" xfId="48355" xr:uid="{00000000-0005-0000-0000-000074BC0000}"/>
    <cellStyle name="Percent 25 2 6" xfId="48356" xr:uid="{00000000-0005-0000-0000-000075BC0000}"/>
    <cellStyle name="Percent 25 2 7" xfId="48357" xr:uid="{00000000-0005-0000-0000-000076BC0000}"/>
    <cellStyle name="Percent 25 3" xfId="48358" xr:uid="{00000000-0005-0000-0000-000077BC0000}"/>
    <cellStyle name="Percent 25 3 2" xfId="48359" xr:uid="{00000000-0005-0000-0000-000078BC0000}"/>
    <cellStyle name="Percent 25 3 2 2" xfId="48360" xr:uid="{00000000-0005-0000-0000-000079BC0000}"/>
    <cellStyle name="Percent 25 3 2 2 2" xfId="48361" xr:uid="{00000000-0005-0000-0000-00007ABC0000}"/>
    <cellStyle name="Percent 25 3 2 2 3" xfId="48362" xr:uid="{00000000-0005-0000-0000-00007BBC0000}"/>
    <cellStyle name="Percent 25 3 2 3" xfId="48363" xr:uid="{00000000-0005-0000-0000-00007CBC0000}"/>
    <cellStyle name="Percent 25 3 2 4" xfId="48364" xr:uid="{00000000-0005-0000-0000-00007DBC0000}"/>
    <cellStyle name="Percent 25 3 3" xfId="48365" xr:uid="{00000000-0005-0000-0000-00007EBC0000}"/>
    <cellStyle name="Percent 25 3 3 2" xfId="48366" xr:uid="{00000000-0005-0000-0000-00007FBC0000}"/>
    <cellStyle name="Percent 25 3 3 3" xfId="48367" xr:uid="{00000000-0005-0000-0000-000080BC0000}"/>
    <cellStyle name="Percent 25 3 4" xfId="48368" xr:uid="{00000000-0005-0000-0000-000081BC0000}"/>
    <cellStyle name="Percent 25 3 4 2" xfId="48369" xr:uid="{00000000-0005-0000-0000-000082BC0000}"/>
    <cellStyle name="Percent 25 3 4 3" xfId="48370" xr:uid="{00000000-0005-0000-0000-000083BC0000}"/>
    <cellStyle name="Percent 25 3 5" xfId="48371" xr:uid="{00000000-0005-0000-0000-000084BC0000}"/>
    <cellStyle name="Percent 25 3 5 2" xfId="48372" xr:uid="{00000000-0005-0000-0000-000085BC0000}"/>
    <cellStyle name="Percent 25 3 5 3" xfId="48373" xr:uid="{00000000-0005-0000-0000-000086BC0000}"/>
    <cellStyle name="Percent 25 3 6" xfId="48374" xr:uid="{00000000-0005-0000-0000-000087BC0000}"/>
    <cellStyle name="Percent 25 3 7" xfId="48375" xr:uid="{00000000-0005-0000-0000-000088BC0000}"/>
    <cellStyle name="Percent 25 4" xfId="48376" xr:uid="{00000000-0005-0000-0000-000089BC0000}"/>
    <cellStyle name="Percent 25 4 2" xfId="48377" xr:uid="{00000000-0005-0000-0000-00008ABC0000}"/>
    <cellStyle name="Percent 25 4 2 2" xfId="48378" xr:uid="{00000000-0005-0000-0000-00008BBC0000}"/>
    <cellStyle name="Percent 25 4 2 2 2" xfId="48379" xr:uid="{00000000-0005-0000-0000-00008CBC0000}"/>
    <cellStyle name="Percent 25 4 2 2 3" xfId="48380" xr:uid="{00000000-0005-0000-0000-00008DBC0000}"/>
    <cellStyle name="Percent 25 4 2 3" xfId="48381" xr:uid="{00000000-0005-0000-0000-00008EBC0000}"/>
    <cellStyle name="Percent 25 4 2 4" xfId="48382" xr:uid="{00000000-0005-0000-0000-00008FBC0000}"/>
    <cellStyle name="Percent 25 4 3" xfId="48383" xr:uid="{00000000-0005-0000-0000-000090BC0000}"/>
    <cellStyle name="Percent 25 4 3 2" xfId="48384" xr:uid="{00000000-0005-0000-0000-000091BC0000}"/>
    <cellStyle name="Percent 25 4 3 3" xfId="48385" xr:uid="{00000000-0005-0000-0000-000092BC0000}"/>
    <cellStyle name="Percent 25 4 4" xfId="48386" xr:uid="{00000000-0005-0000-0000-000093BC0000}"/>
    <cellStyle name="Percent 25 4 4 2" xfId="48387" xr:uid="{00000000-0005-0000-0000-000094BC0000}"/>
    <cellStyle name="Percent 25 4 4 3" xfId="48388" xr:uid="{00000000-0005-0000-0000-000095BC0000}"/>
    <cellStyle name="Percent 25 4 5" xfId="48389" xr:uid="{00000000-0005-0000-0000-000096BC0000}"/>
    <cellStyle name="Percent 25 4 5 2" xfId="48390" xr:uid="{00000000-0005-0000-0000-000097BC0000}"/>
    <cellStyle name="Percent 25 4 5 3" xfId="48391" xr:uid="{00000000-0005-0000-0000-000098BC0000}"/>
    <cellStyle name="Percent 25 4 6" xfId="48392" xr:uid="{00000000-0005-0000-0000-000099BC0000}"/>
    <cellStyle name="Percent 25 4 7" xfId="48393" xr:uid="{00000000-0005-0000-0000-00009ABC0000}"/>
    <cellStyle name="Percent 25 5" xfId="48394" xr:uid="{00000000-0005-0000-0000-00009BBC0000}"/>
    <cellStyle name="Percent 25 5 2" xfId="48395" xr:uid="{00000000-0005-0000-0000-00009CBC0000}"/>
    <cellStyle name="Percent 25 5 2 2" xfId="48396" xr:uid="{00000000-0005-0000-0000-00009DBC0000}"/>
    <cellStyle name="Percent 25 5 2 3" xfId="48397" xr:uid="{00000000-0005-0000-0000-00009EBC0000}"/>
    <cellStyle name="Percent 25 5 3" xfId="48398" xr:uid="{00000000-0005-0000-0000-00009FBC0000}"/>
    <cellStyle name="Percent 25 5 4" xfId="48399" xr:uid="{00000000-0005-0000-0000-0000A0BC0000}"/>
    <cellStyle name="Percent 25 6" xfId="48400" xr:uid="{00000000-0005-0000-0000-0000A1BC0000}"/>
    <cellStyle name="Percent 25 6 2" xfId="48401" xr:uid="{00000000-0005-0000-0000-0000A2BC0000}"/>
    <cellStyle name="Percent 25 6 3" xfId="48402" xr:uid="{00000000-0005-0000-0000-0000A3BC0000}"/>
    <cellStyle name="Percent 25 7" xfId="48403" xr:uid="{00000000-0005-0000-0000-0000A4BC0000}"/>
    <cellStyle name="Percent 25 7 2" xfId="48404" xr:uid="{00000000-0005-0000-0000-0000A5BC0000}"/>
    <cellStyle name="Percent 25 7 3" xfId="48405" xr:uid="{00000000-0005-0000-0000-0000A6BC0000}"/>
    <cellStyle name="Percent 25 8" xfId="48406" xr:uid="{00000000-0005-0000-0000-0000A7BC0000}"/>
    <cellStyle name="Percent 25 8 2" xfId="48407" xr:uid="{00000000-0005-0000-0000-0000A8BC0000}"/>
    <cellStyle name="Percent 25 8 3" xfId="48408" xr:uid="{00000000-0005-0000-0000-0000A9BC0000}"/>
    <cellStyle name="Percent 25 9" xfId="48409" xr:uid="{00000000-0005-0000-0000-0000AABC0000}"/>
    <cellStyle name="Percent 26" xfId="48410" xr:uid="{00000000-0005-0000-0000-0000ABBC0000}"/>
    <cellStyle name="Percent 27" xfId="48411" xr:uid="{00000000-0005-0000-0000-0000ACBC0000}"/>
    <cellStyle name="Percent 28" xfId="48412" xr:uid="{00000000-0005-0000-0000-0000ADBC0000}"/>
    <cellStyle name="Percent 29" xfId="48413" xr:uid="{00000000-0005-0000-0000-0000AEBC0000}"/>
    <cellStyle name="Percent 3" xfId="231" xr:uid="{00000000-0005-0000-0000-0000AFBC0000}"/>
    <cellStyle name="Percent 3 2" xfId="48414" xr:uid="{00000000-0005-0000-0000-0000B0BC0000}"/>
    <cellStyle name="Percent 3 2 2" xfId="48415" xr:uid="{00000000-0005-0000-0000-0000B1BC0000}"/>
    <cellStyle name="Percent 3 2 2 2" xfId="48416" xr:uid="{00000000-0005-0000-0000-0000B2BC0000}"/>
    <cellStyle name="Percent 3 2 2 3" xfId="48417" xr:uid="{00000000-0005-0000-0000-0000B3BC0000}"/>
    <cellStyle name="Percent 3 2 2 3 2" xfId="48418" xr:uid="{00000000-0005-0000-0000-0000B4BC0000}"/>
    <cellStyle name="Percent 3 2 2 3 2 2" xfId="48419" xr:uid="{00000000-0005-0000-0000-0000B5BC0000}"/>
    <cellStyle name="Percent 3 2 2 3 2 2 2" xfId="48420" xr:uid="{00000000-0005-0000-0000-0000B6BC0000}"/>
    <cellStyle name="Percent 3 2 2 3 2 2 3" xfId="48421" xr:uid="{00000000-0005-0000-0000-0000B7BC0000}"/>
    <cellStyle name="Percent 3 2 2 3 2 3" xfId="48422" xr:uid="{00000000-0005-0000-0000-0000B8BC0000}"/>
    <cellStyle name="Percent 3 2 2 3 2 4" xfId="48423" xr:uid="{00000000-0005-0000-0000-0000B9BC0000}"/>
    <cellStyle name="Percent 3 2 2 3 3" xfId="48424" xr:uid="{00000000-0005-0000-0000-0000BABC0000}"/>
    <cellStyle name="Percent 3 2 2 3 3 2" xfId="48425" xr:uid="{00000000-0005-0000-0000-0000BBBC0000}"/>
    <cellStyle name="Percent 3 2 2 3 3 3" xfId="48426" xr:uid="{00000000-0005-0000-0000-0000BCBC0000}"/>
    <cellStyle name="Percent 3 2 2 3 4" xfId="48427" xr:uid="{00000000-0005-0000-0000-0000BDBC0000}"/>
    <cellStyle name="Percent 3 2 2 3 4 2" xfId="48428" xr:uid="{00000000-0005-0000-0000-0000BEBC0000}"/>
    <cellStyle name="Percent 3 2 2 3 4 3" xfId="48429" xr:uid="{00000000-0005-0000-0000-0000BFBC0000}"/>
    <cellStyle name="Percent 3 2 2 3 5" xfId="48430" xr:uid="{00000000-0005-0000-0000-0000C0BC0000}"/>
    <cellStyle name="Percent 3 2 2 3 5 2" xfId="48431" xr:uid="{00000000-0005-0000-0000-0000C1BC0000}"/>
    <cellStyle name="Percent 3 2 2 3 5 3" xfId="48432" xr:uid="{00000000-0005-0000-0000-0000C2BC0000}"/>
    <cellStyle name="Percent 3 2 2 3 6" xfId="48433" xr:uid="{00000000-0005-0000-0000-0000C3BC0000}"/>
    <cellStyle name="Percent 3 2 2 3 7" xfId="48434" xr:uid="{00000000-0005-0000-0000-0000C4BC0000}"/>
    <cellStyle name="Percent 3 2 3" xfId="48435" xr:uid="{00000000-0005-0000-0000-0000C5BC0000}"/>
    <cellStyle name="Percent 3 2 3 2" xfId="48436" xr:uid="{00000000-0005-0000-0000-0000C6BC0000}"/>
    <cellStyle name="Percent 3 2 4" xfId="48437" xr:uid="{00000000-0005-0000-0000-0000C7BC0000}"/>
    <cellStyle name="Percent 3 2 4 2" xfId="48438" xr:uid="{00000000-0005-0000-0000-0000C8BC0000}"/>
    <cellStyle name="Percent 3 2 4 2 2" xfId="48439" xr:uid="{00000000-0005-0000-0000-0000C9BC0000}"/>
    <cellStyle name="Percent 3 2 4 2 2 2" xfId="48440" xr:uid="{00000000-0005-0000-0000-0000CABC0000}"/>
    <cellStyle name="Percent 3 2 4 2 2 3" xfId="48441" xr:uid="{00000000-0005-0000-0000-0000CBBC0000}"/>
    <cellStyle name="Percent 3 2 4 2 3" xfId="48442" xr:uid="{00000000-0005-0000-0000-0000CCBC0000}"/>
    <cellStyle name="Percent 3 2 4 2 4" xfId="48443" xr:uid="{00000000-0005-0000-0000-0000CDBC0000}"/>
    <cellStyle name="Percent 3 2 4 3" xfId="48444" xr:uid="{00000000-0005-0000-0000-0000CEBC0000}"/>
    <cellStyle name="Percent 3 2 4 3 2" xfId="48445" xr:uid="{00000000-0005-0000-0000-0000CFBC0000}"/>
    <cellStyle name="Percent 3 2 4 3 3" xfId="48446" xr:uid="{00000000-0005-0000-0000-0000D0BC0000}"/>
    <cellStyle name="Percent 3 2 4 4" xfId="48447" xr:uid="{00000000-0005-0000-0000-0000D1BC0000}"/>
    <cellStyle name="Percent 3 2 4 4 2" xfId="48448" xr:uid="{00000000-0005-0000-0000-0000D2BC0000}"/>
    <cellStyle name="Percent 3 2 4 4 3" xfId="48449" xr:uid="{00000000-0005-0000-0000-0000D3BC0000}"/>
    <cellStyle name="Percent 3 2 4 5" xfId="48450" xr:uid="{00000000-0005-0000-0000-0000D4BC0000}"/>
    <cellStyle name="Percent 3 2 4 5 2" xfId="48451" xr:uid="{00000000-0005-0000-0000-0000D5BC0000}"/>
    <cellStyle name="Percent 3 2 4 5 3" xfId="48452" xr:uid="{00000000-0005-0000-0000-0000D6BC0000}"/>
    <cellStyle name="Percent 3 2 4 6" xfId="48453" xr:uid="{00000000-0005-0000-0000-0000D7BC0000}"/>
    <cellStyle name="Percent 3 2 4 7" xfId="48454" xr:uid="{00000000-0005-0000-0000-0000D8BC0000}"/>
    <cellStyle name="Percent 3 3" xfId="48455" xr:uid="{00000000-0005-0000-0000-0000D9BC0000}"/>
    <cellStyle name="Percent 3 3 2" xfId="48456" xr:uid="{00000000-0005-0000-0000-0000DABC0000}"/>
    <cellStyle name="Percent 3 3 2 10" xfId="48457" xr:uid="{00000000-0005-0000-0000-0000DBBC0000}"/>
    <cellStyle name="Percent 3 3 2 10 2" xfId="48458" xr:uid="{00000000-0005-0000-0000-0000DCBC0000}"/>
    <cellStyle name="Percent 3 3 2 10 3" xfId="48459" xr:uid="{00000000-0005-0000-0000-0000DDBC0000}"/>
    <cellStyle name="Percent 3 3 2 11" xfId="48460" xr:uid="{00000000-0005-0000-0000-0000DEBC0000}"/>
    <cellStyle name="Percent 3 3 2 12" xfId="48461" xr:uid="{00000000-0005-0000-0000-0000DFBC0000}"/>
    <cellStyle name="Percent 3 3 2 2" xfId="48462" xr:uid="{00000000-0005-0000-0000-0000E0BC0000}"/>
    <cellStyle name="Percent 3 3 2 2 2" xfId="48463" xr:uid="{00000000-0005-0000-0000-0000E1BC0000}"/>
    <cellStyle name="Percent 3 3 2 2 2 2" xfId="48464" xr:uid="{00000000-0005-0000-0000-0000E2BC0000}"/>
    <cellStyle name="Percent 3 3 2 2 2 2 2" xfId="48465" xr:uid="{00000000-0005-0000-0000-0000E3BC0000}"/>
    <cellStyle name="Percent 3 3 2 2 2 2 3" xfId="48466" xr:uid="{00000000-0005-0000-0000-0000E4BC0000}"/>
    <cellStyle name="Percent 3 3 2 2 2 3" xfId="48467" xr:uid="{00000000-0005-0000-0000-0000E5BC0000}"/>
    <cellStyle name="Percent 3 3 2 2 2 4" xfId="48468" xr:uid="{00000000-0005-0000-0000-0000E6BC0000}"/>
    <cellStyle name="Percent 3 3 2 2 3" xfId="48469" xr:uid="{00000000-0005-0000-0000-0000E7BC0000}"/>
    <cellStyle name="Percent 3 3 2 2 3 2" xfId="48470" xr:uid="{00000000-0005-0000-0000-0000E8BC0000}"/>
    <cellStyle name="Percent 3 3 2 2 3 3" xfId="48471" xr:uid="{00000000-0005-0000-0000-0000E9BC0000}"/>
    <cellStyle name="Percent 3 3 2 2 4" xfId="48472" xr:uid="{00000000-0005-0000-0000-0000EABC0000}"/>
    <cellStyle name="Percent 3 3 2 2 4 2" xfId="48473" xr:uid="{00000000-0005-0000-0000-0000EBBC0000}"/>
    <cellStyle name="Percent 3 3 2 2 4 3" xfId="48474" xr:uid="{00000000-0005-0000-0000-0000ECBC0000}"/>
    <cellStyle name="Percent 3 3 2 2 5" xfId="48475" xr:uid="{00000000-0005-0000-0000-0000EDBC0000}"/>
    <cellStyle name="Percent 3 3 2 2 5 2" xfId="48476" xr:uid="{00000000-0005-0000-0000-0000EEBC0000}"/>
    <cellStyle name="Percent 3 3 2 2 5 3" xfId="48477" xr:uid="{00000000-0005-0000-0000-0000EFBC0000}"/>
    <cellStyle name="Percent 3 3 2 2 6" xfId="48478" xr:uid="{00000000-0005-0000-0000-0000F0BC0000}"/>
    <cellStyle name="Percent 3 3 2 2 7" xfId="48479" xr:uid="{00000000-0005-0000-0000-0000F1BC0000}"/>
    <cellStyle name="Percent 3 3 2 3" xfId="48480" xr:uid="{00000000-0005-0000-0000-0000F2BC0000}"/>
    <cellStyle name="Percent 3 3 2 3 2" xfId="48481" xr:uid="{00000000-0005-0000-0000-0000F3BC0000}"/>
    <cellStyle name="Percent 3 3 2 3 2 2" xfId="48482" xr:uid="{00000000-0005-0000-0000-0000F4BC0000}"/>
    <cellStyle name="Percent 3 3 2 3 2 2 2" xfId="48483" xr:uid="{00000000-0005-0000-0000-0000F5BC0000}"/>
    <cellStyle name="Percent 3 3 2 3 2 2 3" xfId="48484" xr:uid="{00000000-0005-0000-0000-0000F6BC0000}"/>
    <cellStyle name="Percent 3 3 2 3 2 3" xfId="48485" xr:uid="{00000000-0005-0000-0000-0000F7BC0000}"/>
    <cellStyle name="Percent 3 3 2 3 2 4" xfId="48486" xr:uid="{00000000-0005-0000-0000-0000F8BC0000}"/>
    <cellStyle name="Percent 3 3 2 3 3" xfId="48487" xr:uid="{00000000-0005-0000-0000-0000F9BC0000}"/>
    <cellStyle name="Percent 3 3 2 3 3 2" xfId="48488" xr:uid="{00000000-0005-0000-0000-0000FABC0000}"/>
    <cellStyle name="Percent 3 3 2 3 3 3" xfId="48489" xr:uid="{00000000-0005-0000-0000-0000FBBC0000}"/>
    <cellStyle name="Percent 3 3 2 3 4" xfId="48490" xr:uid="{00000000-0005-0000-0000-0000FCBC0000}"/>
    <cellStyle name="Percent 3 3 2 3 4 2" xfId="48491" xr:uid="{00000000-0005-0000-0000-0000FDBC0000}"/>
    <cellStyle name="Percent 3 3 2 3 4 3" xfId="48492" xr:uid="{00000000-0005-0000-0000-0000FEBC0000}"/>
    <cellStyle name="Percent 3 3 2 3 5" xfId="48493" xr:uid="{00000000-0005-0000-0000-0000FFBC0000}"/>
    <cellStyle name="Percent 3 3 2 3 5 2" xfId="48494" xr:uid="{00000000-0005-0000-0000-000000BD0000}"/>
    <cellStyle name="Percent 3 3 2 3 5 3" xfId="48495" xr:uid="{00000000-0005-0000-0000-000001BD0000}"/>
    <cellStyle name="Percent 3 3 2 3 6" xfId="48496" xr:uid="{00000000-0005-0000-0000-000002BD0000}"/>
    <cellStyle name="Percent 3 3 2 3 7" xfId="48497" xr:uid="{00000000-0005-0000-0000-000003BD0000}"/>
    <cellStyle name="Percent 3 3 2 4" xfId="48498" xr:uid="{00000000-0005-0000-0000-000004BD0000}"/>
    <cellStyle name="Percent 3 3 2 4 2" xfId="48499" xr:uid="{00000000-0005-0000-0000-000005BD0000}"/>
    <cellStyle name="Percent 3 3 2 4 2 2" xfId="48500" xr:uid="{00000000-0005-0000-0000-000006BD0000}"/>
    <cellStyle name="Percent 3 3 2 4 2 2 2" xfId="48501" xr:uid="{00000000-0005-0000-0000-000007BD0000}"/>
    <cellStyle name="Percent 3 3 2 4 2 2 3" xfId="48502" xr:uid="{00000000-0005-0000-0000-000008BD0000}"/>
    <cellStyle name="Percent 3 3 2 4 2 3" xfId="48503" xr:uid="{00000000-0005-0000-0000-000009BD0000}"/>
    <cellStyle name="Percent 3 3 2 4 2 4" xfId="48504" xr:uid="{00000000-0005-0000-0000-00000ABD0000}"/>
    <cellStyle name="Percent 3 3 2 4 3" xfId="48505" xr:uid="{00000000-0005-0000-0000-00000BBD0000}"/>
    <cellStyle name="Percent 3 3 2 4 3 2" xfId="48506" xr:uid="{00000000-0005-0000-0000-00000CBD0000}"/>
    <cellStyle name="Percent 3 3 2 4 3 3" xfId="48507" xr:uid="{00000000-0005-0000-0000-00000DBD0000}"/>
    <cellStyle name="Percent 3 3 2 4 4" xfId="48508" xr:uid="{00000000-0005-0000-0000-00000EBD0000}"/>
    <cellStyle name="Percent 3 3 2 4 4 2" xfId="48509" xr:uid="{00000000-0005-0000-0000-00000FBD0000}"/>
    <cellStyle name="Percent 3 3 2 4 4 3" xfId="48510" xr:uid="{00000000-0005-0000-0000-000010BD0000}"/>
    <cellStyle name="Percent 3 3 2 4 5" xfId="48511" xr:uid="{00000000-0005-0000-0000-000011BD0000}"/>
    <cellStyle name="Percent 3 3 2 4 5 2" xfId="48512" xr:uid="{00000000-0005-0000-0000-000012BD0000}"/>
    <cellStyle name="Percent 3 3 2 4 5 3" xfId="48513" xr:uid="{00000000-0005-0000-0000-000013BD0000}"/>
    <cellStyle name="Percent 3 3 2 4 6" xfId="48514" xr:uid="{00000000-0005-0000-0000-000014BD0000}"/>
    <cellStyle name="Percent 3 3 2 4 7" xfId="48515" xr:uid="{00000000-0005-0000-0000-000015BD0000}"/>
    <cellStyle name="Percent 3 3 2 5" xfId="48516" xr:uid="{00000000-0005-0000-0000-000016BD0000}"/>
    <cellStyle name="Percent 3 3 2 5 2" xfId="48517" xr:uid="{00000000-0005-0000-0000-000017BD0000}"/>
    <cellStyle name="Percent 3 3 2 5 2 2" xfId="48518" xr:uid="{00000000-0005-0000-0000-000018BD0000}"/>
    <cellStyle name="Percent 3 3 2 5 2 2 2" xfId="48519" xr:uid="{00000000-0005-0000-0000-000019BD0000}"/>
    <cellStyle name="Percent 3 3 2 5 2 2 3" xfId="48520" xr:uid="{00000000-0005-0000-0000-00001ABD0000}"/>
    <cellStyle name="Percent 3 3 2 5 2 3" xfId="48521" xr:uid="{00000000-0005-0000-0000-00001BBD0000}"/>
    <cellStyle name="Percent 3 3 2 5 2 4" xfId="48522" xr:uid="{00000000-0005-0000-0000-00001CBD0000}"/>
    <cellStyle name="Percent 3 3 2 5 3" xfId="48523" xr:uid="{00000000-0005-0000-0000-00001DBD0000}"/>
    <cellStyle name="Percent 3 3 2 5 3 2" xfId="48524" xr:uid="{00000000-0005-0000-0000-00001EBD0000}"/>
    <cellStyle name="Percent 3 3 2 5 3 3" xfId="48525" xr:uid="{00000000-0005-0000-0000-00001FBD0000}"/>
    <cellStyle name="Percent 3 3 2 5 4" xfId="48526" xr:uid="{00000000-0005-0000-0000-000020BD0000}"/>
    <cellStyle name="Percent 3 3 2 5 4 2" xfId="48527" xr:uid="{00000000-0005-0000-0000-000021BD0000}"/>
    <cellStyle name="Percent 3 3 2 5 4 3" xfId="48528" xr:uid="{00000000-0005-0000-0000-000022BD0000}"/>
    <cellStyle name="Percent 3 3 2 5 5" xfId="48529" xr:uid="{00000000-0005-0000-0000-000023BD0000}"/>
    <cellStyle name="Percent 3 3 2 5 5 2" xfId="48530" xr:uid="{00000000-0005-0000-0000-000024BD0000}"/>
    <cellStyle name="Percent 3 3 2 5 5 3" xfId="48531" xr:uid="{00000000-0005-0000-0000-000025BD0000}"/>
    <cellStyle name="Percent 3 3 2 5 6" xfId="48532" xr:uid="{00000000-0005-0000-0000-000026BD0000}"/>
    <cellStyle name="Percent 3 3 2 5 7" xfId="48533" xr:uid="{00000000-0005-0000-0000-000027BD0000}"/>
    <cellStyle name="Percent 3 3 2 6" xfId="48534" xr:uid="{00000000-0005-0000-0000-000028BD0000}"/>
    <cellStyle name="Percent 3 3 2 6 2" xfId="48535" xr:uid="{00000000-0005-0000-0000-000029BD0000}"/>
    <cellStyle name="Percent 3 3 2 6 2 2" xfId="48536" xr:uid="{00000000-0005-0000-0000-00002ABD0000}"/>
    <cellStyle name="Percent 3 3 2 6 2 2 2" xfId="48537" xr:uid="{00000000-0005-0000-0000-00002BBD0000}"/>
    <cellStyle name="Percent 3 3 2 6 2 2 3" xfId="48538" xr:uid="{00000000-0005-0000-0000-00002CBD0000}"/>
    <cellStyle name="Percent 3 3 2 6 2 3" xfId="48539" xr:uid="{00000000-0005-0000-0000-00002DBD0000}"/>
    <cellStyle name="Percent 3 3 2 6 2 4" xfId="48540" xr:uid="{00000000-0005-0000-0000-00002EBD0000}"/>
    <cellStyle name="Percent 3 3 2 6 3" xfId="48541" xr:uid="{00000000-0005-0000-0000-00002FBD0000}"/>
    <cellStyle name="Percent 3 3 2 6 3 2" xfId="48542" xr:uid="{00000000-0005-0000-0000-000030BD0000}"/>
    <cellStyle name="Percent 3 3 2 6 3 3" xfId="48543" xr:uid="{00000000-0005-0000-0000-000031BD0000}"/>
    <cellStyle name="Percent 3 3 2 6 4" xfId="48544" xr:uid="{00000000-0005-0000-0000-000032BD0000}"/>
    <cellStyle name="Percent 3 3 2 6 4 2" xfId="48545" xr:uid="{00000000-0005-0000-0000-000033BD0000}"/>
    <cellStyle name="Percent 3 3 2 6 4 3" xfId="48546" xr:uid="{00000000-0005-0000-0000-000034BD0000}"/>
    <cellStyle name="Percent 3 3 2 6 5" xfId="48547" xr:uid="{00000000-0005-0000-0000-000035BD0000}"/>
    <cellStyle name="Percent 3 3 2 6 5 2" xfId="48548" xr:uid="{00000000-0005-0000-0000-000036BD0000}"/>
    <cellStyle name="Percent 3 3 2 6 5 3" xfId="48549" xr:uid="{00000000-0005-0000-0000-000037BD0000}"/>
    <cellStyle name="Percent 3 3 2 6 6" xfId="48550" xr:uid="{00000000-0005-0000-0000-000038BD0000}"/>
    <cellStyle name="Percent 3 3 2 6 7" xfId="48551" xr:uid="{00000000-0005-0000-0000-000039BD0000}"/>
    <cellStyle name="Percent 3 3 2 7" xfId="48552" xr:uid="{00000000-0005-0000-0000-00003ABD0000}"/>
    <cellStyle name="Percent 3 3 2 7 2" xfId="48553" xr:uid="{00000000-0005-0000-0000-00003BBD0000}"/>
    <cellStyle name="Percent 3 3 2 7 2 2" xfId="48554" xr:uid="{00000000-0005-0000-0000-00003CBD0000}"/>
    <cellStyle name="Percent 3 3 2 7 2 3" xfId="48555" xr:uid="{00000000-0005-0000-0000-00003DBD0000}"/>
    <cellStyle name="Percent 3 3 2 7 3" xfId="48556" xr:uid="{00000000-0005-0000-0000-00003EBD0000}"/>
    <cellStyle name="Percent 3 3 2 7 4" xfId="48557" xr:uid="{00000000-0005-0000-0000-00003FBD0000}"/>
    <cellStyle name="Percent 3 3 2 8" xfId="48558" xr:uid="{00000000-0005-0000-0000-000040BD0000}"/>
    <cellStyle name="Percent 3 3 2 8 2" xfId="48559" xr:uid="{00000000-0005-0000-0000-000041BD0000}"/>
    <cellStyle name="Percent 3 3 2 8 3" xfId="48560" xr:uid="{00000000-0005-0000-0000-000042BD0000}"/>
    <cellStyle name="Percent 3 3 2 9" xfId="48561" xr:uid="{00000000-0005-0000-0000-000043BD0000}"/>
    <cellStyle name="Percent 3 3 2 9 2" xfId="48562" xr:uid="{00000000-0005-0000-0000-000044BD0000}"/>
    <cellStyle name="Percent 3 3 2 9 3" xfId="48563" xr:uid="{00000000-0005-0000-0000-000045BD0000}"/>
    <cellStyle name="Percent 3 3 3" xfId="48564" xr:uid="{00000000-0005-0000-0000-000046BD0000}"/>
    <cellStyle name="Percent 3 3 4" xfId="48565" xr:uid="{00000000-0005-0000-0000-000047BD0000}"/>
    <cellStyle name="Percent 3 4" xfId="48566" xr:uid="{00000000-0005-0000-0000-000048BD0000}"/>
    <cellStyle name="Percent 3 4 2" xfId="48567" xr:uid="{00000000-0005-0000-0000-000049BD0000}"/>
    <cellStyle name="Percent 3 4 2 2" xfId="48568" xr:uid="{00000000-0005-0000-0000-00004ABD0000}"/>
    <cellStyle name="Percent 3 4 2 2 2" xfId="48569" xr:uid="{00000000-0005-0000-0000-00004BBD0000}"/>
    <cellStyle name="Percent 3 4 2 2 3" xfId="48570" xr:uid="{00000000-0005-0000-0000-00004CBD0000}"/>
    <cellStyle name="Percent 3 4 2 3" xfId="48571" xr:uid="{00000000-0005-0000-0000-00004DBD0000}"/>
    <cellStyle name="Percent 3 4 2 4" xfId="48572" xr:uid="{00000000-0005-0000-0000-00004EBD0000}"/>
    <cellStyle name="Percent 3 4 3" xfId="48573" xr:uid="{00000000-0005-0000-0000-00004FBD0000}"/>
    <cellStyle name="Percent 3 4 3 2" xfId="48574" xr:uid="{00000000-0005-0000-0000-000050BD0000}"/>
    <cellStyle name="Percent 3 4 3 3" xfId="48575" xr:uid="{00000000-0005-0000-0000-000051BD0000}"/>
    <cellStyle name="Percent 3 4 4" xfId="48576" xr:uid="{00000000-0005-0000-0000-000052BD0000}"/>
    <cellStyle name="Percent 3 4 4 2" xfId="48577" xr:uid="{00000000-0005-0000-0000-000053BD0000}"/>
    <cellStyle name="Percent 3 4 4 3" xfId="48578" xr:uid="{00000000-0005-0000-0000-000054BD0000}"/>
    <cellStyle name="Percent 3 4 5" xfId="48579" xr:uid="{00000000-0005-0000-0000-000055BD0000}"/>
    <cellStyle name="Percent 3 4 5 2" xfId="48580" xr:uid="{00000000-0005-0000-0000-000056BD0000}"/>
    <cellStyle name="Percent 3 4 5 3" xfId="48581" xr:uid="{00000000-0005-0000-0000-000057BD0000}"/>
    <cellStyle name="Percent 3 4 6" xfId="48582" xr:uid="{00000000-0005-0000-0000-000058BD0000}"/>
    <cellStyle name="Percent 3 4 7" xfId="48583" xr:uid="{00000000-0005-0000-0000-000059BD0000}"/>
    <cellStyle name="Percent 3 5" xfId="48584" xr:uid="{00000000-0005-0000-0000-00005ABD0000}"/>
    <cellStyle name="Percent 30" xfId="48585" xr:uid="{00000000-0005-0000-0000-00005BBD0000}"/>
    <cellStyle name="Percent 31" xfId="48586" xr:uid="{00000000-0005-0000-0000-00005CBD0000}"/>
    <cellStyle name="Percent 32" xfId="48587" xr:uid="{00000000-0005-0000-0000-00005DBD0000}"/>
    <cellStyle name="Percent 32 10" xfId="48588" xr:uid="{00000000-0005-0000-0000-00005EBD0000}"/>
    <cellStyle name="Percent 32 2" xfId="48589" xr:uid="{00000000-0005-0000-0000-00005FBD0000}"/>
    <cellStyle name="Percent 32 2 2" xfId="48590" xr:uid="{00000000-0005-0000-0000-000060BD0000}"/>
    <cellStyle name="Percent 32 2 2 2" xfId="48591" xr:uid="{00000000-0005-0000-0000-000061BD0000}"/>
    <cellStyle name="Percent 32 2 2 2 2" xfId="48592" xr:uid="{00000000-0005-0000-0000-000062BD0000}"/>
    <cellStyle name="Percent 32 2 2 2 3" xfId="48593" xr:uid="{00000000-0005-0000-0000-000063BD0000}"/>
    <cellStyle name="Percent 32 2 2 3" xfId="48594" xr:uid="{00000000-0005-0000-0000-000064BD0000}"/>
    <cellStyle name="Percent 32 2 2 4" xfId="48595" xr:uid="{00000000-0005-0000-0000-000065BD0000}"/>
    <cellStyle name="Percent 32 2 3" xfId="48596" xr:uid="{00000000-0005-0000-0000-000066BD0000}"/>
    <cellStyle name="Percent 32 2 3 2" xfId="48597" xr:uid="{00000000-0005-0000-0000-000067BD0000}"/>
    <cellStyle name="Percent 32 2 3 3" xfId="48598" xr:uid="{00000000-0005-0000-0000-000068BD0000}"/>
    <cellStyle name="Percent 32 2 4" xfId="48599" xr:uid="{00000000-0005-0000-0000-000069BD0000}"/>
    <cellStyle name="Percent 32 2 4 2" xfId="48600" xr:uid="{00000000-0005-0000-0000-00006ABD0000}"/>
    <cellStyle name="Percent 32 2 4 3" xfId="48601" xr:uid="{00000000-0005-0000-0000-00006BBD0000}"/>
    <cellStyle name="Percent 32 2 5" xfId="48602" xr:uid="{00000000-0005-0000-0000-00006CBD0000}"/>
    <cellStyle name="Percent 32 2 5 2" xfId="48603" xr:uid="{00000000-0005-0000-0000-00006DBD0000}"/>
    <cellStyle name="Percent 32 2 5 3" xfId="48604" xr:uid="{00000000-0005-0000-0000-00006EBD0000}"/>
    <cellStyle name="Percent 32 2 6" xfId="48605" xr:uid="{00000000-0005-0000-0000-00006FBD0000}"/>
    <cellStyle name="Percent 32 2 7" xfId="48606" xr:uid="{00000000-0005-0000-0000-000070BD0000}"/>
    <cellStyle name="Percent 32 3" xfId="48607" xr:uid="{00000000-0005-0000-0000-000071BD0000}"/>
    <cellStyle name="Percent 32 3 2" xfId="48608" xr:uid="{00000000-0005-0000-0000-000072BD0000}"/>
    <cellStyle name="Percent 32 3 2 2" xfId="48609" xr:uid="{00000000-0005-0000-0000-000073BD0000}"/>
    <cellStyle name="Percent 32 3 2 2 2" xfId="48610" xr:uid="{00000000-0005-0000-0000-000074BD0000}"/>
    <cellStyle name="Percent 32 3 2 2 3" xfId="48611" xr:uid="{00000000-0005-0000-0000-000075BD0000}"/>
    <cellStyle name="Percent 32 3 2 3" xfId="48612" xr:uid="{00000000-0005-0000-0000-000076BD0000}"/>
    <cellStyle name="Percent 32 3 2 4" xfId="48613" xr:uid="{00000000-0005-0000-0000-000077BD0000}"/>
    <cellStyle name="Percent 32 3 3" xfId="48614" xr:uid="{00000000-0005-0000-0000-000078BD0000}"/>
    <cellStyle name="Percent 32 3 3 2" xfId="48615" xr:uid="{00000000-0005-0000-0000-000079BD0000}"/>
    <cellStyle name="Percent 32 3 3 3" xfId="48616" xr:uid="{00000000-0005-0000-0000-00007ABD0000}"/>
    <cellStyle name="Percent 32 3 4" xfId="48617" xr:uid="{00000000-0005-0000-0000-00007BBD0000}"/>
    <cellStyle name="Percent 32 3 4 2" xfId="48618" xr:uid="{00000000-0005-0000-0000-00007CBD0000}"/>
    <cellStyle name="Percent 32 3 4 3" xfId="48619" xr:uid="{00000000-0005-0000-0000-00007DBD0000}"/>
    <cellStyle name="Percent 32 3 5" xfId="48620" xr:uid="{00000000-0005-0000-0000-00007EBD0000}"/>
    <cellStyle name="Percent 32 3 5 2" xfId="48621" xr:uid="{00000000-0005-0000-0000-00007FBD0000}"/>
    <cellStyle name="Percent 32 3 5 3" xfId="48622" xr:uid="{00000000-0005-0000-0000-000080BD0000}"/>
    <cellStyle name="Percent 32 3 6" xfId="48623" xr:uid="{00000000-0005-0000-0000-000081BD0000}"/>
    <cellStyle name="Percent 32 3 7" xfId="48624" xr:uid="{00000000-0005-0000-0000-000082BD0000}"/>
    <cellStyle name="Percent 32 4" xfId="48625" xr:uid="{00000000-0005-0000-0000-000083BD0000}"/>
    <cellStyle name="Percent 32 4 2" xfId="48626" xr:uid="{00000000-0005-0000-0000-000084BD0000}"/>
    <cellStyle name="Percent 32 4 2 2" xfId="48627" xr:uid="{00000000-0005-0000-0000-000085BD0000}"/>
    <cellStyle name="Percent 32 4 2 2 2" xfId="48628" xr:uid="{00000000-0005-0000-0000-000086BD0000}"/>
    <cellStyle name="Percent 32 4 2 2 3" xfId="48629" xr:uid="{00000000-0005-0000-0000-000087BD0000}"/>
    <cellStyle name="Percent 32 4 2 3" xfId="48630" xr:uid="{00000000-0005-0000-0000-000088BD0000}"/>
    <cellStyle name="Percent 32 4 2 4" xfId="48631" xr:uid="{00000000-0005-0000-0000-000089BD0000}"/>
    <cellStyle name="Percent 32 4 3" xfId="48632" xr:uid="{00000000-0005-0000-0000-00008ABD0000}"/>
    <cellStyle name="Percent 32 4 3 2" xfId="48633" xr:uid="{00000000-0005-0000-0000-00008BBD0000}"/>
    <cellStyle name="Percent 32 4 3 3" xfId="48634" xr:uid="{00000000-0005-0000-0000-00008CBD0000}"/>
    <cellStyle name="Percent 32 4 4" xfId="48635" xr:uid="{00000000-0005-0000-0000-00008DBD0000}"/>
    <cellStyle name="Percent 32 4 4 2" xfId="48636" xr:uid="{00000000-0005-0000-0000-00008EBD0000}"/>
    <cellStyle name="Percent 32 4 4 3" xfId="48637" xr:uid="{00000000-0005-0000-0000-00008FBD0000}"/>
    <cellStyle name="Percent 32 4 5" xfId="48638" xr:uid="{00000000-0005-0000-0000-000090BD0000}"/>
    <cellStyle name="Percent 32 4 5 2" xfId="48639" xr:uid="{00000000-0005-0000-0000-000091BD0000}"/>
    <cellStyle name="Percent 32 4 5 3" xfId="48640" xr:uid="{00000000-0005-0000-0000-000092BD0000}"/>
    <cellStyle name="Percent 32 4 6" xfId="48641" xr:uid="{00000000-0005-0000-0000-000093BD0000}"/>
    <cellStyle name="Percent 32 4 7" xfId="48642" xr:uid="{00000000-0005-0000-0000-000094BD0000}"/>
    <cellStyle name="Percent 32 5" xfId="48643" xr:uid="{00000000-0005-0000-0000-000095BD0000}"/>
    <cellStyle name="Percent 32 5 2" xfId="48644" xr:uid="{00000000-0005-0000-0000-000096BD0000}"/>
    <cellStyle name="Percent 32 5 2 2" xfId="48645" xr:uid="{00000000-0005-0000-0000-000097BD0000}"/>
    <cellStyle name="Percent 32 5 2 3" xfId="48646" xr:uid="{00000000-0005-0000-0000-000098BD0000}"/>
    <cellStyle name="Percent 32 5 3" xfId="48647" xr:uid="{00000000-0005-0000-0000-000099BD0000}"/>
    <cellStyle name="Percent 32 5 4" xfId="48648" xr:uid="{00000000-0005-0000-0000-00009ABD0000}"/>
    <cellStyle name="Percent 32 6" xfId="48649" xr:uid="{00000000-0005-0000-0000-00009BBD0000}"/>
    <cellStyle name="Percent 32 6 2" xfId="48650" xr:uid="{00000000-0005-0000-0000-00009CBD0000}"/>
    <cellStyle name="Percent 32 6 3" xfId="48651" xr:uid="{00000000-0005-0000-0000-00009DBD0000}"/>
    <cellStyle name="Percent 32 7" xfId="48652" xr:uid="{00000000-0005-0000-0000-00009EBD0000}"/>
    <cellStyle name="Percent 32 7 2" xfId="48653" xr:uid="{00000000-0005-0000-0000-00009FBD0000}"/>
    <cellStyle name="Percent 32 7 3" xfId="48654" xr:uid="{00000000-0005-0000-0000-0000A0BD0000}"/>
    <cellStyle name="Percent 32 8" xfId="48655" xr:uid="{00000000-0005-0000-0000-0000A1BD0000}"/>
    <cellStyle name="Percent 32 8 2" xfId="48656" xr:uid="{00000000-0005-0000-0000-0000A2BD0000}"/>
    <cellStyle name="Percent 32 8 3" xfId="48657" xr:uid="{00000000-0005-0000-0000-0000A3BD0000}"/>
    <cellStyle name="Percent 32 9" xfId="48658" xr:uid="{00000000-0005-0000-0000-0000A4BD0000}"/>
    <cellStyle name="Percent 33" xfId="48659" xr:uid="{00000000-0005-0000-0000-0000A5BD0000}"/>
    <cellStyle name="Percent 33 10" xfId="48660" xr:uid="{00000000-0005-0000-0000-0000A6BD0000}"/>
    <cellStyle name="Percent 33 2" xfId="48661" xr:uid="{00000000-0005-0000-0000-0000A7BD0000}"/>
    <cellStyle name="Percent 33 2 2" xfId="48662" xr:uid="{00000000-0005-0000-0000-0000A8BD0000}"/>
    <cellStyle name="Percent 33 2 2 2" xfId="48663" xr:uid="{00000000-0005-0000-0000-0000A9BD0000}"/>
    <cellStyle name="Percent 33 2 2 2 2" xfId="48664" xr:uid="{00000000-0005-0000-0000-0000AABD0000}"/>
    <cellStyle name="Percent 33 2 2 2 3" xfId="48665" xr:uid="{00000000-0005-0000-0000-0000ABBD0000}"/>
    <cellStyle name="Percent 33 2 2 3" xfId="48666" xr:uid="{00000000-0005-0000-0000-0000ACBD0000}"/>
    <cellStyle name="Percent 33 2 2 4" xfId="48667" xr:uid="{00000000-0005-0000-0000-0000ADBD0000}"/>
    <cellStyle name="Percent 33 2 3" xfId="48668" xr:uid="{00000000-0005-0000-0000-0000AEBD0000}"/>
    <cellStyle name="Percent 33 2 3 2" xfId="48669" xr:uid="{00000000-0005-0000-0000-0000AFBD0000}"/>
    <cellStyle name="Percent 33 2 3 3" xfId="48670" xr:uid="{00000000-0005-0000-0000-0000B0BD0000}"/>
    <cellStyle name="Percent 33 2 4" xfId="48671" xr:uid="{00000000-0005-0000-0000-0000B1BD0000}"/>
    <cellStyle name="Percent 33 2 4 2" xfId="48672" xr:uid="{00000000-0005-0000-0000-0000B2BD0000}"/>
    <cellStyle name="Percent 33 2 4 3" xfId="48673" xr:uid="{00000000-0005-0000-0000-0000B3BD0000}"/>
    <cellStyle name="Percent 33 2 5" xfId="48674" xr:uid="{00000000-0005-0000-0000-0000B4BD0000}"/>
    <cellStyle name="Percent 33 2 5 2" xfId="48675" xr:uid="{00000000-0005-0000-0000-0000B5BD0000}"/>
    <cellStyle name="Percent 33 2 5 3" xfId="48676" xr:uid="{00000000-0005-0000-0000-0000B6BD0000}"/>
    <cellStyle name="Percent 33 2 6" xfId="48677" xr:uid="{00000000-0005-0000-0000-0000B7BD0000}"/>
    <cellStyle name="Percent 33 2 7" xfId="48678" xr:uid="{00000000-0005-0000-0000-0000B8BD0000}"/>
    <cellStyle name="Percent 33 3" xfId="48679" xr:uid="{00000000-0005-0000-0000-0000B9BD0000}"/>
    <cellStyle name="Percent 33 3 2" xfId="48680" xr:uid="{00000000-0005-0000-0000-0000BABD0000}"/>
    <cellStyle name="Percent 33 3 2 2" xfId="48681" xr:uid="{00000000-0005-0000-0000-0000BBBD0000}"/>
    <cellStyle name="Percent 33 3 2 2 2" xfId="48682" xr:uid="{00000000-0005-0000-0000-0000BCBD0000}"/>
    <cellStyle name="Percent 33 3 2 2 3" xfId="48683" xr:uid="{00000000-0005-0000-0000-0000BDBD0000}"/>
    <cellStyle name="Percent 33 3 2 3" xfId="48684" xr:uid="{00000000-0005-0000-0000-0000BEBD0000}"/>
    <cellStyle name="Percent 33 3 2 4" xfId="48685" xr:uid="{00000000-0005-0000-0000-0000BFBD0000}"/>
    <cellStyle name="Percent 33 3 3" xfId="48686" xr:uid="{00000000-0005-0000-0000-0000C0BD0000}"/>
    <cellStyle name="Percent 33 3 3 2" xfId="48687" xr:uid="{00000000-0005-0000-0000-0000C1BD0000}"/>
    <cellStyle name="Percent 33 3 3 3" xfId="48688" xr:uid="{00000000-0005-0000-0000-0000C2BD0000}"/>
    <cellStyle name="Percent 33 3 4" xfId="48689" xr:uid="{00000000-0005-0000-0000-0000C3BD0000}"/>
    <cellStyle name="Percent 33 3 4 2" xfId="48690" xr:uid="{00000000-0005-0000-0000-0000C4BD0000}"/>
    <cellStyle name="Percent 33 3 4 3" xfId="48691" xr:uid="{00000000-0005-0000-0000-0000C5BD0000}"/>
    <cellStyle name="Percent 33 3 5" xfId="48692" xr:uid="{00000000-0005-0000-0000-0000C6BD0000}"/>
    <cellStyle name="Percent 33 3 5 2" xfId="48693" xr:uid="{00000000-0005-0000-0000-0000C7BD0000}"/>
    <cellStyle name="Percent 33 3 5 3" xfId="48694" xr:uid="{00000000-0005-0000-0000-0000C8BD0000}"/>
    <cellStyle name="Percent 33 3 6" xfId="48695" xr:uid="{00000000-0005-0000-0000-0000C9BD0000}"/>
    <cellStyle name="Percent 33 3 7" xfId="48696" xr:uid="{00000000-0005-0000-0000-0000CABD0000}"/>
    <cellStyle name="Percent 33 4" xfId="48697" xr:uid="{00000000-0005-0000-0000-0000CBBD0000}"/>
    <cellStyle name="Percent 33 4 2" xfId="48698" xr:uid="{00000000-0005-0000-0000-0000CCBD0000}"/>
    <cellStyle name="Percent 33 4 2 2" xfId="48699" xr:uid="{00000000-0005-0000-0000-0000CDBD0000}"/>
    <cellStyle name="Percent 33 4 2 2 2" xfId="48700" xr:uid="{00000000-0005-0000-0000-0000CEBD0000}"/>
    <cellStyle name="Percent 33 4 2 2 3" xfId="48701" xr:uid="{00000000-0005-0000-0000-0000CFBD0000}"/>
    <cellStyle name="Percent 33 4 2 3" xfId="48702" xr:uid="{00000000-0005-0000-0000-0000D0BD0000}"/>
    <cellStyle name="Percent 33 4 2 4" xfId="48703" xr:uid="{00000000-0005-0000-0000-0000D1BD0000}"/>
    <cellStyle name="Percent 33 4 3" xfId="48704" xr:uid="{00000000-0005-0000-0000-0000D2BD0000}"/>
    <cellStyle name="Percent 33 4 3 2" xfId="48705" xr:uid="{00000000-0005-0000-0000-0000D3BD0000}"/>
    <cellStyle name="Percent 33 4 3 3" xfId="48706" xr:uid="{00000000-0005-0000-0000-0000D4BD0000}"/>
    <cellStyle name="Percent 33 4 4" xfId="48707" xr:uid="{00000000-0005-0000-0000-0000D5BD0000}"/>
    <cellStyle name="Percent 33 4 4 2" xfId="48708" xr:uid="{00000000-0005-0000-0000-0000D6BD0000}"/>
    <cellStyle name="Percent 33 4 4 3" xfId="48709" xr:uid="{00000000-0005-0000-0000-0000D7BD0000}"/>
    <cellStyle name="Percent 33 4 5" xfId="48710" xr:uid="{00000000-0005-0000-0000-0000D8BD0000}"/>
    <cellStyle name="Percent 33 4 5 2" xfId="48711" xr:uid="{00000000-0005-0000-0000-0000D9BD0000}"/>
    <cellStyle name="Percent 33 4 5 3" xfId="48712" xr:uid="{00000000-0005-0000-0000-0000DABD0000}"/>
    <cellStyle name="Percent 33 4 6" xfId="48713" xr:uid="{00000000-0005-0000-0000-0000DBBD0000}"/>
    <cellStyle name="Percent 33 4 7" xfId="48714" xr:uid="{00000000-0005-0000-0000-0000DCBD0000}"/>
    <cellStyle name="Percent 33 5" xfId="48715" xr:uid="{00000000-0005-0000-0000-0000DDBD0000}"/>
    <cellStyle name="Percent 33 5 2" xfId="48716" xr:uid="{00000000-0005-0000-0000-0000DEBD0000}"/>
    <cellStyle name="Percent 33 5 2 2" xfId="48717" xr:uid="{00000000-0005-0000-0000-0000DFBD0000}"/>
    <cellStyle name="Percent 33 5 2 3" xfId="48718" xr:uid="{00000000-0005-0000-0000-0000E0BD0000}"/>
    <cellStyle name="Percent 33 5 3" xfId="48719" xr:uid="{00000000-0005-0000-0000-0000E1BD0000}"/>
    <cellStyle name="Percent 33 5 4" xfId="48720" xr:uid="{00000000-0005-0000-0000-0000E2BD0000}"/>
    <cellStyle name="Percent 33 6" xfId="48721" xr:uid="{00000000-0005-0000-0000-0000E3BD0000}"/>
    <cellStyle name="Percent 33 6 2" xfId="48722" xr:uid="{00000000-0005-0000-0000-0000E4BD0000}"/>
    <cellStyle name="Percent 33 6 3" xfId="48723" xr:uid="{00000000-0005-0000-0000-0000E5BD0000}"/>
    <cellStyle name="Percent 33 7" xfId="48724" xr:uid="{00000000-0005-0000-0000-0000E6BD0000}"/>
    <cellStyle name="Percent 33 7 2" xfId="48725" xr:uid="{00000000-0005-0000-0000-0000E7BD0000}"/>
    <cellStyle name="Percent 33 7 3" xfId="48726" xr:uid="{00000000-0005-0000-0000-0000E8BD0000}"/>
    <cellStyle name="Percent 33 8" xfId="48727" xr:uid="{00000000-0005-0000-0000-0000E9BD0000}"/>
    <cellStyle name="Percent 33 8 2" xfId="48728" xr:uid="{00000000-0005-0000-0000-0000EABD0000}"/>
    <cellStyle name="Percent 33 8 3" xfId="48729" xr:uid="{00000000-0005-0000-0000-0000EBBD0000}"/>
    <cellStyle name="Percent 33 9" xfId="48730" xr:uid="{00000000-0005-0000-0000-0000ECBD0000}"/>
    <cellStyle name="Percent 34" xfId="48731" xr:uid="{00000000-0005-0000-0000-0000EDBD0000}"/>
    <cellStyle name="Percent 34 10" xfId="48732" xr:uid="{00000000-0005-0000-0000-0000EEBD0000}"/>
    <cellStyle name="Percent 34 2" xfId="48733" xr:uid="{00000000-0005-0000-0000-0000EFBD0000}"/>
    <cellStyle name="Percent 34 2 2" xfId="48734" xr:uid="{00000000-0005-0000-0000-0000F0BD0000}"/>
    <cellStyle name="Percent 34 2 2 2" xfId="48735" xr:uid="{00000000-0005-0000-0000-0000F1BD0000}"/>
    <cellStyle name="Percent 34 2 2 2 2" xfId="48736" xr:uid="{00000000-0005-0000-0000-0000F2BD0000}"/>
    <cellStyle name="Percent 34 2 2 2 3" xfId="48737" xr:uid="{00000000-0005-0000-0000-0000F3BD0000}"/>
    <cellStyle name="Percent 34 2 2 3" xfId="48738" xr:uid="{00000000-0005-0000-0000-0000F4BD0000}"/>
    <cellStyle name="Percent 34 2 2 4" xfId="48739" xr:uid="{00000000-0005-0000-0000-0000F5BD0000}"/>
    <cellStyle name="Percent 34 2 3" xfId="48740" xr:uid="{00000000-0005-0000-0000-0000F6BD0000}"/>
    <cellStyle name="Percent 34 2 3 2" xfId="48741" xr:uid="{00000000-0005-0000-0000-0000F7BD0000}"/>
    <cellStyle name="Percent 34 2 3 3" xfId="48742" xr:uid="{00000000-0005-0000-0000-0000F8BD0000}"/>
    <cellStyle name="Percent 34 2 4" xfId="48743" xr:uid="{00000000-0005-0000-0000-0000F9BD0000}"/>
    <cellStyle name="Percent 34 2 4 2" xfId="48744" xr:uid="{00000000-0005-0000-0000-0000FABD0000}"/>
    <cellStyle name="Percent 34 2 4 3" xfId="48745" xr:uid="{00000000-0005-0000-0000-0000FBBD0000}"/>
    <cellStyle name="Percent 34 2 5" xfId="48746" xr:uid="{00000000-0005-0000-0000-0000FCBD0000}"/>
    <cellStyle name="Percent 34 2 5 2" xfId="48747" xr:uid="{00000000-0005-0000-0000-0000FDBD0000}"/>
    <cellStyle name="Percent 34 2 5 3" xfId="48748" xr:uid="{00000000-0005-0000-0000-0000FEBD0000}"/>
    <cellStyle name="Percent 34 2 6" xfId="48749" xr:uid="{00000000-0005-0000-0000-0000FFBD0000}"/>
    <cellStyle name="Percent 34 2 7" xfId="48750" xr:uid="{00000000-0005-0000-0000-000000BE0000}"/>
    <cellStyle name="Percent 34 3" xfId="48751" xr:uid="{00000000-0005-0000-0000-000001BE0000}"/>
    <cellStyle name="Percent 34 3 2" xfId="48752" xr:uid="{00000000-0005-0000-0000-000002BE0000}"/>
    <cellStyle name="Percent 34 3 2 2" xfId="48753" xr:uid="{00000000-0005-0000-0000-000003BE0000}"/>
    <cellStyle name="Percent 34 3 2 2 2" xfId="48754" xr:uid="{00000000-0005-0000-0000-000004BE0000}"/>
    <cellStyle name="Percent 34 3 2 2 3" xfId="48755" xr:uid="{00000000-0005-0000-0000-000005BE0000}"/>
    <cellStyle name="Percent 34 3 2 3" xfId="48756" xr:uid="{00000000-0005-0000-0000-000006BE0000}"/>
    <cellStyle name="Percent 34 3 2 4" xfId="48757" xr:uid="{00000000-0005-0000-0000-000007BE0000}"/>
    <cellStyle name="Percent 34 3 3" xfId="48758" xr:uid="{00000000-0005-0000-0000-000008BE0000}"/>
    <cellStyle name="Percent 34 3 3 2" xfId="48759" xr:uid="{00000000-0005-0000-0000-000009BE0000}"/>
    <cellStyle name="Percent 34 3 3 3" xfId="48760" xr:uid="{00000000-0005-0000-0000-00000ABE0000}"/>
    <cellStyle name="Percent 34 3 4" xfId="48761" xr:uid="{00000000-0005-0000-0000-00000BBE0000}"/>
    <cellStyle name="Percent 34 3 4 2" xfId="48762" xr:uid="{00000000-0005-0000-0000-00000CBE0000}"/>
    <cellStyle name="Percent 34 3 4 3" xfId="48763" xr:uid="{00000000-0005-0000-0000-00000DBE0000}"/>
    <cellStyle name="Percent 34 3 5" xfId="48764" xr:uid="{00000000-0005-0000-0000-00000EBE0000}"/>
    <cellStyle name="Percent 34 3 5 2" xfId="48765" xr:uid="{00000000-0005-0000-0000-00000FBE0000}"/>
    <cellStyle name="Percent 34 3 5 3" xfId="48766" xr:uid="{00000000-0005-0000-0000-000010BE0000}"/>
    <cellStyle name="Percent 34 3 6" xfId="48767" xr:uid="{00000000-0005-0000-0000-000011BE0000}"/>
    <cellStyle name="Percent 34 3 7" xfId="48768" xr:uid="{00000000-0005-0000-0000-000012BE0000}"/>
    <cellStyle name="Percent 34 4" xfId="48769" xr:uid="{00000000-0005-0000-0000-000013BE0000}"/>
    <cellStyle name="Percent 34 4 2" xfId="48770" xr:uid="{00000000-0005-0000-0000-000014BE0000}"/>
    <cellStyle name="Percent 34 4 2 2" xfId="48771" xr:uid="{00000000-0005-0000-0000-000015BE0000}"/>
    <cellStyle name="Percent 34 4 2 2 2" xfId="48772" xr:uid="{00000000-0005-0000-0000-000016BE0000}"/>
    <cellStyle name="Percent 34 4 2 2 3" xfId="48773" xr:uid="{00000000-0005-0000-0000-000017BE0000}"/>
    <cellStyle name="Percent 34 4 2 3" xfId="48774" xr:uid="{00000000-0005-0000-0000-000018BE0000}"/>
    <cellStyle name="Percent 34 4 2 4" xfId="48775" xr:uid="{00000000-0005-0000-0000-000019BE0000}"/>
    <cellStyle name="Percent 34 4 3" xfId="48776" xr:uid="{00000000-0005-0000-0000-00001ABE0000}"/>
    <cellStyle name="Percent 34 4 3 2" xfId="48777" xr:uid="{00000000-0005-0000-0000-00001BBE0000}"/>
    <cellStyle name="Percent 34 4 3 3" xfId="48778" xr:uid="{00000000-0005-0000-0000-00001CBE0000}"/>
    <cellStyle name="Percent 34 4 4" xfId="48779" xr:uid="{00000000-0005-0000-0000-00001DBE0000}"/>
    <cellStyle name="Percent 34 4 4 2" xfId="48780" xr:uid="{00000000-0005-0000-0000-00001EBE0000}"/>
    <cellStyle name="Percent 34 4 4 3" xfId="48781" xr:uid="{00000000-0005-0000-0000-00001FBE0000}"/>
    <cellStyle name="Percent 34 4 5" xfId="48782" xr:uid="{00000000-0005-0000-0000-000020BE0000}"/>
    <cellStyle name="Percent 34 4 5 2" xfId="48783" xr:uid="{00000000-0005-0000-0000-000021BE0000}"/>
    <cellStyle name="Percent 34 4 5 3" xfId="48784" xr:uid="{00000000-0005-0000-0000-000022BE0000}"/>
    <cellStyle name="Percent 34 4 6" xfId="48785" xr:uid="{00000000-0005-0000-0000-000023BE0000}"/>
    <cellStyle name="Percent 34 4 7" xfId="48786" xr:uid="{00000000-0005-0000-0000-000024BE0000}"/>
    <cellStyle name="Percent 34 5" xfId="48787" xr:uid="{00000000-0005-0000-0000-000025BE0000}"/>
    <cellStyle name="Percent 34 5 2" xfId="48788" xr:uid="{00000000-0005-0000-0000-000026BE0000}"/>
    <cellStyle name="Percent 34 5 2 2" xfId="48789" xr:uid="{00000000-0005-0000-0000-000027BE0000}"/>
    <cellStyle name="Percent 34 5 2 3" xfId="48790" xr:uid="{00000000-0005-0000-0000-000028BE0000}"/>
    <cellStyle name="Percent 34 5 3" xfId="48791" xr:uid="{00000000-0005-0000-0000-000029BE0000}"/>
    <cellStyle name="Percent 34 5 4" xfId="48792" xr:uid="{00000000-0005-0000-0000-00002ABE0000}"/>
    <cellStyle name="Percent 34 6" xfId="48793" xr:uid="{00000000-0005-0000-0000-00002BBE0000}"/>
    <cellStyle name="Percent 34 6 2" xfId="48794" xr:uid="{00000000-0005-0000-0000-00002CBE0000}"/>
    <cellStyle name="Percent 34 6 3" xfId="48795" xr:uid="{00000000-0005-0000-0000-00002DBE0000}"/>
    <cellStyle name="Percent 34 7" xfId="48796" xr:uid="{00000000-0005-0000-0000-00002EBE0000}"/>
    <cellStyle name="Percent 34 7 2" xfId="48797" xr:uid="{00000000-0005-0000-0000-00002FBE0000}"/>
    <cellStyle name="Percent 34 7 3" xfId="48798" xr:uid="{00000000-0005-0000-0000-000030BE0000}"/>
    <cellStyle name="Percent 34 8" xfId="48799" xr:uid="{00000000-0005-0000-0000-000031BE0000}"/>
    <cellStyle name="Percent 34 8 2" xfId="48800" xr:uid="{00000000-0005-0000-0000-000032BE0000}"/>
    <cellStyle name="Percent 34 8 3" xfId="48801" xr:uid="{00000000-0005-0000-0000-000033BE0000}"/>
    <cellStyle name="Percent 34 9" xfId="48802" xr:uid="{00000000-0005-0000-0000-000034BE0000}"/>
    <cellStyle name="Percent 35" xfId="48803" xr:uid="{00000000-0005-0000-0000-000035BE0000}"/>
    <cellStyle name="Percent 35 10" xfId="48804" xr:uid="{00000000-0005-0000-0000-000036BE0000}"/>
    <cellStyle name="Percent 35 2" xfId="48805" xr:uid="{00000000-0005-0000-0000-000037BE0000}"/>
    <cellStyle name="Percent 35 2 2" xfId="48806" xr:uid="{00000000-0005-0000-0000-000038BE0000}"/>
    <cellStyle name="Percent 35 2 2 2" xfId="48807" xr:uid="{00000000-0005-0000-0000-000039BE0000}"/>
    <cellStyle name="Percent 35 2 2 2 2" xfId="48808" xr:uid="{00000000-0005-0000-0000-00003ABE0000}"/>
    <cellStyle name="Percent 35 2 2 2 3" xfId="48809" xr:uid="{00000000-0005-0000-0000-00003BBE0000}"/>
    <cellStyle name="Percent 35 2 2 3" xfId="48810" xr:uid="{00000000-0005-0000-0000-00003CBE0000}"/>
    <cellStyle name="Percent 35 2 2 4" xfId="48811" xr:uid="{00000000-0005-0000-0000-00003DBE0000}"/>
    <cellStyle name="Percent 35 2 3" xfId="48812" xr:uid="{00000000-0005-0000-0000-00003EBE0000}"/>
    <cellStyle name="Percent 35 2 3 2" xfId="48813" xr:uid="{00000000-0005-0000-0000-00003FBE0000}"/>
    <cellStyle name="Percent 35 2 3 3" xfId="48814" xr:uid="{00000000-0005-0000-0000-000040BE0000}"/>
    <cellStyle name="Percent 35 2 4" xfId="48815" xr:uid="{00000000-0005-0000-0000-000041BE0000}"/>
    <cellStyle name="Percent 35 2 4 2" xfId="48816" xr:uid="{00000000-0005-0000-0000-000042BE0000}"/>
    <cellStyle name="Percent 35 2 4 3" xfId="48817" xr:uid="{00000000-0005-0000-0000-000043BE0000}"/>
    <cellStyle name="Percent 35 2 5" xfId="48818" xr:uid="{00000000-0005-0000-0000-000044BE0000}"/>
    <cellStyle name="Percent 35 2 5 2" xfId="48819" xr:uid="{00000000-0005-0000-0000-000045BE0000}"/>
    <cellStyle name="Percent 35 2 5 3" xfId="48820" xr:uid="{00000000-0005-0000-0000-000046BE0000}"/>
    <cellStyle name="Percent 35 2 6" xfId="48821" xr:uid="{00000000-0005-0000-0000-000047BE0000}"/>
    <cellStyle name="Percent 35 2 7" xfId="48822" xr:uid="{00000000-0005-0000-0000-000048BE0000}"/>
    <cellStyle name="Percent 35 3" xfId="48823" xr:uid="{00000000-0005-0000-0000-000049BE0000}"/>
    <cellStyle name="Percent 35 3 2" xfId="48824" xr:uid="{00000000-0005-0000-0000-00004ABE0000}"/>
    <cellStyle name="Percent 35 3 2 2" xfId="48825" xr:uid="{00000000-0005-0000-0000-00004BBE0000}"/>
    <cellStyle name="Percent 35 3 2 2 2" xfId="48826" xr:uid="{00000000-0005-0000-0000-00004CBE0000}"/>
    <cellStyle name="Percent 35 3 2 2 3" xfId="48827" xr:uid="{00000000-0005-0000-0000-00004DBE0000}"/>
    <cellStyle name="Percent 35 3 2 3" xfId="48828" xr:uid="{00000000-0005-0000-0000-00004EBE0000}"/>
    <cellStyle name="Percent 35 3 2 4" xfId="48829" xr:uid="{00000000-0005-0000-0000-00004FBE0000}"/>
    <cellStyle name="Percent 35 3 3" xfId="48830" xr:uid="{00000000-0005-0000-0000-000050BE0000}"/>
    <cellStyle name="Percent 35 3 3 2" xfId="48831" xr:uid="{00000000-0005-0000-0000-000051BE0000}"/>
    <cellStyle name="Percent 35 3 3 3" xfId="48832" xr:uid="{00000000-0005-0000-0000-000052BE0000}"/>
    <cellStyle name="Percent 35 3 4" xfId="48833" xr:uid="{00000000-0005-0000-0000-000053BE0000}"/>
    <cellStyle name="Percent 35 3 4 2" xfId="48834" xr:uid="{00000000-0005-0000-0000-000054BE0000}"/>
    <cellStyle name="Percent 35 3 4 3" xfId="48835" xr:uid="{00000000-0005-0000-0000-000055BE0000}"/>
    <cellStyle name="Percent 35 3 5" xfId="48836" xr:uid="{00000000-0005-0000-0000-000056BE0000}"/>
    <cellStyle name="Percent 35 3 5 2" xfId="48837" xr:uid="{00000000-0005-0000-0000-000057BE0000}"/>
    <cellStyle name="Percent 35 3 5 3" xfId="48838" xr:uid="{00000000-0005-0000-0000-000058BE0000}"/>
    <cellStyle name="Percent 35 3 6" xfId="48839" xr:uid="{00000000-0005-0000-0000-000059BE0000}"/>
    <cellStyle name="Percent 35 3 7" xfId="48840" xr:uid="{00000000-0005-0000-0000-00005ABE0000}"/>
    <cellStyle name="Percent 35 4" xfId="48841" xr:uid="{00000000-0005-0000-0000-00005BBE0000}"/>
    <cellStyle name="Percent 35 4 2" xfId="48842" xr:uid="{00000000-0005-0000-0000-00005CBE0000}"/>
    <cellStyle name="Percent 35 4 2 2" xfId="48843" xr:uid="{00000000-0005-0000-0000-00005DBE0000}"/>
    <cellStyle name="Percent 35 4 2 2 2" xfId="48844" xr:uid="{00000000-0005-0000-0000-00005EBE0000}"/>
    <cellStyle name="Percent 35 4 2 2 3" xfId="48845" xr:uid="{00000000-0005-0000-0000-00005FBE0000}"/>
    <cellStyle name="Percent 35 4 2 3" xfId="48846" xr:uid="{00000000-0005-0000-0000-000060BE0000}"/>
    <cellStyle name="Percent 35 4 2 4" xfId="48847" xr:uid="{00000000-0005-0000-0000-000061BE0000}"/>
    <cellStyle name="Percent 35 4 3" xfId="48848" xr:uid="{00000000-0005-0000-0000-000062BE0000}"/>
    <cellStyle name="Percent 35 4 3 2" xfId="48849" xr:uid="{00000000-0005-0000-0000-000063BE0000}"/>
    <cellStyle name="Percent 35 4 3 3" xfId="48850" xr:uid="{00000000-0005-0000-0000-000064BE0000}"/>
    <cellStyle name="Percent 35 4 4" xfId="48851" xr:uid="{00000000-0005-0000-0000-000065BE0000}"/>
    <cellStyle name="Percent 35 4 4 2" xfId="48852" xr:uid="{00000000-0005-0000-0000-000066BE0000}"/>
    <cellStyle name="Percent 35 4 4 3" xfId="48853" xr:uid="{00000000-0005-0000-0000-000067BE0000}"/>
    <cellStyle name="Percent 35 4 5" xfId="48854" xr:uid="{00000000-0005-0000-0000-000068BE0000}"/>
    <cellStyle name="Percent 35 4 5 2" xfId="48855" xr:uid="{00000000-0005-0000-0000-000069BE0000}"/>
    <cellStyle name="Percent 35 4 5 3" xfId="48856" xr:uid="{00000000-0005-0000-0000-00006ABE0000}"/>
    <cellStyle name="Percent 35 4 6" xfId="48857" xr:uid="{00000000-0005-0000-0000-00006BBE0000}"/>
    <cellStyle name="Percent 35 4 7" xfId="48858" xr:uid="{00000000-0005-0000-0000-00006CBE0000}"/>
    <cellStyle name="Percent 35 5" xfId="48859" xr:uid="{00000000-0005-0000-0000-00006DBE0000}"/>
    <cellStyle name="Percent 35 5 2" xfId="48860" xr:uid="{00000000-0005-0000-0000-00006EBE0000}"/>
    <cellStyle name="Percent 35 5 2 2" xfId="48861" xr:uid="{00000000-0005-0000-0000-00006FBE0000}"/>
    <cellStyle name="Percent 35 5 2 3" xfId="48862" xr:uid="{00000000-0005-0000-0000-000070BE0000}"/>
    <cellStyle name="Percent 35 5 3" xfId="48863" xr:uid="{00000000-0005-0000-0000-000071BE0000}"/>
    <cellStyle name="Percent 35 5 4" xfId="48864" xr:uid="{00000000-0005-0000-0000-000072BE0000}"/>
    <cellStyle name="Percent 35 6" xfId="48865" xr:uid="{00000000-0005-0000-0000-000073BE0000}"/>
    <cellStyle name="Percent 35 6 2" xfId="48866" xr:uid="{00000000-0005-0000-0000-000074BE0000}"/>
    <cellStyle name="Percent 35 6 3" xfId="48867" xr:uid="{00000000-0005-0000-0000-000075BE0000}"/>
    <cellStyle name="Percent 35 7" xfId="48868" xr:uid="{00000000-0005-0000-0000-000076BE0000}"/>
    <cellStyle name="Percent 35 7 2" xfId="48869" xr:uid="{00000000-0005-0000-0000-000077BE0000}"/>
    <cellStyle name="Percent 35 7 3" xfId="48870" xr:uid="{00000000-0005-0000-0000-000078BE0000}"/>
    <cellStyle name="Percent 35 8" xfId="48871" xr:uid="{00000000-0005-0000-0000-000079BE0000}"/>
    <cellStyle name="Percent 35 8 2" xfId="48872" xr:uid="{00000000-0005-0000-0000-00007ABE0000}"/>
    <cellStyle name="Percent 35 8 3" xfId="48873" xr:uid="{00000000-0005-0000-0000-00007BBE0000}"/>
    <cellStyle name="Percent 35 9" xfId="48874" xr:uid="{00000000-0005-0000-0000-00007CBE0000}"/>
    <cellStyle name="Percent 36" xfId="48875" xr:uid="{00000000-0005-0000-0000-00007DBE0000}"/>
    <cellStyle name="Percent 36 10" xfId="48876" xr:uid="{00000000-0005-0000-0000-00007EBE0000}"/>
    <cellStyle name="Percent 36 2" xfId="48877" xr:uid="{00000000-0005-0000-0000-00007FBE0000}"/>
    <cellStyle name="Percent 36 2 2" xfId="48878" xr:uid="{00000000-0005-0000-0000-000080BE0000}"/>
    <cellStyle name="Percent 36 2 2 2" xfId="48879" xr:uid="{00000000-0005-0000-0000-000081BE0000}"/>
    <cellStyle name="Percent 36 2 2 2 2" xfId="48880" xr:uid="{00000000-0005-0000-0000-000082BE0000}"/>
    <cellStyle name="Percent 36 2 2 2 3" xfId="48881" xr:uid="{00000000-0005-0000-0000-000083BE0000}"/>
    <cellStyle name="Percent 36 2 2 3" xfId="48882" xr:uid="{00000000-0005-0000-0000-000084BE0000}"/>
    <cellStyle name="Percent 36 2 2 4" xfId="48883" xr:uid="{00000000-0005-0000-0000-000085BE0000}"/>
    <cellStyle name="Percent 36 2 3" xfId="48884" xr:uid="{00000000-0005-0000-0000-000086BE0000}"/>
    <cellStyle name="Percent 36 2 3 2" xfId="48885" xr:uid="{00000000-0005-0000-0000-000087BE0000}"/>
    <cellStyle name="Percent 36 2 3 3" xfId="48886" xr:uid="{00000000-0005-0000-0000-000088BE0000}"/>
    <cellStyle name="Percent 36 2 4" xfId="48887" xr:uid="{00000000-0005-0000-0000-000089BE0000}"/>
    <cellStyle name="Percent 36 2 4 2" xfId="48888" xr:uid="{00000000-0005-0000-0000-00008ABE0000}"/>
    <cellStyle name="Percent 36 2 4 3" xfId="48889" xr:uid="{00000000-0005-0000-0000-00008BBE0000}"/>
    <cellStyle name="Percent 36 2 5" xfId="48890" xr:uid="{00000000-0005-0000-0000-00008CBE0000}"/>
    <cellStyle name="Percent 36 2 5 2" xfId="48891" xr:uid="{00000000-0005-0000-0000-00008DBE0000}"/>
    <cellStyle name="Percent 36 2 5 3" xfId="48892" xr:uid="{00000000-0005-0000-0000-00008EBE0000}"/>
    <cellStyle name="Percent 36 2 6" xfId="48893" xr:uid="{00000000-0005-0000-0000-00008FBE0000}"/>
    <cellStyle name="Percent 36 2 7" xfId="48894" xr:uid="{00000000-0005-0000-0000-000090BE0000}"/>
    <cellStyle name="Percent 36 3" xfId="48895" xr:uid="{00000000-0005-0000-0000-000091BE0000}"/>
    <cellStyle name="Percent 36 3 2" xfId="48896" xr:uid="{00000000-0005-0000-0000-000092BE0000}"/>
    <cellStyle name="Percent 36 3 2 2" xfId="48897" xr:uid="{00000000-0005-0000-0000-000093BE0000}"/>
    <cellStyle name="Percent 36 3 2 2 2" xfId="48898" xr:uid="{00000000-0005-0000-0000-000094BE0000}"/>
    <cellStyle name="Percent 36 3 2 2 3" xfId="48899" xr:uid="{00000000-0005-0000-0000-000095BE0000}"/>
    <cellStyle name="Percent 36 3 2 3" xfId="48900" xr:uid="{00000000-0005-0000-0000-000096BE0000}"/>
    <cellStyle name="Percent 36 3 2 4" xfId="48901" xr:uid="{00000000-0005-0000-0000-000097BE0000}"/>
    <cellStyle name="Percent 36 3 3" xfId="48902" xr:uid="{00000000-0005-0000-0000-000098BE0000}"/>
    <cellStyle name="Percent 36 3 3 2" xfId="48903" xr:uid="{00000000-0005-0000-0000-000099BE0000}"/>
    <cellStyle name="Percent 36 3 3 3" xfId="48904" xr:uid="{00000000-0005-0000-0000-00009ABE0000}"/>
    <cellStyle name="Percent 36 3 4" xfId="48905" xr:uid="{00000000-0005-0000-0000-00009BBE0000}"/>
    <cellStyle name="Percent 36 3 4 2" xfId="48906" xr:uid="{00000000-0005-0000-0000-00009CBE0000}"/>
    <cellStyle name="Percent 36 3 4 3" xfId="48907" xr:uid="{00000000-0005-0000-0000-00009DBE0000}"/>
    <cellStyle name="Percent 36 3 5" xfId="48908" xr:uid="{00000000-0005-0000-0000-00009EBE0000}"/>
    <cellStyle name="Percent 36 3 5 2" xfId="48909" xr:uid="{00000000-0005-0000-0000-00009FBE0000}"/>
    <cellStyle name="Percent 36 3 5 3" xfId="48910" xr:uid="{00000000-0005-0000-0000-0000A0BE0000}"/>
    <cellStyle name="Percent 36 3 6" xfId="48911" xr:uid="{00000000-0005-0000-0000-0000A1BE0000}"/>
    <cellStyle name="Percent 36 3 7" xfId="48912" xr:uid="{00000000-0005-0000-0000-0000A2BE0000}"/>
    <cellStyle name="Percent 36 4" xfId="48913" xr:uid="{00000000-0005-0000-0000-0000A3BE0000}"/>
    <cellStyle name="Percent 36 4 2" xfId="48914" xr:uid="{00000000-0005-0000-0000-0000A4BE0000}"/>
    <cellStyle name="Percent 36 4 2 2" xfId="48915" xr:uid="{00000000-0005-0000-0000-0000A5BE0000}"/>
    <cellStyle name="Percent 36 4 2 2 2" xfId="48916" xr:uid="{00000000-0005-0000-0000-0000A6BE0000}"/>
    <cellStyle name="Percent 36 4 2 2 3" xfId="48917" xr:uid="{00000000-0005-0000-0000-0000A7BE0000}"/>
    <cellStyle name="Percent 36 4 2 3" xfId="48918" xr:uid="{00000000-0005-0000-0000-0000A8BE0000}"/>
    <cellStyle name="Percent 36 4 2 4" xfId="48919" xr:uid="{00000000-0005-0000-0000-0000A9BE0000}"/>
    <cellStyle name="Percent 36 4 3" xfId="48920" xr:uid="{00000000-0005-0000-0000-0000AABE0000}"/>
    <cellStyle name="Percent 36 4 3 2" xfId="48921" xr:uid="{00000000-0005-0000-0000-0000ABBE0000}"/>
    <cellStyle name="Percent 36 4 3 3" xfId="48922" xr:uid="{00000000-0005-0000-0000-0000ACBE0000}"/>
    <cellStyle name="Percent 36 4 4" xfId="48923" xr:uid="{00000000-0005-0000-0000-0000ADBE0000}"/>
    <cellStyle name="Percent 36 4 4 2" xfId="48924" xr:uid="{00000000-0005-0000-0000-0000AEBE0000}"/>
    <cellStyle name="Percent 36 4 4 3" xfId="48925" xr:uid="{00000000-0005-0000-0000-0000AFBE0000}"/>
    <cellStyle name="Percent 36 4 5" xfId="48926" xr:uid="{00000000-0005-0000-0000-0000B0BE0000}"/>
    <cellStyle name="Percent 36 4 5 2" xfId="48927" xr:uid="{00000000-0005-0000-0000-0000B1BE0000}"/>
    <cellStyle name="Percent 36 4 5 3" xfId="48928" xr:uid="{00000000-0005-0000-0000-0000B2BE0000}"/>
    <cellStyle name="Percent 36 4 6" xfId="48929" xr:uid="{00000000-0005-0000-0000-0000B3BE0000}"/>
    <cellStyle name="Percent 36 4 7" xfId="48930" xr:uid="{00000000-0005-0000-0000-0000B4BE0000}"/>
    <cellStyle name="Percent 36 5" xfId="48931" xr:uid="{00000000-0005-0000-0000-0000B5BE0000}"/>
    <cellStyle name="Percent 36 5 2" xfId="48932" xr:uid="{00000000-0005-0000-0000-0000B6BE0000}"/>
    <cellStyle name="Percent 36 5 2 2" xfId="48933" xr:uid="{00000000-0005-0000-0000-0000B7BE0000}"/>
    <cellStyle name="Percent 36 5 2 3" xfId="48934" xr:uid="{00000000-0005-0000-0000-0000B8BE0000}"/>
    <cellStyle name="Percent 36 5 3" xfId="48935" xr:uid="{00000000-0005-0000-0000-0000B9BE0000}"/>
    <cellStyle name="Percent 36 5 4" xfId="48936" xr:uid="{00000000-0005-0000-0000-0000BABE0000}"/>
    <cellStyle name="Percent 36 6" xfId="48937" xr:uid="{00000000-0005-0000-0000-0000BBBE0000}"/>
    <cellStyle name="Percent 36 6 2" xfId="48938" xr:uid="{00000000-0005-0000-0000-0000BCBE0000}"/>
    <cellStyle name="Percent 36 6 3" xfId="48939" xr:uid="{00000000-0005-0000-0000-0000BDBE0000}"/>
    <cellStyle name="Percent 36 7" xfId="48940" xr:uid="{00000000-0005-0000-0000-0000BEBE0000}"/>
    <cellStyle name="Percent 36 7 2" xfId="48941" xr:uid="{00000000-0005-0000-0000-0000BFBE0000}"/>
    <cellStyle name="Percent 36 7 3" xfId="48942" xr:uid="{00000000-0005-0000-0000-0000C0BE0000}"/>
    <cellStyle name="Percent 36 8" xfId="48943" xr:uid="{00000000-0005-0000-0000-0000C1BE0000}"/>
    <cellStyle name="Percent 36 8 2" xfId="48944" xr:uid="{00000000-0005-0000-0000-0000C2BE0000}"/>
    <cellStyle name="Percent 36 8 3" xfId="48945" xr:uid="{00000000-0005-0000-0000-0000C3BE0000}"/>
    <cellStyle name="Percent 36 9" xfId="48946" xr:uid="{00000000-0005-0000-0000-0000C4BE0000}"/>
    <cellStyle name="Percent 37" xfId="48947" xr:uid="{00000000-0005-0000-0000-0000C5BE0000}"/>
    <cellStyle name="Percent 37 10" xfId="48948" xr:uid="{00000000-0005-0000-0000-0000C6BE0000}"/>
    <cellStyle name="Percent 37 2" xfId="48949" xr:uid="{00000000-0005-0000-0000-0000C7BE0000}"/>
    <cellStyle name="Percent 37 2 2" xfId="48950" xr:uid="{00000000-0005-0000-0000-0000C8BE0000}"/>
    <cellStyle name="Percent 37 2 2 2" xfId="48951" xr:uid="{00000000-0005-0000-0000-0000C9BE0000}"/>
    <cellStyle name="Percent 37 2 2 2 2" xfId="48952" xr:uid="{00000000-0005-0000-0000-0000CABE0000}"/>
    <cellStyle name="Percent 37 2 2 2 3" xfId="48953" xr:uid="{00000000-0005-0000-0000-0000CBBE0000}"/>
    <cellStyle name="Percent 37 2 2 3" xfId="48954" xr:uid="{00000000-0005-0000-0000-0000CCBE0000}"/>
    <cellStyle name="Percent 37 2 2 4" xfId="48955" xr:uid="{00000000-0005-0000-0000-0000CDBE0000}"/>
    <cellStyle name="Percent 37 2 3" xfId="48956" xr:uid="{00000000-0005-0000-0000-0000CEBE0000}"/>
    <cellStyle name="Percent 37 2 3 2" xfId="48957" xr:uid="{00000000-0005-0000-0000-0000CFBE0000}"/>
    <cellStyle name="Percent 37 2 3 3" xfId="48958" xr:uid="{00000000-0005-0000-0000-0000D0BE0000}"/>
    <cellStyle name="Percent 37 2 4" xfId="48959" xr:uid="{00000000-0005-0000-0000-0000D1BE0000}"/>
    <cellStyle name="Percent 37 2 4 2" xfId="48960" xr:uid="{00000000-0005-0000-0000-0000D2BE0000}"/>
    <cellStyle name="Percent 37 2 4 3" xfId="48961" xr:uid="{00000000-0005-0000-0000-0000D3BE0000}"/>
    <cellStyle name="Percent 37 2 5" xfId="48962" xr:uid="{00000000-0005-0000-0000-0000D4BE0000}"/>
    <cellStyle name="Percent 37 2 5 2" xfId="48963" xr:uid="{00000000-0005-0000-0000-0000D5BE0000}"/>
    <cellStyle name="Percent 37 2 5 3" xfId="48964" xr:uid="{00000000-0005-0000-0000-0000D6BE0000}"/>
    <cellStyle name="Percent 37 2 6" xfId="48965" xr:uid="{00000000-0005-0000-0000-0000D7BE0000}"/>
    <cellStyle name="Percent 37 2 7" xfId="48966" xr:uid="{00000000-0005-0000-0000-0000D8BE0000}"/>
    <cellStyle name="Percent 37 3" xfId="48967" xr:uid="{00000000-0005-0000-0000-0000D9BE0000}"/>
    <cellStyle name="Percent 37 3 2" xfId="48968" xr:uid="{00000000-0005-0000-0000-0000DABE0000}"/>
    <cellStyle name="Percent 37 3 2 2" xfId="48969" xr:uid="{00000000-0005-0000-0000-0000DBBE0000}"/>
    <cellStyle name="Percent 37 3 2 2 2" xfId="48970" xr:uid="{00000000-0005-0000-0000-0000DCBE0000}"/>
    <cellStyle name="Percent 37 3 2 2 3" xfId="48971" xr:uid="{00000000-0005-0000-0000-0000DDBE0000}"/>
    <cellStyle name="Percent 37 3 2 3" xfId="48972" xr:uid="{00000000-0005-0000-0000-0000DEBE0000}"/>
    <cellStyle name="Percent 37 3 2 4" xfId="48973" xr:uid="{00000000-0005-0000-0000-0000DFBE0000}"/>
    <cellStyle name="Percent 37 3 3" xfId="48974" xr:uid="{00000000-0005-0000-0000-0000E0BE0000}"/>
    <cellStyle name="Percent 37 3 3 2" xfId="48975" xr:uid="{00000000-0005-0000-0000-0000E1BE0000}"/>
    <cellStyle name="Percent 37 3 3 3" xfId="48976" xr:uid="{00000000-0005-0000-0000-0000E2BE0000}"/>
    <cellStyle name="Percent 37 3 4" xfId="48977" xr:uid="{00000000-0005-0000-0000-0000E3BE0000}"/>
    <cellStyle name="Percent 37 3 4 2" xfId="48978" xr:uid="{00000000-0005-0000-0000-0000E4BE0000}"/>
    <cellStyle name="Percent 37 3 4 3" xfId="48979" xr:uid="{00000000-0005-0000-0000-0000E5BE0000}"/>
    <cellStyle name="Percent 37 3 5" xfId="48980" xr:uid="{00000000-0005-0000-0000-0000E6BE0000}"/>
    <cellStyle name="Percent 37 3 5 2" xfId="48981" xr:uid="{00000000-0005-0000-0000-0000E7BE0000}"/>
    <cellStyle name="Percent 37 3 5 3" xfId="48982" xr:uid="{00000000-0005-0000-0000-0000E8BE0000}"/>
    <cellStyle name="Percent 37 3 6" xfId="48983" xr:uid="{00000000-0005-0000-0000-0000E9BE0000}"/>
    <cellStyle name="Percent 37 3 7" xfId="48984" xr:uid="{00000000-0005-0000-0000-0000EABE0000}"/>
    <cellStyle name="Percent 37 4" xfId="48985" xr:uid="{00000000-0005-0000-0000-0000EBBE0000}"/>
    <cellStyle name="Percent 37 4 2" xfId="48986" xr:uid="{00000000-0005-0000-0000-0000ECBE0000}"/>
    <cellStyle name="Percent 37 4 2 2" xfId="48987" xr:uid="{00000000-0005-0000-0000-0000EDBE0000}"/>
    <cellStyle name="Percent 37 4 2 2 2" xfId="48988" xr:uid="{00000000-0005-0000-0000-0000EEBE0000}"/>
    <cellStyle name="Percent 37 4 2 2 3" xfId="48989" xr:uid="{00000000-0005-0000-0000-0000EFBE0000}"/>
    <cellStyle name="Percent 37 4 2 3" xfId="48990" xr:uid="{00000000-0005-0000-0000-0000F0BE0000}"/>
    <cellStyle name="Percent 37 4 2 4" xfId="48991" xr:uid="{00000000-0005-0000-0000-0000F1BE0000}"/>
    <cellStyle name="Percent 37 4 3" xfId="48992" xr:uid="{00000000-0005-0000-0000-0000F2BE0000}"/>
    <cellStyle name="Percent 37 4 3 2" xfId="48993" xr:uid="{00000000-0005-0000-0000-0000F3BE0000}"/>
    <cellStyle name="Percent 37 4 3 3" xfId="48994" xr:uid="{00000000-0005-0000-0000-0000F4BE0000}"/>
    <cellStyle name="Percent 37 4 4" xfId="48995" xr:uid="{00000000-0005-0000-0000-0000F5BE0000}"/>
    <cellStyle name="Percent 37 4 4 2" xfId="48996" xr:uid="{00000000-0005-0000-0000-0000F6BE0000}"/>
    <cellStyle name="Percent 37 4 4 3" xfId="48997" xr:uid="{00000000-0005-0000-0000-0000F7BE0000}"/>
    <cellStyle name="Percent 37 4 5" xfId="48998" xr:uid="{00000000-0005-0000-0000-0000F8BE0000}"/>
    <cellStyle name="Percent 37 4 5 2" xfId="48999" xr:uid="{00000000-0005-0000-0000-0000F9BE0000}"/>
    <cellStyle name="Percent 37 4 5 3" xfId="49000" xr:uid="{00000000-0005-0000-0000-0000FABE0000}"/>
    <cellStyle name="Percent 37 4 6" xfId="49001" xr:uid="{00000000-0005-0000-0000-0000FBBE0000}"/>
    <cellStyle name="Percent 37 4 7" xfId="49002" xr:uid="{00000000-0005-0000-0000-0000FCBE0000}"/>
    <cellStyle name="Percent 37 5" xfId="49003" xr:uid="{00000000-0005-0000-0000-0000FDBE0000}"/>
    <cellStyle name="Percent 37 5 2" xfId="49004" xr:uid="{00000000-0005-0000-0000-0000FEBE0000}"/>
    <cellStyle name="Percent 37 5 2 2" xfId="49005" xr:uid="{00000000-0005-0000-0000-0000FFBE0000}"/>
    <cellStyle name="Percent 37 5 2 3" xfId="49006" xr:uid="{00000000-0005-0000-0000-000000BF0000}"/>
    <cellStyle name="Percent 37 5 3" xfId="49007" xr:uid="{00000000-0005-0000-0000-000001BF0000}"/>
    <cellStyle name="Percent 37 5 4" xfId="49008" xr:uid="{00000000-0005-0000-0000-000002BF0000}"/>
    <cellStyle name="Percent 37 6" xfId="49009" xr:uid="{00000000-0005-0000-0000-000003BF0000}"/>
    <cellStyle name="Percent 37 6 2" xfId="49010" xr:uid="{00000000-0005-0000-0000-000004BF0000}"/>
    <cellStyle name="Percent 37 6 3" xfId="49011" xr:uid="{00000000-0005-0000-0000-000005BF0000}"/>
    <cellStyle name="Percent 37 7" xfId="49012" xr:uid="{00000000-0005-0000-0000-000006BF0000}"/>
    <cellStyle name="Percent 37 7 2" xfId="49013" xr:uid="{00000000-0005-0000-0000-000007BF0000}"/>
    <cellStyle name="Percent 37 7 3" xfId="49014" xr:uid="{00000000-0005-0000-0000-000008BF0000}"/>
    <cellStyle name="Percent 37 8" xfId="49015" xr:uid="{00000000-0005-0000-0000-000009BF0000}"/>
    <cellStyle name="Percent 37 8 2" xfId="49016" xr:uid="{00000000-0005-0000-0000-00000ABF0000}"/>
    <cellStyle name="Percent 37 8 3" xfId="49017" xr:uid="{00000000-0005-0000-0000-00000BBF0000}"/>
    <cellStyle name="Percent 37 9" xfId="49018" xr:uid="{00000000-0005-0000-0000-00000CBF0000}"/>
    <cellStyle name="Percent 38" xfId="49019" xr:uid="{00000000-0005-0000-0000-00000DBF0000}"/>
    <cellStyle name="Percent 39" xfId="49020" xr:uid="{00000000-0005-0000-0000-00000EBF0000}"/>
    <cellStyle name="Percent 4" xfId="242" xr:uid="{00000000-0005-0000-0000-00000FBF0000}"/>
    <cellStyle name="Percent 4 2" xfId="49021" xr:uid="{00000000-0005-0000-0000-000010BF0000}"/>
    <cellStyle name="Percent 4 3" xfId="49022" xr:uid="{00000000-0005-0000-0000-000011BF0000}"/>
    <cellStyle name="Percent 4 3 2" xfId="49023" xr:uid="{00000000-0005-0000-0000-000012BF0000}"/>
    <cellStyle name="Percent 4 3 3" xfId="49024" xr:uid="{00000000-0005-0000-0000-000013BF0000}"/>
    <cellStyle name="Percent 4 3 3 2" xfId="49025" xr:uid="{00000000-0005-0000-0000-000014BF0000}"/>
    <cellStyle name="Percent 4 3 3 2 2" xfId="49026" xr:uid="{00000000-0005-0000-0000-000015BF0000}"/>
    <cellStyle name="Percent 4 3 3 2 3" xfId="49027" xr:uid="{00000000-0005-0000-0000-000016BF0000}"/>
    <cellStyle name="Percent 4 3 3 3" xfId="49028" xr:uid="{00000000-0005-0000-0000-000017BF0000}"/>
    <cellStyle name="Percent 4 3 3 4" xfId="49029" xr:uid="{00000000-0005-0000-0000-000018BF0000}"/>
    <cellStyle name="Percent 4 3 4" xfId="49030" xr:uid="{00000000-0005-0000-0000-000019BF0000}"/>
    <cellStyle name="Percent 4 3 4 2" xfId="49031" xr:uid="{00000000-0005-0000-0000-00001ABF0000}"/>
    <cellStyle name="Percent 4 3 4 3" xfId="49032" xr:uid="{00000000-0005-0000-0000-00001BBF0000}"/>
    <cellStyle name="Percent 4 3 5" xfId="49033" xr:uid="{00000000-0005-0000-0000-00001CBF0000}"/>
    <cellStyle name="Percent 4 3 5 2" xfId="49034" xr:uid="{00000000-0005-0000-0000-00001DBF0000}"/>
    <cellStyle name="Percent 4 3 5 3" xfId="49035" xr:uid="{00000000-0005-0000-0000-00001EBF0000}"/>
    <cellStyle name="Percent 4 3 6" xfId="49036" xr:uid="{00000000-0005-0000-0000-00001FBF0000}"/>
    <cellStyle name="Percent 4 3 6 2" xfId="49037" xr:uid="{00000000-0005-0000-0000-000020BF0000}"/>
    <cellStyle name="Percent 4 3 6 3" xfId="49038" xr:uid="{00000000-0005-0000-0000-000021BF0000}"/>
    <cellStyle name="Percent 4 3 7" xfId="49039" xr:uid="{00000000-0005-0000-0000-000022BF0000}"/>
    <cellStyle name="Percent 4 3 8" xfId="49040" xr:uid="{00000000-0005-0000-0000-000023BF0000}"/>
    <cellStyle name="Percent 4 4" xfId="49041" xr:uid="{00000000-0005-0000-0000-000024BF0000}"/>
    <cellStyle name="Percent 40" xfId="49042" xr:uid="{00000000-0005-0000-0000-000025BF0000}"/>
    <cellStyle name="Percent 41" xfId="49043" xr:uid="{00000000-0005-0000-0000-000026BF0000}"/>
    <cellStyle name="Percent 42" xfId="49044" xr:uid="{00000000-0005-0000-0000-000027BF0000}"/>
    <cellStyle name="Percent 43" xfId="49045" xr:uid="{00000000-0005-0000-0000-000028BF0000}"/>
    <cellStyle name="Percent 44" xfId="49046" xr:uid="{00000000-0005-0000-0000-000029BF0000}"/>
    <cellStyle name="Percent 45" xfId="49047" xr:uid="{00000000-0005-0000-0000-00002ABF0000}"/>
    <cellStyle name="Percent 46" xfId="49048" xr:uid="{00000000-0005-0000-0000-00002BBF0000}"/>
    <cellStyle name="Percent 47" xfId="49049" xr:uid="{00000000-0005-0000-0000-00002CBF0000}"/>
    <cellStyle name="Percent 48" xfId="49050" xr:uid="{00000000-0005-0000-0000-00002DBF0000}"/>
    <cellStyle name="Percent 49" xfId="49051" xr:uid="{00000000-0005-0000-0000-00002EBF0000}"/>
    <cellStyle name="Percent 5" xfId="252" xr:uid="{00000000-0005-0000-0000-00002FBF0000}"/>
    <cellStyle name="Percent 5 2" xfId="49052" xr:uid="{00000000-0005-0000-0000-000030BF0000}"/>
    <cellStyle name="Percent 5 3" xfId="49053" xr:uid="{00000000-0005-0000-0000-000031BF0000}"/>
    <cellStyle name="Percent 50" xfId="49054" xr:uid="{00000000-0005-0000-0000-000032BF0000}"/>
    <cellStyle name="Percent 51" xfId="49055" xr:uid="{00000000-0005-0000-0000-000033BF0000}"/>
    <cellStyle name="Percent 52" xfId="49056" xr:uid="{00000000-0005-0000-0000-000034BF0000}"/>
    <cellStyle name="Percent 53" xfId="49057" xr:uid="{00000000-0005-0000-0000-000035BF0000}"/>
    <cellStyle name="Percent 54" xfId="49058" xr:uid="{00000000-0005-0000-0000-000036BF0000}"/>
    <cellStyle name="Percent 55" xfId="49059" xr:uid="{00000000-0005-0000-0000-000037BF0000}"/>
    <cellStyle name="Percent 56" xfId="49060" xr:uid="{00000000-0005-0000-0000-000038BF0000}"/>
    <cellStyle name="Percent 57" xfId="49061" xr:uid="{00000000-0005-0000-0000-000039BF0000}"/>
    <cellStyle name="Percent 58" xfId="49062" xr:uid="{00000000-0005-0000-0000-00003ABF0000}"/>
    <cellStyle name="Percent 59" xfId="49063" xr:uid="{00000000-0005-0000-0000-00003BBF0000}"/>
    <cellStyle name="Percent 6" xfId="49064" xr:uid="{00000000-0005-0000-0000-00003CBF0000}"/>
    <cellStyle name="Percent 60" xfId="49065" xr:uid="{00000000-0005-0000-0000-00003DBF0000}"/>
    <cellStyle name="Percent 61" xfId="49066" xr:uid="{00000000-0005-0000-0000-00003EBF0000}"/>
    <cellStyle name="Percent 62" xfId="49067" xr:uid="{00000000-0005-0000-0000-00003FBF0000}"/>
    <cellStyle name="Percent 63" xfId="49068" xr:uid="{00000000-0005-0000-0000-000040BF0000}"/>
    <cellStyle name="Percent 64" xfId="49069" xr:uid="{00000000-0005-0000-0000-000041BF0000}"/>
    <cellStyle name="Percent 65" xfId="49070" xr:uid="{00000000-0005-0000-0000-000042BF0000}"/>
    <cellStyle name="Percent 66" xfId="49071" xr:uid="{00000000-0005-0000-0000-000043BF0000}"/>
    <cellStyle name="Percent 67" xfId="49072" xr:uid="{00000000-0005-0000-0000-000044BF0000}"/>
    <cellStyle name="Percent 68" xfId="49073" xr:uid="{00000000-0005-0000-0000-000045BF0000}"/>
    <cellStyle name="Percent 69" xfId="49074" xr:uid="{00000000-0005-0000-0000-000046BF0000}"/>
    <cellStyle name="Percent 7" xfId="49075" xr:uid="{00000000-0005-0000-0000-000047BF0000}"/>
    <cellStyle name="Percent 70" xfId="49076" xr:uid="{00000000-0005-0000-0000-000048BF0000}"/>
    <cellStyle name="Percent 71" xfId="49077" xr:uid="{00000000-0005-0000-0000-000049BF0000}"/>
    <cellStyle name="Percent 72" xfId="49078" xr:uid="{00000000-0005-0000-0000-00004ABF0000}"/>
    <cellStyle name="Percent 73" xfId="49079" xr:uid="{00000000-0005-0000-0000-00004BBF0000}"/>
    <cellStyle name="Percent 74" xfId="49080" xr:uid="{00000000-0005-0000-0000-00004CBF0000}"/>
    <cellStyle name="Percent 75" xfId="49081" xr:uid="{00000000-0005-0000-0000-00004DBF0000}"/>
    <cellStyle name="Percent 76" xfId="49082" xr:uid="{00000000-0005-0000-0000-00004EBF0000}"/>
    <cellStyle name="Percent 77" xfId="49083" xr:uid="{00000000-0005-0000-0000-00004FBF0000}"/>
    <cellStyle name="Percent 78" xfId="49084" xr:uid="{00000000-0005-0000-0000-000050BF0000}"/>
    <cellStyle name="Percent 79" xfId="49085" xr:uid="{00000000-0005-0000-0000-000051BF0000}"/>
    <cellStyle name="Percent 8" xfId="49086" xr:uid="{00000000-0005-0000-0000-000052BF0000}"/>
    <cellStyle name="Percent 80" xfId="49087" xr:uid="{00000000-0005-0000-0000-000053BF0000}"/>
    <cellStyle name="Percent 81" xfId="49088" xr:uid="{00000000-0005-0000-0000-000054BF0000}"/>
    <cellStyle name="Percent 82" xfId="49089" xr:uid="{00000000-0005-0000-0000-000055BF0000}"/>
    <cellStyle name="Percent 83" xfId="49090" xr:uid="{00000000-0005-0000-0000-000056BF0000}"/>
    <cellStyle name="Percent 84" xfId="49091" xr:uid="{00000000-0005-0000-0000-000057BF0000}"/>
    <cellStyle name="Percent 85" xfId="49092" xr:uid="{00000000-0005-0000-0000-000058BF0000}"/>
    <cellStyle name="Percent 86" xfId="49093" xr:uid="{00000000-0005-0000-0000-000059BF0000}"/>
    <cellStyle name="Percent 87" xfId="49094" xr:uid="{00000000-0005-0000-0000-00005ABF0000}"/>
    <cellStyle name="Percent 88" xfId="49095" xr:uid="{00000000-0005-0000-0000-00005BBF0000}"/>
    <cellStyle name="Percent 89" xfId="49096" xr:uid="{00000000-0005-0000-0000-00005CBF0000}"/>
    <cellStyle name="Percent 9" xfId="49097" xr:uid="{00000000-0005-0000-0000-00005DBF0000}"/>
    <cellStyle name="Percent 90" xfId="49098" xr:uid="{00000000-0005-0000-0000-00005EBF0000}"/>
    <cellStyle name="Percent 91" xfId="49099" xr:uid="{00000000-0005-0000-0000-00005FBF0000}"/>
    <cellStyle name="Percent 92" xfId="49100" xr:uid="{00000000-0005-0000-0000-000060BF0000}"/>
    <cellStyle name="Percent 93" xfId="49101" xr:uid="{00000000-0005-0000-0000-000061BF0000}"/>
    <cellStyle name="Percent 94" xfId="49102" xr:uid="{00000000-0005-0000-0000-000062BF0000}"/>
    <cellStyle name="Percent 95" xfId="49103" xr:uid="{00000000-0005-0000-0000-000063BF0000}"/>
    <cellStyle name="Percent 96" xfId="49104" xr:uid="{00000000-0005-0000-0000-000064BF0000}"/>
    <cellStyle name="Percent 97" xfId="49105" xr:uid="{00000000-0005-0000-0000-000065BF0000}"/>
    <cellStyle name="Percent 98" xfId="49106" xr:uid="{00000000-0005-0000-0000-000066BF0000}"/>
    <cellStyle name="Percent 99" xfId="49107" xr:uid="{00000000-0005-0000-0000-000067BF0000}"/>
    <cellStyle name="PercentInput" xfId="49108" xr:uid="{00000000-0005-0000-0000-000068BF0000}"/>
    <cellStyle name="PercentInput 2" xfId="49109" xr:uid="{00000000-0005-0000-0000-000069BF0000}"/>
    <cellStyle name="PercentInput 3" xfId="49110" xr:uid="{00000000-0005-0000-0000-00006ABF0000}"/>
    <cellStyle name="PercentSales" xfId="49111" xr:uid="{00000000-0005-0000-0000-00006BBF0000}"/>
    <cellStyle name="Percentuale 10" xfId="49112" xr:uid="{00000000-0005-0000-0000-00006CBF0000}"/>
    <cellStyle name="Percentuale 11" xfId="49113" xr:uid="{00000000-0005-0000-0000-00006DBF0000}"/>
    <cellStyle name="Percentuale 11 10" xfId="49114" xr:uid="{00000000-0005-0000-0000-00006EBF0000}"/>
    <cellStyle name="Percentuale 11 10 2" xfId="49115" xr:uid="{00000000-0005-0000-0000-00006FBF0000}"/>
    <cellStyle name="Percentuale 11 10 3" xfId="49116" xr:uid="{00000000-0005-0000-0000-000070BF0000}"/>
    <cellStyle name="Percentuale 11 11" xfId="49117" xr:uid="{00000000-0005-0000-0000-000071BF0000}"/>
    <cellStyle name="Percentuale 11 12" xfId="49118" xr:uid="{00000000-0005-0000-0000-000072BF0000}"/>
    <cellStyle name="Percentuale 11 2" xfId="49119" xr:uid="{00000000-0005-0000-0000-000073BF0000}"/>
    <cellStyle name="Percentuale 11 2 10" xfId="49120" xr:uid="{00000000-0005-0000-0000-000074BF0000}"/>
    <cellStyle name="Percentuale 11 2 2" xfId="49121" xr:uid="{00000000-0005-0000-0000-000075BF0000}"/>
    <cellStyle name="Percentuale 11 2 2 2" xfId="49122" xr:uid="{00000000-0005-0000-0000-000076BF0000}"/>
    <cellStyle name="Percentuale 11 2 2 2 2" xfId="49123" xr:uid="{00000000-0005-0000-0000-000077BF0000}"/>
    <cellStyle name="Percentuale 11 2 2 2 2 2" xfId="49124" xr:uid="{00000000-0005-0000-0000-000078BF0000}"/>
    <cellStyle name="Percentuale 11 2 2 2 2 3" xfId="49125" xr:uid="{00000000-0005-0000-0000-000079BF0000}"/>
    <cellStyle name="Percentuale 11 2 2 2 3" xfId="49126" xr:uid="{00000000-0005-0000-0000-00007ABF0000}"/>
    <cellStyle name="Percentuale 11 2 2 2 4" xfId="49127" xr:uid="{00000000-0005-0000-0000-00007BBF0000}"/>
    <cellStyle name="Percentuale 11 2 2 3" xfId="49128" xr:uid="{00000000-0005-0000-0000-00007CBF0000}"/>
    <cellStyle name="Percentuale 11 2 2 3 2" xfId="49129" xr:uid="{00000000-0005-0000-0000-00007DBF0000}"/>
    <cellStyle name="Percentuale 11 2 2 3 3" xfId="49130" xr:uid="{00000000-0005-0000-0000-00007EBF0000}"/>
    <cellStyle name="Percentuale 11 2 2 4" xfId="49131" xr:uid="{00000000-0005-0000-0000-00007FBF0000}"/>
    <cellStyle name="Percentuale 11 2 2 4 2" xfId="49132" xr:uid="{00000000-0005-0000-0000-000080BF0000}"/>
    <cellStyle name="Percentuale 11 2 2 4 3" xfId="49133" xr:uid="{00000000-0005-0000-0000-000081BF0000}"/>
    <cellStyle name="Percentuale 11 2 2 5" xfId="49134" xr:uid="{00000000-0005-0000-0000-000082BF0000}"/>
    <cellStyle name="Percentuale 11 2 2 5 2" xfId="49135" xr:uid="{00000000-0005-0000-0000-000083BF0000}"/>
    <cellStyle name="Percentuale 11 2 2 5 3" xfId="49136" xr:uid="{00000000-0005-0000-0000-000084BF0000}"/>
    <cellStyle name="Percentuale 11 2 2 6" xfId="49137" xr:uid="{00000000-0005-0000-0000-000085BF0000}"/>
    <cellStyle name="Percentuale 11 2 2 7" xfId="49138" xr:uid="{00000000-0005-0000-0000-000086BF0000}"/>
    <cellStyle name="Percentuale 11 2 3" xfId="49139" xr:uid="{00000000-0005-0000-0000-000087BF0000}"/>
    <cellStyle name="Percentuale 11 2 3 2" xfId="49140" xr:uid="{00000000-0005-0000-0000-000088BF0000}"/>
    <cellStyle name="Percentuale 11 2 3 2 2" xfId="49141" xr:uid="{00000000-0005-0000-0000-000089BF0000}"/>
    <cellStyle name="Percentuale 11 2 3 2 2 2" xfId="49142" xr:uid="{00000000-0005-0000-0000-00008ABF0000}"/>
    <cellStyle name="Percentuale 11 2 3 2 2 3" xfId="49143" xr:uid="{00000000-0005-0000-0000-00008BBF0000}"/>
    <cellStyle name="Percentuale 11 2 3 2 3" xfId="49144" xr:uid="{00000000-0005-0000-0000-00008CBF0000}"/>
    <cellStyle name="Percentuale 11 2 3 2 4" xfId="49145" xr:uid="{00000000-0005-0000-0000-00008DBF0000}"/>
    <cellStyle name="Percentuale 11 2 3 3" xfId="49146" xr:uid="{00000000-0005-0000-0000-00008EBF0000}"/>
    <cellStyle name="Percentuale 11 2 3 3 2" xfId="49147" xr:uid="{00000000-0005-0000-0000-00008FBF0000}"/>
    <cellStyle name="Percentuale 11 2 3 3 3" xfId="49148" xr:uid="{00000000-0005-0000-0000-000090BF0000}"/>
    <cellStyle name="Percentuale 11 2 3 4" xfId="49149" xr:uid="{00000000-0005-0000-0000-000091BF0000}"/>
    <cellStyle name="Percentuale 11 2 3 4 2" xfId="49150" xr:uid="{00000000-0005-0000-0000-000092BF0000}"/>
    <cellStyle name="Percentuale 11 2 3 4 3" xfId="49151" xr:uid="{00000000-0005-0000-0000-000093BF0000}"/>
    <cellStyle name="Percentuale 11 2 3 5" xfId="49152" xr:uid="{00000000-0005-0000-0000-000094BF0000}"/>
    <cellStyle name="Percentuale 11 2 3 5 2" xfId="49153" xr:uid="{00000000-0005-0000-0000-000095BF0000}"/>
    <cellStyle name="Percentuale 11 2 3 5 3" xfId="49154" xr:uid="{00000000-0005-0000-0000-000096BF0000}"/>
    <cellStyle name="Percentuale 11 2 3 6" xfId="49155" xr:uid="{00000000-0005-0000-0000-000097BF0000}"/>
    <cellStyle name="Percentuale 11 2 3 7" xfId="49156" xr:uid="{00000000-0005-0000-0000-000098BF0000}"/>
    <cellStyle name="Percentuale 11 2 4" xfId="49157" xr:uid="{00000000-0005-0000-0000-000099BF0000}"/>
    <cellStyle name="Percentuale 11 2 4 2" xfId="49158" xr:uid="{00000000-0005-0000-0000-00009ABF0000}"/>
    <cellStyle name="Percentuale 11 2 4 2 2" xfId="49159" xr:uid="{00000000-0005-0000-0000-00009BBF0000}"/>
    <cellStyle name="Percentuale 11 2 4 2 2 2" xfId="49160" xr:uid="{00000000-0005-0000-0000-00009CBF0000}"/>
    <cellStyle name="Percentuale 11 2 4 2 2 3" xfId="49161" xr:uid="{00000000-0005-0000-0000-00009DBF0000}"/>
    <cellStyle name="Percentuale 11 2 4 2 3" xfId="49162" xr:uid="{00000000-0005-0000-0000-00009EBF0000}"/>
    <cellStyle name="Percentuale 11 2 4 2 4" xfId="49163" xr:uid="{00000000-0005-0000-0000-00009FBF0000}"/>
    <cellStyle name="Percentuale 11 2 4 3" xfId="49164" xr:uid="{00000000-0005-0000-0000-0000A0BF0000}"/>
    <cellStyle name="Percentuale 11 2 4 3 2" xfId="49165" xr:uid="{00000000-0005-0000-0000-0000A1BF0000}"/>
    <cellStyle name="Percentuale 11 2 4 3 3" xfId="49166" xr:uid="{00000000-0005-0000-0000-0000A2BF0000}"/>
    <cellStyle name="Percentuale 11 2 4 4" xfId="49167" xr:uid="{00000000-0005-0000-0000-0000A3BF0000}"/>
    <cellStyle name="Percentuale 11 2 4 4 2" xfId="49168" xr:uid="{00000000-0005-0000-0000-0000A4BF0000}"/>
    <cellStyle name="Percentuale 11 2 4 4 3" xfId="49169" xr:uid="{00000000-0005-0000-0000-0000A5BF0000}"/>
    <cellStyle name="Percentuale 11 2 4 5" xfId="49170" xr:uid="{00000000-0005-0000-0000-0000A6BF0000}"/>
    <cellStyle name="Percentuale 11 2 4 5 2" xfId="49171" xr:uid="{00000000-0005-0000-0000-0000A7BF0000}"/>
    <cellStyle name="Percentuale 11 2 4 5 3" xfId="49172" xr:uid="{00000000-0005-0000-0000-0000A8BF0000}"/>
    <cellStyle name="Percentuale 11 2 4 6" xfId="49173" xr:uid="{00000000-0005-0000-0000-0000A9BF0000}"/>
    <cellStyle name="Percentuale 11 2 4 7" xfId="49174" xr:uid="{00000000-0005-0000-0000-0000AABF0000}"/>
    <cellStyle name="Percentuale 11 2 5" xfId="49175" xr:uid="{00000000-0005-0000-0000-0000ABBF0000}"/>
    <cellStyle name="Percentuale 11 2 5 2" xfId="49176" xr:uid="{00000000-0005-0000-0000-0000ACBF0000}"/>
    <cellStyle name="Percentuale 11 2 5 2 2" xfId="49177" xr:uid="{00000000-0005-0000-0000-0000ADBF0000}"/>
    <cellStyle name="Percentuale 11 2 5 2 3" xfId="49178" xr:uid="{00000000-0005-0000-0000-0000AEBF0000}"/>
    <cellStyle name="Percentuale 11 2 5 3" xfId="49179" xr:uid="{00000000-0005-0000-0000-0000AFBF0000}"/>
    <cellStyle name="Percentuale 11 2 5 4" xfId="49180" xr:uid="{00000000-0005-0000-0000-0000B0BF0000}"/>
    <cellStyle name="Percentuale 11 2 6" xfId="49181" xr:uid="{00000000-0005-0000-0000-0000B1BF0000}"/>
    <cellStyle name="Percentuale 11 2 6 2" xfId="49182" xr:uid="{00000000-0005-0000-0000-0000B2BF0000}"/>
    <cellStyle name="Percentuale 11 2 6 3" xfId="49183" xr:uid="{00000000-0005-0000-0000-0000B3BF0000}"/>
    <cellStyle name="Percentuale 11 2 7" xfId="49184" xr:uid="{00000000-0005-0000-0000-0000B4BF0000}"/>
    <cellStyle name="Percentuale 11 2 7 2" xfId="49185" xr:uid="{00000000-0005-0000-0000-0000B5BF0000}"/>
    <cellStyle name="Percentuale 11 2 7 3" xfId="49186" xr:uid="{00000000-0005-0000-0000-0000B6BF0000}"/>
    <cellStyle name="Percentuale 11 2 8" xfId="49187" xr:uid="{00000000-0005-0000-0000-0000B7BF0000}"/>
    <cellStyle name="Percentuale 11 2 8 2" xfId="49188" xr:uid="{00000000-0005-0000-0000-0000B8BF0000}"/>
    <cellStyle name="Percentuale 11 2 8 3" xfId="49189" xr:uid="{00000000-0005-0000-0000-0000B9BF0000}"/>
    <cellStyle name="Percentuale 11 2 9" xfId="49190" xr:uid="{00000000-0005-0000-0000-0000BABF0000}"/>
    <cellStyle name="Percentuale 11 3" xfId="49191" xr:uid="{00000000-0005-0000-0000-0000BBBF0000}"/>
    <cellStyle name="Percentuale 11 3 10" xfId="49192" xr:uid="{00000000-0005-0000-0000-0000BCBF0000}"/>
    <cellStyle name="Percentuale 11 3 2" xfId="49193" xr:uid="{00000000-0005-0000-0000-0000BDBF0000}"/>
    <cellStyle name="Percentuale 11 3 2 2" xfId="49194" xr:uid="{00000000-0005-0000-0000-0000BEBF0000}"/>
    <cellStyle name="Percentuale 11 3 2 2 2" xfId="49195" xr:uid="{00000000-0005-0000-0000-0000BFBF0000}"/>
    <cellStyle name="Percentuale 11 3 2 2 2 2" xfId="49196" xr:uid="{00000000-0005-0000-0000-0000C0BF0000}"/>
    <cellStyle name="Percentuale 11 3 2 2 2 3" xfId="49197" xr:uid="{00000000-0005-0000-0000-0000C1BF0000}"/>
    <cellStyle name="Percentuale 11 3 2 2 3" xfId="49198" xr:uid="{00000000-0005-0000-0000-0000C2BF0000}"/>
    <cellStyle name="Percentuale 11 3 2 2 4" xfId="49199" xr:uid="{00000000-0005-0000-0000-0000C3BF0000}"/>
    <cellStyle name="Percentuale 11 3 2 3" xfId="49200" xr:uid="{00000000-0005-0000-0000-0000C4BF0000}"/>
    <cellStyle name="Percentuale 11 3 2 3 2" xfId="49201" xr:uid="{00000000-0005-0000-0000-0000C5BF0000}"/>
    <cellStyle name="Percentuale 11 3 2 3 3" xfId="49202" xr:uid="{00000000-0005-0000-0000-0000C6BF0000}"/>
    <cellStyle name="Percentuale 11 3 2 4" xfId="49203" xr:uid="{00000000-0005-0000-0000-0000C7BF0000}"/>
    <cellStyle name="Percentuale 11 3 2 4 2" xfId="49204" xr:uid="{00000000-0005-0000-0000-0000C8BF0000}"/>
    <cellStyle name="Percentuale 11 3 2 4 3" xfId="49205" xr:uid="{00000000-0005-0000-0000-0000C9BF0000}"/>
    <cellStyle name="Percentuale 11 3 2 5" xfId="49206" xr:uid="{00000000-0005-0000-0000-0000CABF0000}"/>
    <cellStyle name="Percentuale 11 3 2 5 2" xfId="49207" xr:uid="{00000000-0005-0000-0000-0000CBBF0000}"/>
    <cellStyle name="Percentuale 11 3 2 5 3" xfId="49208" xr:uid="{00000000-0005-0000-0000-0000CCBF0000}"/>
    <cellStyle name="Percentuale 11 3 2 6" xfId="49209" xr:uid="{00000000-0005-0000-0000-0000CDBF0000}"/>
    <cellStyle name="Percentuale 11 3 2 7" xfId="49210" xr:uid="{00000000-0005-0000-0000-0000CEBF0000}"/>
    <cellStyle name="Percentuale 11 3 3" xfId="49211" xr:uid="{00000000-0005-0000-0000-0000CFBF0000}"/>
    <cellStyle name="Percentuale 11 3 3 2" xfId="49212" xr:uid="{00000000-0005-0000-0000-0000D0BF0000}"/>
    <cellStyle name="Percentuale 11 3 3 2 2" xfId="49213" xr:uid="{00000000-0005-0000-0000-0000D1BF0000}"/>
    <cellStyle name="Percentuale 11 3 3 2 2 2" xfId="49214" xr:uid="{00000000-0005-0000-0000-0000D2BF0000}"/>
    <cellStyle name="Percentuale 11 3 3 2 2 3" xfId="49215" xr:uid="{00000000-0005-0000-0000-0000D3BF0000}"/>
    <cellStyle name="Percentuale 11 3 3 2 3" xfId="49216" xr:uid="{00000000-0005-0000-0000-0000D4BF0000}"/>
    <cellStyle name="Percentuale 11 3 3 2 4" xfId="49217" xr:uid="{00000000-0005-0000-0000-0000D5BF0000}"/>
    <cellStyle name="Percentuale 11 3 3 3" xfId="49218" xr:uid="{00000000-0005-0000-0000-0000D6BF0000}"/>
    <cellStyle name="Percentuale 11 3 3 3 2" xfId="49219" xr:uid="{00000000-0005-0000-0000-0000D7BF0000}"/>
    <cellStyle name="Percentuale 11 3 3 3 3" xfId="49220" xr:uid="{00000000-0005-0000-0000-0000D8BF0000}"/>
    <cellStyle name="Percentuale 11 3 3 4" xfId="49221" xr:uid="{00000000-0005-0000-0000-0000D9BF0000}"/>
    <cellStyle name="Percentuale 11 3 3 4 2" xfId="49222" xr:uid="{00000000-0005-0000-0000-0000DABF0000}"/>
    <cellStyle name="Percentuale 11 3 3 4 3" xfId="49223" xr:uid="{00000000-0005-0000-0000-0000DBBF0000}"/>
    <cellStyle name="Percentuale 11 3 3 5" xfId="49224" xr:uid="{00000000-0005-0000-0000-0000DCBF0000}"/>
    <cellStyle name="Percentuale 11 3 3 5 2" xfId="49225" xr:uid="{00000000-0005-0000-0000-0000DDBF0000}"/>
    <cellStyle name="Percentuale 11 3 3 5 3" xfId="49226" xr:uid="{00000000-0005-0000-0000-0000DEBF0000}"/>
    <cellStyle name="Percentuale 11 3 3 6" xfId="49227" xr:uid="{00000000-0005-0000-0000-0000DFBF0000}"/>
    <cellStyle name="Percentuale 11 3 3 7" xfId="49228" xr:uid="{00000000-0005-0000-0000-0000E0BF0000}"/>
    <cellStyle name="Percentuale 11 3 4" xfId="49229" xr:uid="{00000000-0005-0000-0000-0000E1BF0000}"/>
    <cellStyle name="Percentuale 11 3 4 2" xfId="49230" xr:uid="{00000000-0005-0000-0000-0000E2BF0000}"/>
    <cellStyle name="Percentuale 11 3 4 2 2" xfId="49231" xr:uid="{00000000-0005-0000-0000-0000E3BF0000}"/>
    <cellStyle name="Percentuale 11 3 4 2 2 2" xfId="49232" xr:uid="{00000000-0005-0000-0000-0000E4BF0000}"/>
    <cellStyle name="Percentuale 11 3 4 2 2 3" xfId="49233" xr:uid="{00000000-0005-0000-0000-0000E5BF0000}"/>
    <cellStyle name="Percentuale 11 3 4 2 3" xfId="49234" xr:uid="{00000000-0005-0000-0000-0000E6BF0000}"/>
    <cellStyle name="Percentuale 11 3 4 2 4" xfId="49235" xr:uid="{00000000-0005-0000-0000-0000E7BF0000}"/>
    <cellStyle name="Percentuale 11 3 4 3" xfId="49236" xr:uid="{00000000-0005-0000-0000-0000E8BF0000}"/>
    <cellStyle name="Percentuale 11 3 4 3 2" xfId="49237" xr:uid="{00000000-0005-0000-0000-0000E9BF0000}"/>
    <cellStyle name="Percentuale 11 3 4 3 3" xfId="49238" xr:uid="{00000000-0005-0000-0000-0000EABF0000}"/>
    <cellStyle name="Percentuale 11 3 4 4" xfId="49239" xr:uid="{00000000-0005-0000-0000-0000EBBF0000}"/>
    <cellStyle name="Percentuale 11 3 4 4 2" xfId="49240" xr:uid="{00000000-0005-0000-0000-0000ECBF0000}"/>
    <cellStyle name="Percentuale 11 3 4 4 3" xfId="49241" xr:uid="{00000000-0005-0000-0000-0000EDBF0000}"/>
    <cellStyle name="Percentuale 11 3 4 5" xfId="49242" xr:uid="{00000000-0005-0000-0000-0000EEBF0000}"/>
    <cellStyle name="Percentuale 11 3 4 5 2" xfId="49243" xr:uid="{00000000-0005-0000-0000-0000EFBF0000}"/>
    <cellStyle name="Percentuale 11 3 4 5 3" xfId="49244" xr:uid="{00000000-0005-0000-0000-0000F0BF0000}"/>
    <cellStyle name="Percentuale 11 3 4 6" xfId="49245" xr:uid="{00000000-0005-0000-0000-0000F1BF0000}"/>
    <cellStyle name="Percentuale 11 3 4 7" xfId="49246" xr:uid="{00000000-0005-0000-0000-0000F2BF0000}"/>
    <cellStyle name="Percentuale 11 3 5" xfId="49247" xr:uid="{00000000-0005-0000-0000-0000F3BF0000}"/>
    <cellStyle name="Percentuale 11 3 5 2" xfId="49248" xr:uid="{00000000-0005-0000-0000-0000F4BF0000}"/>
    <cellStyle name="Percentuale 11 3 5 2 2" xfId="49249" xr:uid="{00000000-0005-0000-0000-0000F5BF0000}"/>
    <cellStyle name="Percentuale 11 3 5 2 3" xfId="49250" xr:uid="{00000000-0005-0000-0000-0000F6BF0000}"/>
    <cellStyle name="Percentuale 11 3 5 3" xfId="49251" xr:uid="{00000000-0005-0000-0000-0000F7BF0000}"/>
    <cellStyle name="Percentuale 11 3 5 4" xfId="49252" xr:uid="{00000000-0005-0000-0000-0000F8BF0000}"/>
    <cellStyle name="Percentuale 11 3 6" xfId="49253" xr:uid="{00000000-0005-0000-0000-0000F9BF0000}"/>
    <cellStyle name="Percentuale 11 3 6 2" xfId="49254" xr:uid="{00000000-0005-0000-0000-0000FABF0000}"/>
    <cellStyle name="Percentuale 11 3 6 3" xfId="49255" xr:uid="{00000000-0005-0000-0000-0000FBBF0000}"/>
    <cellStyle name="Percentuale 11 3 7" xfId="49256" xr:uid="{00000000-0005-0000-0000-0000FCBF0000}"/>
    <cellStyle name="Percentuale 11 3 7 2" xfId="49257" xr:uid="{00000000-0005-0000-0000-0000FDBF0000}"/>
    <cellStyle name="Percentuale 11 3 7 3" xfId="49258" xr:uid="{00000000-0005-0000-0000-0000FEBF0000}"/>
    <cellStyle name="Percentuale 11 3 8" xfId="49259" xr:uid="{00000000-0005-0000-0000-0000FFBF0000}"/>
    <cellStyle name="Percentuale 11 3 8 2" xfId="49260" xr:uid="{00000000-0005-0000-0000-000000C00000}"/>
    <cellStyle name="Percentuale 11 3 8 3" xfId="49261" xr:uid="{00000000-0005-0000-0000-000001C00000}"/>
    <cellStyle name="Percentuale 11 3 9" xfId="49262" xr:uid="{00000000-0005-0000-0000-000002C00000}"/>
    <cellStyle name="Percentuale 11 4" xfId="49263" xr:uid="{00000000-0005-0000-0000-000003C00000}"/>
    <cellStyle name="Percentuale 11 4 2" xfId="49264" xr:uid="{00000000-0005-0000-0000-000004C00000}"/>
    <cellStyle name="Percentuale 11 4 2 2" xfId="49265" xr:uid="{00000000-0005-0000-0000-000005C00000}"/>
    <cellStyle name="Percentuale 11 4 2 2 2" xfId="49266" xr:uid="{00000000-0005-0000-0000-000006C00000}"/>
    <cellStyle name="Percentuale 11 4 2 2 3" xfId="49267" xr:uid="{00000000-0005-0000-0000-000007C00000}"/>
    <cellStyle name="Percentuale 11 4 2 3" xfId="49268" xr:uid="{00000000-0005-0000-0000-000008C00000}"/>
    <cellStyle name="Percentuale 11 4 2 4" xfId="49269" xr:uid="{00000000-0005-0000-0000-000009C00000}"/>
    <cellStyle name="Percentuale 11 4 3" xfId="49270" xr:uid="{00000000-0005-0000-0000-00000AC00000}"/>
    <cellStyle name="Percentuale 11 4 3 2" xfId="49271" xr:uid="{00000000-0005-0000-0000-00000BC00000}"/>
    <cellStyle name="Percentuale 11 4 3 3" xfId="49272" xr:uid="{00000000-0005-0000-0000-00000CC00000}"/>
    <cellStyle name="Percentuale 11 4 4" xfId="49273" xr:uid="{00000000-0005-0000-0000-00000DC00000}"/>
    <cellStyle name="Percentuale 11 4 4 2" xfId="49274" xr:uid="{00000000-0005-0000-0000-00000EC00000}"/>
    <cellStyle name="Percentuale 11 4 4 3" xfId="49275" xr:uid="{00000000-0005-0000-0000-00000FC00000}"/>
    <cellStyle name="Percentuale 11 4 5" xfId="49276" xr:uid="{00000000-0005-0000-0000-000010C00000}"/>
    <cellStyle name="Percentuale 11 4 5 2" xfId="49277" xr:uid="{00000000-0005-0000-0000-000011C00000}"/>
    <cellStyle name="Percentuale 11 4 5 3" xfId="49278" xr:uid="{00000000-0005-0000-0000-000012C00000}"/>
    <cellStyle name="Percentuale 11 4 6" xfId="49279" xr:uid="{00000000-0005-0000-0000-000013C00000}"/>
    <cellStyle name="Percentuale 11 4 7" xfId="49280" xr:uid="{00000000-0005-0000-0000-000014C00000}"/>
    <cellStyle name="Percentuale 11 5" xfId="49281" xr:uid="{00000000-0005-0000-0000-000015C00000}"/>
    <cellStyle name="Percentuale 11 5 2" xfId="49282" xr:uid="{00000000-0005-0000-0000-000016C00000}"/>
    <cellStyle name="Percentuale 11 5 2 2" xfId="49283" xr:uid="{00000000-0005-0000-0000-000017C00000}"/>
    <cellStyle name="Percentuale 11 5 2 2 2" xfId="49284" xr:uid="{00000000-0005-0000-0000-000018C00000}"/>
    <cellStyle name="Percentuale 11 5 2 2 3" xfId="49285" xr:uid="{00000000-0005-0000-0000-000019C00000}"/>
    <cellStyle name="Percentuale 11 5 2 3" xfId="49286" xr:uid="{00000000-0005-0000-0000-00001AC00000}"/>
    <cellStyle name="Percentuale 11 5 2 4" xfId="49287" xr:uid="{00000000-0005-0000-0000-00001BC00000}"/>
    <cellStyle name="Percentuale 11 5 3" xfId="49288" xr:uid="{00000000-0005-0000-0000-00001CC00000}"/>
    <cellStyle name="Percentuale 11 5 3 2" xfId="49289" xr:uid="{00000000-0005-0000-0000-00001DC00000}"/>
    <cellStyle name="Percentuale 11 5 3 3" xfId="49290" xr:uid="{00000000-0005-0000-0000-00001EC00000}"/>
    <cellStyle name="Percentuale 11 5 4" xfId="49291" xr:uid="{00000000-0005-0000-0000-00001FC00000}"/>
    <cellStyle name="Percentuale 11 5 4 2" xfId="49292" xr:uid="{00000000-0005-0000-0000-000020C00000}"/>
    <cellStyle name="Percentuale 11 5 4 3" xfId="49293" xr:uid="{00000000-0005-0000-0000-000021C00000}"/>
    <cellStyle name="Percentuale 11 5 5" xfId="49294" xr:uid="{00000000-0005-0000-0000-000022C00000}"/>
    <cellStyle name="Percentuale 11 5 5 2" xfId="49295" xr:uid="{00000000-0005-0000-0000-000023C00000}"/>
    <cellStyle name="Percentuale 11 5 5 3" xfId="49296" xr:uid="{00000000-0005-0000-0000-000024C00000}"/>
    <cellStyle name="Percentuale 11 5 6" xfId="49297" xr:uid="{00000000-0005-0000-0000-000025C00000}"/>
    <cellStyle name="Percentuale 11 5 7" xfId="49298" xr:uid="{00000000-0005-0000-0000-000026C00000}"/>
    <cellStyle name="Percentuale 11 6" xfId="49299" xr:uid="{00000000-0005-0000-0000-000027C00000}"/>
    <cellStyle name="Percentuale 11 6 2" xfId="49300" xr:uid="{00000000-0005-0000-0000-000028C00000}"/>
    <cellStyle name="Percentuale 11 6 2 2" xfId="49301" xr:uid="{00000000-0005-0000-0000-000029C00000}"/>
    <cellStyle name="Percentuale 11 6 2 2 2" xfId="49302" xr:uid="{00000000-0005-0000-0000-00002AC00000}"/>
    <cellStyle name="Percentuale 11 6 2 2 3" xfId="49303" xr:uid="{00000000-0005-0000-0000-00002BC00000}"/>
    <cellStyle name="Percentuale 11 6 2 3" xfId="49304" xr:uid="{00000000-0005-0000-0000-00002CC00000}"/>
    <cellStyle name="Percentuale 11 6 2 4" xfId="49305" xr:uid="{00000000-0005-0000-0000-00002DC00000}"/>
    <cellStyle name="Percentuale 11 6 3" xfId="49306" xr:uid="{00000000-0005-0000-0000-00002EC00000}"/>
    <cellStyle name="Percentuale 11 6 3 2" xfId="49307" xr:uid="{00000000-0005-0000-0000-00002FC00000}"/>
    <cellStyle name="Percentuale 11 6 3 3" xfId="49308" xr:uid="{00000000-0005-0000-0000-000030C00000}"/>
    <cellStyle name="Percentuale 11 6 4" xfId="49309" xr:uid="{00000000-0005-0000-0000-000031C00000}"/>
    <cellStyle name="Percentuale 11 6 4 2" xfId="49310" xr:uid="{00000000-0005-0000-0000-000032C00000}"/>
    <cellStyle name="Percentuale 11 6 4 3" xfId="49311" xr:uid="{00000000-0005-0000-0000-000033C00000}"/>
    <cellStyle name="Percentuale 11 6 5" xfId="49312" xr:uid="{00000000-0005-0000-0000-000034C00000}"/>
    <cellStyle name="Percentuale 11 6 5 2" xfId="49313" xr:uid="{00000000-0005-0000-0000-000035C00000}"/>
    <cellStyle name="Percentuale 11 6 5 3" xfId="49314" xr:uid="{00000000-0005-0000-0000-000036C00000}"/>
    <cellStyle name="Percentuale 11 6 6" xfId="49315" xr:uid="{00000000-0005-0000-0000-000037C00000}"/>
    <cellStyle name="Percentuale 11 6 7" xfId="49316" xr:uid="{00000000-0005-0000-0000-000038C00000}"/>
    <cellStyle name="Percentuale 11 7" xfId="49317" xr:uid="{00000000-0005-0000-0000-000039C00000}"/>
    <cellStyle name="Percentuale 11 7 2" xfId="49318" xr:uid="{00000000-0005-0000-0000-00003AC00000}"/>
    <cellStyle name="Percentuale 11 7 2 2" xfId="49319" xr:uid="{00000000-0005-0000-0000-00003BC00000}"/>
    <cellStyle name="Percentuale 11 7 2 3" xfId="49320" xr:uid="{00000000-0005-0000-0000-00003CC00000}"/>
    <cellStyle name="Percentuale 11 7 3" xfId="49321" xr:uid="{00000000-0005-0000-0000-00003DC00000}"/>
    <cellStyle name="Percentuale 11 7 4" xfId="49322" xr:uid="{00000000-0005-0000-0000-00003EC00000}"/>
    <cellStyle name="Percentuale 11 8" xfId="49323" xr:uid="{00000000-0005-0000-0000-00003FC00000}"/>
    <cellStyle name="Percentuale 11 8 2" xfId="49324" xr:uid="{00000000-0005-0000-0000-000040C00000}"/>
    <cellStyle name="Percentuale 11 8 3" xfId="49325" xr:uid="{00000000-0005-0000-0000-000041C00000}"/>
    <cellStyle name="Percentuale 11 9" xfId="49326" xr:uid="{00000000-0005-0000-0000-000042C00000}"/>
    <cellStyle name="Percentuale 11 9 2" xfId="49327" xr:uid="{00000000-0005-0000-0000-000043C00000}"/>
    <cellStyle name="Percentuale 11 9 3" xfId="49328" xr:uid="{00000000-0005-0000-0000-000044C00000}"/>
    <cellStyle name="Percentuale 12" xfId="49329" xr:uid="{00000000-0005-0000-0000-000045C00000}"/>
    <cellStyle name="Percentuale 12 10" xfId="49330" xr:uid="{00000000-0005-0000-0000-000046C00000}"/>
    <cellStyle name="Percentuale 12 2" xfId="49331" xr:uid="{00000000-0005-0000-0000-000047C00000}"/>
    <cellStyle name="Percentuale 12 2 2" xfId="49332" xr:uid="{00000000-0005-0000-0000-000048C00000}"/>
    <cellStyle name="Percentuale 12 2 2 2" xfId="49333" xr:uid="{00000000-0005-0000-0000-000049C00000}"/>
    <cellStyle name="Percentuale 12 2 2 2 2" xfId="49334" xr:uid="{00000000-0005-0000-0000-00004AC00000}"/>
    <cellStyle name="Percentuale 12 2 2 2 3" xfId="49335" xr:uid="{00000000-0005-0000-0000-00004BC00000}"/>
    <cellStyle name="Percentuale 12 2 2 3" xfId="49336" xr:uid="{00000000-0005-0000-0000-00004CC00000}"/>
    <cellStyle name="Percentuale 12 2 2 4" xfId="49337" xr:uid="{00000000-0005-0000-0000-00004DC00000}"/>
    <cellStyle name="Percentuale 12 2 3" xfId="49338" xr:uid="{00000000-0005-0000-0000-00004EC00000}"/>
    <cellStyle name="Percentuale 12 2 3 2" xfId="49339" xr:uid="{00000000-0005-0000-0000-00004FC00000}"/>
    <cellStyle name="Percentuale 12 2 3 3" xfId="49340" xr:uid="{00000000-0005-0000-0000-000050C00000}"/>
    <cellStyle name="Percentuale 12 2 4" xfId="49341" xr:uid="{00000000-0005-0000-0000-000051C00000}"/>
    <cellStyle name="Percentuale 12 2 4 2" xfId="49342" xr:uid="{00000000-0005-0000-0000-000052C00000}"/>
    <cellStyle name="Percentuale 12 2 4 3" xfId="49343" xr:uid="{00000000-0005-0000-0000-000053C00000}"/>
    <cellStyle name="Percentuale 12 2 5" xfId="49344" xr:uid="{00000000-0005-0000-0000-000054C00000}"/>
    <cellStyle name="Percentuale 12 2 5 2" xfId="49345" xr:uid="{00000000-0005-0000-0000-000055C00000}"/>
    <cellStyle name="Percentuale 12 2 5 3" xfId="49346" xr:uid="{00000000-0005-0000-0000-000056C00000}"/>
    <cellStyle name="Percentuale 12 2 6" xfId="49347" xr:uid="{00000000-0005-0000-0000-000057C00000}"/>
    <cellStyle name="Percentuale 12 2 7" xfId="49348" xr:uid="{00000000-0005-0000-0000-000058C00000}"/>
    <cellStyle name="Percentuale 12 3" xfId="49349" xr:uid="{00000000-0005-0000-0000-000059C00000}"/>
    <cellStyle name="Percentuale 12 3 2" xfId="49350" xr:uid="{00000000-0005-0000-0000-00005AC00000}"/>
    <cellStyle name="Percentuale 12 3 2 2" xfId="49351" xr:uid="{00000000-0005-0000-0000-00005BC00000}"/>
    <cellStyle name="Percentuale 12 3 2 2 2" xfId="49352" xr:uid="{00000000-0005-0000-0000-00005CC00000}"/>
    <cellStyle name="Percentuale 12 3 2 2 3" xfId="49353" xr:uid="{00000000-0005-0000-0000-00005DC00000}"/>
    <cellStyle name="Percentuale 12 3 2 3" xfId="49354" xr:uid="{00000000-0005-0000-0000-00005EC00000}"/>
    <cellStyle name="Percentuale 12 3 2 4" xfId="49355" xr:uid="{00000000-0005-0000-0000-00005FC00000}"/>
    <cellStyle name="Percentuale 12 3 3" xfId="49356" xr:uid="{00000000-0005-0000-0000-000060C00000}"/>
    <cellStyle name="Percentuale 12 3 3 2" xfId="49357" xr:uid="{00000000-0005-0000-0000-000061C00000}"/>
    <cellStyle name="Percentuale 12 3 3 3" xfId="49358" xr:uid="{00000000-0005-0000-0000-000062C00000}"/>
    <cellStyle name="Percentuale 12 3 4" xfId="49359" xr:uid="{00000000-0005-0000-0000-000063C00000}"/>
    <cellStyle name="Percentuale 12 3 4 2" xfId="49360" xr:uid="{00000000-0005-0000-0000-000064C00000}"/>
    <cellStyle name="Percentuale 12 3 4 3" xfId="49361" xr:uid="{00000000-0005-0000-0000-000065C00000}"/>
    <cellStyle name="Percentuale 12 3 5" xfId="49362" xr:uid="{00000000-0005-0000-0000-000066C00000}"/>
    <cellStyle name="Percentuale 12 3 5 2" xfId="49363" xr:uid="{00000000-0005-0000-0000-000067C00000}"/>
    <cellStyle name="Percentuale 12 3 5 3" xfId="49364" xr:uid="{00000000-0005-0000-0000-000068C00000}"/>
    <cellStyle name="Percentuale 12 3 6" xfId="49365" xr:uid="{00000000-0005-0000-0000-000069C00000}"/>
    <cellStyle name="Percentuale 12 3 7" xfId="49366" xr:uid="{00000000-0005-0000-0000-00006AC00000}"/>
    <cellStyle name="Percentuale 12 4" xfId="49367" xr:uid="{00000000-0005-0000-0000-00006BC00000}"/>
    <cellStyle name="Percentuale 12 4 2" xfId="49368" xr:uid="{00000000-0005-0000-0000-00006CC00000}"/>
    <cellStyle name="Percentuale 12 4 2 2" xfId="49369" xr:uid="{00000000-0005-0000-0000-00006DC00000}"/>
    <cellStyle name="Percentuale 12 4 2 2 2" xfId="49370" xr:uid="{00000000-0005-0000-0000-00006EC00000}"/>
    <cellStyle name="Percentuale 12 4 2 2 3" xfId="49371" xr:uid="{00000000-0005-0000-0000-00006FC00000}"/>
    <cellStyle name="Percentuale 12 4 2 3" xfId="49372" xr:uid="{00000000-0005-0000-0000-000070C00000}"/>
    <cellStyle name="Percentuale 12 4 2 4" xfId="49373" xr:uid="{00000000-0005-0000-0000-000071C00000}"/>
    <cellStyle name="Percentuale 12 4 3" xfId="49374" xr:uid="{00000000-0005-0000-0000-000072C00000}"/>
    <cellStyle name="Percentuale 12 4 3 2" xfId="49375" xr:uid="{00000000-0005-0000-0000-000073C00000}"/>
    <cellStyle name="Percentuale 12 4 3 3" xfId="49376" xr:uid="{00000000-0005-0000-0000-000074C00000}"/>
    <cellStyle name="Percentuale 12 4 4" xfId="49377" xr:uid="{00000000-0005-0000-0000-000075C00000}"/>
    <cellStyle name="Percentuale 12 4 4 2" xfId="49378" xr:uid="{00000000-0005-0000-0000-000076C00000}"/>
    <cellStyle name="Percentuale 12 4 4 3" xfId="49379" xr:uid="{00000000-0005-0000-0000-000077C00000}"/>
    <cellStyle name="Percentuale 12 4 5" xfId="49380" xr:uid="{00000000-0005-0000-0000-000078C00000}"/>
    <cellStyle name="Percentuale 12 4 5 2" xfId="49381" xr:uid="{00000000-0005-0000-0000-000079C00000}"/>
    <cellStyle name="Percentuale 12 4 5 3" xfId="49382" xr:uid="{00000000-0005-0000-0000-00007AC00000}"/>
    <cellStyle name="Percentuale 12 4 6" xfId="49383" xr:uid="{00000000-0005-0000-0000-00007BC00000}"/>
    <cellStyle name="Percentuale 12 4 7" xfId="49384" xr:uid="{00000000-0005-0000-0000-00007CC00000}"/>
    <cellStyle name="Percentuale 12 5" xfId="49385" xr:uid="{00000000-0005-0000-0000-00007DC00000}"/>
    <cellStyle name="Percentuale 12 5 2" xfId="49386" xr:uid="{00000000-0005-0000-0000-00007EC00000}"/>
    <cellStyle name="Percentuale 12 5 2 2" xfId="49387" xr:uid="{00000000-0005-0000-0000-00007FC00000}"/>
    <cellStyle name="Percentuale 12 5 2 3" xfId="49388" xr:uid="{00000000-0005-0000-0000-000080C00000}"/>
    <cellStyle name="Percentuale 12 5 3" xfId="49389" xr:uid="{00000000-0005-0000-0000-000081C00000}"/>
    <cellStyle name="Percentuale 12 5 4" xfId="49390" xr:uid="{00000000-0005-0000-0000-000082C00000}"/>
    <cellStyle name="Percentuale 12 6" xfId="49391" xr:uid="{00000000-0005-0000-0000-000083C00000}"/>
    <cellStyle name="Percentuale 12 6 2" xfId="49392" xr:uid="{00000000-0005-0000-0000-000084C00000}"/>
    <cellStyle name="Percentuale 12 6 3" xfId="49393" xr:uid="{00000000-0005-0000-0000-000085C00000}"/>
    <cellStyle name="Percentuale 12 7" xfId="49394" xr:uid="{00000000-0005-0000-0000-000086C00000}"/>
    <cellStyle name="Percentuale 12 7 2" xfId="49395" xr:uid="{00000000-0005-0000-0000-000087C00000}"/>
    <cellStyle name="Percentuale 12 7 3" xfId="49396" xr:uid="{00000000-0005-0000-0000-000088C00000}"/>
    <cellStyle name="Percentuale 12 8" xfId="49397" xr:uid="{00000000-0005-0000-0000-000089C00000}"/>
    <cellStyle name="Percentuale 12 8 2" xfId="49398" xr:uid="{00000000-0005-0000-0000-00008AC00000}"/>
    <cellStyle name="Percentuale 12 8 3" xfId="49399" xr:uid="{00000000-0005-0000-0000-00008BC00000}"/>
    <cellStyle name="Percentuale 12 9" xfId="49400" xr:uid="{00000000-0005-0000-0000-00008CC00000}"/>
    <cellStyle name="Percentuale 13" xfId="49401" xr:uid="{00000000-0005-0000-0000-00008DC00000}"/>
    <cellStyle name="Percentuale 13 10" xfId="49402" xr:uid="{00000000-0005-0000-0000-00008EC00000}"/>
    <cellStyle name="Percentuale 13 2" xfId="49403" xr:uid="{00000000-0005-0000-0000-00008FC00000}"/>
    <cellStyle name="Percentuale 13 2 2" xfId="49404" xr:uid="{00000000-0005-0000-0000-000090C00000}"/>
    <cellStyle name="Percentuale 13 2 2 2" xfId="49405" xr:uid="{00000000-0005-0000-0000-000091C00000}"/>
    <cellStyle name="Percentuale 13 2 2 2 2" xfId="49406" xr:uid="{00000000-0005-0000-0000-000092C00000}"/>
    <cellStyle name="Percentuale 13 2 2 2 3" xfId="49407" xr:uid="{00000000-0005-0000-0000-000093C00000}"/>
    <cellStyle name="Percentuale 13 2 2 3" xfId="49408" xr:uid="{00000000-0005-0000-0000-000094C00000}"/>
    <cellStyle name="Percentuale 13 2 2 4" xfId="49409" xr:uid="{00000000-0005-0000-0000-000095C00000}"/>
    <cellStyle name="Percentuale 13 2 3" xfId="49410" xr:uid="{00000000-0005-0000-0000-000096C00000}"/>
    <cellStyle name="Percentuale 13 2 3 2" xfId="49411" xr:uid="{00000000-0005-0000-0000-000097C00000}"/>
    <cellStyle name="Percentuale 13 2 3 3" xfId="49412" xr:uid="{00000000-0005-0000-0000-000098C00000}"/>
    <cellStyle name="Percentuale 13 2 4" xfId="49413" xr:uid="{00000000-0005-0000-0000-000099C00000}"/>
    <cellStyle name="Percentuale 13 2 4 2" xfId="49414" xr:uid="{00000000-0005-0000-0000-00009AC00000}"/>
    <cellStyle name="Percentuale 13 2 4 3" xfId="49415" xr:uid="{00000000-0005-0000-0000-00009BC00000}"/>
    <cellStyle name="Percentuale 13 2 5" xfId="49416" xr:uid="{00000000-0005-0000-0000-00009CC00000}"/>
    <cellStyle name="Percentuale 13 2 5 2" xfId="49417" xr:uid="{00000000-0005-0000-0000-00009DC00000}"/>
    <cellStyle name="Percentuale 13 2 5 3" xfId="49418" xr:uid="{00000000-0005-0000-0000-00009EC00000}"/>
    <cellStyle name="Percentuale 13 2 6" xfId="49419" xr:uid="{00000000-0005-0000-0000-00009FC00000}"/>
    <cellStyle name="Percentuale 13 2 7" xfId="49420" xr:uid="{00000000-0005-0000-0000-0000A0C00000}"/>
    <cellStyle name="Percentuale 13 3" xfId="49421" xr:uid="{00000000-0005-0000-0000-0000A1C00000}"/>
    <cellStyle name="Percentuale 13 3 2" xfId="49422" xr:uid="{00000000-0005-0000-0000-0000A2C00000}"/>
    <cellStyle name="Percentuale 13 3 2 2" xfId="49423" xr:uid="{00000000-0005-0000-0000-0000A3C00000}"/>
    <cellStyle name="Percentuale 13 3 2 2 2" xfId="49424" xr:uid="{00000000-0005-0000-0000-0000A4C00000}"/>
    <cellStyle name="Percentuale 13 3 2 2 3" xfId="49425" xr:uid="{00000000-0005-0000-0000-0000A5C00000}"/>
    <cellStyle name="Percentuale 13 3 2 3" xfId="49426" xr:uid="{00000000-0005-0000-0000-0000A6C00000}"/>
    <cellStyle name="Percentuale 13 3 2 4" xfId="49427" xr:uid="{00000000-0005-0000-0000-0000A7C00000}"/>
    <cellStyle name="Percentuale 13 3 3" xfId="49428" xr:uid="{00000000-0005-0000-0000-0000A8C00000}"/>
    <cellStyle name="Percentuale 13 3 3 2" xfId="49429" xr:uid="{00000000-0005-0000-0000-0000A9C00000}"/>
    <cellStyle name="Percentuale 13 3 3 3" xfId="49430" xr:uid="{00000000-0005-0000-0000-0000AAC00000}"/>
    <cellStyle name="Percentuale 13 3 4" xfId="49431" xr:uid="{00000000-0005-0000-0000-0000ABC00000}"/>
    <cellStyle name="Percentuale 13 3 4 2" xfId="49432" xr:uid="{00000000-0005-0000-0000-0000ACC00000}"/>
    <cellStyle name="Percentuale 13 3 4 3" xfId="49433" xr:uid="{00000000-0005-0000-0000-0000ADC00000}"/>
    <cellStyle name="Percentuale 13 3 5" xfId="49434" xr:uid="{00000000-0005-0000-0000-0000AEC00000}"/>
    <cellStyle name="Percentuale 13 3 5 2" xfId="49435" xr:uid="{00000000-0005-0000-0000-0000AFC00000}"/>
    <cellStyle name="Percentuale 13 3 5 3" xfId="49436" xr:uid="{00000000-0005-0000-0000-0000B0C00000}"/>
    <cellStyle name="Percentuale 13 3 6" xfId="49437" xr:uid="{00000000-0005-0000-0000-0000B1C00000}"/>
    <cellStyle name="Percentuale 13 3 7" xfId="49438" xr:uid="{00000000-0005-0000-0000-0000B2C00000}"/>
    <cellStyle name="Percentuale 13 4" xfId="49439" xr:uid="{00000000-0005-0000-0000-0000B3C00000}"/>
    <cellStyle name="Percentuale 13 4 2" xfId="49440" xr:uid="{00000000-0005-0000-0000-0000B4C00000}"/>
    <cellStyle name="Percentuale 13 4 2 2" xfId="49441" xr:uid="{00000000-0005-0000-0000-0000B5C00000}"/>
    <cellStyle name="Percentuale 13 4 2 2 2" xfId="49442" xr:uid="{00000000-0005-0000-0000-0000B6C00000}"/>
    <cellStyle name="Percentuale 13 4 2 2 3" xfId="49443" xr:uid="{00000000-0005-0000-0000-0000B7C00000}"/>
    <cellStyle name="Percentuale 13 4 2 3" xfId="49444" xr:uid="{00000000-0005-0000-0000-0000B8C00000}"/>
    <cellStyle name="Percentuale 13 4 2 4" xfId="49445" xr:uid="{00000000-0005-0000-0000-0000B9C00000}"/>
    <cellStyle name="Percentuale 13 4 3" xfId="49446" xr:uid="{00000000-0005-0000-0000-0000BAC00000}"/>
    <cellStyle name="Percentuale 13 4 3 2" xfId="49447" xr:uid="{00000000-0005-0000-0000-0000BBC00000}"/>
    <cellStyle name="Percentuale 13 4 3 3" xfId="49448" xr:uid="{00000000-0005-0000-0000-0000BCC00000}"/>
    <cellStyle name="Percentuale 13 4 4" xfId="49449" xr:uid="{00000000-0005-0000-0000-0000BDC00000}"/>
    <cellStyle name="Percentuale 13 4 4 2" xfId="49450" xr:uid="{00000000-0005-0000-0000-0000BEC00000}"/>
    <cellStyle name="Percentuale 13 4 4 3" xfId="49451" xr:uid="{00000000-0005-0000-0000-0000BFC00000}"/>
    <cellStyle name="Percentuale 13 4 5" xfId="49452" xr:uid="{00000000-0005-0000-0000-0000C0C00000}"/>
    <cellStyle name="Percentuale 13 4 5 2" xfId="49453" xr:uid="{00000000-0005-0000-0000-0000C1C00000}"/>
    <cellStyle name="Percentuale 13 4 5 3" xfId="49454" xr:uid="{00000000-0005-0000-0000-0000C2C00000}"/>
    <cellStyle name="Percentuale 13 4 6" xfId="49455" xr:uid="{00000000-0005-0000-0000-0000C3C00000}"/>
    <cellStyle name="Percentuale 13 4 7" xfId="49456" xr:uid="{00000000-0005-0000-0000-0000C4C00000}"/>
    <cellStyle name="Percentuale 13 5" xfId="49457" xr:uid="{00000000-0005-0000-0000-0000C5C00000}"/>
    <cellStyle name="Percentuale 13 5 2" xfId="49458" xr:uid="{00000000-0005-0000-0000-0000C6C00000}"/>
    <cellStyle name="Percentuale 13 5 2 2" xfId="49459" xr:uid="{00000000-0005-0000-0000-0000C7C00000}"/>
    <cellStyle name="Percentuale 13 5 2 3" xfId="49460" xr:uid="{00000000-0005-0000-0000-0000C8C00000}"/>
    <cellStyle name="Percentuale 13 5 3" xfId="49461" xr:uid="{00000000-0005-0000-0000-0000C9C00000}"/>
    <cellStyle name="Percentuale 13 5 4" xfId="49462" xr:uid="{00000000-0005-0000-0000-0000CAC00000}"/>
    <cellStyle name="Percentuale 13 6" xfId="49463" xr:uid="{00000000-0005-0000-0000-0000CBC00000}"/>
    <cellStyle name="Percentuale 13 6 2" xfId="49464" xr:uid="{00000000-0005-0000-0000-0000CCC00000}"/>
    <cellStyle name="Percentuale 13 6 3" xfId="49465" xr:uid="{00000000-0005-0000-0000-0000CDC00000}"/>
    <cellStyle name="Percentuale 13 7" xfId="49466" xr:uid="{00000000-0005-0000-0000-0000CEC00000}"/>
    <cellStyle name="Percentuale 13 7 2" xfId="49467" xr:uid="{00000000-0005-0000-0000-0000CFC00000}"/>
    <cellStyle name="Percentuale 13 7 3" xfId="49468" xr:uid="{00000000-0005-0000-0000-0000D0C00000}"/>
    <cellStyle name="Percentuale 13 8" xfId="49469" xr:uid="{00000000-0005-0000-0000-0000D1C00000}"/>
    <cellStyle name="Percentuale 13 8 2" xfId="49470" xr:uid="{00000000-0005-0000-0000-0000D2C00000}"/>
    <cellStyle name="Percentuale 13 8 3" xfId="49471" xr:uid="{00000000-0005-0000-0000-0000D3C00000}"/>
    <cellStyle name="Percentuale 13 9" xfId="49472" xr:uid="{00000000-0005-0000-0000-0000D4C00000}"/>
    <cellStyle name="Percentuale 14" xfId="49473" xr:uid="{00000000-0005-0000-0000-0000D5C00000}"/>
    <cellStyle name="Percentuale 2" xfId="49474" xr:uid="{00000000-0005-0000-0000-0000D6C00000}"/>
    <cellStyle name="Percentuale 2 2" xfId="49475" xr:uid="{00000000-0005-0000-0000-0000D7C00000}"/>
    <cellStyle name="Percentuale 3" xfId="49476" xr:uid="{00000000-0005-0000-0000-0000D8C00000}"/>
    <cellStyle name="Percentuale 3 2" xfId="49477" xr:uid="{00000000-0005-0000-0000-0000D9C00000}"/>
    <cellStyle name="Percentuale 3 3" xfId="49478" xr:uid="{00000000-0005-0000-0000-0000DAC00000}"/>
    <cellStyle name="Percentuale 3 3 2" xfId="49479" xr:uid="{00000000-0005-0000-0000-0000DBC00000}"/>
    <cellStyle name="Percentuale 3 3 2 2" xfId="49480" xr:uid="{00000000-0005-0000-0000-0000DCC00000}"/>
    <cellStyle name="Percentuale 3 3 2 2 2" xfId="49481" xr:uid="{00000000-0005-0000-0000-0000DDC00000}"/>
    <cellStyle name="Percentuale 3 3 2 2 3" xfId="49482" xr:uid="{00000000-0005-0000-0000-0000DEC00000}"/>
    <cellStyle name="Percentuale 3 3 2 3" xfId="49483" xr:uid="{00000000-0005-0000-0000-0000DFC00000}"/>
    <cellStyle name="Percentuale 3 3 2 4" xfId="49484" xr:uid="{00000000-0005-0000-0000-0000E0C00000}"/>
    <cellStyle name="Percentuale 3 3 3" xfId="49485" xr:uid="{00000000-0005-0000-0000-0000E1C00000}"/>
    <cellStyle name="Percentuale 3 3 3 2" xfId="49486" xr:uid="{00000000-0005-0000-0000-0000E2C00000}"/>
    <cellStyle name="Percentuale 3 3 3 3" xfId="49487" xr:uid="{00000000-0005-0000-0000-0000E3C00000}"/>
    <cellStyle name="Percentuale 3 3 4" xfId="49488" xr:uid="{00000000-0005-0000-0000-0000E4C00000}"/>
    <cellStyle name="Percentuale 3 3 4 2" xfId="49489" xr:uid="{00000000-0005-0000-0000-0000E5C00000}"/>
    <cellStyle name="Percentuale 3 3 4 3" xfId="49490" xr:uid="{00000000-0005-0000-0000-0000E6C00000}"/>
    <cellStyle name="Percentuale 3 3 5" xfId="49491" xr:uid="{00000000-0005-0000-0000-0000E7C00000}"/>
    <cellStyle name="Percentuale 3 3 5 2" xfId="49492" xr:uid="{00000000-0005-0000-0000-0000E8C00000}"/>
    <cellStyle name="Percentuale 3 3 5 3" xfId="49493" xr:uid="{00000000-0005-0000-0000-0000E9C00000}"/>
    <cellStyle name="Percentuale 3 3 6" xfId="49494" xr:uid="{00000000-0005-0000-0000-0000EAC00000}"/>
    <cellStyle name="Percentuale 3 3 7" xfId="49495" xr:uid="{00000000-0005-0000-0000-0000EBC00000}"/>
    <cellStyle name="Percentuale 4" xfId="49496" xr:uid="{00000000-0005-0000-0000-0000ECC00000}"/>
    <cellStyle name="Percentuale 4 2" xfId="49497" xr:uid="{00000000-0005-0000-0000-0000EDC00000}"/>
    <cellStyle name="Percentuale 5" xfId="49498" xr:uid="{00000000-0005-0000-0000-0000EEC00000}"/>
    <cellStyle name="Percentuale 5 2" xfId="49499" xr:uid="{00000000-0005-0000-0000-0000EFC00000}"/>
    <cellStyle name="Percentuale 6" xfId="49500" xr:uid="{00000000-0005-0000-0000-0000F0C00000}"/>
    <cellStyle name="Percentuale 6 2" xfId="49501" xr:uid="{00000000-0005-0000-0000-0000F1C00000}"/>
    <cellStyle name="Percentuale 6 2 2" xfId="49502" xr:uid="{00000000-0005-0000-0000-0000F2C00000}"/>
    <cellStyle name="Percentuale 6 2 2 2" xfId="49503" xr:uid="{00000000-0005-0000-0000-0000F3C00000}"/>
    <cellStyle name="Percentuale 6 2 2 2 2" xfId="49504" xr:uid="{00000000-0005-0000-0000-0000F4C00000}"/>
    <cellStyle name="Percentuale 6 2 2 2 3" xfId="49505" xr:uid="{00000000-0005-0000-0000-0000F5C00000}"/>
    <cellStyle name="Percentuale 6 2 2 3" xfId="49506" xr:uid="{00000000-0005-0000-0000-0000F6C00000}"/>
    <cellStyle name="Percentuale 6 2 2 4" xfId="49507" xr:uid="{00000000-0005-0000-0000-0000F7C00000}"/>
    <cellStyle name="Percentuale 6 2 3" xfId="49508" xr:uid="{00000000-0005-0000-0000-0000F8C00000}"/>
    <cellStyle name="Percentuale 6 2 3 2" xfId="49509" xr:uid="{00000000-0005-0000-0000-0000F9C00000}"/>
    <cellStyle name="Percentuale 6 2 3 3" xfId="49510" xr:uid="{00000000-0005-0000-0000-0000FAC00000}"/>
    <cellStyle name="Percentuale 6 2 4" xfId="49511" xr:uid="{00000000-0005-0000-0000-0000FBC00000}"/>
    <cellStyle name="Percentuale 6 2 4 2" xfId="49512" xr:uid="{00000000-0005-0000-0000-0000FCC00000}"/>
    <cellStyle name="Percentuale 6 2 4 3" xfId="49513" xr:uid="{00000000-0005-0000-0000-0000FDC00000}"/>
    <cellStyle name="Percentuale 6 2 5" xfId="49514" xr:uid="{00000000-0005-0000-0000-0000FEC00000}"/>
    <cellStyle name="Percentuale 6 2 5 2" xfId="49515" xr:uid="{00000000-0005-0000-0000-0000FFC00000}"/>
    <cellStyle name="Percentuale 6 2 5 3" xfId="49516" xr:uid="{00000000-0005-0000-0000-000000C10000}"/>
    <cellStyle name="Percentuale 6 2 6" xfId="49517" xr:uid="{00000000-0005-0000-0000-000001C10000}"/>
    <cellStyle name="Percentuale 6 2 7" xfId="49518" xr:uid="{00000000-0005-0000-0000-000002C10000}"/>
    <cellStyle name="Percentuale 7" xfId="49519" xr:uid="{00000000-0005-0000-0000-000003C10000}"/>
    <cellStyle name="Percentuale 7 2" xfId="49520" xr:uid="{00000000-0005-0000-0000-000004C10000}"/>
    <cellStyle name="Percentuale 7 2 2" xfId="49521" xr:uid="{00000000-0005-0000-0000-000005C10000}"/>
    <cellStyle name="Percentuale 7 2 2 2" xfId="49522" xr:uid="{00000000-0005-0000-0000-000006C10000}"/>
    <cellStyle name="Percentuale 7 2 2 2 2" xfId="49523" xr:uid="{00000000-0005-0000-0000-000007C10000}"/>
    <cellStyle name="Percentuale 7 2 2 2 3" xfId="49524" xr:uid="{00000000-0005-0000-0000-000008C10000}"/>
    <cellStyle name="Percentuale 7 2 2 3" xfId="49525" xr:uid="{00000000-0005-0000-0000-000009C10000}"/>
    <cellStyle name="Percentuale 7 2 2 4" xfId="49526" xr:uid="{00000000-0005-0000-0000-00000AC10000}"/>
    <cellStyle name="Percentuale 7 2 3" xfId="49527" xr:uid="{00000000-0005-0000-0000-00000BC10000}"/>
    <cellStyle name="Percentuale 7 2 3 2" xfId="49528" xr:uid="{00000000-0005-0000-0000-00000CC10000}"/>
    <cellStyle name="Percentuale 7 2 3 3" xfId="49529" xr:uid="{00000000-0005-0000-0000-00000DC10000}"/>
    <cellStyle name="Percentuale 7 2 4" xfId="49530" xr:uid="{00000000-0005-0000-0000-00000EC10000}"/>
    <cellStyle name="Percentuale 7 2 4 2" xfId="49531" xr:uid="{00000000-0005-0000-0000-00000FC10000}"/>
    <cellStyle name="Percentuale 7 2 4 3" xfId="49532" xr:uid="{00000000-0005-0000-0000-000010C10000}"/>
    <cellStyle name="Percentuale 7 2 5" xfId="49533" xr:uid="{00000000-0005-0000-0000-000011C10000}"/>
    <cellStyle name="Percentuale 7 2 5 2" xfId="49534" xr:uid="{00000000-0005-0000-0000-000012C10000}"/>
    <cellStyle name="Percentuale 7 2 5 3" xfId="49535" xr:uid="{00000000-0005-0000-0000-000013C10000}"/>
    <cellStyle name="Percentuale 7 2 6" xfId="49536" xr:uid="{00000000-0005-0000-0000-000014C10000}"/>
    <cellStyle name="Percentuale 7 2 7" xfId="49537" xr:uid="{00000000-0005-0000-0000-000015C10000}"/>
    <cellStyle name="Percentuale 8" xfId="49538" xr:uid="{00000000-0005-0000-0000-000016C10000}"/>
    <cellStyle name="Percentuale 8 2" xfId="49539" xr:uid="{00000000-0005-0000-0000-000017C10000}"/>
    <cellStyle name="Percentuale 8 2 2" xfId="49540" xr:uid="{00000000-0005-0000-0000-000018C10000}"/>
    <cellStyle name="Percentuale 8 2 2 2" xfId="49541" xr:uid="{00000000-0005-0000-0000-000019C10000}"/>
    <cellStyle name="Percentuale 8 2 2 2 2" xfId="49542" xr:uid="{00000000-0005-0000-0000-00001AC10000}"/>
    <cellStyle name="Percentuale 8 2 2 2 3" xfId="49543" xr:uid="{00000000-0005-0000-0000-00001BC10000}"/>
    <cellStyle name="Percentuale 8 2 2 3" xfId="49544" xr:uid="{00000000-0005-0000-0000-00001CC10000}"/>
    <cellStyle name="Percentuale 8 2 2 4" xfId="49545" xr:uid="{00000000-0005-0000-0000-00001DC10000}"/>
    <cellStyle name="Percentuale 8 2 3" xfId="49546" xr:uid="{00000000-0005-0000-0000-00001EC10000}"/>
    <cellStyle name="Percentuale 8 2 3 2" xfId="49547" xr:uid="{00000000-0005-0000-0000-00001FC10000}"/>
    <cellStyle name="Percentuale 8 2 3 3" xfId="49548" xr:uid="{00000000-0005-0000-0000-000020C10000}"/>
    <cellStyle name="Percentuale 8 2 4" xfId="49549" xr:uid="{00000000-0005-0000-0000-000021C10000}"/>
    <cellStyle name="Percentuale 8 2 4 2" xfId="49550" xr:uid="{00000000-0005-0000-0000-000022C10000}"/>
    <cellStyle name="Percentuale 8 2 4 3" xfId="49551" xr:uid="{00000000-0005-0000-0000-000023C10000}"/>
    <cellStyle name="Percentuale 8 2 5" xfId="49552" xr:uid="{00000000-0005-0000-0000-000024C10000}"/>
    <cellStyle name="Percentuale 8 2 5 2" xfId="49553" xr:uid="{00000000-0005-0000-0000-000025C10000}"/>
    <cellStyle name="Percentuale 8 2 5 3" xfId="49554" xr:uid="{00000000-0005-0000-0000-000026C10000}"/>
    <cellStyle name="Percentuale 8 2 6" xfId="49555" xr:uid="{00000000-0005-0000-0000-000027C10000}"/>
    <cellStyle name="Percentuale 8 2 7" xfId="49556" xr:uid="{00000000-0005-0000-0000-000028C10000}"/>
    <cellStyle name="Percentuale 9" xfId="49557" xr:uid="{00000000-0005-0000-0000-000029C10000}"/>
    <cellStyle name="PillarData" xfId="49558" xr:uid="{00000000-0005-0000-0000-00002AC10000}"/>
    <cellStyle name="PillarData 2" xfId="49559" xr:uid="{00000000-0005-0000-0000-00002BC10000}"/>
    <cellStyle name="PillarHeading" xfId="49560" xr:uid="{00000000-0005-0000-0000-00002CC10000}"/>
    <cellStyle name="PillarText" xfId="49561" xr:uid="{00000000-0005-0000-0000-00002DC10000}"/>
    <cellStyle name="PillarText 2" xfId="49562" xr:uid="{00000000-0005-0000-0000-00002EC10000}"/>
    <cellStyle name="PillarTotal" xfId="49563" xr:uid="{00000000-0005-0000-0000-00002FC10000}"/>
    <cellStyle name="Pourcentage 2" xfId="49564" xr:uid="{00000000-0005-0000-0000-000030C10000}"/>
    <cellStyle name="Pourcentage 3" xfId="49565" xr:uid="{00000000-0005-0000-0000-000031C10000}"/>
    <cellStyle name="Pourcentage 4" xfId="49566" xr:uid="{00000000-0005-0000-0000-000032C10000}"/>
    <cellStyle name="Pourcentage 5" xfId="49567" xr:uid="{00000000-0005-0000-0000-000033C10000}"/>
    <cellStyle name="Pourcentage 6" xfId="49568" xr:uid="{00000000-0005-0000-0000-000034C10000}"/>
    <cellStyle name="Pourcentage_pldt" xfId="49569" xr:uid="{00000000-0005-0000-0000-000035C10000}"/>
    <cellStyle name="PrePop Currency (0)" xfId="116" xr:uid="{00000000-0005-0000-0000-000036C10000}"/>
    <cellStyle name="PrePop Currency (2)" xfId="117" xr:uid="{00000000-0005-0000-0000-000037C10000}"/>
    <cellStyle name="PrePop Units (0)" xfId="118" xr:uid="{00000000-0005-0000-0000-000038C10000}"/>
    <cellStyle name="PrePop Units (1)" xfId="119" xr:uid="{00000000-0005-0000-0000-000039C10000}"/>
    <cellStyle name="PrePop Units (2)" xfId="120" xr:uid="{00000000-0005-0000-0000-00003AC10000}"/>
    <cellStyle name="price" xfId="121" xr:uid="{00000000-0005-0000-0000-00003BC10000}"/>
    <cellStyle name="Procentowy 2" xfId="49570" xr:uid="{00000000-0005-0000-0000-00003CC10000}"/>
    <cellStyle name="Procentowy 2 2" xfId="49571" xr:uid="{00000000-0005-0000-0000-00003DC10000}"/>
    <cellStyle name="Procentowy 2 2 2" xfId="49572" xr:uid="{00000000-0005-0000-0000-00003EC10000}"/>
    <cellStyle name="Procentowy 2 3" xfId="49573" xr:uid="{00000000-0005-0000-0000-00003FC10000}"/>
    <cellStyle name="Procentowy 2 4" xfId="49574" xr:uid="{00000000-0005-0000-0000-000040C10000}"/>
    <cellStyle name="Procentowy 3" xfId="49575" xr:uid="{00000000-0005-0000-0000-000041C10000}"/>
    <cellStyle name="Procentowy 4" xfId="49576" xr:uid="{00000000-0005-0000-0000-000042C10000}"/>
    <cellStyle name="Procentowy 4 2" xfId="49577" xr:uid="{00000000-0005-0000-0000-000043C10000}"/>
    <cellStyle name="Procentowy 5" xfId="49578" xr:uid="{00000000-0005-0000-0000-000044C10000}"/>
    <cellStyle name="Procentowy 5 2" xfId="49579" xr:uid="{00000000-0005-0000-0000-000045C10000}"/>
    <cellStyle name="Procentowy 6" xfId="49580" xr:uid="{00000000-0005-0000-0000-000046C10000}"/>
    <cellStyle name="Procentowy 7" xfId="49581" xr:uid="{00000000-0005-0000-0000-000047C10000}"/>
    <cellStyle name="Procentowy 8" xfId="49582" xr:uid="{00000000-0005-0000-0000-000048C10000}"/>
    <cellStyle name="Procentowy 9" xfId="49583" xr:uid="{00000000-0005-0000-0000-000049C10000}"/>
    <cellStyle name="Procentowy 9 2" xfId="49584" xr:uid="{00000000-0005-0000-0000-00004AC10000}"/>
    <cellStyle name="Prozent 2" xfId="49585" xr:uid="{00000000-0005-0000-0000-00004BC10000}"/>
    <cellStyle name="Prozent_Inhalt Q3" xfId="49586" xr:uid="{00000000-0005-0000-0000-00004CC10000}"/>
    <cellStyle name="PSChar" xfId="49587" xr:uid="{00000000-0005-0000-0000-00004DC10000}"/>
    <cellStyle name="PSChar 2" xfId="49588" xr:uid="{00000000-0005-0000-0000-00004EC10000}"/>
    <cellStyle name="PSChar 2 2" xfId="49589" xr:uid="{00000000-0005-0000-0000-00004FC10000}"/>
    <cellStyle name="PSChar 2 3" xfId="49590" xr:uid="{00000000-0005-0000-0000-000050C10000}"/>
    <cellStyle name="PSChar 3" xfId="49591" xr:uid="{00000000-0005-0000-0000-000051C10000}"/>
    <cellStyle name="PSChar 4" xfId="49592" xr:uid="{00000000-0005-0000-0000-000052C10000}"/>
    <cellStyle name="PSDate" xfId="49593" xr:uid="{00000000-0005-0000-0000-000053C10000}"/>
    <cellStyle name="PSDate 2" xfId="49594" xr:uid="{00000000-0005-0000-0000-000054C10000}"/>
    <cellStyle name="PSDate 2 2" xfId="49595" xr:uid="{00000000-0005-0000-0000-000055C10000}"/>
    <cellStyle name="PSDate 2 3" xfId="49596" xr:uid="{00000000-0005-0000-0000-000056C10000}"/>
    <cellStyle name="PSDate 3" xfId="49597" xr:uid="{00000000-0005-0000-0000-000057C10000}"/>
    <cellStyle name="PSDate 4" xfId="49598" xr:uid="{00000000-0005-0000-0000-000058C10000}"/>
    <cellStyle name="PSDec" xfId="49599" xr:uid="{00000000-0005-0000-0000-000059C10000}"/>
    <cellStyle name="PSDec 2" xfId="49600" xr:uid="{00000000-0005-0000-0000-00005AC10000}"/>
    <cellStyle name="PSDec 2 2" xfId="49601" xr:uid="{00000000-0005-0000-0000-00005BC10000}"/>
    <cellStyle name="PSDec 2 3" xfId="49602" xr:uid="{00000000-0005-0000-0000-00005CC10000}"/>
    <cellStyle name="PSDec 3" xfId="49603" xr:uid="{00000000-0005-0000-0000-00005DC10000}"/>
    <cellStyle name="PSDec 4" xfId="49604" xr:uid="{00000000-0005-0000-0000-00005EC10000}"/>
    <cellStyle name="PSHeading" xfId="49605" xr:uid="{00000000-0005-0000-0000-00005FC10000}"/>
    <cellStyle name="PSHeading 10" xfId="49606" xr:uid="{00000000-0005-0000-0000-000060C10000}"/>
    <cellStyle name="PSHeading 10 2" xfId="49607" xr:uid="{00000000-0005-0000-0000-000061C10000}"/>
    <cellStyle name="PSHeading 11" xfId="49608" xr:uid="{00000000-0005-0000-0000-000062C10000}"/>
    <cellStyle name="PSHeading 11 2" xfId="49609" xr:uid="{00000000-0005-0000-0000-000063C10000}"/>
    <cellStyle name="PSHeading 12" xfId="49610" xr:uid="{00000000-0005-0000-0000-000064C10000}"/>
    <cellStyle name="PSHeading 12 2" xfId="49611" xr:uid="{00000000-0005-0000-0000-000065C10000}"/>
    <cellStyle name="PSHeading 13" xfId="49612" xr:uid="{00000000-0005-0000-0000-000066C10000}"/>
    <cellStyle name="PSHeading 13 2" xfId="49613" xr:uid="{00000000-0005-0000-0000-000067C10000}"/>
    <cellStyle name="PSHeading 14" xfId="49614" xr:uid="{00000000-0005-0000-0000-000068C10000}"/>
    <cellStyle name="PSHeading 14 2" xfId="49615" xr:uid="{00000000-0005-0000-0000-000069C10000}"/>
    <cellStyle name="PSHeading 15" xfId="49616" xr:uid="{00000000-0005-0000-0000-00006AC10000}"/>
    <cellStyle name="PSHeading 15 2" xfId="49617" xr:uid="{00000000-0005-0000-0000-00006BC10000}"/>
    <cellStyle name="PSHeading 16" xfId="49618" xr:uid="{00000000-0005-0000-0000-00006CC10000}"/>
    <cellStyle name="PSHeading 16 2" xfId="49619" xr:uid="{00000000-0005-0000-0000-00006DC10000}"/>
    <cellStyle name="PSHeading 17" xfId="49620" xr:uid="{00000000-0005-0000-0000-00006EC10000}"/>
    <cellStyle name="PSHeading 17 2" xfId="49621" xr:uid="{00000000-0005-0000-0000-00006FC10000}"/>
    <cellStyle name="PSHeading 18" xfId="49622" xr:uid="{00000000-0005-0000-0000-000070C10000}"/>
    <cellStyle name="PSHeading 18 2" xfId="49623" xr:uid="{00000000-0005-0000-0000-000071C10000}"/>
    <cellStyle name="PSHeading 19" xfId="49624" xr:uid="{00000000-0005-0000-0000-000072C10000}"/>
    <cellStyle name="PSHeading 19 2" xfId="49625" xr:uid="{00000000-0005-0000-0000-000073C10000}"/>
    <cellStyle name="PSHeading 2" xfId="49626" xr:uid="{00000000-0005-0000-0000-000074C10000}"/>
    <cellStyle name="PSHeading 2 10" xfId="49627" xr:uid="{00000000-0005-0000-0000-000075C10000}"/>
    <cellStyle name="PSHeading 2 10 2" xfId="49628" xr:uid="{00000000-0005-0000-0000-000076C10000}"/>
    <cellStyle name="PSHeading 2 11" xfId="49629" xr:uid="{00000000-0005-0000-0000-000077C10000}"/>
    <cellStyle name="PSHeading 2 11 2" xfId="49630" xr:uid="{00000000-0005-0000-0000-000078C10000}"/>
    <cellStyle name="PSHeading 2 12" xfId="49631" xr:uid="{00000000-0005-0000-0000-000079C10000}"/>
    <cellStyle name="PSHeading 2 12 2" xfId="49632" xr:uid="{00000000-0005-0000-0000-00007AC10000}"/>
    <cellStyle name="PSHeading 2 13" xfId="49633" xr:uid="{00000000-0005-0000-0000-00007BC10000}"/>
    <cellStyle name="PSHeading 2 13 2" xfId="49634" xr:uid="{00000000-0005-0000-0000-00007CC10000}"/>
    <cellStyle name="PSHeading 2 14" xfId="49635" xr:uid="{00000000-0005-0000-0000-00007DC10000}"/>
    <cellStyle name="PSHeading 2 14 2" xfId="49636" xr:uid="{00000000-0005-0000-0000-00007EC10000}"/>
    <cellStyle name="PSHeading 2 15" xfId="49637" xr:uid="{00000000-0005-0000-0000-00007FC10000}"/>
    <cellStyle name="PSHeading 2 15 2" xfId="49638" xr:uid="{00000000-0005-0000-0000-000080C10000}"/>
    <cellStyle name="PSHeading 2 16" xfId="49639" xr:uid="{00000000-0005-0000-0000-000081C10000}"/>
    <cellStyle name="PSHeading 2 16 2" xfId="49640" xr:uid="{00000000-0005-0000-0000-000082C10000}"/>
    <cellStyle name="PSHeading 2 17" xfId="49641" xr:uid="{00000000-0005-0000-0000-000083C10000}"/>
    <cellStyle name="PSHeading 2 17 2" xfId="49642" xr:uid="{00000000-0005-0000-0000-000084C10000}"/>
    <cellStyle name="PSHeading 2 18" xfId="49643" xr:uid="{00000000-0005-0000-0000-000085C10000}"/>
    <cellStyle name="PSHeading 2 18 2" xfId="49644" xr:uid="{00000000-0005-0000-0000-000086C10000}"/>
    <cellStyle name="PSHeading 2 19" xfId="49645" xr:uid="{00000000-0005-0000-0000-000087C10000}"/>
    <cellStyle name="PSHeading 2 19 2" xfId="49646" xr:uid="{00000000-0005-0000-0000-000088C10000}"/>
    <cellStyle name="PSHeading 2 2" xfId="49647" xr:uid="{00000000-0005-0000-0000-000089C10000}"/>
    <cellStyle name="PSHeading 2 2 10" xfId="49648" xr:uid="{00000000-0005-0000-0000-00008AC10000}"/>
    <cellStyle name="PSHeading 2 2 10 2" xfId="49649" xr:uid="{00000000-0005-0000-0000-00008BC10000}"/>
    <cellStyle name="PSHeading 2 2 11" xfId="49650" xr:uid="{00000000-0005-0000-0000-00008CC10000}"/>
    <cellStyle name="PSHeading 2 2 11 2" xfId="49651" xr:uid="{00000000-0005-0000-0000-00008DC10000}"/>
    <cellStyle name="PSHeading 2 2 12" xfId="49652" xr:uid="{00000000-0005-0000-0000-00008EC10000}"/>
    <cellStyle name="PSHeading 2 2 12 2" xfId="49653" xr:uid="{00000000-0005-0000-0000-00008FC10000}"/>
    <cellStyle name="PSHeading 2 2 13" xfId="49654" xr:uid="{00000000-0005-0000-0000-000090C10000}"/>
    <cellStyle name="PSHeading 2 2 13 2" xfId="49655" xr:uid="{00000000-0005-0000-0000-000091C10000}"/>
    <cellStyle name="PSHeading 2 2 14" xfId="49656" xr:uid="{00000000-0005-0000-0000-000092C10000}"/>
    <cellStyle name="PSHeading 2 2 14 2" xfId="49657" xr:uid="{00000000-0005-0000-0000-000093C10000}"/>
    <cellStyle name="PSHeading 2 2 15" xfId="49658" xr:uid="{00000000-0005-0000-0000-000094C10000}"/>
    <cellStyle name="PSHeading 2 2 15 2" xfId="49659" xr:uid="{00000000-0005-0000-0000-000095C10000}"/>
    <cellStyle name="PSHeading 2 2 16" xfId="49660" xr:uid="{00000000-0005-0000-0000-000096C10000}"/>
    <cellStyle name="PSHeading 2 2 16 2" xfId="49661" xr:uid="{00000000-0005-0000-0000-000097C10000}"/>
    <cellStyle name="PSHeading 2 2 17" xfId="49662" xr:uid="{00000000-0005-0000-0000-000098C10000}"/>
    <cellStyle name="PSHeading 2 2 17 2" xfId="49663" xr:uid="{00000000-0005-0000-0000-000099C10000}"/>
    <cellStyle name="PSHeading 2 2 18" xfId="49664" xr:uid="{00000000-0005-0000-0000-00009AC10000}"/>
    <cellStyle name="PSHeading 2 2 18 2" xfId="49665" xr:uid="{00000000-0005-0000-0000-00009BC10000}"/>
    <cellStyle name="PSHeading 2 2 19" xfId="49666" xr:uid="{00000000-0005-0000-0000-00009CC10000}"/>
    <cellStyle name="PSHeading 2 2 19 2" xfId="49667" xr:uid="{00000000-0005-0000-0000-00009DC10000}"/>
    <cellStyle name="PSHeading 2 2 2" xfId="49668" xr:uid="{00000000-0005-0000-0000-00009EC10000}"/>
    <cellStyle name="PSHeading 2 2 2 10" xfId="49669" xr:uid="{00000000-0005-0000-0000-00009FC10000}"/>
    <cellStyle name="PSHeading 2 2 2 10 2" xfId="49670" xr:uid="{00000000-0005-0000-0000-0000A0C10000}"/>
    <cellStyle name="PSHeading 2 2 2 11" xfId="49671" xr:uid="{00000000-0005-0000-0000-0000A1C10000}"/>
    <cellStyle name="PSHeading 2 2 2 11 2" xfId="49672" xr:uid="{00000000-0005-0000-0000-0000A2C10000}"/>
    <cellStyle name="PSHeading 2 2 2 12" xfId="49673" xr:uid="{00000000-0005-0000-0000-0000A3C10000}"/>
    <cellStyle name="PSHeading 2 2 2 12 2" xfId="49674" xr:uid="{00000000-0005-0000-0000-0000A4C10000}"/>
    <cellStyle name="PSHeading 2 2 2 13" xfId="49675" xr:uid="{00000000-0005-0000-0000-0000A5C10000}"/>
    <cellStyle name="PSHeading 2 2 2 13 2" xfId="49676" xr:uid="{00000000-0005-0000-0000-0000A6C10000}"/>
    <cellStyle name="PSHeading 2 2 2 14" xfId="49677" xr:uid="{00000000-0005-0000-0000-0000A7C10000}"/>
    <cellStyle name="PSHeading 2 2 2 14 2" xfId="49678" xr:uid="{00000000-0005-0000-0000-0000A8C10000}"/>
    <cellStyle name="PSHeading 2 2 2 15" xfId="49679" xr:uid="{00000000-0005-0000-0000-0000A9C10000}"/>
    <cellStyle name="PSHeading 2 2 2 15 2" xfId="49680" xr:uid="{00000000-0005-0000-0000-0000AAC10000}"/>
    <cellStyle name="PSHeading 2 2 2 16" xfId="49681" xr:uid="{00000000-0005-0000-0000-0000ABC10000}"/>
    <cellStyle name="PSHeading 2 2 2 16 2" xfId="49682" xr:uid="{00000000-0005-0000-0000-0000ACC10000}"/>
    <cellStyle name="PSHeading 2 2 2 17" xfId="49683" xr:uid="{00000000-0005-0000-0000-0000ADC10000}"/>
    <cellStyle name="PSHeading 2 2 2 17 2" xfId="49684" xr:uid="{00000000-0005-0000-0000-0000AEC10000}"/>
    <cellStyle name="PSHeading 2 2 2 18" xfId="49685" xr:uid="{00000000-0005-0000-0000-0000AFC10000}"/>
    <cellStyle name="PSHeading 2 2 2 18 2" xfId="49686" xr:uid="{00000000-0005-0000-0000-0000B0C10000}"/>
    <cellStyle name="PSHeading 2 2 2 19" xfId="49687" xr:uid="{00000000-0005-0000-0000-0000B1C10000}"/>
    <cellStyle name="PSHeading 2 2 2 19 2" xfId="49688" xr:uid="{00000000-0005-0000-0000-0000B2C10000}"/>
    <cellStyle name="PSHeading 2 2 2 2" xfId="49689" xr:uid="{00000000-0005-0000-0000-0000B3C10000}"/>
    <cellStyle name="PSHeading 2 2 2 2 10" xfId="49690" xr:uid="{00000000-0005-0000-0000-0000B4C10000}"/>
    <cellStyle name="PSHeading 2 2 2 2 10 2" xfId="49691" xr:uid="{00000000-0005-0000-0000-0000B5C10000}"/>
    <cellStyle name="PSHeading 2 2 2 2 11" xfId="49692" xr:uid="{00000000-0005-0000-0000-0000B6C10000}"/>
    <cellStyle name="PSHeading 2 2 2 2 11 2" xfId="49693" xr:uid="{00000000-0005-0000-0000-0000B7C10000}"/>
    <cellStyle name="PSHeading 2 2 2 2 12" xfId="49694" xr:uid="{00000000-0005-0000-0000-0000B8C10000}"/>
    <cellStyle name="PSHeading 2 2 2 2 12 2" xfId="49695" xr:uid="{00000000-0005-0000-0000-0000B9C10000}"/>
    <cellStyle name="PSHeading 2 2 2 2 13" xfId="49696" xr:uid="{00000000-0005-0000-0000-0000BAC10000}"/>
    <cellStyle name="PSHeading 2 2 2 2 13 2" xfId="49697" xr:uid="{00000000-0005-0000-0000-0000BBC10000}"/>
    <cellStyle name="PSHeading 2 2 2 2 14" xfId="49698" xr:uid="{00000000-0005-0000-0000-0000BCC10000}"/>
    <cellStyle name="PSHeading 2 2 2 2 14 2" xfId="49699" xr:uid="{00000000-0005-0000-0000-0000BDC10000}"/>
    <cellStyle name="PSHeading 2 2 2 2 15" xfId="49700" xr:uid="{00000000-0005-0000-0000-0000BEC10000}"/>
    <cellStyle name="PSHeading 2 2 2 2 15 2" xfId="49701" xr:uid="{00000000-0005-0000-0000-0000BFC10000}"/>
    <cellStyle name="PSHeading 2 2 2 2 16" xfId="49702" xr:uid="{00000000-0005-0000-0000-0000C0C10000}"/>
    <cellStyle name="PSHeading 2 2 2 2 16 2" xfId="49703" xr:uid="{00000000-0005-0000-0000-0000C1C10000}"/>
    <cellStyle name="PSHeading 2 2 2 2 17" xfId="49704" xr:uid="{00000000-0005-0000-0000-0000C2C10000}"/>
    <cellStyle name="PSHeading 2 2 2 2 17 2" xfId="49705" xr:uid="{00000000-0005-0000-0000-0000C3C10000}"/>
    <cellStyle name="PSHeading 2 2 2 2 18" xfId="49706" xr:uid="{00000000-0005-0000-0000-0000C4C10000}"/>
    <cellStyle name="PSHeading 2 2 2 2 18 2" xfId="49707" xr:uid="{00000000-0005-0000-0000-0000C5C10000}"/>
    <cellStyle name="PSHeading 2 2 2 2 19" xfId="49708" xr:uid="{00000000-0005-0000-0000-0000C6C10000}"/>
    <cellStyle name="PSHeading 2 2 2 2 19 2" xfId="49709" xr:uid="{00000000-0005-0000-0000-0000C7C10000}"/>
    <cellStyle name="PSHeading 2 2 2 2 2" xfId="49710" xr:uid="{00000000-0005-0000-0000-0000C8C10000}"/>
    <cellStyle name="PSHeading 2 2 2 2 2 2" xfId="49711" xr:uid="{00000000-0005-0000-0000-0000C9C10000}"/>
    <cellStyle name="PSHeading 2 2 2 2 20" xfId="49712" xr:uid="{00000000-0005-0000-0000-0000CAC10000}"/>
    <cellStyle name="PSHeading 2 2 2 2 3" xfId="49713" xr:uid="{00000000-0005-0000-0000-0000CBC10000}"/>
    <cellStyle name="PSHeading 2 2 2 2 3 2" xfId="49714" xr:uid="{00000000-0005-0000-0000-0000CCC10000}"/>
    <cellStyle name="PSHeading 2 2 2 2 4" xfId="49715" xr:uid="{00000000-0005-0000-0000-0000CDC10000}"/>
    <cellStyle name="PSHeading 2 2 2 2 4 2" xfId="49716" xr:uid="{00000000-0005-0000-0000-0000CEC10000}"/>
    <cellStyle name="PSHeading 2 2 2 2 5" xfId="49717" xr:uid="{00000000-0005-0000-0000-0000CFC10000}"/>
    <cellStyle name="PSHeading 2 2 2 2 5 2" xfId="49718" xr:uid="{00000000-0005-0000-0000-0000D0C10000}"/>
    <cellStyle name="PSHeading 2 2 2 2 6" xfId="49719" xr:uid="{00000000-0005-0000-0000-0000D1C10000}"/>
    <cellStyle name="PSHeading 2 2 2 2 6 2" xfId="49720" xr:uid="{00000000-0005-0000-0000-0000D2C10000}"/>
    <cellStyle name="PSHeading 2 2 2 2 7" xfId="49721" xr:uid="{00000000-0005-0000-0000-0000D3C10000}"/>
    <cellStyle name="PSHeading 2 2 2 2 7 2" xfId="49722" xr:uid="{00000000-0005-0000-0000-0000D4C10000}"/>
    <cellStyle name="PSHeading 2 2 2 2 8" xfId="49723" xr:uid="{00000000-0005-0000-0000-0000D5C10000}"/>
    <cellStyle name="PSHeading 2 2 2 2 8 2" xfId="49724" xr:uid="{00000000-0005-0000-0000-0000D6C10000}"/>
    <cellStyle name="PSHeading 2 2 2 2 9" xfId="49725" xr:uid="{00000000-0005-0000-0000-0000D7C10000}"/>
    <cellStyle name="PSHeading 2 2 2 2 9 2" xfId="49726" xr:uid="{00000000-0005-0000-0000-0000D8C10000}"/>
    <cellStyle name="PSHeading 2 2 2 20" xfId="49727" xr:uid="{00000000-0005-0000-0000-0000D9C10000}"/>
    <cellStyle name="PSHeading 2 2 2 20 2" xfId="49728" xr:uid="{00000000-0005-0000-0000-0000DAC10000}"/>
    <cellStyle name="PSHeading 2 2 2 21" xfId="49729" xr:uid="{00000000-0005-0000-0000-0000DBC10000}"/>
    <cellStyle name="PSHeading 2 2 2 21 2" xfId="49730" xr:uid="{00000000-0005-0000-0000-0000DCC10000}"/>
    <cellStyle name="PSHeading 2 2 2 22" xfId="49731" xr:uid="{00000000-0005-0000-0000-0000DDC10000}"/>
    <cellStyle name="PSHeading 2 2 2 22 2" xfId="49732" xr:uid="{00000000-0005-0000-0000-0000DEC10000}"/>
    <cellStyle name="PSHeading 2 2 2 23" xfId="49733" xr:uid="{00000000-0005-0000-0000-0000DFC10000}"/>
    <cellStyle name="PSHeading 2 2 2 3" xfId="49734" xr:uid="{00000000-0005-0000-0000-0000E0C10000}"/>
    <cellStyle name="PSHeading 2 2 2 3 10" xfId="49735" xr:uid="{00000000-0005-0000-0000-0000E1C10000}"/>
    <cellStyle name="PSHeading 2 2 2 3 10 2" xfId="49736" xr:uid="{00000000-0005-0000-0000-0000E2C10000}"/>
    <cellStyle name="PSHeading 2 2 2 3 11" xfId="49737" xr:uid="{00000000-0005-0000-0000-0000E3C10000}"/>
    <cellStyle name="PSHeading 2 2 2 3 11 2" xfId="49738" xr:uid="{00000000-0005-0000-0000-0000E4C10000}"/>
    <cellStyle name="PSHeading 2 2 2 3 12" xfId="49739" xr:uid="{00000000-0005-0000-0000-0000E5C10000}"/>
    <cellStyle name="PSHeading 2 2 2 3 12 2" xfId="49740" xr:uid="{00000000-0005-0000-0000-0000E6C10000}"/>
    <cellStyle name="PSHeading 2 2 2 3 13" xfId="49741" xr:uid="{00000000-0005-0000-0000-0000E7C10000}"/>
    <cellStyle name="PSHeading 2 2 2 3 13 2" xfId="49742" xr:uid="{00000000-0005-0000-0000-0000E8C10000}"/>
    <cellStyle name="PSHeading 2 2 2 3 14" xfId="49743" xr:uid="{00000000-0005-0000-0000-0000E9C10000}"/>
    <cellStyle name="PSHeading 2 2 2 3 14 2" xfId="49744" xr:uid="{00000000-0005-0000-0000-0000EAC10000}"/>
    <cellStyle name="PSHeading 2 2 2 3 15" xfId="49745" xr:uid="{00000000-0005-0000-0000-0000EBC10000}"/>
    <cellStyle name="PSHeading 2 2 2 3 15 2" xfId="49746" xr:uid="{00000000-0005-0000-0000-0000ECC10000}"/>
    <cellStyle name="PSHeading 2 2 2 3 16" xfId="49747" xr:uid="{00000000-0005-0000-0000-0000EDC10000}"/>
    <cellStyle name="PSHeading 2 2 2 3 16 2" xfId="49748" xr:uid="{00000000-0005-0000-0000-0000EEC10000}"/>
    <cellStyle name="PSHeading 2 2 2 3 17" xfId="49749" xr:uid="{00000000-0005-0000-0000-0000EFC10000}"/>
    <cellStyle name="PSHeading 2 2 2 3 17 2" xfId="49750" xr:uid="{00000000-0005-0000-0000-0000F0C10000}"/>
    <cellStyle name="PSHeading 2 2 2 3 18" xfId="49751" xr:uid="{00000000-0005-0000-0000-0000F1C10000}"/>
    <cellStyle name="PSHeading 2 2 2 3 18 2" xfId="49752" xr:uid="{00000000-0005-0000-0000-0000F2C10000}"/>
    <cellStyle name="PSHeading 2 2 2 3 19" xfId="49753" xr:uid="{00000000-0005-0000-0000-0000F3C10000}"/>
    <cellStyle name="PSHeading 2 2 2 3 19 2" xfId="49754" xr:uid="{00000000-0005-0000-0000-0000F4C10000}"/>
    <cellStyle name="PSHeading 2 2 2 3 2" xfId="49755" xr:uid="{00000000-0005-0000-0000-0000F5C10000}"/>
    <cellStyle name="PSHeading 2 2 2 3 2 2" xfId="49756" xr:uid="{00000000-0005-0000-0000-0000F6C10000}"/>
    <cellStyle name="PSHeading 2 2 2 3 20" xfId="49757" xr:uid="{00000000-0005-0000-0000-0000F7C10000}"/>
    <cellStyle name="PSHeading 2 2 2 3 3" xfId="49758" xr:uid="{00000000-0005-0000-0000-0000F8C10000}"/>
    <cellStyle name="PSHeading 2 2 2 3 3 2" xfId="49759" xr:uid="{00000000-0005-0000-0000-0000F9C10000}"/>
    <cellStyle name="PSHeading 2 2 2 3 4" xfId="49760" xr:uid="{00000000-0005-0000-0000-0000FAC10000}"/>
    <cellStyle name="PSHeading 2 2 2 3 4 2" xfId="49761" xr:uid="{00000000-0005-0000-0000-0000FBC10000}"/>
    <cellStyle name="PSHeading 2 2 2 3 5" xfId="49762" xr:uid="{00000000-0005-0000-0000-0000FCC10000}"/>
    <cellStyle name="PSHeading 2 2 2 3 5 2" xfId="49763" xr:uid="{00000000-0005-0000-0000-0000FDC10000}"/>
    <cellStyle name="PSHeading 2 2 2 3 6" xfId="49764" xr:uid="{00000000-0005-0000-0000-0000FEC10000}"/>
    <cellStyle name="PSHeading 2 2 2 3 6 2" xfId="49765" xr:uid="{00000000-0005-0000-0000-0000FFC10000}"/>
    <cellStyle name="PSHeading 2 2 2 3 7" xfId="49766" xr:uid="{00000000-0005-0000-0000-000000C20000}"/>
    <cellStyle name="PSHeading 2 2 2 3 7 2" xfId="49767" xr:uid="{00000000-0005-0000-0000-000001C20000}"/>
    <cellStyle name="PSHeading 2 2 2 3 8" xfId="49768" xr:uid="{00000000-0005-0000-0000-000002C20000}"/>
    <cellStyle name="PSHeading 2 2 2 3 8 2" xfId="49769" xr:uid="{00000000-0005-0000-0000-000003C20000}"/>
    <cellStyle name="PSHeading 2 2 2 3 9" xfId="49770" xr:uid="{00000000-0005-0000-0000-000004C20000}"/>
    <cellStyle name="PSHeading 2 2 2 3 9 2" xfId="49771" xr:uid="{00000000-0005-0000-0000-000005C20000}"/>
    <cellStyle name="PSHeading 2 2 2 4" xfId="49772" xr:uid="{00000000-0005-0000-0000-000006C20000}"/>
    <cellStyle name="PSHeading 2 2 2 4 10" xfId="49773" xr:uid="{00000000-0005-0000-0000-000007C20000}"/>
    <cellStyle name="PSHeading 2 2 2 4 10 2" xfId="49774" xr:uid="{00000000-0005-0000-0000-000008C20000}"/>
    <cellStyle name="PSHeading 2 2 2 4 11" xfId="49775" xr:uid="{00000000-0005-0000-0000-000009C20000}"/>
    <cellStyle name="PSHeading 2 2 2 4 11 2" xfId="49776" xr:uid="{00000000-0005-0000-0000-00000AC20000}"/>
    <cellStyle name="PSHeading 2 2 2 4 12" xfId="49777" xr:uid="{00000000-0005-0000-0000-00000BC20000}"/>
    <cellStyle name="PSHeading 2 2 2 4 12 2" xfId="49778" xr:uid="{00000000-0005-0000-0000-00000CC20000}"/>
    <cellStyle name="PSHeading 2 2 2 4 13" xfId="49779" xr:uid="{00000000-0005-0000-0000-00000DC20000}"/>
    <cellStyle name="PSHeading 2 2 2 4 13 2" xfId="49780" xr:uid="{00000000-0005-0000-0000-00000EC20000}"/>
    <cellStyle name="PSHeading 2 2 2 4 14" xfId="49781" xr:uid="{00000000-0005-0000-0000-00000FC20000}"/>
    <cellStyle name="PSHeading 2 2 2 4 14 2" xfId="49782" xr:uid="{00000000-0005-0000-0000-000010C20000}"/>
    <cellStyle name="PSHeading 2 2 2 4 15" xfId="49783" xr:uid="{00000000-0005-0000-0000-000011C20000}"/>
    <cellStyle name="PSHeading 2 2 2 4 15 2" xfId="49784" xr:uid="{00000000-0005-0000-0000-000012C20000}"/>
    <cellStyle name="PSHeading 2 2 2 4 16" xfId="49785" xr:uid="{00000000-0005-0000-0000-000013C20000}"/>
    <cellStyle name="PSHeading 2 2 2 4 16 2" xfId="49786" xr:uid="{00000000-0005-0000-0000-000014C20000}"/>
    <cellStyle name="PSHeading 2 2 2 4 17" xfId="49787" xr:uid="{00000000-0005-0000-0000-000015C20000}"/>
    <cellStyle name="PSHeading 2 2 2 4 17 2" xfId="49788" xr:uid="{00000000-0005-0000-0000-000016C20000}"/>
    <cellStyle name="PSHeading 2 2 2 4 18" xfId="49789" xr:uid="{00000000-0005-0000-0000-000017C20000}"/>
    <cellStyle name="PSHeading 2 2 2 4 18 2" xfId="49790" xr:uid="{00000000-0005-0000-0000-000018C20000}"/>
    <cellStyle name="PSHeading 2 2 2 4 19" xfId="49791" xr:uid="{00000000-0005-0000-0000-000019C20000}"/>
    <cellStyle name="PSHeading 2 2 2 4 19 2" xfId="49792" xr:uid="{00000000-0005-0000-0000-00001AC20000}"/>
    <cellStyle name="PSHeading 2 2 2 4 2" xfId="49793" xr:uid="{00000000-0005-0000-0000-00001BC20000}"/>
    <cellStyle name="PSHeading 2 2 2 4 2 10" xfId="49794" xr:uid="{00000000-0005-0000-0000-00001CC20000}"/>
    <cellStyle name="PSHeading 2 2 2 4 2 10 2" xfId="49795" xr:uid="{00000000-0005-0000-0000-00001DC20000}"/>
    <cellStyle name="PSHeading 2 2 2 4 2 11" xfId="49796" xr:uid="{00000000-0005-0000-0000-00001EC20000}"/>
    <cellStyle name="PSHeading 2 2 2 4 2 11 2" xfId="49797" xr:uid="{00000000-0005-0000-0000-00001FC20000}"/>
    <cellStyle name="PSHeading 2 2 2 4 2 12" xfId="49798" xr:uid="{00000000-0005-0000-0000-000020C20000}"/>
    <cellStyle name="PSHeading 2 2 2 4 2 12 2" xfId="49799" xr:uid="{00000000-0005-0000-0000-000021C20000}"/>
    <cellStyle name="PSHeading 2 2 2 4 2 13" xfId="49800" xr:uid="{00000000-0005-0000-0000-000022C20000}"/>
    <cellStyle name="PSHeading 2 2 2 4 2 13 2" xfId="49801" xr:uid="{00000000-0005-0000-0000-000023C20000}"/>
    <cellStyle name="PSHeading 2 2 2 4 2 14" xfId="49802" xr:uid="{00000000-0005-0000-0000-000024C20000}"/>
    <cellStyle name="PSHeading 2 2 2 4 2 14 2" xfId="49803" xr:uid="{00000000-0005-0000-0000-000025C20000}"/>
    <cellStyle name="PSHeading 2 2 2 4 2 15" xfId="49804" xr:uid="{00000000-0005-0000-0000-000026C20000}"/>
    <cellStyle name="PSHeading 2 2 2 4 2 15 2" xfId="49805" xr:uid="{00000000-0005-0000-0000-000027C20000}"/>
    <cellStyle name="PSHeading 2 2 2 4 2 16" xfId="49806" xr:uid="{00000000-0005-0000-0000-000028C20000}"/>
    <cellStyle name="PSHeading 2 2 2 4 2 16 2" xfId="49807" xr:uid="{00000000-0005-0000-0000-000029C20000}"/>
    <cellStyle name="PSHeading 2 2 2 4 2 17" xfId="49808" xr:uid="{00000000-0005-0000-0000-00002AC20000}"/>
    <cellStyle name="PSHeading 2 2 2 4 2 17 2" xfId="49809" xr:uid="{00000000-0005-0000-0000-00002BC20000}"/>
    <cellStyle name="PSHeading 2 2 2 4 2 18" xfId="49810" xr:uid="{00000000-0005-0000-0000-00002CC20000}"/>
    <cellStyle name="PSHeading 2 2 2 4 2 18 2" xfId="49811" xr:uid="{00000000-0005-0000-0000-00002DC20000}"/>
    <cellStyle name="PSHeading 2 2 2 4 2 19" xfId="49812" xr:uid="{00000000-0005-0000-0000-00002EC20000}"/>
    <cellStyle name="PSHeading 2 2 2 4 2 19 2" xfId="49813" xr:uid="{00000000-0005-0000-0000-00002FC20000}"/>
    <cellStyle name="PSHeading 2 2 2 4 2 2" xfId="49814" xr:uid="{00000000-0005-0000-0000-000030C20000}"/>
    <cellStyle name="PSHeading 2 2 2 4 2 2 2" xfId="49815" xr:uid="{00000000-0005-0000-0000-000031C20000}"/>
    <cellStyle name="PSHeading 2 2 2 4 2 20" xfId="49816" xr:uid="{00000000-0005-0000-0000-000032C20000}"/>
    <cellStyle name="PSHeading 2 2 2 4 2 3" xfId="49817" xr:uid="{00000000-0005-0000-0000-000033C20000}"/>
    <cellStyle name="PSHeading 2 2 2 4 2 3 2" xfId="49818" xr:uid="{00000000-0005-0000-0000-000034C20000}"/>
    <cellStyle name="PSHeading 2 2 2 4 2 4" xfId="49819" xr:uid="{00000000-0005-0000-0000-000035C20000}"/>
    <cellStyle name="PSHeading 2 2 2 4 2 4 2" xfId="49820" xr:uid="{00000000-0005-0000-0000-000036C20000}"/>
    <cellStyle name="PSHeading 2 2 2 4 2 5" xfId="49821" xr:uid="{00000000-0005-0000-0000-000037C20000}"/>
    <cellStyle name="PSHeading 2 2 2 4 2 5 2" xfId="49822" xr:uid="{00000000-0005-0000-0000-000038C20000}"/>
    <cellStyle name="PSHeading 2 2 2 4 2 6" xfId="49823" xr:uid="{00000000-0005-0000-0000-000039C20000}"/>
    <cellStyle name="PSHeading 2 2 2 4 2 6 2" xfId="49824" xr:uid="{00000000-0005-0000-0000-00003AC20000}"/>
    <cellStyle name="PSHeading 2 2 2 4 2 7" xfId="49825" xr:uid="{00000000-0005-0000-0000-00003BC20000}"/>
    <cellStyle name="PSHeading 2 2 2 4 2 7 2" xfId="49826" xr:uid="{00000000-0005-0000-0000-00003CC20000}"/>
    <cellStyle name="PSHeading 2 2 2 4 2 8" xfId="49827" xr:uid="{00000000-0005-0000-0000-00003DC20000}"/>
    <cellStyle name="PSHeading 2 2 2 4 2 8 2" xfId="49828" xr:uid="{00000000-0005-0000-0000-00003EC20000}"/>
    <cellStyle name="PSHeading 2 2 2 4 2 9" xfId="49829" xr:uid="{00000000-0005-0000-0000-00003FC20000}"/>
    <cellStyle name="PSHeading 2 2 2 4 2 9 2" xfId="49830" xr:uid="{00000000-0005-0000-0000-000040C20000}"/>
    <cellStyle name="PSHeading 2 2 2 4 20" xfId="49831" xr:uid="{00000000-0005-0000-0000-000041C20000}"/>
    <cellStyle name="PSHeading 2 2 2 4 20 2" xfId="49832" xr:uid="{00000000-0005-0000-0000-000042C20000}"/>
    <cellStyle name="PSHeading 2 2 2 4 21" xfId="49833" xr:uid="{00000000-0005-0000-0000-000043C20000}"/>
    <cellStyle name="PSHeading 2 2 2 4 3" xfId="49834" xr:uid="{00000000-0005-0000-0000-000044C20000}"/>
    <cellStyle name="PSHeading 2 2 2 4 3 2" xfId="49835" xr:uid="{00000000-0005-0000-0000-000045C20000}"/>
    <cellStyle name="PSHeading 2 2 2 4 4" xfId="49836" xr:uid="{00000000-0005-0000-0000-000046C20000}"/>
    <cellStyle name="PSHeading 2 2 2 4 4 2" xfId="49837" xr:uid="{00000000-0005-0000-0000-000047C20000}"/>
    <cellStyle name="PSHeading 2 2 2 4 5" xfId="49838" xr:uid="{00000000-0005-0000-0000-000048C20000}"/>
    <cellStyle name="PSHeading 2 2 2 4 5 2" xfId="49839" xr:uid="{00000000-0005-0000-0000-000049C20000}"/>
    <cellStyle name="PSHeading 2 2 2 4 6" xfId="49840" xr:uid="{00000000-0005-0000-0000-00004AC20000}"/>
    <cellStyle name="PSHeading 2 2 2 4 6 2" xfId="49841" xr:uid="{00000000-0005-0000-0000-00004BC20000}"/>
    <cellStyle name="PSHeading 2 2 2 4 7" xfId="49842" xr:uid="{00000000-0005-0000-0000-00004CC20000}"/>
    <cellStyle name="PSHeading 2 2 2 4 7 2" xfId="49843" xr:uid="{00000000-0005-0000-0000-00004DC20000}"/>
    <cellStyle name="PSHeading 2 2 2 4 8" xfId="49844" xr:uid="{00000000-0005-0000-0000-00004EC20000}"/>
    <cellStyle name="PSHeading 2 2 2 4 8 2" xfId="49845" xr:uid="{00000000-0005-0000-0000-00004FC20000}"/>
    <cellStyle name="PSHeading 2 2 2 4 9" xfId="49846" xr:uid="{00000000-0005-0000-0000-000050C20000}"/>
    <cellStyle name="PSHeading 2 2 2 4 9 2" xfId="49847" xr:uid="{00000000-0005-0000-0000-000051C20000}"/>
    <cellStyle name="PSHeading 2 2 2 5" xfId="49848" xr:uid="{00000000-0005-0000-0000-000052C20000}"/>
    <cellStyle name="PSHeading 2 2 2 5 2" xfId="49849" xr:uid="{00000000-0005-0000-0000-000053C20000}"/>
    <cellStyle name="PSHeading 2 2 2 6" xfId="49850" xr:uid="{00000000-0005-0000-0000-000054C20000}"/>
    <cellStyle name="PSHeading 2 2 2 6 2" xfId="49851" xr:uid="{00000000-0005-0000-0000-000055C20000}"/>
    <cellStyle name="PSHeading 2 2 2 7" xfId="49852" xr:uid="{00000000-0005-0000-0000-000056C20000}"/>
    <cellStyle name="PSHeading 2 2 2 7 2" xfId="49853" xr:uid="{00000000-0005-0000-0000-000057C20000}"/>
    <cellStyle name="PSHeading 2 2 2 8" xfId="49854" xr:uid="{00000000-0005-0000-0000-000058C20000}"/>
    <cellStyle name="PSHeading 2 2 2 8 2" xfId="49855" xr:uid="{00000000-0005-0000-0000-000059C20000}"/>
    <cellStyle name="PSHeading 2 2 2 9" xfId="49856" xr:uid="{00000000-0005-0000-0000-00005AC20000}"/>
    <cellStyle name="PSHeading 2 2 2 9 2" xfId="49857" xr:uid="{00000000-0005-0000-0000-00005BC20000}"/>
    <cellStyle name="PSHeading 2 2 2_FROM LOCAL GAAP  TO IFRS" xfId="49858" xr:uid="{00000000-0005-0000-0000-00005CC20000}"/>
    <cellStyle name="PSHeading 2 2 20" xfId="49859" xr:uid="{00000000-0005-0000-0000-00005DC20000}"/>
    <cellStyle name="PSHeading 2 2 20 2" xfId="49860" xr:uid="{00000000-0005-0000-0000-00005EC20000}"/>
    <cellStyle name="PSHeading 2 2 21" xfId="49861" xr:uid="{00000000-0005-0000-0000-00005FC20000}"/>
    <cellStyle name="PSHeading 2 2 21 2" xfId="49862" xr:uid="{00000000-0005-0000-0000-000060C20000}"/>
    <cellStyle name="PSHeading 2 2 22" xfId="49863" xr:uid="{00000000-0005-0000-0000-000061C20000}"/>
    <cellStyle name="PSHeading 2 2 3" xfId="49864" xr:uid="{00000000-0005-0000-0000-000062C20000}"/>
    <cellStyle name="PSHeading 2 2 3 10" xfId="49865" xr:uid="{00000000-0005-0000-0000-000063C20000}"/>
    <cellStyle name="PSHeading 2 2 3 10 2" xfId="49866" xr:uid="{00000000-0005-0000-0000-000064C20000}"/>
    <cellStyle name="PSHeading 2 2 3 11" xfId="49867" xr:uid="{00000000-0005-0000-0000-000065C20000}"/>
    <cellStyle name="PSHeading 2 2 3 11 2" xfId="49868" xr:uid="{00000000-0005-0000-0000-000066C20000}"/>
    <cellStyle name="PSHeading 2 2 3 12" xfId="49869" xr:uid="{00000000-0005-0000-0000-000067C20000}"/>
    <cellStyle name="PSHeading 2 2 3 12 2" xfId="49870" xr:uid="{00000000-0005-0000-0000-000068C20000}"/>
    <cellStyle name="PSHeading 2 2 3 13" xfId="49871" xr:uid="{00000000-0005-0000-0000-000069C20000}"/>
    <cellStyle name="PSHeading 2 2 3 13 2" xfId="49872" xr:uid="{00000000-0005-0000-0000-00006AC20000}"/>
    <cellStyle name="PSHeading 2 2 3 14" xfId="49873" xr:uid="{00000000-0005-0000-0000-00006BC20000}"/>
    <cellStyle name="PSHeading 2 2 3 14 2" xfId="49874" xr:uid="{00000000-0005-0000-0000-00006CC20000}"/>
    <cellStyle name="PSHeading 2 2 3 15" xfId="49875" xr:uid="{00000000-0005-0000-0000-00006DC20000}"/>
    <cellStyle name="PSHeading 2 2 3 15 2" xfId="49876" xr:uid="{00000000-0005-0000-0000-00006EC20000}"/>
    <cellStyle name="PSHeading 2 2 3 16" xfId="49877" xr:uid="{00000000-0005-0000-0000-00006FC20000}"/>
    <cellStyle name="PSHeading 2 2 3 16 2" xfId="49878" xr:uid="{00000000-0005-0000-0000-000070C20000}"/>
    <cellStyle name="PSHeading 2 2 3 17" xfId="49879" xr:uid="{00000000-0005-0000-0000-000071C20000}"/>
    <cellStyle name="PSHeading 2 2 3 17 2" xfId="49880" xr:uid="{00000000-0005-0000-0000-000072C20000}"/>
    <cellStyle name="PSHeading 2 2 3 18" xfId="49881" xr:uid="{00000000-0005-0000-0000-000073C20000}"/>
    <cellStyle name="PSHeading 2 2 3 18 2" xfId="49882" xr:uid="{00000000-0005-0000-0000-000074C20000}"/>
    <cellStyle name="PSHeading 2 2 3 19" xfId="49883" xr:uid="{00000000-0005-0000-0000-000075C20000}"/>
    <cellStyle name="PSHeading 2 2 3 19 2" xfId="49884" xr:uid="{00000000-0005-0000-0000-000076C20000}"/>
    <cellStyle name="PSHeading 2 2 3 2" xfId="49885" xr:uid="{00000000-0005-0000-0000-000077C20000}"/>
    <cellStyle name="PSHeading 2 2 3 2 2" xfId="49886" xr:uid="{00000000-0005-0000-0000-000078C20000}"/>
    <cellStyle name="PSHeading 2 2 3 20" xfId="49887" xr:uid="{00000000-0005-0000-0000-000079C20000}"/>
    <cellStyle name="PSHeading 2 2 3 3" xfId="49888" xr:uid="{00000000-0005-0000-0000-00007AC20000}"/>
    <cellStyle name="PSHeading 2 2 3 3 2" xfId="49889" xr:uid="{00000000-0005-0000-0000-00007BC20000}"/>
    <cellStyle name="PSHeading 2 2 3 4" xfId="49890" xr:uid="{00000000-0005-0000-0000-00007CC20000}"/>
    <cellStyle name="PSHeading 2 2 3 4 2" xfId="49891" xr:uid="{00000000-0005-0000-0000-00007DC20000}"/>
    <cellStyle name="PSHeading 2 2 3 5" xfId="49892" xr:uid="{00000000-0005-0000-0000-00007EC20000}"/>
    <cellStyle name="PSHeading 2 2 3 5 2" xfId="49893" xr:uid="{00000000-0005-0000-0000-00007FC20000}"/>
    <cellStyle name="PSHeading 2 2 3 6" xfId="49894" xr:uid="{00000000-0005-0000-0000-000080C20000}"/>
    <cellStyle name="PSHeading 2 2 3 6 2" xfId="49895" xr:uid="{00000000-0005-0000-0000-000081C20000}"/>
    <cellStyle name="PSHeading 2 2 3 7" xfId="49896" xr:uid="{00000000-0005-0000-0000-000082C20000}"/>
    <cellStyle name="PSHeading 2 2 3 7 2" xfId="49897" xr:uid="{00000000-0005-0000-0000-000083C20000}"/>
    <cellStyle name="PSHeading 2 2 3 8" xfId="49898" xr:uid="{00000000-0005-0000-0000-000084C20000}"/>
    <cellStyle name="PSHeading 2 2 3 8 2" xfId="49899" xr:uid="{00000000-0005-0000-0000-000085C20000}"/>
    <cellStyle name="PSHeading 2 2 3 9" xfId="49900" xr:uid="{00000000-0005-0000-0000-000086C20000}"/>
    <cellStyle name="PSHeading 2 2 3 9 2" xfId="49901" xr:uid="{00000000-0005-0000-0000-000087C20000}"/>
    <cellStyle name="PSHeading 2 2 4" xfId="49902" xr:uid="{00000000-0005-0000-0000-000088C20000}"/>
    <cellStyle name="PSHeading 2 2 4 2" xfId="49903" xr:uid="{00000000-0005-0000-0000-000089C20000}"/>
    <cellStyle name="PSHeading 2 2 5" xfId="49904" xr:uid="{00000000-0005-0000-0000-00008AC20000}"/>
    <cellStyle name="PSHeading 2 2 5 2" xfId="49905" xr:uid="{00000000-0005-0000-0000-00008BC20000}"/>
    <cellStyle name="PSHeading 2 2 6" xfId="49906" xr:uid="{00000000-0005-0000-0000-00008CC20000}"/>
    <cellStyle name="PSHeading 2 2 6 2" xfId="49907" xr:uid="{00000000-0005-0000-0000-00008DC20000}"/>
    <cellStyle name="PSHeading 2 2 7" xfId="49908" xr:uid="{00000000-0005-0000-0000-00008EC20000}"/>
    <cellStyle name="PSHeading 2 2 7 2" xfId="49909" xr:uid="{00000000-0005-0000-0000-00008FC20000}"/>
    <cellStyle name="PSHeading 2 2 8" xfId="49910" xr:uid="{00000000-0005-0000-0000-000090C20000}"/>
    <cellStyle name="PSHeading 2 2 8 2" xfId="49911" xr:uid="{00000000-0005-0000-0000-000091C20000}"/>
    <cellStyle name="PSHeading 2 2 9" xfId="49912" xr:uid="{00000000-0005-0000-0000-000092C20000}"/>
    <cellStyle name="PSHeading 2 2 9 2" xfId="49913" xr:uid="{00000000-0005-0000-0000-000093C20000}"/>
    <cellStyle name="PSHeading 2 2_FROM LOCAL GAAP  TO IFRS" xfId="49914" xr:uid="{00000000-0005-0000-0000-000094C20000}"/>
    <cellStyle name="PSHeading 2 20" xfId="49915" xr:uid="{00000000-0005-0000-0000-000095C20000}"/>
    <cellStyle name="PSHeading 2 20 2" xfId="49916" xr:uid="{00000000-0005-0000-0000-000096C20000}"/>
    <cellStyle name="PSHeading 2 21" xfId="49917" xr:uid="{00000000-0005-0000-0000-000097C20000}"/>
    <cellStyle name="PSHeading 2 21 2" xfId="49918" xr:uid="{00000000-0005-0000-0000-000098C20000}"/>
    <cellStyle name="PSHeading 2 22" xfId="49919" xr:uid="{00000000-0005-0000-0000-000099C20000}"/>
    <cellStyle name="PSHeading 2 3" xfId="49920" xr:uid="{00000000-0005-0000-0000-00009AC20000}"/>
    <cellStyle name="PSHeading 2 3 10" xfId="49921" xr:uid="{00000000-0005-0000-0000-00009BC20000}"/>
    <cellStyle name="PSHeading 2 3 10 2" xfId="49922" xr:uid="{00000000-0005-0000-0000-00009CC20000}"/>
    <cellStyle name="PSHeading 2 3 11" xfId="49923" xr:uid="{00000000-0005-0000-0000-00009DC20000}"/>
    <cellStyle name="PSHeading 2 3 11 2" xfId="49924" xr:uid="{00000000-0005-0000-0000-00009EC20000}"/>
    <cellStyle name="PSHeading 2 3 12" xfId="49925" xr:uid="{00000000-0005-0000-0000-00009FC20000}"/>
    <cellStyle name="PSHeading 2 3 12 2" xfId="49926" xr:uid="{00000000-0005-0000-0000-0000A0C20000}"/>
    <cellStyle name="PSHeading 2 3 13" xfId="49927" xr:uid="{00000000-0005-0000-0000-0000A1C20000}"/>
    <cellStyle name="PSHeading 2 3 13 2" xfId="49928" xr:uid="{00000000-0005-0000-0000-0000A2C20000}"/>
    <cellStyle name="PSHeading 2 3 14" xfId="49929" xr:uid="{00000000-0005-0000-0000-0000A3C20000}"/>
    <cellStyle name="PSHeading 2 3 14 2" xfId="49930" xr:uid="{00000000-0005-0000-0000-0000A4C20000}"/>
    <cellStyle name="PSHeading 2 3 15" xfId="49931" xr:uid="{00000000-0005-0000-0000-0000A5C20000}"/>
    <cellStyle name="PSHeading 2 3 15 2" xfId="49932" xr:uid="{00000000-0005-0000-0000-0000A6C20000}"/>
    <cellStyle name="PSHeading 2 3 16" xfId="49933" xr:uid="{00000000-0005-0000-0000-0000A7C20000}"/>
    <cellStyle name="PSHeading 2 3 16 2" xfId="49934" xr:uid="{00000000-0005-0000-0000-0000A8C20000}"/>
    <cellStyle name="PSHeading 2 3 17" xfId="49935" xr:uid="{00000000-0005-0000-0000-0000A9C20000}"/>
    <cellStyle name="PSHeading 2 3 17 2" xfId="49936" xr:uid="{00000000-0005-0000-0000-0000AAC20000}"/>
    <cellStyle name="PSHeading 2 3 18" xfId="49937" xr:uid="{00000000-0005-0000-0000-0000ABC20000}"/>
    <cellStyle name="PSHeading 2 3 18 2" xfId="49938" xr:uid="{00000000-0005-0000-0000-0000ACC20000}"/>
    <cellStyle name="PSHeading 2 3 19" xfId="49939" xr:uid="{00000000-0005-0000-0000-0000ADC20000}"/>
    <cellStyle name="PSHeading 2 3 19 2" xfId="49940" xr:uid="{00000000-0005-0000-0000-0000AEC20000}"/>
    <cellStyle name="PSHeading 2 3 2" xfId="49941" xr:uid="{00000000-0005-0000-0000-0000AFC20000}"/>
    <cellStyle name="PSHeading 2 3 2 2" xfId="49942" xr:uid="{00000000-0005-0000-0000-0000B0C20000}"/>
    <cellStyle name="PSHeading 2 3 20" xfId="49943" xr:uid="{00000000-0005-0000-0000-0000B1C20000}"/>
    <cellStyle name="PSHeading 2 3 3" xfId="49944" xr:uid="{00000000-0005-0000-0000-0000B2C20000}"/>
    <cellStyle name="PSHeading 2 3 3 2" xfId="49945" xr:uid="{00000000-0005-0000-0000-0000B3C20000}"/>
    <cellStyle name="PSHeading 2 3 4" xfId="49946" xr:uid="{00000000-0005-0000-0000-0000B4C20000}"/>
    <cellStyle name="PSHeading 2 3 4 2" xfId="49947" xr:uid="{00000000-0005-0000-0000-0000B5C20000}"/>
    <cellStyle name="PSHeading 2 3 5" xfId="49948" xr:uid="{00000000-0005-0000-0000-0000B6C20000}"/>
    <cellStyle name="PSHeading 2 3 5 2" xfId="49949" xr:uid="{00000000-0005-0000-0000-0000B7C20000}"/>
    <cellStyle name="PSHeading 2 3 6" xfId="49950" xr:uid="{00000000-0005-0000-0000-0000B8C20000}"/>
    <cellStyle name="PSHeading 2 3 6 2" xfId="49951" xr:uid="{00000000-0005-0000-0000-0000B9C20000}"/>
    <cellStyle name="PSHeading 2 3 7" xfId="49952" xr:uid="{00000000-0005-0000-0000-0000BAC20000}"/>
    <cellStyle name="PSHeading 2 3 7 2" xfId="49953" xr:uid="{00000000-0005-0000-0000-0000BBC20000}"/>
    <cellStyle name="PSHeading 2 3 8" xfId="49954" xr:uid="{00000000-0005-0000-0000-0000BCC20000}"/>
    <cellStyle name="PSHeading 2 3 8 2" xfId="49955" xr:uid="{00000000-0005-0000-0000-0000BDC20000}"/>
    <cellStyle name="PSHeading 2 3 9" xfId="49956" xr:uid="{00000000-0005-0000-0000-0000BEC20000}"/>
    <cellStyle name="PSHeading 2 3 9 2" xfId="49957" xr:uid="{00000000-0005-0000-0000-0000BFC20000}"/>
    <cellStyle name="PSHeading 2 4" xfId="49958" xr:uid="{00000000-0005-0000-0000-0000C0C20000}"/>
    <cellStyle name="PSHeading 2 4 2" xfId="49959" xr:uid="{00000000-0005-0000-0000-0000C1C20000}"/>
    <cellStyle name="PSHeading 2 5" xfId="49960" xr:uid="{00000000-0005-0000-0000-0000C2C20000}"/>
    <cellStyle name="PSHeading 2 5 2" xfId="49961" xr:uid="{00000000-0005-0000-0000-0000C3C20000}"/>
    <cellStyle name="PSHeading 2 6" xfId="49962" xr:uid="{00000000-0005-0000-0000-0000C4C20000}"/>
    <cellStyle name="PSHeading 2 6 2" xfId="49963" xr:uid="{00000000-0005-0000-0000-0000C5C20000}"/>
    <cellStyle name="PSHeading 2 7" xfId="49964" xr:uid="{00000000-0005-0000-0000-0000C6C20000}"/>
    <cellStyle name="PSHeading 2 7 2" xfId="49965" xr:uid="{00000000-0005-0000-0000-0000C7C20000}"/>
    <cellStyle name="PSHeading 2 8" xfId="49966" xr:uid="{00000000-0005-0000-0000-0000C8C20000}"/>
    <cellStyle name="PSHeading 2 8 2" xfId="49967" xr:uid="{00000000-0005-0000-0000-0000C9C20000}"/>
    <cellStyle name="PSHeading 2 9" xfId="49968" xr:uid="{00000000-0005-0000-0000-0000CAC20000}"/>
    <cellStyle name="PSHeading 2 9 2" xfId="49969" xr:uid="{00000000-0005-0000-0000-0000CBC20000}"/>
    <cellStyle name="PSHeading 2_FROM LOCAL GAAP  TO IFRS" xfId="49970" xr:uid="{00000000-0005-0000-0000-0000CCC20000}"/>
    <cellStyle name="PSHeading 20" xfId="49971" xr:uid="{00000000-0005-0000-0000-0000CDC20000}"/>
    <cellStyle name="PSHeading 20 2" xfId="49972" xr:uid="{00000000-0005-0000-0000-0000CEC20000}"/>
    <cellStyle name="PSHeading 21" xfId="49973" xr:uid="{00000000-0005-0000-0000-0000CFC20000}"/>
    <cellStyle name="PSHeading 21 2" xfId="49974" xr:uid="{00000000-0005-0000-0000-0000D0C20000}"/>
    <cellStyle name="PSHeading 22" xfId="49975" xr:uid="{00000000-0005-0000-0000-0000D1C20000}"/>
    <cellStyle name="PSHeading 22 2" xfId="49976" xr:uid="{00000000-0005-0000-0000-0000D2C20000}"/>
    <cellStyle name="PSHeading 23" xfId="49977" xr:uid="{00000000-0005-0000-0000-0000D3C20000}"/>
    <cellStyle name="PSHeading 23 2" xfId="49978" xr:uid="{00000000-0005-0000-0000-0000D4C20000}"/>
    <cellStyle name="PSHeading 24" xfId="49979" xr:uid="{00000000-0005-0000-0000-0000D5C20000}"/>
    <cellStyle name="PSHeading 24 2" xfId="49980" xr:uid="{00000000-0005-0000-0000-0000D6C20000}"/>
    <cellStyle name="PSHeading 25" xfId="49981" xr:uid="{00000000-0005-0000-0000-0000D7C20000}"/>
    <cellStyle name="PSHeading 3" xfId="49982" xr:uid="{00000000-0005-0000-0000-0000D8C20000}"/>
    <cellStyle name="PSHeading 3 10" xfId="49983" xr:uid="{00000000-0005-0000-0000-0000D9C20000}"/>
    <cellStyle name="PSHeading 3 10 2" xfId="49984" xr:uid="{00000000-0005-0000-0000-0000DAC20000}"/>
    <cellStyle name="PSHeading 3 11" xfId="49985" xr:uid="{00000000-0005-0000-0000-0000DBC20000}"/>
    <cellStyle name="PSHeading 3 11 2" xfId="49986" xr:uid="{00000000-0005-0000-0000-0000DCC20000}"/>
    <cellStyle name="PSHeading 3 12" xfId="49987" xr:uid="{00000000-0005-0000-0000-0000DDC20000}"/>
    <cellStyle name="PSHeading 3 12 2" xfId="49988" xr:uid="{00000000-0005-0000-0000-0000DEC20000}"/>
    <cellStyle name="PSHeading 3 13" xfId="49989" xr:uid="{00000000-0005-0000-0000-0000DFC20000}"/>
    <cellStyle name="PSHeading 3 13 2" xfId="49990" xr:uid="{00000000-0005-0000-0000-0000E0C20000}"/>
    <cellStyle name="PSHeading 3 14" xfId="49991" xr:uid="{00000000-0005-0000-0000-0000E1C20000}"/>
    <cellStyle name="PSHeading 3 14 2" xfId="49992" xr:uid="{00000000-0005-0000-0000-0000E2C20000}"/>
    <cellStyle name="PSHeading 3 15" xfId="49993" xr:uid="{00000000-0005-0000-0000-0000E3C20000}"/>
    <cellStyle name="PSHeading 3 15 2" xfId="49994" xr:uid="{00000000-0005-0000-0000-0000E4C20000}"/>
    <cellStyle name="PSHeading 3 16" xfId="49995" xr:uid="{00000000-0005-0000-0000-0000E5C20000}"/>
    <cellStyle name="PSHeading 3 16 2" xfId="49996" xr:uid="{00000000-0005-0000-0000-0000E6C20000}"/>
    <cellStyle name="PSHeading 3 17" xfId="49997" xr:uid="{00000000-0005-0000-0000-0000E7C20000}"/>
    <cellStyle name="PSHeading 3 17 2" xfId="49998" xr:uid="{00000000-0005-0000-0000-0000E8C20000}"/>
    <cellStyle name="PSHeading 3 18" xfId="49999" xr:uid="{00000000-0005-0000-0000-0000E9C20000}"/>
    <cellStyle name="PSHeading 3 18 2" xfId="50000" xr:uid="{00000000-0005-0000-0000-0000EAC20000}"/>
    <cellStyle name="PSHeading 3 19" xfId="50001" xr:uid="{00000000-0005-0000-0000-0000EBC20000}"/>
    <cellStyle name="PSHeading 3 19 2" xfId="50002" xr:uid="{00000000-0005-0000-0000-0000ECC20000}"/>
    <cellStyle name="PSHeading 3 2" xfId="50003" xr:uid="{00000000-0005-0000-0000-0000EDC20000}"/>
    <cellStyle name="PSHeading 3 2 10" xfId="50004" xr:uid="{00000000-0005-0000-0000-0000EEC20000}"/>
    <cellStyle name="PSHeading 3 2 10 2" xfId="50005" xr:uid="{00000000-0005-0000-0000-0000EFC20000}"/>
    <cellStyle name="PSHeading 3 2 11" xfId="50006" xr:uid="{00000000-0005-0000-0000-0000F0C20000}"/>
    <cellStyle name="PSHeading 3 2 11 2" xfId="50007" xr:uid="{00000000-0005-0000-0000-0000F1C20000}"/>
    <cellStyle name="PSHeading 3 2 12" xfId="50008" xr:uid="{00000000-0005-0000-0000-0000F2C20000}"/>
    <cellStyle name="PSHeading 3 2 12 2" xfId="50009" xr:uid="{00000000-0005-0000-0000-0000F3C20000}"/>
    <cellStyle name="PSHeading 3 2 13" xfId="50010" xr:uid="{00000000-0005-0000-0000-0000F4C20000}"/>
    <cellStyle name="PSHeading 3 2 13 2" xfId="50011" xr:uid="{00000000-0005-0000-0000-0000F5C20000}"/>
    <cellStyle name="PSHeading 3 2 14" xfId="50012" xr:uid="{00000000-0005-0000-0000-0000F6C20000}"/>
    <cellStyle name="PSHeading 3 2 14 2" xfId="50013" xr:uid="{00000000-0005-0000-0000-0000F7C20000}"/>
    <cellStyle name="PSHeading 3 2 15" xfId="50014" xr:uid="{00000000-0005-0000-0000-0000F8C20000}"/>
    <cellStyle name="PSHeading 3 2 15 2" xfId="50015" xr:uid="{00000000-0005-0000-0000-0000F9C20000}"/>
    <cellStyle name="PSHeading 3 2 16" xfId="50016" xr:uid="{00000000-0005-0000-0000-0000FAC20000}"/>
    <cellStyle name="PSHeading 3 2 16 2" xfId="50017" xr:uid="{00000000-0005-0000-0000-0000FBC20000}"/>
    <cellStyle name="PSHeading 3 2 17" xfId="50018" xr:uid="{00000000-0005-0000-0000-0000FCC20000}"/>
    <cellStyle name="PSHeading 3 2 17 2" xfId="50019" xr:uid="{00000000-0005-0000-0000-0000FDC20000}"/>
    <cellStyle name="PSHeading 3 2 18" xfId="50020" xr:uid="{00000000-0005-0000-0000-0000FEC20000}"/>
    <cellStyle name="PSHeading 3 2 18 2" xfId="50021" xr:uid="{00000000-0005-0000-0000-0000FFC20000}"/>
    <cellStyle name="PSHeading 3 2 19" xfId="50022" xr:uid="{00000000-0005-0000-0000-000000C30000}"/>
    <cellStyle name="PSHeading 3 2 19 2" xfId="50023" xr:uid="{00000000-0005-0000-0000-000001C30000}"/>
    <cellStyle name="PSHeading 3 2 2" xfId="50024" xr:uid="{00000000-0005-0000-0000-000002C30000}"/>
    <cellStyle name="PSHeading 3 2 2 10" xfId="50025" xr:uid="{00000000-0005-0000-0000-000003C30000}"/>
    <cellStyle name="PSHeading 3 2 2 10 2" xfId="50026" xr:uid="{00000000-0005-0000-0000-000004C30000}"/>
    <cellStyle name="PSHeading 3 2 2 11" xfId="50027" xr:uid="{00000000-0005-0000-0000-000005C30000}"/>
    <cellStyle name="PSHeading 3 2 2 11 2" xfId="50028" xr:uid="{00000000-0005-0000-0000-000006C30000}"/>
    <cellStyle name="PSHeading 3 2 2 12" xfId="50029" xr:uid="{00000000-0005-0000-0000-000007C30000}"/>
    <cellStyle name="PSHeading 3 2 2 12 2" xfId="50030" xr:uid="{00000000-0005-0000-0000-000008C30000}"/>
    <cellStyle name="PSHeading 3 2 2 13" xfId="50031" xr:uid="{00000000-0005-0000-0000-000009C30000}"/>
    <cellStyle name="PSHeading 3 2 2 13 2" xfId="50032" xr:uid="{00000000-0005-0000-0000-00000AC30000}"/>
    <cellStyle name="PSHeading 3 2 2 14" xfId="50033" xr:uid="{00000000-0005-0000-0000-00000BC30000}"/>
    <cellStyle name="PSHeading 3 2 2 14 2" xfId="50034" xr:uid="{00000000-0005-0000-0000-00000CC30000}"/>
    <cellStyle name="PSHeading 3 2 2 15" xfId="50035" xr:uid="{00000000-0005-0000-0000-00000DC30000}"/>
    <cellStyle name="PSHeading 3 2 2 15 2" xfId="50036" xr:uid="{00000000-0005-0000-0000-00000EC30000}"/>
    <cellStyle name="PSHeading 3 2 2 16" xfId="50037" xr:uid="{00000000-0005-0000-0000-00000FC30000}"/>
    <cellStyle name="PSHeading 3 2 2 16 2" xfId="50038" xr:uid="{00000000-0005-0000-0000-000010C30000}"/>
    <cellStyle name="PSHeading 3 2 2 17" xfId="50039" xr:uid="{00000000-0005-0000-0000-000011C30000}"/>
    <cellStyle name="PSHeading 3 2 2 17 2" xfId="50040" xr:uid="{00000000-0005-0000-0000-000012C30000}"/>
    <cellStyle name="PSHeading 3 2 2 18" xfId="50041" xr:uid="{00000000-0005-0000-0000-000013C30000}"/>
    <cellStyle name="PSHeading 3 2 2 18 2" xfId="50042" xr:uid="{00000000-0005-0000-0000-000014C30000}"/>
    <cellStyle name="PSHeading 3 2 2 19" xfId="50043" xr:uid="{00000000-0005-0000-0000-000015C30000}"/>
    <cellStyle name="PSHeading 3 2 2 19 2" xfId="50044" xr:uid="{00000000-0005-0000-0000-000016C30000}"/>
    <cellStyle name="PSHeading 3 2 2 2" xfId="50045" xr:uid="{00000000-0005-0000-0000-000017C30000}"/>
    <cellStyle name="PSHeading 3 2 2 2 2" xfId="50046" xr:uid="{00000000-0005-0000-0000-000018C30000}"/>
    <cellStyle name="PSHeading 3 2 2 20" xfId="50047" xr:uid="{00000000-0005-0000-0000-000019C30000}"/>
    <cellStyle name="PSHeading 3 2 2 3" xfId="50048" xr:uid="{00000000-0005-0000-0000-00001AC30000}"/>
    <cellStyle name="PSHeading 3 2 2 3 2" xfId="50049" xr:uid="{00000000-0005-0000-0000-00001BC30000}"/>
    <cellStyle name="PSHeading 3 2 2 4" xfId="50050" xr:uid="{00000000-0005-0000-0000-00001CC30000}"/>
    <cellStyle name="PSHeading 3 2 2 4 2" xfId="50051" xr:uid="{00000000-0005-0000-0000-00001DC30000}"/>
    <cellStyle name="PSHeading 3 2 2 5" xfId="50052" xr:uid="{00000000-0005-0000-0000-00001EC30000}"/>
    <cellStyle name="PSHeading 3 2 2 5 2" xfId="50053" xr:uid="{00000000-0005-0000-0000-00001FC30000}"/>
    <cellStyle name="PSHeading 3 2 2 6" xfId="50054" xr:uid="{00000000-0005-0000-0000-000020C30000}"/>
    <cellStyle name="PSHeading 3 2 2 6 2" xfId="50055" xr:uid="{00000000-0005-0000-0000-000021C30000}"/>
    <cellStyle name="PSHeading 3 2 2 7" xfId="50056" xr:uid="{00000000-0005-0000-0000-000022C30000}"/>
    <cellStyle name="PSHeading 3 2 2 7 2" xfId="50057" xr:uid="{00000000-0005-0000-0000-000023C30000}"/>
    <cellStyle name="PSHeading 3 2 2 8" xfId="50058" xr:uid="{00000000-0005-0000-0000-000024C30000}"/>
    <cellStyle name="PSHeading 3 2 2 8 2" xfId="50059" xr:uid="{00000000-0005-0000-0000-000025C30000}"/>
    <cellStyle name="PSHeading 3 2 2 9" xfId="50060" xr:uid="{00000000-0005-0000-0000-000026C30000}"/>
    <cellStyle name="PSHeading 3 2 2 9 2" xfId="50061" xr:uid="{00000000-0005-0000-0000-000027C30000}"/>
    <cellStyle name="PSHeading 3 2 20" xfId="50062" xr:uid="{00000000-0005-0000-0000-000028C30000}"/>
    <cellStyle name="PSHeading 3 2 20 2" xfId="50063" xr:uid="{00000000-0005-0000-0000-000029C30000}"/>
    <cellStyle name="PSHeading 3 2 21" xfId="50064" xr:uid="{00000000-0005-0000-0000-00002AC30000}"/>
    <cellStyle name="PSHeading 3 2 21 2" xfId="50065" xr:uid="{00000000-0005-0000-0000-00002BC30000}"/>
    <cellStyle name="PSHeading 3 2 22" xfId="50066" xr:uid="{00000000-0005-0000-0000-00002CC30000}"/>
    <cellStyle name="PSHeading 3 2 22 2" xfId="50067" xr:uid="{00000000-0005-0000-0000-00002DC30000}"/>
    <cellStyle name="PSHeading 3 2 23" xfId="50068" xr:uid="{00000000-0005-0000-0000-00002EC30000}"/>
    <cellStyle name="PSHeading 3 2 3" xfId="50069" xr:uid="{00000000-0005-0000-0000-00002FC30000}"/>
    <cellStyle name="PSHeading 3 2 3 10" xfId="50070" xr:uid="{00000000-0005-0000-0000-000030C30000}"/>
    <cellStyle name="PSHeading 3 2 3 10 2" xfId="50071" xr:uid="{00000000-0005-0000-0000-000031C30000}"/>
    <cellStyle name="PSHeading 3 2 3 11" xfId="50072" xr:uid="{00000000-0005-0000-0000-000032C30000}"/>
    <cellStyle name="PSHeading 3 2 3 11 2" xfId="50073" xr:uid="{00000000-0005-0000-0000-000033C30000}"/>
    <cellStyle name="PSHeading 3 2 3 12" xfId="50074" xr:uid="{00000000-0005-0000-0000-000034C30000}"/>
    <cellStyle name="PSHeading 3 2 3 12 2" xfId="50075" xr:uid="{00000000-0005-0000-0000-000035C30000}"/>
    <cellStyle name="PSHeading 3 2 3 13" xfId="50076" xr:uid="{00000000-0005-0000-0000-000036C30000}"/>
    <cellStyle name="PSHeading 3 2 3 13 2" xfId="50077" xr:uid="{00000000-0005-0000-0000-000037C30000}"/>
    <cellStyle name="PSHeading 3 2 3 14" xfId="50078" xr:uid="{00000000-0005-0000-0000-000038C30000}"/>
    <cellStyle name="PSHeading 3 2 3 14 2" xfId="50079" xr:uid="{00000000-0005-0000-0000-000039C30000}"/>
    <cellStyle name="PSHeading 3 2 3 15" xfId="50080" xr:uid="{00000000-0005-0000-0000-00003AC30000}"/>
    <cellStyle name="PSHeading 3 2 3 15 2" xfId="50081" xr:uid="{00000000-0005-0000-0000-00003BC30000}"/>
    <cellStyle name="PSHeading 3 2 3 16" xfId="50082" xr:uid="{00000000-0005-0000-0000-00003CC30000}"/>
    <cellStyle name="PSHeading 3 2 3 16 2" xfId="50083" xr:uid="{00000000-0005-0000-0000-00003DC30000}"/>
    <cellStyle name="PSHeading 3 2 3 17" xfId="50084" xr:uid="{00000000-0005-0000-0000-00003EC30000}"/>
    <cellStyle name="PSHeading 3 2 3 17 2" xfId="50085" xr:uid="{00000000-0005-0000-0000-00003FC30000}"/>
    <cellStyle name="PSHeading 3 2 3 18" xfId="50086" xr:uid="{00000000-0005-0000-0000-000040C30000}"/>
    <cellStyle name="PSHeading 3 2 3 18 2" xfId="50087" xr:uid="{00000000-0005-0000-0000-000041C30000}"/>
    <cellStyle name="PSHeading 3 2 3 19" xfId="50088" xr:uid="{00000000-0005-0000-0000-000042C30000}"/>
    <cellStyle name="PSHeading 3 2 3 19 2" xfId="50089" xr:uid="{00000000-0005-0000-0000-000043C30000}"/>
    <cellStyle name="PSHeading 3 2 3 2" xfId="50090" xr:uid="{00000000-0005-0000-0000-000044C30000}"/>
    <cellStyle name="PSHeading 3 2 3 2 2" xfId="50091" xr:uid="{00000000-0005-0000-0000-000045C30000}"/>
    <cellStyle name="PSHeading 3 2 3 20" xfId="50092" xr:uid="{00000000-0005-0000-0000-000046C30000}"/>
    <cellStyle name="PSHeading 3 2 3 3" xfId="50093" xr:uid="{00000000-0005-0000-0000-000047C30000}"/>
    <cellStyle name="PSHeading 3 2 3 3 2" xfId="50094" xr:uid="{00000000-0005-0000-0000-000048C30000}"/>
    <cellStyle name="PSHeading 3 2 3 4" xfId="50095" xr:uid="{00000000-0005-0000-0000-000049C30000}"/>
    <cellStyle name="PSHeading 3 2 3 4 2" xfId="50096" xr:uid="{00000000-0005-0000-0000-00004AC30000}"/>
    <cellStyle name="PSHeading 3 2 3 5" xfId="50097" xr:uid="{00000000-0005-0000-0000-00004BC30000}"/>
    <cellStyle name="PSHeading 3 2 3 5 2" xfId="50098" xr:uid="{00000000-0005-0000-0000-00004CC30000}"/>
    <cellStyle name="PSHeading 3 2 3 6" xfId="50099" xr:uid="{00000000-0005-0000-0000-00004DC30000}"/>
    <cellStyle name="PSHeading 3 2 3 6 2" xfId="50100" xr:uid="{00000000-0005-0000-0000-00004EC30000}"/>
    <cellStyle name="PSHeading 3 2 3 7" xfId="50101" xr:uid="{00000000-0005-0000-0000-00004FC30000}"/>
    <cellStyle name="PSHeading 3 2 3 7 2" xfId="50102" xr:uid="{00000000-0005-0000-0000-000050C30000}"/>
    <cellStyle name="PSHeading 3 2 3 8" xfId="50103" xr:uid="{00000000-0005-0000-0000-000051C30000}"/>
    <cellStyle name="PSHeading 3 2 3 8 2" xfId="50104" xr:uid="{00000000-0005-0000-0000-000052C30000}"/>
    <cellStyle name="PSHeading 3 2 3 9" xfId="50105" xr:uid="{00000000-0005-0000-0000-000053C30000}"/>
    <cellStyle name="PSHeading 3 2 3 9 2" xfId="50106" xr:uid="{00000000-0005-0000-0000-000054C30000}"/>
    <cellStyle name="PSHeading 3 2 4" xfId="50107" xr:uid="{00000000-0005-0000-0000-000055C30000}"/>
    <cellStyle name="PSHeading 3 2 4 10" xfId="50108" xr:uid="{00000000-0005-0000-0000-000056C30000}"/>
    <cellStyle name="PSHeading 3 2 4 10 2" xfId="50109" xr:uid="{00000000-0005-0000-0000-000057C30000}"/>
    <cellStyle name="PSHeading 3 2 4 11" xfId="50110" xr:uid="{00000000-0005-0000-0000-000058C30000}"/>
    <cellStyle name="PSHeading 3 2 4 11 2" xfId="50111" xr:uid="{00000000-0005-0000-0000-000059C30000}"/>
    <cellStyle name="PSHeading 3 2 4 12" xfId="50112" xr:uid="{00000000-0005-0000-0000-00005AC30000}"/>
    <cellStyle name="PSHeading 3 2 4 12 2" xfId="50113" xr:uid="{00000000-0005-0000-0000-00005BC30000}"/>
    <cellStyle name="PSHeading 3 2 4 13" xfId="50114" xr:uid="{00000000-0005-0000-0000-00005CC30000}"/>
    <cellStyle name="PSHeading 3 2 4 13 2" xfId="50115" xr:uid="{00000000-0005-0000-0000-00005DC30000}"/>
    <cellStyle name="PSHeading 3 2 4 14" xfId="50116" xr:uid="{00000000-0005-0000-0000-00005EC30000}"/>
    <cellStyle name="PSHeading 3 2 4 14 2" xfId="50117" xr:uid="{00000000-0005-0000-0000-00005FC30000}"/>
    <cellStyle name="PSHeading 3 2 4 15" xfId="50118" xr:uid="{00000000-0005-0000-0000-000060C30000}"/>
    <cellStyle name="PSHeading 3 2 4 15 2" xfId="50119" xr:uid="{00000000-0005-0000-0000-000061C30000}"/>
    <cellStyle name="PSHeading 3 2 4 16" xfId="50120" xr:uid="{00000000-0005-0000-0000-000062C30000}"/>
    <cellStyle name="PSHeading 3 2 4 16 2" xfId="50121" xr:uid="{00000000-0005-0000-0000-000063C30000}"/>
    <cellStyle name="PSHeading 3 2 4 17" xfId="50122" xr:uid="{00000000-0005-0000-0000-000064C30000}"/>
    <cellStyle name="PSHeading 3 2 4 17 2" xfId="50123" xr:uid="{00000000-0005-0000-0000-000065C30000}"/>
    <cellStyle name="PSHeading 3 2 4 18" xfId="50124" xr:uid="{00000000-0005-0000-0000-000066C30000}"/>
    <cellStyle name="PSHeading 3 2 4 18 2" xfId="50125" xr:uid="{00000000-0005-0000-0000-000067C30000}"/>
    <cellStyle name="PSHeading 3 2 4 19" xfId="50126" xr:uid="{00000000-0005-0000-0000-000068C30000}"/>
    <cellStyle name="PSHeading 3 2 4 19 2" xfId="50127" xr:uid="{00000000-0005-0000-0000-000069C30000}"/>
    <cellStyle name="PSHeading 3 2 4 2" xfId="50128" xr:uid="{00000000-0005-0000-0000-00006AC30000}"/>
    <cellStyle name="PSHeading 3 2 4 2 10" xfId="50129" xr:uid="{00000000-0005-0000-0000-00006BC30000}"/>
    <cellStyle name="PSHeading 3 2 4 2 10 2" xfId="50130" xr:uid="{00000000-0005-0000-0000-00006CC30000}"/>
    <cellStyle name="PSHeading 3 2 4 2 11" xfId="50131" xr:uid="{00000000-0005-0000-0000-00006DC30000}"/>
    <cellStyle name="PSHeading 3 2 4 2 11 2" xfId="50132" xr:uid="{00000000-0005-0000-0000-00006EC30000}"/>
    <cellStyle name="PSHeading 3 2 4 2 12" xfId="50133" xr:uid="{00000000-0005-0000-0000-00006FC30000}"/>
    <cellStyle name="PSHeading 3 2 4 2 12 2" xfId="50134" xr:uid="{00000000-0005-0000-0000-000070C30000}"/>
    <cellStyle name="PSHeading 3 2 4 2 13" xfId="50135" xr:uid="{00000000-0005-0000-0000-000071C30000}"/>
    <cellStyle name="PSHeading 3 2 4 2 13 2" xfId="50136" xr:uid="{00000000-0005-0000-0000-000072C30000}"/>
    <cellStyle name="PSHeading 3 2 4 2 14" xfId="50137" xr:uid="{00000000-0005-0000-0000-000073C30000}"/>
    <cellStyle name="PSHeading 3 2 4 2 14 2" xfId="50138" xr:uid="{00000000-0005-0000-0000-000074C30000}"/>
    <cellStyle name="PSHeading 3 2 4 2 15" xfId="50139" xr:uid="{00000000-0005-0000-0000-000075C30000}"/>
    <cellStyle name="PSHeading 3 2 4 2 15 2" xfId="50140" xr:uid="{00000000-0005-0000-0000-000076C30000}"/>
    <cellStyle name="PSHeading 3 2 4 2 16" xfId="50141" xr:uid="{00000000-0005-0000-0000-000077C30000}"/>
    <cellStyle name="PSHeading 3 2 4 2 16 2" xfId="50142" xr:uid="{00000000-0005-0000-0000-000078C30000}"/>
    <cellStyle name="PSHeading 3 2 4 2 17" xfId="50143" xr:uid="{00000000-0005-0000-0000-000079C30000}"/>
    <cellStyle name="PSHeading 3 2 4 2 17 2" xfId="50144" xr:uid="{00000000-0005-0000-0000-00007AC30000}"/>
    <cellStyle name="PSHeading 3 2 4 2 18" xfId="50145" xr:uid="{00000000-0005-0000-0000-00007BC30000}"/>
    <cellStyle name="PSHeading 3 2 4 2 18 2" xfId="50146" xr:uid="{00000000-0005-0000-0000-00007CC30000}"/>
    <cellStyle name="PSHeading 3 2 4 2 19" xfId="50147" xr:uid="{00000000-0005-0000-0000-00007DC30000}"/>
    <cellStyle name="PSHeading 3 2 4 2 19 2" xfId="50148" xr:uid="{00000000-0005-0000-0000-00007EC30000}"/>
    <cellStyle name="PSHeading 3 2 4 2 2" xfId="50149" xr:uid="{00000000-0005-0000-0000-00007FC30000}"/>
    <cellStyle name="PSHeading 3 2 4 2 2 2" xfId="50150" xr:uid="{00000000-0005-0000-0000-000080C30000}"/>
    <cellStyle name="PSHeading 3 2 4 2 20" xfId="50151" xr:uid="{00000000-0005-0000-0000-000081C30000}"/>
    <cellStyle name="PSHeading 3 2 4 2 3" xfId="50152" xr:uid="{00000000-0005-0000-0000-000082C30000}"/>
    <cellStyle name="PSHeading 3 2 4 2 3 2" xfId="50153" xr:uid="{00000000-0005-0000-0000-000083C30000}"/>
    <cellStyle name="PSHeading 3 2 4 2 4" xfId="50154" xr:uid="{00000000-0005-0000-0000-000084C30000}"/>
    <cellStyle name="PSHeading 3 2 4 2 4 2" xfId="50155" xr:uid="{00000000-0005-0000-0000-000085C30000}"/>
    <cellStyle name="PSHeading 3 2 4 2 5" xfId="50156" xr:uid="{00000000-0005-0000-0000-000086C30000}"/>
    <cellStyle name="PSHeading 3 2 4 2 5 2" xfId="50157" xr:uid="{00000000-0005-0000-0000-000087C30000}"/>
    <cellStyle name="PSHeading 3 2 4 2 6" xfId="50158" xr:uid="{00000000-0005-0000-0000-000088C30000}"/>
    <cellStyle name="PSHeading 3 2 4 2 6 2" xfId="50159" xr:uid="{00000000-0005-0000-0000-000089C30000}"/>
    <cellStyle name="PSHeading 3 2 4 2 7" xfId="50160" xr:uid="{00000000-0005-0000-0000-00008AC30000}"/>
    <cellStyle name="PSHeading 3 2 4 2 7 2" xfId="50161" xr:uid="{00000000-0005-0000-0000-00008BC30000}"/>
    <cellStyle name="PSHeading 3 2 4 2 8" xfId="50162" xr:uid="{00000000-0005-0000-0000-00008CC30000}"/>
    <cellStyle name="PSHeading 3 2 4 2 8 2" xfId="50163" xr:uid="{00000000-0005-0000-0000-00008DC30000}"/>
    <cellStyle name="PSHeading 3 2 4 2 9" xfId="50164" xr:uid="{00000000-0005-0000-0000-00008EC30000}"/>
    <cellStyle name="PSHeading 3 2 4 2 9 2" xfId="50165" xr:uid="{00000000-0005-0000-0000-00008FC30000}"/>
    <cellStyle name="PSHeading 3 2 4 20" xfId="50166" xr:uid="{00000000-0005-0000-0000-000090C30000}"/>
    <cellStyle name="PSHeading 3 2 4 20 2" xfId="50167" xr:uid="{00000000-0005-0000-0000-000091C30000}"/>
    <cellStyle name="PSHeading 3 2 4 21" xfId="50168" xr:uid="{00000000-0005-0000-0000-000092C30000}"/>
    <cellStyle name="PSHeading 3 2 4 3" xfId="50169" xr:uid="{00000000-0005-0000-0000-000093C30000}"/>
    <cellStyle name="PSHeading 3 2 4 3 2" xfId="50170" xr:uid="{00000000-0005-0000-0000-000094C30000}"/>
    <cellStyle name="PSHeading 3 2 4 4" xfId="50171" xr:uid="{00000000-0005-0000-0000-000095C30000}"/>
    <cellStyle name="PSHeading 3 2 4 4 2" xfId="50172" xr:uid="{00000000-0005-0000-0000-000096C30000}"/>
    <cellStyle name="PSHeading 3 2 4 5" xfId="50173" xr:uid="{00000000-0005-0000-0000-000097C30000}"/>
    <cellStyle name="PSHeading 3 2 4 5 2" xfId="50174" xr:uid="{00000000-0005-0000-0000-000098C30000}"/>
    <cellStyle name="PSHeading 3 2 4 6" xfId="50175" xr:uid="{00000000-0005-0000-0000-000099C30000}"/>
    <cellStyle name="PSHeading 3 2 4 6 2" xfId="50176" xr:uid="{00000000-0005-0000-0000-00009AC30000}"/>
    <cellStyle name="PSHeading 3 2 4 7" xfId="50177" xr:uid="{00000000-0005-0000-0000-00009BC30000}"/>
    <cellStyle name="PSHeading 3 2 4 7 2" xfId="50178" xr:uid="{00000000-0005-0000-0000-00009CC30000}"/>
    <cellStyle name="PSHeading 3 2 4 8" xfId="50179" xr:uid="{00000000-0005-0000-0000-00009DC30000}"/>
    <cellStyle name="PSHeading 3 2 4 8 2" xfId="50180" xr:uid="{00000000-0005-0000-0000-00009EC30000}"/>
    <cellStyle name="PSHeading 3 2 4 9" xfId="50181" xr:uid="{00000000-0005-0000-0000-00009FC30000}"/>
    <cellStyle name="PSHeading 3 2 4 9 2" xfId="50182" xr:uid="{00000000-0005-0000-0000-0000A0C30000}"/>
    <cellStyle name="PSHeading 3 2 5" xfId="50183" xr:uid="{00000000-0005-0000-0000-0000A1C30000}"/>
    <cellStyle name="PSHeading 3 2 5 2" xfId="50184" xr:uid="{00000000-0005-0000-0000-0000A2C30000}"/>
    <cellStyle name="PSHeading 3 2 6" xfId="50185" xr:uid="{00000000-0005-0000-0000-0000A3C30000}"/>
    <cellStyle name="PSHeading 3 2 6 2" xfId="50186" xr:uid="{00000000-0005-0000-0000-0000A4C30000}"/>
    <cellStyle name="PSHeading 3 2 7" xfId="50187" xr:uid="{00000000-0005-0000-0000-0000A5C30000}"/>
    <cellStyle name="PSHeading 3 2 7 2" xfId="50188" xr:uid="{00000000-0005-0000-0000-0000A6C30000}"/>
    <cellStyle name="PSHeading 3 2 8" xfId="50189" xr:uid="{00000000-0005-0000-0000-0000A7C30000}"/>
    <cellStyle name="PSHeading 3 2 8 2" xfId="50190" xr:uid="{00000000-0005-0000-0000-0000A8C30000}"/>
    <cellStyle name="PSHeading 3 2 9" xfId="50191" xr:uid="{00000000-0005-0000-0000-0000A9C30000}"/>
    <cellStyle name="PSHeading 3 2 9 2" xfId="50192" xr:uid="{00000000-0005-0000-0000-0000AAC30000}"/>
    <cellStyle name="PSHeading 3 2_FROM LOCAL GAAP  TO IFRS" xfId="50193" xr:uid="{00000000-0005-0000-0000-0000ABC30000}"/>
    <cellStyle name="PSHeading 3 20" xfId="50194" xr:uid="{00000000-0005-0000-0000-0000ACC30000}"/>
    <cellStyle name="PSHeading 3 20 2" xfId="50195" xr:uid="{00000000-0005-0000-0000-0000ADC30000}"/>
    <cellStyle name="PSHeading 3 21" xfId="50196" xr:uid="{00000000-0005-0000-0000-0000AEC30000}"/>
    <cellStyle name="PSHeading 3 21 2" xfId="50197" xr:uid="{00000000-0005-0000-0000-0000AFC30000}"/>
    <cellStyle name="PSHeading 3 22" xfId="50198" xr:uid="{00000000-0005-0000-0000-0000B0C30000}"/>
    <cellStyle name="PSHeading 3 3" xfId="50199" xr:uid="{00000000-0005-0000-0000-0000B1C30000}"/>
    <cellStyle name="PSHeading 3 3 10" xfId="50200" xr:uid="{00000000-0005-0000-0000-0000B2C30000}"/>
    <cellStyle name="PSHeading 3 3 10 2" xfId="50201" xr:uid="{00000000-0005-0000-0000-0000B3C30000}"/>
    <cellStyle name="PSHeading 3 3 11" xfId="50202" xr:uid="{00000000-0005-0000-0000-0000B4C30000}"/>
    <cellStyle name="PSHeading 3 3 11 2" xfId="50203" xr:uid="{00000000-0005-0000-0000-0000B5C30000}"/>
    <cellStyle name="PSHeading 3 3 12" xfId="50204" xr:uid="{00000000-0005-0000-0000-0000B6C30000}"/>
    <cellStyle name="PSHeading 3 3 12 2" xfId="50205" xr:uid="{00000000-0005-0000-0000-0000B7C30000}"/>
    <cellStyle name="PSHeading 3 3 13" xfId="50206" xr:uid="{00000000-0005-0000-0000-0000B8C30000}"/>
    <cellStyle name="PSHeading 3 3 13 2" xfId="50207" xr:uid="{00000000-0005-0000-0000-0000B9C30000}"/>
    <cellStyle name="PSHeading 3 3 14" xfId="50208" xr:uid="{00000000-0005-0000-0000-0000BAC30000}"/>
    <cellStyle name="PSHeading 3 3 14 2" xfId="50209" xr:uid="{00000000-0005-0000-0000-0000BBC30000}"/>
    <cellStyle name="PSHeading 3 3 15" xfId="50210" xr:uid="{00000000-0005-0000-0000-0000BCC30000}"/>
    <cellStyle name="PSHeading 3 3 15 2" xfId="50211" xr:uid="{00000000-0005-0000-0000-0000BDC30000}"/>
    <cellStyle name="PSHeading 3 3 16" xfId="50212" xr:uid="{00000000-0005-0000-0000-0000BEC30000}"/>
    <cellStyle name="PSHeading 3 3 16 2" xfId="50213" xr:uid="{00000000-0005-0000-0000-0000BFC30000}"/>
    <cellStyle name="PSHeading 3 3 17" xfId="50214" xr:uid="{00000000-0005-0000-0000-0000C0C30000}"/>
    <cellStyle name="PSHeading 3 3 17 2" xfId="50215" xr:uid="{00000000-0005-0000-0000-0000C1C30000}"/>
    <cellStyle name="PSHeading 3 3 18" xfId="50216" xr:uid="{00000000-0005-0000-0000-0000C2C30000}"/>
    <cellStyle name="PSHeading 3 3 18 2" xfId="50217" xr:uid="{00000000-0005-0000-0000-0000C3C30000}"/>
    <cellStyle name="PSHeading 3 3 19" xfId="50218" xr:uid="{00000000-0005-0000-0000-0000C4C30000}"/>
    <cellStyle name="PSHeading 3 3 19 2" xfId="50219" xr:uid="{00000000-0005-0000-0000-0000C5C30000}"/>
    <cellStyle name="PSHeading 3 3 2" xfId="50220" xr:uid="{00000000-0005-0000-0000-0000C6C30000}"/>
    <cellStyle name="PSHeading 3 3 2 2" xfId="50221" xr:uid="{00000000-0005-0000-0000-0000C7C30000}"/>
    <cellStyle name="PSHeading 3 3 20" xfId="50222" xr:uid="{00000000-0005-0000-0000-0000C8C30000}"/>
    <cellStyle name="PSHeading 3 3 3" xfId="50223" xr:uid="{00000000-0005-0000-0000-0000C9C30000}"/>
    <cellStyle name="PSHeading 3 3 3 2" xfId="50224" xr:uid="{00000000-0005-0000-0000-0000CAC30000}"/>
    <cellStyle name="PSHeading 3 3 4" xfId="50225" xr:uid="{00000000-0005-0000-0000-0000CBC30000}"/>
    <cellStyle name="PSHeading 3 3 4 2" xfId="50226" xr:uid="{00000000-0005-0000-0000-0000CCC30000}"/>
    <cellStyle name="PSHeading 3 3 5" xfId="50227" xr:uid="{00000000-0005-0000-0000-0000CDC30000}"/>
    <cellStyle name="PSHeading 3 3 5 2" xfId="50228" xr:uid="{00000000-0005-0000-0000-0000CEC30000}"/>
    <cellStyle name="PSHeading 3 3 6" xfId="50229" xr:uid="{00000000-0005-0000-0000-0000CFC30000}"/>
    <cellStyle name="PSHeading 3 3 6 2" xfId="50230" xr:uid="{00000000-0005-0000-0000-0000D0C30000}"/>
    <cellStyle name="PSHeading 3 3 7" xfId="50231" xr:uid="{00000000-0005-0000-0000-0000D1C30000}"/>
    <cellStyle name="PSHeading 3 3 7 2" xfId="50232" xr:uid="{00000000-0005-0000-0000-0000D2C30000}"/>
    <cellStyle name="PSHeading 3 3 8" xfId="50233" xr:uid="{00000000-0005-0000-0000-0000D3C30000}"/>
    <cellStyle name="PSHeading 3 3 8 2" xfId="50234" xr:uid="{00000000-0005-0000-0000-0000D4C30000}"/>
    <cellStyle name="PSHeading 3 3 9" xfId="50235" xr:uid="{00000000-0005-0000-0000-0000D5C30000}"/>
    <cellStyle name="PSHeading 3 3 9 2" xfId="50236" xr:uid="{00000000-0005-0000-0000-0000D6C30000}"/>
    <cellStyle name="PSHeading 3 4" xfId="50237" xr:uid="{00000000-0005-0000-0000-0000D7C30000}"/>
    <cellStyle name="PSHeading 3 4 2" xfId="50238" xr:uid="{00000000-0005-0000-0000-0000D8C30000}"/>
    <cellStyle name="PSHeading 3 5" xfId="50239" xr:uid="{00000000-0005-0000-0000-0000D9C30000}"/>
    <cellStyle name="PSHeading 3 5 2" xfId="50240" xr:uid="{00000000-0005-0000-0000-0000DAC30000}"/>
    <cellStyle name="PSHeading 3 6" xfId="50241" xr:uid="{00000000-0005-0000-0000-0000DBC30000}"/>
    <cellStyle name="PSHeading 3 6 2" xfId="50242" xr:uid="{00000000-0005-0000-0000-0000DCC30000}"/>
    <cellStyle name="PSHeading 3 7" xfId="50243" xr:uid="{00000000-0005-0000-0000-0000DDC30000}"/>
    <cellStyle name="PSHeading 3 7 2" xfId="50244" xr:uid="{00000000-0005-0000-0000-0000DEC30000}"/>
    <cellStyle name="PSHeading 3 8" xfId="50245" xr:uid="{00000000-0005-0000-0000-0000DFC30000}"/>
    <cellStyle name="PSHeading 3 8 2" xfId="50246" xr:uid="{00000000-0005-0000-0000-0000E0C30000}"/>
    <cellStyle name="PSHeading 3 9" xfId="50247" xr:uid="{00000000-0005-0000-0000-0000E1C30000}"/>
    <cellStyle name="PSHeading 3 9 2" xfId="50248" xr:uid="{00000000-0005-0000-0000-0000E2C30000}"/>
    <cellStyle name="PSHeading 3_FROM LOCAL GAAP  TO IFRS" xfId="50249" xr:uid="{00000000-0005-0000-0000-0000E3C30000}"/>
    <cellStyle name="PSHeading 4" xfId="50250" xr:uid="{00000000-0005-0000-0000-0000E4C30000}"/>
    <cellStyle name="PSHeading 4 10" xfId="50251" xr:uid="{00000000-0005-0000-0000-0000E5C30000}"/>
    <cellStyle name="PSHeading 4 10 2" xfId="50252" xr:uid="{00000000-0005-0000-0000-0000E6C30000}"/>
    <cellStyle name="PSHeading 4 11" xfId="50253" xr:uid="{00000000-0005-0000-0000-0000E7C30000}"/>
    <cellStyle name="PSHeading 4 11 2" xfId="50254" xr:uid="{00000000-0005-0000-0000-0000E8C30000}"/>
    <cellStyle name="PSHeading 4 12" xfId="50255" xr:uid="{00000000-0005-0000-0000-0000E9C30000}"/>
    <cellStyle name="PSHeading 4 12 2" xfId="50256" xr:uid="{00000000-0005-0000-0000-0000EAC30000}"/>
    <cellStyle name="PSHeading 4 13" xfId="50257" xr:uid="{00000000-0005-0000-0000-0000EBC30000}"/>
    <cellStyle name="PSHeading 4 13 2" xfId="50258" xr:uid="{00000000-0005-0000-0000-0000ECC30000}"/>
    <cellStyle name="PSHeading 4 14" xfId="50259" xr:uid="{00000000-0005-0000-0000-0000EDC30000}"/>
    <cellStyle name="PSHeading 4 14 2" xfId="50260" xr:uid="{00000000-0005-0000-0000-0000EEC30000}"/>
    <cellStyle name="PSHeading 4 15" xfId="50261" xr:uid="{00000000-0005-0000-0000-0000EFC30000}"/>
    <cellStyle name="PSHeading 4 15 2" xfId="50262" xr:uid="{00000000-0005-0000-0000-0000F0C30000}"/>
    <cellStyle name="PSHeading 4 16" xfId="50263" xr:uid="{00000000-0005-0000-0000-0000F1C30000}"/>
    <cellStyle name="PSHeading 4 16 2" xfId="50264" xr:uid="{00000000-0005-0000-0000-0000F2C30000}"/>
    <cellStyle name="PSHeading 4 17" xfId="50265" xr:uid="{00000000-0005-0000-0000-0000F3C30000}"/>
    <cellStyle name="PSHeading 4 17 2" xfId="50266" xr:uid="{00000000-0005-0000-0000-0000F4C30000}"/>
    <cellStyle name="PSHeading 4 18" xfId="50267" xr:uid="{00000000-0005-0000-0000-0000F5C30000}"/>
    <cellStyle name="PSHeading 4 18 2" xfId="50268" xr:uid="{00000000-0005-0000-0000-0000F6C30000}"/>
    <cellStyle name="PSHeading 4 19" xfId="50269" xr:uid="{00000000-0005-0000-0000-0000F7C30000}"/>
    <cellStyle name="PSHeading 4 19 2" xfId="50270" xr:uid="{00000000-0005-0000-0000-0000F8C30000}"/>
    <cellStyle name="PSHeading 4 2" xfId="50271" xr:uid="{00000000-0005-0000-0000-0000F9C30000}"/>
    <cellStyle name="PSHeading 4 2 10" xfId="50272" xr:uid="{00000000-0005-0000-0000-0000FAC30000}"/>
    <cellStyle name="PSHeading 4 2 10 2" xfId="50273" xr:uid="{00000000-0005-0000-0000-0000FBC30000}"/>
    <cellStyle name="PSHeading 4 2 11" xfId="50274" xr:uid="{00000000-0005-0000-0000-0000FCC30000}"/>
    <cellStyle name="PSHeading 4 2 11 2" xfId="50275" xr:uid="{00000000-0005-0000-0000-0000FDC30000}"/>
    <cellStyle name="PSHeading 4 2 12" xfId="50276" xr:uid="{00000000-0005-0000-0000-0000FEC30000}"/>
    <cellStyle name="PSHeading 4 2 12 2" xfId="50277" xr:uid="{00000000-0005-0000-0000-0000FFC30000}"/>
    <cellStyle name="PSHeading 4 2 13" xfId="50278" xr:uid="{00000000-0005-0000-0000-000000C40000}"/>
    <cellStyle name="PSHeading 4 2 13 2" xfId="50279" xr:uid="{00000000-0005-0000-0000-000001C40000}"/>
    <cellStyle name="PSHeading 4 2 14" xfId="50280" xr:uid="{00000000-0005-0000-0000-000002C40000}"/>
    <cellStyle name="PSHeading 4 2 14 2" xfId="50281" xr:uid="{00000000-0005-0000-0000-000003C40000}"/>
    <cellStyle name="PSHeading 4 2 15" xfId="50282" xr:uid="{00000000-0005-0000-0000-000004C40000}"/>
    <cellStyle name="PSHeading 4 2 15 2" xfId="50283" xr:uid="{00000000-0005-0000-0000-000005C40000}"/>
    <cellStyle name="PSHeading 4 2 16" xfId="50284" xr:uid="{00000000-0005-0000-0000-000006C40000}"/>
    <cellStyle name="PSHeading 4 2 16 2" xfId="50285" xr:uid="{00000000-0005-0000-0000-000007C40000}"/>
    <cellStyle name="PSHeading 4 2 17" xfId="50286" xr:uid="{00000000-0005-0000-0000-000008C40000}"/>
    <cellStyle name="PSHeading 4 2 17 2" xfId="50287" xr:uid="{00000000-0005-0000-0000-000009C40000}"/>
    <cellStyle name="PSHeading 4 2 18" xfId="50288" xr:uid="{00000000-0005-0000-0000-00000AC40000}"/>
    <cellStyle name="PSHeading 4 2 18 2" xfId="50289" xr:uid="{00000000-0005-0000-0000-00000BC40000}"/>
    <cellStyle name="PSHeading 4 2 19" xfId="50290" xr:uid="{00000000-0005-0000-0000-00000CC40000}"/>
    <cellStyle name="PSHeading 4 2 19 2" xfId="50291" xr:uid="{00000000-0005-0000-0000-00000DC40000}"/>
    <cellStyle name="PSHeading 4 2 2" xfId="50292" xr:uid="{00000000-0005-0000-0000-00000EC40000}"/>
    <cellStyle name="PSHeading 4 2 2 10" xfId="50293" xr:uid="{00000000-0005-0000-0000-00000FC40000}"/>
    <cellStyle name="PSHeading 4 2 2 10 2" xfId="50294" xr:uid="{00000000-0005-0000-0000-000010C40000}"/>
    <cellStyle name="PSHeading 4 2 2 11" xfId="50295" xr:uid="{00000000-0005-0000-0000-000011C40000}"/>
    <cellStyle name="PSHeading 4 2 2 11 2" xfId="50296" xr:uid="{00000000-0005-0000-0000-000012C40000}"/>
    <cellStyle name="PSHeading 4 2 2 12" xfId="50297" xr:uid="{00000000-0005-0000-0000-000013C40000}"/>
    <cellStyle name="PSHeading 4 2 2 12 2" xfId="50298" xr:uid="{00000000-0005-0000-0000-000014C40000}"/>
    <cellStyle name="PSHeading 4 2 2 13" xfId="50299" xr:uid="{00000000-0005-0000-0000-000015C40000}"/>
    <cellStyle name="PSHeading 4 2 2 13 2" xfId="50300" xr:uid="{00000000-0005-0000-0000-000016C40000}"/>
    <cellStyle name="PSHeading 4 2 2 14" xfId="50301" xr:uid="{00000000-0005-0000-0000-000017C40000}"/>
    <cellStyle name="PSHeading 4 2 2 14 2" xfId="50302" xr:uid="{00000000-0005-0000-0000-000018C40000}"/>
    <cellStyle name="PSHeading 4 2 2 15" xfId="50303" xr:uid="{00000000-0005-0000-0000-000019C40000}"/>
    <cellStyle name="PSHeading 4 2 2 15 2" xfId="50304" xr:uid="{00000000-0005-0000-0000-00001AC40000}"/>
    <cellStyle name="PSHeading 4 2 2 16" xfId="50305" xr:uid="{00000000-0005-0000-0000-00001BC40000}"/>
    <cellStyle name="PSHeading 4 2 2 16 2" xfId="50306" xr:uid="{00000000-0005-0000-0000-00001CC40000}"/>
    <cellStyle name="PSHeading 4 2 2 17" xfId="50307" xr:uid="{00000000-0005-0000-0000-00001DC40000}"/>
    <cellStyle name="PSHeading 4 2 2 17 2" xfId="50308" xr:uid="{00000000-0005-0000-0000-00001EC40000}"/>
    <cellStyle name="PSHeading 4 2 2 18" xfId="50309" xr:uid="{00000000-0005-0000-0000-00001FC40000}"/>
    <cellStyle name="PSHeading 4 2 2 18 2" xfId="50310" xr:uid="{00000000-0005-0000-0000-000020C40000}"/>
    <cellStyle name="PSHeading 4 2 2 19" xfId="50311" xr:uid="{00000000-0005-0000-0000-000021C40000}"/>
    <cellStyle name="PSHeading 4 2 2 19 2" xfId="50312" xr:uid="{00000000-0005-0000-0000-000022C40000}"/>
    <cellStyle name="PSHeading 4 2 2 2" xfId="50313" xr:uid="{00000000-0005-0000-0000-000023C40000}"/>
    <cellStyle name="PSHeading 4 2 2 2 2" xfId="50314" xr:uid="{00000000-0005-0000-0000-000024C40000}"/>
    <cellStyle name="PSHeading 4 2 2 20" xfId="50315" xr:uid="{00000000-0005-0000-0000-000025C40000}"/>
    <cellStyle name="PSHeading 4 2 2 3" xfId="50316" xr:uid="{00000000-0005-0000-0000-000026C40000}"/>
    <cellStyle name="PSHeading 4 2 2 3 2" xfId="50317" xr:uid="{00000000-0005-0000-0000-000027C40000}"/>
    <cellStyle name="PSHeading 4 2 2 4" xfId="50318" xr:uid="{00000000-0005-0000-0000-000028C40000}"/>
    <cellStyle name="PSHeading 4 2 2 4 2" xfId="50319" xr:uid="{00000000-0005-0000-0000-000029C40000}"/>
    <cellStyle name="PSHeading 4 2 2 5" xfId="50320" xr:uid="{00000000-0005-0000-0000-00002AC40000}"/>
    <cellStyle name="PSHeading 4 2 2 5 2" xfId="50321" xr:uid="{00000000-0005-0000-0000-00002BC40000}"/>
    <cellStyle name="PSHeading 4 2 2 6" xfId="50322" xr:uid="{00000000-0005-0000-0000-00002CC40000}"/>
    <cellStyle name="PSHeading 4 2 2 6 2" xfId="50323" xr:uid="{00000000-0005-0000-0000-00002DC40000}"/>
    <cellStyle name="PSHeading 4 2 2 7" xfId="50324" xr:uid="{00000000-0005-0000-0000-00002EC40000}"/>
    <cellStyle name="PSHeading 4 2 2 7 2" xfId="50325" xr:uid="{00000000-0005-0000-0000-00002FC40000}"/>
    <cellStyle name="PSHeading 4 2 2 8" xfId="50326" xr:uid="{00000000-0005-0000-0000-000030C40000}"/>
    <cellStyle name="PSHeading 4 2 2 8 2" xfId="50327" xr:uid="{00000000-0005-0000-0000-000031C40000}"/>
    <cellStyle name="PSHeading 4 2 2 9" xfId="50328" xr:uid="{00000000-0005-0000-0000-000032C40000}"/>
    <cellStyle name="PSHeading 4 2 2 9 2" xfId="50329" xr:uid="{00000000-0005-0000-0000-000033C40000}"/>
    <cellStyle name="PSHeading 4 2 20" xfId="50330" xr:uid="{00000000-0005-0000-0000-000034C40000}"/>
    <cellStyle name="PSHeading 4 2 20 2" xfId="50331" xr:uid="{00000000-0005-0000-0000-000035C40000}"/>
    <cellStyle name="PSHeading 4 2 21" xfId="50332" xr:uid="{00000000-0005-0000-0000-000036C40000}"/>
    <cellStyle name="PSHeading 4 2 21 2" xfId="50333" xr:uid="{00000000-0005-0000-0000-000037C40000}"/>
    <cellStyle name="PSHeading 4 2 22" xfId="50334" xr:uid="{00000000-0005-0000-0000-000038C40000}"/>
    <cellStyle name="PSHeading 4 2 22 2" xfId="50335" xr:uid="{00000000-0005-0000-0000-000039C40000}"/>
    <cellStyle name="PSHeading 4 2 23" xfId="50336" xr:uid="{00000000-0005-0000-0000-00003AC40000}"/>
    <cellStyle name="PSHeading 4 2 3" xfId="50337" xr:uid="{00000000-0005-0000-0000-00003BC40000}"/>
    <cellStyle name="PSHeading 4 2 3 10" xfId="50338" xr:uid="{00000000-0005-0000-0000-00003CC40000}"/>
    <cellStyle name="PSHeading 4 2 3 10 2" xfId="50339" xr:uid="{00000000-0005-0000-0000-00003DC40000}"/>
    <cellStyle name="PSHeading 4 2 3 11" xfId="50340" xr:uid="{00000000-0005-0000-0000-00003EC40000}"/>
    <cellStyle name="PSHeading 4 2 3 11 2" xfId="50341" xr:uid="{00000000-0005-0000-0000-00003FC40000}"/>
    <cellStyle name="PSHeading 4 2 3 12" xfId="50342" xr:uid="{00000000-0005-0000-0000-000040C40000}"/>
    <cellStyle name="PSHeading 4 2 3 12 2" xfId="50343" xr:uid="{00000000-0005-0000-0000-000041C40000}"/>
    <cellStyle name="PSHeading 4 2 3 13" xfId="50344" xr:uid="{00000000-0005-0000-0000-000042C40000}"/>
    <cellStyle name="PSHeading 4 2 3 13 2" xfId="50345" xr:uid="{00000000-0005-0000-0000-000043C40000}"/>
    <cellStyle name="PSHeading 4 2 3 14" xfId="50346" xr:uid="{00000000-0005-0000-0000-000044C40000}"/>
    <cellStyle name="PSHeading 4 2 3 14 2" xfId="50347" xr:uid="{00000000-0005-0000-0000-000045C40000}"/>
    <cellStyle name="PSHeading 4 2 3 15" xfId="50348" xr:uid="{00000000-0005-0000-0000-000046C40000}"/>
    <cellStyle name="PSHeading 4 2 3 15 2" xfId="50349" xr:uid="{00000000-0005-0000-0000-000047C40000}"/>
    <cellStyle name="PSHeading 4 2 3 16" xfId="50350" xr:uid="{00000000-0005-0000-0000-000048C40000}"/>
    <cellStyle name="PSHeading 4 2 3 16 2" xfId="50351" xr:uid="{00000000-0005-0000-0000-000049C40000}"/>
    <cellStyle name="PSHeading 4 2 3 17" xfId="50352" xr:uid="{00000000-0005-0000-0000-00004AC40000}"/>
    <cellStyle name="PSHeading 4 2 3 17 2" xfId="50353" xr:uid="{00000000-0005-0000-0000-00004BC40000}"/>
    <cellStyle name="PSHeading 4 2 3 18" xfId="50354" xr:uid="{00000000-0005-0000-0000-00004CC40000}"/>
    <cellStyle name="PSHeading 4 2 3 18 2" xfId="50355" xr:uid="{00000000-0005-0000-0000-00004DC40000}"/>
    <cellStyle name="PSHeading 4 2 3 19" xfId="50356" xr:uid="{00000000-0005-0000-0000-00004EC40000}"/>
    <cellStyle name="PSHeading 4 2 3 19 2" xfId="50357" xr:uid="{00000000-0005-0000-0000-00004FC40000}"/>
    <cellStyle name="PSHeading 4 2 3 2" xfId="50358" xr:uid="{00000000-0005-0000-0000-000050C40000}"/>
    <cellStyle name="PSHeading 4 2 3 2 2" xfId="50359" xr:uid="{00000000-0005-0000-0000-000051C40000}"/>
    <cellStyle name="PSHeading 4 2 3 20" xfId="50360" xr:uid="{00000000-0005-0000-0000-000052C40000}"/>
    <cellStyle name="PSHeading 4 2 3 3" xfId="50361" xr:uid="{00000000-0005-0000-0000-000053C40000}"/>
    <cellStyle name="PSHeading 4 2 3 3 2" xfId="50362" xr:uid="{00000000-0005-0000-0000-000054C40000}"/>
    <cellStyle name="PSHeading 4 2 3 4" xfId="50363" xr:uid="{00000000-0005-0000-0000-000055C40000}"/>
    <cellStyle name="PSHeading 4 2 3 4 2" xfId="50364" xr:uid="{00000000-0005-0000-0000-000056C40000}"/>
    <cellStyle name="PSHeading 4 2 3 5" xfId="50365" xr:uid="{00000000-0005-0000-0000-000057C40000}"/>
    <cellStyle name="PSHeading 4 2 3 5 2" xfId="50366" xr:uid="{00000000-0005-0000-0000-000058C40000}"/>
    <cellStyle name="PSHeading 4 2 3 6" xfId="50367" xr:uid="{00000000-0005-0000-0000-000059C40000}"/>
    <cellStyle name="PSHeading 4 2 3 6 2" xfId="50368" xr:uid="{00000000-0005-0000-0000-00005AC40000}"/>
    <cellStyle name="PSHeading 4 2 3 7" xfId="50369" xr:uid="{00000000-0005-0000-0000-00005BC40000}"/>
    <cellStyle name="PSHeading 4 2 3 7 2" xfId="50370" xr:uid="{00000000-0005-0000-0000-00005CC40000}"/>
    <cellStyle name="PSHeading 4 2 3 8" xfId="50371" xr:uid="{00000000-0005-0000-0000-00005DC40000}"/>
    <cellStyle name="PSHeading 4 2 3 8 2" xfId="50372" xr:uid="{00000000-0005-0000-0000-00005EC40000}"/>
    <cellStyle name="PSHeading 4 2 3 9" xfId="50373" xr:uid="{00000000-0005-0000-0000-00005FC40000}"/>
    <cellStyle name="PSHeading 4 2 3 9 2" xfId="50374" xr:uid="{00000000-0005-0000-0000-000060C40000}"/>
    <cellStyle name="PSHeading 4 2 4" xfId="50375" xr:uid="{00000000-0005-0000-0000-000061C40000}"/>
    <cellStyle name="PSHeading 4 2 4 10" xfId="50376" xr:uid="{00000000-0005-0000-0000-000062C40000}"/>
    <cellStyle name="PSHeading 4 2 4 10 2" xfId="50377" xr:uid="{00000000-0005-0000-0000-000063C40000}"/>
    <cellStyle name="PSHeading 4 2 4 11" xfId="50378" xr:uid="{00000000-0005-0000-0000-000064C40000}"/>
    <cellStyle name="PSHeading 4 2 4 11 2" xfId="50379" xr:uid="{00000000-0005-0000-0000-000065C40000}"/>
    <cellStyle name="PSHeading 4 2 4 12" xfId="50380" xr:uid="{00000000-0005-0000-0000-000066C40000}"/>
    <cellStyle name="PSHeading 4 2 4 12 2" xfId="50381" xr:uid="{00000000-0005-0000-0000-000067C40000}"/>
    <cellStyle name="PSHeading 4 2 4 13" xfId="50382" xr:uid="{00000000-0005-0000-0000-000068C40000}"/>
    <cellStyle name="PSHeading 4 2 4 13 2" xfId="50383" xr:uid="{00000000-0005-0000-0000-000069C40000}"/>
    <cellStyle name="PSHeading 4 2 4 14" xfId="50384" xr:uid="{00000000-0005-0000-0000-00006AC40000}"/>
    <cellStyle name="PSHeading 4 2 4 14 2" xfId="50385" xr:uid="{00000000-0005-0000-0000-00006BC40000}"/>
    <cellStyle name="PSHeading 4 2 4 15" xfId="50386" xr:uid="{00000000-0005-0000-0000-00006CC40000}"/>
    <cellStyle name="PSHeading 4 2 4 15 2" xfId="50387" xr:uid="{00000000-0005-0000-0000-00006DC40000}"/>
    <cellStyle name="PSHeading 4 2 4 16" xfId="50388" xr:uid="{00000000-0005-0000-0000-00006EC40000}"/>
    <cellStyle name="PSHeading 4 2 4 16 2" xfId="50389" xr:uid="{00000000-0005-0000-0000-00006FC40000}"/>
    <cellStyle name="PSHeading 4 2 4 17" xfId="50390" xr:uid="{00000000-0005-0000-0000-000070C40000}"/>
    <cellStyle name="PSHeading 4 2 4 17 2" xfId="50391" xr:uid="{00000000-0005-0000-0000-000071C40000}"/>
    <cellStyle name="PSHeading 4 2 4 18" xfId="50392" xr:uid="{00000000-0005-0000-0000-000072C40000}"/>
    <cellStyle name="PSHeading 4 2 4 18 2" xfId="50393" xr:uid="{00000000-0005-0000-0000-000073C40000}"/>
    <cellStyle name="PSHeading 4 2 4 19" xfId="50394" xr:uid="{00000000-0005-0000-0000-000074C40000}"/>
    <cellStyle name="PSHeading 4 2 4 19 2" xfId="50395" xr:uid="{00000000-0005-0000-0000-000075C40000}"/>
    <cellStyle name="PSHeading 4 2 4 2" xfId="50396" xr:uid="{00000000-0005-0000-0000-000076C40000}"/>
    <cellStyle name="PSHeading 4 2 4 2 10" xfId="50397" xr:uid="{00000000-0005-0000-0000-000077C40000}"/>
    <cellStyle name="PSHeading 4 2 4 2 10 2" xfId="50398" xr:uid="{00000000-0005-0000-0000-000078C40000}"/>
    <cellStyle name="PSHeading 4 2 4 2 11" xfId="50399" xr:uid="{00000000-0005-0000-0000-000079C40000}"/>
    <cellStyle name="PSHeading 4 2 4 2 11 2" xfId="50400" xr:uid="{00000000-0005-0000-0000-00007AC40000}"/>
    <cellStyle name="PSHeading 4 2 4 2 12" xfId="50401" xr:uid="{00000000-0005-0000-0000-00007BC40000}"/>
    <cellStyle name="PSHeading 4 2 4 2 12 2" xfId="50402" xr:uid="{00000000-0005-0000-0000-00007CC40000}"/>
    <cellStyle name="PSHeading 4 2 4 2 13" xfId="50403" xr:uid="{00000000-0005-0000-0000-00007DC40000}"/>
    <cellStyle name="PSHeading 4 2 4 2 13 2" xfId="50404" xr:uid="{00000000-0005-0000-0000-00007EC40000}"/>
    <cellStyle name="PSHeading 4 2 4 2 14" xfId="50405" xr:uid="{00000000-0005-0000-0000-00007FC40000}"/>
    <cellStyle name="PSHeading 4 2 4 2 14 2" xfId="50406" xr:uid="{00000000-0005-0000-0000-000080C40000}"/>
    <cellStyle name="PSHeading 4 2 4 2 15" xfId="50407" xr:uid="{00000000-0005-0000-0000-000081C40000}"/>
    <cellStyle name="PSHeading 4 2 4 2 15 2" xfId="50408" xr:uid="{00000000-0005-0000-0000-000082C40000}"/>
    <cellStyle name="PSHeading 4 2 4 2 16" xfId="50409" xr:uid="{00000000-0005-0000-0000-000083C40000}"/>
    <cellStyle name="PSHeading 4 2 4 2 16 2" xfId="50410" xr:uid="{00000000-0005-0000-0000-000084C40000}"/>
    <cellStyle name="PSHeading 4 2 4 2 17" xfId="50411" xr:uid="{00000000-0005-0000-0000-000085C40000}"/>
    <cellStyle name="PSHeading 4 2 4 2 17 2" xfId="50412" xr:uid="{00000000-0005-0000-0000-000086C40000}"/>
    <cellStyle name="PSHeading 4 2 4 2 18" xfId="50413" xr:uid="{00000000-0005-0000-0000-000087C40000}"/>
    <cellStyle name="PSHeading 4 2 4 2 18 2" xfId="50414" xr:uid="{00000000-0005-0000-0000-000088C40000}"/>
    <cellStyle name="PSHeading 4 2 4 2 19" xfId="50415" xr:uid="{00000000-0005-0000-0000-000089C40000}"/>
    <cellStyle name="PSHeading 4 2 4 2 19 2" xfId="50416" xr:uid="{00000000-0005-0000-0000-00008AC40000}"/>
    <cellStyle name="PSHeading 4 2 4 2 2" xfId="50417" xr:uid="{00000000-0005-0000-0000-00008BC40000}"/>
    <cellStyle name="PSHeading 4 2 4 2 2 2" xfId="50418" xr:uid="{00000000-0005-0000-0000-00008CC40000}"/>
    <cellStyle name="PSHeading 4 2 4 2 20" xfId="50419" xr:uid="{00000000-0005-0000-0000-00008DC40000}"/>
    <cellStyle name="PSHeading 4 2 4 2 3" xfId="50420" xr:uid="{00000000-0005-0000-0000-00008EC40000}"/>
    <cellStyle name="PSHeading 4 2 4 2 3 2" xfId="50421" xr:uid="{00000000-0005-0000-0000-00008FC40000}"/>
    <cellStyle name="PSHeading 4 2 4 2 4" xfId="50422" xr:uid="{00000000-0005-0000-0000-000090C40000}"/>
    <cellStyle name="PSHeading 4 2 4 2 4 2" xfId="50423" xr:uid="{00000000-0005-0000-0000-000091C40000}"/>
    <cellStyle name="PSHeading 4 2 4 2 5" xfId="50424" xr:uid="{00000000-0005-0000-0000-000092C40000}"/>
    <cellStyle name="PSHeading 4 2 4 2 5 2" xfId="50425" xr:uid="{00000000-0005-0000-0000-000093C40000}"/>
    <cellStyle name="PSHeading 4 2 4 2 6" xfId="50426" xr:uid="{00000000-0005-0000-0000-000094C40000}"/>
    <cellStyle name="PSHeading 4 2 4 2 6 2" xfId="50427" xr:uid="{00000000-0005-0000-0000-000095C40000}"/>
    <cellStyle name="PSHeading 4 2 4 2 7" xfId="50428" xr:uid="{00000000-0005-0000-0000-000096C40000}"/>
    <cellStyle name="PSHeading 4 2 4 2 7 2" xfId="50429" xr:uid="{00000000-0005-0000-0000-000097C40000}"/>
    <cellStyle name="PSHeading 4 2 4 2 8" xfId="50430" xr:uid="{00000000-0005-0000-0000-000098C40000}"/>
    <cellStyle name="PSHeading 4 2 4 2 8 2" xfId="50431" xr:uid="{00000000-0005-0000-0000-000099C40000}"/>
    <cellStyle name="PSHeading 4 2 4 2 9" xfId="50432" xr:uid="{00000000-0005-0000-0000-00009AC40000}"/>
    <cellStyle name="PSHeading 4 2 4 2 9 2" xfId="50433" xr:uid="{00000000-0005-0000-0000-00009BC40000}"/>
    <cellStyle name="PSHeading 4 2 4 20" xfId="50434" xr:uid="{00000000-0005-0000-0000-00009CC40000}"/>
    <cellStyle name="PSHeading 4 2 4 20 2" xfId="50435" xr:uid="{00000000-0005-0000-0000-00009DC40000}"/>
    <cellStyle name="PSHeading 4 2 4 21" xfId="50436" xr:uid="{00000000-0005-0000-0000-00009EC40000}"/>
    <cellStyle name="PSHeading 4 2 4 3" xfId="50437" xr:uid="{00000000-0005-0000-0000-00009FC40000}"/>
    <cellStyle name="PSHeading 4 2 4 3 2" xfId="50438" xr:uid="{00000000-0005-0000-0000-0000A0C40000}"/>
    <cellStyle name="PSHeading 4 2 4 4" xfId="50439" xr:uid="{00000000-0005-0000-0000-0000A1C40000}"/>
    <cellStyle name="PSHeading 4 2 4 4 2" xfId="50440" xr:uid="{00000000-0005-0000-0000-0000A2C40000}"/>
    <cellStyle name="PSHeading 4 2 4 5" xfId="50441" xr:uid="{00000000-0005-0000-0000-0000A3C40000}"/>
    <cellStyle name="PSHeading 4 2 4 5 2" xfId="50442" xr:uid="{00000000-0005-0000-0000-0000A4C40000}"/>
    <cellStyle name="PSHeading 4 2 4 6" xfId="50443" xr:uid="{00000000-0005-0000-0000-0000A5C40000}"/>
    <cellStyle name="PSHeading 4 2 4 6 2" xfId="50444" xr:uid="{00000000-0005-0000-0000-0000A6C40000}"/>
    <cellStyle name="PSHeading 4 2 4 7" xfId="50445" xr:uid="{00000000-0005-0000-0000-0000A7C40000}"/>
    <cellStyle name="PSHeading 4 2 4 7 2" xfId="50446" xr:uid="{00000000-0005-0000-0000-0000A8C40000}"/>
    <cellStyle name="PSHeading 4 2 4 8" xfId="50447" xr:uid="{00000000-0005-0000-0000-0000A9C40000}"/>
    <cellStyle name="PSHeading 4 2 4 8 2" xfId="50448" xr:uid="{00000000-0005-0000-0000-0000AAC40000}"/>
    <cellStyle name="PSHeading 4 2 4 9" xfId="50449" xr:uid="{00000000-0005-0000-0000-0000ABC40000}"/>
    <cellStyle name="PSHeading 4 2 4 9 2" xfId="50450" xr:uid="{00000000-0005-0000-0000-0000ACC40000}"/>
    <cellStyle name="PSHeading 4 2 5" xfId="50451" xr:uid="{00000000-0005-0000-0000-0000ADC40000}"/>
    <cellStyle name="PSHeading 4 2 5 2" xfId="50452" xr:uid="{00000000-0005-0000-0000-0000AEC40000}"/>
    <cellStyle name="PSHeading 4 2 6" xfId="50453" xr:uid="{00000000-0005-0000-0000-0000AFC40000}"/>
    <cellStyle name="PSHeading 4 2 6 2" xfId="50454" xr:uid="{00000000-0005-0000-0000-0000B0C40000}"/>
    <cellStyle name="PSHeading 4 2 7" xfId="50455" xr:uid="{00000000-0005-0000-0000-0000B1C40000}"/>
    <cellStyle name="PSHeading 4 2 7 2" xfId="50456" xr:uid="{00000000-0005-0000-0000-0000B2C40000}"/>
    <cellStyle name="PSHeading 4 2 8" xfId="50457" xr:uid="{00000000-0005-0000-0000-0000B3C40000}"/>
    <cellStyle name="PSHeading 4 2 8 2" xfId="50458" xr:uid="{00000000-0005-0000-0000-0000B4C40000}"/>
    <cellStyle name="PSHeading 4 2 9" xfId="50459" xr:uid="{00000000-0005-0000-0000-0000B5C40000}"/>
    <cellStyle name="PSHeading 4 2 9 2" xfId="50460" xr:uid="{00000000-0005-0000-0000-0000B6C40000}"/>
    <cellStyle name="PSHeading 4 2_FROM LOCAL GAAP  TO IFRS" xfId="50461" xr:uid="{00000000-0005-0000-0000-0000B7C40000}"/>
    <cellStyle name="PSHeading 4 20" xfId="50462" xr:uid="{00000000-0005-0000-0000-0000B8C40000}"/>
    <cellStyle name="PSHeading 4 20 2" xfId="50463" xr:uid="{00000000-0005-0000-0000-0000B9C40000}"/>
    <cellStyle name="PSHeading 4 21" xfId="50464" xr:uid="{00000000-0005-0000-0000-0000BAC40000}"/>
    <cellStyle name="PSHeading 4 21 2" xfId="50465" xr:uid="{00000000-0005-0000-0000-0000BBC40000}"/>
    <cellStyle name="PSHeading 4 22" xfId="50466" xr:uid="{00000000-0005-0000-0000-0000BCC40000}"/>
    <cellStyle name="PSHeading 4 3" xfId="50467" xr:uid="{00000000-0005-0000-0000-0000BDC40000}"/>
    <cellStyle name="PSHeading 4 3 10" xfId="50468" xr:uid="{00000000-0005-0000-0000-0000BEC40000}"/>
    <cellStyle name="PSHeading 4 3 10 2" xfId="50469" xr:uid="{00000000-0005-0000-0000-0000BFC40000}"/>
    <cellStyle name="PSHeading 4 3 11" xfId="50470" xr:uid="{00000000-0005-0000-0000-0000C0C40000}"/>
    <cellStyle name="PSHeading 4 3 11 2" xfId="50471" xr:uid="{00000000-0005-0000-0000-0000C1C40000}"/>
    <cellStyle name="PSHeading 4 3 12" xfId="50472" xr:uid="{00000000-0005-0000-0000-0000C2C40000}"/>
    <cellStyle name="PSHeading 4 3 12 2" xfId="50473" xr:uid="{00000000-0005-0000-0000-0000C3C40000}"/>
    <cellStyle name="PSHeading 4 3 13" xfId="50474" xr:uid="{00000000-0005-0000-0000-0000C4C40000}"/>
    <cellStyle name="PSHeading 4 3 13 2" xfId="50475" xr:uid="{00000000-0005-0000-0000-0000C5C40000}"/>
    <cellStyle name="PSHeading 4 3 14" xfId="50476" xr:uid="{00000000-0005-0000-0000-0000C6C40000}"/>
    <cellStyle name="PSHeading 4 3 14 2" xfId="50477" xr:uid="{00000000-0005-0000-0000-0000C7C40000}"/>
    <cellStyle name="PSHeading 4 3 15" xfId="50478" xr:uid="{00000000-0005-0000-0000-0000C8C40000}"/>
    <cellStyle name="PSHeading 4 3 15 2" xfId="50479" xr:uid="{00000000-0005-0000-0000-0000C9C40000}"/>
    <cellStyle name="PSHeading 4 3 16" xfId="50480" xr:uid="{00000000-0005-0000-0000-0000CAC40000}"/>
    <cellStyle name="PSHeading 4 3 16 2" xfId="50481" xr:uid="{00000000-0005-0000-0000-0000CBC40000}"/>
    <cellStyle name="PSHeading 4 3 17" xfId="50482" xr:uid="{00000000-0005-0000-0000-0000CCC40000}"/>
    <cellStyle name="PSHeading 4 3 17 2" xfId="50483" xr:uid="{00000000-0005-0000-0000-0000CDC40000}"/>
    <cellStyle name="PSHeading 4 3 18" xfId="50484" xr:uid="{00000000-0005-0000-0000-0000CEC40000}"/>
    <cellStyle name="PSHeading 4 3 18 2" xfId="50485" xr:uid="{00000000-0005-0000-0000-0000CFC40000}"/>
    <cellStyle name="PSHeading 4 3 19" xfId="50486" xr:uid="{00000000-0005-0000-0000-0000D0C40000}"/>
    <cellStyle name="PSHeading 4 3 19 2" xfId="50487" xr:uid="{00000000-0005-0000-0000-0000D1C40000}"/>
    <cellStyle name="PSHeading 4 3 2" xfId="50488" xr:uid="{00000000-0005-0000-0000-0000D2C40000}"/>
    <cellStyle name="PSHeading 4 3 2 2" xfId="50489" xr:uid="{00000000-0005-0000-0000-0000D3C40000}"/>
    <cellStyle name="PSHeading 4 3 20" xfId="50490" xr:uid="{00000000-0005-0000-0000-0000D4C40000}"/>
    <cellStyle name="PSHeading 4 3 3" xfId="50491" xr:uid="{00000000-0005-0000-0000-0000D5C40000}"/>
    <cellStyle name="PSHeading 4 3 3 2" xfId="50492" xr:uid="{00000000-0005-0000-0000-0000D6C40000}"/>
    <cellStyle name="PSHeading 4 3 4" xfId="50493" xr:uid="{00000000-0005-0000-0000-0000D7C40000}"/>
    <cellStyle name="PSHeading 4 3 4 2" xfId="50494" xr:uid="{00000000-0005-0000-0000-0000D8C40000}"/>
    <cellStyle name="PSHeading 4 3 5" xfId="50495" xr:uid="{00000000-0005-0000-0000-0000D9C40000}"/>
    <cellStyle name="PSHeading 4 3 5 2" xfId="50496" xr:uid="{00000000-0005-0000-0000-0000DAC40000}"/>
    <cellStyle name="PSHeading 4 3 6" xfId="50497" xr:uid="{00000000-0005-0000-0000-0000DBC40000}"/>
    <cellStyle name="PSHeading 4 3 6 2" xfId="50498" xr:uid="{00000000-0005-0000-0000-0000DCC40000}"/>
    <cellStyle name="PSHeading 4 3 7" xfId="50499" xr:uid="{00000000-0005-0000-0000-0000DDC40000}"/>
    <cellStyle name="PSHeading 4 3 7 2" xfId="50500" xr:uid="{00000000-0005-0000-0000-0000DEC40000}"/>
    <cellStyle name="PSHeading 4 3 8" xfId="50501" xr:uid="{00000000-0005-0000-0000-0000DFC40000}"/>
    <cellStyle name="PSHeading 4 3 8 2" xfId="50502" xr:uid="{00000000-0005-0000-0000-0000E0C40000}"/>
    <cellStyle name="PSHeading 4 3 9" xfId="50503" xr:uid="{00000000-0005-0000-0000-0000E1C40000}"/>
    <cellStyle name="PSHeading 4 3 9 2" xfId="50504" xr:uid="{00000000-0005-0000-0000-0000E2C40000}"/>
    <cellStyle name="PSHeading 4 4" xfId="50505" xr:uid="{00000000-0005-0000-0000-0000E3C40000}"/>
    <cellStyle name="PSHeading 4 4 2" xfId="50506" xr:uid="{00000000-0005-0000-0000-0000E4C40000}"/>
    <cellStyle name="PSHeading 4 5" xfId="50507" xr:uid="{00000000-0005-0000-0000-0000E5C40000}"/>
    <cellStyle name="PSHeading 4 5 2" xfId="50508" xr:uid="{00000000-0005-0000-0000-0000E6C40000}"/>
    <cellStyle name="PSHeading 4 6" xfId="50509" xr:uid="{00000000-0005-0000-0000-0000E7C40000}"/>
    <cellStyle name="PSHeading 4 6 2" xfId="50510" xr:uid="{00000000-0005-0000-0000-0000E8C40000}"/>
    <cellStyle name="PSHeading 4 7" xfId="50511" xr:uid="{00000000-0005-0000-0000-0000E9C40000}"/>
    <cellStyle name="PSHeading 4 7 2" xfId="50512" xr:uid="{00000000-0005-0000-0000-0000EAC40000}"/>
    <cellStyle name="PSHeading 4 8" xfId="50513" xr:uid="{00000000-0005-0000-0000-0000EBC40000}"/>
    <cellStyle name="PSHeading 4 8 2" xfId="50514" xr:uid="{00000000-0005-0000-0000-0000ECC40000}"/>
    <cellStyle name="PSHeading 4 9" xfId="50515" xr:uid="{00000000-0005-0000-0000-0000EDC40000}"/>
    <cellStyle name="PSHeading 4 9 2" xfId="50516" xr:uid="{00000000-0005-0000-0000-0000EEC40000}"/>
    <cellStyle name="PSHeading 4_FROM LOCAL GAAP  TO IFRS" xfId="50517" xr:uid="{00000000-0005-0000-0000-0000EFC40000}"/>
    <cellStyle name="PSHeading 5" xfId="50518" xr:uid="{00000000-0005-0000-0000-0000F0C40000}"/>
    <cellStyle name="PSHeading 5 10" xfId="50519" xr:uid="{00000000-0005-0000-0000-0000F1C40000}"/>
    <cellStyle name="PSHeading 5 10 2" xfId="50520" xr:uid="{00000000-0005-0000-0000-0000F2C40000}"/>
    <cellStyle name="PSHeading 5 11" xfId="50521" xr:uid="{00000000-0005-0000-0000-0000F3C40000}"/>
    <cellStyle name="PSHeading 5 11 2" xfId="50522" xr:uid="{00000000-0005-0000-0000-0000F4C40000}"/>
    <cellStyle name="PSHeading 5 12" xfId="50523" xr:uid="{00000000-0005-0000-0000-0000F5C40000}"/>
    <cellStyle name="PSHeading 5 12 2" xfId="50524" xr:uid="{00000000-0005-0000-0000-0000F6C40000}"/>
    <cellStyle name="PSHeading 5 13" xfId="50525" xr:uid="{00000000-0005-0000-0000-0000F7C40000}"/>
    <cellStyle name="PSHeading 5 13 2" xfId="50526" xr:uid="{00000000-0005-0000-0000-0000F8C40000}"/>
    <cellStyle name="PSHeading 5 14" xfId="50527" xr:uid="{00000000-0005-0000-0000-0000F9C40000}"/>
    <cellStyle name="PSHeading 5 14 2" xfId="50528" xr:uid="{00000000-0005-0000-0000-0000FAC40000}"/>
    <cellStyle name="PSHeading 5 15" xfId="50529" xr:uid="{00000000-0005-0000-0000-0000FBC40000}"/>
    <cellStyle name="PSHeading 5 15 2" xfId="50530" xr:uid="{00000000-0005-0000-0000-0000FCC40000}"/>
    <cellStyle name="PSHeading 5 16" xfId="50531" xr:uid="{00000000-0005-0000-0000-0000FDC40000}"/>
    <cellStyle name="PSHeading 5 16 2" xfId="50532" xr:uid="{00000000-0005-0000-0000-0000FEC40000}"/>
    <cellStyle name="PSHeading 5 17" xfId="50533" xr:uid="{00000000-0005-0000-0000-0000FFC40000}"/>
    <cellStyle name="PSHeading 5 17 2" xfId="50534" xr:uid="{00000000-0005-0000-0000-000000C50000}"/>
    <cellStyle name="PSHeading 5 18" xfId="50535" xr:uid="{00000000-0005-0000-0000-000001C50000}"/>
    <cellStyle name="PSHeading 5 18 2" xfId="50536" xr:uid="{00000000-0005-0000-0000-000002C50000}"/>
    <cellStyle name="PSHeading 5 19" xfId="50537" xr:uid="{00000000-0005-0000-0000-000003C50000}"/>
    <cellStyle name="PSHeading 5 19 2" xfId="50538" xr:uid="{00000000-0005-0000-0000-000004C50000}"/>
    <cellStyle name="PSHeading 5 2" xfId="50539" xr:uid="{00000000-0005-0000-0000-000005C50000}"/>
    <cellStyle name="PSHeading 5 2 2" xfId="50540" xr:uid="{00000000-0005-0000-0000-000006C50000}"/>
    <cellStyle name="PSHeading 5 20" xfId="50541" xr:uid="{00000000-0005-0000-0000-000007C50000}"/>
    <cellStyle name="PSHeading 5 3" xfId="50542" xr:uid="{00000000-0005-0000-0000-000008C50000}"/>
    <cellStyle name="PSHeading 5 3 2" xfId="50543" xr:uid="{00000000-0005-0000-0000-000009C50000}"/>
    <cellStyle name="PSHeading 5 4" xfId="50544" xr:uid="{00000000-0005-0000-0000-00000AC50000}"/>
    <cellStyle name="PSHeading 5 4 2" xfId="50545" xr:uid="{00000000-0005-0000-0000-00000BC50000}"/>
    <cellStyle name="PSHeading 5 5" xfId="50546" xr:uid="{00000000-0005-0000-0000-00000CC50000}"/>
    <cellStyle name="PSHeading 5 5 2" xfId="50547" xr:uid="{00000000-0005-0000-0000-00000DC50000}"/>
    <cellStyle name="PSHeading 5 6" xfId="50548" xr:uid="{00000000-0005-0000-0000-00000EC50000}"/>
    <cellStyle name="PSHeading 5 6 2" xfId="50549" xr:uid="{00000000-0005-0000-0000-00000FC50000}"/>
    <cellStyle name="PSHeading 5 7" xfId="50550" xr:uid="{00000000-0005-0000-0000-000010C50000}"/>
    <cellStyle name="PSHeading 5 7 2" xfId="50551" xr:uid="{00000000-0005-0000-0000-000011C50000}"/>
    <cellStyle name="PSHeading 5 8" xfId="50552" xr:uid="{00000000-0005-0000-0000-000012C50000}"/>
    <cellStyle name="PSHeading 5 8 2" xfId="50553" xr:uid="{00000000-0005-0000-0000-000013C50000}"/>
    <cellStyle name="PSHeading 5 9" xfId="50554" xr:uid="{00000000-0005-0000-0000-000014C50000}"/>
    <cellStyle name="PSHeading 5 9 2" xfId="50555" xr:uid="{00000000-0005-0000-0000-000015C50000}"/>
    <cellStyle name="PSHeading 6" xfId="50556" xr:uid="{00000000-0005-0000-0000-000016C50000}"/>
    <cellStyle name="PSHeading 6 10" xfId="50557" xr:uid="{00000000-0005-0000-0000-000017C50000}"/>
    <cellStyle name="PSHeading 6 10 2" xfId="50558" xr:uid="{00000000-0005-0000-0000-000018C50000}"/>
    <cellStyle name="PSHeading 6 11" xfId="50559" xr:uid="{00000000-0005-0000-0000-000019C50000}"/>
    <cellStyle name="PSHeading 6 11 2" xfId="50560" xr:uid="{00000000-0005-0000-0000-00001AC50000}"/>
    <cellStyle name="PSHeading 6 12" xfId="50561" xr:uid="{00000000-0005-0000-0000-00001BC50000}"/>
    <cellStyle name="PSHeading 6 12 2" xfId="50562" xr:uid="{00000000-0005-0000-0000-00001CC50000}"/>
    <cellStyle name="PSHeading 6 13" xfId="50563" xr:uid="{00000000-0005-0000-0000-00001DC50000}"/>
    <cellStyle name="PSHeading 6 13 2" xfId="50564" xr:uid="{00000000-0005-0000-0000-00001EC50000}"/>
    <cellStyle name="PSHeading 6 14" xfId="50565" xr:uid="{00000000-0005-0000-0000-00001FC50000}"/>
    <cellStyle name="PSHeading 6 14 2" xfId="50566" xr:uid="{00000000-0005-0000-0000-000020C50000}"/>
    <cellStyle name="PSHeading 6 15" xfId="50567" xr:uid="{00000000-0005-0000-0000-000021C50000}"/>
    <cellStyle name="PSHeading 6 15 2" xfId="50568" xr:uid="{00000000-0005-0000-0000-000022C50000}"/>
    <cellStyle name="PSHeading 6 16" xfId="50569" xr:uid="{00000000-0005-0000-0000-000023C50000}"/>
    <cellStyle name="PSHeading 6 16 2" xfId="50570" xr:uid="{00000000-0005-0000-0000-000024C50000}"/>
    <cellStyle name="PSHeading 6 17" xfId="50571" xr:uid="{00000000-0005-0000-0000-000025C50000}"/>
    <cellStyle name="PSHeading 6 17 2" xfId="50572" xr:uid="{00000000-0005-0000-0000-000026C50000}"/>
    <cellStyle name="PSHeading 6 18" xfId="50573" xr:uid="{00000000-0005-0000-0000-000027C50000}"/>
    <cellStyle name="PSHeading 6 18 2" xfId="50574" xr:uid="{00000000-0005-0000-0000-000028C50000}"/>
    <cellStyle name="PSHeading 6 19" xfId="50575" xr:uid="{00000000-0005-0000-0000-000029C50000}"/>
    <cellStyle name="PSHeading 6 19 2" xfId="50576" xr:uid="{00000000-0005-0000-0000-00002AC50000}"/>
    <cellStyle name="PSHeading 6 2" xfId="50577" xr:uid="{00000000-0005-0000-0000-00002BC50000}"/>
    <cellStyle name="PSHeading 6 2 10" xfId="50578" xr:uid="{00000000-0005-0000-0000-00002CC50000}"/>
    <cellStyle name="PSHeading 6 2 10 2" xfId="50579" xr:uid="{00000000-0005-0000-0000-00002DC50000}"/>
    <cellStyle name="PSHeading 6 2 11" xfId="50580" xr:uid="{00000000-0005-0000-0000-00002EC50000}"/>
    <cellStyle name="PSHeading 6 2 11 2" xfId="50581" xr:uid="{00000000-0005-0000-0000-00002FC50000}"/>
    <cellStyle name="PSHeading 6 2 12" xfId="50582" xr:uid="{00000000-0005-0000-0000-000030C50000}"/>
    <cellStyle name="PSHeading 6 2 12 2" xfId="50583" xr:uid="{00000000-0005-0000-0000-000031C50000}"/>
    <cellStyle name="PSHeading 6 2 13" xfId="50584" xr:uid="{00000000-0005-0000-0000-000032C50000}"/>
    <cellStyle name="PSHeading 6 2 13 2" xfId="50585" xr:uid="{00000000-0005-0000-0000-000033C50000}"/>
    <cellStyle name="PSHeading 6 2 14" xfId="50586" xr:uid="{00000000-0005-0000-0000-000034C50000}"/>
    <cellStyle name="PSHeading 6 2 14 2" xfId="50587" xr:uid="{00000000-0005-0000-0000-000035C50000}"/>
    <cellStyle name="PSHeading 6 2 15" xfId="50588" xr:uid="{00000000-0005-0000-0000-000036C50000}"/>
    <cellStyle name="PSHeading 6 2 15 2" xfId="50589" xr:uid="{00000000-0005-0000-0000-000037C50000}"/>
    <cellStyle name="PSHeading 6 2 16" xfId="50590" xr:uid="{00000000-0005-0000-0000-000038C50000}"/>
    <cellStyle name="PSHeading 6 2 16 2" xfId="50591" xr:uid="{00000000-0005-0000-0000-000039C50000}"/>
    <cellStyle name="PSHeading 6 2 17" xfId="50592" xr:uid="{00000000-0005-0000-0000-00003AC50000}"/>
    <cellStyle name="PSHeading 6 2 17 2" xfId="50593" xr:uid="{00000000-0005-0000-0000-00003BC50000}"/>
    <cellStyle name="PSHeading 6 2 18" xfId="50594" xr:uid="{00000000-0005-0000-0000-00003CC50000}"/>
    <cellStyle name="PSHeading 6 2 18 2" xfId="50595" xr:uid="{00000000-0005-0000-0000-00003DC50000}"/>
    <cellStyle name="PSHeading 6 2 19" xfId="50596" xr:uid="{00000000-0005-0000-0000-00003EC50000}"/>
    <cellStyle name="PSHeading 6 2 19 2" xfId="50597" xr:uid="{00000000-0005-0000-0000-00003FC50000}"/>
    <cellStyle name="PSHeading 6 2 2" xfId="50598" xr:uid="{00000000-0005-0000-0000-000040C50000}"/>
    <cellStyle name="PSHeading 6 2 2 2" xfId="50599" xr:uid="{00000000-0005-0000-0000-000041C50000}"/>
    <cellStyle name="PSHeading 6 2 20" xfId="50600" xr:uid="{00000000-0005-0000-0000-000042C50000}"/>
    <cellStyle name="PSHeading 6 2 3" xfId="50601" xr:uid="{00000000-0005-0000-0000-000043C50000}"/>
    <cellStyle name="PSHeading 6 2 3 2" xfId="50602" xr:uid="{00000000-0005-0000-0000-000044C50000}"/>
    <cellStyle name="PSHeading 6 2 4" xfId="50603" xr:uid="{00000000-0005-0000-0000-000045C50000}"/>
    <cellStyle name="PSHeading 6 2 4 2" xfId="50604" xr:uid="{00000000-0005-0000-0000-000046C50000}"/>
    <cellStyle name="PSHeading 6 2 5" xfId="50605" xr:uid="{00000000-0005-0000-0000-000047C50000}"/>
    <cellStyle name="PSHeading 6 2 5 2" xfId="50606" xr:uid="{00000000-0005-0000-0000-000048C50000}"/>
    <cellStyle name="PSHeading 6 2 6" xfId="50607" xr:uid="{00000000-0005-0000-0000-000049C50000}"/>
    <cellStyle name="PSHeading 6 2 6 2" xfId="50608" xr:uid="{00000000-0005-0000-0000-00004AC50000}"/>
    <cellStyle name="PSHeading 6 2 7" xfId="50609" xr:uid="{00000000-0005-0000-0000-00004BC50000}"/>
    <cellStyle name="PSHeading 6 2 7 2" xfId="50610" xr:uid="{00000000-0005-0000-0000-00004CC50000}"/>
    <cellStyle name="PSHeading 6 2 8" xfId="50611" xr:uid="{00000000-0005-0000-0000-00004DC50000}"/>
    <cellStyle name="PSHeading 6 2 8 2" xfId="50612" xr:uid="{00000000-0005-0000-0000-00004EC50000}"/>
    <cellStyle name="PSHeading 6 2 9" xfId="50613" xr:uid="{00000000-0005-0000-0000-00004FC50000}"/>
    <cellStyle name="PSHeading 6 2 9 2" xfId="50614" xr:uid="{00000000-0005-0000-0000-000050C50000}"/>
    <cellStyle name="PSHeading 6 20" xfId="50615" xr:uid="{00000000-0005-0000-0000-000051C50000}"/>
    <cellStyle name="PSHeading 6 20 2" xfId="50616" xr:uid="{00000000-0005-0000-0000-000052C50000}"/>
    <cellStyle name="PSHeading 6 21" xfId="50617" xr:uid="{00000000-0005-0000-0000-000053C50000}"/>
    <cellStyle name="PSHeading 6 3" xfId="50618" xr:uid="{00000000-0005-0000-0000-000054C50000}"/>
    <cellStyle name="PSHeading 6 3 2" xfId="50619" xr:uid="{00000000-0005-0000-0000-000055C50000}"/>
    <cellStyle name="PSHeading 6 4" xfId="50620" xr:uid="{00000000-0005-0000-0000-000056C50000}"/>
    <cellStyle name="PSHeading 6 4 2" xfId="50621" xr:uid="{00000000-0005-0000-0000-000057C50000}"/>
    <cellStyle name="PSHeading 6 5" xfId="50622" xr:uid="{00000000-0005-0000-0000-000058C50000}"/>
    <cellStyle name="PSHeading 6 5 2" xfId="50623" xr:uid="{00000000-0005-0000-0000-000059C50000}"/>
    <cellStyle name="PSHeading 6 6" xfId="50624" xr:uid="{00000000-0005-0000-0000-00005AC50000}"/>
    <cellStyle name="PSHeading 6 6 2" xfId="50625" xr:uid="{00000000-0005-0000-0000-00005BC50000}"/>
    <cellStyle name="PSHeading 6 7" xfId="50626" xr:uid="{00000000-0005-0000-0000-00005CC50000}"/>
    <cellStyle name="PSHeading 6 7 2" xfId="50627" xr:uid="{00000000-0005-0000-0000-00005DC50000}"/>
    <cellStyle name="PSHeading 6 8" xfId="50628" xr:uid="{00000000-0005-0000-0000-00005EC50000}"/>
    <cellStyle name="PSHeading 6 8 2" xfId="50629" xr:uid="{00000000-0005-0000-0000-00005FC50000}"/>
    <cellStyle name="PSHeading 6 9" xfId="50630" xr:uid="{00000000-0005-0000-0000-000060C50000}"/>
    <cellStyle name="PSHeading 6 9 2" xfId="50631" xr:uid="{00000000-0005-0000-0000-000061C50000}"/>
    <cellStyle name="PSHeading 7" xfId="50632" xr:uid="{00000000-0005-0000-0000-000062C50000}"/>
    <cellStyle name="PSHeading 7 2" xfId="50633" xr:uid="{00000000-0005-0000-0000-000063C50000}"/>
    <cellStyle name="PSHeading 8" xfId="50634" xr:uid="{00000000-0005-0000-0000-000064C50000}"/>
    <cellStyle name="PSHeading 8 2" xfId="50635" xr:uid="{00000000-0005-0000-0000-000065C50000}"/>
    <cellStyle name="PSHeading 9" xfId="50636" xr:uid="{00000000-0005-0000-0000-000066C50000}"/>
    <cellStyle name="PSHeading 9 2" xfId="50637" xr:uid="{00000000-0005-0000-0000-000067C50000}"/>
    <cellStyle name="PSHeading_FROM LOCAL GAAP  TO IFRS" xfId="50638" xr:uid="{00000000-0005-0000-0000-000068C50000}"/>
    <cellStyle name="PSInt" xfId="50639" xr:uid="{00000000-0005-0000-0000-000069C50000}"/>
    <cellStyle name="PSInt 2" xfId="50640" xr:uid="{00000000-0005-0000-0000-00006AC50000}"/>
    <cellStyle name="PSInt 2 2" xfId="50641" xr:uid="{00000000-0005-0000-0000-00006BC50000}"/>
    <cellStyle name="PSInt 2 3" xfId="50642" xr:uid="{00000000-0005-0000-0000-00006CC50000}"/>
    <cellStyle name="PSInt 3" xfId="50643" xr:uid="{00000000-0005-0000-0000-00006DC50000}"/>
    <cellStyle name="PSInt 4" xfId="50644" xr:uid="{00000000-0005-0000-0000-00006EC50000}"/>
    <cellStyle name="PSnPLOSION" xfId="50645" xr:uid="{00000000-0005-0000-0000-00006FC50000}"/>
    <cellStyle name="PSnPLOSION 2" xfId="50646" xr:uid="{00000000-0005-0000-0000-000070C50000}"/>
    <cellStyle name="PSSpacer" xfId="50647" xr:uid="{00000000-0005-0000-0000-000071C50000}"/>
    <cellStyle name="PSSpacer 2" xfId="50648" xr:uid="{00000000-0005-0000-0000-000072C50000}"/>
    <cellStyle name="PSSpacer 2 2" xfId="50649" xr:uid="{00000000-0005-0000-0000-000073C50000}"/>
    <cellStyle name="PSSpacer 2 3" xfId="50650" xr:uid="{00000000-0005-0000-0000-000074C50000}"/>
    <cellStyle name="PSSpacer 3" xfId="50651" xr:uid="{00000000-0005-0000-0000-000075C50000}"/>
    <cellStyle name="PSSpacer 4" xfId="50652" xr:uid="{00000000-0005-0000-0000-000076C50000}"/>
    <cellStyle name="Red font" xfId="50653" xr:uid="{00000000-0005-0000-0000-000077C50000}"/>
    <cellStyle name="Reg1" xfId="122" xr:uid="{00000000-0005-0000-0000-000078C50000}"/>
    <cellStyle name="Reg2" xfId="123" xr:uid="{00000000-0005-0000-0000-000079C50000}"/>
    <cellStyle name="Reg3" xfId="124" xr:uid="{00000000-0005-0000-0000-00007AC50000}"/>
    <cellStyle name="Reg4" xfId="125" xr:uid="{00000000-0005-0000-0000-00007BC50000}"/>
    <cellStyle name="Reg5" xfId="126" xr:uid="{00000000-0005-0000-0000-00007CC50000}"/>
    <cellStyle name="Reg6" xfId="127" xr:uid="{00000000-0005-0000-0000-00007DC50000}"/>
    <cellStyle name="Reg7" xfId="128" xr:uid="{00000000-0005-0000-0000-00007EC50000}"/>
    <cellStyle name="Reg8" xfId="129" xr:uid="{00000000-0005-0000-0000-00007FC50000}"/>
    <cellStyle name="Reg9" xfId="130" xr:uid="{00000000-0005-0000-0000-000080C50000}"/>
    <cellStyle name="ReportTitlePrompt" xfId="131" xr:uid="{00000000-0005-0000-0000-000081C50000}"/>
    <cellStyle name="ReportTitleValue" xfId="132" xr:uid="{00000000-0005-0000-0000-000082C50000}"/>
    <cellStyle name="revised" xfId="133" xr:uid="{00000000-0005-0000-0000-000083C50000}"/>
    <cellStyle name="RevList" xfId="50654" xr:uid="{00000000-0005-0000-0000-000084C50000}"/>
    <cellStyle name="Rossz" xfId="50655" xr:uid="{00000000-0005-0000-0000-000085C50000}"/>
    <cellStyle name="RowAcctAbovePrompt" xfId="134" xr:uid="{00000000-0005-0000-0000-000086C50000}"/>
    <cellStyle name="RowAcctSOBAbovePrompt" xfId="135" xr:uid="{00000000-0005-0000-0000-000087C50000}"/>
    <cellStyle name="RowAcctSOBValue" xfId="136" xr:uid="{00000000-0005-0000-0000-000088C50000}"/>
    <cellStyle name="RowAcctValue" xfId="137" xr:uid="{00000000-0005-0000-0000-000089C50000}"/>
    <cellStyle name="RowAttrAbovePrompt" xfId="138" xr:uid="{00000000-0005-0000-0000-00008AC50000}"/>
    <cellStyle name="RowAttrValue" xfId="139" xr:uid="{00000000-0005-0000-0000-00008BC50000}"/>
    <cellStyle name="RowColSetAbovePrompt" xfId="140" xr:uid="{00000000-0005-0000-0000-00008CC50000}"/>
    <cellStyle name="RowColSetLeftPrompt" xfId="141" xr:uid="{00000000-0005-0000-0000-00008DC50000}"/>
    <cellStyle name="RowColSetValue" xfId="142" xr:uid="{00000000-0005-0000-0000-00008EC50000}"/>
    <cellStyle name="RowLeftPrompt" xfId="143" xr:uid="{00000000-0005-0000-0000-00008FC50000}"/>
    <cellStyle name="Rubrik" xfId="50656" xr:uid="{00000000-0005-0000-0000-000090C50000}"/>
    <cellStyle name="Rubrik 1" xfId="50657" xr:uid="{00000000-0005-0000-0000-000091C50000}"/>
    <cellStyle name="Rubrik 2" xfId="50658" xr:uid="{00000000-0005-0000-0000-000092C50000}"/>
    <cellStyle name="Rubrik 3" xfId="50659" xr:uid="{00000000-0005-0000-0000-000093C50000}"/>
    <cellStyle name="Rubrik 3 10" xfId="50660" xr:uid="{00000000-0005-0000-0000-000094C50000}"/>
    <cellStyle name="Rubrik 3 10 2" xfId="50661" xr:uid="{00000000-0005-0000-0000-000095C50000}"/>
    <cellStyle name="Rubrik 3 11" xfId="50662" xr:uid="{00000000-0005-0000-0000-000096C50000}"/>
    <cellStyle name="Rubrik 3 11 2" xfId="50663" xr:uid="{00000000-0005-0000-0000-000097C50000}"/>
    <cellStyle name="Rubrik 3 12" xfId="50664" xr:uid="{00000000-0005-0000-0000-000098C50000}"/>
    <cellStyle name="Rubrik 3 12 2" xfId="50665" xr:uid="{00000000-0005-0000-0000-000099C50000}"/>
    <cellStyle name="Rubrik 3 13" xfId="50666" xr:uid="{00000000-0005-0000-0000-00009AC50000}"/>
    <cellStyle name="Rubrik 3 13 2" xfId="50667" xr:uid="{00000000-0005-0000-0000-00009BC50000}"/>
    <cellStyle name="Rubrik 3 14" xfId="50668" xr:uid="{00000000-0005-0000-0000-00009CC50000}"/>
    <cellStyle name="Rubrik 3 14 2" xfId="50669" xr:uid="{00000000-0005-0000-0000-00009DC50000}"/>
    <cellStyle name="Rubrik 3 15" xfId="50670" xr:uid="{00000000-0005-0000-0000-00009EC50000}"/>
    <cellStyle name="Rubrik 3 15 2" xfId="50671" xr:uid="{00000000-0005-0000-0000-00009FC50000}"/>
    <cellStyle name="Rubrik 3 16" xfId="50672" xr:uid="{00000000-0005-0000-0000-0000A0C50000}"/>
    <cellStyle name="Rubrik 3 16 2" xfId="50673" xr:uid="{00000000-0005-0000-0000-0000A1C50000}"/>
    <cellStyle name="Rubrik 3 17" xfId="50674" xr:uid="{00000000-0005-0000-0000-0000A2C50000}"/>
    <cellStyle name="Rubrik 3 17 2" xfId="50675" xr:uid="{00000000-0005-0000-0000-0000A3C50000}"/>
    <cellStyle name="Rubrik 3 18" xfId="50676" xr:uid="{00000000-0005-0000-0000-0000A4C50000}"/>
    <cellStyle name="Rubrik 3 18 2" xfId="50677" xr:uid="{00000000-0005-0000-0000-0000A5C50000}"/>
    <cellStyle name="Rubrik 3 19" xfId="50678" xr:uid="{00000000-0005-0000-0000-0000A6C50000}"/>
    <cellStyle name="Rubrik 3 2" xfId="50679" xr:uid="{00000000-0005-0000-0000-0000A7C50000}"/>
    <cellStyle name="Rubrik 3 2 2" xfId="50680" xr:uid="{00000000-0005-0000-0000-0000A8C50000}"/>
    <cellStyle name="Rubrik 3 3" xfId="50681" xr:uid="{00000000-0005-0000-0000-0000A9C50000}"/>
    <cellStyle name="Rubrik 3 3 2" xfId="50682" xr:uid="{00000000-0005-0000-0000-0000AAC50000}"/>
    <cellStyle name="Rubrik 3 4" xfId="50683" xr:uid="{00000000-0005-0000-0000-0000ABC50000}"/>
    <cellStyle name="Rubrik 3 4 2" xfId="50684" xr:uid="{00000000-0005-0000-0000-0000ACC50000}"/>
    <cellStyle name="Rubrik 3 5" xfId="50685" xr:uid="{00000000-0005-0000-0000-0000ADC50000}"/>
    <cellStyle name="Rubrik 3 5 2" xfId="50686" xr:uid="{00000000-0005-0000-0000-0000AEC50000}"/>
    <cellStyle name="Rubrik 3 6" xfId="50687" xr:uid="{00000000-0005-0000-0000-0000AFC50000}"/>
    <cellStyle name="Rubrik 3 6 2" xfId="50688" xr:uid="{00000000-0005-0000-0000-0000B0C50000}"/>
    <cellStyle name="Rubrik 3 7" xfId="50689" xr:uid="{00000000-0005-0000-0000-0000B1C50000}"/>
    <cellStyle name="Rubrik 3 7 2" xfId="50690" xr:uid="{00000000-0005-0000-0000-0000B2C50000}"/>
    <cellStyle name="Rubrik 3 8" xfId="50691" xr:uid="{00000000-0005-0000-0000-0000B3C50000}"/>
    <cellStyle name="Rubrik 3 8 2" xfId="50692" xr:uid="{00000000-0005-0000-0000-0000B4C50000}"/>
    <cellStyle name="Rubrik 3 9" xfId="50693" xr:uid="{00000000-0005-0000-0000-0000B5C50000}"/>
    <cellStyle name="Rubrik 3 9 2" xfId="50694" xr:uid="{00000000-0005-0000-0000-0000B6C50000}"/>
    <cellStyle name="Rubrik 4" xfId="50695" xr:uid="{00000000-0005-0000-0000-0000B7C50000}"/>
    <cellStyle name="Salida" xfId="50696" xr:uid="{00000000-0005-0000-0000-0000B8C50000}"/>
    <cellStyle name="Salida 2" xfId="50697" xr:uid="{00000000-0005-0000-0000-0000B9C50000}"/>
    <cellStyle name="SampleUsingFormatMask" xfId="144" xr:uid="{00000000-0005-0000-0000-0000BAC50000}"/>
    <cellStyle name="SampleWithNoFormatMask" xfId="145" xr:uid="{00000000-0005-0000-0000-0000BBC50000}"/>
    <cellStyle name="SAPBEXaggData" xfId="146" xr:uid="{00000000-0005-0000-0000-0000BCC50000}"/>
    <cellStyle name="SAPBEXaggDataEmph" xfId="147" xr:uid="{00000000-0005-0000-0000-0000BDC50000}"/>
    <cellStyle name="SAPBEXaggItem" xfId="148" xr:uid="{00000000-0005-0000-0000-0000BEC50000}"/>
    <cellStyle name="SAPBEXchaText" xfId="149" xr:uid="{00000000-0005-0000-0000-0000BFC50000}"/>
    <cellStyle name="SAPBEXexcBad7" xfId="150" xr:uid="{00000000-0005-0000-0000-0000C0C50000}"/>
    <cellStyle name="SAPBEXexcBad8" xfId="151" xr:uid="{00000000-0005-0000-0000-0000C1C50000}"/>
    <cellStyle name="SAPBEXexcBad9" xfId="152" xr:uid="{00000000-0005-0000-0000-0000C2C50000}"/>
    <cellStyle name="SAPBEXexcCritical4" xfId="153" xr:uid="{00000000-0005-0000-0000-0000C3C50000}"/>
    <cellStyle name="SAPBEXexcCritical5" xfId="154" xr:uid="{00000000-0005-0000-0000-0000C4C50000}"/>
    <cellStyle name="SAPBEXexcCritical6" xfId="155" xr:uid="{00000000-0005-0000-0000-0000C5C50000}"/>
    <cellStyle name="SAPBEXexcGood1" xfId="156" xr:uid="{00000000-0005-0000-0000-0000C6C50000}"/>
    <cellStyle name="SAPBEXexcGood2" xfId="157" xr:uid="{00000000-0005-0000-0000-0000C7C50000}"/>
    <cellStyle name="SAPBEXexcGood3" xfId="158" xr:uid="{00000000-0005-0000-0000-0000C8C50000}"/>
    <cellStyle name="SAPBEXfilterDrill" xfId="159" xr:uid="{00000000-0005-0000-0000-0000C9C50000}"/>
    <cellStyle name="SAPBEXfilterDrill 10" xfId="50698" xr:uid="{00000000-0005-0000-0000-0000CAC50000}"/>
    <cellStyle name="SAPBEXfilterDrill 10 2" xfId="50699" xr:uid="{00000000-0005-0000-0000-0000CBC50000}"/>
    <cellStyle name="SAPBEXfilterDrill 11" xfId="50700" xr:uid="{00000000-0005-0000-0000-0000CCC50000}"/>
    <cellStyle name="SAPBEXfilterDrill 11 2" xfId="50701" xr:uid="{00000000-0005-0000-0000-0000CDC50000}"/>
    <cellStyle name="SAPBEXfilterDrill 12" xfId="50702" xr:uid="{00000000-0005-0000-0000-0000CEC50000}"/>
    <cellStyle name="SAPBEXfilterDrill 12 2" xfId="50703" xr:uid="{00000000-0005-0000-0000-0000CFC50000}"/>
    <cellStyle name="SAPBEXfilterDrill 13" xfId="50704" xr:uid="{00000000-0005-0000-0000-0000D0C50000}"/>
    <cellStyle name="SAPBEXfilterDrill 13 2" xfId="50705" xr:uid="{00000000-0005-0000-0000-0000D1C50000}"/>
    <cellStyle name="SAPBEXfilterDrill 14" xfId="50706" xr:uid="{00000000-0005-0000-0000-0000D2C50000}"/>
    <cellStyle name="SAPBEXfilterDrill 14 2" xfId="50707" xr:uid="{00000000-0005-0000-0000-0000D3C50000}"/>
    <cellStyle name="SAPBEXfilterDrill 15" xfId="50708" xr:uid="{00000000-0005-0000-0000-0000D4C50000}"/>
    <cellStyle name="SAPBEXfilterDrill 15 2" xfId="50709" xr:uid="{00000000-0005-0000-0000-0000D5C50000}"/>
    <cellStyle name="SAPBEXfilterDrill 16" xfId="50710" xr:uid="{00000000-0005-0000-0000-0000D6C50000}"/>
    <cellStyle name="SAPBEXfilterDrill 16 2" xfId="50711" xr:uid="{00000000-0005-0000-0000-0000D7C50000}"/>
    <cellStyle name="SAPBEXfilterDrill 17" xfId="50712" xr:uid="{00000000-0005-0000-0000-0000D8C50000}"/>
    <cellStyle name="SAPBEXfilterDrill 17 2" xfId="50713" xr:uid="{00000000-0005-0000-0000-0000D9C50000}"/>
    <cellStyle name="SAPBEXfilterDrill 18" xfId="50714" xr:uid="{00000000-0005-0000-0000-0000DAC50000}"/>
    <cellStyle name="SAPBEXfilterDrill 18 2" xfId="50715" xr:uid="{00000000-0005-0000-0000-0000DBC50000}"/>
    <cellStyle name="SAPBEXfilterDrill 19" xfId="50716" xr:uid="{00000000-0005-0000-0000-0000DCC50000}"/>
    <cellStyle name="SAPBEXfilterDrill 19 2" xfId="50717" xr:uid="{00000000-0005-0000-0000-0000DDC50000}"/>
    <cellStyle name="SAPBEXfilterDrill 2" xfId="50718" xr:uid="{00000000-0005-0000-0000-0000DEC50000}"/>
    <cellStyle name="SAPBEXfilterDrill 2 10" xfId="50719" xr:uid="{00000000-0005-0000-0000-0000DFC50000}"/>
    <cellStyle name="SAPBEXfilterDrill 2 10 2" xfId="50720" xr:uid="{00000000-0005-0000-0000-0000E0C50000}"/>
    <cellStyle name="SAPBEXfilterDrill 2 11" xfId="50721" xr:uid="{00000000-0005-0000-0000-0000E1C50000}"/>
    <cellStyle name="SAPBEXfilterDrill 2 2" xfId="50722" xr:uid="{00000000-0005-0000-0000-0000E2C50000}"/>
    <cellStyle name="SAPBEXfilterDrill 2 2 2" xfId="50723" xr:uid="{00000000-0005-0000-0000-0000E3C50000}"/>
    <cellStyle name="SAPBEXfilterDrill 2 3" xfId="50724" xr:uid="{00000000-0005-0000-0000-0000E4C50000}"/>
    <cellStyle name="SAPBEXfilterDrill 2 3 2" xfId="50725" xr:uid="{00000000-0005-0000-0000-0000E5C50000}"/>
    <cellStyle name="SAPBEXfilterDrill 2 4" xfId="50726" xr:uid="{00000000-0005-0000-0000-0000E6C50000}"/>
    <cellStyle name="SAPBEXfilterDrill 2 4 2" xfId="50727" xr:uid="{00000000-0005-0000-0000-0000E7C50000}"/>
    <cellStyle name="SAPBEXfilterDrill 2 5" xfId="50728" xr:uid="{00000000-0005-0000-0000-0000E8C50000}"/>
    <cellStyle name="SAPBEXfilterDrill 2 5 2" xfId="50729" xr:uid="{00000000-0005-0000-0000-0000E9C50000}"/>
    <cellStyle name="SAPBEXfilterDrill 2 6" xfId="50730" xr:uid="{00000000-0005-0000-0000-0000EAC50000}"/>
    <cellStyle name="SAPBEXfilterDrill 2 6 2" xfId="50731" xr:uid="{00000000-0005-0000-0000-0000EBC50000}"/>
    <cellStyle name="SAPBEXfilterDrill 2 7" xfId="50732" xr:uid="{00000000-0005-0000-0000-0000ECC50000}"/>
    <cellStyle name="SAPBEXfilterDrill 2 7 2" xfId="50733" xr:uid="{00000000-0005-0000-0000-0000EDC50000}"/>
    <cellStyle name="SAPBEXfilterDrill 2 8" xfId="50734" xr:uid="{00000000-0005-0000-0000-0000EEC50000}"/>
    <cellStyle name="SAPBEXfilterDrill 2 8 2" xfId="50735" xr:uid="{00000000-0005-0000-0000-0000EFC50000}"/>
    <cellStyle name="SAPBEXfilterDrill 2 9" xfId="50736" xr:uid="{00000000-0005-0000-0000-0000F0C50000}"/>
    <cellStyle name="SAPBEXfilterDrill 2 9 2" xfId="50737" xr:uid="{00000000-0005-0000-0000-0000F1C50000}"/>
    <cellStyle name="SAPBEXfilterDrill 20" xfId="50738" xr:uid="{00000000-0005-0000-0000-0000F2C50000}"/>
    <cellStyle name="SAPBEXfilterDrill 20 2" xfId="50739" xr:uid="{00000000-0005-0000-0000-0000F3C50000}"/>
    <cellStyle name="SAPBEXfilterDrill 21" xfId="50740" xr:uid="{00000000-0005-0000-0000-0000F4C50000}"/>
    <cellStyle name="SAPBEXfilterDrill 21 2" xfId="50741" xr:uid="{00000000-0005-0000-0000-0000F5C50000}"/>
    <cellStyle name="SAPBEXfilterDrill 22" xfId="50742" xr:uid="{00000000-0005-0000-0000-0000F6C50000}"/>
    <cellStyle name="SAPBEXfilterDrill 22 2" xfId="50743" xr:uid="{00000000-0005-0000-0000-0000F7C50000}"/>
    <cellStyle name="SAPBEXfilterDrill 23" xfId="50744" xr:uid="{00000000-0005-0000-0000-0000F8C50000}"/>
    <cellStyle name="SAPBEXfilterDrill 23 2" xfId="50745" xr:uid="{00000000-0005-0000-0000-0000F9C50000}"/>
    <cellStyle name="SAPBEXfilterDrill 3" xfId="50746" xr:uid="{00000000-0005-0000-0000-0000FAC50000}"/>
    <cellStyle name="SAPBEXfilterDrill 3 10" xfId="50747" xr:uid="{00000000-0005-0000-0000-0000FBC50000}"/>
    <cellStyle name="SAPBEXfilterDrill 3 10 2" xfId="50748" xr:uid="{00000000-0005-0000-0000-0000FCC50000}"/>
    <cellStyle name="SAPBEXfilterDrill 3 11" xfId="50749" xr:uid="{00000000-0005-0000-0000-0000FDC50000}"/>
    <cellStyle name="SAPBEXfilterDrill 3 2" xfId="50750" xr:uid="{00000000-0005-0000-0000-0000FEC50000}"/>
    <cellStyle name="SAPBEXfilterDrill 3 2 2" xfId="50751" xr:uid="{00000000-0005-0000-0000-0000FFC50000}"/>
    <cellStyle name="SAPBEXfilterDrill 3 3" xfId="50752" xr:uid="{00000000-0005-0000-0000-000000C60000}"/>
    <cellStyle name="SAPBEXfilterDrill 3 3 2" xfId="50753" xr:uid="{00000000-0005-0000-0000-000001C60000}"/>
    <cellStyle name="SAPBEXfilterDrill 3 4" xfId="50754" xr:uid="{00000000-0005-0000-0000-000002C60000}"/>
    <cellStyle name="SAPBEXfilterDrill 3 4 2" xfId="50755" xr:uid="{00000000-0005-0000-0000-000003C60000}"/>
    <cellStyle name="SAPBEXfilterDrill 3 5" xfId="50756" xr:uid="{00000000-0005-0000-0000-000004C60000}"/>
    <cellStyle name="SAPBEXfilterDrill 3 5 2" xfId="50757" xr:uid="{00000000-0005-0000-0000-000005C60000}"/>
    <cellStyle name="SAPBEXfilterDrill 3 6" xfId="50758" xr:uid="{00000000-0005-0000-0000-000006C60000}"/>
    <cellStyle name="SAPBEXfilterDrill 3 6 2" xfId="50759" xr:uid="{00000000-0005-0000-0000-000007C60000}"/>
    <cellStyle name="SAPBEXfilterDrill 3 7" xfId="50760" xr:uid="{00000000-0005-0000-0000-000008C60000}"/>
    <cellStyle name="SAPBEXfilterDrill 3 7 2" xfId="50761" xr:uid="{00000000-0005-0000-0000-000009C60000}"/>
    <cellStyle name="SAPBEXfilterDrill 3 8" xfId="50762" xr:uid="{00000000-0005-0000-0000-00000AC60000}"/>
    <cellStyle name="SAPBEXfilterDrill 3 8 2" xfId="50763" xr:uid="{00000000-0005-0000-0000-00000BC60000}"/>
    <cellStyle name="SAPBEXfilterDrill 3 9" xfId="50764" xr:uid="{00000000-0005-0000-0000-00000CC60000}"/>
    <cellStyle name="SAPBEXfilterDrill 3 9 2" xfId="50765" xr:uid="{00000000-0005-0000-0000-00000DC60000}"/>
    <cellStyle name="SAPBEXfilterDrill 4" xfId="50766" xr:uid="{00000000-0005-0000-0000-00000EC60000}"/>
    <cellStyle name="SAPBEXfilterDrill 4 10" xfId="50767" xr:uid="{00000000-0005-0000-0000-00000FC60000}"/>
    <cellStyle name="SAPBEXfilterDrill 4 10 2" xfId="50768" xr:uid="{00000000-0005-0000-0000-000010C60000}"/>
    <cellStyle name="SAPBEXfilterDrill 4 11" xfId="50769" xr:uid="{00000000-0005-0000-0000-000011C60000}"/>
    <cellStyle name="SAPBEXfilterDrill 4 2" xfId="50770" xr:uid="{00000000-0005-0000-0000-000012C60000}"/>
    <cellStyle name="SAPBEXfilterDrill 4 2 2" xfId="50771" xr:uid="{00000000-0005-0000-0000-000013C60000}"/>
    <cellStyle name="SAPBEXfilterDrill 4 3" xfId="50772" xr:uid="{00000000-0005-0000-0000-000014C60000}"/>
    <cellStyle name="SAPBEXfilterDrill 4 3 2" xfId="50773" xr:uid="{00000000-0005-0000-0000-000015C60000}"/>
    <cellStyle name="SAPBEXfilterDrill 4 4" xfId="50774" xr:uid="{00000000-0005-0000-0000-000016C60000}"/>
    <cellStyle name="SAPBEXfilterDrill 4 4 2" xfId="50775" xr:uid="{00000000-0005-0000-0000-000017C60000}"/>
    <cellStyle name="SAPBEXfilterDrill 4 5" xfId="50776" xr:uid="{00000000-0005-0000-0000-000018C60000}"/>
    <cellStyle name="SAPBEXfilterDrill 4 5 2" xfId="50777" xr:uid="{00000000-0005-0000-0000-000019C60000}"/>
    <cellStyle name="SAPBEXfilterDrill 4 6" xfId="50778" xr:uid="{00000000-0005-0000-0000-00001AC60000}"/>
    <cellStyle name="SAPBEXfilterDrill 4 6 2" xfId="50779" xr:uid="{00000000-0005-0000-0000-00001BC60000}"/>
    <cellStyle name="SAPBEXfilterDrill 4 7" xfId="50780" xr:uid="{00000000-0005-0000-0000-00001CC60000}"/>
    <cellStyle name="SAPBEXfilterDrill 4 7 2" xfId="50781" xr:uid="{00000000-0005-0000-0000-00001DC60000}"/>
    <cellStyle name="SAPBEXfilterDrill 4 8" xfId="50782" xr:uid="{00000000-0005-0000-0000-00001EC60000}"/>
    <cellStyle name="SAPBEXfilterDrill 4 8 2" xfId="50783" xr:uid="{00000000-0005-0000-0000-00001FC60000}"/>
    <cellStyle name="SAPBEXfilterDrill 4 9" xfId="50784" xr:uid="{00000000-0005-0000-0000-000020C60000}"/>
    <cellStyle name="SAPBEXfilterDrill 4 9 2" xfId="50785" xr:uid="{00000000-0005-0000-0000-000021C60000}"/>
    <cellStyle name="SAPBEXfilterDrill 5" xfId="50786" xr:uid="{00000000-0005-0000-0000-000022C60000}"/>
    <cellStyle name="SAPBEXfilterDrill 5 2" xfId="50787" xr:uid="{00000000-0005-0000-0000-000023C60000}"/>
    <cellStyle name="SAPBEXfilterDrill 6" xfId="50788" xr:uid="{00000000-0005-0000-0000-000024C60000}"/>
    <cellStyle name="SAPBEXfilterDrill 6 2" xfId="50789" xr:uid="{00000000-0005-0000-0000-000025C60000}"/>
    <cellStyle name="SAPBEXfilterDrill 7" xfId="50790" xr:uid="{00000000-0005-0000-0000-000026C60000}"/>
    <cellStyle name="SAPBEXfilterDrill 7 2" xfId="50791" xr:uid="{00000000-0005-0000-0000-000027C60000}"/>
    <cellStyle name="SAPBEXfilterDrill 8" xfId="50792" xr:uid="{00000000-0005-0000-0000-000028C60000}"/>
    <cellStyle name="SAPBEXfilterDrill 8 2" xfId="50793" xr:uid="{00000000-0005-0000-0000-000029C60000}"/>
    <cellStyle name="SAPBEXfilterDrill 9" xfId="50794" xr:uid="{00000000-0005-0000-0000-00002AC60000}"/>
    <cellStyle name="SAPBEXfilterDrill 9 2" xfId="50795" xr:uid="{00000000-0005-0000-0000-00002BC60000}"/>
    <cellStyle name="SAPBEXfilterItem" xfId="160" xr:uid="{00000000-0005-0000-0000-00002CC60000}"/>
    <cellStyle name="SAPBEXfilterText" xfId="161" xr:uid="{00000000-0005-0000-0000-00002DC60000}"/>
    <cellStyle name="SAPBEXformats" xfId="162" xr:uid="{00000000-0005-0000-0000-00002EC60000}"/>
    <cellStyle name="SAPBEXheaderItem" xfId="163" xr:uid="{00000000-0005-0000-0000-00002FC60000}"/>
    <cellStyle name="SAPBEXheaderText" xfId="164" xr:uid="{00000000-0005-0000-0000-000030C60000}"/>
    <cellStyle name="SAPBEXresData" xfId="165" xr:uid="{00000000-0005-0000-0000-000031C60000}"/>
    <cellStyle name="SAPBEXresDataEmph" xfId="166" xr:uid="{00000000-0005-0000-0000-000032C60000}"/>
    <cellStyle name="SAPBEXresItem" xfId="167" xr:uid="{00000000-0005-0000-0000-000033C60000}"/>
    <cellStyle name="SAPBEXstdData" xfId="168" xr:uid="{00000000-0005-0000-0000-000034C60000}"/>
    <cellStyle name="SAPBEXstdDataEmph" xfId="169" xr:uid="{00000000-0005-0000-0000-000035C60000}"/>
    <cellStyle name="SAPBEXstdItem" xfId="170" xr:uid="{00000000-0005-0000-0000-000036C60000}"/>
    <cellStyle name="SAPBEXtitle" xfId="171" xr:uid="{00000000-0005-0000-0000-000037C60000}"/>
    <cellStyle name="SAPBEXundefined" xfId="172" xr:uid="{00000000-0005-0000-0000-000038C60000}"/>
    <cellStyle name="Satisfaisant" xfId="50796" xr:uid="{00000000-0005-0000-0000-000039C60000}"/>
    <cellStyle name="Satisfaisant 2" xfId="50797" xr:uid="{00000000-0005-0000-0000-00003AC60000}"/>
    <cellStyle name="Satisfaisant 3" xfId="50798" xr:uid="{00000000-0005-0000-0000-00003BC60000}"/>
    <cellStyle name="Schlecht" xfId="50799" xr:uid="{00000000-0005-0000-0000-00003CC60000}"/>
    <cellStyle name="section" xfId="173" xr:uid="{00000000-0005-0000-0000-00003DC60000}"/>
    <cellStyle name="Section Title no wrap" xfId="50800" xr:uid="{00000000-0005-0000-0000-00003EC60000}"/>
    <cellStyle name="Semleges" xfId="50801" xr:uid="{00000000-0005-0000-0000-00003FC60000}"/>
    <cellStyle name="Separador de milhares [0]_200612-IFRS" xfId="50802" xr:uid="{00000000-0005-0000-0000-000040C60000}"/>
    <cellStyle name="Sheet Title" xfId="50803" xr:uid="{00000000-0005-0000-0000-000041C60000}"/>
    <cellStyle name="Sortie" xfId="50804" xr:uid="{00000000-0005-0000-0000-000042C60000}"/>
    <cellStyle name="Sortie 2" xfId="50805" xr:uid="{00000000-0005-0000-0000-000043C60000}"/>
    <cellStyle name="Sortie 3" xfId="50806" xr:uid="{00000000-0005-0000-0000-000044C60000}"/>
    <cellStyle name="Sortie 4" xfId="50807" xr:uid="{00000000-0005-0000-0000-000045C60000}"/>
    <cellStyle name="Source" xfId="50808" xr:uid="{00000000-0005-0000-0000-000046C60000}"/>
    <cellStyle name="Source 2" xfId="50809" xr:uid="{00000000-0005-0000-0000-000047C60000}"/>
    <cellStyle name="Source 3" xfId="50810" xr:uid="{00000000-0005-0000-0000-000048C60000}"/>
    <cellStyle name="SpecialHeader" xfId="174" xr:uid="{00000000-0005-0000-0000-000049C60000}"/>
    <cellStyle name="SpecialHeader 2" xfId="50811" xr:uid="{00000000-0005-0000-0000-00004AC60000}"/>
    <cellStyle name="SpecialHeader 3" xfId="50812" xr:uid="{00000000-0005-0000-0000-00004BC60000}"/>
    <cellStyle name="SPOTS" xfId="50813" xr:uid="{00000000-0005-0000-0000-00004CC60000}"/>
    <cellStyle name="Standaard_1" xfId="50814" xr:uid="{00000000-0005-0000-0000-00004DC60000}"/>
    <cellStyle name="Standard 2" xfId="237" xr:uid="{00000000-0005-0000-0000-00004EC60000}"/>
    <cellStyle name="Standard 2 2" xfId="50815" xr:uid="{00000000-0005-0000-0000-00004FC60000}"/>
    <cellStyle name="Standard 2 2 2" xfId="50816" xr:uid="{00000000-0005-0000-0000-000050C60000}"/>
    <cellStyle name="Standard 2 2 2 2" xfId="50817" xr:uid="{00000000-0005-0000-0000-000051C60000}"/>
    <cellStyle name="Standard 2 2 2 2 2" xfId="50818" xr:uid="{00000000-0005-0000-0000-000052C60000}"/>
    <cellStyle name="Standard 2 2 2 2 3" xfId="50819" xr:uid="{00000000-0005-0000-0000-000053C60000}"/>
    <cellStyle name="Standard 2 2 2 3" xfId="50820" xr:uid="{00000000-0005-0000-0000-000054C60000}"/>
    <cellStyle name="Standard 2 2 2 4" xfId="50821" xr:uid="{00000000-0005-0000-0000-000055C60000}"/>
    <cellStyle name="Standard 2 2 3" xfId="50822" xr:uid="{00000000-0005-0000-0000-000056C60000}"/>
    <cellStyle name="Standard 2 2 3 2" xfId="50823" xr:uid="{00000000-0005-0000-0000-000057C60000}"/>
    <cellStyle name="Standard 2 2 3 3" xfId="50824" xr:uid="{00000000-0005-0000-0000-000058C60000}"/>
    <cellStyle name="Standard 2 2 4" xfId="50825" xr:uid="{00000000-0005-0000-0000-000059C60000}"/>
    <cellStyle name="Standard 2 2 4 2" xfId="50826" xr:uid="{00000000-0005-0000-0000-00005AC60000}"/>
    <cellStyle name="Standard 2 2 4 3" xfId="50827" xr:uid="{00000000-0005-0000-0000-00005BC60000}"/>
    <cellStyle name="Standard 2 2 5" xfId="50828" xr:uid="{00000000-0005-0000-0000-00005CC60000}"/>
    <cellStyle name="Standard 2 2 5 2" xfId="50829" xr:uid="{00000000-0005-0000-0000-00005DC60000}"/>
    <cellStyle name="Standard 2 2 5 3" xfId="50830" xr:uid="{00000000-0005-0000-0000-00005EC60000}"/>
    <cellStyle name="Standard 2 2 6" xfId="50831" xr:uid="{00000000-0005-0000-0000-00005FC60000}"/>
    <cellStyle name="Standard 2 2 7" xfId="50832" xr:uid="{00000000-0005-0000-0000-000060C60000}"/>
    <cellStyle name="Standard 2 3" xfId="50833" xr:uid="{00000000-0005-0000-0000-000061C60000}"/>
    <cellStyle name="Standard 2 3 2" xfId="50834" xr:uid="{00000000-0005-0000-0000-000062C60000}"/>
    <cellStyle name="Standard 2 3 2 2" xfId="50835" xr:uid="{00000000-0005-0000-0000-000063C60000}"/>
    <cellStyle name="Standard 2 3 2 2 2" xfId="50836" xr:uid="{00000000-0005-0000-0000-000064C60000}"/>
    <cellStyle name="Standard 2 3 2 2 3" xfId="50837" xr:uid="{00000000-0005-0000-0000-000065C60000}"/>
    <cellStyle name="Standard 2 3 2 3" xfId="50838" xr:uid="{00000000-0005-0000-0000-000066C60000}"/>
    <cellStyle name="Standard 2 3 2 4" xfId="50839" xr:uid="{00000000-0005-0000-0000-000067C60000}"/>
    <cellStyle name="Standard 2 3 3" xfId="50840" xr:uid="{00000000-0005-0000-0000-000068C60000}"/>
    <cellStyle name="Standard 2 3 3 2" xfId="50841" xr:uid="{00000000-0005-0000-0000-000069C60000}"/>
    <cellStyle name="Standard 2 3 3 3" xfId="50842" xr:uid="{00000000-0005-0000-0000-00006AC60000}"/>
    <cellStyle name="Standard 2 3 4" xfId="50843" xr:uid="{00000000-0005-0000-0000-00006BC60000}"/>
    <cellStyle name="Standard 2 3 4 2" xfId="50844" xr:uid="{00000000-0005-0000-0000-00006CC60000}"/>
    <cellStyle name="Standard 2 3 4 3" xfId="50845" xr:uid="{00000000-0005-0000-0000-00006DC60000}"/>
    <cellStyle name="Standard 2 3 5" xfId="50846" xr:uid="{00000000-0005-0000-0000-00006EC60000}"/>
    <cellStyle name="Standard 2 3 5 2" xfId="50847" xr:uid="{00000000-0005-0000-0000-00006FC60000}"/>
    <cellStyle name="Standard 2 3 5 3" xfId="50848" xr:uid="{00000000-0005-0000-0000-000070C60000}"/>
    <cellStyle name="Standard 2 3 6" xfId="50849" xr:uid="{00000000-0005-0000-0000-000071C60000}"/>
    <cellStyle name="Standard 2 3 7" xfId="50850" xr:uid="{00000000-0005-0000-0000-000072C60000}"/>
    <cellStyle name="Standard 2 4" xfId="50851" xr:uid="{00000000-0005-0000-0000-000073C60000}"/>
    <cellStyle name="Standard 2 4 2" xfId="50852" xr:uid="{00000000-0005-0000-0000-000074C60000}"/>
    <cellStyle name="Standard 2 4 2 2" xfId="50853" xr:uid="{00000000-0005-0000-0000-000075C60000}"/>
    <cellStyle name="Standard 2 4 2 2 2" xfId="50854" xr:uid="{00000000-0005-0000-0000-000076C60000}"/>
    <cellStyle name="Standard 2 4 2 2 3" xfId="50855" xr:uid="{00000000-0005-0000-0000-000077C60000}"/>
    <cellStyle name="Standard 2 4 2 3" xfId="50856" xr:uid="{00000000-0005-0000-0000-000078C60000}"/>
    <cellStyle name="Standard 2 4 2 4" xfId="50857" xr:uid="{00000000-0005-0000-0000-000079C60000}"/>
    <cellStyle name="Standard 2 4 3" xfId="50858" xr:uid="{00000000-0005-0000-0000-00007AC60000}"/>
    <cellStyle name="Standard 2 4 3 2" xfId="50859" xr:uid="{00000000-0005-0000-0000-00007BC60000}"/>
    <cellStyle name="Standard 2 4 3 3" xfId="50860" xr:uid="{00000000-0005-0000-0000-00007CC60000}"/>
    <cellStyle name="Standard 2 4 4" xfId="50861" xr:uid="{00000000-0005-0000-0000-00007DC60000}"/>
    <cellStyle name="Standard 2 4 4 2" xfId="50862" xr:uid="{00000000-0005-0000-0000-00007EC60000}"/>
    <cellStyle name="Standard 2 4 4 3" xfId="50863" xr:uid="{00000000-0005-0000-0000-00007FC60000}"/>
    <cellStyle name="Standard 2 4 5" xfId="50864" xr:uid="{00000000-0005-0000-0000-000080C60000}"/>
    <cellStyle name="Standard 2 4 5 2" xfId="50865" xr:uid="{00000000-0005-0000-0000-000081C60000}"/>
    <cellStyle name="Standard 2 4 5 3" xfId="50866" xr:uid="{00000000-0005-0000-0000-000082C60000}"/>
    <cellStyle name="Standard 2 4 6" xfId="50867" xr:uid="{00000000-0005-0000-0000-000083C60000}"/>
    <cellStyle name="Standard 2 4 7" xfId="50868" xr:uid="{00000000-0005-0000-0000-000084C60000}"/>
    <cellStyle name="Standard 2 5" xfId="50869" xr:uid="{00000000-0005-0000-0000-000085C60000}"/>
    <cellStyle name="Standard 2 5 2" xfId="50870" xr:uid="{00000000-0005-0000-0000-000086C60000}"/>
    <cellStyle name="Standard 2 5 2 2" xfId="50871" xr:uid="{00000000-0005-0000-0000-000087C60000}"/>
    <cellStyle name="Standard 2 5 2 2 2" xfId="50872" xr:uid="{00000000-0005-0000-0000-000088C60000}"/>
    <cellStyle name="Standard 2 5 2 2 3" xfId="50873" xr:uid="{00000000-0005-0000-0000-000089C60000}"/>
    <cellStyle name="Standard 2 5 2 3" xfId="50874" xr:uid="{00000000-0005-0000-0000-00008AC60000}"/>
    <cellStyle name="Standard 2 5 2 4" xfId="50875" xr:uid="{00000000-0005-0000-0000-00008BC60000}"/>
    <cellStyle name="Standard 2 5 3" xfId="50876" xr:uid="{00000000-0005-0000-0000-00008CC60000}"/>
    <cellStyle name="Standard 2 5 3 2" xfId="50877" xr:uid="{00000000-0005-0000-0000-00008DC60000}"/>
    <cellStyle name="Standard 2 5 3 3" xfId="50878" xr:uid="{00000000-0005-0000-0000-00008EC60000}"/>
    <cellStyle name="Standard 2 5 4" xfId="50879" xr:uid="{00000000-0005-0000-0000-00008FC60000}"/>
    <cellStyle name="Standard 2 5 4 2" xfId="50880" xr:uid="{00000000-0005-0000-0000-000090C60000}"/>
    <cellStyle name="Standard 2 5 4 3" xfId="50881" xr:uid="{00000000-0005-0000-0000-000091C60000}"/>
    <cellStyle name="Standard 2 5 5" xfId="50882" xr:uid="{00000000-0005-0000-0000-000092C60000}"/>
    <cellStyle name="Standard 2 5 5 2" xfId="50883" xr:uid="{00000000-0005-0000-0000-000093C60000}"/>
    <cellStyle name="Standard 2 5 5 3" xfId="50884" xr:uid="{00000000-0005-0000-0000-000094C60000}"/>
    <cellStyle name="Standard 2 5 6" xfId="50885" xr:uid="{00000000-0005-0000-0000-000095C60000}"/>
    <cellStyle name="Standard 2 5 7" xfId="50886" xr:uid="{00000000-0005-0000-0000-000096C60000}"/>
    <cellStyle name="Standard 3" xfId="238" xr:uid="{00000000-0005-0000-0000-000097C60000}"/>
    <cellStyle name="Standard 8" xfId="50887" xr:uid="{00000000-0005-0000-0000-000098C60000}"/>
    <cellStyle name="Standard_ Outlook Austria Hungary" xfId="50888" xr:uid="{00000000-0005-0000-0000-000099C60000}"/>
    <cellStyle name="Std_0" xfId="50889" xr:uid="{00000000-0005-0000-0000-00009AC60000}"/>
    <cellStyle name="Stile 1" xfId="50890" xr:uid="{00000000-0005-0000-0000-00009BC60000}"/>
    <cellStyle name="Strange" xfId="50891" xr:uid="{00000000-0005-0000-0000-00009CC60000}"/>
    <cellStyle name="Style 1" xfId="175" xr:uid="{00000000-0005-0000-0000-00009DC60000}"/>
    <cellStyle name="Style 1 2" xfId="50892" xr:uid="{00000000-0005-0000-0000-00009EC60000}"/>
    <cellStyle name="Style 1 3" xfId="50893" xr:uid="{00000000-0005-0000-0000-00009FC60000}"/>
    <cellStyle name="subhead" xfId="176" xr:uid="{00000000-0005-0000-0000-0000A0C60000}"/>
    <cellStyle name="SubHeader" xfId="177" xr:uid="{00000000-0005-0000-0000-0000A1C60000}"/>
    <cellStyle name="Subsection Heading" xfId="50894" xr:uid="{00000000-0005-0000-0000-0000A2C60000}"/>
    <cellStyle name="SubTotal" xfId="178" xr:uid="{00000000-0005-0000-0000-0000A3C60000}"/>
    <cellStyle name="Suma" xfId="50895" xr:uid="{00000000-0005-0000-0000-0000A4C60000}"/>
    <cellStyle name="Suma 2" xfId="50896" xr:uid="{00000000-0005-0000-0000-0000A5C60000}"/>
    <cellStyle name="Suma 2 2" xfId="50897" xr:uid="{00000000-0005-0000-0000-0000A6C60000}"/>
    <cellStyle name="Suma 2 2 2" xfId="50898" xr:uid="{00000000-0005-0000-0000-0000A7C60000}"/>
    <cellStyle name="Suma 2 3" xfId="50899" xr:uid="{00000000-0005-0000-0000-0000A8C60000}"/>
    <cellStyle name="Suma 3" xfId="50900" xr:uid="{00000000-0005-0000-0000-0000A9C60000}"/>
    <cellStyle name="Suma 4" xfId="50901" xr:uid="{00000000-0005-0000-0000-0000AAC60000}"/>
    <cellStyle name="Suma 5" xfId="50902" xr:uid="{00000000-0005-0000-0000-0000ABC60000}"/>
    <cellStyle name="Suma 6" xfId="50903" xr:uid="{00000000-0005-0000-0000-0000ACC60000}"/>
    <cellStyle name="Summa" xfId="50904" xr:uid="{00000000-0005-0000-0000-0000ADC60000}"/>
    <cellStyle name="SYSTEM" xfId="50905" xr:uid="{00000000-0005-0000-0000-0000AEC60000}"/>
    <cellStyle name="SYSTEM 2" xfId="50906" xr:uid="{00000000-0005-0000-0000-0000AFC60000}"/>
    <cellStyle name="SYSTEM 3" xfId="50907" xr:uid="{00000000-0005-0000-0000-0000B0C60000}"/>
    <cellStyle name="Számítás" xfId="50908" xr:uid="{00000000-0005-0000-0000-0000B1C60000}"/>
    <cellStyle name="Százalék_EPGF REPORTING_#1522964" xfId="50909" xr:uid="{00000000-0005-0000-0000-0000B2C60000}"/>
    <cellStyle name="T" xfId="179" xr:uid="{00000000-0005-0000-0000-0000B3C60000}"/>
    <cellStyle name="T_decimale(1)" xfId="50910" xr:uid="{00000000-0005-0000-0000-0000B4C60000}"/>
    <cellStyle name="T_decimale(1)_Appendices Fiumara SC-EC - Dec09 DRAFT 9-12-09" xfId="50911" xr:uid="{00000000-0005-0000-0000-0000B5C60000}"/>
    <cellStyle name="T_decimale(1)_Book1" xfId="50912" xr:uid="{00000000-0005-0000-0000-0000B6C60000}"/>
    <cellStyle name="T_decimale(1)_Roma Lunghezza Valuation March 2009 mod 30.03.09" xfId="50913" xr:uid="{00000000-0005-0000-0000-0000B7C60000}"/>
    <cellStyle name="T_decimale(2)" xfId="50914" xr:uid="{00000000-0005-0000-0000-0000B8C60000}"/>
    <cellStyle name="T_decimale(2)_Appendices Fiumara SC-EC - Dec09 DRAFT 9-12-09" xfId="50915" xr:uid="{00000000-0005-0000-0000-0000B9C60000}"/>
    <cellStyle name="T_decimale(2)_Book1" xfId="50916" xr:uid="{00000000-0005-0000-0000-0000BAC60000}"/>
    <cellStyle name="T_decimale(2)_Roma Lunghezza Valuation March 2009 mod 30.03.09" xfId="50917" xr:uid="{00000000-0005-0000-0000-0000BBC60000}"/>
    <cellStyle name="T_fiancata" xfId="50918" xr:uid="{00000000-0005-0000-0000-0000BCC60000}"/>
    <cellStyle name="T_fiancata_Appendices Fiumara SC-EC - Dec09 DRAFT 9-12-09" xfId="50919" xr:uid="{00000000-0005-0000-0000-0000BDC60000}"/>
    <cellStyle name="T_fiancata_Book1" xfId="50920" xr:uid="{00000000-0005-0000-0000-0000BEC60000}"/>
    <cellStyle name="T_fiancata_ind" xfId="50921" xr:uid="{00000000-0005-0000-0000-0000BFC60000}"/>
    <cellStyle name="T_fiancata_ind_Appendices Fiumara SC-EC - Dec09 DRAFT 9-12-09" xfId="50922" xr:uid="{00000000-0005-0000-0000-0000C0C60000}"/>
    <cellStyle name="T_fiancata_ind_Book1" xfId="50923" xr:uid="{00000000-0005-0000-0000-0000C1C60000}"/>
    <cellStyle name="T_fiancata_ind_Roma Lunghezza Valuation March 2009 mod 30.03.09" xfId="50924" xr:uid="{00000000-0005-0000-0000-0000C2C60000}"/>
    <cellStyle name="T_fiancata_Roma Lunghezza Valuation March 2009 mod 30.03.09" xfId="50925" xr:uid="{00000000-0005-0000-0000-0000C3C60000}"/>
    <cellStyle name="T_fonte" xfId="50926" xr:uid="{00000000-0005-0000-0000-0000C4C60000}"/>
    <cellStyle name="T_intero" xfId="50927" xr:uid="{00000000-0005-0000-0000-0000C5C60000}"/>
    <cellStyle name="T_intero_Appendices Fiumara SC-EC - Dec09 DRAFT 9-12-09" xfId="50928" xr:uid="{00000000-0005-0000-0000-0000C6C60000}"/>
    <cellStyle name="T_intero_Book1" xfId="50929" xr:uid="{00000000-0005-0000-0000-0000C7C60000}"/>
    <cellStyle name="T_intero_Roma Lunghezza Valuation March 2009 mod 30.03.09" xfId="50930" xr:uid="{00000000-0005-0000-0000-0000C8C60000}"/>
    <cellStyle name="T_intestazione" xfId="50931" xr:uid="{00000000-0005-0000-0000-0000C9C60000}"/>
    <cellStyle name="T_intestazione 2" xfId="50932" xr:uid="{00000000-0005-0000-0000-0000CAC60000}"/>
    <cellStyle name="T_intestazione bassa" xfId="50933" xr:uid="{00000000-0005-0000-0000-0000CBC60000}"/>
    <cellStyle name="T_intestazione bassa 2" xfId="50934" xr:uid="{00000000-0005-0000-0000-0000CCC60000}"/>
    <cellStyle name="T_intestazione bassa_Appendices Fiumara SC-EC - Dec09 DRAFT 9-12-09" xfId="50935" xr:uid="{00000000-0005-0000-0000-0000CDC60000}"/>
    <cellStyle name="T_intestazione bassa_Book1" xfId="50936" xr:uid="{00000000-0005-0000-0000-0000CEC60000}"/>
    <cellStyle name="T_intestazione bassa_Indicatori Asse VI" xfId="50937" xr:uid="{00000000-0005-0000-0000-0000CFC60000}"/>
    <cellStyle name="T_intestazione bassa_Indicatori Asse VI 2" xfId="50938" xr:uid="{00000000-0005-0000-0000-0000D0C60000}"/>
    <cellStyle name="T_intestazione bassa_Indicatori Asse VI_Appendices Fiumara SC-EC - Dec09 DRAFT 9-12-09" xfId="50939" xr:uid="{00000000-0005-0000-0000-0000D1C60000}"/>
    <cellStyle name="T_intestazione bassa_Indicatori Asse VI_Book1" xfId="50940" xr:uid="{00000000-0005-0000-0000-0000D2C60000}"/>
    <cellStyle name="T_intestazione bassa_Indicatori Asse VI_Roma Lunghezza Valuation March 2009 mod 30.03.09" xfId="50941" xr:uid="{00000000-0005-0000-0000-0000D3C60000}"/>
    <cellStyle name="T_intestazione bassa_Roma Lunghezza Valuation March 2009 mod 30.03.09" xfId="50942" xr:uid="{00000000-0005-0000-0000-0000D4C60000}"/>
    <cellStyle name="T_intestazione_Appendices Fiumara SC-EC - Dec09 DRAFT 9-12-09" xfId="50943" xr:uid="{00000000-0005-0000-0000-0000D5C60000}"/>
    <cellStyle name="T_intestazione_Book1" xfId="50944" xr:uid="{00000000-0005-0000-0000-0000D6C60000}"/>
    <cellStyle name="T_intestazione_Roma Lunghezza Valuation March 2009 mod 30.03.09" xfId="50945" xr:uid="{00000000-0005-0000-0000-0000D7C60000}"/>
    <cellStyle name="T_sottotitolo" xfId="50946" xr:uid="{00000000-0005-0000-0000-0000D8C60000}"/>
    <cellStyle name="T_titolo" xfId="50947" xr:uid="{00000000-0005-0000-0000-0000D9C60000}"/>
    <cellStyle name="Table (%)" xfId="50948" xr:uid="{00000000-0005-0000-0000-0000DAC60000}"/>
    <cellStyle name="Table (0,000)" xfId="50949" xr:uid="{00000000-0005-0000-0000-0000DBC60000}"/>
    <cellStyle name="Table (0.00)" xfId="50950" xr:uid="{00000000-0005-0000-0000-0000DCC60000}"/>
    <cellStyle name="Table (0.000)" xfId="50951" xr:uid="{00000000-0005-0000-0000-0000DDC60000}"/>
    <cellStyle name="Table Heading" xfId="50952" xr:uid="{00000000-0005-0000-0000-0000DEC60000}"/>
    <cellStyle name="Table Title" xfId="50953" xr:uid="{00000000-0005-0000-0000-0000DFC60000}"/>
    <cellStyle name="Table Units" xfId="50954" xr:uid="{00000000-0005-0000-0000-0000E0C60000}"/>
    <cellStyle name="Tekst objaśnienia" xfId="50955" xr:uid="{00000000-0005-0000-0000-0000E1C60000}"/>
    <cellStyle name="Tekst objaśnienia 2" xfId="50956" xr:uid="{00000000-0005-0000-0000-0000E2C60000}"/>
    <cellStyle name="Tekst objaśnienia 3" xfId="50957" xr:uid="{00000000-0005-0000-0000-0000E3C60000}"/>
    <cellStyle name="Tekst objaśnienia 4" xfId="50958" xr:uid="{00000000-0005-0000-0000-0000E4C60000}"/>
    <cellStyle name="Tekst objaśnienia 5" xfId="50959" xr:uid="{00000000-0005-0000-0000-0000E5C60000}"/>
    <cellStyle name="Tekst ostrzeżenia" xfId="50960" xr:uid="{00000000-0005-0000-0000-0000E6C60000}"/>
    <cellStyle name="Tekst ostrzeżenia 2" xfId="50961" xr:uid="{00000000-0005-0000-0000-0000E7C60000}"/>
    <cellStyle name="Tekst ostrzeżenia 3" xfId="50962" xr:uid="{00000000-0005-0000-0000-0000E8C60000}"/>
    <cellStyle name="Tekst ostrzeżenia 4" xfId="50963" xr:uid="{00000000-0005-0000-0000-0000E9C60000}"/>
    <cellStyle name="Tekst ostrzeżenia 5" xfId="50964" xr:uid="{00000000-0005-0000-0000-0000EAC60000}"/>
    <cellStyle name="Test [green]" xfId="50965" xr:uid="{00000000-0005-0000-0000-0000EBC60000}"/>
    <cellStyle name="Testo avviso 2" xfId="50966" xr:uid="{00000000-0005-0000-0000-0000ECC60000}"/>
    <cellStyle name="Testo avviso 3" xfId="50967" xr:uid="{00000000-0005-0000-0000-0000EDC60000}"/>
    <cellStyle name="Testo avviso 4" xfId="50968" xr:uid="{00000000-0005-0000-0000-0000EEC60000}"/>
    <cellStyle name="Testo descrittivo 2" xfId="50969" xr:uid="{00000000-0005-0000-0000-0000EFC60000}"/>
    <cellStyle name="Testo descrittivo 3" xfId="50970" xr:uid="{00000000-0005-0000-0000-0000F0C60000}"/>
    <cellStyle name="Testo descrittivo 4" xfId="50971" xr:uid="{00000000-0005-0000-0000-0000F1C60000}"/>
    <cellStyle name="Text" xfId="50972" xr:uid="{00000000-0005-0000-0000-0000F2C60000}"/>
    <cellStyle name="Text [Bullet]" xfId="50973" xr:uid="{00000000-0005-0000-0000-0000F3C60000}"/>
    <cellStyle name="Text [Dash]" xfId="50974" xr:uid="{00000000-0005-0000-0000-0000F4C60000}"/>
    <cellStyle name="Text [Em-Dash]" xfId="50975" xr:uid="{00000000-0005-0000-0000-0000F5C60000}"/>
    <cellStyle name="Text Indent A" xfId="180" xr:uid="{00000000-0005-0000-0000-0000F6C60000}"/>
    <cellStyle name="Text Indent B" xfId="181" xr:uid="{00000000-0005-0000-0000-0000F7C60000}"/>
    <cellStyle name="Text Indent C" xfId="182" xr:uid="{00000000-0005-0000-0000-0000F8C60000}"/>
    <cellStyle name="Text Label" xfId="50976" xr:uid="{00000000-0005-0000-0000-0000F9C60000}"/>
    <cellStyle name="Texte explicatif" xfId="50977" xr:uid="{00000000-0005-0000-0000-0000FAC60000}"/>
    <cellStyle name="Texte explicatif 2" xfId="50978" xr:uid="{00000000-0005-0000-0000-0000FBC60000}"/>
    <cellStyle name="Texte explicatif 3" xfId="50979" xr:uid="{00000000-0005-0000-0000-0000FCC60000}"/>
    <cellStyle name="TextEntry" xfId="50980" xr:uid="{00000000-0005-0000-0000-0000FDC60000}"/>
    <cellStyle name="TextEntry 2" xfId="50981" xr:uid="{00000000-0005-0000-0000-0000FEC60000}"/>
    <cellStyle name="TextEntry 3" xfId="50982" xr:uid="{00000000-0005-0000-0000-0000FFC60000}"/>
    <cellStyle name="TextInput" xfId="50983" xr:uid="{00000000-0005-0000-0000-000000C70000}"/>
    <cellStyle name="Texto de advertencia" xfId="50984" xr:uid="{00000000-0005-0000-0000-000001C70000}"/>
    <cellStyle name="Texto explicativo" xfId="50985" xr:uid="{00000000-0005-0000-0000-000002C70000}"/>
    <cellStyle name="TFCF" xfId="50986" xr:uid="{00000000-0005-0000-0000-000003C70000}"/>
    <cellStyle name="TIME" xfId="183" xr:uid="{00000000-0005-0000-0000-000004C70000}"/>
    <cellStyle name="TIME Detail" xfId="50987" xr:uid="{00000000-0005-0000-0000-000005C70000}"/>
    <cellStyle name="TIME Period Start" xfId="50988" xr:uid="{00000000-0005-0000-0000-000006C70000}"/>
    <cellStyle name="Times" xfId="50989" xr:uid="{00000000-0005-0000-0000-000007C70000}"/>
    <cellStyle name="Times [1]" xfId="50990" xr:uid="{00000000-0005-0000-0000-000008C70000}"/>
    <cellStyle name="Times [2]" xfId="50991" xr:uid="{00000000-0005-0000-0000-000009C70000}"/>
    <cellStyle name="title" xfId="184" xr:uid="{00000000-0005-0000-0000-00000AC70000}"/>
    <cellStyle name="Title 1" xfId="50992" xr:uid="{00000000-0005-0000-0000-00000BC70000}"/>
    <cellStyle name="Title 2" xfId="50993" xr:uid="{00000000-0005-0000-0000-00000CC70000}"/>
    <cellStyle name="Title 2 2" xfId="50994" xr:uid="{00000000-0005-0000-0000-00000DC70000}"/>
    <cellStyle name="Title 2 3" xfId="50995" xr:uid="{00000000-0005-0000-0000-00000EC70000}"/>
    <cellStyle name="Title 2 3 2" xfId="50996" xr:uid="{00000000-0005-0000-0000-00000FC70000}"/>
    <cellStyle name="Title 2 3 3" xfId="50997" xr:uid="{00000000-0005-0000-0000-000010C70000}"/>
    <cellStyle name="Title 3" xfId="50998" xr:uid="{00000000-0005-0000-0000-000011C70000}"/>
    <cellStyle name="title 4" xfId="50999" xr:uid="{00000000-0005-0000-0000-000012C70000}"/>
    <cellStyle name="Title1" xfId="185" xr:uid="{00000000-0005-0000-0000-000013C70000}"/>
    <cellStyle name="TitleOther" xfId="186" xr:uid="{00000000-0005-0000-0000-000014C70000}"/>
    <cellStyle name="Titoli" xfId="187" xr:uid="{00000000-0005-0000-0000-000015C70000}"/>
    <cellStyle name="Titolo 1 2" xfId="51000" xr:uid="{00000000-0005-0000-0000-000016C70000}"/>
    <cellStyle name="Titolo 1 3" xfId="51001" xr:uid="{00000000-0005-0000-0000-000017C70000}"/>
    <cellStyle name="Titolo 1 4" xfId="51002" xr:uid="{00000000-0005-0000-0000-000018C70000}"/>
    <cellStyle name="Titolo 2 2" xfId="51003" xr:uid="{00000000-0005-0000-0000-000019C70000}"/>
    <cellStyle name="Titolo 2 3" xfId="51004" xr:uid="{00000000-0005-0000-0000-00001AC70000}"/>
    <cellStyle name="Titolo 2 4" xfId="51005" xr:uid="{00000000-0005-0000-0000-00001BC70000}"/>
    <cellStyle name="Titolo 3 2" xfId="51006" xr:uid="{00000000-0005-0000-0000-00001CC70000}"/>
    <cellStyle name="Titolo 3 2 10" xfId="51007" xr:uid="{00000000-0005-0000-0000-00001DC70000}"/>
    <cellStyle name="Titolo 3 2 10 2" xfId="51008" xr:uid="{00000000-0005-0000-0000-00001EC70000}"/>
    <cellStyle name="Titolo 3 2 11" xfId="51009" xr:uid="{00000000-0005-0000-0000-00001FC70000}"/>
    <cellStyle name="Titolo 3 2 11 2" xfId="51010" xr:uid="{00000000-0005-0000-0000-000020C70000}"/>
    <cellStyle name="Titolo 3 2 12" xfId="51011" xr:uid="{00000000-0005-0000-0000-000021C70000}"/>
    <cellStyle name="Titolo 3 2 12 2" xfId="51012" xr:uid="{00000000-0005-0000-0000-000022C70000}"/>
    <cellStyle name="Titolo 3 2 13" xfId="51013" xr:uid="{00000000-0005-0000-0000-000023C70000}"/>
    <cellStyle name="Titolo 3 2 13 2" xfId="51014" xr:uid="{00000000-0005-0000-0000-000024C70000}"/>
    <cellStyle name="Titolo 3 2 14" xfId="51015" xr:uid="{00000000-0005-0000-0000-000025C70000}"/>
    <cellStyle name="Titolo 3 2 14 2" xfId="51016" xr:uid="{00000000-0005-0000-0000-000026C70000}"/>
    <cellStyle name="Titolo 3 2 15" xfId="51017" xr:uid="{00000000-0005-0000-0000-000027C70000}"/>
    <cellStyle name="Titolo 3 2 15 2" xfId="51018" xr:uid="{00000000-0005-0000-0000-000028C70000}"/>
    <cellStyle name="Titolo 3 2 16" xfId="51019" xr:uid="{00000000-0005-0000-0000-000029C70000}"/>
    <cellStyle name="Titolo 3 2 16 2" xfId="51020" xr:uid="{00000000-0005-0000-0000-00002AC70000}"/>
    <cellStyle name="Titolo 3 2 17" xfId="51021" xr:uid="{00000000-0005-0000-0000-00002BC70000}"/>
    <cellStyle name="Titolo 3 2 17 2" xfId="51022" xr:uid="{00000000-0005-0000-0000-00002CC70000}"/>
    <cellStyle name="Titolo 3 2 18" xfId="51023" xr:uid="{00000000-0005-0000-0000-00002DC70000}"/>
    <cellStyle name="Titolo 3 2 18 2" xfId="51024" xr:uid="{00000000-0005-0000-0000-00002EC70000}"/>
    <cellStyle name="Titolo 3 2 19" xfId="51025" xr:uid="{00000000-0005-0000-0000-00002FC70000}"/>
    <cellStyle name="Titolo 3 2 19 2" xfId="51026" xr:uid="{00000000-0005-0000-0000-000030C70000}"/>
    <cellStyle name="Titolo 3 2 2" xfId="51027" xr:uid="{00000000-0005-0000-0000-000031C70000}"/>
    <cellStyle name="Titolo 3 2 2 10" xfId="51028" xr:uid="{00000000-0005-0000-0000-000032C70000}"/>
    <cellStyle name="Titolo 3 2 2 10 2" xfId="51029" xr:uid="{00000000-0005-0000-0000-000033C70000}"/>
    <cellStyle name="Titolo 3 2 2 11" xfId="51030" xr:uid="{00000000-0005-0000-0000-000034C70000}"/>
    <cellStyle name="Titolo 3 2 2 11 2" xfId="51031" xr:uid="{00000000-0005-0000-0000-000035C70000}"/>
    <cellStyle name="Titolo 3 2 2 12" xfId="51032" xr:uid="{00000000-0005-0000-0000-000036C70000}"/>
    <cellStyle name="Titolo 3 2 2 12 2" xfId="51033" xr:uid="{00000000-0005-0000-0000-000037C70000}"/>
    <cellStyle name="Titolo 3 2 2 13" xfId="51034" xr:uid="{00000000-0005-0000-0000-000038C70000}"/>
    <cellStyle name="Titolo 3 2 2 13 2" xfId="51035" xr:uid="{00000000-0005-0000-0000-000039C70000}"/>
    <cellStyle name="Titolo 3 2 2 14" xfId="51036" xr:uid="{00000000-0005-0000-0000-00003AC70000}"/>
    <cellStyle name="Titolo 3 2 2 14 2" xfId="51037" xr:uid="{00000000-0005-0000-0000-00003BC70000}"/>
    <cellStyle name="Titolo 3 2 2 15" xfId="51038" xr:uid="{00000000-0005-0000-0000-00003CC70000}"/>
    <cellStyle name="Titolo 3 2 2 15 2" xfId="51039" xr:uid="{00000000-0005-0000-0000-00003DC70000}"/>
    <cellStyle name="Titolo 3 2 2 16" xfId="51040" xr:uid="{00000000-0005-0000-0000-00003EC70000}"/>
    <cellStyle name="Titolo 3 2 2 16 2" xfId="51041" xr:uid="{00000000-0005-0000-0000-00003FC70000}"/>
    <cellStyle name="Titolo 3 2 2 17" xfId="51042" xr:uid="{00000000-0005-0000-0000-000040C70000}"/>
    <cellStyle name="Titolo 3 2 2 17 2" xfId="51043" xr:uid="{00000000-0005-0000-0000-000041C70000}"/>
    <cellStyle name="Titolo 3 2 2 18" xfId="51044" xr:uid="{00000000-0005-0000-0000-000042C70000}"/>
    <cellStyle name="Titolo 3 2 2 18 2" xfId="51045" xr:uid="{00000000-0005-0000-0000-000043C70000}"/>
    <cellStyle name="Titolo 3 2 2 19" xfId="51046" xr:uid="{00000000-0005-0000-0000-000044C70000}"/>
    <cellStyle name="Titolo 3 2 2 19 2" xfId="51047" xr:uid="{00000000-0005-0000-0000-000045C70000}"/>
    <cellStyle name="Titolo 3 2 2 2" xfId="51048" xr:uid="{00000000-0005-0000-0000-000046C70000}"/>
    <cellStyle name="Titolo 3 2 2 2 10" xfId="51049" xr:uid="{00000000-0005-0000-0000-000047C70000}"/>
    <cellStyle name="Titolo 3 2 2 2 10 2" xfId="51050" xr:uid="{00000000-0005-0000-0000-000048C70000}"/>
    <cellStyle name="Titolo 3 2 2 2 11" xfId="51051" xr:uid="{00000000-0005-0000-0000-000049C70000}"/>
    <cellStyle name="Titolo 3 2 2 2 11 2" xfId="51052" xr:uid="{00000000-0005-0000-0000-00004AC70000}"/>
    <cellStyle name="Titolo 3 2 2 2 12" xfId="51053" xr:uid="{00000000-0005-0000-0000-00004BC70000}"/>
    <cellStyle name="Titolo 3 2 2 2 12 2" xfId="51054" xr:uid="{00000000-0005-0000-0000-00004CC70000}"/>
    <cellStyle name="Titolo 3 2 2 2 13" xfId="51055" xr:uid="{00000000-0005-0000-0000-00004DC70000}"/>
    <cellStyle name="Titolo 3 2 2 2 13 2" xfId="51056" xr:uid="{00000000-0005-0000-0000-00004EC70000}"/>
    <cellStyle name="Titolo 3 2 2 2 14" xfId="51057" xr:uid="{00000000-0005-0000-0000-00004FC70000}"/>
    <cellStyle name="Titolo 3 2 2 2 14 2" xfId="51058" xr:uid="{00000000-0005-0000-0000-000050C70000}"/>
    <cellStyle name="Titolo 3 2 2 2 15" xfId="51059" xr:uid="{00000000-0005-0000-0000-000051C70000}"/>
    <cellStyle name="Titolo 3 2 2 2 15 2" xfId="51060" xr:uid="{00000000-0005-0000-0000-000052C70000}"/>
    <cellStyle name="Titolo 3 2 2 2 16" xfId="51061" xr:uid="{00000000-0005-0000-0000-000053C70000}"/>
    <cellStyle name="Titolo 3 2 2 2 16 2" xfId="51062" xr:uid="{00000000-0005-0000-0000-000054C70000}"/>
    <cellStyle name="Titolo 3 2 2 2 17" xfId="51063" xr:uid="{00000000-0005-0000-0000-000055C70000}"/>
    <cellStyle name="Titolo 3 2 2 2 17 2" xfId="51064" xr:uid="{00000000-0005-0000-0000-000056C70000}"/>
    <cellStyle name="Titolo 3 2 2 2 18" xfId="51065" xr:uid="{00000000-0005-0000-0000-000057C70000}"/>
    <cellStyle name="Titolo 3 2 2 2 18 2" xfId="51066" xr:uid="{00000000-0005-0000-0000-000058C70000}"/>
    <cellStyle name="Titolo 3 2 2 2 19" xfId="51067" xr:uid="{00000000-0005-0000-0000-000059C70000}"/>
    <cellStyle name="Titolo 3 2 2 2 2" xfId="51068" xr:uid="{00000000-0005-0000-0000-00005AC70000}"/>
    <cellStyle name="Titolo 3 2 2 2 2 2" xfId="51069" xr:uid="{00000000-0005-0000-0000-00005BC70000}"/>
    <cellStyle name="Titolo 3 2 2 2 3" xfId="51070" xr:uid="{00000000-0005-0000-0000-00005CC70000}"/>
    <cellStyle name="Titolo 3 2 2 2 3 2" xfId="51071" xr:uid="{00000000-0005-0000-0000-00005DC70000}"/>
    <cellStyle name="Titolo 3 2 2 2 4" xfId="51072" xr:uid="{00000000-0005-0000-0000-00005EC70000}"/>
    <cellStyle name="Titolo 3 2 2 2 4 2" xfId="51073" xr:uid="{00000000-0005-0000-0000-00005FC70000}"/>
    <cellStyle name="Titolo 3 2 2 2 5" xfId="51074" xr:uid="{00000000-0005-0000-0000-000060C70000}"/>
    <cellStyle name="Titolo 3 2 2 2 5 2" xfId="51075" xr:uid="{00000000-0005-0000-0000-000061C70000}"/>
    <cellStyle name="Titolo 3 2 2 2 6" xfId="51076" xr:uid="{00000000-0005-0000-0000-000062C70000}"/>
    <cellStyle name="Titolo 3 2 2 2 6 2" xfId="51077" xr:uid="{00000000-0005-0000-0000-000063C70000}"/>
    <cellStyle name="Titolo 3 2 2 2 7" xfId="51078" xr:uid="{00000000-0005-0000-0000-000064C70000}"/>
    <cellStyle name="Titolo 3 2 2 2 7 2" xfId="51079" xr:uid="{00000000-0005-0000-0000-000065C70000}"/>
    <cellStyle name="Titolo 3 2 2 2 8" xfId="51080" xr:uid="{00000000-0005-0000-0000-000066C70000}"/>
    <cellStyle name="Titolo 3 2 2 2 8 2" xfId="51081" xr:uid="{00000000-0005-0000-0000-000067C70000}"/>
    <cellStyle name="Titolo 3 2 2 2 9" xfId="51082" xr:uid="{00000000-0005-0000-0000-000068C70000}"/>
    <cellStyle name="Titolo 3 2 2 2 9 2" xfId="51083" xr:uid="{00000000-0005-0000-0000-000069C70000}"/>
    <cellStyle name="Titolo 3 2 2 20" xfId="51084" xr:uid="{00000000-0005-0000-0000-00006AC70000}"/>
    <cellStyle name="Titolo 3 2 2 3" xfId="51085" xr:uid="{00000000-0005-0000-0000-00006BC70000}"/>
    <cellStyle name="Titolo 3 2 2 3 2" xfId="51086" xr:uid="{00000000-0005-0000-0000-00006CC70000}"/>
    <cellStyle name="Titolo 3 2 2 4" xfId="51087" xr:uid="{00000000-0005-0000-0000-00006DC70000}"/>
    <cellStyle name="Titolo 3 2 2 4 2" xfId="51088" xr:uid="{00000000-0005-0000-0000-00006EC70000}"/>
    <cellStyle name="Titolo 3 2 2 5" xfId="51089" xr:uid="{00000000-0005-0000-0000-00006FC70000}"/>
    <cellStyle name="Titolo 3 2 2 5 2" xfId="51090" xr:uid="{00000000-0005-0000-0000-000070C70000}"/>
    <cellStyle name="Titolo 3 2 2 6" xfId="51091" xr:uid="{00000000-0005-0000-0000-000071C70000}"/>
    <cellStyle name="Titolo 3 2 2 6 2" xfId="51092" xr:uid="{00000000-0005-0000-0000-000072C70000}"/>
    <cellStyle name="Titolo 3 2 2 7" xfId="51093" xr:uid="{00000000-0005-0000-0000-000073C70000}"/>
    <cellStyle name="Titolo 3 2 2 7 2" xfId="51094" xr:uid="{00000000-0005-0000-0000-000074C70000}"/>
    <cellStyle name="Titolo 3 2 2 8" xfId="51095" xr:uid="{00000000-0005-0000-0000-000075C70000}"/>
    <cellStyle name="Titolo 3 2 2 8 2" xfId="51096" xr:uid="{00000000-0005-0000-0000-000076C70000}"/>
    <cellStyle name="Titolo 3 2 2 9" xfId="51097" xr:uid="{00000000-0005-0000-0000-000077C70000}"/>
    <cellStyle name="Titolo 3 2 2 9 2" xfId="51098" xr:uid="{00000000-0005-0000-0000-000078C70000}"/>
    <cellStyle name="Titolo 3 2 2_FROM LOCAL GAAP  TO IFRS" xfId="51099" xr:uid="{00000000-0005-0000-0000-000079C70000}"/>
    <cellStyle name="Titolo 3 2 20" xfId="51100" xr:uid="{00000000-0005-0000-0000-00007AC70000}"/>
    <cellStyle name="Titolo 3 2 20 2" xfId="51101" xr:uid="{00000000-0005-0000-0000-00007BC70000}"/>
    <cellStyle name="Titolo 3 2 21" xfId="51102" xr:uid="{00000000-0005-0000-0000-00007CC70000}"/>
    <cellStyle name="Titolo 3 2 21 2" xfId="51103" xr:uid="{00000000-0005-0000-0000-00007DC70000}"/>
    <cellStyle name="Titolo 3 2 22" xfId="51104" xr:uid="{00000000-0005-0000-0000-00007EC70000}"/>
    <cellStyle name="Titolo 3 2 3" xfId="51105" xr:uid="{00000000-0005-0000-0000-00007FC70000}"/>
    <cellStyle name="Titolo 3 2 3 10" xfId="51106" xr:uid="{00000000-0005-0000-0000-000080C70000}"/>
    <cellStyle name="Titolo 3 2 3 10 2" xfId="51107" xr:uid="{00000000-0005-0000-0000-000081C70000}"/>
    <cellStyle name="Titolo 3 2 3 11" xfId="51108" xr:uid="{00000000-0005-0000-0000-000082C70000}"/>
    <cellStyle name="Titolo 3 2 3 11 2" xfId="51109" xr:uid="{00000000-0005-0000-0000-000083C70000}"/>
    <cellStyle name="Titolo 3 2 3 12" xfId="51110" xr:uid="{00000000-0005-0000-0000-000084C70000}"/>
    <cellStyle name="Titolo 3 2 3 12 2" xfId="51111" xr:uid="{00000000-0005-0000-0000-000085C70000}"/>
    <cellStyle name="Titolo 3 2 3 13" xfId="51112" xr:uid="{00000000-0005-0000-0000-000086C70000}"/>
    <cellStyle name="Titolo 3 2 3 13 2" xfId="51113" xr:uid="{00000000-0005-0000-0000-000087C70000}"/>
    <cellStyle name="Titolo 3 2 3 14" xfId="51114" xr:uid="{00000000-0005-0000-0000-000088C70000}"/>
    <cellStyle name="Titolo 3 2 3 14 2" xfId="51115" xr:uid="{00000000-0005-0000-0000-000089C70000}"/>
    <cellStyle name="Titolo 3 2 3 15" xfId="51116" xr:uid="{00000000-0005-0000-0000-00008AC70000}"/>
    <cellStyle name="Titolo 3 2 3 15 2" xfId="51117" xr:uid="{00000000-0005-0000-0000-00008BC70000}"/>
    <cellStyle name="Titolo 3 2 3 16" xfId="51118" xr:uid="{00000000-0005-0000-0000-00008CC70000}"/>
    <cellStyle name="Titolo 3 2 3 16 2" xfId="51119" xr:uid="{00000000-0005-0000-0000-00008DC70000}"/>
    <cellStyle name="Titolo 3 2 3 17" xfId="51120" xr:uid="{00000000-0005-0000-0000-00008EC70000}"/>
    <cellStyle name="Titolo 3 2 3 17 2" xfId="51121" xr:uid="{00000000-0005-0000-0000-00008FC70000}"/>
    <cellStyle name="Titolo 3 2 3 18" xfId="51122" xr:uid="{00000000-0005-0000-0000-000090C70000}"/>
    <cellStyle name="Titolo 3 2 3 18 2" xfId="51123" xr:uid="{00000000-0005-0000-0000-000091C70000}"/>
    <cellStyle name="Titolo 3 2 3 19" xfId="51124" xr:uid="{00000000-0005-0000-0000-000092C70000}"/>
    <cellStyle name="Titolo 3 2 3 19 2" xfId="51125" xr:uid="{00000000-0005-0000-0000-000093C70000}"/>
    <cellStyle name="Titolo 3 2 3 2" xfId="51126" xr:uid="{00000000-0005-0000-0000-000094C70000}"/>
    <cellStyle name="Titolo 3 2 3 2 10" xfId="51127" xr:uid="{00000000-0005-0000-0000-000095C70000}"/>
    <cellStyle name="Titolo 3 2 3 2 10 2" xfId="51128" xr:uid="{00000000-0005-0000-0000-000096C70000}"/>
    <cellStyle name="Titolo 3 2 3 2 11" xfId="51129" xr:uid="{00000000-0005-0000-0000-000097C70000}"/>
    <cellStyle name="Titolo 3 2 3 2 11 2" xfId="51130" xr:uid="{00000000-0005-0000-0000-000098C70000}"/>
    <cellStyle name="Titolo 3 2 3 2 12" xfId="51131" xr:uid="{00000000-0005-0000-0000-000099C70000}"/>
    <cellStyle name="Titolo 3 2 3 2 12 2" xfId="51132" xr:uid="{00000000-0005-0000-0000-00009AC70000}"/>
    <cellStyle name="Titolo 3 2 3 2 13" xfId="51133" xr:uid="{00000000-0005-0000-0000-00009BC70000}"/>
    <cellStyle name="Titolo 3 2 3 2 13 2" xfId="51134" xr:uid="{00000000-0005-0000-0000-00009CC70000}"/>
    <cellStyle name="Titolo 3 2 3 2 14" xfId="51135" xr:uid="{00000000-0005-0000-0000-00009DC70000}"/>
    <cellStyle name="Titolo 3 2 3 2 14 2" xfId="51136" xr:uid="{00000000-0005-0000-0000-00009EC70000}"/>
    <cellStyle name="Titolo 3 2 3 2 15" xfId="51137" xr:uid="{00000000-0005-0000-0000-00009FC70000}"/>
    <cellStyle name="Titolo 3 2 3 2 15 2" xfId="51138" xr:uid="{00000000-0005-0000-0000-0000A0C70000}"/>
    <cellStyle name="Titolo 3 2 3 2 16" xfId="51139" xr:uid="{00000000-0005-0000-0000-0000A1C70000}"/>
    <cellStyle name="Titolo 3 2 3 2 16 2" xfId="51140" xr:uid="{00000000-0005-0000-0000-0000A2C70000}"/>
    <cellStyle name="Titolo 3 2 3 2 17" xfId="51141" xr:uid="{00000000-0005-0000-0000-0000A3C70000}"/>
    <cellStyle name="Titolo 3 2 3 2 17 2" xfId="51142" xr:uid="{00000000-0005-0000-0000-0000A4C70000}"/>
    <cellStyle name="Titolo 3 2 3 2 18" xfId="51143" xr:uid="{00000000-0005-0000-0000-0000A5C70000}"/>
    <cellStyle name="Titolo 3 2 3 2 18 2" xfId="51144" xr:uid="{00000000-0005-0000-0000-0000A6C70000}"/>
    <cellStyle name="Titolo 3 2 3 2 19" xfId="51145" xr:uid="{00000000-0005-0000-0000-0000A7C70000}"/>
    <cellStyle name="Titolo 3 2 3 2 2" xfId="51146" xr:uid="{00000000-0005-0000-0000-0000A8C70000}"/>
    <cellStyle name="Titolo 3 2 3 2 2 2" xfId="51147" xr:uid="{00000000-0005-0000-0000-0000A9C70000}"/>
    <cellStyle name="Titolo 3 2 3 2 3" xfId="51148" xr:uid="{00000000-0005-0000-0000-0000AAC70000}"/>
    <cellStyle name="Titolo 3 2 3 2 3 2" xfId="51149" xr:uid="{00000000-0005-0000-0000-0000ABC70000}"/>
    <cellStyle name="Titolo 3 2 3 2 4" xfId="51150" xr:uid="{00000000-0005-0000-0000-0000ACC70000}"/>
    <cellStyle name="Titolo 3 2 3 2 4 2" xfId="51151" xr:uid="{00000000-0005-0000-0000-0000ADC70000}"/>
    <cellStyle name="Titolo 3 2 3 2 5" xfId="51152" xr:uid="{00000000-0005-0000-0000-0000AEC70000}"/>
    <cellStyle name="Titolo 3 2 3 2 5 2" xfId="51153" xr:uid="{00000000-0005-0000-0000-0000AFC70000}"/>
    <cellStyle name="Titolo 3 2 3 2 6" xfId="51154" xr:uid="{00000000-0005-0000-0000-0000B0C70000}"/>
    <cellStyle name="Titolo 3 2 3 2 6 2" xfId="51155" xr:uid="{00000000-0005-0000-0000-0000B1C70000}"/>
    <cellStyle name="Titolo 3 2 3 2 7" xfId="51156" xr:uid="{00000000-0005-0000-0000-0000B2C70000}"/>
    <cellStyle name="Titolo 3 2 3 2 7 2" xfId="51157" xr:uid="{00000000-0005-0000-0000-0000B3C70000}"/>
    <cellStyle name="Titolo 3 2 3 2 8" xfId="51158" xr:uid="{00000000-0005-0000-0000-0000B4C70000}"/>
    <cellStyle name="Titolo 3 2 3 2 8 2" xfId="51159" xr:uid="{00000000-0005-0000-0000-0000B5C70000}"/>
    <cellStyle name="Titolo 3 2 3 2 9" xfId="51160" xr:uid="{00000000-0005-0000-0000-0000B6C70000}"/>
    <cellStyle name="Titolo 3 2 3 2 9 2" xfId="51161" xr:uid="{00000000-0005-0000-0000-0000B7C70000}"/>
    <cellStyle name="Titolo 3 2 3 20" xfId="51162" xr:uid="{00000000-0005-0000-0000-0000B8C70000}"/>
    <cellStyle name="Titolo 3 2 3 3" xfId="51163" xr:uid="{00000000-0005-0000-0000-0000B9C70000}"/>
    <cellStyle name="Titolo 3 2 3 3 2" xfId="51164" xr:uid="{00000000-0005-0000-0000-0000BAC70000}"/>
    <cellStyle name="Titolo 3 2 3 4" xfId="51165" xr:uid="{00000000-0005-0000-0000-0000BBC70000}"/>
    <cellStyle name="Titolo 3 2 3 4 2" xfId="51166" xr:uid="{00000000-0005-0000-0000-0000BCC70000}"/>
    <cellStyle name="Titolo 3 2 3 5" xfId="51167" xr:uid="{00000000-0005-0000-0000-0000BDC70000}"/>
    <cellStyle name="Titolo 3 2 3 5 2" xfId="51168" xr:uid="{00000000-0005-0000-0000-0000BEC70000}"/>
    <cellStyle name="Titolo 3 2 3 6" xfId="51169" xr:uid="{00000000-0005-0000-0000-0000BFC70000}"/>
    <cellStyle name="Titolo 3 2 3 6 2" xfId="51170" xr:uid="{00000000-0005-0000-0000-0000C0C70000}"/>
    <cellStyle name="Titolo 3 2 3 7" xfId="51171" xr:uid="{00000000-0005-0000-0000-0000C1C70000}"/>
    <cellStyle name="Titolo 3 2 3 7 2" xfId="51172" xr:uid="{00000000-0005-0000-0000-0000C2C70000}"/>
    <cellStyle name="Titolo 3 2 3 8" xfId="51173" xr:uid="{00000000-0005-0000-0000-0000C3C70000}"/>
    <cellStyle name="Titolo 3 2 3 8 2" xfId="51174" xr:uid="{00000000-0005-0000-0000-0000C4C70000}"/>
    <cellStyle name="Titolo 3 2 3 9" xfId="51175" xr:uid="{00000000-0005-0000-0000-0000C5C70000}"/>
    <cellStyle name="Titolo 3 2 3 9 2" xfId="51176" xr:uid="{00000000-0005-0000-0000-0000C6C70000}"/>
    <cellStyle name="Titolo 3 2 3_FROM LOCAL GAAP  TO IFRS" xfId="51177" xr:uid="{00000000-0005-0000-0000-0000C7C70000}"/>
    <cellStyle name="Titolo 3 2 4" xfId="51178" xr:uid="{00000000-0005-0000-0000-0000C8C70000}"/>
    <cellStyle name="Titolo 3 2 4 10" xfId="51179" xr:uid="{00000000-0005-0000-0000-0000C9C70000}"/>
    <cellStyle name="Titolo 3 2 4 10 2" xfId="51180" xr:uid="{00000000-0005-0000-0000-0000CAC70000}"/>
    <cellStyle name="Titolo 3 2 4 11" xfId="51181" xr:uid="{00000000-0005-0000-0000-0000CBC70000}"/>
    <cellStyle name="Titolo 3 2 4 11 2" xfId="51182" xr:uid="{00000000-0005-0000-0000-0000CCC70000}"/>
    <cellStyle name="Titolo 3 2 4 12" xfId="51183" xr:uid="{00000000-0005-0000-0000-0000CDC70000}"/>
    <cellStyle name="Titolo 3 2 4 12 2" xfId="51184" xr:uid="{00000000-0005-0000-0000-0000CEC70000}"/>
    <cellStyle name="Titolo 3 2 4 13" xfId="51185" xr:uid="{00000000-0005-0000-0000-0000CFC70000}"/>
    <cellStyle name="Titolo 3 2 4 13 2" xfId="51186" xr:uid="{00000000-0005-0000-0000-0000D0C70000}"/>
    <cellStyle name="Titolo 3 2 4 14" xfId="51187" xr:uid="{00000000-0005-0000-0000-0000D1C70000}"/>
    <cellStyle name="Titolo 3 2 4 14 2" xfId="51188" xr:uid="{00000000-0005-0000-0000-0000D2C70000}"/>
    <cellStyle name="Titolo 3 2 4 15" xfId="51189" xr:uid="{00000000-0005-0000-0000-0000D3C70000}"/>
    <cellStyle name="Titolo 3 2 4 15 2" xfId="51190" xr:uid="{00000000-0005-0000-0000-0000D4C70000}"/>
    <cellStyle name="Titolo 3 2 4 16" xfId="51191" xr:uid="{00000000-0005-0000-0000-0000D5C70000}"/>
    <cellStyle name="Titolo 3 2 4 16 2" xfId="51192" xr:uid="{00000000-0005-0000-0000-0000D6C70000}"/>
    <cellStyle name="Titolo 3 2 4 17" xfId="51193" xr:uid="{00000000-0005-0000-0000-0000D7C70000}"/>
    <cellStyle name="Titolo 3 2 4 17 2" xfId="51194" xr:uid="{00000000-0005-0000-0000-0000D8C70000}"/>
    <cellStyle name="Titolo 3 2 4 18" xfId="51195" xr:uid="{00000000-0005-0000-0000-0000D9C70000}"/>
    <cellStyle name="Titolo 3 2 4 18 2" xfId="51196" xr:uid="{00000000-0005-0000-0000-0000DAC70000}"/>
    <cellStyle name="Titolo 3 2 4 19" xfId="51197" xr:uid="{00000000-0005-0000-0000-0000DBC70000}"/>
    <cellStyle name="Titolo 3 2 4 2" xfId="51198" xr:uid="{00000000-0005-0000-0000-0000DCC70000}"/>
    <cellStyle name="Titolo 3 2 4 2 2" xfId="51199" xr:uid="{00000000-0005-0000-0000-0000DDC70000}"/>
    <cellStyle name="Titolo 3 2 4 3" xfId="51200" xr:uid="{00000000-0005-0000-0000-0000DEC70000}"/>
    <cellStyle name="Titolo 3 2 4 3 2" xfId="51201" xr:uid="{00000000-0005-0000-0000-0000DFC70000}"/>
    <cellStyle name="Titolo 3 2 4 4" xfId="51202" xr:uid="{00000000-0005-0000-0000-0000E0C70000}"/>
    <cellStyle name="Titolo 3 2 4 4 2" xfId="51203" xr:uid="{00000000-0005-0000-0000-0000E1C70000}"/>
    <cellStyle name="Titolo 3 2 4 5" xfId="51204" xr:uid="{00000000-0005-0000-0000-0000E2C70000}"/>
    <cellStyle name="Titolo 3 2 4 5 2" xfId="51205" xr:uid="{00000000-0005-0000-0000-0000E3C70000}"/>
    <cellStyle name="Titolo 3 2 4 6" xfId="51206" xr:uid="{00000000-0005-0000-0000-0000E4C70000}"/>
    <cellStyle name="Titolo 3 2 4 6 2" xfId="51207" xr:uid="{00000000-0005-0000-0000-0000E5C70000}"/>
    <cellStyle name="Titolo 3 2 4 7" xfId="51208" xr:uid="{00000000-0005-0000-0000-0000E6C70000}"/>
    <cellStyle name="Titolo 3 2 4 7 2" xfId="51209" xr:uid="{00000000-0005-0000-0000-0000E7C70000}"/>
    <cellStyle name="Titolo 3 2 4 8" xfId="51210" xr:uid="{00000000-0005-0000-0000-0000E8C70000}"/>
    <cellStyle name="Titolo 3 2 4 8 2" xfId="51211" xr:uid="{00000000-0005-0000-0000-0000E9C70000}"/>
    <cellStyle name="Titolo 3 2 4 9" xfId="51212" xr:uid="{00000000-0005-0000-0000-0000EAC70000}"/>
    <cellStyle name="Titolo 3 2 4 9 2" xfId="51213" xr:uid="{00000000-0005-0000-0000-0000EBC70000}"/>
    <cellStyle name="Titolo 3 2 5" xfId="51214" xr:uid="{00000000-0005-0000-0000-0000ECC70000}"/>
    <cellStyle name="Titolo 3 2 5 2" xfId="51215" xr:uid="{00000000-0005-0000-0000-0000EDC70000}"/>
    <cellStyle name="Titolo 3 2 6" xfId="51216" xr:uid="{00000000-0005-0000-0000-0000EEC70000}"/>
    <cellStyle name="Titolo 3 2 6 2" xfId="51217" xr:uid="{00000000-0005-0000-0000-0000EFC70000}"/>
    <cellStyle name="Titolo 3 2 7" xfId="51218" xr:uid="{00000000-0005-0000-0000-0000F0C70000}"/>
    <cellStyle name="Titolo 3 2 7 2" xfId="51219" xr:uid="{00000000-0005-0000-0000-0000F1C70000}"/>
    <cellStyle name="Titolo 3 2 8" xfId="51220" xr:uid="{00000000-0005-0000-0000-0000F2C70000}"/>
    <cellStyle name="Titolo 3 2 8 2" xfId="51221" xr:uid="{00000000-0005-0000-0000-0000F3C70000}"/>
    <cellStyle name="Titolo 3 2 9" xfId="51222" xr:uid="{00000000-0005-0000-0000-0000F4C70000}"/>
    <cellStyle name="Titolo 3 2 9 2" xfId="51223" xr:uid="{00000000-0005-0000-0000-0000F5C70000}"/>
    <cellStyle name="Titolo 3 2_FROM LOCAL GAAP  TO IFRS" xfId="51224" xr:uid="{00000000-0005-0000-0000-0000F6C70000}"/>
    <cellStyle name="Titolo 3 3" xfId="51225" xr:uid="{00000000-0005-0000-0000-0000F7C70000}"/>
    <cellStyle name="Titolo 3 3 10" xfId="51226" xr:uid="{00000000-0005-0000-0000-0000F8C70000}"/>
    <cellStyle name="Titolo 3 3 10 2" xfId="51227" xr:uid="{00000000-0005-0000-0000-0000F9C70000}"/>
    <cellStyle name="Titolo 3 3 11" xfId="51228" xr:uid="{00000000-0005-0000-0000-0000FAC70000}"/>
    <cellStyle name="Titolo 3 3 11 2" xfId="51229" xr:uid="{00000000-0005-0000-0000-0000FBC70000}"/>
    <cellStyle name="Titolo 3 3 12" xfId="51230" xr:uid="{00000000-0005-0000-0000-0000FCC70000}"/>
    <cellStyle name="Titolo 3 3 12 2" xfId="51231" xr:uid="{00000000-0005-0000-0000-0000FDC70000}"/>
    <cellStyle name="Titolo 3 3 13" xfId="51232" xr:uid="{00000000-0005-0000-0000-0000FEC70000}"/>
    <cellStyle name="Titolo 3 3 13 2" xfId="51233" xr:uid="{00000000-0005-0000-0000-0000FFC70000}"/>
    <cellStyle name="Titolo 3 3 14" xfId="51234" xr:uid="{00000000-0005-0000-0000-000000C80000}"/>
    <cellStyle name="Titolo 3 3 14 2" xfId="51235" xr:uid="{00000000-0005-0000-0000-000001C80000}"/>
    <cellStyle name="Titolo 3 3 15" xfId="51236" xr:uid="{00000000-0005-0000-0000-000002C80000}"/>
    <cellStyle name="Titolo 3 3 15 2" xfId="51237" xr:uid="{00000000-0005-0000-0000-000003C80000}"/>
    <cellStyle name="Titolo 3 3 16" xfId="51238" xr:uid="{00000000-0005-0000-0000-000004C80000}"/>
    <cellStyle name="Titolo 3 3 16 2" xfId="51239" xr:uid="{00000000-0005-0000-0000-000005C80000}"/>
    <cellStyle name="Titolo 3 3 17" xfId="51240" xr:uid="{00000000-0005-0000-0000-000006C80000}"/>
    <cellStyle name="Titolo 3 3 17 2" xfId="51241" xr:uid="{00000000-0005-0000-0000-000007C80000}"/>
    <cellStyle name="Titolo 3 3 18" xfId="51242" xr:uid="{00000000-0005-0000-0000-000008C80000}"/>
    <cellStyle name="Titolo 3 3 18 2" xfId="51243" xr:uid="{00000000-0005-0000-0000-000009C80000}"/>
    <cellStyle name="Titolo 3 3 19" xfId="51244" xr:uid="{00000000-0005-0000-0000-00000AC80000}"/>
    <cellStyle name="Titolo 3 3 19 2" xfId="51245" xr:uid="{00000000-0005-0000-0000-00000BC80000}"/>
    <cellStyle name="Titolo 3 3 2" xfId="51246" xr:uid="{00000000-0005-0000-0000-00000CC80000}"/>
    <cellStyle name="Titolo 3 3 2 10" xfId="51247" xr:uid="{00000000-0005-0000-0000-00000DC80000}"/>
    <cellStyle name="Titolo 3 3 2 10 2" xfId="51248" xr:uid="{00000000-0005-0000-0000-00000EC80000}"/>
    <cellStyle name="Titolo 3 3 2 11" xfId="51249" xr:uid="{00000000-0005-0000-0000-00000FC80000}"/>
    <cellStyle name="Titolo 3 3 2 11 2" xfId="51250" xr:uid="{00000000-0005-0000-0000-000010C80000}"/>
    <cellStyle name="Titolo 3 3 2 12" xfId="51251" xr:uid="{00000000-0005-0000-0000-000011C80000}"/>
    <cellStyle name="Titolo 3 3 2 12 2" xfId="51252" xr:uid="{00000000-0005-0000-0000-000012C80000}"/>
    <cellStyle name="Titolo 3 3 2 13" xfId="51253" xr:uid="{00000000-0005-0000-0000-000013C80000}"/>
    <cellStyle name="Titolo 3 3 2 13 2" xfId="51254" xr:uid="{00000000-0005-0000-0000-000014C80000}"/>
    <cellStyle name="Titolo 3 3 2 14" xfId="51255" xr:uid="{00000000-0005-0000-0000-000015C80000}"/>
    <cellStyle name="Titolo 3 3 2 14 2" xfId="51256" xr:uid="{00000000-0005-0000-0000-000016C80000}"/>
    <cellStyle name="Titolo 3 3 2 15" xfId="51257" xr:uid="{00000000-0005-0000-0000-000017C80000}"/>
    <cellStyle name="Titolo 3 3 2 15 2" xfId="51258" xr:uid="{00000000-0005-0000-0000-000018C80000}"/>
    <cellStyle name="Titolo 3 3 2 16" xfId="51259" xr:uid="{00000000-0005-0000-0000-000019C80000}"/>
    <cellStyle name="Titolo 3 3 2 16 2" xfId="51260" xr:uid="{00000000-0005-0000-0000-00001AC80000}"/>
    <cellStyle name="Titolo 3 3 2 17" xfId="51261" xr:uid="{00000000-0005-0000-0000-00001BC80000}"/>
    <cellStyle name="Titolo 3 3 2 17 2" xfId="51262" xr:uid="{00000000-0005-0000-0000-00001CC80000}"/>
    <cellStyle name="Titolo 3 3 2 18" xfId="51263" xr:uid="{00000000-0005-0000-0000-00001DC80000}"/>
    <cellStyle name="Titolo 3 3 2 18 2" xfId="51264" xr:uid="{00000000-0005-0000-0000-00001EC80000}"/>
    <cellStyle name="Titolo 3 3 2 19" xfId="51265" xr:uid="{00000000-0005-0000-0000-00001FC80000}"/>
    <cellStyle name="Titolo 3 3 2 19 2" xfId="51266" xr:uid="{00000000-0005-0000-0000-000020C80000}"/>
    <cellStyle name="Titolo 3 3 2 2" xfId="51267" xr:uid="{00000000-0005-0000-0000-000021C80000}"/>
    <cellStyle name="Titolo 3 3 2 2 10" xfId="51268" xr:uid="{00000000-0005-0000-0000-000022C80000}"/>
    <cellStyle name="Titolo 3 3 2 2 10 2" xfId="51269" xr:uid="{00000000-0005-0000-0000-000023C80000}"/>
    <cellStyle name="Titolo 3 3 2 2 11" xfId="51270" xr:uid="{00000000-0005-0000-0000-000024C80000}"/>
    <cellStyle name="Titolo 3 3 2 2 11 2" xfId="51271" xr:uid="{00000000-0005-0000-0000-000025C80000}"/>
    <cellStyle name="Titolo 3 3 2 2 12" xfId="51272" xr:uid="{00000000-0005-0000-0000-000026C80000}"/>
    <cellStyle name="Titolo 3 3 2 2 12 2" xfId="51273" xr:uid="{00000000-0005-0000-0000-000027C80000}"/>
    <cellStyle name="Titolo 3 3 2 2 13" xfId="51274" xr:uid="{00000000-0005-0000-0000-000028C80000}"/>
    <cellStyle name="Titolo 3 3 2 2 13 2" xfId="51275" xr:uid="{00000000-0005-0000-0000-000029C80000}"/>
    <cellStyle name="Titolo 3 3 2 2 14" xfId="51276" xr:uid="{00000000-0005-0000-0000-00002AC80000}"/>
    <cellStyle name="Titolo 3 3 2 2 14 2" xfId="51277" xr:uid="{00000000-0005-0000-0000-00002BC80000}"/>
    <cellStyle name="Titolo 3 3 2 2 15" xfId="51278" xr:uid="{00000000-0005-0000-0000-00002CC80000}"/>
    <cellStyle name="Titolo 3 3 2 2 15 2" xfId="51279" xr:uid="{00000000-0005-0000-0000-00002DC80000}"/>
    <cellStyle name="Titolo 3 3 2 2 16" xfId="51280" xr:uid="{00000000-0005-0000-0000-00002EC80000}"/>
    <cellStyle name="Titolo 3 3 2 2 16 2" xfId="51281" xr:uid="{00000000-0005-0000-0000-00002FC80000}"/>
    <cellStyle name="Titolo 3 3 2 2 17" xfId="51282" xr:uid="{00000000-0005-0000-0000-000030C80000}"/>
    <cellStyle name="Titolo 3 3 2 2 17 2" xfId="51283" xr:uid="{00000000-0005-0000-0000-000031C80000}"/>
    <cellStyle name="Titolo 3 3 2 2 18" xfId="51284" xr:uid="{00000000-0005-0000-0000-000032C80000}"/>
    <cellStyle name="Titolo 3 3 2 2 18 2" xfId="51285" xr:uid="{00000000-0005-0000-0000-000033C80000}"/>
    <cellStyle name="Titolo 3 3 2 2 19" xfId="51286" xr:uid="{00000000-0005-0000-0000-000034C80000}"/>
    <cellStyle name="Titolo 3 3 2 2 2" xfId="51287" xr:uid="{00000000-0005-0000-0000-000035C80000}"/>
    <cellStyle name="Titolo 3 3 2 2 2 2" xfId="51288" xr:uid="{00000000-0005-0000-0000-000036C80000}"/>
    <cellStyle name="Titolo 3 3 2 2 3" xfId="51289" xr:uid="{00000000-0005-0000-0000-000037C80000}"/>
    <cellStyle name="Titolo 3 3 2 2 3 2" xfId="51290" xr:uid="{00000000-0005-0000-0000-000038C80000}"/>
    <cellStyle name="Titolo 3 3 2 2 4" xfId="51291" xr:uid="{00000000-0005-0000-0000-000039C80000}"/>
    <cellStyle name="Titolo 3 3 2 2 4 2" xfId="51292" xr:uid="{00000000-0005-0000-0000-00003AC80000}"/>
    <cellStyle name="Titolo 3 3 2 2 5" xfId="51293" xr:uid="{00000000-0005-0000-0000-00003BC80000}"/>
    <cellStyle name="Titolo 3 3 2 2 5 2" xfId="51294" xr:uid="{00000000-0005-0000-0000-00003CC80000}"/>
    <cellStyle name="Titolo 3 3 2 2 6" xfId="51295" xr:uid="{00000000-0005-0000-0000-00003DC80000}"/>
    <cellStyle name="Titolo 3 3 2 2 6 2" xfId="51296" xr:uid="{00000000-0005-0000-0000-00003EC80000}"/>
    <cellStyle name="Titolo 3 3 2 2 7" xfId="51297" xr:uid="{00000000-0005-0000-0000-00003FC80000}"/>
    <cellStyle name="Titolo 3 3 2 2 7 2" xfId="51298" xr:uid="{00000000-0005-0000-0000-000040C80000}"/>
    <cellStyle name="Titolo 3 3 2 2 8" xfId="51299" xr:uid="{00000000-0005-0000-0000-000041C80000}"/>
    <cellStyle name="Titolo 3 3 2 2 8 2" xfId="51300" xr:uid="{00000000-0005-0000-0000-000042C80000}"/>
    <cellStyle name="Titolo 3 3 2 2 9" xfId="51301" xr:uid="{00000000-0005-0000-0000-000043C80000}"/>
    <cellStyle name="Titolo 3 3 2 2 9 2" xfId="51302" xr:uid="{00000000-0005-0000-0000-000044C80000}"/>
    <cellStyle name="Titolo 3 3 2 20" xfId="51303" xr:uid="{00000000-0005-0000-0000-000045C80000}"/>
    <cellStyle name="Titolo 3 3 2 3" xfId="51304" xr:uid="{00000000-0005-0000-0000-000046C80000}"/>
    <cellStyle name="Titolo 3 3 2 3 2" xfId="51305" xr:uid="{00000000-0005-0000-0000-000047C80000}"/>
    <cellStyle name="Titolo 3 3 2 4" xfId="51306" xr:uid="{00000000-0005-0000-0000-000048C80000}"/>
    <cellStyle name="Titolo 3 3 2 4 2" xfId="51307" xr:uid="{00000000-0005-0000-0000-000049C80000}"/>
    <cellStyle name="Titolo 3 3 2 5" xfId="51308" xr:uid="{00000000-0005-0000-0000-00004AC80000}"/>
    <cellStyle name="Titolo 3 3 2 5 2" xfId="51309" xr:uid="{00000000-0005-0000-0000-00004BC80000}"/>
    <cellStyle name="Titolo 3 3 2 6" xfId="51310" xr:uid="{00000000-0005-0000-0000-00004CC80000}"/>
    <cellStyle name="Titolo 3 3 2 6 2" xfId="51311" xr:uid="{00000000-0005-0000-0000-00004DC80000}"/>
    <cellStyle name="Titolo 3 3 2 7" xfId="51312" xr:uid="{00000000-0005-0000-0000-00004EC80000}"/>
    <cellStyle name="Titolo 3 3 2 7 2" xfId="51313" xr:uid="{00000000-0005-0000-0000-00004FC80000}"/>
    <cellStyle name="Titolo 3 3 2 8" xfId="51314" xr:uid="{00000000-0005-0000-0000-000050C80000}"/>
    <cellStyle name="Titolo 3 3 2 8 2" xfId="51315" xr:uid="{00000000-0005-0000-0000-000051C80000}"/>
    <cellStyle name="Titolo 3 3 2 9" xfId="51316" xr:uid="{00000000-0005-0000-0000-000052C80000}"/>
    <cellStyle name="Titolo 3 3 2 9 2" xfId="51317" xr:uid="{00000000-0005-0000-0000-000053C80000}"/>
    <cellStyle name="Titolo 3 3 2_FROM LOCAL GAAP  TO IFRS" xfId="51318" xr:uid="{00000000-0005-0000-0000-000054C80000}"/>
    <cellStyle name="Titolo 3 3 20" xfId="51319" xr:uid="{00000000-0005-0000-0000-000055C80000}"/>
    <cellStyle name="Titolo 3 3 20 2" xfId="51320" xr:uid="{00000000-0005-0000-0000-000056C80000}"/>
    <cellStyle name="Titolo 3 3 21" xfId="51321" xr:uid="{00000000-0005-0000-0000-000057C80000}"/>
    <cellStyle name="Titolo 3 3 21 2" xfId="51322" xr:uid="{00000000-0005-0000-0000-000058C80000}"/>
    <cellStyle name="Titolo 3 3 22" xfId="51323" xr:uid="{00000000-0005-0000-0000-000059C80000}"/>
    <cellStyle name="Titolo 3 3 3" xfId="51324" xr:uid="{00000000-0005-0000-0000-00005AC80000}"/>
    <cellStyle name="Titolo 3 3 3 10" xfId="51325" xr:uid="{00000000-0005-0000-0000-00005BC80000}"/>
    <cellStyle name="Titolo 3 3 3 10 2" xfId="51326" xr:uid="{00000000-0005-0000-0000-00005CC80000}"/>
    <cellStyle name="Titolo 3 3 3 11" xfId="51327" xr:uid="{00000000-0005-0000-0000-00005DC80000}"/>
    <cellStyle name="Titolo 3 3 3 11 2" xfId="51328" xr:uid="{00000000-0005-0000-0000-00005EC80000}"/>
    <cellStyle name="Titolo 3 3 3 12" xfId="51329" xr:uid="{00000000-0005-0000-0000-00005FC80000}"/>
    <cellStyle name="Titolo 3 3 3 12 2" xfId="51330" xr:uid="{00000000-0005-0000-0000-000060C80000}"/>
    <cellStyle name="Titolo 3 3 3 13" xfId="51331" xr:uid="{00000000-0005-0000-0000-000061C80000}"/>
    <cellStyle name="Titolo 3 3 3 13 2" xfId="51332" xr:uid="{00000000-0005-0000-0000-000062C80000}"/>
    <cellStyle name="Titolo 3 3 3 14" xfId="51333" xr:uid="{00000000-0005-0000-0000-000063C80000}"/>
    <cellStyle name="Titolo 3 3 3 14 2" xfId="51334" xr:uid="{00000000-0005-0000-0000-000064C80000}"/>
    <cellStyle name="Titolo 3 3 3 15" xfId="51335" xr:uid="{00000000-0005-0000-0000-000065C80000}"/>
    <cellStyle name="Titolo 3 3 3 15 2" xfId="51336" xr:uid="{00000000-0005-0000-0000-000066C80000}"/>
    <cellStyle name="Titolo 3 3 3 16" xfId="51337" xr:uid="{00000000-0005-0000-0000-000067C80000}"/>
    <cellStyle name="Titolo 3 3 3 16 2" xfId="51338" xr:uid="{00000000-0005-0000-0000-000068C80000}"/>
    <cellStyle name="Titolo 3 3 3 17" xfId="51339" xr:uid="{00000000-0005-0000-0000-000069C80000}"/>
    <cellStyle name="Titolo 3 3 3 17 2" xfId="51340" xr:uid="{00000000-0005-0000-0000-00006AC80000}"/>
    <cellStyle name="Titolo 3 3 3 18" xfId="51341" xr:uid="{00000000-0005-0000-0000-00006BC80000}"/>
    <cellStyle name="Titolo 3 3 3 18 2" xfId="51342" xr:uid="{00000000-0005-0000-0000-00006CC80000}"/>
    <cellStyle name="Titolo 3 3 3 19" xfId="51343" xr:uid="{00000000-0005-0000-0000-00006DC80000}"/>
    <cellStyle name="Titolo 3 3 3 19 2" xfId="51344" xr:uid="{00000000-0005-0000-0000-00006EC80000}"/>
    <cellStyle name="Titolo 3 3 3 2" xfId="51345" xr:uid="{00000000-0005-0000-0000-00006FC80000}"/>
    <cellStyle name="Titolo 3 3 3 2 10" xfId="51346" xr:uid="{00000000-0005-0000-0000-000070C80000}"/>
    <cellStyle name="Titolo 3 3 3 2 10 2" xfId="51347" xr:uid="{00000000-0005-0000-0000-000071C80000}"/>
    <cellStyle name="Titolo 3 3 3 2 11" xfId="51348" xr:uid="{00000000-0005-0000-0000-000072C80000}"/>
    <cellStyle name="Titolo 3 3 3 2 11 2" xfId="51349" xr:uid="{00000000-0005-0000-0000-000073C80000}"/>
    <cellStyle name="Titolo 3 3 3 2 12" xfId="51350" xr:uid="{00000000-0005-0000-0000-000074C80000}"/>
    <cellStyle name="Titolo 3 3 3 2 12 2" xfId="51351" xr:uid="{00000000-0005-0000-0000-000075C80000}"/>
    <cellStyle name="Titolo 3 3 3 2 13" xfId="51352" xr:uid="{00000000-0005-0000-0000-000076C80000}"/>
    <cellStyle name="Titolo 3 3 3 2 13 2" xfId="51353" xr:uid="{00000000-0005-0000-0000-000077C80000}"/>
    <cellStyle name="Titolo 3 3 3 2 14" xfId="51354" xr:uid="{00000000-0005-0000-0000-000078C80000}"/>
    <cellStyle name="Titolo 3 3 3 2 14 2" xfId="51355" xr:uid="{00000000-0005-0000-0000-000079C80000}"/>
    <cellStyle name="Titolo 3 3 3 2 15" xfId="51356" xr:uid="{00000000-0005-0000-0000-00007AC80000}"/>
    <cellStyle name="Titolo 3 3 3 2 15 2" xfId="51357" xr:uid="{00000000-0005-0000-0000-00007BC80000}"/>
    <cellStyle name="Titolo 3 3 3 2 16" xfId="51358" xr:uid="{00000000-0005-0000-0000-00007CC80000}"/>
    <cellStyle name="Titolo 3 3 3 2 16 2" xfId="51359" xr:uid="{00000000-0005-0000-0000-00007DC80000}"/>
    <cellStyle name="Titolo 3 3 3 2 17" xfId="51360" xr:uid="{00000000-0005-0000-0000-00007EC80000}"/>
    <cellStyle name="Titolo 3 3 3 2 17 2" xfId="51361" xr:uid="{00000000-0005-0000-0000-00007FC80000}"/>
    <cellStyle name="Titolo 3 3 3 2 18" xfId="51362" xr:uid="{00000000-0005-0000-0000-000080C80000}"/>
    <cellStyle name="Titolo 3 3 3 2 18 2" xfId="51363" xr:uid="{00000000-0005-0000-0000-000081C80000}"/>
    <cellStyle name="Titolo 3 3 3 2 19" xfId="51364" xr:uid="{00000000-0005-0000-0000-000082C80000}"/>
    <cellStyle name="Titolo 3 3 3 2 2" xfId="51365" xr:uid="{00000000-0005-0000-0000-000083C80000}"/>
    <cellStyle name="Titolo 3 3 3 2 2 2" xfId="51366" xr:uid="{00000000-0005-0000-0000-000084C80000}"/>
    <cellStyle name="Titolo 3 3 3 2 3" xfId="51367" xr:uid="{00000000-0005-0000-0000-000085C80000}"/>
    <cellStyle name="Titolo 3 3 3 2 3 2" xfId="51368" xr:uid="{00000000-0005-0000-0000-000086C80000}"/>
    <cellStyle name="Titolo 3 3 3 2 4" xfId="51369" xr:uid="{00000000-0005-0000-0000-000087C80000}"/>
    <cellStyle name="Titolo 3 3 3 2 4 2" xfId="51370" xr:uid="{00000000-0005-0000-0000-000088C80000}"/>
    <cellStyle name="Titolo 3 3 3 2 5" xfId="51371" xr:uid="{00000000-0005-0000-0000-000089C80000}"/>
    <cellStyle name="Titolo 3 3 3 2 5 2" xfId="51372" xr:uid="{00000000-0005-0000-0000-00008AC80000}"/>
    <cellStyle name="Titolo 3 3 3 2 6" xfId="51373" xr:uid="{00000000-0005-0000-0000-00008BC80000}"/>
    <cellStyle name="Titolo 3 3 3 2 6 2" xfId="51374" xr:uid="{00000000-0005-0000-0000-00008CC80000}"/>
    <cellStyle name="Titolo 3 3 3 2 7" xfId="51375" xr:uid="{00000000-0005-0000-0000-00008DC80000}"/>
    <cellStyle name="Titolo 3 3 3 2 7 2" xfId="51376" xr:uid="{00000000-0005-0000-0000-00008EC80000}"/>
    <cellStyle name="Titolo 3 3 3 2 8" xfId="51377" xr:uid="{00000000-0005-0000-0000-00008FC80000}"/>
    <cellStyle name="Titolo 3 3 3 2 8 2" xfId="51378" xr:uid="{00000000-0005-0000-0000-000090C80000}"/>
    <cellStyle name="Titolo 3 3 3 2 9" xfId="51379" xr:uid="{00000000-0005-0000-0000-000091C80000}"/>
    <cellStyle name="Titolo 3 3 3 2 9 2" xfId="51380" xr:uid="{00000000-0005-0000-0000-000092C80000}"/>
    <cellStyle name="Titolo 3 3 3 20" xfId="51381" xr:uid="{00000000-0005-0000-0000-000093C80000}"/>
    <cellStyle name="Titolo 3 3 3 3" xfId="51382" xr:uid="{00000000-0005-0000-0000-000094C80000}"/>
    <cellStyle name="Titolo 3 3 3 3 2" xfId="51383" xr:uid="{00000000-0005-0000-0000-000095C80000}"/>
    <cellStyle name="Titolo 3 3 3 4" xfId="51384" xr:uid="{00000000-0005-0000-0000-000096C80000}"/>
    <cellStyle name="Titolo 3 3 3 4 2" xfId="51385" xr:uid="{00000000-0005-0000-0000-000097C80000}"/>
    <cellStyle name="Titolo 3 3 3 5" xfId="51386" xr:uid="{00000000-0005-0000-0000-000098C80000}"/>
    <cellStyle name="Titolo 3 3 3 5 2" xfId="51387" xr:uid="{00000000-0005-0000-0000-000099C80000}"/>
    <cellStyle name="Titolo 3 3 3 6" xfId="51388" xr:uid="{00000000-0005-0000-0000-00009AC80000}"/>
    <cellStyle name="Titolo 3 3 3 6 2" xfId="51389" xr:uid="{00000000-0005-0000-0000-00009BC80000}"/>
    <cellStyle name="Titolo 3 3 3 7" xfId="51390" xr:uid="{00000000-0005-0000-0000-00009CC80000}"/>
    <cellStyle name="Titolo 3 3 3 7 2" xfId="51391" xr:uid="{00000000-0005-0000-0000-00009DC80000}"/>
    <cellStyle name="Titolo 3 3 3 8" xfId="51392" xr:uid="{00000000-0005-0000-0000-00009EC80000}"/>
    <cellStyle name="Titolo 3 3 3 8 2" xfId="51393" xr:uid="{00000000-0005-0000-0000-00009FC80000}"/>
    <cellStyle name="Titolo 3 3 3 9" xfId="51394" xr:uid="{00000000-0005-0000-0000-0000A0C80000}"/>
    <cellStyle name="Titolo 3 3 3 9 2" xfId="51395" xr:uid="{00000000-0005-0000-0000-0000A1C80000}"/>
    <cellStyle name="Titolo 3 3 3_FROM LOCAL GAAP  TO IFRS" xfId="51396" xr:uid="{00000000-0005-0000-0000-0000A2C80000}"/>
    <cellStyle name="Titolo 3 3 4" xfId="51397" xr:uid="{00000000-0005-0000-0000-0000A3C80000}"/>
    <cellStyle name="Titolo 3 3 4 10" xfId="51398" xr:uid="{00000000-0005-0000-0000-0000A4C80000}"/>
    <cellStyle name="Titolo 3 3 4 10 2" xfId="51399" xr:uid="{00000000-0005-0000-0000-0000A5C80000}"/>
    <cellStyle name="Titolo 3 3 4 11" xfId="51400" xr:uid="{00000000-0005-0000-0000-0000A6C80000}"/>
    <cellStyle name="Titolo 3 3 4 11 2" xfId="51401" xr:uid="{00000000-0005-0000-0000-0000A7C80000}"/>
    <cellStyle name="Titolo 3 3 4 12" xfId="51402" xr:uid="{00000000-0005-0000-0000-0000A8C80000}"/>
    <cellStyle name="Titolo 3 3 4 12 2" xfId="51403" xr:uid="{00000000-0005-0000-0000-0000A9C80000}"/>
    <cellStyle name="Titolo 3 3 4 13" xfId="51404" xr:uid="{00000000-0005-0000-0000-0000AAC80000}"/>
    <cellStyle name="Titolo 3 3 4 13 2" xfId="51405" xr:uid="{00000000-0005-0000-0000-0000ABC80000}"/>
    <cellStyle name="Titolo 3 3 4 14" xfId="51406" xr:uid="{00000000-0005-0000-0000-0000ACC80000}"/>
    <cellStyle name="Titolo 3 3 4 14 2" xfId="51407" xr:uid="{00000000-0005-0000-0000-0000ADC80000}"/>
    <cellStyle name="Titolo 3 3 4 15" xfId="51408" xr:uid="{00000000-0005-0000-0000-0000AEC80000}"/>
    <cellStyle name="Titolo 3 3 4 15 2" xfId="51409" xr:uid="{00000000-0005-0000-0000-0000AFC80000}"/>
    <cellStyle name="Titolo 3 3 4 16" xfId="51410" xr:uid="{00000000-0005-0000-0000-0000B0C80000}"/>
    <cellStyle name="Titolo 3 3 4 16 2" xfId="51411" xr:uid="{00000000-0005-0000-0000-0000B1C80000}"/>
    <cellStyle name="Titolo 3 3 4 17" xfId="51412" xr:uid="{00000000-0005-0000-0000-0000B2C80000}"/>
    <cellStyle name="Titolo 3 3 4 17 2" xfId="51413" xr:uid="{00000000-0005-0000-0000-0000B3C80000}"/>
    <cellStyle name="Titolo 3 3 4 18" xfId="51414" xr:uid="{00000000-0005-0000-0000-0000B4C80000}"/>
    <cellStyle name="Titolo 3 3 4 18 2" xfId="51415" xr:uid="{00000000-0005-0000-0000-0000B5C80000}"/>
    <cellStyle name="Titolo 3 3 4 19" xfId="51416" xr:uid="{00000000-0005-0000-0000-0000B6C80000}"/>
    <cellStyle name="Titolo 3 3 4 2" xfId="51417" xr:uid="{00000000-0005-0000-0000-0000B7C80000}"/>
    <cellStyle name="Titolo 3 3 4 2 2" xfId="51418" xr:uid="{00000000-0005-0000-0000-0000B8C80000}"/>
    <cellStyle name="Titolo 3 3 4 3" xfId="51419" xr:uid="{00000000-0005-0000-0000-0000B9C80000}"/>
    <cellStyle name="Titolo 3 3 4 3 2" xfId="51420" xr:uid="{00000000-0005-0000-0000-0000BAC80000}"/>
    <cellStyle name="Titolo 3 3 4 4" xfId="51421" xr:uid="{00000000-0005-0000-0000-0000BBC80000}"/>
    <cellStyle name="Titolo 3 3 4 4 2" xfId="51422" xr:uid="{00000000-0005-0000-0000-0000BCC80000}"/>
    <cellStyle name="Titolo 3 3 4 5" xfId="51423" xr:uid="{00000000-0005-0000-0000-0000BDC80000}"/>
    <cellStyle name="Titolo 3 3 4 5 2" xfId="51424" xr:uid="{00000000-0005-0000-0000-0000BEC80000}"/>
    <cellStyle name="Titolo 3 3 4 6" xfId="51425" xr:uid="{00000000-0005-0000-0000-0000BFC80000}"/>
    <cellStyle name="Titolo 3 3 4 6 2" xfId="51426" xr:uid="{00000000-0005-0000-0000-0000C0C80000}"/>
    <cellStyle name="Titolo 3 3 4 7" xfId="51427" xr:uid="{00000000-0005-0000-0000-0000C1C80000}"/>
    <cellStyle name="Titolo 3 3 4 7 2" xfId="51428" xr:uid="{00000000-0005-0000-0000-0000C2C80000}"/>
    <cellStyle name="Titolo 3 3 4 8" xfId="51429" xr:uid="{00000000-0005-0000-0000-0000C3C80000}"/>
    <cellStyle name="Titolo 3 3 4 8 2" xfId="51430" xr:uid="{00000000-0005-0000-0000-0000C4C80000}"/>
    <cellStyle name="Titolo 3 3 4 9" xfId="51431" xr:uid="{00000000-0005-0000-0000-0000C5C80000}"/>
    <cellStyle name="Titolo 3 3 4 9 2" xfId="51432" xr:uid="{00000000-0005-0000-0000-0000C6C80000}"/>
    <cellStyle name="Titolo 3 3 5" xfId="51433" xr:uid="{00000000-0005-0000-0000-0000C7C80000}"/>
    <cellStyle name="Titolo 3 3 5 2" xfId="51434" xr:uid="{00000000-0005-0000-0000-0000C8C80000}"/>
    <cellStyle name="Titolo 3 3 6" xfId="51435" xr:uid="{00000000-0005-0000-0000-0000C9C80000}"/>
    <cellStyle name="Titolo 3 3 6 2" xfId="51436" xr:uid="{00000000-0005-0000-0000-0000CAC80000}"/>
    <cellStyle name="Titolo 3 3 7" xfId="51437" xr:uid="{00000000-0005-0000-0000-0000CBC80000}"/>
    <cellStyle name="Titolo 3 3 7 2" xfId="51438" xr:uid="{00000000-0005-0000-0000-0000CCC80000}"/>
    <cellStyle name="Titolo 3 3 8" xfId="51439" xr:uid="{00000000-0005-0000-0000-0000CDC80000}"/>
    <cellStyle name="Titolo 3 3 8 2" xfId="51440" xr:uid="{00000000-0005-0000-0000-0000CEC80000}"/>
    <cellStyle name="Titolo 3 3 9" xfId="51441" xr:uid="{00000000-0005-0000-0000-0000CFC80000}"/>
    <cellStyle name="Titolo 3 3 9 2" xfId="51442" xr:uid="{00000000-0005-0000-0000-0000D0C80000}"/>
    <cellStyle name="Titolo 3 3_FROM LOCAL GAAP  TO IFRS" xfId="51443" xr:uid="{00000000-0005-0000-0000-0000D1C80000}"/>
    <cellStyle name="Titolo 3 4" xfId="51444" xr:uid="{00000000-0005-0000-0000-0000D2C80000}"/>
    <cellStyle name="Titolo 3 4 10" xfId="51445" xr:uid="{00000000-0005-0000-0000-0000D3C80000}"/>
    <cellStyle name="Titolo 3 4 10 2" xfId="51446" xr:uid="{00000000-0005-0000-0000-0000D4C80000}"/>
    <cellStyle name="Titolo 3 4 11" xfId="51447" xr:uid="{00000000-0005-0000-0000-0000D5C80000}"/>
    <cellStyle name="Titolo 3 4 11 2" xfId="51448" xr:uid="{00000000-0005-0000-0000-0000D6C80000}"/>
    <cellStyle name="Titolo 3 4 12" xfId="51449" xr:uid="{00000000-0005-0000-0000-0000D7C80000}"/>
    <cellStyle name="Titolo 3 4 12 2" xfId="51450" xr:uid="{00000000-0005-0000-0000-0000D8C80000}"/>
    <cellStyle name="Titolo 3 4 13" xfId="51451" xr:uid="{00000000-0005-0000-0000-0000D9C80000}"/>
    <cellStyle name="Titolo 3 4 13 2" xfId="51452" xr:uid="{00000000-0005-0000-0000-0000DAC80000}"/>
    <cellStyle name="Titolo 3 4 14" xfId="51453" xr:uid="{00000000-0005-0000-0000-0000DBC80000}"/>
    <cellStyle name="Titolo 3 4 14 2" xfId="51454" xr:uid="{00000000-0005-0000-0000-0000DCC80000}"/>
    <cellStyle name="Titolo 3 4 15" xfId="51455" xr:uid="{00000000-0005-0000-0000-0000DDC80000}"/>
    <cellStyle name="Titolo 3 4 15 2" xfId="51456" xr:uid="{00000000-0005-0000-0000-0000DEC80000}"/>
    <cellStyle name="Titolo 3 4 16" xfId="51457" xr:uid="{00000000-0005-0000-0000-0000DFC80000}"/>
    <cellStyle name="Titolo 3 4 16 2" xfId="51458" xr:uid="{00000000-0005-0000-0000-0000E0C80000}"/>
    <cellStyle name="Titolo 3 4 17" xfId="51459" xr:uid="{00000000-0005-0000-0000-0000E1C80000}"/>
    <cellStyle name="Titolo 3 4 17 2" xfId="51460" xr:uid="{00000000-0005-0000-0000-0000E2C80000}"/>
    <cellStyle name="Titolo 3 4 18" xfId="51461" xr:uid="{00000000-0005-0000-0000-0000E3C80000}"/>
    <cellStyle name="Titolo 3 4 18 2" xfId="51462" xr:uid="{00000000-0005-0000-0000-0000E4C80000}"/>
    <cellStyle name="Titolo 3 4 19" xfId="51463" xr:uid="{00000000-0005-0000-0000-0000E5C80000}"/>
    <cellStyle name="Titolo 3 4 19 2" xfId="51464" xr:uid="{00000000-0005-0000-0000-0000E6C80000}"/>
    <cellStyle name="Titolo 3 4 2" xfId="51465" xr:uid="{00000000-0005-0000-0000-0000E7C80000}"/>
    <cellStyle name="Titolo 3 4 2 10" xfId="51466" xr:uid="{00000000-0005-0000-0000-0000E8C80000}"/>
    <cellStyle name="Titolo 3 4 2 10 2" xfId="51467" xr:uid="{00000000-0005-0000-0000-0000E9C80000}"/>
    <cellStyle name="Titolo 3 4 2 11" xfId="51468" xr:uid="{00000000-0005-0000-0000-0000EAC80000}"/>
    <cellStyle name="Titolo 3 4 2 11 2" xfId="51469" xr:uid="{00000000-0005-0000-0000-0000EBC80000}"/>
    <cellStyle name="Titolo 3 4 2 12" xfId="51470" xr:uid="{00000000-0005-0000-0000-0000ECC80000}"/>
    <cellStyle name="Titolo 3 4 2 12 2" xfId="51471" xr:uid="{00000000-0005-0000-0000-0000EDC80000}"/>
    <cellStyle name="Titolo 3 4 2 13" xfId="51472" xr:uid="{00000000-0005-0000-0000-0000EEC80000}"/>
    <cellStyle name="Titolo 3 4 2 13 2" xfId="51473" xr:uid="{00000000-0005-0000-0000-0000EFC80000}"/>
    <cellStyle name="Titolo 3 4 2 14" xfId="51474" xr:uid="{00000000-0005-0000-0000-0000F0C80000}"/>
    <cellStyle name="Titolo 3 4 2 14 2" xfId="51475" xr:uid="{00000000-0005-0000-0000-0000F1C80000}"/>
    <cellStyle name="Titolo 3 4 2 15" xfId="51476" xr:uid="{00000000-0005-0000-0000-0000F2C80000}"/>
    <cellStyle name="Titolo 3 4 2 15 2" xfId="51477" xr:uid="{00000000-0005-0000-0000-0000F3C80000}"/>
    <cellStyle name="Titolo 3 4 2 16" xfId="51478" xr:uid="{00000000-0005-0000-0000-0000F4C80000}"/>
    <cellStyle name="Titolo 3 4 2 16 2" xfId="51479" xr:uid="{00000000-0005-0000-0000-0000F5C80000}"/>
    <cellStyle name="Titolo 3 4 2 17" xfId="51480" xr:uid="{00000000-0005-0000-0000-0000F6C80000}"/>
    <cellStyle name="Titolo 3 4 2 17 2" xfId="51481" xr:uid="{00000000-0005-0000-0000-0000F7C80000}"/>
    <cellStyle name="Titolo 3 4 2 18" xfId="51482" xr:uid="{00000000-0005-0000-0000-0000F8C80000}"/>
    <cellStyle name="Titolo 3 4 2 18 2" xfId="51483" xr:uid="{00000000-0005-0000-0000-0000F9C80000}"/>
    <cellStyle name="Titolo 3 4 2 19" xfId="51484" xr:uid="{00000000-0005-0000-0000-0000FAC80000}"/>
    <cellStyle name="Titolo 3 4 2 19 2" xfId="51485" xr:uid="{00000000-0005-0000-0000-0000FBC80000}"/>
    <cellStyle name="Titolo 3 4 2 2" xfId="51486" xr:uid="{00000000-0005-0000-0000-0000FCC80000}"/>
    <cellStyle name="Titolo 3 4 2 2 10" xfId="51487" xr:uid="{00000000-0005-0000-0000-0000FDC80000}"/>
    <cellStyle name="Titolo 3 4 2 2 10 2" xfId="51488" xr:uid="{00000000-0005-0000-0000-0000FEC80000}"/>
    <cellStyle name="Titolo 3 4 2 2 11" xfId="51489" xr:uid="{00000000-0005-0000-0000-0000FFC80000}"/>
    <cellStyle name="Titolo 3 4 2 2 11 2" xfId="51490" xr:uid="{00000000-0005-0000-0000-000000C90000}"/>
    <cellStyle name="Titolo 3 4 2 2 12" xfId="51491" xr:uid="{00000000-0005-0000-0000-000001C90000}"/>
    <cellStyle name="Titolo 3 4 2 2 12 2" xfId="51492" xr:uid="{00000000-0005-0000-0000-000002C90000}"/>
    <cellStyle name="Titolo 3 4 2 2 13" xfId="51493" xr:uid="{00000000-0005-0000-0000-000003C90000}"/>
    <cellStyle name="Titolo 3 4 2 2 13 2" xfId="51494" xr:uid="{00000000-0005-0000-0000-000004C90000}"/>
    <cellStyle name="Titolo 3 4 2 2 14" xfId="51495" xr:uid="{00000000-0005-0000-0000-000005C90000}"/>
    <cellStyle name="Titolo 3 4 2 2 14 2" xfId="51496" xr:uid="{00000000-0005-0000-0000-000006C90000}"/>
    <cellStyle name="Titolo 3 4 2 2 15" xfId="51497" xr:uid="{00000000-0005-0000-0000-000007C90000}"/>
    <cellStyle name="Titolo 3 4 2 2 15 2" xfId="51498" xr:uid="{00000000-0005-0000-0000-000008C90000}"/>
    <cellStyle name="Titolo 3 4 2 2 16" xfId="51499" xr:uid="{00000000-0005-0000-0000-000009C90000}"/>
    <cellStyle name="Titolo 3 4 2 2 16 2" xfId="51500" xr:uid="{00000000-0005-0000-0000-00000AC90000}"/>
    <cellStyle name="Titolo 3 4 2 2 17" xfId="51501" xr:uid="{00000000-0005-0000-0000-00000BC90000}"/>
    <cellStyle name="Titolo 3 4 2 2 17 2" xfId="51502" xr:uid="{00000000-0005-0000-0000-00000CC90000}"/>
    <cellStyle name="Titolo 3 4 2 2 18" xfId="51503" xr:uid="{00000000-0005-0000-0000-00000DC90000}"/>
    <cellStyle name="Titolo 3 4 2 2 18 2" xfId="51504" xr:uid="{00000000-0005-0000-0000-00000EC90000}"/>
    <cellStyle name="Titolo 3 4 2 2 19" xfId="51505" xr:uid="{00000000-0005-0000-0000-00000FC90000}"/>
    <cellStyle name="Titolo 3 4 2 2 2" xfId="51506" xr:uid="{00000000-0005-0000-0000-000010C90000}"/>
    <cellStyle name="Titolo 3 4 2 2 2 2" xfId="51507" xr:uid="{00000000-0005-0000-0000-000011C90000}"/>
    <cellStyle name="Titolo 3 4 2 2 3" xfId="51508" xr:uid="{00000000-0005-0000-0000-000012C90000}"/>
    <cellStyle name="Titolo 3 4 2 2 3 2" xfId="51509" xr:uid="{00000000-0005-0000-0000-000013C90000}"/>
    <cellStyle name="Titolo 3 4 2 2 4" xfId="51510" xr:uid="{00000000-0005-0000-0000-000014C90000}"/>
    <cellStyle name="Titolo 3 4 2 2 4 2" xfId="51511" xr:uid="{00000000-0005-0000-0000-000015C90000}"/>
    <cellStyle name="Titolo 3 4 2 2 5" xfId="51512" xr:uid="{00000000-0005-0000-0000-000016C90000}"/>
    <cellStyle name="Titolo 3 4 2 2 5 2" xfId="51513" xr:uid="{00000000-0005-0000-0000-000017C90000}"/>
    <cellStyle name="Titolo 3 4 2 2 6" xfId="51514" xr:uid="{00000000-0005-0000-0000-000018C90000}"/>
    <cellStyle name="Titolo 3 4 2 2 6 2" xfId="51515" xr:uid="{00000000-0005-0000-0000-000019C90000}"/>
    <cellStyle name="Titolo 3 4 2 2 7" xfId="51516" xr:uid="{00000000-0005-0000-0000-00001AC90000}"/>
    <cellStyle name="Titolo 3 4 2 2 7 2" xfId="51517" xr:uid="{00000000-0005-0000-0000-00001BC90000}"/>
    <cellStyle name="Titolo 3 4 2 2 8" xfId="51518" xr:uid="{00000000-0005-0000-0000-00001CC90000}"/>
    <cellStyle name="Titolo 3 4 2 2 8 2" xfId="51519" xr:uid="{00000000-0005-0000-0000-00001DC90000}"/>
    <cellStyle name="Titolo 3 4 2 2 9" xfId="51520" xr:uid="{00000000-0005-0000-0000-00001EC90000}"/>
    <cellStyle name="Titolo 3 4 2 2 9 2" xfId="51521" xr:uid="{00000000-0005-0000-0000-00001FC90000}"/>
    <cellStyle name="Titolo 3 4 2 20" xfId="51522" xr:uid="{00000000-0005-0000-0000-000020C90000}"/>
    <cellStyle name="Titolo 3 4 2 3" xfId="51523" xr:uid="{00000000-0005-0000-0000-000021C90000}"/>
    <cellStyle name="Titolo 3 4 2 3 2" xfId="51524" xr:uid="{00000000-0005-0000-0000-000022C90000}"/>
    <cellStyle name="Titolo 3 4 2 4" xfId="51525" xr:uid="{00000000-0005-0000-0000-000023C90000}"/>
    <cellStyle name="Titolo 3 4 2 4 2" xfId="51526" xr:uid="{00000000-0005-0000-0000-000024C90000}"/>
    <cellStyle name="Titolo 3 4 2 5" xfId="51527" xr:uid="{00000000-0005-0000-0000-000025C90000}"/>
    <cellStyle name="Titolo 3 4 2 5 2" xfId="51528" xr:uid="{00000000-0005-0000-0000-000026C90000}"/>
    <cellStyle name="Titolo 3 4 2 6" xfId="51529" xr:uid="{00000000-0005-0000-0000-000027C90000}"/>
    <cellStyle name="Titolo 3 4 2 6 2" xfId="51530" xr:uid="{00000000-0005-0000-0000-000028C90000}"/>
    <cellStyle name="Titolo 3 4 2 7" xfId="51531" xr:uid="{00000000-0005-0000-0000-000029C90000}"/>
    <cellStyle name="Titolo 3 4 2 7 2" xfId="51532" xr:uid="{00000000-0005-0000-0000-00002AC90000}"/>
    <cellStyle name="Titolo 3 4 2 8" xfId="51533" xr:uid="{00000000-0005-0000-0000-00002BC90000}"/>
    <cellStyle name="Titolo 3 4 2 8 2" xfId="51534" xr:uid="{00000000-0005-0000-0000-00002CC90000}"/>
    <cellStyle name="Titolo 3 4 2 9" xfId="51535" xr:uid="{00000000-0005-0000-0000-00002DC90000}"/>
    <cellStyle name="Titolo 3 4 2 9 2" xfId="51536" xr:uid="{00000000-0005-0000-0000-00002EC90000}"/>
    <cellStyle name="Titolo 3 4 2_FROM LOCAL GAAP  TO IFRS" xfId="51537" xr:uid="{00000000-0005-0000-0000-00002FC90000}"/>
    <cellStyle name="Titolo 3 4 20" xfId="51538" xr:uid="{00000000-0005-0000-0000-000030C90000}"/>
    <cellStyle name="Titolo 3 4 20 2" xfId="51539" xr:uid="{00000000-0005-0000-0000-000031C90000}"/>
    <cellStyle name="Titolo 3 4 21" xfId="51540" xr:uid="{00000000-0005-0000-0000-000032C90000}"/>
    <cellStyle name="Titolo 3 4 21 2" xfId="51541" xr:uid="{00000000-0005-0000-0000-000033C90000}"/>
    <cellStyle name="Titolo 3 4 22" xfId="51542" xr:uid="{00000000-0005-0000-0000-000034C90000}"/>
    <cellStyle name="Titolo 3 4 3" xfId="51543" xr:uid="{00000000-0005-0000-0000-000035C90000}"/>
    <cellStyle name="Titolo 3 4 3 10" xfId="51544" xr:uid="{00000000-0005-0000-0000-000036C90000}"/>
    <cellStyle name="Titolo 3 4 3 10 2" xfId="51545" xr:uid="{00000000-0005-0000-0000-000037C90000}"/>
    <cellStyle name="Titolo 3 4 3 11" xfId="51546" xr:uid="{00000000-0005-0000-0000-000038C90000}"/>
    <cellStyle name="Titolo 3 4 3 11 2" xfId="51547" xr:uid="{00000000-0005-0000-0000-000039C90000}"/>
    <cellStyle name="Titolo 3 4 3 12" xfId="51548" xr:uid="{00000000-0005-0000-0000-00003AC90000}"/>
    <cellStyle name="Titolo 3 4 3 12 2" xfId="51549" xr:uid="{00000000-0005-0000-0000-00003BC90000}"/>
    <cellStyle name="Titolo 3 4 3 13" xfId="51550" xr:uid="{00000000-0005-0000-0000-00003CC90000}"/>
    <cellStyle name="Titolo 3 4 3 13 2" xfId="51551" xr:uid="{00000000-0005-0000-0000-00003DC90000}"/>
    <cellStyle name="Titolo 3 4 3 14" xfId="51552" xr:uid="{00000000-0005-0000-0000-00003EC90000}"/>
    <cellStyle name="Titolo 3 4 3 14 2" xfId="51553" xr:uid="{00000000-0005-0000-0000-00003FC90000}"/>
    <cellStyle name="Titolo 3 4 3 15" xfId="51554" xr:uid="{00000000-0005-0000-0000-000040C90000}"/>
    <cellStyle name="Titolo 3 4 3 15 2" xfId="51555" xr:uid="{00000000-0005-0000-0000-000041C90000}"/>
    <cellStyle name="Titolo 3 4 3 16" xfId="51556" xr:uid="{00000000-0005-0000-0000-000042C90000}"/>
    <cellStyle name="Titolo 3 4 3 16 2" xfId="51557" xr:uid="{00000000-0005-0000-0000-000043C90000}"/>
    <cellStyle name="Titolo 3 4 3 17" xfId="51558" xr:uid="{00000000-0005-0000-0000-000044C90000}"/>
    <cellStyle name="Titolo 3 4 3 17 2" xfId="51559" xr:uid="{00000000-0005-0000-0000-000045C90000}"/>
    <cellStyle name="Titolo 3 4 3 18" xfId="51560" xr:uid="{00000000-0005-0000-0000-000046C90000}"/>
    <cellStyle name="Titolo 3 4 3 18 2" xfId="51561" xr:uid="{00000000-0005-0000-0000-000047C90000}"/>
    <cellStyle name="Titolo 3 4 3 19" xfId="51562" xr:uid="{00000000-0005-0000-0000-000048C90000}"/>
    <cellStyle name="Titolo 3 4 3 19 2" xfId="51563" xr:uid="{00000000-0005-0000-0000-000049C90000}"/>
    <cellStyle name="Titolo 3 4 3 2" xfId="51564" xr:uid="{00000000-0005-0000-0000-00004AC90000}"/>
    <cellStyle name="Titolo 3 4 3 2 10" xfId="51565" xr:uid="{00000000-0005-0000-0000-00004BC90000}"/>
    <cellStyle name="Titolo 3 4 3 2 10 2" xfId="51566" xr:uid="{00000000-0005-0000-0000-00004CC90000}"/>
    <cellStyle name="Titolo 3 4 3 2 11" xfId="51567" xr:uid="{00000000-0005-0000-0000-00004DC90000}"/>
    <cellStyle name="Titolo 3 4 3 2 11 2" xfId="51568" xr:uid="{00000000-0005-0000-0000-00004EC90000}"/>
    <cellStyle name="Titolo 3 4 3 2 12" xfId="51569" xr:uid="{00000000-0005-0000-0000-00004FC90000}"/>
    <cellStyle name="Titolo 3 4 3 2 12 2" xfId="51570" xr:uid="{00000000-0005-0000-0000-000050C90000}"/>
    <cellStyle name="Titolo 3 4 3 2 13" xfId="51571" xr:uid="{00000000-0005-0000-0000-000051C90000}"/>
    <cellStyle name="Titolo 3 4 3 2 13 2" xfId="51572" xr:uid="{00000000-0005-0000-0000-000052C90000}"/>
    <cellStyle name="Titolo 3 4 3 2 14" xfId="51573" xr:uid="{00000000-0005-0000-0000-000053C90000}"/>
    <cellStyle name="Titolo 3 4 3 2 14 2" xfId="51574" xr:uid="{00000000-0005-0000-0000-000054C90000}"/>
    <cellStyle name="Titolo 3 4 3 2 15" xfId="51575" xr:uid="{00000000-0005-0000-0000-000055C90000}"/>
    <cellStyle name="Titolo 3 4 3 2 15 2" xfId="51576" xr:uid="{00000000-0005-0000-0000-000056C90000}"/>
    <cellStyle name="Titolo 3 4 3 2 16" xfId="51577" xr:uid="{00000000-0005-0000-0000-000057C90000}"/>
    <cellStyle name="Titolo 3 4 3 2 16 2" xfId="51578" xr:uid="{00000000-0005-0000-0000-000058C90000}"/>
    <cellStyle name="Titolo 3 4 3 2 17" xfId="51579" xr:uid="{00000000-0005-0000-0000-000059C90000}"/>
    <cellStyle name="Titolo 3 4 3 2 17 2" xfId="51580" xr:uid="{00000000-0005-0000-0000-00005AC90000}"/>
    <cellStyle name="Titolo 3 4 3 2 18" xfId="51581" xr:uid="{00000000-0005-0000-0000-00005BC90000}"/>
    <cellStyle name="Titolo 3 4 3 2 18 2" xfId="51582" xr:uid="{00000000-0005-0000-0000-00005CC90000}"/>
    <cellStyle name="Titolo 3 4 3 2 19" xfId="51583" xr:uid="{00000000-0005-0000-0000-00005DC90000}"/>
    <cellStyle name="Titolo 3 4 3 2 2" xfId="51584" xr:uid="{00000000-0005-0000-0000-00005EC90000}"/>
    <cellStyle name="Titolo 3 4 3 2 2 2" xfId="51585" xr:uid="{00000000-0005-0000-0000-00005FC90000}"/>
    <cellStyle name="Titolo 3 4 3 2 3" xfId="51586" xr:uid="{00000000-0005-0000-0000-000060C90000}"/>
    <cellStyle name="Titolo 3 4 3 2 3 2" xfId="51587" xr:uid="{00000000-0005-0000-0000-000061C90000}"/>
    <cellStyle name="Titolo 3 4 3 2 4" xfId="51588" xr:uid="{00000000-0005-0000-0000-000062C90000}"/>
    <cellStyle name="Titolo 3 4 3 2 4 2" xfId="51589" xr:uid="{00000000-0005-0000-0000-000063C90000}"/>
    <cellStyle name="Titolo 3 4 3 2 5" xfId="51590" xr:uid="{00000000-0005-0000-0000-000064C90000}"/>
    <cellStyle name="Titolo 3 4 3 2 5 2" xfId="51591" xr:uid="{00000000-0005-0000-0000-000065C90000}"/>
    <cellStyle name="Titolo 3 4 3 2 6" xfId="51592" xr:uid="{00000000-0005-0000-0000-000066C90000}"/>
    <cellStyle name="Titolo 3 4 3 2 6 2" xfId="51593" xr:uid="{00000000-0005-0000-0000-000067C90000}"/>
    <cellStyle name="Titolo 3 4 3 2 7" xfId="51594" xr:uid="{00000000-0005-0000-0000-000068C90000}"/>
    <cellStyle name="Titolo 3 4 3 2 7 2" xfId="51595" xr:uid="{00000000-0005-0000-0000-000069C90000}"/>
    <cellStyle name="Titolo 3 4 3 2 8" xfId="51596" xr:uid="{00000000-0005-0000-0000-00006AC90000}"/>
    <cellStyle name="Titolo 3 4 3 2 8 2" xfId="51597" xr:uid="{00000000-0005-0000-0000-00006BC90000}"/>
    <cellStyle name="Titolo 3 4 3 2 9" xfId="51598" xr:uid="{00000000-0005-0000-0000-00006CC90000}"/>
    <cellStyle name="Titolo 3 4 3 2 9 2" xfId="51599" xr:uid="{00000000-0005-0000-0000-00006DC90000}"/>
    <cellStyle name="Titolo 3 4 3 20" xfId="51600" xr:uid="{00000000-0005-0000-0000-00006EC90000}"/>
    <cellStyle name="Titolo 3 4 3 3" xfId="51601" xr:uid="{00000000-0005-0000-0000-00006FC90000}"/>
    <cellStyle name="Titolo 3 4 3 3 2" xfId="51602" xr:uid="{00000000-0005-0000-0000-000070C90000}"/>
    <cellStyle name="Titolo 3 4 3 4" xfId="51603" xr:uid="{00000000-0005-0000-0000-000071C90000}"/>
    <cellStyle name="Titolo 3 4 3 4 2" xfId="51604" xr:uid="{00000000-0005-0000-0000-000072C90000}"/>
    <cellStyle name="Titolo 3 4 3 5" xfId="51605" xr:uid="{00000000-0005-0000-0000-000073C90000}"/>
    <cellStyle name="Titolo 3 4 3 5 2" xfId="51606" xr:uid="{00000000-0005-0000-0000-000074C90000}"/>
    <cellStyle name="Titolo 3 4 3 6" xfId="51607" xr:uid="{00000000-0005-0000-0000-000075C90000}"/>
    <cellStyle name="Titolo 3 4 3 6 2" xfId="51608" xr:uid="{00000000-0005-0000-0000-000076C90000}"/>
    <cellStyle name="Titolo 3 4 3 7" xfId="51609" xr:uid="{00000000-0005-0000-0000-000077C90000}"/>
    <cellStyle name="Titolo 3 4 3 7 2" xfId="51610" xr:uid="{00000000-0005-0000-0000-000078C90000}"/>
    <cellStyle name="Titolo 3 4 3 8" xfId="51611" xr:uid="{00000000-0005-0000-0000-000079C90000}"/>
    <cellStyle name="Titolo 3 4 3 8 2" xfId="51612" xr:uid="{00000000-0005-0000-0000-00007AC90000}"/>
    <cellStyle name="Titolo 3 4 3 9" xfId="51613" xr:uid="{00000000-0005-0000-0000-00007BC90000}"/>
    <cellStyle name="Titolo 3 4 3 9 2" xfId="51614" xr:uid="{00000000-0005-0000-0000-00007CC90000}"/>
    <cellStyle name="Titolo 3 4 3_FROM LOCAL GAAP  TO IFRS" xfId="51615" xr:uid="{00000000-0005-0000-0000-00007DC90000}"/>
    <cellStyle name="Titolo 3 4 4" xfId="51616" xr:uid="{00000000-0005-0000-0000-00007EC90000}"/>
    <cellStyle name="Titolo 3 4 4 10" xfId="51617" xr:uid="{00000000-0005-0000-0000-00007FC90000}"/>
    <cellStyle name="Titolo 3 4 4 10 2" xfId="51618" xr:uid="{00000000-0005-0000-0000-000080C90000}"/>
    <cellStyle name="Titolo 3 4 4 11" xfId="51619" xr:uid="{00000000-0005-0000-0000-000081C90000}"/>
    <cellStyle name="Titolo 3 4 4 11 2" xfId="51620" xr:uid="{00000000-0005-0000-0000-000082C90000}"/>
    <cellStyle name="Titolo 3 4 4 12" xfId="51621" xr:uid="{00000000-0005-0000-0000-000083C90000}"/>
    <cellStyle name="Titolo 3 4 4 12 2" xfId="51622" xr:uid="{00000000-0005-0000-0000-000084C90000}"/>
    <cellStyle name="Titolo 3 4 4 13" xfId="51623" xr:uid="{00000000-0005-0000-0000-000085C90000}"/>
    <cellStyle name="Titolo 3 4 4 13 2" xfId="51624" xr:uid="{00000000-0005-0000-0000-000086C90000}"/>
    <cellStyle name="Titolo 3 4 4 14" xfId="51625" xr:uid="{00000000-0005-0000-0000-000087C90000}"/>
    <cellStyle name="Titolo 3 4 4 14 2" xfId="51626" xr:uid="{00000000-0005-0000-0000-000088C90000}"/>
    <cellStyle name="Titolo 3 4 4 15" xfId="51627" xr:uid="{00000000-0005-0000-0000-000089C90000}"/>
    <cellStyle name="Titolo 3 4 4 15 2" xfId="51628" xr:uid="{00000000-0005-0000-0000-00008AC90000}"/>
    <cellStyle name="Titolo 3 4 4 16" xfId="51629" xr:uid="{00000000-0005-0000-0000-00008BC90000}"/>
    <cellStyle name="Titolo 3 4 4 16 2" xfId="51630" xr:uid="{00000000-0005-0000-0000-00008CC90000}"/>
    <cellStyle name="Titolo 3 4 4 17" xfId="51631" xr:uid="{00000000-0005-0000-0000-00008DC90000}"/>
    <cellStyle name="Titolo 3 4 4 17 2" xfId="51632" xr:uid="{00000000-0005-0000-0000-00008EC90000}"/>
    <cellStyle name="Titolo 3 4 4 18" xfId="51633" xr:uid="{00000000-0005-0000-0000-00008FC90000}"/>
    <cellStyle name="Titolo 3 4 4 18 2" xfId="51634" xr:uid="{00000000-0005-0000-0000-000090C90000}"/>
    <cellStyle name="Titolo 3 4 4 19" xfId="51635" xr:uid="{00000000-0005-0000-0000-000091C90000}"/>
    <cellStyle name="Titolo 3 4 4 2" xfId="51636" xr:uid="{00000000-0005-0000-0000-000092C90000}"/>
    <cellStyle name="Titolo 3 4 4 2 2" xfId="51637" xr:uid="{00000000-0005-0000-0000-000093C90000}"/>
    <cellStyle name="Titolo 3 4 4 3" xfId="51638" xr:uid="{00000000-0005-0000-0000-000094C90000}"/>
    <cellStyle name="Titolo 3 4 4 3 2" xfId="51639" xr:uid="{00000000-0005-0000-0000-000095C90000}"/>
    <cellStyle name="Titolo 3 4 4 4" xfId="51640" xr:uid="{00000000-0005-0000-0000-000096C90000}"/>
    <cellStyle name="Titolo 3 4 4 4 2" xfId="51641" xr:uid="{00000000-0005-0000-0000-000097C90000}"/>
    <cellStyle name="Titolo 3 4 4 5" xfId="51642" xr:uid="{00000000-0005-0000-0000-000098C90000}"/>
    <cellStyle name="Titolo 3 4 4 5 2" xfId="51643" xr:uid="{00000000-0005-0000-0000-000099C90000}"/>
    <cellStyle name="Titolo 3 4 4 6" xfId="51644" xr:uid="{00000000-0005-0000-0000-00009AC90000}"/>
    <cellStyle name="Titolo 3 4 4 6 2" xfId="51645" xr:uid="{00000000-0005-0000-0000-00009BC90000}"/>
    <cellStyle name="Titolo 3 4 4 7" xfId="51646" xr:uid="{00000000-0005-0000-0000-00009CC90000}"/>
    <cellStyle name="Titolo 3 4 4 7 2" xfId="51647" xr:uid="{00000000-0005-0000-0000-00009DC90000}"/>
    <cellStyle name="Titolo 3 4 4 8" xfId="51648" xr:uid="{00000000-0005-0000-0000-00009EC90000}"/>
    <cellStyle name="Titolo 3 4 4 8 2" xfId="51649" xr:uid="{00000000-0005-0000-0000-00009FC90000}"/>
    <cellStyle name="Titolo 3 4 4 9" xfId="51650" xr:uid="{00000000-0005-0000-0000-0000A0C90000}"/>
    <cellStyle name="Titolo 3 4 4 9 2" xfId="51651" xr:uid="{00000000-0005-0000-0000-0000A1C90000}"/>
    <cellStyle name="Titolo 3 4 5" xfId="51652" xr:uid="{00000000-0005-0000-0000-0000A2C90000}"/>
    <cellStyle name="Titolo 3 4 5 2" xfId="51653" xr:uid="{00000000-0005-0000-0000-0000A3C90000}"/>
    <cellStyle name="Titolo 3 4 6" xfId="51654" xr:uid="{00000000-0005-0000-0000-0000A4C90000}"/>
    <cellStyle name="Titolo 3 4 6 2" xfId="51655" xr:uid="{00000000-0005-0000-0000-0000A5C90000}"/>
    <cellStyle name="Titolo 3 4 7" xfId="51656" xr:uid="{00000000-0005-0000-0000-0000A6C90000}"/>
    <cellStyle name="Titolo 3 4 7 2" xfId="51657" xr:uid="{00000000-0005-0000-0000-0000A7C90000}"/>
    <cellStyle name="Titolo 3 4 8" xfId="51658" xr:uid="{00000000-0005-0000-0000-0000A8C90000}"/>
    <cellStyle name="Titolo 3 4 8 2" xfId="51659" xr:uid="{00000000-0005-0000-0000-0000A9C90000}"/>
    <cellStyle name="Titolo 3 4 9" xfId="51660" xr:uid="{00000000-0005-0000-0000-0000AAC90000}"/>
    <cellStyle name="Titolo 3 4 9 2" xfId="51661" xr:uid="{00000000-0005-0000-0000-0000ABC90000}"/>
    <cellStyle name="Titolo 3 4_FROM LOCAL GAAP  TO IFRS" xfId="51662" xr:uid="{00000000-0005-0000-0000-0000ACC90000}"/>
    <cellStyle name="Titolo 4 2" xfId="51663" xr:uid="{00000000-0005-0000-0000-0000ADC90000}"/>
    <cellStyle name="Titolo 4 3" xfId="51664" xr:uid="{00000000-0005-0000-0000-0000AEC90000}"/>
    <cellStyle name="Titolo 4 4" xfId="51665" xr:uid="{00000000-0005-0000-0000-0000AFC90000}"/>
    <cellStyle name="Titolo 5" xfId="51666" xr:uid="{00000000-0005-0000-0000-0000B0C90000}"/>
    <cellStyle name="Titolo 6" xfId="51667" xr:uid="{00000000-0005-0000-0000-0000B1C90000}"/>
    <cellStyle name="Titolo 7" xfId="51668" xr:uid="{00000000-0005-0000-0000-0000B2C90000}"/>
    <cellStyle name="Titre" xfId="51669" xr:uid="{00000000-0005-0000-0000-0000B3C90000}"/>
    <cellStyle name="Titre 2" xfId="51670" xr:uid="{00000000-0005-0000-0000-0000B4C90000}"/>
    <cellStyle name="Titre 3" xfId="51671" xr:uid="{00000000-0005-0000-0000-0000B5C90000}"/>
    <cellStyle name="Titre 4" xfId="51672" xr:uid="{00000000-0005-0000-0000-0000B6C90000}"/>
    <cellStyle name="Titre 1" xfId="51673" xr:uid="{00000000-0005-0000-0000-0000B7C90000}"/>
    <cellStyle name="Titre 1 2" xfId="51674" xr:uid="{00000000-0005-0000-0000-0000B8C90000}"/>
    <cellStyle name="Titre 1 3" xfId="51675" xr:uid="{00000000-0005-0000-0000-0000B9C90000}"/>
    <cellStyle name="Titre 1 4" xfId="51676" xr:uid="{00000000-0005-0000-0000-0000BAC90000}"/>
    <cellStyle name="Titre 2" xfId="51677" xr:uid="{00000000-0005-0000-0000-0000BBC90000}"/>
    <cellStyle name="Titre 2 2" xfId="51678" xr:uid="{00000000-0005-0000-0000-0000BCC90000}"/>
    <cellStyle name="Titre 2 3" xfId="51679" xr:uid="{00000000-0005-0000-0000-0000BDC90000}"/>
    <cellStyle name="Titre 2 4" xfId="51680" xr:uid="{00000000-0005-0000-0000-0000BEC90000}"/>
    <cellStyle name="Titre 3" xfId="51681" xr:uid="{00000000-0005-0000-0000-0000BFC90000}"/>
    <cellStyle name="Titre 3 10" xfId="51682" xr:uid="{00000000-0005-0000-0000-0000C0C90000}"/>
    <cellStyle name="Titre 3 10 2" xfId="51683" xr:uid="{00000000-0005-0000-0000-0000C1C90000}"/>
    <cellStyle name="Titre 3 11" xfId="51684" xr:uid="{00000000-0005-0000-0000-0000C2C90000}"/>
    <cellStyle name="Titre 3 11 2" xfId="51685" xr:uid="{00000000-0005-0000-0000-0000C3C90000}"/>
    <cellStyle name="Titre 3 12" xfId="51686" xr:uid="{00000000-0005-0000-0000-0000C4C90000}"/>
    <cellStyle name="Titre 3 12 2" xfId="51687" xr:uid="{00000000-0005-0000-0000-0000C5C90000}"/>
    <cellStyle name="Titre 3 13" xfId="51688" xr:uid="{00000000-0005-0000-0000-0000C6C90000}"/>
    <cellStyle name="Titre 3 13 2" xfId="51689" xr:uid="{00000000-0005-0000-0000-0000C7C90000}"/>
    <cellStyle name="Titre 3 14" xfId="51690" xr:uid="{00000000-0005-0000-0000-0000C8C90000}"/>
    <cellStyle name="Titre 3 14 2" xfId="51691" xr:uid="{00000000-0005-0000-0000-0000C9C90000}"/>
    <cellStyle name="Titre 3 15" xfId="51692" xr:uid="{00000000-0005-0000-0000-0000CAC90000}"/>
    <cellStyle name="Titre 3 15 2" xfId="51693" xr:uid="{00000000-0005-0000-0000-0000CBC90000}"/>
    <cellStyle name="Titre 3 16" xfId="51694" xr:uid="{00000000-0005-0000-0000-0000CCC90000}"/>
    <cellStyle name="Titre 3 16 2" xfId="51695" xr:uid="{00000000-0005-0000-0000-0000CDC90000}"/>
    <cellStyle name="Titre 3 17" xfId="51696" xr:uid="{00000000-0005-0000-0000-0000CEC90000}"/>
    <cellStyle name="Titre 3 17 2" xfId="51697" xr:uid="{00000000-0005-0000-0000-0000CFC90000}"/>
    <cellStyle name="Titre 3 18" xfId="51698" xr:uid="{00000000-0005-0000-0000-0000D0C90000}"/>
    <cellStyle name="Titre 3 18 2" xfId="51699" xr:uid="{00000000-0005-0000-0000-0000D1C90000}"/>
    <cellStyle name="Titre 3 19" xfId="51700" xr:uid="{00000000-0005-0000-0000-0000D2C90000}"/>
    <cellStyle name="Titre 3 19 2" xfId="51701" xr:uid="{00000000-0005-0000-0000-0000D3C90000}"/>
    <cellStyle name="Titre 3 2" xfId="51702" xr:uid="{00000000-0005-0000-0000-0000D4C90000}"/>
    <cellStyle name="Titre 3 20" xfId="51703" xr:uid="{00000000-0005-0000-0000-0000D5C90000}"/>
    <cellStyle name="Titre 3 20 2" xfId="51704" xr:uid="{00000000-0005-0000-0000-0000D6C90000}"/>
    <cellStyle name="Titre 3 21" xfId="51705" xr:uid="{00000000-0005-0000-0000-0000D7C90000}"/>
    <cellStyle name="Titre 3 21 2" xfId="51706" xr:uid="{00000000-0005-0000-0000-0000D8C90000}"/>
    <cellStyle name="Titre 3 22" xfId="51707" xr:uid="{00000000-0005-0000-0000-0000D9C90000}"/>
    <cellStyle name="Titre 3 22 2" xfId="51708" xr:uid="{00000000-0005-0000-0000-0000DAC90000}"/>
    <cellStyle name="Titre 3 23" xfId="51709" xr:uid="{00000000-0005-0000-0000-0000DBC90000}"/>
    <cellStyle name="Titre 3 23 2" xfId="51710" xr:uid="{00000000-0005-0000-0000-0000DCC90000}"/>
    <cellStyle name="Titre 3 24" xfId="51711" xr:uid="{00000000-0005-0000-0000-0000DDC90000}"/>
    <cellStyle name="Titre 3 24 2" xfId="51712" xr:uid="{00000000-0005-0000-0000-0000DEC90000}"/>
    <cellStyle name="Titre 3 25" xfId="51713" xr:uid="{00000000-0005-0000-0000-0000DFC90000}"/>
    <cellStyle name="Titre 3 3" xfId="51714" xr:uid="{00000000-0005-0000-0000-0000E0C90000}"/>
    <cellStyle name="Titre 3 3 10" xfId="51715" xr:uid="{00000000-0005-0000-0000-0000E1C90000}"/>
    <cellStyle name="Titre 3 3 10 2" xfId="51716" xr:uid="{00000000-0005-0000-0000-0000E2C90000}"/>
    <cellStyle name="Titre 3 3 11" xfId="51717" xr:uid="{00000000-0005-0000-0000-0000E3C90000}"/>
    <cellStyle name="Titre 3 3 11 2" xfId="51718" xr:uid="{00000000-0005-0000-0000-0000E4C90000}"/>
    <cellStyle name="Titre 3 3 12" xfId="51719" xr:uid="{00000000-0005-0000-0000-0000E5C90000}"/>
    <cellStyle name="Titre 3 3 12 2" xfId="51720" xr:uid="{00000000-0005-0000-0000-0000E6C90000}"/>
    <cellStyle name="Titre 3 3 13" xfId="51721" xr:uid="{00000000-0005-0000-0000-0000E7C90000}"/>
    <cellStyle name="Titre 3 3 13 2" xfId="51722" xr:uid="{00000000-0005-0000-0000-0000E8C90000}"/>
    <cellStyle name="Titre 3 3 14" xfId="51723" xr:uid="{00000000-0005-0000-0000-0000E9C90000}"/>
    <cellStyle name="Titre 3 3 14 2" xfId="51724" xr:uid="{00000000-0005-0000-0000-0000EAC90000}"/>
    <cellStyle name="Titre 3 3 15" xfId="51725" xr:uid="{00000000-0005-0000-0000-0000EBC90000}"/>
    <cellStyle name="Titre 3 3 15 2" xfId="51726" xr:uid="{00000000-0005-0000-0000-0000ECC90000}"/>
    <cellStyle name="Titre 3 3 16" xfId="51727" xr:uid="{00000000-0005-0000-0000-0000EDC90000}"/>
    <cellStyle name="Titre 3 3 16 2" xfId="51728" xr:uid="{00000000-0005-0000-0000-0000EEC90000}"/>
    <cellStyle name="Titre 3 3 17" xfId="51729" xr:uid="{00000000-0005-0000-0000-0000EFC90000}"/>
    <cellStyle name="Titre 3 3 17 2" xfId="51730" xr:uid="{00000000-0005-0000-0000-0000F0C90000}"/>
    <cellStyle name="Titre 3 3 18" xfId="51731" xr:uid="{00000000-0005-0000-0000-0000F1C90000}"/>
    <cellStyle name="Titre 3 3 18 2" xfId="51732" xr:uid="{00000000-0005-0000-0000-0000F2C90000}"/>
    <cellStyle name="Titre 3 3 19" xfId="51733" xr:uid="{00000000-0005-0000-0000-0000F3C90000}"/>
    <cellStyle name="Titre 3 3 2" xfId="51734" xr:uid="{00000000-0005-0000-0000-0000F4C90000}"/>
    <cellStyle name="Titre 3 3 2 2" xfId="51735" xr:uid="{00000000-0005-0000-0000-0000F5C90000}"/>
    <cellStyle name="Titre 3 3 3" xfId="51736" xr:uid="{00000000-0005-0000-0000-0000F6C90000}"/>
    <cellStyle name="Titre 3 3 3 2" xfId="51737" xr:uid="{00000000-0005-0000-0000-0000F7C90000}"/>
    <cellStyle name="Titre 3 3 4" xfId="51738" xr:uid="{00000000-0005-0000-0000-0000F8C90000}"/>
    <cellStyle name="Titre 3 3 4 2" xfId="51739" xr:uid="{00000000-0005-0000-0000-0000F9C90000}"/>
    <cellStyle name="Titre 3 3 5" xfId="51740" xr:uid="{00000000-0005-0000-0000-0000FAC90000}"/>
    <cellStyle name="Titre 3 3 5 2" xfId="51741" xr:uid="{00000000-0005-0000-0000-0000FBC90000}"/>
    <cellStyle name="Titre 3 3 6" xfId="51742" xr:uid="{00000000-0005-0000-0000-0000FCC90000}"/>
    <cellStyle name="Titre 3 3 6 2" xfId="51743" xr:uid="{00000000-0005-0000-0000-0000FDC90000}"/>
    <cellStyle name="Titre 3 3 7" xfId="51744" xr:uid="{00000000-0005-0000-0000-0000FEC90000}"/>
    <cellStyle name="Titre 3 3 7 2" xfId="51745" xr:uid="{00000000-0005-0000-0000-0000FFC90000}"/>
    <cellStyle name="Titre 3 3 8" xfId="51746" xr:uid="{00000000-0005-0000-0000-000000CA0000}"/>
    <cellStyle name="Titre 3 3 8 2" xfId="51747" xr:uid="{00000000-0005-0000-0000-000001CA0000}"/>
    <cellStyle name="Titre 3 3 9" xfId="51748" xr:uid="{00000000-0005-0000-0000-000002CA0000}"/>
    <cellStyle name="Titre 3 3 9 2" xfId="51749" xr:uid="{00000000-0005-0000-0000-000003CA0000}"/>
    <cellStyle name="Titre 3 4" xfId="51750" xr:uid="{00000000-0005-0000-0000-000004CA0000}"/>
    <cellStyle name="Titre 3 4 10" xfId="51751" xr:uid="{00000000-0005-0000-0000-000005CA0000}"/>
    <cellStyle name="Titre 3 4 10 2" xfId="51752" xr:uid="{00000000-0005-0000-0000-000006CA0000}"/>
    <cellStyle name="Titre 3 4 11" xfId="51753" xr:uid="{00000000-0005-0000-0000-000007CA0000}"/>
    <cellStyle name="Titre 3 4 11 2" xfId="51754" xr:uid="{00000000-0005-0000-0000-000008CA0000}"/>
    <cellStyle name="Titre 3 4 12" xfId="51755" xr:uid="{00000000-0005-0000-0000-000009CA0000}"/>
    <cellStyle name="Titre 3 4 12 2" xfId="51756" xr:uid="{00000000-0005-0000-0000-00000ACA0000}"/>
    <cellStyle name="Titre 3 4 13" xfId="51757" xr:uid="{00000000-0005-0000-0000-00000BCA0000}"/>
    <cellStyle name="Titre 3 4 13 2" xfId="51758" xr:uid="{00000000-0005-0000-0000-00000CCA0000}"/>
    <cellStyle name="Titre 3 4 14" xfId="51759" xr:uid="{00000000-0005-0000-0000-00000DCA0000}"/>
    <cellStyle name="Titre 3 4 14 2" xfId="51760" xr:uid="{00000000-0005-0000-0000-00000ECA0000}"/>
    <cellStyle name="Titre 3 4 15" xfId="51761" xr:uid="{00000000-0005-0000-0000-00000FCA0000}"/>
    <cellStyle name="Titre 3 4 15 2" xfId="51762" xr:uid="{00000000-0005-0000-0000-000010CA0000}"/>
    <cellStyle name="Titre 3 4 16" xfId="51763" xr:uid="{00000000-0005-0000-0000-000011CA0000}"/>
    <cellStyle name="Titre 3 4 16 2" xfId="51764" xr:uid="{00000000-0005-0000-0000-000012CA0000}"/>
    <cellStyle name="Titre 3 4 17" xfId="51765" xr:uid="{00000000-0005-0000-0000-000013CA0000}"/>
    <cellStyle name="Titre 3 4 17 2" xfId="51766" xr:uid="{00000000-0005-0000-0000-000014CA0000}"/>
    <cellStyle name="Titre 3 4 18" xfId="51767" xr:uid="{00000000-0005-0000-0000-000015CA0000}"/>
    <cellStyle name="Titre 3 4 18 2" xfId="51768" xr:uid="{00000000-0005-0000-0000-000016CA0000}"/>
    <cellStyle name="Titre 3 4 19" xfId="51769" xr:uid="{00000000-0005-0000-0000-000017CA0000}"/>
    <cellStyle name="Titre 3 4 2" xfId="51770" xr:uid="{00000000-0005-0000-0000-000018CA0000}"/>
    <cellStyle name="Titre 3 4 2 2" xfId="51771" xr:uid="{00000000-0005-0000-0000-000019CA0000}"/>
    <cellStyle name="Titre 3 4 3" xfId="51772" xr:uid="{00000000-0005-0000-0000-00001ACA0000}"/>
    <cellStyle name="Titre 3 4 3 2" xfId="51773" xr:uid="{00000000-0005-0000-0000-00001BCA0000}"/>
    <cellStyle name="Titre 3 4 4" xfId="51774" xr:uid="{00000000-0005-0000-0000-00001CCA0000}"/>
    <cellStyle name="Titre 3 4 4 2" xfId="51775" xr:uid="{00000000-0005-0000-0000-00001DCA0000}"/>
    <cellStyle name="Titre 3 4 5" xfId="51776" xr:uid="{00000000-0005-0000-0000-00001ECA0000}"/>
    <cellStyle name="Titre 3 4 5 2" xfId="51777" xr:uid="{00000000-0005-0000-0000-00001FCA0000}"/>
    <cellStyle name="Titre 3 4 6" xfId="51778" xr:uid="{00000000-0005-0000-0000-000020CA0000}"/>
    <cellStyle name="Titre 3 4 6 2" xfId="51779" xr:uid="{00000000-0005-0000-0000-000021CA0000}"/>
    <cellStyle name="Titre 3 4 7" xfId="51780" xr:uid="{00000000-0005-0000-0000-000022CA0000}"/>
    <cellStyle name="Titre 3 4 7 2" xfId="51781" xr:uid="{00000000-0005-0000-0000-000023CA0000}"/>
    <cellStyle name="Titre 3 4 8" xfId="51782" xr:uid="{00000000-0005-0000-0000-000024CA0000}"/>
    <cellStyle name="Titre 3 4 8 2" xfId="51783" xr:uid="{00000000-0005-0000-0000-000025CA0000}"/>
    <cellStyle name="Titre 3 4 9" xfId="51784" xr:uid="{00000000-0005-0000-0000-000026CA0000}"/>
    <cellStyle name="Titre 3 4 9 2" xfId="51785" xr:uid="{00000000-0005-0000-0000-000027CA0000}"/>
    <cellStyle name="Titre 3 5" xfId="51786" xr:uid="{00000000-0005-0000-0000-000028CA0000}"/>
    <cellStyle name="Titre 3 5 2" xfId="51787" xr:uid="{00000000-0005-0000-0000-000029CA0000}"/>
    <cellStyle name="Titre 3 6" xfId="51788" xr:uid="{00000000-0005-0000-0000-00002ACA0000}"/>
    <cellStyle name="Titre 3 6 2" xfId="51789" xr:uid="{00000000-0005-0000-0000-00002BCA0000}"/>
    <cellStyle name="Titre 3 7" xfId="51790" xr:uid="{00000000-0005-0000-0000-00002CCA0000}"/>
    <cellStyle name="Titre 3 7 2" xfId="51791" xr:uid="{00000000-0005-0000-0000-00002DCA0000}"/>
    <cellStyle name="Titre 3 8" xfId="51792" xr:uid="{00000000-0005-0000-0000-00002ECA0000}"/>
    <cellStyle name="Titre 3 8 2" xfId="51793" xr:uid="{00000000-0005-0000-0000-00002FCA0000}"/>
    <cellStyle name="Titre 3 9" xfId="51794" xr:uid="{00000000-0005-0000-0000-000030CA0000}"/>
    <cellStyle name="Titre 3 9 2" xfId="51795" xr:uid="{00000000-0005-0000-0000-000031CA0000}"/>
    <cellStyle name="Titre 4" xfId="51796" xr:uid="{00000000-0005-0000-0000-000032CA0000}"/>
    <cellStyle name="Titre 4 2" xfId="51797" xr:uid="{00000000-0005-0000-0000-000033CA0000}"/>
    <cellStyle name="Titre 4 3" xfId="51798" xr:uid="{00000000-0005-0000-0000-000034CA0000}"/>
    <cellStyle name="Titre 4 4" xfId="51799" xr:uid="{00000000-0005-0000-0000-000035CA0000}"/>
    <cellStyle name="Titre_EPF062 - Linea - Report Explanations  Q4 2008" xfId="51800" xr:uid="{00000000-0005-0000-0000-000036CA0000}"/>
    <cellStyle name="Título" xfId="51801" xr:uid="{00000000-0005-0000-0000-000037CA0000}"/>
    <cellStyle name="Título 1" xfId="51802" xr:uid="{00000000-0005-0000-0000-000038CA0000}"/>
    <cellStyle name="Título 2" xfId="51803" xr:uid="{00000000-0005-0000-0000-000039CA0000}"/>
    <cellStyle name="Título 3" xfId="51804" xr:uid="{00000000-0005-0000-0000-00003ACA0000}"/>
    <cellStyle name="Título 3 10" xfId="51805" xr:uid="{00000000-0005-0000-0000-00003BCA0000}"/>
    <cellStyle name="Título 3 10 2" xfId="51806" xr:uid="{00000000-0005-0000-0000-00003CCA0000}"/>
    <cellStyle name="Título 3 11" xfId="51807" xr:uid="{00000000-0005-0000-0000-00003DCA0000}"/>
    <cellStyle name="Título 3 11 2" xfId="51808" xr:uid="{00000000-0005-0000-0000-00003ECA0000}"/>
    <cellStyle name="Título 3 12" xfId="51809" xr:uid="{00000000-0005-0000-0000-00003FCA0000}"/>
    <cellStyle name="Título 3 12 2" xfId="51810" xr:uid="{00000000-0005-0000-0000-000040CA0000}"/>
    <cellStyle name="Título 3 13" xfId="51811" xr:uid="{00000000-0005-0000-0000-000041CA0000}"/>
    <cellStyle name="Título 3 13 2" xfId="51812" xr:uid="{00000000-0005-0000-0000-000042CA0000}"/>
    <cellStyle name="Título 3 14" xfId="51813" xr:uid="{00000000-0005-0000-0000-000043CA0000}"/>
    <cellStyle name="Título 3 14 2" xfId="51814" xr:uid="{00000000-0005-0000-0000-000044CA0000}"/>
    <cellStyle name="Título 3 15" xfId="51815" xr:uid="{00000000-0005-0000-0000-000045CA0000}"/>
    <cellStyle name="Título 3 15 2" xfId="51816" xr:uid="{00000000-0005-0000-0000-000046CA0000}"/>
    <cellStyle name="Título 3 16" xfId="51817" xr:uid="{00000000-0005-0000-0000-000047CA0000}"/>
    <cellStyle name="Título 3 16 2" xfId="51818" xr:uid="{00000000-0005-0000-0000-000048CA0000}"/>
    <cellStyle name="Título 3 17" xfId="51819" xr:uid="{00000000-0005-0000-0000-000049CA0000}"/>
    <cellStyle name="Título 3 17 2" xfId="51820" xr:uid="{00000000-0005-0000-0000-00004ACA0000}"/>
    <cellStyle name="Título 3 18" xfId="51821" xr:uid="{00000000-0005-0000-0000-00004BCA0000}"/>
    <cellStyle name="Título 3 18 2" xfId="51822" xr:uid="{00000000-0005-0000-0000-00004CCA0000}"/>
    <cellStyle name="Título 3 19" xfId="51823" xr:uid="{00000000-0005-0000-0000-00004DCA0000}"/>
    <cellStyle name="Título 3 19 2" xfId="51824" xr:uid="{00000000-0005-0000-0000-00004ECA0000}"/>
    <cellStyle name="Título 3 2" xfId="51825" xr:uid="{00000000-0005-0000-0000-00004FCA0000}"/>
    <cellStyle name="Título 3 2 10" xfId="51826" xr:uid="{00000000-0005-0000-0000-000050CA0000}"/>
    <cellStyle name="Título 3 2 10 2" xfId="51827" xr:uid="{00000000-0005-0000-0000-000051CA0000}"/>
    <cellStyle name="Título 3 2 11" xfId="51828" xr:uid="{00000000-0005-0000-0000-000052CA0000}"/>
    <cellStyle name="Título 3 2 11 2" xfId="51829" xr:uid="{00000000-0005-0000-0000-000053CA0000}"/>
    <cellStyle name="Título 3 2 12" xfId="51830" xr:uid="{00000000-0005-0000-0000-000054CA0000}"/>
    <cellStyle name="Título 3 2 12 2" xfId="51831" xr:uid="{00000000-0005-0000-0000-000055CA0000}"/>
    <cellStyle name="Título 3 2 13" xfId="51832" xr:uid="{00000000-0005-0000-0000-000056CA0000}"/>
    <cellStyle name="Título 3 2 13 2" xfId="51833" xr:uid="{00000000-0005-0000-0000-000057CA0000}"/>
    <cellStyle name="Título 3 2 14" xfId="51834" xr:uid="{00000000-0005-0000-0000-000058CA0000}"/>
    <cellStyle name="Título 3 2 14 2" xfId="51835" xr:uid="{00000000-0005-0000-0000-000059CA0000}"/>
    <cellStyle name="Título 3 2 15" xfId="51836" xr:uid="{00000000-0005-0000-0000-00005ACA0000}"/>
    <cellStyle name="Título 3 2 15 2" xfId="51837" xr:uid="{00000000-0005-0000-0000-00005BCA0000}"/>
    <cellStyle name="Título 3 2 16" xfId="51838" xr:uid="{00000000-0005-0000-0000-00005CCA0000}"/>
    <cellStyle name="Título 3 2 16 2" xfId="51839" xr:uid="{00000000-0005-0000-0000-00005DCA0000}"/>
    <cellStyle name="Título 3 2 17" xfId="51840" xr:uid="{00000000-0005-0000-0000-00005ECA0000}"/>
    <cellStyle name="Título 3 2 17 2" xfId="51841" xr:uid="{00000000-0005-0000-0000-00005FCA0000}"/>
    <cellStyle name="Título 3 2 18" xfId="51842" xr:uid="{00000000-0005-0000-0000-000060CA0000}"/>
    <cellStyle name="Título 3 2 18 2" xfId="51843" xr:uid="{00000000-0005-0000-0000-000061CA0000}"/>
    <cellStyle name="Título 3 2 19" xfId="51844" xr:uid="{00000000-0005-0000-0000-000062CA0000}"/>
    <cellStyle name="Título 3 2 2" xfId="51845" xr:uid="{00000000-0005-0000-0000-000063CA0000}"/>
    <cellStyle name="Título 3 2 2 2" xfId="51846" xr:uid="{00000000-0005-0000-0000-000064CA0000}"/>
    <cellStyle name="Título 3 2 3" xfId="51847" xr:uid="{00000000-0005-0000-0000-000065CA0000}"/>
    <cellStyle name="Título 3 2 3 2" xfId="51848" xr:uid="{00000000-0005-0000-0000-000066CA0000}"/>
    <cellStyle name="Título 3 2 4" xfId="51849" xr:uid="{00000000-0005-0000-0000-000067CA0000}"/>
    <cellStyle name="Título 3 2 4 2" xfId="51850" xr:uid="{00000000-0005-0000-0000-000068CA0000}"/>
    <cellStyle name="Título 3 2 5" xfId="51851" xr:uid="{00000000-0005-0000-0000-000069CA0000}"/>
    <cellStyle name="Título 3 2 5 2" xfId="51852" xr:uid="{00000000-0005-0000-0000-00006ACA0000}"/>
    <cellStyle name="Título 3 2 6" xfId="51853" xr:uid="{00000000-0005-0000-0000-00006BCA0000}"/>
    <cellStyle name="Título 3 2 6 2" xfId="51854" xr:uid="{00000000-0005-0000-0000-00006CCA0000}"/>
    <cellStyle name="Título 3 2 7" xfId="51855" xr:uid="{00000000-0005-0000-0000-00006DCA0000}"/>
    <cellStyle name="Título 3 2 7 2" xfId="51856" xr:uid="{00000000-0005-0000-0000-00006ECA0000}"/>
    <cellStyle name="Título 3 2 8" xfId="51857" xr:uid="{00000000-0005-0000-0000-00006FCA0000}"/>
    <cellStyle name="Título 3 2 8 2" xfId="51858" xr:uid="{00000000-0005-0000-0000-000070CA0000}"/>
    <cellStyle name="Título 3 2 9" xfId="51859" xr:uid="{00000000-0005-0000-0000-000071CA0000}"/>
    <cellStyle name="Título 3 2 9 2" xfId="51860" xr:uid="{00000000-0005-0000-0000-000072CA0000}"/>
    <cellStyle name="Título 3 20" xfId="51861" xr:uid="{00000000-0005-0000-0000-000073CA0000}"/>
    <cellStyle name="Título 3 3" xfId="51862" xr:uid="{00000000-0005-0000-0000-000074CA0000}"/>
    <cellStyle name="Título 3 3 2" xfId="51863" xr:uid="{00000000-0005-0000-0000-000075CA0000}"/>
    <cellStyle name="Título 3 4" xfId="51864" xr:uid="{00000000-0005-0000-0000-000076CA0000}"/>
    <cellStyle name="Título 3 4 2" xfId="51865" xr:uid="{00000000-0005-0000-0000-000077CA0000}"/>
    <cellStyle name="Título 3 5" xfId="51866" xr:uid="{00000000-0005-0000-0000-000078CA0000}"/>
    <cellStyle name="Título 3 5 2" xfId="51867" xr:uid="{00000000-0005-0000-0000-000079CA0000}"/>
    <cellStyle name="Título 3 6" xfId="51868" xr:uid="{00000000-0005-0000-0000-00007ACA0000}"/>
    <cellStyle name="Título 3 6 2" xfId="51869" xr:uid="{00000000-0005-0000-0000-00007BCA0000}"/>
    <cellStyle name="Título 3 7" xfId="51870" xr:uid="{00000000-0005-0000-0000-00007CCA0000}"/>
    <cellStyle name="Título 3 7 2" xfId="51871" xr:uid="{00000000-0005-0000-0000-00007DCA0000}"/>
    <cellStyle name="Título 3 8" xfId="51872" xr:uid="{00000000-0005-0000-0000-00007ECA0000}"/>
    <cellStyle name="Título 3 8 2" xfId="51873" xr:uid="{00000000-0005-0000-0000-00007FCA0000}"/>
    <cellStyle name="Título 3 9" xfId="51874" xr:uid="{00000000-0005-0000-0000-000080CA0000}"/>
    <cellStyle name="Título 3 9 2" xfId="51875" xr:uid="{00000000-0005-0000-0000-000081CA0000}"/>
    <cellStyle name="Título 3_FROM LOCAL GAAP  TO IFRS" xfId="51876" xr:uid="{00000000-0005-0000-0000-000082CA0000}"/>
    <cellStyle name="To" xfId="51877" xr:uid="{00000000-0005-0000-0000-000083CA0000}"/>
    <cellStyle name="Total 2" xfId="51878" xr:uid="{00000000-0005-0000-0000-000084CA0000}"/>
    <cellStyle name="Total 2 2" xfId="51879" xr:uid="{00000000-0005-0000-0000-000085CA0000}"/>
    <cellStyle name="Total 2 2 2" xfId="51880" xr:uid="{00000000-0005-0000-0000-000086CA0000}"/>
    <cellStyle name="Total 2 3" xfId="51881" xr:uid="{00000000-0005-0000-0000-000087CA0000}"/>
    <cellStyle name="Total 2 4" xfId="51882" xr:uid="{00000000-0005-0000-0000-000088CA0000}"/>
    <cellStyle name="Total 2 5" xfId="51883" xr:uid="{00000000-0005-0000-0000-000089CA0000}"/>
    <cellStyle name="Total 2 6" xfId="51884" xr:uid="{00000000-0005-0000-0000-00008ACA0000}"/>
    <cellStyle name="Total 2 7" xfId="51885" xr:uid="{00000000-0005-0000-0000-00008BCA0000}"/>
    <cellStyle name="Total 3" xfId="51886" xr:uid="{00000000-0005-0000-0000-00008CCA0000}"/>
    <cellStyle name="Total 3 2" xfId="51887" xr:uid="{00000000-0005-0000-0000-00008DCA0000}"/>
    <cellStyle name="Total 3 3" xfId="51888" xr:uid="{00000000-0005-0000-0000-00008ECA0000}"/>
    <cellStyle name="Total 4" xfId="51889" xr:uid="{00000000-0005-0000-0000-00008FCA0000}"/>
    <cellStyle name="Total 4 2" xfId="51890" xr:uid="{00000000-0005-0000-0000-000090CA0000}"/>
    <cellStyle name="Total 5" xfId="51891" xr:uid="{00000000-0005-0000-0000-000091CA0000}"/>
    <cellStyle name="Total 5 2" xfId="51892" xr:uid="{00000000-0005-0000-0000-000092CA0000}"/>
    <cellStyle name="Total 6" xfId="51893" xr:uid="{00000000-0005-0000-0000-000093CA0000}"/>
    <cellStyle name="Total 7" xfId="51894" xr:uid="{00000000-0005-0000-0000-000094CA0000}"/>
    <cellStyle name="Total1" xfId="188" xr:uid="{00000000-0005-0000-0000-000095CA0000}"/>
    <cellStyle name="Total2" xfId="189" xr:uid="{00000000-0005-0000-0000-000096CA0000}"/>
    <cellStyle name="Total3" xfId="190" xr:uid="{00000000-0005-0000-0000-000097CA0000}"/>
    <cellStyle name="Total4" xfId="191" xr:uid="{00000000-0005-0000-0000-000098CA0000}"/>
    <cellStyle name="Total5" xfId="192" xr:uid="{00000000-0005-0000-0000-000099CA0000}"/>
    <cellStyle name="Total6" xfId="193" xr:uid="{00000000-0005-0000-0000-00009ACA0000}"/>
    <cellStyle name="Total7" xfId="194" xr:uid="{00000000-0005-0000-0000-00009BCA0000}"/>
    <cellStyle name="Total8" xfId="195" xr:uid="{00000000-0005-0000-0000-00009CCA0000}"/>
    <cellStyle name="Total9" xfId="196" xr:uid="{00000000-0005-0000-0000-00009DCA0000}"/>
    <cellStyle name="Totale 2" xfId="51895" xr:uid="{00000000-0005-0000-0000-00009ECA0000}"/>
    <cellStyle name="Totale 2 2" xfId="51896" xr:uid="{00000000-0005-0000-0000-00009FCA0000}"/>
    <cellStyle name="Totale 2 3" xfId="51897" xr:uid="{00000000-0005-0000-0000-0000A0CA0000}"/>
    <cellStyle name="Totale 3" xfId="51898" xr:uid="{00000000-0005-0000-0000-0000A1CA0000}"/>
    <cellStyle name="Totale 3 2" xfId="51899" xr:uid="{00000000-0005-0000-0000-0000A2CA0000}"/>
    <cellStyle name="Totale 3 3" xfId="51900" xr:uid="{00000000-0005-0000-0000-0000A3CA0000}"/>
    <cellStyle name="Totale 4" xfId="51901" xr:uid="{00000000-0005-0000-0000-0000A4CA0000}"/>
    <cellStyle name="Totale 4 2" xfId="51902" xr:uid="{00000000-0005-0000-0000-0000A5CA0000}"/>
    <cellStyle name="Totale 4 3" xfId="51903" xr:uid="{00000000-0005-0000-0000-0000A6CA0000}"/>
    <cellStyle name="TotShade" xfId="197" xr:uid="{00000000-0005-0000-0000-0000A7CA0000}"/>
    <cellStyle name="TotShade 2" xfId="51904" xr:uid="{00000000-0005-0000-0000-0000A8CA0000}"/>
    <cellStyle name="TotShade 3" xfId="51905" xr:uid="{00000000-0005-0000-0000-0000A9CA0000}"/>
    <cellStyle name="TR_calc_£_0dp" xfId="51906" xr:uid="{00000000-0005-0000-0000-0000AACA0000}"/>
    <cellStyle name="Turawa_raport" xfId="51907" xr:uid="{00000000-0005-0000-0000-0000ABCA0000}"/>
    <cellStyle name="Tytuł" xfId="51908" xr:uid="{00000000-0005-0000-0000-0000ACCA0000}"/>
    <cellStyle name="Tytuł 2" xfId="51909" xr:uid="{00000000-0005-0000-0000-0000ADCA0000}"/>
    <cellStyle name="Tytuł 3" xfId="51910" xr:uid="{00000000-0005-0000-0000-0000AECA0000}"/>
    <cellStyle name="Überschrift" xfId="51911" xr:uid="{00000000-0005-0000-0000-0000AFCA0000}"/>
    <cellStyle name="Überschrift 1" xfId="51912" xr:uid="{00000000-0005-0000-0000-0000B0CA0000}"/>
    <cellStyle name="Überschrift 2" xfId="51913" xr:uid="{00000000-0005-0000-0000-0000B1CA0000}"/>
    <cellStyle name="Überschrift 3" xfId="51914" xr:uid="{00000000-0005-0000-0000-0000B2CA0000}"/>
    <cellStyle name="Überschrift 3 10" xfId="51915" xr:uid="{00000000-0005-0000-0000-0000B3CA0000}"/>
    <cellStyle name="Überschrift 3 10 2" xfId="51916" xr:uid="{00000000-0005-0000-0000-0000B4CA0000}"/>
    <cellStyle name="Überschrift 3 11" xfId="51917" xr:uid="{00000000-0005-0000-0000-0000B5CA0000}"/>
    <cellStyle name="Überschrift 3 11 2" xfId="51918" xr:uid="{00000000-0005-0000-0000-0000B6CA0000}"/>
    <cellStyle name="Überschrift 3 12" xfId="51919" xr:uid="{00000000-0005-0000-0000-0000B7CA0000}"/>
    <cellStyle name="Überschrift 3 12 2" xfId="51920" xr:uid="{00000000-0005-0000-0000-0000B8CA0000}"/>
    <cellStyle name="Überschrift 3 13" xfId="51921" xr:uid="{00000000-0005-0000-0000-0000B9CA0000}"/>
    <cellStyle name="Überschrift 3 13 2" xfId="51922" xr:uid="{00000000-0005-0000-0000-0000BACA0000}"/>
    <cellStyle name="Überschrift 3 14" xfId="51923" xr:uid="{00000000-0005-0000-0000-0000BBCA0000}"/>
    <cellStyle name="Überschrift 3 14 2" xfId="51924" xr:uid="{00000000-0005-0000-0000-0000BCCA0000}"/>
    <cellStyle name="Überschrift 3 15" xfId="51925" xr:uid="{00000000-0005-0000-0000-0000BDCA0000}"/>
    <cellStyle name="Überschrift 3 15 2" xfId="51926" xr:uid="{00000000-0005-0000-0000-0000BECA0000}"/>
    <cellStyle name="Überschrift 3 16" xfId="51927" xr:uid="{00000000-0005-0000-0000-0000BFCA0000}"/>
    <cellStyle name="Überschrift 3 16 2" xfId="51928" xr:uid="{00000000-0005-0000-0000-0000C0CA0000}"/>
    <cellStyle name="Überschrift 3 17" xfId="51929" xr:uid="{00000000-0005-0000-0000-0000C1CA0000}"/>
    <cellStyle name="Überschrift 3 17 2" xfId="51930" xr:uid="{00000000-0005-0000-0000-0000C2CA0000}"/>
    <cellStyle name="Überschrift 3 18" xfId="51931" xr:uid="{00000000-0005-0000-0000-0000C3CA0000}"/>
    <cellStyle name="Überschrift 3 18 2" xfId="51932" xr:uid="{00000000-0005-0000-0000-0000C4CA0000}"/>
    <cellStyle name="Überschrift 3 19" xfId="51933" xr:uid="{00000000-0005-0000-0000-0000C5CA0000}"/>
    <cellStyle name="Überschrift 3 19 2" xfId="51934" xr:uid="{00000000-0005-0000-0000-0000C6CA0000}"/>
    <cellStyle name="Überschrift 3 2" xfId="51935" xr:uid="{00000000-0005-0000-0000-0000C7CA0000}"/>
    <cellStyle name="Überschrift 3 2 10" xfId="51936" xr:uid="{00000000-0005-0000-0000-0000C8CA0000}"/>
    <cellStyle name="Überschrift 3 2 10 2" xfId="51937" xr:uid="{00000000-0005-0000-0000-0000C9CA0000}"/>
    <cellStyle name="Überschrift 3 2 11" xfId="51938" xr:uid="{00000000-0005-0000-0000-0000CACA0000}"/>
    <cellStyle name="Überschrift 3 2 11 2" xfId="51939" xr:uid="{00000000-0005-0000-0000-0000CBCA0000}"/>
    <cellStyle name="Überschrift 3 2 12" xfId="51940" xr:uid="{00000000-0005-0000-0000-0000CCCA0000}"/>
    <cellStyle name="Überschrift 3 2 12 2" xfId="51941" xr:uid="{00000000-0005-0000-0000-0000CDCA0000}"/>
    <cellStyle name="Überschrift 3 2 13" xfId="51942" xr:uid="{00000000-0005-0000-0000-0000CECA0000}"/>
    <cellStyle name="Überschrift 3 2 13 2" xfId="51943" xr:uid="{00000000-0005-0000-0000-0000CFCA0000}"/>
    <cellStyle name="Überschrift 3 2 14" xfId="51944" xr:uid="{00000000-0005-0000-0000-0000D0CA0000}"/>
    <cellStyle name="Überschrift 3 2 14 2" xfId="51945" xr:uid="{00000000-0005-0000-0000-0000D1CA0000}"/>
    <cellStyle name="Überschrift 3 2 15" xfId="51946" xr:uid="{00000000-0005-0000-0000-0000D2CA0000}"/>
    <cellStyle name="Überschrift 3 2 15 2" xfId="51947" xr:uid="{00000000-0005-0000-0000-0000D3CA0000}"/>
    <cellStyle name="Überschrift 3 2 16" xfId="51948" xr:uid="{00000000-0005-0000-0000-0000D4CA0000}"/>
    <cellStyle name="Überschrift 3 2 16 2" xfId="51949" xr:uid="{00000000-0005-0000-0000-0000D5CA0000}"/>
    <cellStyle name="Überschrift 3 2 17" xfId="51950" xr:uid="{00000000-0005-0000-0000-0000D6CA0000}"/>
    <cellStyle name="Überschrift 3 2 17 2" xfId="51951" xr:uid="{00000000-0005-0000-0000-0000D7CA0000}"/>
    <cellStyle name="Überschrift 3 2 18" xfId="51952" xr:uid="{00000000-0005-0000-0000-0000D8CA0000}"/>
    <cellStyle name="Überschrift 3 2 18 2" xfId="51953" xr:uid="{00000000-0005-0000-0000-0000D9CA0000}"/>
    <cellStyle name="Überschrift 3 2 19" xfId="51954" xr:uid="{00000000-0005-0000-0000-0000DACA0000}"/>
    <cellStyle name="Überschrift 3 2 2" xfId="51955" xr:uid="{00000000-0005-0000-0000-0000DBCA0000}"/>
    <cellStyle name="Überschrift 3 2 2 2" xfId="51956" xr:uid="{00000000-0005-0000-0000-0000DCCA0000}"/>
    <cellStyle name="Überschrift 3 2 3" xfId="51957" xr:uid="{00000000-0005-0000-0000-0000DDCA0000}"/>
    <cellStyle name="Überschrift 3 2 3 2" xfId="51958" xr:uid="{00000000-0005-0000-0000-0000DECA0000}"/>
    <cellStyle name="Überschrift 3 2 4" xfId="51959" xr:uid="{00000000-0005-0000-0000-0000DFCA0000}"/>
    <cellStyle name="Überschrift 3 2 4 2" xfId="51960" xr:uid="{00000000-0005-0000-0000-0000E0CA0000}"/>
    <cellStyle name="Überschrift 3 2 5" xfId="51961" xr:uid="{00000000-0005-0000-0000-0000E1CA0000}"/>
    <cellStyle name="Überschrift 3 2 5 2" xfId="51962" xr:uid="{00000000-0005-0000-0000-0000E2CA0000}"/>
    <cellStyle name="Überschrift 3 2 6" xfId="51963" xr:uid="{00000000-0005-0000-0000-0000E3CA0000}"/>
    <cellStyle name="Überschrift 3 2 6 2" xfId="51964" xr:uid="{00000000-0005-0000-0000-0000E4CA0000}"/>
    <cellStyle name="Überschrift 3 2 7" xfId="51965" xr:uid="{00000000-0005-0000-0000-0000E5CA0000}"/>
    <cellStyle name="Überschrift 3 2 7 2" xfId="51966" xr:uid="{00000000-0005-0000-0000-0000E6CA0000}"/>
    <cellStyle name="Überschrift 3 2 8" xfId="51967" xr:uid="{00000000-0005-0000-0000-0000E7CA0000}"/>
    <cellStyle name="Überschrift 3 2 8 2" xfId="51968" xr:uid="{00000000-0005-0000-0000-0000E8CA0000}"/>
    <cellStyle name="Überschrift 3 2 9" xfId="51969" xr:uid="{00000000-0005-0000-0000-0000E9CA0000}"/>
    <cellStyle name="Überschrift 3 2 9 2" xfId="51970" xr:uid="{00000000-0005-0000-0000-0000EACA0000}"/>
    <cellStyle name="Überschrift 3 20" xfId="51971" xr:uid="{00000000-0005-0000-0000-0000EBCA0000}"/>
    <cellStyle name="Überschrift 3 3" xfId="51972" xr:uid="{00000000-0005-0000-0000-0000ECCA0000}"/>
    <cellStyle name="Überschrift 3 3 2" xfId="51973" xr:uid="{00000000-0005-0000-0000-0000EDCA0000}"/>
    <cellStyle name="Überschrift 3 4" xfId="51974" xr:uid="{00000000-0005-0000-0000-0000EECA0000}"/>
    <cellStyle name="Überschrift 3 4 2" xfId="51975" xr:uid="{00000000-0005-0000-0000-0000EFCA0000}"/>
    <cellStyle name="Überschrift 3 5" xfId="51976" xr:uid="{00000000-0005-0000-0000-0000F0CA0000}"/>
    <cellStyle name="Überschrift 3 5 2" xfId="51977" xr:uid="{00000000-0005-0000-0000-0000F1CA0000}"/>
    <cellStyle name="Überschrift 3 6" xfId="51978" xr:uid="{00000000-0005-0000-0000-0000F2CA0000}"/>
    <cellStyle name="Überschrift 3 6 2" xfId="51979" xr:uid="{00000000-0005-0000-0000-0000F3CA0000}"/>
    <cellStyle name="Überschrift 3 7" xfId="51980" xr:uid="{00000000-0005-0000-0000-0000F4CA0000}"/>
    <cellStyle name="Überschrift 3 7 2" xfId="51981" xr:uid="{00000000-0005-0000-0000-0000F5CA0000}"/>
    <cellStyle name="Überschrift 3 8" xfId="51982" xr:uid="{00000000-0005-0000-0000-0000F6CA0000}"/>
    <cellStyle name="Überschrift 3 8 2" xfId="51983" xr:uid="{00000000-0005-0000-0000-0000F7CA0000}"/>
    <cellStyle name="Überschrift 3 9" xfId="51984" xr:uid="{00000000-0005-0000-0000-0000F8CA0000}"/>
    <cellStyle name="Überschrift 3 9 2" xfId="51985" xr:uid="{00000000-0005-0000-0000-0000F9CA0000}"/>
    <cellStyle name="Überschrift 3_FROM LOCAL GAAP  TO IFRS" xfId="51986" xr:uid="{00000000-0005-0000-0000-0000FACA0000}"/>
    <cellStyle name="Überschrift 4" xfId="51987" xr:uid="{00000000-0005-0000-0000-0000FBCA0000}"/>
    <cellStyle name="underline" xfId="51988" xr:uid="{00000000-0005-0000-0000-0000FCCA0000}"/>
    <cellStyle name="Underscore" xfId="198" xr:uid="{00000000-0005-0000-0000-0000FDCA0000}"/>
    <cellStyle name="Underscore 10" xfId="51989" xr:uid="{00000000-0005-0000-0000-0000FECA0000}"/>
    <cellStyle name="Underscore 10 2" xfId="51990" xr:uid="{00000000-0005-0000-0000-0000FFCA0000}"/>
    <cellStyle name="Underscore 11" xfId="51991" xr:uid="{00000000-0005-0000-0000-000000CB0000}"/>
    <cellStyle name="Underscore 11 2" xfId="51992" xr:uid="{00000000-0005-0000-0000-000001CB0000}"/>
    <cellStyle name="Underscore 12" xfId="51993" xr:uid="{00000000-0005-0000-0000-000002CB0000}"/>
    <cellStyle name="Underscore 12 2" xfId="51994" xr:uid="{00000000-0005-0000-0000-000003CB0000}"/>
    <cellStyle name="Underscore 13" xfId="51995" xr:uid="{00000000-0005-0000-0000-000004CB0000}"/>
    <cellStyle name="Underscore 13 2" xfId="51996" xr:uid="{00000000-0005-0000-0000-000005CB0000}"/>
    <cellStyle name="Underscore 14" xfId="51997" xr:uid="{00000000-0005-0000-0000-000006CB0000}"/>
    <cellStyle name="Underscore 14 2" xfId="51998" xr:uid="{00000000-0005-0000-0000-000007CB0000}"/>
    <cellStyle name="Underscore 15" xfId="51999" xr:uid="{00000000-0005-0000-0000-000008CB0000}"/>
    <cellStyle name="Underscore 15 2" xfId="52000" xr:uid="{00000000-0005-0000-0000-000009CB0000}"/>
    <cellStyle name="Underscore 16" xfId="52001" xr:uid="{00000000-0005-0000-0000-00000ACB0000}"/>
    <cellStyle name="Underscore 16 2" xfId="52002" xr:uid="{00000000-0005-0000-0000-00000BCB0000}"/>
    <cellStyle name="Underscore 17" xfId="52003" xr:uid="{00000000-0005-0000-0000-00000CCB0000}"/>
    <cellStyle name="Underscore 17 2" xfId="52004" xr:uid="{00000000-0005-0000-0000-00000DCB0000}"/>
    <cellStyle name="Underscore 18" xfId="52005" xr:uid="{00000000-0005-0000-0000-00000ECB0000}"/>
    <cellStyle name="Underscore 18 2" xfId="52006" xr:uid="{00000000-0005-0000-0000-00000FCB0000}"/>
    <cellStyle name="Underscore 19" xfId="52007" xr:uid="{00000000-0005-0000-0000-000010CB0000}"/>
    <cellStyle name="Underscore 19 2" xfId="52008" xr:uid="{00000000-0005-0000-0000-000011CB0000}"/>
    <cellStyle name="Underscore 2" xfId="52009" xr:uid="{00000000-0005-0000-0000-000012CB0000}"/>
    <cellStyle name="Underscore 2 10" xfId="52010" xr:uid="{00000000-0005-0000-0000-000013CB0000}"/>
    <cellStyle name="Underscore 2 10 2" xfId="52011" xr:uid="{00000000-0005-0000-0000-000014CB0000}"/>
    <cellStyle name="Underscore 2 11" xfId="52012" xr:uid="{00000000-0005-0000-0000-000015CB0000}"/>
    <cellStyle name="Underscore 2 11 2" xfId="52013" xr:uid="{00000000-0005-0000-0000-000016CB0000}"/>
    <cellStyle name="Underscore 2 12" xfId="52014" xr:uid="{00000000-0005-0000-0000-000017CB0000}"/>
    <cellStyle name="Underscore 2 2" xfId="52015" xr:uid="{00000000-0005-0000-0000-000018CB0000}"/>
    <cellStyle name="Underscore 2 2 2" xfId="52016" xr:uid="{00000000-0005-0000-0000-000019CB0000}"/>
    <cellStyle name="Underscore 2 3" xfId="52017" xr:uid="{00000000-0005-0000-0000-00001ACB0000}"/>
    <cellStyle name="Underscore 2 3 2" xfId="52018" xr:uid="{00000000-0005-0000-0000-00001BCB0000}"/>
    <cellStyle name="Underscore 2 4" xfId="52019" xr:uid="{00000000-0005-0000-0000-00001CCB0000}"/>
    <cellStyle name="Underscore 2 4 2" xfId="52020" xr:uid="{00000000-0005-0000-0000-00001DCB0000}"/>
    <cellStyle name="Underscore 2 5" xfId="52021" xr:uid="{00000000-0005-0000-0000-00001ECB0000}"/>
    <cellStyle name="Underscore 2 5 2" xfId="52022" xr:uid="{00000000-0005-0000-0000-00001FCB0000}"/>
    <cellStyle name="Underscore 2 6" xfId="52023" xr:uid="{00000000-0005-0000-0000-000020CB0000}"/>
    <cellStyle name="Underscore 2 6 2" xfId="52024" xr:uid="{00000000-0005-0000-0000-000021CB0000}"/>
    <cellStyle name="Underscore 2 7" xfId="52025" xr:uid="{00000000-0005-0000-0000-000022CB0000}"/>
    <cellStyle name="Underscore 2 7 2" xfId="52026" xr:uid="{00000000-0005-0000-0000-000023CB0000}"/>
    <cellStyle name="Underscore 2 8" xfId="52027" xr:uid="{00000000-0005-0000-0000-000024CB0000}"/>
    <cellStyle name="Underscore 2 8 2" xfId="52028" xr:uid="{00000000-0005-0000-0000-000025CB0000}"/>
    <cellStyle name="Underscore 2 9" xfId="52029" xr:uid="{00000000-0005-0000-0000-000026CB0000}"/>
    <cellStyle name="Underscore 2 9 2" xfId="52030" xr:uid="{00000000-0005-0000-0000-000027CB0000}"/>
    <cellStyle name="Underscore 20" xfId="52031" xr:uid="{00000000-0005-0000-0000-000028CB0000}"/>
    <cellStyle name="Underscore 20 2" xfId="52032" xr:uid="{00000000-0005-0000-0000-000029CB0000}"/>
    <cellStyle name="Underscore 21" xfId="52033" xr:uid="{00000000-0005-0000-0000-00002ACB0000}"/>
    <cellStyle name="Underscore 21 2" xfId="52034" xr:uid="{00000000-0005-0000-0000-00002BCB0000}"/>
    <cellStyle name="Underscore 22" xfId="52035" xr:uid="{00000000-0005-0000-0000-00002CCB0000}"/>
    <cellStyle name="Underscore 3" xfId="52036" xr:uid="{00000000-0005-0000-0000-00002DCB0000}"/>
    <cellStyle name="Underscore 3 2" xfId="52037" xr:uid="{00000000-0005-0000-0000-00002ECB0000}"/>
    <cellStyle name="Underscore 4" xfId="52038" xr:uid="{00000000-0005-0000-0000-00002FCB0000}"/>
    <cellStyle name="Underscore 4 2" xfId="52039" xr:uid="{00000000-0005-0000-0000-000030CB0000}"/>
    <cellStyle name="Underscore 5" xfId="52040" xr:uid="{00000000-0005-0000-0000-000031CB0000}"/>
    <cellStyle name="Underscore 5 2" xfId="52041" xr:uid="{00000000-0005-0000-0000-000032CB0000}"/>
    <cellStyle name="Underscore 6" xfId="52042" xr:uid="{00000000-0005-0000-0000-000033CB0000}"/>
    <cellStyle name="Underscore 6 2" xfId="52043" xr:uid="{00000000-0005-0000-0000-000034CB0000}"/>
    <cellStyle name="Underscore 7" xfId="52044" xr:uid="{00000000-0005-0000-0000-000035CB0000}"/>
    <cellStyle name="Underscore 7 2" xfId="52045" xr:uid="{00000000-0005-0000-0000-000036CB0000}"/>
    <cellStyle name="Underscore 8" xfId="52046" xr:uid="{00000000-0005-0000-0000-000037CB0000}"/>
    <cellStyle name="Underscore 8 2" xfId="52047" xr:uid="{00000000-0005-0000-0000-000038CB0000}"/>
    <cellStyle name="Underscore 9" xfId="52048" xr:uid="{00000000-0005-0000-0000-000039CB0000}"/>
    <cellStyle name="Underscore 9 2" xfId="52049" xr:uid="{00000000-0005-0000-0000-00003ACB0000}"/>
    <cellStyle name="Unit" xfId="199" xr:uid="{00000000-0005-0000-0000-00003BCB0000}"/>
    <cellStyle name="UploadThisRowValue" xfId="200" xr:uid="{00000000-0005-0000-0000-00003CCB0000}"/>
    <cellStyle name="Utdata" xfId="52050" xr:uid="{00000000-0005-0000-0000-00003DCB0000}"/>
    <cellStyle name="Uwaga" xfId="52051" xr:uid="{00000000-0005-0000-0000-00003ECB0000}"/>
    <cellStyle name="Uwaga 2" xfId="52052" xr:uid="{00000000-0005-0000-0000-00003FCB0000}"/>
    <cellStyle name="Uwaga 2 2" xfId="52053" xr:uid="{00000000-0005-0000-0000-000040CB0000}"/>
    <cellStyle name="Uwaga 2 2 2" xfId="52054" xr:uid="{00000000-0005-0000-0000-000041CB0000}"/>
    <cellStyle name="Uwaga 2 2 2 2" xfId="52055" xr:uid="{00000000-0005-0000-0000-000042CB0000}"/>
    <cellStyle name="Uwaga 2 2 3" xfId="52056" xr:uid="{00000000-0005-0000-0000-000043CB0000}"/>
    <cellStyle name="Uwaga 2 2 3 2" xfId="52057" xr:uid="{00000000-0005-0000-0000-000044CB0000}"/>
    <cellStyle name="Uwaga 2 2 4" xfId="52058" xr:uid="{00000000-0005-0000-0000-000045CB0000}"/>
    <cellStyle name="Uwaga 2 2 4 2" xfId="52059" xr:uid="{00000000-0005-0000-0000-000046CB0000}"/>
    <cellStyle name="Uwaga 2 2 5" xfId="52060" xr:uid="{00000000-0005-0000-0000-000047CB0000}"/>
    <cellStyle name="Uwaga 2 2 5 2" xfId="52061" xr:uid="{00000000-0005-0000-0000-000048CB0000}"/>
    <cellStyle name="Uwaga 2 2 6" xfId="52062" xr:uid="{00000000-0005-0000-0000-000049CB0000}"/>
    <cellStyle name="Uwaga 2 3" xfId="52063" xr:uid="{00000000-0005-0000-0000-00004ACB0000}"/>
    <cellStyle name="Uwaga 2 3 2" xfId="52064" xr:uid="{00000000-0005-0000-0000-00004BCB0000}"/>
    <cellStyle name="Uwaga 2 4" xfId="52065" xr:uid="{00000000-0005-0000-0000-00004CCB0000}"/>
    <cellStyle name="Uwaga 2 4 2" xfId="52066" xr:uid="{00000000-0005-0000-0000-00004DCB0000}"/>
    <cellStyle name="Uwaga 2 5" xfId="52067" xr:uid="{00000000-0005-0000-0000-00004ECB0000}"/>
    <cellStyle name="Uwaga 2 5 2" xfId="52068" xr:uid="{00000000-0005-0000-0000-00004FCB0000}"/>
    <cellStyle name="Uwaga 2 6" xfId="52069" xr:uid="{00000000-0005-0000-0000-000050CB0000}"/>
    <cellStyle name="Uwaga 2 6 2" xfId="52070" xr:uid="{00000000-0005-0000-0000-000051CB0000}"/>
    <cellStyle name="Uwaga 2 7" xfId="52071" xr:uid="{00000000-0005-0000-0000-000052CB0000}"/>
    <cellStyle name="Uwaga 3" xfId="52072" xr:uid="{00000000-0005-0000-0000-000053CB0000}"/>
    <cellStyle name="Uwaga 3 2" xfId="52073" xr:uid="{00000000-0005-0000-0000-000054CB0000}"/>
    <cellStyle name="Uwaga 3 2 2" xfId="52074" xr:uid="{00000000-0005-0000-0000-000055CB0000}"/>
    <cellStyle name="Uwaga 3 2 2 2" xfId="52075" xr:uid="{00000000-0005-0000-0000-000056CB0000}"/>
    <cellStyle name="Uwaga 3 2 3" xfId="52076" xr:uid="{00000000-0005-0000-0000-000057CB0000}"/>
    <cellStyle name="Uwaga 3 2 3 2" xfId="52077" xr:uid="{00000000-0005-0000-0000-000058CB0000}"/>
    <cellStyle name="Uwaga 3 2 4" xfId="52078" xr:uid="{00000000-0005-0000-0000-000059CB0000}"/>
    <cellStyle name="Uwaga 3 2 4 2" xfId="52079" xr:uid="{00000000-0005-0000-0000-00005ACB0000}"/>
    <cellStyle name="Uwaga 3 2 5" xfId="52080" xr:uid="{00000000-0005-0000-0000-00005BCB0000}"/>
    <cellStyle name="Uwaga 3 2 5 2" xfId="52081" xr:uid="{00000000-0005-0000-0000-00005CCB0000}"/>
    <cellStyle name="Uwaga 3 2 6" xfId="52082" xr:uid="{00000000-0005-0000-0000-00005DCB0000}"/>
    <cellStyle name="Uwaga 3 3" xfId="52083" xr:uid="{00000000-0005-0000-0000-00005ECB0000}"/>
    <cellStyle name="Uwaga 3 3 2" xfId="52084" xr:uid="{00000000-0005-0000-0000-00005FCB0000}"/>
    <cellStyle name="Uwaga 3 4" xfId="52085" xr:uid="{00000000-0005-0000-0000-000060CB0000}"/>
    <cellStyle name="Uwaga 3 4 2" xfId="52086" xr:uid="{00000000-0005-0000-0000-000061CB0000}"/>
    <cellStyle name="Uwaga 3 5" xfId="52087" xr:uid="{00000000-0005-0000-0000-000062CB0000}"/>
    <cellStyle name="Uwaga 3 5 2" xfId="52088" xr:uid="{00000000-0005-0000-0000-000063CB0000}"/>
    <cellStyle name="Uwaga 3 6" xfId="52089" xr:uid="{00000000-0005-0000-0000-000064CB0000}"/>
    <cellStyle name="Uwaga 3 6 2" xfId="52090" xr:uid="{00000000-0005-0000-0000-000065CB0000}"/>
    <cellStyle name="Uwaga 3 7" xfId="52091" xr:uid="{00000000-0005-0000-0000-000066CB0000}"/>
    <cellStyle name="Uwaga 4" xfId="52092" xr:uid="{00000000-0005-0000-0000-000067CB0000}"/>
    <cellStyle name="Uwaga 4 2" xfId="52093" xr:uid="{00000000-0005-0000-0000-000068CB0000}"/>
    <cellStyle name="Uwaga 4 2 2" xfId="52094" xr:uid="{00000000-0005-0000-0000-000069CB0000}"/>
    <cellStyle name="Uwaga 4 3" xfId="52095" xr:uid="{00000000-0005-0000-0000-00006ACB0000}"/>
    <cellStyle name="Uwaga 5" xfId="52096" xr:uid="{00000000-0005-0000-0000-00006BCB0000}"/>
    <cellStyle name="Uwaga 6" xfId="52097" xr:uid="{00000000-0005-0000-0000-00006CCB0000}"/>
    <cellStyle name="Uwaga 7" xfId="52098" xr:uid="{00000000-0005-0000-0000-00006DCB0000}"/>
    <cellStyle name="Valido" xfId="52099" xr:uid="{00000000-0005-0000-0000-00006ECB0000}"/>
    <cellStyle name="Valore non valido 2" xfId="52100" xr:uid="{00000000-0005-0000-0000-00006FCB0000}"/>
    <cellStyle name="Valore non valido 3" xfId="52101" xr:uid="{00000000-0005-0000-0000-000070CB0000}"/>
    <cellStyle name="Valore non valido 4" xfId="52102" xr:uid="{00000000-0005-0000-0000-000071CB0000}"/>
    <cellStyle name="Valore valido 2" xfId="52103" xr:uid="{00000000-0005-0000-0000-000072CB0000}"/>
    <cellStyle name="Valore valido 3" xfId="52104" xr:uid="{00000000-0005-0000-0000-000073CB0000}"/>
    <cellStyle name="Valore valido 4" xfId="52105" xr:uid="{00000000-0005-0000-0000-000074CB0000}"/>
    <cellStyle name="VALORI" xfId="52106" xr:uid="{00000000-0005-0000-0000-000075CB0000}"/>
    <cellStyle name="Valuta (0)_ dettaglio ammortamenti Via Imp" xfId="52107" xr:uid="{00000000-0005-0000-0000-000076CB0000}"/>
    <cellStyle name="Valuta [0]_Bilancio 2003" xfId="52108" xr:uid="{00000000-0005-0000-0000-000077CB0000}"/>
    <cellStyle name="Valuta 2" xfId="52109" xr:uid="{00000000-0005-0000-0000-000078CB0000}"/>
    <cellStyle name="Valuta 2 2" xfId="52110" xr:uid="{00000000-0005-0000-0000-000079CB0000}"/>
    <cellStyle name="Valuta 2 3" xfId="52111" xr:uid="{00000000-0005-0000-0000-00007ACB0000}"/>
    <cellStyle name="Valuta 3" xfId="52112" xr:uid="{00000000-0005-0000-0000-00007BCB0000}"/>
    <cellStyle name="Valuta 3 2" xfId="52113" xr:uid="{00000000-0005-0000-0000-00007CCB0000}"/>
    <cellStyle name="Valuta 3 2 2" xfId="52114" xr:uid="{00000000-0005-0000-0000-00007DCB0000}"/>
    <cellStyle name="Valuta 3 2 2 2" xfId="52115" xr:uid="{00000000-0005-0000-0000-00007ECB0000}"/>
    <cellStyle name="Valuta 3 2 2 2 2" xfId="52116" xr:uid="{00000000-0005-0000-0000-00007FCB0000}"/>
    <cellStyle name="Valuta 3 2 2 2 3" xfId="52117" xr:uid="{00000000-0005-0000-0000-000080CB0000}"/>
    <cellStyle name="Valuta 3 2 2 3" xfId="52118" xr:uid="{00000000-0005-0000-0000-000081CB0000}"/>
    <cellStyle name="Valuta 3 2 2 4" xfId="52119" xr:uid="{00000000-0005-0000-0000-000082CB0000}"/>
    <cellStyle name="Valuta 3 2 3" xfId="52120" xr:uid="{00000000-0005-0000-0000-000083CB0000}"/>
    <cellStyle name="Valuta 3 2 3 2" xfId="52121" xr:uid="{00000000-0005-0000-0000-000084CB0000}"/>
    <cellStyle name="Valuta 3 2 3 3" xfId="52122" xr:uid="{00000000-0005-0000-0000-000085CB0000}"/>
    <cellStyle name="Valuta 3 2 4" xfId="52123" xr:uid="{00000000-0005-0000-0000-000086CB0000}"/>
    <cellStyle name="Valuta 3 2 4 2" xfId="52124" xr:uid="{00000000-0005-0000-0000-000087CB0000}"/>
    <cellStyle name="Valuta 3 2 4 3" xfId="52125" xr:uid="{00000000-0005-0000-0000-000088CB0000}"/>
    <cellStyle name="Valuta 3 2 5" xfId="52126" xr:uid="{00000000-0005-0000-0000-000089CB0000}"/>
    <cellStyle name="Valuta 3 2 5 2" xfId="52127" xr:uid="{00000000-0005-0000-0000-00008ACB0000}"/>
    <cellStyle name="Valuta 3 2 5 3" xfId="52128" xr:uid="{00000000-0005-0000-0000-00008BCB0000}"/>
    <cellStyle name="Valuta 3 2 6" xfId="52129" xr:uid="{00000000-0005-0000-0000-00008CCB0000}"/>
    <cellStyle name="Valuta 3 2 7" xfId="52130" xr:uid="{00000000-0005-0000-0000-00008DCB0000}"/>
    <cellStyle name="Valuta 4" xfId="52131" xr:uid="{00000000-0005-0000-0000-00008ECB0000}"/>
    <cellStyle name="Valuta 4 2" xfId="52132" xr:uid="{00000000-0005-0000-0000-00008FCB0000}"/>
    <cellStyle name="Valuta 4 2 2" xfId="52133" xr:uid="{00000000-0005-0000-0000-000090CB0000}"/>
    <cellStyle name="Valuta 4 2 2 2" xfId="52134" xr:uid="{00000000-0005-0000-0000-000091CB0000}"/>
    <cellStyle name="Valuta 4 2 2 3" xfId="52135" xr:uid="{00000000-0005-0000-0000-000092CB0000}"/>
    <cellStyle name="Valuta 4 2 3" xfId="52136" xr:uid="{00000000-0005-0000-0000-000093CB0000}"/>
    <cellStyle name="Valuta 4 2 4" xfId="52137" xr:uid="{00000000-0005-0000-0000-000094CB0000}"/>
    <cellStyle name="Valuta 4 3" xfId="52138" xr:uid="{00000000-0005-0000-0000-000095CB0000}"/>
    <cellStyle name="Valuta 4 3 2" xfId="52139" xr:uid="{00000000-0005-0000-0000-000096CB0000}"/>
    <cellStyle name="Valuta 4 3 3" xfId="52140" xr:uid="{00000000-0005-0000-0000-000097CB0000}"/>
    <cellStyle name="Valuta 4 4" xfId="52141" xr:uid="{00000000-0005-0000-0000-000098CB0000}"/>
    <cellStyle name="Valuta 4 4 2" xfId="52142" xr:uid="{00000000-0005-0000-0000-000099CB0000}"/>
    <cellStyle name="Valuta 4 4 3" xfId="52143" xr:uid="{00000000-0005-0000-0000-00009ACB0000}"/>
    <cellStyle name="Valuta 4 5" xfId="52144" xr:uid="{00000000-0005-0000-0000-00009BCB0000}"/>
    <cellStyle name="Valuta 4 5 2" xfId="52145" xr:uid="{00000000-0005-0000-0000-00009CCB0000}"/>
    <cellStyle name="Valuta 4 5 3" xfId="52146" xr:uid="{00000000-0005-0000-0000-00009DCB0000}"/>
    <cellStyle name="Valuta 4 6" xfId="52147" xr:uid="{00000000-0005-0000-0000-00009ECB0000}"/>
    <cellStyle name="Valuta 4 7" xfId="52148" xr:uid="{00000000-0005-0000-0000-00009FCB0000}"/>
    <cellStyle name="Valuta 5" xfId="52149" xr:uid="{00000000-0005-0000-0000-0000A0CB0000}"/>
    <cellStyle name="Valuta 5 2" xfId="52150" xr:uid="{00000000-0005-0000-0000-0000A1CB0000}"/>
    <cellStyle name="Valuta 5 2 2" xfId="52151" xr:uid="{00000000-0005-0000-0000-0000A2CB0000}"/>
    <cellStyle name="Valuta 5 2 2 2" xfId="52152" xr:uid="{00000000-0005-0000-0000-0000A3CB0000}"/>
    <cellStyle name="Valuta 5 2 2 3" xfId="52153" xr:uid="{00000000-0005-0000-0000-0000A4CB0000}"/>
    <cellStyle name="Valuta 5 2 3" xfId="52154" xr:uid="{00000000-0005-0000-0000-0000A5CB0000}"/>
    <cellStyle name="Valuta 5 2 4" xfId="52155" xr:uid="{00000000-0005-0000-0000-0000A6CB0000}"/>
    <cellStyle name="Valuta 5 3" xfId="52156" xr:uid="{00000000-0005-0000-0000-0000A7CB0000}"/>
    <cellStyle name="Valuta 5 3 2" xfId="52157" xr:uid="{00000000-0005-0000-0000-0000A8CB0000}"/>
    <cellStyle name="Valuta 5 3 3" xfId="52158" xr:uid="{00000000-0005-0000-0000-0000A9CB0000}"/>
    <cellStyle name="Valuta 5 4" xfId="52159" xr:uid="{00000000-0005-0000-0000-0000AACB0000}"/>
    <cellStyle name="Valuta 5 4 2" xfId="52160" xr:uid="{00000000-0005-0000-0000-0000ABCB0000}"/>
    <cellStyle name="Valuta 5 4 3" xfId="52161" xr:uid="{00000000-0005-0000-0000-0000ACCB0000}"/>
    <cellStyle name="Valuta 5 5" xfId="52162" xr:uid="{00000000-0005-0000-0000-0000ADCB0000}"/>
    <cellStyle name="Valuta 5 5 2" xfId="52163" xr:uid="{00000000-0005-0000-0000-0000AECB0000}"/>
    <cellStyle name="Valuta 5 5 3" xfId="52164" xr:uid="{00000000-0005-0000-0000-0000AFCB0000}"/>
    <cellStyle name="Valuta 5 6" xfId="52165" xr:uid="{00000000-0005-0000-0000-0000B0CB0000}"/>
    <cellStyle name="Valuta 5 7" xfId="52166" xr:uid="{00000000-0005-0000-0000-0000B1CB0000}"/>
    <cellStyle name="Valuta 6" xfId="52167" xr:uid="{00000000-0005-0000-0000-0000B2CB0000}"/>
    <cellStyle name="Valuta 6 2" xfId="52168" xr:uid="{00000000-0005-0000-0000-0000B3CB0000}"/>
    <cellStyle name="Valuta 6 2 2" xfId="52169" xr:uid="{00000000-0005-0000-0000-0000B4CB0000}"/>
    <cellStyle name="Valuta 6 2 2 2" xfId="52170" xr:uid="{00000000-0005-0000-0000-0000B5CB0000}"/>
    <cellStyle name="Valuta 6 2 2 3" xfId="52171" xr:uid="{00000000-0005-0000-0000-0000B6CB0000}"/>
    <cellStyle name="Valuta 6 2 3" xfId="52172" xr:uid="{00000000-0005-0000-0000-0000B7CB0000}"/>
    <cellStyle name="Valuta 6 2 4" xfId="52173" xr:uid="{00000000-0005-0000-0000-0000B8CB0000}"/>
    <cellStyle name="Valuta 6 3" xfId="52174" xr:uid="{00000000-0005-0000-0000-0000B9CB0000}"/>
    <cellStyle name="Valuta 6 3 2" xfId="52175" xr:uid="{00000000-0005-0000-0000-0000BACB0000}"/>
    <cellStyle name="Valuta 6 3 3" xfId="52176" xr:uid="{00000000-0005-0000-0000-0000BBCB0000}"/>
    <cellStyle name="Valuta 6 4" xfId="52177" xr:uid="{00000000-0005-0000-0000-0000BCCB0000}"/>
    <cellStyle name="Valuta 6 4 2" xfId="52178" xr:uid="{00000000-0005-0000-0000-0000BDCB0000}"/>
    <cellStyle name="Valuta 6 4 3" xfId="52179" xr:uid="{00000000-0005-0000-0000-0000BECB0000}"/>
    <cellStyle name="Valuta 6 5" xfId="52180" xr:uid="{00000000-0005-0000-0000-0000BFCB0000}"/>
    <cellStyle name="Valuta 6 5 2" xfId="52181" xr:uid="{00000000-0005-0000-0000-0000C0CB0000}"/>
    <cellStyle name="Valuta 6 5 3" xfId="52182" xr:uid="{00000000-0005-0000-0000-0000C1CB0000}"/>
    <cellStyle name="Valuta 6 6" xfId="52183" xr:uid="{00000000-0005-0000-0000-0000C2CB0000}"/>
    <cellStyle name="Valuta 6 7" xfId="52184" xr:uid="{00000000-0005-0000-0000-0000C3CB0000}"/>
    <cellStyle name="Varningstext" xfId="52185" xr:uid="{00000000-0005-0000-0000-0000C4CB0000}"/>
    <cellStyle name="Vérification" xfId="52186" xr:uid="{00000000-0005-0000-0000-0000C5CB0000}"/>
    <cellStyle name="Vérification 2" xfId="52187" xr:uid="{00000000-0005-0000-0000-0000C6CB0000}"/>
    <cellStyle name="Vérification 3" xfId="52188" xr:uid="{00000000-0005-0000-0000-0000C7CB0000}"/>
    <cellStyle name="Verknüpfte Zelle" xfId="52189" xr:uid="{00000000-0005-0000-0000-0000C8CB0000}"/>
    <cellStyle name="Vertical" xfId="201" xr:uid="{00000000-0005-0000-0000-0000C9CB0000}"/>
    <cellStyle name="Virgola 2" xfId="52190" xr:uid="{00000000-0005-0000-0000-0000CACB0000}"/>
    <cellStyle name="Virgola_6 D.Evol. " xfId="52191" xr:uid="{00000000-0005-0000-0000-0000CBCB0000}"/>
    <cellStyle name="Vírgula_200612-IFRS" xfId="52192" xr:uid="{00000000-0005-0000-0000-0000CCCB0000}"/>
    <cellStyle name="Virgule fixe" xfId="52193" xr:uid="{00000000-0005-0000-0000-0000CDCB0000}"/>
    <cellStyle name="w12" xfId="202" xr:uid="{00000000-0005-0000-0000-0000CECB0000}"/>
    <cellStyle name="w12 2" xfId="52194" xr:uid="{00000000-0005-0000-0000-0000CFCB0000}"/>
    <cellStyle name="w12 3" xfId="52195" xr:uid="{00000000-0005-0000-0000-0000D0CB0000}"/>
    <cellStyle name="Währung [0]_ Outlook Austria Hungary" xfId="52196" xr:uid="{00000000-0005-0000-0000-0000D1CB0000}"/>
    <cellStyle name="Währung 2" xfId="52197" xr:uid="{00000000-0005-0000-0000-0000D2CB0000}"/>
    <cellStyle name="Währung_ Outlook Austria Hungary" xfId="52198" xr:uid="{00000000-0005-0000-0000-0000D3CB0000}"/>
    <cellStyle name="Walutowy 2" xfId="52199" xr:uid="{00000000-0005-0000-0000-0000D4CB0000}"/>
    <cellStyle name="Warnender Text" xfId="52200" xr:uid="{00000000-0005-0000-0000-0000D5CB0000}"/>
    <cellStyle name="Warnender Text 2" xfId="52201" xr:uid="{00000000-0005-0000-0000-0000D6CB0000}"/>
    <cellStyle name="Warnender Text 3" xfId="52202" xr:uid="{00000000-0005-0000-0000-0000D7CB0000}"/>
    <cellStyle name="Warning Text 2" xfId="52203" xr:uid="{00000000-0005-0000-0000-0000D8CB0000}"/>
    <cellStyle name="Warning Text 3" xfId="52204" xr:uid="{00000000-0005-0000-0000-0000D9CB0000}"/>
    <cellStyle name="Warning Text 4" xfId="52205" xr:uid="{00000000-0005-0000-0000-0000DACB0000}"/>
    <cellStyle name="Warning Text 5" xfId="52206" xr:uid="{00000000-0005-0000-0000-0000DBCB0000}"/>
    <cellStyle name="Warning Text 6" xfId="52207" xr:uid="{00000000-0005-0000-0000-0000DCCB0000}"/>
    <cellStyle name="White" xfId="52208" xr:uid="{00000000-0005-0000-0000-0000DDCB0000}"/>
    <cellStyle name="WIP" xfId="52209" xr:uid="{00000000-0005-0000-0000-0000DECB0000}"/>
    <cellStyle name="wrap" xfId="52210" xr:uid="{00000000-0005-0000-0000-0000DFCB0000}"/>
    <cellStyle name="Year#" xfId="52211" xr:uid="{00000000-0005-0000-0000-0000E0CB0000}"/>
    <cellStyle name="YearInput" xfId="52212" xr:uid="{00000000-0005-0000-0000-0000E1CB0000}"/>
    <cellStyle name="YearInput 2" xfId="52213" xr:uid="{00000000-0005-0000-0000-0000E2CB0000}"/>
    <cellStyle name="YearInput 3" xfId="52214" xr:uid="{00000000-0005-0000-0000-0000E3CB0000}"/>
    <cellStyle name="yellow" xfId="52215" xr:uid="{00000000-0005-0000-0000-0000E4CB0000}"/>
    <cellStyle name="Zelle überprüfen" xfId="52216" xr:uid="{00000000-0005-0000-0000-0000E5CB0000}"/>
    <cellStyle name="Złe" xfId="52217" xr:uid="{00000000-0005-0000-0000-0000E6CB0000}"/>
    <cellStyle name="Złe 2" xfId="52218" xr:uid="{00000000-0005-0000-0000-0000E7CB0000}"/>
    <cellStyle name="Złe 3" xfId="52219" xr:uid="{00000000-0005-0000-0000-0000E8CB0000}"/>
    <cellStyle name="Złe 4" xfId="52220" xr:uid="{00000000-0005-0000-0000-0000E9CB0000}"/>
    <cellStyle name="Złe 5" xfId="52221" xr:uid="{00000000-0005-0000-0000-0000EACB0000}"/>
    <cellStyle name="Βασικό_ERV_VESO&amp;ESCAPE" xfId="52222" xr:uid="{00000000-0005-0000-0000-0000EBCB0000}"/>
    <cellStyle name="アクセント 1" xfId="203" xr:uid="{00000000-0005-0000-0000-0000ECCB0000}"/>
    <cellStyle name="アクセント 2" xfId="204" xr:uid="{00000000-0005-0000-0000-0000EDCB0000}"/>
    <cellStyle name="アクセント 3" xfId="205" xr:uid="{00000000-0005-0000-0000-0000EECB0000}"/>
    <cellStyle name="アクセント 4" xfId="206" xr:uid="{00000000-0005-0000-0000-0000EFCB0000}"/>
    <cellStyle name="アクセント 5" xfId="207" xr:uid="{00000000-0005-0000-0000-0000F0CB0000}"/>
    <cellStyle name="アクセント 6" xfId="208" xr:uid="{00000000-0005-0000-0000-0000F1CB0000}"/>
    <cellStyle name="タイトル" xfId="209" xr:uid="{00000000-0005-0000-0000-0000F2CB0000}"/>
    <cellStyle name="チェック セル" xfId="210" xr:uid="{00000000-0005-0000-0000-0000F3CB0000}"/>
    <cellStyle name="どちらでもない" xfId="211" xr:uid="{00000000-0005-0000-0000-0000F4CB0000}"/>
    <cellStyle name="メモ" xfId="212" xr:uid="{00000000-0005-0000-0000-0000F5CB0000}"/>
    <cellStyle name="リンク セル" xfId="213" xr:uid="{00000000-0005-0000-0000-0000F6CB0000}"/>
    <cellStyle name="콤마 [0]_10' 0.26D MS" xfId="52223" xr:uid="{00000000-0005-0000-0000-0000F7CB0000}"/>
    <cellStyle name="콤마_10' 0.26D MS" xfId="52224" xr:uid="{00000000-0005-0000-0000-0000F8CB0000}"/>
    <cellStyle name="표준_RH_040928_Att2model Q30_updated(Unused leaves)" xfId="52225" xr:uid="{00000000-0005-0000-0000-0000F9CB0000}"/>
    <cellStyle name="入力" xfId="214" xr:uid="{00000000-0005-0000-0000-0000FACB0000}"/>
    <cellStyle name="出力" xfId="215" xr:uid="{00000000-0005-0000-0000-0000FBCB0000}"/>
    <cellStyle name="千位分隔[0]_2000_Budgetnew" xfId="52226" xr:uid="{00000000-0005-0000-0000-0000FCCB0000}"/>
    <cellStyle name="千位分隔_2000_Budgetnew" xfId="52227" xr:uid="{00000000-0005-0000-0000-0000FDCB0000}"/>
    <cellStyle name="常规_Capex analysis 2004" xfId="52228" xr:uid="{00000000-0005-0000-0000-0000FECB0000}"/>
    <cellStyle name="悪い" xfId="216" xr:uid="{00000000-0005-0000-0000-0000FFCB0000}"/>
    <cellStyle name="未定義" xfId="217" xr:uid="{00000000-0005-0000-0000-000000CC0000}"/>
    <cellStyle name="桁区切り [0.00]_Attachment 2 to instructions - Tool for analysis and review" xfId="52229" xr:uid="{00000000-0005-0000-0000-000001CC0000}"/>
    <cellStyle name="桁区切り_Attachment 2 to instructions - Tool for analysis and review" xfId="52230" xr:uid="{00000000-0005-0000-0000-000002CC0000}"/>
    <cellStyle name="標徨嬀　⸀　　" xfId="218" xr:uid="{00000000-0005-0000-0000-000003CC0000}"/>
    <cellStyle name="標準_Attachment 2 to instructions - Tool for analysis and review" xfId="52231" xr:uid="{00000000-0005-0000-0000-000004CC0000}"/>
    <cellStyle name="良い" xfId="219" xr:uid="{00000000-0005-0000-0000-000005CC0000}"/>
    <cellStyle name="見出し 1" xfId="220" xr:uid="{00000000-0005-0000-0000-000006CC0000}"/>
    <cellStyle name="見出し 2" xfId="221" xr:uid="{00000000-0005-0000-0000-000007CC0000}"/>
    <cellStyle name="見出し 3" xfId="222" xr:uid="{00000000-0005-0000-0000-000008CC0000}"/>
    <cellStyle name="見出し 3 10" xfId="52232" xr:uid="{00000000-0005-0000-0000-000009CC0000}"/>
    <cellStyle name="見出し 3 10 2" xfId="52233" xr:uid="{00000000-0005-0000-0000-00000ACC0000}"/>
    <cellStyle name="見出し 3 11" xfId="52234" xr:uid="{00000000-0005-0000-0000-00000BCC0000}"/>
    <cellStyle name="見出し 3 11 2" xfId="52235" xr:uid="{00000000-0005-0000-0000-00000CCC0000}"/>
    <cellStyle name="見出し 3 12" xfId="52236" xr:uid="{00000000-0005-0000-0000-00000DCC0000}"/>
    <cellStyle name="見出し 3 12 2" xfId="52237" xr:uid="{00000000-0005-0000-0000-00000ECC0000}"/>
    <cellStyle name="見出し 3 13" xfId="52238" xr:uid="{00000000-0005-0000-0000-00000FCC0000}"/>
    <cellStyle name="見出し 3 13 2" xfId="52239" xr:uid="{00000000-0005-0000-0000-000010CC0000}"/>
    <cellStyle name="見出し 3 14" xfId="52240" xr:uid="{00000000-0005-0000-0000-000011CC0000}"/>
    <cellStyle name="見出し 3 14 2" xfId="52241" xr:uid="{00000000-0005-0000-0000-000012CC0000}"/>
    <cellStyle name="見出し 3 15" xfId="52242" xr:uid="{00000000-0005-0000-0000-000013CC0000}"/>
    <cellStyle name="見出し 3 15 2" xfId="52243" xr:uid="{00000000-0005-0000-0000-000014CC0000}"/>
    <cellStyle name="見出し 3 16" xfId="52244" xr:uid="{00000000-0005-0000-0000-000015CC0000}"/>
    <cellStyle name="見出し 3 16 2" xfId="52245" xr:uid="{00000000-0005-0000-0000-000016CC0000}"/>
    <cellStyle name="見出し 3 17" xfId="52246" xr:uid="{00000000-0005-0000-0000-000017CC0000}"/>
    <cellStyle name="見出し 3 17 2" xfId="52247" xr:uid="{00000000-0005-0000-0000-000018CC0000}"/>
    <cellStyle name="見出し 3 18" xfId="52248" xr:uid="{00000000-0005-0000-0000-000019CC0000}"/>
    <cellStyle name="見出し 3 18 2" xfId="52249" xr:uid="{00000000-0005-0000-0000-00001ACC0000}"/>
    <cellStyle name="見出し 3 19" xfId="52250" xr:uid="{00000000-0005-0000-0000-00001BCC0000}"/>
    <cellStyle name="見出し 3 2" xfId="52251" xr:uid="{00000000-0005-0000-0000-00001CCC0000}"/>
    <cellStyle name="見出し 3 2 2" xfId="52252" xr:uid="{00000000-0005-0000-0000-00001DCC0000}"/>
    <cellStyle name="見出し 3 3" xfId="52253" xr:uid="{00000000-0005-0000-0000-00001ECC0000}"/>
    <cellStyle name="見出し 3 3 2" xfId="52254" xr:uid="{00000000-0005-0000-0000-00001FCC0000}"/>
    <cellStyle name="見出し 3 4" xfId="52255" xr:uid="{00000000-0005-0000-0000-000020CC0000}"/>
    <cellStyle name="見出し 3 4 2" xfId="52256" xr:uid="{00000000-0005-0000-0000-000021CC0000}"/>
    <cellStyle name="見出し 3 5" xfId="52257" xr:uid="{00000000-0005-0000-0000-000022CC0000}"/>
    <cellStyle name="見出し 3 5 2" xfId="52258" xr:uid="{00000000-0005-0000-0000-000023CC0000}"/>
    <cellStyle name="見出し 3 6" xfId="52259" xr:uid="{00000000-0005-0000-0000-000024CC0000}"/>
    <cellStyle name="見出し 3 6 2" xfId="52260" xr:uid="{00000000-0005-0000-0000-000025CC0000}"/>
    <cellStyle name="見出し 3 7" xfId="52261" xr:uid="{00000000-0005-0000-0000-000026CC0000}"/>
    <cellStyle name="見出し 3 7 2" xfId="52262" xr:uid="{00000000-0005-0000-0000-000027CC0000}"/>
    <cellStyle name="見出し 3 8" xfId="52263" xr:uid="{00000000-0005-0000-0000-000028CC0000}"/>
    <cellStyle name="見出し 3 8 2" xfId="52264" xr:uid="{00000000-0005-0000-0000-000029CC0000}"/>
    <cellStyle name="見出し 3 9" xfId="52265" xr:uid="{00000000-0005-0000-0000-00002ACC0000}"/>
    <cellStyle name="見出し 3 9 2" xfId="52266" xr:uid="{00000000-0005-0000-0000-00002BCC0000}"/>
    <cellStyle name="見出し 4" xfId="223" xr:uid="{00000000-0005-0000-0000-00002CCC0000}"/>
    <cellStyle name="計算" xfId="224" xr:uid="{00000000-0005-0000-0000-00002DCC0000}"/>
    <cellStyle name="説明文" xfId="225" xr:uid="{00000000-0005-0000-0000-00002ECC0000}"/>
    <cellStyle name="警告文" xfId="226" xr:uid="{00000000-0005-0000-0000-00002FCC0000}"/>
    <cellStyle name="货币[0]_Yangpu1" xfId="52267" xr:uid="{00000000-0005-0000-0000-000030CC0000}"/>
    <cellStyle name="货币_Yangpu1" xfId="52268" xr:uid="{00000000-0005-0000-0000-000031CC0000}"/>
    <cellStyle name="集計" xfId="227" xr:uid="{00000000-0005-0000-0000-000032CC0000}"/>
  </cellStyles>
  <dxfs count="6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4" formatCode="#,##0.00"/>
    </dxf>
    <dxf>
      <numFmt numFmtId="4" formatCode="#,##0.00"/>
    </dxf>
    <dxf>
      <numFmt numFmtId="4" formatCode="#,##0.00"/>
    </dxf>
    <dxf>
      <numFmt numFmtId="4" formatCode="#,##0.00"/>
    </dxf>
    <dxf>
      <numFmt numFmtId="4" formatCode="#,##0.00"/>
    </dxf>
    <dxf>
      <numFmt numFmtId="4" formatCode="#,##0.0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00B050"/>
      </font>
    </dxf>
    <dxf>
      <font>
        <b/>
        <i val="0"/>
        <color rgb="FFFF0000"/>
      </font>
    </dxf>
    <dxf>
      <font>
        <b/>
        <i val="0"/>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00B050"/>
      </font>
    </dxf>
    <dxf>
      <font>
        <b/>
        <i val="0"/>
        <color rgb="FFFF0000"/>
      </font>
    </dxf>
    <dxf>
      <font>
        <b/>
        <i val="0"/>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
      <font>
        <b/>
        <i val="0"/>
        <color rgb="FF00B050"/>
      </font>
    </dxf>
    <dxf>
      <font>
        <b/>
        <i val="0"/>
        <color rgb="FFFF0000"/>
      </font>
    </dxf>
    <dxf>
      <font>
        <b/>
        <i val="0"/>
        <color rgb="FFFF0000"/>
      </font>
    </dxf>
  </dxfs>
  <tableStyles count="0" defaultTableStyle="TableStyleMedium9" defaultPivotStyle="PivotStyleLight16"/>
  <colors>
    <mruColors>
      <color rgb="FFFFFF99"/>
      <color rgb="FF339966"/>
      <color rgb="FFFFFFCC"/>
      <color rgb="FF00FF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externalLink" Target="externalLinks/externalLink73.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externalLink" Target="externalLinks/externalLink3.xml"/><Relationship Id="rId63" Type="http://schemas.openxmlformats.org/officeDocument/2006/relationships/externalLink" Target="externalLinks/externalLink19.xml"/><Relationship Id="rId68" Type="http://schemas.openxmlformats.org/officeDocument/2006/relationships/externalLink" Target="externalLinks/externalLink24.xml"/><Relationship Id="rId84" Type="http://schemas.openxmlformats.org/officeDocument/2006/relationships/externalLink" Target="externalLinks/externalLink40.xml"/><Relationship Id="rId89" Type="http://schemas.openxmlformats.org/officeDocument/2006/relationships/externalLink" Target="externalLinks/externalLink45.xml"/><Relationship Id="rId112" Type="http://schemas.openxmlformats.org/officeDocument/2006/relationships/externalLink" Target="externalLinks/externalLink68.xml"/><Relationship Id="rId133" Type="http://schemas.openxmlformats.org/officeDocument/2006/relationships/externalLink" Target="externalLinks/externalLink89.xml"/><Relationship Id="rId138" Type="http://schemas.openxmlformats.org/officeDocument/2006/relationships/externalLink" Target="externalLinks/externalLink94.xml"/><Relationship Id="rId154" Type="http://schemas.openxmlformats.org/officeDocument/2006/relationships/calcChain" Target="calcChain.xml"/><Relationship Id="rId16" Type="http://schemas.openxmlformats.org/officeDocument/2006/relationships/worksheet" Target="worksheets/sheet16.xml"/><Relationship Id="rId107" Type="http://schemas.openxmlformats.org/officeDocument/2006/relationships/externalLink" Target="externalLinks/externalLink63.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9.xml"/><Relationship Id="rId58" Type="http://schemas.openxmlformats.org/officeDocument/2006/relationships/externalLink" Target="externalLinks/externalLink14.xml"/><Relationship Id="rId74" Type="http://schemas.openxmlformats.org/officeDocument/2006/relationships/externalLink" Target="externalLinks/externalLink30.xml"/><Relationship Id="rId79" Type="http://schemas.openxmlformats.org/officeDocument/2006/relationships/externalLink" Target="externalLinks/externalLink35.xml"/><Relationship Id="rId102" Type="http://schemas.openxmlformats.org/officeDocument/2006/relationships/externalLink" Target="externalLinks/externalLink58.xml"/><Relationship Id="rId123" Type="http://schemas.openxmlformats.org/officeDocument/2006/relationships/externalLink" Target="externalLinks/externalLink79.xml"/><Relationship Id="rId128" Type="http://schemas.openxmlformats.org/officeDocument/2006/relationships/externalLink" Target="externalLinks/externalLink84.xml"/><Relationship Id="rId144" Type="http://schemas.openxmlformats.org/officeDocument/2006/relationships/externalLink" Target="externalLinks/externalLink100.xml"/><Relationship Id="rId149" Type="http://schemas.openxmlformats.org/officeDocument/2006/relationships/externalLink" Target="externalLinks/externalLink105.xml"/><Relationship Id="rId5" Type="http://schemas.openxmlformats.org/officeDocument/2006/relationships/worksheet" Target="worksheets/sheet5.xml"/><Relationship Id="rId90" Type="http://schemas.openxmlformats.org/officeDocument/2006/relationships/externalLink" Target="externalLinks/externalLink46.xml"/><Relationship Id="rId95" Type="http://schemas.openxmlformats.org/officeDocument/2006/relationships/externalLink" Target="externalLinks/externalLink5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externalLink" Target="externalLinks/externalLink4.xml"/><Relationship Id="rId64" Type="http://schemas.openxmlformats.org/officeDocument/2006/relationships/externalLink" Target="externalLinks/externalLink20.xml"/><Relationship Id="rId69" Type="http://schemas.openxmlformats.org/officeDocument/2006/relationships/externalLink" Target="externalLinks/externalLink25.xml"/><Relationship Id="rId113" Type="http://schemas.openxmlformats.org/officeDocument/2006/relationships/externalLink" Target="externalLinks/externalLink69.xml"/><Relationship Id="rId118" Type="http://schemas.openxmlformats.org/officeDocument/2006/relationships/externalLink" Target="externalLinks/externalLink74.xml"/><Relationship Id="rId134" Type="http://schemas.openxmlformats.org/officeDocument/2006/relationships/externalLink" Target="externalLinks/externalLink90.xml"/><Relationship Id="rId139" Type="http://schemas.openxmlformats.org/officeDocument/2006/relationships/externalLink" Target="externalLinks/externalLink95.xml"/><Relationship Id="rId80" Type="http://schemas.openxmlformats.org/officeDocument/2006/relationships/externalLink" Target="externalLinks/externalLink36.xml"/><Relationship Id="rId85" Type="http://schemas.openxmlformats.org/officeDocument/2006/relationships/externalLink" Target="externalLinks/externalLink41.xml"/><Relationship Id="rId150" Type="http://schemas.openxmlformats.org/officeDocument/2006/relationships/pivotCacheDefinition" Target="pivotCache/pivotCacheDefinition1.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2.xml"/><Relationship Id="rId59" Type="http://schemas.openxmlformats.org/officeDocument/2006/relationships/externalLink" Target="externalLinks/externalLink15.xml"/><Relationship Id="rId67" Type="http://schemas.openxmlformats.org/officeDocument/2006/relationships/externalLink" Target="externalLinks/externalLink23.xml"/><Relationship Id="rId103" Type="http://schemas.openxmlformats.org/officeDocument/2006/relationships/externalLink" Target="externalLinks/externalLink59.xml"/><Relationship Id="rId108" Type="http://schemas.openxmlformats.org/officeDocument/2006/relationships/externalLink" Target="externalLinks/externalLink64.xml"/><Relationship Id="rId116" Type="http://schemas.openxmlformats.org/officeDocument/2006/relationships/externalLink" Target="externalLinks/externalLink72.xml"/><Relationship Id="rId124" Type="http://schemas.openxmlformats.org/officeDocument/2006/relationships/externalLink" Target="externalLinks/externalLink80.xml"/><Relationship Id="rId129" Type="http://schemas.openxmlformats.org/officeDocument/2006/relationships/externalLink" Target="externalLinks/externalLink85.xml"/><Relationship Id="rId137" Type="http://schemas.openxmlformats.org/officeDocument/2006/relationships/externalLink" Target="externalLinks/externalLink9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0.xml"/><Relationship Id="rId62" Type="http://schemas.openxmlformats.org/officeDocument/2006/relationships/externalLink" Target="externalLinks/externalLink18.xml"/><Relationship Id="rId70" Type="http://schemas.openxmlformats.org/officeDocument/2006/relationships/externalLink" Target="externalLinks/externalLink26.xml"/><Relationship Id="rId75" Type="http://schemas.openxmlformats.org/officeDocument/2006/relationships/externalLink" Target="externalLinks/externalLink31.xml"/><Relationship Id="rId83" Type="http://schemas.openxmlformats.org/officeDocument/2006/relationships/externalLink" Target="externalLinks/externalLink39.xml"/><Relationship Id="rId88" Type="http://schemas.openxmlformats.org/officeDocument/2006/relationships/externalLink" Target="externalLinks/externalLink44.xml"/><Relationship Id="rId91" Type="http://schemas.openxmlformats.org/officeDocument/2006/relationships/externalLink" Target="externalLinks/externalLink47.xml"/><Relationship Id="rId96" Type="http://schemas.openxmlformats.org/officeDocument/2006/relationships/externalLink" Target="externalLinks/externalLink52.xml"/><Relationship Id="rId111" Type="http://schemas.openxmlformats.org/officeDocument/2006/relationships/externalLink" Target="externalLinks/externalLink67.xml"/><Relationship Id="rId132" Type="http://schemas.openxmlformats.org/officeDocument/2006/relationships/externalLink" Target="externalLinks/externalLink88.xml"/><Relationship Id="rId140" Type="http://schemas.openxmlformats.org/officeDocument/2006/relationships/externalLink" Target="externalLinks/externalLink96.xml"/><Relationship Id="rId145" Type="http://schemas.openxmlformats.org/officeDocument/2006/relationships/externalLink" Target="externalLinks/externalLink101.xml"/><Relationship Id="rId15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5.xml"/><Relationship Id="rId57" Type="http://schemas.openxmlformats.org/officeDocument/2006/relationships/externalLink" Target="externalLinks/externalLink13.xml"/><Relationship Id="rId106" Type="http://schemas.openxmlformats.org/officeDocument/2006/relationships/externalLink" Target="externalLinks/externalLink62.xml"/><Relationship Id="rId114" Type="http://schemas.openxmlformats.org/officeDocument/2006/relationships/externalLink" Target="externalLinks/externalLink70.xml"/><Relationship Id="rId119" Type="http://schemas.openxmlformats.org/officeDocument/2006/relationships/externalLink" Target="externalLinks/externalLink75.xml"/><Relationship Id="rId127" Type="http://schemas.openxmlformats.org/officeDocument/2006/relationships/externalLink" Target="externalLinks/externalLink8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8.xml"/><Relationship Id="rId60" Type="http://schemas.openxmlformats.org/officeDocument/2006/relationships/externalLink" Target="externalLinks/externalLink16.xml"/><Relationship Id="rId65" Type="http://schemas.openxmlformats.org/officeDocument/2006/relationships/externalLink" Target="externalLinks/externalLink21.xml"/><Relationship Id="rId73" Type="http://schemas.openxmlformats.org/officeDocument/2006/relationships/externalLink" Target="externalLinks/externalLink29.xml"/><Relationship Id="rId78" Type="http://schemas.openxmlformats.org/officeDocument/2006/relationships/externalLink" Target="externalLinks/externalLink34.xml"/><Relationship Id="rId81" Type="http://schemas.openxmlformats.org/officeDocument/2006/relationships/externalLink" Target="externalLinks/externalLink37.xml"/><Relationship Id="rId86" Type="http://schemas.openxmlformats.org/officeDocument/2006/relationships/externalLink" Target="externalLinks/externalLink42.xml"/><Relationship Id="rId94" Type="http://schemas.openxmlformats.org/officeDocument/2006/relationships/externalLink" Target="externalLinks/externalLink50.xml"/><Relationship Id="rId99" Type="http://schemas.openxmlformats.org/officeDocument/2006/relationships/externalLink" Target="externalLinks/externalLink55.xml"/><Relationship Id="rId101" Type="http://schemas.openxmlformats.org/officeDocument/2006/relationships/externalLink" Target="externalLinks/externalLink57.xml"/><Relationship Id="rId122" Type="http://schemas.openxmlformats.org/officeDocument/2006/relationships/externalLink" Target="externalLinks/externalLink78.xml"/><Relationship Id="rId130" Type="http://schemas.openxmlformats.org/officeDocument/2006/relationships/externalLink" Target="externalLinks/externalLink86.xml"/><Relationship Id="rId135" Type="http://schemas.openxmlformats.org/officeDocument/2006/relationships/externalLink" Target="externalLinks/externalLink91.xml"/><Relationship Id="rId143" Type="http://schemas.openxmlformats.org/officeDocument/2006/relationships/externalLink" Target="externalLinks/externalLink99.xml"/><Relationship Id="rId148" Type="http://schemas.openxmlformats.org/officeDocument/2006/relationships/externalLink" Target="externalLinks/externalLink104.xml"/><Relationship Id="rId15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externalLink" Target="externalLinks/externalLink65.xml"/><Relationship Id="rId34" Type="http://schemas.openxmlformats.org/officeDocument/2006/relationships/worksheet" Target="worksheets/sheet34.xml"/><Relationship Id="rId50" Type="http://schemas.openxmlformats.org/officeDocument/2006/relationships/externalLink" Target="externalLinks/externalLink6.xml"/><Relationship Id="rId55" Type="http://schemas.openxmlformats.org/officeDocument/2006/relationships/externalLink" Target="externalLinks/externalLink11.xml"/><Relationship Id="rId76" Type="http://schemas.openxmlformats.org/officeDocument/2006/relationships/externalLink" Target="externalLinks/externalLink32.xml"/><Relationship Id="rId97" Type="http://schemas.openxmlformats.org/officeDocument/2006/relationships/externalLink" Target="externalLinks/externalLink53.xml"/><Relationship Id="rId104" Type="http://schemas.openxmlformats.org/officeDocument/2006/relationships/externalLink" Target="externalLinks/externalLink60.xml"/><Relationship Id="rId120" Type="http://schemas.openxmlformats.org/officeDocument/2006/relationships/externalLink" Target="externalLinks/externalLink76.xml"/><Relationship Id="rId125" Type="http://schemas.openxmlformats.org/officeDocument/2006/relationships/externalLink" Target="externalLinks/externalLink81.xml"/><Relationship Id="rId141" Type="http://schemas.openxmlformats.org/officeDocument/2006/relationships/externalLink" Target="externalLinks/externalLink97.xml"/><Relationship Id="rId146" Type="http://schemas.openxmlformats.org/officeDocument/2006/relationships/externalLink" Target="externalLinks/externalLink102.xml"/><Relationship Id="rId7" Type="http://schemas.openxmlformats.org/officeDocument/2006/relationships/worksheet" Target="worksheets/sheet7.xml"/><Relationship Id="rId71" Type="http://schemas.openxmlformats.org/officeDocument/2006/relationships/externalLink" Target="externalLinks/externalLink27.xml"/><Relationship Id="rId92" Type="http://schemas.openxmlformats.org/officeDocument/2006/relationships/externalLink" Target="externalLinks/externalLink4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externalLink" Target="externalLinks/externalLink1.xml"/><Relationship Id="rId66" Type="http://schemas.openxmlformats.org/officeDocument/2006/relationships/externalLink" Target="externalLinks/externalLink22.xml"/><Relationship Id="rId87" Type="http://schemas.openxmlformats.org/officeDocument/2006/relationships/externalLink" Target="externalLinks/externalLink43.xml"/><Relationship Id="rId110" Type="http://schemas.openxmlformats.org/officeDocument/2006/relationships/externalLink" Target="externalLinks/externalLink66.xml"/><Relationship Id="rId115" Type="http://schemas.openxmlformats.org/officeDocument/2006/relationships/externalLink" Target="externalLinks/externalLink71.xml"/><Relationship Id="rId131" Type="http://schemas.openxmlformats.org/officeDocument/2006/relationships/externalLink" Target="externalLinks/externalLink87.xml"/><Relationship Id="rId136" Type="http://schemas.openxmlformats.org/officeDocument/2006/relationships/externalLink" Target="externalLinks/externalLink92.xml"/><Relationship Id="rId61" Type="http://schemas.openxmlformats.org/officeDocument/2006/relationships/externalLink" Target="externalLinks/externalLink17.xml"/><Relationship Id="rId82" Type="http://schemas.openxmlformats.org/officeDocument/2006/relationships/externalLink" Target="externalLinks/externalLink38.xml"/><Relationship Id="rId152"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2.xml"/><Relationship Id="rId77" Type="http://schemas.openxmlformats.org/officeDocument/2006/relationships/externalLink" Target="externalLinks/externalLink33.xml"/><Relationship Id="rId100" Type="http://schemas.openxmlformats.org/officeDocument/2006/relationships/externalLink" Target="externalLinks/externalLink56.xml"/><Relationship Id="rId105" Type="http://schemas.openxmlformats.org/officeDocument/2006/relationships/externalLink" Target="externalLinks/externalLink61.xml"/><Relationship Id="rId126" Type="http://schemas.openxmlformats.org/officeDocument/2006/relationships/externalLink" Target="externalLinks/externalLink82.xml"/><Relationship Id="rId147" Type="http://schemas.openxmlformats.org/officeDocument/2006/relationships/externalLink" Target="externalLinks/externalLink103.xml"/><Relationship Id="rId8" Type="http://schemas.openxmlformats.org/officeDocument/2006/relationships/worksheet" Target="worksheets/sheet8.xml"/><Relationship Id="rId51" Type="http://schemas.openxmlformats.org/officeDocument/2006/relationships/externalLink" Target="externalLinks/externalLink7.xml"/><Relationship Id="rId72" Type="http://schemas.openxmlformats.org/officeDocument/2006/relationships/externalLink" Target="externalLinks/externalLink28.xml"/><Relationship Id="rId93" Type="http://schemas.openxmlformats.org/officeDocument/2006/relationships/externalLink" Target="externalLinks/externalLink49.xml"/><Relationship Id="rId98" Type="http://schemas.openxmlformats.org/officeDocument/2006/relationships/externalLink" Target="externalLinks/externalLink54.xml"/><Relationship Id="rId121" Type="http://schemas.openxmlformats.org/officeDocument/2006/relationships/externalLink" Target="externalLinks/externalLink77.xml"/><Relationship Id="rId142" Type="http://schemas.openxmlformats.org/officeDocument/2006/relationships/externalLink" Target="externalLinks/externalLink98.xml"/><Relationship Id="rId3" Type="http://schemas.openxmlformats.org/officeDocument/2006/relationships/worksheet" Target="worksheets/sheet3.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13</xdr:col>
      <xdr:colOff>290830</xdr:colOff>
      <xdr:row>118</xdr:row>
      <xdr:rowOff>130810</xdr:rowOff>
    </xdr:from>
    <xdr:to>
      <xdr:col>14</xdr:col>
      <xdr:colOff>328930</xdr:colOff>
      <xdr:row>118</xdr:row>
      <xdr:rowOff>130810</xdr:rowOff>
    </xdr:to>
    <xdr:cxnSp macro="">
      <xdr:nvCxnSpPr>
        <xdr:cNvPr id="3" name="Straight Arrow Connector 2">
          <a:extLst>
            <a:ext uri="{FF2B5EF4-FFF2-40B4-BE49-F238E27FC236}">
              <a16:creationId xmlns:a16="http://schemas.microsoft.com/office/drawing/2014/main" id="{00000000-0008-0000-0800-000003000000}"/>
            </a:ext>
          </a:extLst>
        </xdr:cNvPr>
        <xdr:cNvCxnSpPr>
          <a:cxnSpLocks noChangeShapeType="1"/>
        </xdr:cNvCxnSpPr>
      </xdr:nvCxnSpPr>
      <xdr:spPr bwMode="auto">
        <a:xfrm>
          <a:off x="11577955" y="14237335"/>
          <a:ext cx="647700" cy="0"/>
        </a:xfrm>
        <a:prstGeom prst="straightConnector1">
          <a:avLst/>
        </a:prstGeom>
        <a:noFill/>
        <a:ln w="9525">
          <a:solidFill>
            <a:srgbClr val="000000"/>
          </a:solidFill>
          <a:round/>
          <a:headEnd/>
          <a:tailEnd/>
        </a:ln>
        <a:extLst>
          <a:ext uri="{909E8E84-426E-40DD-AFC4-6F175D3DCCD1}">
            <a14:hiddenFill xmlns:a14="http://schemas.microsoft.com/office/drawing/2010/main">
              <a:noFill/>
            </a14:hiddenFill>
          </a:ext>
        </a:extLst>
      </xdr:spPr>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57</xdr:row>
      <xdr:rowOff>0</xdr:rowOff>
    </xdr:from>
    <xdr:to>
      <xdr:col>11</xdr:col>
      <xdr:colOff>566876</xdr:colOff>
      <xdr:row>75</xdr:row>
      <xdr:rowOff>153296</xdr:rowOff>
    </xdr:to>
    <xdr:pic>
      <xdr:nvPicPr>
        <xdr:cNvPr id="2" name="Picture 1">
          <a:extLst>
            <a:ext uri="{FF2B5EF4-FFF2-40B4-BE49-F238E27FC236}">
              <a16:creationId xmlns:a16="http://schemas.microsoft.com/office/drawing/2014/main" id="{754AB98A-9CD1-4BDC-9254-D2828F1EF4F9}"/>
            </a:ext>
          </a:extLst>
        </xdr:cNvPr>
        <xdr:cNvPicPr>
          <a:picLocks noChangeAspect="1"/>
        </xdr:cNvPicPr>
      </xdr:nvPicPr>
      <xdr:blipFill>
        <a:blip xmlns:r="http://schemas.openxmlformats.org/officeDocument/2006/relationships" r:embed="rId1"/>
        <a:stretch>
          <a:fillRect/>
        </a:stretch>
      </xdr:blipFill>
      <xdr:spPr>
        <a:xfrm>
          <a:off x="0" y="9702800"/>
          <a:ext cx="11603176" cy="3010796"/>
        </a:xfrm>
        <a:prstGeom prst="rect">
          <a:avLst/>
        </a:prstGeom>
      </xdr:spPr>
    </xdr:pic>
    <xdr:clientData/>
  </xdr:twoCellAnchor>
  <xdr:twoCellAnchor editAs="oneCell">
    <xdr:from>
      <xdr:col>0</xdr:col>
      <xdr:colOff>0</xdr:colOff>
      <xdr:row>9</xdr:row>
      <xdr:rowOff>133350</xdr:rowOff>
    </xdr:from>
    <xdr:to>
      <xdr:col>18</xdr:col>
      <xdr:colOff>86976</xdr:colOff>
      <xdr:row>32</xdr:row>
      <xdr:rowOff>101600</xdr:rowOff>
    </xdr:to>
    <xdr:pic>
      <xdr:nvPicPr>
        <xdr:cNvPr id="4" name="Picture 3">
          <a:extLst>
            <a:ext uri="{FF2B5EF4-FFF2-40B4-BE49-F238E27FC236}">
              <a16:creationId xmlns:a16="http://schemas.microsoft.com/office/drawing/2014/main" id="{09FB81BC-9753-4443-8788-D11047AB7D01}"/>
            </a:ext>
          </a:extLst>
        </xdr:cNvPr>
        <xdr:cNvPicPr>
          <a:picLocks noChangeAspect="1"/>
        </xdr:cNvPicPr>
      </xdr:nvPicPr>
      <xdr:blipFill>
        <a:blip xmlns:r="http://schemas.openxmlformats.org/officeDocument/2006/relationships" r:embed="rId2"/>
        <a:stretch>
          <a:fillRect/>
        </a:stretch>
      </xdr:blipFill>
      <xdr:spPr>
        <a:xfrm>
          <a:off x="0" y="1581150"/>
          <a:ext cx="15390476" cy="3619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752475</xdr:colOff>
      <xdr:row>15</xdr:row>
      <xdr:rowOff>76200</xdr:rowOff>
    </xdr:from>
    <xdr:to>
      <xdr:col>1</xdr:col>
      <xdr:colOff>752475</xdr:colOff>
      <xdr:row>30</xdr:row>
      <xdr:rowOff>47625</xdr:rowOff>
    </xdr:to>
    <xdr:cxnSp macro="">
      <xdr:nvCxnSpPr>
        <xdr:cNvPr id="3" name="Straight Arrow Connector 2">
          <a:extLst>
            <a:ext uri="{FF2B5EF4-FFF2-40B4-BE49-F238E27FC236}">
              <a16:creationId xmlns:a16="http://schemas.microsoft.com/office/drawing/2014/main" id="{00000000-0008-0000-1300-000003000000}"/>
            </a:ext>
          </a:extLst>
        </xdr:cNvPr>
        <xdr:cNvCxnSpPr/>
      </xdr:nvCxnSpPr>
      <xdr:spPr>
        <a:xfrm>
          <a:off x="885825" y="3429000"/>
          <a:ext cx="0" cy="2305050"/>
        </a:xfrm>
        <a:prstGeom prst="straightConnector1">
          <a:avLst/>
        </a:prstGeom>
        <a:ln w="28575">
          <a:solidFill>
            <a:srgbClr val="FF0000"/>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groups\Accounting%20TSP%20Europe\TSP%20Corporate\2005\2005%20Budgets%202nd%20Round\UK%20Dept%20Budget%20Template%20-%20Ver%2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PGI01\DFMR007\REV_20061231_Cabinet_DTEPWC_ASSISTANCE\TVA_Etat_Tax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ARCHIVIO%20GENERALE\S%20O%20C%20I%20E%20T%20A'%20di%20%20CAPITALI\SOCIETA'%20DI%20CAPITALI%20ATTIVE\RODALE%20INTERNATIONAL%20S.r.l\Rodale%20Gestione\-%20REPORT\2007\09%20Settembre%2007\Rodale%20It.%20Report%200907%20-%20280907%20cnl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Documents%20and%20Settings\GPatri\Desktop\Giancarlo\COMIT\Model\Soft%20Bid%2006.02.2006\Project%20COMIT%20(soft%20bid%2006feb2006).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Data\groups\Personnel\ES\Payroll\Allocations\2006\Disti%20Templates\200601%20ES%20Alloc%20Summary.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teams.tishmanspeyer.com/Documents%20and%20Settings/GPatri/Desktop/Giancarlo/COMIT/Model/Soft%20Bid%2006.02.2006/Project%20COMIT%20(soft%20bid%2006feb200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Dispositions\Live%20Deals\Fontana\TCC%20Files\CASHFLOW.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Chris%20Dobson\Loan%20model.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I:\Dispositions\Live%20Deals\Texas\Dallas\Financial%20Analysis\Erie%20Cap%20Rate%20Info.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W:\ibd-msr\msref\Lorenzo\Master%20Masseto%20-%20Phase%203%20-%2018.03.02%20-%20Final.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W:\ibd-msr\msref\Giuseppe\Project%20BB\Models\TI%20Olivetti%20etc\20_BB(RE_values)_newperimter.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repository\public1\Smk%20model\sample.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H:\projects\t\TIGLIO_00WN001\IBD\Model\Model%20Tiglio%20Fund\Advisory%20Fund%20Model\ibd-msr\msref\Giuseppe\Project%20BB\Models\16_BB.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W:\projects\t\TIGLIO_00WN001\IBD\Model\Model%20Tiglio%20Fund\Advisory%20Fund%20Model\ibd-msr\msref\Giuseppe\Project%20BB\Models\16_BB.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F:\home\YGG\Amort\CIP\11AMORT1.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csu\Desktop\EU%20Contribution%20Example\11.2020\Reports%20before%20disposition_2020.11.06_Anagni\Anagni%20PP.xlsm"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ellsv1\&#31532;4&#20107;&#26989;&#37096;\msuga\FY02\FY02%20Book%20Close\Aug%20FY02\BS%20Analysis%20August.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repository\public1\TEMP\Docs%20Roman&#233;e%20+%20Margaux\TanguyC\TANGUY\TanguyC\BRITAN4.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msfl01\data\AMB%20Partners%20II\Models%20&amp;%20Projections\P2%20Model%20-%202004.12.3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amsfl01\data\AMR\Tim%20Arndt%20-%20Sample%20Model\AMB-AMS%20Model%20-%202005%2003%2014%20-%20Strategic%20Plan.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PEP%20FUND\Valuations\02%20-%20PEPFII\03%20-%20Quarterly%20Revaluations\10%20-%20September%202010\04%20-%20Draft%20Valuations\JLL\3rd%20-%20Draft\PEPF%20II%20Reval%20Summary%2030%20September%202010%20-%20received%2022.09.1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Documents%20and%20Settings\glewis\Local%20Settings\Temporary%20Internet%20Files\OLK16\departmentbudgetmodeltest.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Users\ruscio\AppData\Local\Microsoft\Windows\INetCache\Content.Outlook\H4DF2GWL\Anagni_Provisional%20Purchase%20Price.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msfl01\data\Documents%20and%20Settings\user4\Local%20Settings\Temporary%20Internet%20Files\Content.IE5\D0KCWLK3\WINNT\Profiles\kgleason\Local%20Settings\Temporary%20Internet%20Files\OLK7\Revised%20Financial%20Model.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100_Mandanten_Frankfurt\40_Tishman%20Speyer%20TSP\3.%20WPP\Junghof\2015\Q3\Junghof%20KG\WPP%20Junghof%20KG_Q3%202015%20v5.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Clienti\BNP\Reporting\Q4%202020\ELF%20Anagni\FINAL%20PP\IT063%20Completion%20Accounts_%20Anagni%20DC1_%202020.11.06_v.2.xlsm"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K:\SECURED%20DEBT\2007\Q307\Debt%20Model\Debt%20Model%20Reports%20v6.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nccrpfs1\NCCR\Everyone\Old_Asset%20Management\NCR6\Fund%20Financial\2005.4-2006.3\May.05\Refinance\NCC%20Initial%20Drawdown%20(24%20May%202005)%20-%20Closing%20Statement_semi-final_rev_draft.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amsfl01\data\Documents%20and%20Settings\dvoniderstein\Local%20Settings\Temporary%20Internet%20Files\OLKE9\debt%20for%20Pinewood.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Srvgallo\m-a\Massimo\Cisalfa\retail-sport-comps.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K%20-%20Teams%20Working%20Folders\Accounting%20-%20Corporate\TSP%20EU\Year%202010\Monthly%20Reports\Reporting%20Models\IS%20Report\IS%20Report.xlsm"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C:\Users\gollade\AppData\Roaming\Microsoft\Excel\Headcount%20Payroll%20&amp;%20Allocations%20Act%20v%20Budget%202009.xlsm"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Users\vvijayaraghvan\AppData\Local\Microsoft\Windows\INetCache\Content.Outlook\1O33TLFZ\XBRL%20Instance_FY2015.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E:\Finance\Reporting%20Team%20-%20Working%20Files\Daryl%20Gilley\2006\FCS\March\FCS%20MODEL.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K:\Documents%20and%20Settings\bhipps\Local%20Settings\Temporary%20Internet%20Files\OLK178\Debt%20Model%20Reports.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personal/marco_cianchelli_it_ey_com/Documents/Desktop/BNP/2021/Q3%202021/ELF%20Villa/15072021/ELF%20VIlla%20Srl_IFRS%20Rep.%20Pack%20(15.07.2021)%20v2.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ellsv1\&#31532;4&#20107;&#26989;&#37096;\TEMP\assets-0400-details.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Users\gollade\AppData\Roaming\Microsoft\Excel\Allocations%20Comparison%20v2.xlsm"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msfl01\data\SECURED%20DEBT\2007\Q207\Debt%20Model\Q2'07-Debt%20Model%20Data%20(Day%20Count%20Fix).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E:\H:\Contabilit&#224;\Renata_Per_Cirillo\HYPRED\Bilancio\2002\DICH7602002.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E:\123Share\ACCT\TSP\2009%20Reforecast\Received%20from%20regions_due%2005.05.09\departmentbudgettemplate_%202009_northern%20ca%20Final%20(3)_051309.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amsfl01\data\SECURED%20DEBT\2007\Q207\Debt%20Model\Debt%20Model%20Reports%20v2.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LUXS703I0001\U_Disk\b86933\workarea\Pascal\Perso\TS\WPP%20Junghof%20KG_Q4.2016%20Incl.%20tax%20SIGNED%20OFF.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T:\BNP%20REIM\D.%20NEIF%20II\3.%20Reportings\2021\Q1.2021\3.%20Glacis%20Property\IFRS%20Pack\Glacis_Property_IFRS%20Rep.%20Pack%20(31.03.2021).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personal/marco_cianchelli_it_ey_com/Documents/Desktop/BNP/2022/Q1%2022/ELF%20Villa/RP/3.0%20ELF%20Villa_IFRS%20Rep.%20Pack%20(31.03.2022).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personal/marco_cianchelli_it_ey_com/Documents/Desktop/BNP/2021/Q2%202021/ELF%20Anagni%20II%20SRL/30Jun21/2.1%20ELF%20ANAGNI%20II%20SRL_IFRS%20Rep.%20Pack%20(30.06.2021).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personal/marco_cianchelli_it_ey_com/Documents/Desktop/BNP/2021/Q4%202021/ELF%20Villa/2.0%20ELF%20Villa%20Srl_IFRS%20Rep.%20Pack%20(31.12.2021).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E:\H:\Temp\notesE1EF34\consuntivo2008.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PEP%20FUND\Valuations\01%20-%20PEPR\03%20-%20Revaluations\18%20-%202009%20Revaluations%20(Dec)\05%20-%20Final%20Valuations\Consolidated%20PEPR%20Revaluation%2031%20Dec%202009.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amsfl01\data\DOCUME~1\mtrinh\LOCALS~1\Temp\Secured%20Debt.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E:\H:\Documents%20and%20Settings\530786\Desktop\PU%20Debito%20Crediti%20al%204.6.12.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K:\DOCUME~1\jxiao\LOCALS~1\Temp\bogus%20links.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E:\UK%20-%20Teams%20Working%20Folders\Accounting%20-%20Corporate\JReardon%20working%20folders\Financial%20Reports\New%20Reports\2009\Payroll%20&amp;%20Allocations\Headcount%20Payroll%20&amp;%20Allocations%20Act%20v%20Budget%202009%20(May%20Only).xlsm"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C:\Documents%20and%20Settings\mkrol\Local%20Settings\Temporary%20Internet%20Files\OLK1DB\CLIENTS\Project%20Lightning\IPO%20Schedules\Post%20DD%20Lumiere%20new.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PSF\Steve%20on%20Charm\SECURED%20DEBT\2006\Q4%2006\Debt%20Model%20Backup\SECURED%20DEBT%20Q4%202006.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I:\DOCUME~1\spi\LOCALS~1\Temp\Nartia%20Distribution%20Center%20Feb%2022nd%202003.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amsfl01\data\DOCUME~1\spi\LOCALS~1\Temp\Nartia%20Distribution%20Center%20Feb%2022nd%202003.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E:\FM\Lavori%20Studio\BNP%20ELF\ELF%20Prologis\Anagni\Structuring\Anagni%20-%20Schedule%203%202%202.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V:\123Share\ACCT\TSP\FRANCIS-%20CHRISTINA%20budget%202009%20work\RECEIVED%20ALLOCATIONS\Regions\Los%20Angeles%202009%20Allocations_updated%209.12.08.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C:\100_Mandanten_Frankfurt\40_Tishman%20Speyer%20TSP\3.%20WPP\Q205%20Berlin\Q205_final_CB_31%2007%202015.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amsfl01\data\SECURED%20DEBT\2007\Q207\Cap%20Tables\Q207%20Cap%20Table%20-%20Consol%20&amp;%20Unconsol%20-%20FINAL.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amsfl01\data\Documents%20and%20Settings\bbransfield\Local%20Settings\Temporary%20Internet%20Files\OLKE1D\&#9679;PROJECT\GMAC%20Tokorozawa\Proforma-GMAC%20Tokorozawa%20-091003.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amsfl01\data\DOCUME~1\JSCHOC~1\LOCALS~1\Temp\7zO4C.tmp\Static%20Single%20Asset%20CF%20(20031110).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A:\HOAI\HON30\HO3_GEB.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https://eroom2g.ey.com/Bernardo/Mozart/CALCULOS_EXCESS_SPREAD/bpn_austria_15feb%20-%20Fees%20do%20CSFB.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C:\CLIENTS\prologis\PROLOGIS\Fund%20Revaluations\2006%20Reval%2030%20June\Country%20Spreadsheets\Total%20Summary%20June%202006%20v2.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http://teams/Germany%20-%20Teams%20Working%20Folders/Accounting/Fund%20TSCE/Weserstrasse/Reporting/Templates/IFRS/2014/Q2/DEU300%20-%20TS%20Weserstrasse%20LP%20Sarl%20-%20WPP%20-%20Q2.2014_V1.xlsx"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F:\Templates\JS%20Tokyo%20Base%20CF%20(non-argus)v3.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Sfodcw01\FMR\Essbase\Reports.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JReardon%20Accounts\IS%20Reporting\Old-Backup%20Versions\IS%20Report%20May%202010.xlsm"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amsfl01\data\Documents%20and%20Settings\wli\Local%20Settings\Temporary%20Internet%20Files\OLK2A\Mexico%20Update%20-%20With%20Backups%20(2).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C:\JReardon%20Accounts\IS%20Reporting\IS%20Report%20v2%2028-06-2010.xlsm"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amsfl01\data\Documents%20and%20Settings\bbransfield\Local%20Settings\Temporary%20Internet%20Files\OLKE1D\Documents%20and%20Settings\cdeportes\Local%20Settings\Temporary%20Internet%20Files\OLK7A9\&#9733;Plus11th%20June%20A1-After%20Yr.5%20Proforma.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E:\groups\Personnel\Payroll%20Allocations\TSP%20UK\2004%20Allocs\Disti%20Reports\03%20-%20Mar%2004\MC_0304%20-%20A.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E:\groups\Personnel\Payroll%20Allocations\TSP%20UK\2004%20Allocs\Disti%20Reports\03%20-%20Mar%2004\KM_0304%20-%20A.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E:\groups\Personnel\Payroll%20Allocations\TSP%20UK\2004%20Allocs\Disti%20Reports\06%20Jun\AH_0604%20-%20A.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Dellsv1\&#31532;4&#20107;&#26989;&#37096;\TEMP\Avaya-ccNo-Jul00-USbook-0731.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E:\IMAC25\APPS\SGI\XLSDINAMICI\ID\InviaDatiAS.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amsfl01\data\USERS\SCOTT\Excel\APSB%20Pro%20Forma.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amsfl01\data\Documents%20and%20Settings\bbransfield\Local%20Settings\Temporary%20Internet%20Files\OLKE1D\Tools\Mexico%20Template1.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amsfl01\data\Active%20Acquisitions\Mexico\Closed%20Deals\Kraft\Financial%20Analysis\AMB%20Kraft%2045m%208-18.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V:\123Share\ACCT\TSP\FRANCIS-%20CHRISTINA%20budget%202009%20work\RECEIVED%20ALLOCATIONS\Functional%20Depts\Masterfile_updated_func.%20dept.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K:\Documents%20and%20Settings\rshortino\Local%20Settings\Temporary%20Internet%20Files\OLKBF\Pipeline%20Summary%2009-30-05%20no%20DevTracker.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http://iis6/tax/T/TIS02080/2001%20COMPLI/2001TaxComp/Fund%20I/Fund/Fund%20K-1%20Suite.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C:\Data\UK%20-%20Teams%20Working%20Folders\Accounting%20-%20Corporate\TSP%20EU\Year%202010\Monthly%20Reports\Reporting%20Models\Fees%20Report\Fee%20Report%202010%20-%20TSP%20Europe.xlsm"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H:\RegionalMonthly%20PLs%20plus%20support-JJ.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C:\Documents%20and%20Settings\mkrol\Local%20Settings\Temporary%20Internet%20Files\OLK1DB\Documents%20and%20Settings\Dermot.charleson\Local%20Settings\Temporary%20Internet%20Files\OLK8E\Prologis%20Czech%20June%202006.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T:\tax\T\TIS02080\99compli\FUND\1999%20Fund\TSCE%20RE%20K-1%20SUITE.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T:\tax\T\TIS02080\99compli\FUND\1999%20Fund\TS%20HUDSON%20ASS,%20LP%20K-1%20SUITE.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Dellsv1\&#31532;4&#20107;&#26989;&#37096;\DOCUME~1\ADMINI~1\LOCALS~1\Temp\5377855920.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MASTERNT\Posta_IN\SECURITI\LEASINT\REPORT\Tutti\REP01983.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Amb.com\ambdfs\Active%20Acquisitions\Mexico\Mexico%20City\Ladero\Financial%20Analysis\Ladero%20IICM%20Financial%20Analysis\Ladero%20IICM%20NK.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msfl01\data\Documents%20and%20Settings\jschochet\Local%20Settings\Temporary%20Internet%20Files\OLK505\White%20Cityv1.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https://teams.tishmanspeyer.com/Users/dominick.osborne/Desktop/WPP%20Junghof%20KG_Q4%202014%20CF%20v1.xlsx"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Dellsv1\&#31532;4&#20107;&#26989;&#37096;\Documents%20and%20Settings\msuga.GLOBAL\Local%20Settings\Temporary%20Internet%20Files\OLKCE\Avaya-ccNo-Jul00-TAXbook-0731sub.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nccrpfs1\NCCR\Everyone\Asset%20Management\Report(&#65315;&#65331;&#65323;%20etc)\Feb-04\NCR1\8%20Todoroki\Todoroki%20Feb-04.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Dellsv1\&#31532;4&#20107;&#26989;&#37096;\TEMP\assets-tax-giso&amp;lre-0005.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C:\Documents%20and%20Settings\ttrinter\My%20Documents\PandA\Monthly%20Market%20Comparison.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C:\Documents%20and%20Settings\mkrol\Local%20Settings\Temporary%20Internet%20Files\OLK1DB\CLIENTS\Project%20Lightning\IPO%20Schedules\Final%20IPO%20Schedule%203rd%20May%202006.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C:\Users\sklein\AppData\Local\Microsoft\Windows\Temporary%20Internet%20Files\Content.Outlook\TC41STA9\WPP%20Q205%20Real%20Estate%20GmbH_Q3_30.09.2016%20-AX%20Conversion.xlsx"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C:\rredston\My%20Documents\06%20-%20ProLogis\PEPFII%20-%20NEW%20FUND%20OVERVIEW\PEPFII%20-%20June%202009%20New%20Overview.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C:\PEP%20FUND\Valuations\02%20-%20PEPF%20II\01%20-%20Assets%20in%20PEPF%20II\160%20-%20Wroclaw%20II%20DC1%20&amp;%20DC2%20(JLL)\02%20-%20Valuation%20Spreadsheet\Wroclaw%20II%20DC1%20contribution%20Draft%203%20-%209%20March%2009%20(2).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amsfl01\Data\PEP%20FUND\Valuations\02%20-%20PEPF%20II\06%20-%20Hypo%20Finance%20Line\Valuations\JLL%20Finals\Sent%20to%20Hypo\JLL%20-%20ProLogis%20Contribution%20Feb%202008.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amsfl01\Data\CLIENTS\prologis\PROLOGIS\Fund%20New%20Contributions\Fund%202008%20March\Draft%20ProLogis%20Contribution%20March%202008.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amsfl01\data\Documents%20and%20Settings\srobinso\Application%20Data\Microsoft\Excel\Piaggio%20Base%20Case%20%20(version%20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Occupany Costs"/>
      <sheetName val="Legal and Professional Fees"/>
      <sheetName val="Telephone and Communication"/>
      <sheetName val="Printing, Stationary, Supplies"/>
      <sheetName val="Postage and Handling"/>
      <sheetName val="Equipment Rental"/>
      <sheetName val="Training"/>
      <sheetName val="Dues and Subcriptions"/>
      <sheetName val="Employment Placement"/>
      <sheetName val="Temporary Help"/>
      <sheetName val="Advertising"/>
      <sheetName val="Moving Costs"/>
      <sheetName val="Travel"/>
      <sheetName val="Contributions"/>
      <sheetName val="Miscellaneous Expense"/>
      <sheetName val="dates"/>
      <sheetName val="departments"/>
      <sheetName val="allocations"/>
      <sheetName val="expense Types"/>
      <sheetName val="Bilver link"/>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2">
          <cell r="A2" t="str">
            <v>Boston Regional Allocation</v>
          </cell>
        </row>
        <row r="3">
          <cell r="A3" t="str">
            <v>Boston Property Allocation</v>
          </cell>
        </row>
        <row r="4">
          <cell r="A4" t="str">
            <v>Brazil Regional Allocation</v>
          </cell>
        </row>
        <row r="5">
          <cell r="A5" t="str">
            <v>California Property Allocations</v>
          </cell>
        </row>
        <row r="6">
          <cell r="A6" t="str">
            <v>California Regional Allocations</v>
          </cell>
        </row>
        <row r="7">
          <cell r="A7" t="str">
            <v>Chicago Property Allocation</v>
          </cell>
        </row>
        <row r="8">
          <cell r="A8" t="str">
            <v>Chicago Regional Allocation</v>
          </cell>
        </row>
        <row r="9">
          <cell r="A9" t="str">
            <v>Global Allocation</v>
          </cell>
        </row>
        <row r="10">
          <cell r="A10" t="str">
            <v>Global Property Allocation</v>
          </cell>
        </row>
        <row r="11">
          <cell r="A11" t="str">
            <v>LA Property Allocation</v>
          </cell>
        </row>
        <row r="12">
          <cell r="A12" t="str">
            <v>LA Regional Allocation</v>
          </cell>
        </row>
        <row r="13">
          <cell r="A13" t="str">
            <v>Northern California Property Allocation</v>
          </cell>
        </row>
        <row r="14">
          <cell r="A14" t="str">
            <v>Northern California Regional Allocation</v>
          </cell>
        </row>
        <row r="15">
          <cell r="A15" t="str">
            <v>NY Property Allocation</v>
          </cell>
        </row>
        <row r="16">
          <cell r="A16" t="str">
            <v>NY Regional Allocation</v>
          </cell>
        </row>
        <row r="17">
          <cell r="A17" t="str">
            <v>US Allocation</v>
          </cell>
        </row>
        <row r="18">
          <cell r="A18" t="str">
            <v>US Property Allocation</v>
          </cell>
        </row>
        <row r="19">
          <cell r="A19" t="str">
            <v>Virginia Property Allocation</v>
          </cell>
        </row>
        <row r="20">
          <cell r="A20" t="str">
            <v>Virginia Regional Allocation</v>
          </cell>
        </row>
        <row r="21">
          <cell r="A21" t="str">
            <v>European Property Allocation</v>
          </cell>
        </row>
        <row r="22">
          <cell r="A22" t="str">
            <v>European Regional Allocation</v>
          </cell>
        </row>
        <row r="23">
          <cell r="A23" t="str">
            <v>France Property Allocation</v>
          </cell>
        </row>
        <row r="24">
          <cell r="A24" t="str">
            <v>France Regional Allocation</v>
          </cell>
        </row>
        <row r="25">
          <cell r="A25" t="str">
            <v>German Property Allocation</v>
          </cell>
        </row>
        <row r="26">
          <cell r="A26" t="str">
            <v>German Regional Allocation</v>
          </cell>
        </row>
        <row r="27">
          <cell r="A27" t="str">
            <v>Italy Property Allocation</v>
          </cell>
        </row>
        <row r="28">
          <cell r="A28" t="str">
            <v>Italy Regional Allocation</v>
          </cell>
        </row>
        <row r="29">
          <cell r="A29" t="str">
            <v>Netherlands Property Allocation</v>
          </cell>
        </row>
        <row r="30">
          <cell r="A30" t="str">
            <v>Netherlands Regional Allocation</v>
          </cell>
        </row>
        <row r="31">
          <cell r="A31" t="str">
            <v>Spain Property Allocation</v>
          </cell>
        </row>
        <row r="32">
          <cell r="A32" t="str">
            <v>Spain Regional Allocations</v>
          </cell>
        </row>
        <row r="33">
          <cell r="A33" t="str">
            <v>UK Property Allocation</v>
          </cell>
        </row>
        <row r="34">
          <cell r="A34" t="str">
            <v>UK Regional Allocation</v>
          </cell>
        </row>
        <row r="35">
          <cell r="A35" t="str">
            <v>TSP Boston</v>
          </cell>
        </row>
        <row r="36">
          <cell r="A36" t="str">
            <v>TSP Brazil</v>
          </cell>
        </row>
        <row r="37">
          <cell r="A37" t="str">
            <v>TSP Chicago</v>
          </cell>
        </row>
        <row r="38">
          <cell r="A38" t="str">
            <v>TSP Corporate</v>
          </cell>
        </row>
        <row r="39">
          <cell r="A39" t="str">
            <v>TSP Deutschland</v>
          </cell>
        </row>
        <row r="40">
          <cell r="A40" t="str">
            <v>TSP France</v>
          </cell>
        </row>
        <row r="41">
          <cell r="A41" t="str">
            <v>TSP LA</v>
          </cell>
        </row>
        <row r="42">
          <cell r="A42" t="str">
            <v>TSP Northern California</v>
          </cell>
        </row>
        <row r="43">
          <cell r="A43" t="str">
            <v>TSP NY</v>
          </cell>
        </row>
        <row r="44">
          <cell r="A44" t="str">
            <v>TSP Spain</v>
          </cell>
        </row>
        <row r="45">
          <cell r="A45" t="str">
            <v>TSP UK</v>
          </cell>
        </row>
        <row r="46">
          <cell r="A46" t="str">
            <v>TSP Virginia</v>
          </cell>
        </row>
        <row r="47">
          <cell r="A47" t="str">
            <v>Fund I Asset Mgmt</v>
          </cell>
        </row>
        <row r="48">
          <cell r="A48" t="str">
            <v>Fund III Asset Mgmt</v>
          </cell>
        </row>
        <row r="49">
          <cell r="A49" t="str">
            <v>Fund IV Asset Mgmt</v>
          </cell>
        </row>
        <row r="50">
          <cell r="A50" t="str">
            <v>Fund V Acquisitions</v>
          </cell>
        </row>
        <row r="51">
          <cell r="A51" t="str">
            <v>Fund V Asset Mgmt - Domestic</v>
          </cell>
        </row>
        <row r="52">
          <cell r="A52" t="str">
            <v>Fund V Asset Mgmt - International</v>
          </cell>
        </row>
        <row r="53">
          <cell r="A53" t="str">
            <v>Fund VI - Asset Mgmt</v>
          </cell>
        </row>
        <row r="54">
          <cell r="A54" t="str">
            <v>Fund VI - Organization</v>
          </cell>
        </row>
        <row r="55">
          <cell r="A55" t="str">
            <v>Fund VI - Syndication</v>
          </cell>
        </row>
        <row r="56">
          <cell r="A56" t="str">
            <v>Fund VI- Acquisitions</v>
          </cell>
        </row>
        <row r="57">
          <cell r="A57" t="str">
            <v>US Core Fund - Acquisitions</v>
          </cell>
        </row>
        <row r="58">
          <cell r="A58" t="str">
            <v>US Core Fund - Asset Mgmt</v>
          </cell>
        </row>
        <row r="59">
          <cell r="A59" t="str">
            <v>US Core Fund - Organization</v>
          </cell>
        </row>
        <row r="60">
          <cell r="A60" t="str">
            <v>US Core Fund - Syndiacation</v>
          </cell>
        </row>
        <row r="61">
          <cell r="A61" t="str">
            <v>Access Tower</v>
          </cell>
        </row>
        <row r="62">
          <cell r="A62" t="str">
            <v>Aldgate</v>
          </cell>
        </row>
        <row r="63">
          <cell r="A63" t="str">
            <v>Atrium</v>
          </cell>
        </row>
        <row r="64">
          <cell r="A64" t="str">
            <v>CBX</v>
          </cell>
        </row>
        <row r="65">
          <cell r="A65" t="str">
            <v>Friedrichstrasse</v>
          </cell>
        </row>
        <row r="66">
          <cell r="A66" t="str">
            <v>George V</v>
          </cell>
        </row>
        <row r="67">
          <cell r="A67" t="str">
            <v>Hampton House</v>
          </cell>
        </row>
        <row r="68">
          <cell r="A68" t="str">
            <v>Leadenhall Court</v>
          </cell>
        </row>
        <row r="69">
          <cell r="A69" t="str">
            <v>Lehter Bahnhof</v>
          </cell>
        </row>
        <row r="70">
          <cell r="A70" t="str">
            <v>Las Rozas</v>
          </cell>
        </row>
        <row r="71">
          <cell r="A71" t="str">
            <v>MAC</v>
          </cell>
        </row>
        <row r="72">
          <cell r="A72" t="str">
            <v>Market Tower</v>
          </cell>
        </row>
        <row r="73">
          <cell r="A73" t="str">
            <v>Millbank Tower</v>
          </cell>
        </row>
        <row r="74">
          <cell r="A74" t="str">
            <v>OpernPlatz</v>
          </cell>
        </row>
        <row r="75">
          <cell r="A75" t="str">
            <v>Santa Margherita</v>
          </cell>
        </row>
        <row r="76">
          <cell r="A76" t="str">
            <v>Tower Place</v>
          </cell>
        </row>
        <row r="77">
          <cell r="A77" t="str">
            <v xml:space="preserve">Rio </v>
          </cell>
        </row>
        <row r="78">
          <cell r="A78" t="str">
            <v>Rochavera</v>
          </cell>
        </row>
        <row r="79">
          <cell r="A79" t="str">
            <v>Verbo Divino</v>
          </cell>
        </row>
        <row r="80">
          <cell r="A80" t="str">
            <v>125  High Street</v>
          </cell>
        </row>
        <row r="81">
          <cell r="A81" t="str">
            <v>1325 G Street</v>
          </cell>
        </row>
        <row r="82">
          <cell r="A82" t="str">
            <v>200 West Madison</v>
          </cell>
        </row>
        <row r="83">
          <cell r="A83" t="str">
            <v>2100 2nd/Transpoint</v>
          </cell>
        </row>
        <row r="84">
          <cell r="A84" t="str">
            <v>222 North LaSalle</v>
          </cell>
        </row>
        <row r="85">
          <cell r="A85" t="str">
            <v>300 Park</v>
          </cell>
        </row>
        <row r="86">
          <cell r="A86" t="str">
            <v>375 Hudson</v>
          </cell>
        </row>
        <row r="87">
          <cell r="A87" t="str">
            <v>40 Broad</v>
          </cell>
        </row>
        <row r="88">
          <cell r="A88" t="str">
            <v>400 Castro</v>
          </cell>
        </row>
        <row r="89">
          <cell r="A89" t="str">
            <v>520 Madison</v>
          </cell>
        </row>
        <row r="90">
          <cell r="A90" t="str">
            <v>520 Pike</v>
          </cell>
        </row>
        <row r="91">
          <cell r="A91" t="str">
            <v>525 West Monroe</v>
          </cell>
        </row>
        <row r="92">
          <cell r="A92" t="str">
            <v>55 East Monroe</v>
          </cell>
        </row>
        <row r="93">
          <cell r="A93" t="str">
            <v>595 Market</v>
          </cell>
        </row>
        <row r="94">
          <cell r="A94" t="str">
            <v>666 Fifth Avenue</v>
          </cell>
        </row>
        <row r="95">
          <cell r="A95" t="str">
            <v>6300 Whilshire</v>
          </cell>
        </row>
        <row r="96">
          <cell r="A96" t="str">
            <v>AT&amp;T</v>
          </cell>
        </row>
        <row r="97">
          <cell r="A97" t="str">
            <v>Bala</v>
          </cell>
        </row>
        <row r="98">
          <cell r="A98" t="str">
            <v>Chrysler</v>
          </cell>
        </row>
        <row r="99">
          <cell r="A99" t="str">
            <v>Chrysler Center Allocation</v>
          </cell>
        </row>
        <row r="100">
          <cell r="A100" t="str">
            <v>Chrysler East</v>
          </cell>
        </row>
        <row r="101">
          <cell r="A101" t="str">
            <v>Chrysler Shared</v>
          </cell>
        </row>
        <row r="102">
          <cell r="A102" t="str">
            <v>City Spire</v>
          </cell>
        </row>
        <row r="103">
          <cell r="A103" t="str">
            <v>Cupertino City Center</v>
          </cell>
        </row>
        <row r="104">
          <cell r="A104" t="str">
            <v>Fairlakes</v>
          </cell>
        </row>
        <row r="105">
          <cell r="A105" t="str">
            <v>Glendale</v>
          </cell>
        </row>
        <row r="106">
          <cell r="A106" t="str">
            <v>Greenwich America Center</v>
          </cell>
        </row>
        <row r="107">
          <cell r="A107" t="str">
            <v>International Place</v>
          </cell>
        </row>
        <row r="108">
          <cell r="A108" t="str">
            <v>Longridge</v>
          </cell>
        </row>
        <row r="109">
          <cell r="A109" t="str">
            <v>Meadow Point</v>
          </cell>
        </row>
        <row r="110">
          <cell r="A110" t="str">
            <v>MGM</v>
          </cell>
        </row>
        <row r="111">
          <cell r="A111" t="str">
            <v>Mission Tower</v>
          </cell>
        </row>
        <row r="112">
          <cell r="A112" t="str">
            <v>One Bush</v>
          </cell>
        </row>
        <row r="113">
          <cell r="A113" t="str">
            <v>One Metro Center</v>
          </cell>
        </row>
        <row r="114">
          <cell r="A114" t="str">
            <v>Plaza East - Wisconsin</v>
          </cell>
        </row>
        <row r="115">
          <cell r="A115" t="str">
            <v>Plaza Ridge</v>
          </cell>
        </row>
        <row r="116">
          <cell r="A116" t="str">
            <v>Rockefeller Center</v>
          </cell>
        </row>
        <row r="117">
          <cell r="A117" t="str">
            <v>Torre Avenue</v>
          </cell>
        </row>
        <row r="118">
          <cell r="A118" t="str">
            <v>Tower Burbank</v>
          </cell>
        </row>
        <row r="119">
          <cell r="A119" t="str">
            <v>USG</v>
          </cell>
        </row>
        <row r="120">
          <cell r="A120" t="str">
            <v>European Core Fund Acquisitons</v>
          </cell>
        </row>
        <row r="121">
          <cell r="A121" t="str">
            <v>European Core Fund Asset Mgmt</v>
          </cell>
        </row>
        <row r="122">
          <cell r="A122" t="str">
            <v>11 West 42nd Street</v>
          </cell>
        </row>
      </sheetData>
      <sheetData sheetId="19" refreshError="1">
        <row r="8">
          <cell r="A8" t="str">
            <v>Dues</v>
          </cell>
        </row>
        <row r="9">
          <cell r="A9" t="str">
            <v>Subscriptions</v>
          </cell>
        </row>
        <row r="11">
          <cell r="A11" t="str">
            <v>Print Advertising</v>
          </cell>
        </row>
        <row r="12">
          <cell r="A12" t="str">
            <v>Events &amp; Conferences</v>
          </cell>
          <cell r="C12" t="str">
            <v>$</v>
          </cell>
        </row>
        <row r="13">
          <cell r="A13" t="str">
            <v>Brochures/ Direct Mail</v>
          </cell>
          <cell r="C13" t="str">
            <v>£</v>
          </cell>
        </row>
        <row r="14">
          <cell r="A14" t="str">
            <v>WebSite/Internet</v>
          </cell>
          <cell r="C14" t="str">
            <v>€</v>
          </cell>
        </row>
        <row r="15">
          <cell r="A15" t="str">
            <v>Investor Relations</v>
          </cell>
          <cell r="C15" t="str">
            <v>R$</v>
          </cell>
        </row>
        <row r="16">
          <cell r="A16" t="str">
            <v>Giveaways</v>
          </cell>
        </row>
        <row r="17">
          <cell r="A17" t="str">
            <v>TSP Marketing Assets</v>
          </cell>
        </row>
        <row r="18">
          <cell r="A18" t="str">
            <v>Memberships &amp; Sponsorships</v>
          </cell>
        </row>
        <row r="19">
          <cell r="A19" t="str">
            <v>Presentation Materials</v>
          </cell>
        </row>
        <row r="20">
          <cell r="A20" t="str">
            <v>Marketing Agency Fees</v>
          </cell>
        </row>
        <row r="21">
          <cell r="A21" t="str">
            <v>PR</v>
          </cell>
        </row>
        <row r="30">
          <cell r="A30" t="str">
            <v>Rent</v>
          </cell>
        </row>
        <row r="31">
          <cell r="A31" t="str">
            <v>Parking</v>
          </cell>
        </row>
        <row r="32">
          <cell r="A32" t="str">
            <v>Cleaning &amp; Maintenance</v>
          </cell>
        </row>
      </sheetData>
      <sheetData sheetId="20" refreshError="1"/>
      <sheetData sheetId="2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mmaireEtat"/>
      <sheetName val="Etat"/>
      <sheetName val="BalEtat"/>
      <sheetName val="RecapCA3"/>
      <sheetName val="CtrlTVACollectée"/>
      <sheetName val="CAImposableSimplifie"/>
      <sheetName val="BaseTaux"/>
      <sheetName val="RapprCAdeclareCompta"/>
      <sheetName val="RapprCAcptDecl"/>
      <sheetName val="TVADeductible"/>
      <sheetName val="TVADE"/>
      <sheetName val="ChargaPayer"/>
      <sheetName val="TaxeProf"/>
      <sheetName val="Taxes"/>
      <sheetName val="Divers14"/>
      <sheetName val="Feuil1"/>
      <sheetName val="GL Cod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1">
          <cell r="H1">
            <v>1</v>
          </cell>
          <cell r="I1">
            <v>2</v>
          </cell>
          <cell r="J1">
            <v>3</v>
          </cell>
          <cell r="K1">
            <v>4</v>
          </cell>
        </row>
      </sheetData>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Dbase Bilver txt"/>
      <sheetName val="Bilver link"/>
      <sheetName val="adj 2007"/>
      <sheetName val=" BS"/>
      <sheetName val="PL"/>
      <sheetName val="Equity"/>
      <sheetName val="Act vs Bdg PL"/>
      <sheetName val="ADJUSTMENT 2006 FROZEN"/>
      <sheetName val="Milan Cost Centre in USD"/>
      <sheetName val="Milan Cost Centre in €"/>
      <sheetName val="Insurances"/>
      <sheetName val="Data"/>
    </sheetNames>
    <sheetDataSet>
      <sheetData sheetId="0" refreshError="1"/>
      <sheetData sheetId="1" refreshError="1"/>
      <sheetData sheetId="2" refreshError="1">
        <row r="1">
          <cell r="F1" t="str">
            <v>Saldo  Bilver</v>
          </cell>
          <cell r="L1" t="str">
            <v>Saldo al 30/09/2007</v>
          </cell>
          <cell r="O1" t="str">
            <v>LINK main</v>
          </cell>
          <cell r="BD1" t="str">
            <v>PD01-06</v>
          </cell>
          <cell r="BL1" t="str">
            <v>PD09-06</v>
          </cell>
          <cell r="BN1" t="str">
            <v>PD11-06</v>
          </cell>
          <cell r="BO1" t="str">
            <v>PD12-06</v>
          </cell>
          <cell r="CB1" t="str">
            <v>2006PD12</v>
          </cell>
        </row>
        <row r="4">
          <cell r="BD4" t="str">
            <v>Frozen</v>
          </cell>
          <cell r="BL4" t="str">
            <v>Frozen</v>
          </cell>
          <cell r="BN4" t="str">
            <v>Frozen</v>
          </cell>
          <cell r="CB4">
            <v>11</v>
          </cell>
        </row>
        <row r="6">
          <cell r="F6">
            <v>0</v>
          </cell>
          <cell r="L6">
            <v>0</v>
          </cell>
          <cell r="O6" t="str">
            <v/>
          </cell>
          <cell r="BD6">
            <v>0</v>
          </cell>
          <cell r="BN6">
            <v>0</v>
          </cell>
          <cell r="BO6">
            <v>0</v>
          </cell>
          <cell r="CB6">
            <v>0</v>
          </cell>
        </row>
        <row r="7">
          <cell r="F7">
            <v>0</v>
          </cell>
          <cell r="L7">
            <v>0</v>
          </cell>
          <cell r="O7" t="str">
            <v/>
          </cell>
          <cell r="BD7">
            <v>0</v>
          </cell>
          <cell r="BN7">
            <v>0</v>
          </cell>
          <cell r="BO7">
            <v>0</v>
          </cell>
          <cell r="CB7">
            <v>0</v>
          </cell>
        </row>
        <row r="8">
          <cell r="F8">
            <v>2673.23</v>
          </cell>
          <cell r="L8">
            <v>2673.23</v>
          </cell>
          <cell r="O8" t="str">
            <v>A13</v>
          </cell>
          <cell r="BD8">
            <v>2673.23</v>
          </cell>
          <cell r="BL8">
            <v>2673.23</v>
          </cell>
          <cell r="BN8">
            <v>2673.23</v>
          </cell>
          <cell r="BO8">
            <v>2673.23</v>
          </cell>
          <cell r="CB8">
            <v>0</v>
          </cell>
        </row>
        <row r="9">
          <cell r="F9">
            <v>-1648.5</v>
          </cell>
          <cell r="L9">
            <v>-1648.5</v>
          </cell>
          <cell r="O9" t="str">
            <v>A13</v>
          </cell>
          <cell r="BD9">
            <v>-1113.8499999999999</v>
          </cell>
          <cell r="BL9">
            <v>-1470.28</v>
          </cell>
          <cell r="BN9">
            <v>-1559.39</v>
          </cell>
          <cell r="BO9">
            <v>-1603.95</v>
          </cell>
          <cell r="CB9">
            <v>-44.559999999999945</v>
          </cell>
        </row>
        <row r="10">
          <cell r="F10">
            <v>0</v>
          </cell>
          <cell r="L10">
            <v>0</v>
          </cell>
          <cell r="O10" t="str">
            <v/>
          </cell>
          <cell r="BD10">
            <v>0</v>
          </cell>
          <cell r="BN10">
            <v>0</v>
          </cell>
          <cell r="BO10">
            <v>0</v>
          </cell>
          <cell r="CB10">
            <v>0</v>
          </cell>
        </row>
        <row r="11">
          <cell r="F11">
            <v>0</v>
          </cell>
          <cell r="L11">
            <v>0</v>
          </cell>
          <cell r="O11" t="str">
            <v/>
          </cell>
          <cell r="BD11">
            <v>0</v>
          </cell>
          <cell r="BN11">
            <v>0</v>
          </cell>
          <cell r="BO11">
            <v>0</v>
          </cell>
          <cell r="CB11">
            <v>0</v>
          </cell>
        </row>
        <row r="12">
          <cell r="F12">
            <v>0</v>
          </cell>
          <cell r="L12">
            <v>0</v>
          </cell>
          <cell r="O12" t="str">
            <v/>
          </cell>
          <cell r="BD12">
            <v>0</v>
          </cell>
          <cell r="BN12">
            <v>0</v>
          </cell>
          <cell r="BO12">
            <v>0</v>
          </cell>
          <cell r="CB12">
            <v>0</v>
          </cell>
        </row>
        <row r="13">
          <cell r="F13">
            <v>0</v>
          </cell>
          <cell r="L13">
            <v>0</v>
          </cell>
          <cell r="O13" t="str">
            <v/>
          </cell>
          <cell r="BD13">
            <v>0</v>
          </cell>
          <cell r="BN13">
            <v>0</v>
          </cell>
          <cell r="BO13">
            <v>0</v>
          </cell>
          <cell r="CB13">
            <v>0</v>
          </cell>
        </row>
        <row r="14">
          <cell r="F14">
            <v>300</v>
          </cell>
          <cell r="L14">
            <v>300</v>
          </cell>
          <cell r="O14" t="str">
            <v>A13</v>
          </cell>
          <cell r="BD14">
            <v>300</v>
          </cell>
          <cell r="BL14">
            <v>300</v>
          </cell>
          <cell r="BN14">
            <v>300</v>
          </cell>
          <cell r="BO14">
            <v>300</v>
          </cell>
          <cell r="CB14">
            <v>0</v>
          </cell>
        </row>
        <row r="15">
          <cell r="F15">
            <v>-185</v>
          </cell>
          <cell r="L15">
            <v>-185</v>
          </cell>
          <cell r="O15" t="str">
            <v>A13</v>
          </cell>
          <cell r="BD15">
            <v>-125</v>
          </cell>
          <cell r="BL15">
            <v>-165</v>
          </cell>
          <cell r="BN15">
            <v>-175</v>
          </cell>
          <cell r="BO15">
            <v>-180</v>
          </cell>
          <cell r="CB15">
            <v>-5</v>
          </cell>
        </row>
        <row r="16">
          <cell r="F16">
            <v>0</v>
          </cell>
          <cell r="L16">
            <v>0</v>
          </cell>
          <cell r="O16" t="str">
            <v/>
          </cell>
          <cell r="BD16">
            <v>0</v>
          </cell>
          <cell r="BN16">
            <v>0</v>
          </cell>
          <cell r="BO16">
            <v>0</v>
          </cell>
          <cell r="CB16">
            <v>0</v>
          </cell>
        </row>
        <row r="17">
          <cell r="F17">
            <v>0</v>
          </cell>
          <cell r="L17">
            <v>0</v>
          </cell>
          <cell r="O17" t="str">
            <v/>
          </cell>
          <cell r="BD17">
            <v>0</v>
          </cell>
          <cell r="BN17">
            <v>0</v>
          </cell>
          <cell r="BO17">
            <v>0</v>
          </cell>
          <cell r="CB17">
            <v>0</v>
          </cell>
        </row>
        <row r="18">
          <cell r="F18">
            <v>0</v>
          </cell>
          <cell r="L18">
            <v>0</v>
          </cell>
          <cell r="O18" t="str">
            <v/>
          </cell>
          <cell r="BD18">
            <v>0</v>
          </cell>
          <cell r="BN18">
            <v>0</v>
          </cell>
          <cell r="BO18">
            <v>0</v>
          </cell>
          <cell r="CB18">
            <v>0</v>
          </cell>
        </row>
        <row r="19">
          <cell r="F19">
            <v>0</v>
          </cell>
          <cell r="L19">
            <v>0</v>
          </cell>
          <cell r="O19" t="str">
            <v/>
          </cell>
          <cell r="BD19">
            <v>0</v>
          </cell>
          <cell r="BN19">
            <v>0</v>
          </cell>
          <cell r="BO19">
            <v>0</v>
          </cell>
          <cell r="CB19">
            <v>0</v>
          </cell>
        </row>
        <row r="20">
          <cell r="F20">
            <v>0</v>
          </cell>
          <cell r="L20">
            <v>0</v>
          </cell>
          <cell r="O20" t="str">
            <v/>
          </cell>
          <cell r="BD20">
            <v>0</v>
          </cell>
          <cell r="BN20">
            <v>0</v>
          </cell>
          <cell r="BO20">
            <v>0</v>
          </cell>
          <cell r="CB20">
            <v>0</v>
          </cell>
        </row>
        <row r="21">
          <cell r="F21">
            <v>0</v>
          </cell>
          <cell r="L21">
            <v>0</v>
          </cell>
          <cell r="O21" t="str">
            <v/>
          </cell>
          <cell r="BD21">
            <v>0</v>
          </cell>
          <cell r="BN21">
            <v>0</v>
          </cell>
          <cell r="BO21">
            <v>0</v>
          </cell>
          <cell r="CB21">
            <v>0</v>
          </cell>
        </row>
        <row r="22">
          <cell r="F22">
            <v>0</v>
          </cell>
          <cell r="L22">
            <v>0</v>
          </cell>
          <cell r="O22" t="str">
            <v/>
          </cell>
          <cell r="BD22">
            <v>0</v>
          </cell>
          <cell r="BN22">
            <v>0</v>
          </cell>
          <cell r="BO22">
            <v>0</v>
          </cell>
          <cell r="CB22">
            <v>0</v>
          </cell>
        </row>
        <row r="23">
          <cell r="F23">
            <v>0</v>
          </cell>
          <cell r="L23">
            <v>0</v>
          </cell>
          <cell r="O23" t="str">
            <v/>
          </cell>
          <cell r="BD23">
            <v>0</v>
          </cell>
          <cell r="BN23">
            <v>0</v>
          </cell>
          <cell r="BO23">
            <v>0</v>
          </cell>
          <cell r="CB23">
            <v>0</v>
          </cell>
        </row>
        <row r="24">
          <cell r="F24">
            <v>0</v>
          </cell>
          <cell r="L24">
            <v>0</v>
          </cell>
          <cell r="O24" t="str">
            <v/>
          </cell>
          <cell r="BD24">
            <v>0</v>
          </cell>
          <cell r="BN24">
            <v>0</v>
          </cell>
          <cell r="BO24">
            <v>0</v>
          </cell>
          <cell r="CB24">
            <v>0</v>
          </cell>
        </row>
        <row r="25">
          <cell r="F25">
            <v>0</v>
          </cell>
          <cell r="L25">
            <v>0</v>
          </cell>
          <cell r="O25" t="str">
            <v/>
          </cell>
          <cell r="BD25">
            <v>0</v>
          </cell>
          <cell r="BN25">
            <v>0</v>
          </cell>
          <cell r="BO25">
            <v>0</v>
          </cell>
          <cell r="CB25">
            <v>0</v>
          </cell>
        </row>
        <row r="26">
          <cell r="F26">
            <v>0</v>
          </cell>
          <cell r="L26">
            <v>0</v>
          </cell>
          <cell r="O26" t="str">
            <v/>
          </cell>
          <cell r="BD26">
            <v>0</v>
          </cell>
          <cell r="BN26">
            <v>0</v>
          </cell>
          <cell r="BO26">
            <v>0</v>
          </cell>
          <cell r="CB26">
            <v>0</v>
          </cell>
        </row>
        <row r="27">
          <cell r="F27">
            <v>0</v>
          </cell>
          <cell r="L27">
            <v>0</v>
          </cell>
          <cell r="O27" t="str">
            <v/>
          </cell>
          <cell r="BD27">
            <v>0</v>
          </cell>
          <cell r="BN27">
            <v>0</v>
          </cell>
          <cell r="BO27">
            <v>0</v>
          </cell>
          <cell r="CB27">
            <v>0</v>
          </cell>
        </row>
        <row r="28">
          <cell r="F28">
            <v>0</v>
          </cell>
          <cell r="L28">
            <v>0</v>
          </cell>
          <cell r="O28" t="str">
            <v/>
          </cell>
          <cell r="BD28">
            <v>0</v>
          </cell>
          <cell r="BN28">
            <v>0</v>
          </cell>
          <cell r="BO28">
            <v>0</v>
          </cell>
          <cell r="CB28">
            <v>0</v>
          </cell>
        </row>
        <row r="29">
          <cell r="F29">
            <v>0</v>
          </cell>
          <cell r="L29">
            <v>0</v>
          </cell>
          <cell r="O29" t="str">
            <v/>
          </cell>
          <cell r="BD29">
            <v>0</v>
          </cell>
          <cell r="BN29">
            <v>0</v>
          </cell>
          <cell r="BO29">
            <v>0</v>
          </cell>
          <cell r="CB29">
            <v>0</v>
          </cell>
        </row>
        <row r="30">
          <cell r="F30">
            <v>0</v>
          </cell>
          <cell r="L30">
            <v>0</v>
          </cell>
          <cell r="O30" t="str">
            <v/>
          </cell>
          <cell r="BD30">
            <v>0</v>
          </cell>
          <cell r="BN30">
            <v>0</v>
          </cell>
          <cell r="BO30">
            <v>0</v>
          </cell>
          <cell r="CB30">
            <v>0</v>
          </cell>
        </row>
        <row r="31">
          <cell r="F31">
            <v>0</v>
          </cell>
          <cell r="L31">
            <v>0</v>
          </cell>
          <cell r="O31" t="str">
            <v/>
          </cell>
          <cell r="BD31">
            <v>0</v>
          </cell>
          <cell r="BN31">
            <v>0</v>
          </cell>
          <cell r="BO31">
            <v>0</v>
          </cell>
          <cell r="CB31">
            <v>0</v>
          </cell>
        </row>
        <row r="32">
          <cell r="F32">
            <v>0</v>
          </cell>
          <cell r="L32">
            <v>0</v>
          </cell>
          <cell r="O32" t="str">
            <v/>
          </cell>
          <cell r="BD32">
            <v>0</v>
          </cell>
          <cell r="BN32">
            <v>0</v>
          </cell>
          <cell r="BO32">
            <v>0</v>
          </cell>
          <cell r="CB32">
            <v>0</v>
          </cell>
        </row>
        <row r="33">
          <cell r="F33">
            <v>13413.01</v>
          </cell>
          <cell r="L33">
            <v>13413.01</v>
          </cell>
          <cell r="O33" t="str">
            <v>A13</v>
          </cell>
          <cell r="BD33">
            <v>13413.01</v>
          </cell>
          <cell r="BL33">
            <v>13413.01</v>
          </cell>
          <cell r="BN33">
            <v>13413.01</v>
          </cell>
          <cell r="BO33">
            <v>13413.01</v>
          </cell>
          <cell r="CB33">
            <v>0</v>
          </cell>
        </row>
        <row r="34">
          <cell r="F34">
            <v>0</v>
          </cell>
          <cell r="L34">
            <v>0</v>
          </cell>
          <cell r="O34" t="str">
            <v/>
          </cell>
          <cell r="BD34">
            <v>0</v>
          </cell>
          <cell r="BN34">
            <v>0</v>
          </cell>
          <cell r="BO34">
            <v>0</v>
          </cell>
          <cell r="CB34">
            <v>0</v>
          </cell>
        </row>
        <row r="35">
          <cell r="F35">
            <v>0</v>
          </cell>
          <cell r="L35">
            <v>0</v>
          </cell>
          <cell r="O35" t="str">
            <v/>
          </cell>
          <cell r="BD35">
            <v>0</v>
          </cell>
          <cell r="BN35">
            <v>0</v>
          </cell>
          <cell r="BO35">
            <v>0</v>
          </cell>
          <cell r="CB35">
            <v>0</v>
          </cell>
        </row>
        <row r="36">
          <cell r="F36">
            <v>0</v>
          </cell>
          <cell r="L36">
            <v>0</v>
          </cell>
          <cell r="O36" t="str">
            <v/>
          </cell>
          <cell r="BD36">
            <v>0</v>
          </cell>
          <cell r="BN36">
            <v>0</v>
          </cell>
          <cell r="BO36">
            <v>0</v>
          </cell>
          <cell r="CB36">
            <v>0</v>
          </cell>
        </row>
        <row r="37">
          <cell r="F37">
            <v>-6934.95</v>
          </cell>
          <cell r="L37">
            <v>-6934.95</v>
          </cell>
          <cell r="O37" t="str">
            <v>A13</v>
          </cell>
          <cell r="BD37">
            <v>-4252.3500000000004</v>
          </cell>
          <cell r="BL37">
            <v>-6040.75</v>
          </cell>
          <cell r="BN37">
            <v>-6487.85</v>
          </cell>
          <cell r="BO37">
            <v>-6711.4</v>
          </cell>
          <cell r="CB37">
            <v>-223.54999999999927</v>
          </cell>
        </row>
        <row r="38">
          <cell r="F38">
            <v>0</v>
          </cell>
          <cell r="L38">
            <v>0</v>
          </cell>
          <cell r="O38" t="str">
            <v/>
          </cell>
          <cell r="BD38">
            <v>0</v>
          </cell>
          <cell r="BN38">
            <v>0</v>
          </cell>
          <cell r="BO38">
            <v>0</v>
          </cell>
          <cell r="CB38">
            <v>0</v>
          </cell>
        </row>
        <row r="39">
          <cell r="F39">
            <v>0</v>
          </cell>
          <cell r="L39">
            <v>0</v>
          </cell>
          <cell r="O39" t="str">
            <v/>
          </cell>
          <cell r="BD39">
            <v>0</v>
          </cell>
          <cell r="BN39">
            <v>0</v>
          </cell>
          <cell r="BO39">
            <v>0</v>
          </cell>
          <cell r="CB39">
            <v>0</v>
          </cell>
        </row>
        <row r="40">
          <cell r="F40">
            <v>0</v>
          </cell>
          <cell r="L40">
            <v>0</v>
          </cell>
          <cell r="O40" t="str">
            <v/>
          </cell>
          <cell r="BD40">
            <v>0</v>
          </cell>
          <cell r="BN40">
            <v>0</v>
          </cell>
          <cell r="BO40">
            <v>0</v>
          </cell>
          <cell r="CB40">
            <v>0</v>
          </cell>
        </row>
        <row r="41">
          <cell r="F41">
            <v>0</v>
          </cell>
          <cell r="L41">
            <v>0</v>
          </cell>
          <cell r="O41" t="str">
            <v/>
          </cell>
          <cell r="BD41">
            <v>0</v>
          </cell>
          <cell r="BN41">
            <v>0</v>
          </cell>
          <cell r="BO41">
            <v>0</v>
          </cell>
          <cell r="CB41">
            <v>0</v>
          </cell>
        </row>
        <row r="42">
          <cell r="F42">
            <v>0</v>
          </cell>
          <cell r="L42">
            <v>0</v>
          </cell>
          <cell r="O42" t="str">
            <v/>
          </cell>
          <cell r="BD42">
            <v>0</v>
          </cell>
          <cell r="BN42">
            <v>0</v>
          </cell>
          <cell r="BO42">
            <v>0</v>
          </cell>
          <cell r="CB42">
            <v>0</v>
          </cell>
        </row>
        <row r="43">
          <cell r="F43">
            <v>0</v>
          </cell>
          <cell r="L43">
            <v>0</v>
          </cell>
          <cell r="O43" t="str">
            <v/>
          </cell>
          <cell r="BD43">
            <v>0</v>
          </cell>
          <cell r="BN43">
            <v>0</v>
          </cell>
          <cell r="BO43">
            <v>0</v>
          </cell>
          <cell r="CB43">
            <v>0</v>
          </cell>
        </row>
        <row r="44">
          <cell r="F44">
            <v>0</v>
          </cell>
          <cell r="L44">
            <v>0</v>
          </cell>
          <cell r="O44" t="str">
            <v/>
          </cell>
          <cell r="BD44">
            <v>0</v>
          </cell>
          <cell r="BN44">
            <v>0</v>
          </cell>
          <cell r="BO44">
            <v>0</v>
          </cell>
          <cell r="CB44">
            <v>0</v>
          </cell>
        </row>
        <row r="45">
          <cell r="F45">
            <v>10390.209999999999</v>
          </cell>
          <cell r="L45">
            <v>10390.209999999999</v>
          </cell>
          <cell r="O45" t="str">
            <v>A8</v>
          </cell>
          <cell r="BD45">
            <v>10390.209999999999</v>
          </cell>
          <cell r="BL45">
            <v>10390.209999999999</v>
          </cell>
          <cell r="BN45">
            <v>10390.209999999999</v>
          </cell>
          <cell r="BO45">
            <v>10390.209999999999</v>
          </cell>
          <cell r="CB45">
            <v>0</v>
          </cell>
        </row>
        <row r="46">
          <cell r="F46">
            <v>-5260.55</v>
          </cell>
          <cell r="L46">
            <v>-5260.55</v>
          </cell>
          <cell r="O46" t="str">
            <v>A8</v>
          </cell>
          <cell r="BD46">
            <v>-4378.3100000000004</v>
          </cell>
          <cell r="BL46">
            <v>-4966.47</v>
          </cell>
          <cell r="BN46">
            <v>-5113.51</v>
          </cell>
          <cell r="BO46">
            <v>-5187.03</v>
          </cell>
          <cell r="CB46">
            <v>-73.519999999999527</v>
          </cell>
        </row>
        <row r="47">
          <cell r="F47">
            <v>70886.12</v>
          </cell>
          <cell r="L47">
            <v>70886.12</v>
          </cell>
          <cell r="O47" t="str">
            <v>A8</v>
          </cell>
          <cell r="BD47">
            <v>70826.12</v>
          </cell>
          <cell r="BL47">
            <v>70886.12</v>
          </cell>
          <cell r="BN47">
            <v>70886.12</v>
          </cell>
          <cell r="BO47">
            <v>70886.12</v>
          </cell>
          <cell r="CB47">
            <v>0</v>
          </cell>
        </row>
        <row r="48">
          <cell r="F48">
            <v>6130.13</v>
          </cell>
          <cell r="L48">
            <v>6130.13</v>
          </cell>
          <cell r="O48" t="str">
            <v>A8</v>
          </cell>
          <cell r="BD48">
            <v>6130.13</v>
          </cell>
          <cell r="BL48">
            <v>6130.13</v>
          </cell>
          <cell r="BN48">
            <v>6130.13</v>
          </cell>
          <cell r="BO48">
            <v>6130.13</v>
          </cell>
          <cell r="CB48">
            <v>0</v>
          </cell>
        </row>
        <row r="49">
          <cell r="F49">
            <v>-35455.74</v>
          </cell>
          <cell r="L49">
            <v>-35455.74</v>
          </cell>
          <cell r="O49" t="str">
            <v>A8</v>
          </cell>
          <cell r="BD49">
            <v>-21710.35</v>
          </cell>
          <cell r="BL49">
            <v>-30878.95</v>
          </cell>
          <cell r="BN49">
            <v>-33169.839999999997</v>
          </cell>
          <cell r="BO49">
            <v>-34315.29</v>
          </cell>
          <cell r="CB49">
            <v>-1145.4500000000044</v>
          </cell>
        </row>
        <row r="50">
          <cell r="F50">
            <v>-1852.99</v>
          </cell>
          <cell r="L50">
            <v>-1852.99</v>
          </cell>
          <cell r="O50" t="str">
            <v>A8</v>
          </cell>
          <cell r="BD50">
            <v>-1117.3699999999999</v>
          </cell>
          <cell r="BL50">
            <v>-1607.78</v>
          </cell>
          <cell r="BN50">
            <v>-1730.38</v>
          </cell>
          <cell r="BO50">
            <v>-1791.69</v>
          </cell>
          <cell r="CB50">
            <v>-61.309999999999945</v>
          </cell>
        </row>
        <row r="51">
          <cell r="F51">
            <v>0</v>
          </cell>
          <cell r="L51">
            <v>0</v>
          </cell>
          <cell r="O51" t="str">
            <v/>
          </cell>
          <cell r="BD51">
            <v>0</v>
          </cell>
          <cell r="BN51">
            <v>0</v>
          </cell>
          <cell r="BO51">
            <v>0</v>
          </cell>
          <cell r="CB51">
            <v>0</v>
          </cell>
        </row>
        <row r="52">
          <cell r="F52">
            <v>0</v>
          </cell>
          <cell r="L52">
            <v>0</v>
          </cell>
          <cell r="O52" t="str">
            <v/>
          </cell>
          <cell r="BD52">
            <v>0</v>
          </cell>
          <cell r="BN52">
            <v>0</v>
          </cell>
          <cell r="BO52">
            <v>0</v>
          </cell>
          <cell r="CB52">
            <v>0</v>
          </cell>
        </row>
        <row r="53">
          <cell r="F53">
            <v>0</v>
          </cell>
          <cell r="L53">
            <v>0</v>
          </cell>
          <cell r="O53" t="str">
            <v/>
          </cell>
          <cell r="BD53">
            <v>0</v>
          </cell>
          <cell r="BN53">
            <v>0</v>
          </cell>
          <cell r="BO53">
            <v>0</v>
          </cell>
          <cell r="CB53">
            <v>0</v>
          </cell>
        </row>
        <row r="54">
          <cell r="F54">
            <v>0</v>
          </cell>
          <cell r="L54">
            <v>0</v>
          </cell>
          <cell r="O54" t="str">
            <v/>
          </cell>
          <cell r="BD54">
            <v>0</v>
          </cell>
          <cell r="BN54">
            <v>0</v>
          </cell>
          <cell r="BO54">
            <v>0</v>
          </cell>
          <cell r="CB54">
            <v>0</v>
          </cell>
        </row>
        <row r="55">
          <cell r="F55">
            <v>0</v>
          </cell>
          <cell r="L55">
            <v>0</v>
          </cell>
          <cell r="O55" t="str">
            <v/>
          </cell>
          <cell r="BD55">
            <v>0</v>
          </cell>
          <cell r="BN55">
            <v>0</v>
          </cell>
          <cell r="BO55">
            <v>0</v>
          </cell>
          <cell r="CB55">
            <v>0</v>
          </cell>
        </row>
        <row r="56">
          <cell r="F56">
            <v>0</v>
          </cell>
          <cell r="L56">
            <v>0</v>
          </cell>
          <cell r="O56" t="str">
            <v/>
          </cell>
          <cell r="BD56">
            <v>0</v>
          </cell>
          <cell r="BN56">
            <v>0</v>
          </cell>
          <cell r="BO56">
            <v>0</v>
          </cell>
          <cell r="CB56">
            <v>0</v>
          </cell>
        </row>
        <row r="57">
          <cell r="F57">
            <v>0</v>
          </cell>
          <cell r="L57">
            <v>0</v>
          </cell>
          <cell r="O57" t="str">
            <v/>
          </cell>
          <cell r="BD57">
            <v>0</v>
          </cell>
          <cell r="BN57">
            <v>0</v>
          </cell>
          <cell r="BO57">
            <v>0</v>
          </cell>
          <cell r="CB57">
            <v>0</v>
          </cell>
        </row>
        <row r="58">
          <cell r="F58">
            <v>0</v>
          </cell>
          <cell r="L58">
            <v>0</v>
          </cell>
          <cell r="O58" t="str">
            <v/>
          </cell>
          <cell r="BD58">
            <v>0</v>
          </cell>
          <cell r="BN58">
            <v>0</v>
          </cell>
          <cell r="BO58">
            <v>0</v>
          </cell>
          <cell r="CB58">
            <v>0</v>
          </cell>
        </row>
        <row r="59">
          <cell r="F59">
            <v>0</v>
          </cell>
          <cell r="L59">
            <v>0</v>
          </cell>
          <cell r="O59" t="str">
            <v/>
          </cell>
          <cell r="BD59">
            <v>0</v>
          </cell>
          <cell r="BN59">
            <v>0</v>
          </cell>
          <cell r="BO59">
            <v>0</v>
          </cell>
          <cell r="CB59">
            <v>0</v>
          </cell>
        </row>
        <row r="60">
          <cell r="F60">
            <v>0</v>
          </cell>
          <cell r="L60">
            <v>0</v>
          </cell>
          <cell r="O60" t="str">
            <v/>
          </cell>
          <cell r="BD60">
            <v>0</v>
          </cell>
          <cell r="BN60">
            <v>0</v>
          </cell>
          <cell r="BO60">
            <v>0</v>
          </cell>
          <cell r="CB60">
            <v>0</v>
          </cell>
        </row>
        <row r="61">
          <cell r="F61">
            <v>0</v>
          </cell>
          <cell r="L61">
            <v>0</v>
          </cell>
          <cell r="O61" t="str">
            <v/>
          </cell>
          <cell r="BD61">
            <v>0</v>
          </cell>
          <cell r="BN61">
            <v>0</v>
          </cell>
          <cell r="BO61">
            <v>0</v>
          </cell>
          <cell r="CB61">
            <v>0</v>
          </cell>
        </row>
        <row r="62">
          <cell r="F62">
            <v>0</v>
          </cell>
          <cell r="L62">
            <v>0</v>
          </cell>
          <cell r="O62" t="str">
            <v/>
          </cell>
          <cell r="BD62">
            <v>0</v>
          </cell>
          <cell r="BN62">
            <v>0</v>
          </cell>
          <cell r="BO62">
            <v>0</v>
          </cell>
          <cell r="CB62">
            <v>0</v>
          </cell>
        </row>
        <row r="63">
          <cell r="F63">
            <v>0</v>
          </cell>
          <cell r="L63">
            <v>0</v>
          </cell>
          <cell r="O63" t="str">
            <v/>
          </cell>
          <cell r="BD63">
            <v>0</v>
          </cell>
          <cell r="BN63">
            <v>0</v>
          </cell>
          <cell r="BO63">
            <v>0</v>
          </cell>
          <cell r="CB63">
            <v>0</v>
          </cell>
        </row>
        <row r="64">
          <cell r="F64">
            <v>0</v>
          </cell>
          <cell r="L64">
            <v>0</v>
          </cell>
          <cell r="O64" t="str">
            <v/>
          </cell>
          <cell r="BD64">
            <v>0</v>
          </cell>
          <cell r="BN64">
            <v>0</v>
          </cell>
          <cell r="BO64">
            <v>0</v>
          </cell>
          <cell r="CB64">
            <v>0</v>
          </cell>
        </row>
        <row r="65">
          <cell r="F65">
            <v>0</v>
          </cell>
          <cell r="L65">
            <v>0</v>
          </cell>
          <cell r="O65" t="str">
            <v/>
          </cell>
          <cell r="BD65">
            <v>0</v>
          </cell>
          <cell r="BN65">
            <v>0</v>
          </cell>
          <cell r="BO65">
            <v>0</v>
          </cell>
          <cell r="CB65">
            <v>0</v>
          </cell>
        </row>
        <row r="66">
          <cell r="F66">
            <v>0</v>
          </cell>
          <cell r="L66">
            <v>0</v>
          </cell>
          <cell r="O66" t="str">
            <v/>
          </cell>
          <cell r="BD66">
            <v>0</v>
          </cell>
          <cell r="BN66">
            <v>0</v>
          </cell>
          <cell r="BO66">
            <v>0</v>
          </cell>
          <cell r="CB66">
            <v>0</v>
          </cell>
        </row>
        <row r="67">
          <cell r="F67">
            <v>0</v>
          </cell>
          <cell r="L67">
            <v>0</v>
          </cell>
          <cell r="O67" t="str">
            <v/>
          </cell>
          <cell r="BD67">
            <v>0</v>
          </cell>
          <cell r="BN67">
            <v>0</v>
          </cell>
          <cell r="BO67">
            <v>0</v>
          </cell>
          <cell r="CB67">
            <v>0</v>
          </cell>
        </row>
        <row r="68">
          <cell r="F68">
            <v>0</v>
          </cell>
          <cell r="L68">
            <v>0</v>
          </cell>
          <cell r="O68" t="str">
            <v/>
          </cell>
          <cell r="BD68">
            <v>0</v>
          </cell>
          <cell r="BN68">
            <v>0</v>
          </cell>
          <cell r="BO68">
            <v>0</v>
          </cell>
          <cell r="CB68">
            <v>0</v>
          </cell>
        </row>
        <row r="69">
          <cell r="F69">
            <v>0</v>
          </cell>
          <cell r="L69">
            <v>0</v>
          </cell>
          <cell r="O69" t="str">
            <v/>
          </cell>
          <cell r="BD69">
            <v>0</v>
          </cell>
          <cell r="BN69">
            <v>0</v>
          </cell>
          <cell r="BO69">
            <v>0</v>
          </cell>
          <cell r="CB69">
            <v>0</v>
          </cell>
        </row>
        <row r="70">
          <cell r="F70">
            <v>0</v>
          </cell>
          <cell r="L70">
            <v>0</v>
          </cell>
          <cell r="O70" t="str">
            <v/>
          </cell>
          <cell r="BD70">
            <v>0</v>
          </cell>
          <cell r="BN70">
            <v>0</v>
          </cell>
          <cell r="BO70">
            <v>0</v>
          </cell>
          <cell r="CB70">
            <v>0</v>
          </cell>
        </row>
        <row r="71">
          <cell r="F71">
            <v>0</v>
          </cell>
          <cell r="L71">
            <v>0</v>
          </cell>
          <cell r="O71" t="str">
            <v/>
          </cell>
          <cell r="BD71">
            <v>0</v>
          </cell>
          <cell r="BN71">
            <v>0</v>
          </cell>
          <cell r="BO71">
            <v>0</v>
          </cell>
          <cell r="CB71">
            <v>0</v>
          </cell>
        </row>
        <row r="72">
          <cell r="F72">
            <v>0</v>
          </cell>
          <cell r="L72">
            <v>0</v>
          </cell>
          <cell r="O72" t="str">
            <v/>
          </cell>
          <cell r="BD72">
            <v>0</v>
          </cell>
          <cell r="BN72">
            <v>0</v>
          </cell>
          <cell r="BO72">
            <v>0</v>
          </cell>
          <cell r="CB72">
            <v>0</v>
          </cell>
        </row>
        <row r="73">
          <cell r="F73">
            <v>0</v>
          </cell>
          <cell r="L73">
            <v>0</v>
          </cell>
          <cell r="O73" t="str">
            <v/>
          </cell>
          <cell r="BD73">
            <v>0</v>
          </cell>
          <cell r="BN73">
            <v>0</v>
          </cell>
          <cell r="BO73">
            <v>0</v>
          </cell>
          <cell r="CB73">
            <v>0</v>
          </cell>
        </row>
        <row r="74">
          <cell r="F74">
            <v>0</v>
          </cell>
          <cell r="L74">
            <v>0</v>
          </cell>
          <cell r="O74" t="str">
            <v/>
          </cell>
          <cell r="BD74">
            <v>0</v>
          </cell>
          <cell r="BN74">
            <v>0</v>
          </cell>
          <cell r="BO74">
            <v>0</v>
          </cell>
          <cell r="CB74">
            <v>0</v>
          </cell>
        </row>
        <row r="75">
          <cell r="F75">
            <v>0</v>
          </cell>
          <cell r="L75">
            <v>0</v>
          </cell>
          <cell r="O75" t="str">
            <v/>
          </cell>
          <cell r="BD75">
            <v>0</v>
          </cell>
          <cell r="BN75">
            <v>0</v>
          </cell>
          <cell r="BO75">
            <v>0</v>
          </cell>
          <cell r="CB75">
            <v>0</v>
          </cell>
        </row>
        <row r="76">
          <cell r="F76">
            <v>0</v>
          </cell>
          <cell r="L76">
            <v>0</v>
          </cell>
          <cell r="O76" t="str">
            <v/>
          </cell>
          <cell r="BD76">
            <v>0</v>
          </cell>
          <cell r="BN76">
            <v>0</v>
          </cell>
          <cell r="BO76">
            <v>0</v>
          </cell>
          <cell r="CB76">
            <v>0</v>
          </cell>
        </row>
        <row r="77">
          <cell r="F77">
            <v>0</v>
          </cell>
          <cell r="L77">
            <v>0</v>
          </cell>
          <cell r="O77" t="str">
            <v/>
          </cell>
          <cell r="BD77">
            <v>0</v>
          </cell>
          <cell r="BN77">
            <v>0</v>
          </cell>
          <cell r="BO77">
            <v>0</v>
          </cell>
          <cell r="CB77">
            <v>0</v>
          </cell>
        </row>
        <row r="78">
          <cell r="F78">
            <v>0</v>
          </cell>
          <cell r="L78">
            <v>0</v>
          </cell>
          <cell r="O78" t="str">
            <v/>
          </cell>
          <cell r="BD78">
            <v>0</v>
          </cell>
          <cell r="BN78">
            <v>0</v>
          </cell>
          <cell r="BO78">
            <v>0</v>
          </cell>
          <cell r="CB78">
            <v>0</v>
          </cell>
        </row>
        <row r="79">
          <cell r="F79">
            <v>0</v>
          </cell>
          <cell r="L79">
            <v>0</v>
          </cell>
          <cell r="O79" t="str">
            <v/>
          </cell>
          <cell r="BD79">
            <v>0</v>
          </cell>
          <cell r="BN79">
            <v>0</v>
          </cell>
          <cell r="BO79">
            <v>0</v>
          </cell>
          <cell r="CB79">
            <v>0</v>
          </cell>
        </row>
        <row r="80">
          <cell r="F80">
            <v>0</v>
          </cell>
          <cell r="L80">
            <v>0</v>
          </cell>
          <cell r="O80" t="str">
            <v/>
          </cell>
          <cell r="BD80">
            <v>0</v>
          </cell>
          <cell r="BN80">
            <v>0</v>
          </cell>
          <cell r="BO80">
            <v>0</v>
          </cell>
          <cell r="CB80">
            <v>0</v>
          </cell>
        </row>
        <row r="81">
          <cell r="F81">
            <v>20903.189999999999</v>
          </cell>
          <cell r="L81">
            <v>20903.189999999999</v>
          </cell>
          <cell r="O81" t="str">
            <v>A12</v>
          </cell>
          <cell r="BD81">
            <v>23906.71</v>
          </cell>
          <cell r="BL81">
            <v>17182.490000000002</v>
          </cell>
          <cell r="BN81">
            <v>17182.490000000002</v>
          </cell>
          <cell r="BO81">
            <v>20903.189999999999</v>
          </cell>
          <cell r="CB81">
            <v>3720.6999999999971</v>
          </cell>
        </row>
        <row r="82">
          <cell r="F82">
            <v>0</v>
          </cell>
          <cell r="L82">
            <v>0</v>
          </cell>
          <cell r="O82" t="str">
            <v/>
          </cell>
          <cell r="BD82">
            <v>0</v>
          </cell>
          <cell r="BN82">
            <v>0</v>
          </cell>
          <cell r="BO82">
            <v>0</v>
          </cell>
          <cell r="CB82">
            <v>0</v>
          </cell>
        </row>
        <row r="83">
          <cell r="F83">
            <v>0</v>
          </cell>
          <cell r="L83">
            <v>0</v>
          </cell>
          <cell r="O83" t="str">
            <v/>
          </cell>
          <cell r="BD83">
            <v>0</v>
          </cell>
          <cell r="BN83">
            <v>0</v>
          </cell>
          <cell r="BO83">
            <v>0</v>
          </cell>
          <cell r="CB83">
            <v>0</v>
          </cell>
        </row>
        <row r="84">
          <cell r="F84">
            <v>0</v>
          </cell>
          <cell r="L84">
            <v>0</v>
          </cell>
          <cell r="O84" t="str">
            <v/>
          </cell>
          <cell r="BD84">
            <v>0</v>
          </cell>
          <cell r="BN84">
            <v>0</v>
          </cell>
          <cell r="BO84">
            <v>0</v>
          </cell>
          <cell r="CB84">
            <v>0</v>
          </cell>
        </row>
        <row r="85">
          <cell r="F85">
            <v>0</v>
          </cell>
          <cell r="L85">
            <v>0</v>
          </cell>
          <cell r="O85" t="str">
            <v/>
          </cell>
          <cell r="BD85">
            <v>0</v>
          </cell>
          <cell r="BN85">
            <v>0</v>
          </cell>
          <cell r="BO85">
            <v>0</v>
          </cell>
          <cell r="CB85">
            <v>0</v>
          </cell>
        </row>
        <row r="86">
          <cell r="F86">
            <v>0</v>
          </cell>
          <cell r="L86">
            <v>0</v>
          </cell>
          <cell r="O86" t="str">
            <v/>
          </cell>
          <cell r="BD86">
            <v>0</v>
          </cell>
          <cell r="BN86">
            <v>0</v>
          </cell>
          <cell r="BO86">
            <v>0</v>
          </cell>
          <cell r="CB86">
            <v>0</v>
          </cell>
        </row>
        <row r="87">
          <cell r="F87">
            <v>0</v>
          </cell>
          <cell r="L87">
            <v>0</v>
          </cell>
          <cell r="O87" t="str">
            <v/>
          </cell>
          <cell r="BD87">
            <v>0</v>
          </cell>
          <cell r="BN87">
            <v>0</v>
          </cell>
          <cell r="BO87">
            <v>0</v>
          </cell>
          <cell r="CB87">
            <v>0</v>
          </cell>
        </row>
        <row r="88">
          <cell r="F88">
            <v>287500</v>
          </cell>
          <cell r="L88">
            <v>287500</v>
          </cell>
          <cell r="O88" t="str">
            <v>A2</v>
          </cell>
          <cell r="BD88">
            <v>100000</v>
          </cell>
          <cell r="BL88">
            <v>31740</v>
          </cell>
          <cell r="BN88">
            <v>31740</v>
          </cell>
          <cell r="BO88">
            <v>287500</v>
          </cell>
          <cell r="CB88">
            <v>255760</v>
          </cell>
        </row>
        <row r="89">
          <cell r="F89">
            <v>0</v>
          </cell>
          <cell r="L89">
            <v>0</v>
          </cell>
          <cell r="O89" t="str">
            <v/>
          </cell>
          <cell r="BD89">
            <v>0</v>
          </cell>
          <cell r="BN89">
            <v>0</v>
          </cell>
          <cell r="BO89">
            <v>0</v>
          </cell>
          <cell r="CB89">
            <v>0</v>
          </cell>
        </row>
        <row r="90">
          <cell r="F90">
            <v>0</v>
          </cell>
          <cell r="L90">
            <v>0</v>
          </cell>
          <cell r="O90" t="str">
            <v/>
          </cell>
          <cell r="BD90">
            <v>0</v>
          </cell>
          <cell r="BN90">
            <v>0</v>
          </cell>
          <cell r="BO90">
            <v>0</v>
          </cell>
          <cell r="CB90">
            <v>0</v>
          </cell>
        </row>
        <row r="91">
          <cell r="F91">
            <v>0</v>
          </cell>
          <cell r="L91">
            <v>0</v>
          </cell>
          <cell r="O91" t="str">
            <v>A2</v>
          </cell>
          <cell r="BD91">
            <v>0</v>
          </cell>
          <cell r="BL91">
            <v>21992.5</v>
          </cell>
          <cell r="BN91">
            <v>21992.5</v>
          </cell>
          <cell r="BO91">
            <v>0</v>
          </cell>
          <cell r="CB91">
            <v>-21992.5</v>
          </cell>
        </row>
        <row r="92">
          <cell r="F92">
            <v>0</v>
          </cell>
          <cell r="L92">
            <v>0</v>
          </cell>
          <cell r="O92" t="str">
            <v/>
          </cell>
          <cell r="BD92">
            <v>0</v>
          </cell>
          <cell r="BN92">
            <v>0</v>
          </cell>
          <cell r="BO92">
            <v>0</v>
          </cell>
          <cell r="CB92">
            <v>0</v>
          </cell>
        </row>
        <row r="93">
          <cell r="F93">
            <v>0</v>
          </cell>
          <cell r="L93">
            <v>0</v>
          </cell>
          <cell r="O93" t="str">
            <v/>
          </cell>
          <cell r="BD93">
            <v>0</v>
          </cell>
          <cell r="BN93">
            <v>0</v>
          </cell>
          <cell r="BO93">
            <v>0</v>
          </cell>
          <cell r="CB93">
            <v>0</v>
          </cell>
        </row>
        <row r="94">
          <cell r="F94">
            <v>0</v>
          </cell>
          <cell r="L94">
            <v>0</v>
          </cell>
          <cell r="O94" t="str">
            <v/>
          </cell>
          <cell r="BD94">
            <v>0</v>
          </cell>
          <cell r="BN94">
            <v>0</v>
          </cell>
          <cell r="BO94">
            <v>0</v>
          </cell>
          <cell r="CB94">
            <v>0</v>
          </cell>
        </row>
        <row r="95">
          <cell r="F95">
            <v>0</v>
          </cell>
          <cell r="L95">
            <v>0</v>
          </cell>
          <cell r="O95" t="str">
            <v/>
          </cell>
          <cell r="BD95">
            <v>0</v>
          </cell>
          <cell r="BN95">
            <v>0</v>
          </cell>
          <cell r="BO95">
            <v>0</v>
          </cell>
          <cell r="CB95">
            <v>0</v>
          </cell>
        </row>
        <row r="96">
          <cell r="F96">
            <v>0</v>
          </cell>
          <cell r="L96">
            <v>0</v>
          </cell>
          <cell r="O96" t="str">
            <v/>
          </cell>
          <cell r="BD96">
            <v>0</v>
          </cell>
          <cell r="BN96">
            <v>0</v>
          </cell>
          <cell r="BO96">
            <v>0</v>
          </cell>
          <cell r="CB96">
            <v>0</v>
          </cell>
        </row>
        <row r="97">
          <cell r="F97">
            <v>0</v>
          </cell>
          <cell r="L97">
            <v>0</v>
          </cell>
          <cell r="O97" t="str">
            <v/>
          </cell>
          <cell r="BD97">
            <v>0</v>
          </cell>
          <cell r="BN97">
            <v>0</v>
          </cell>
          <cell r="BO97">
            <v>0</v>
          </cell>
          <cell r="CB97">
            <v>0</v>
          </cell>
        </row>
        <row r="98">
          <cell r="F98">
            <v>0</v>
          </cell>
          <cell r="L98">
            <v>0</v>
          </cell>
          <cell r="O98" t="str">
            <v/>
          </cell>
          <cell r="BD98">
            <v>0</v>
          </cell>
          <cell r="BN98">
            <v>0</v>
          </cell>
          <cell r="BO98">
            <v>0</v>
          </cell>
          <cell r="CB98">
            <v>0</v>
          </cell>
        </row>
        <row r="99">
          <cell r="F99">
            <v>0</v>
          </cell>
          <cell r="L99">
            <v>0</v>
          </cell>
          <cell r="O99" t="str">
            <v/>
          </cell>
          <cell r="BD99">
            <v>0</v>
          </cell>
          <cell r="BN99">
            <v>0</v>
          </cell>
          <cell r="BO99">
            <v>0</v>
          </cell>
          <cell r="CB99">
            <v>0</v>
          </cell>
        </row>
        <row r="100">
          <cell r="F100">
            <v>0</v>
          </cell>
          <cell r="L100">
            <v>0</v>
          </cell>
          <cell r="O100" t="str">
            <v/>
          </cell>
          <cell r="BD100">
            <v>0</v>
          </cell>
          <cell r="BN100">
            <v>0</v>
          </cell>
          <cell r="BO100">
            <v>0</v>
          </cell>
          <cell r="CB100">
            <v>0</v>
          </cell>
        </row>
        <row r="101">
          <cell r="F101">
            <v>0</v>
          </cell>
          <cell r="L101">
            <v>0</v>
          </cell>
          <cell r="O101" t="str">
            <v/>
          </cell>
          <cell r="BD101">
            <v>0</v>
          </cell>
          <cell r="BN101">
            <v>0</v>
          </cell>
          <cell r="BO101">
            <v>0</v>
          </cell>
          <cell r="CB101">
            <v>0</v>
          </cell>
        </row>
        <row r="102">
          <cell r="F102">
            <v>0</v>
          </cell>
          <cell r="L102">
            <v>0</v>
          </cell>
          <cell r="O102" t="str">
            <v/>
          </cell>
          <cell r="BD102">
            <v>0</v>
          </cell>
          <cell r="BN102">
            <v>0</v>
          </cell>
          <cell r="BO102">
            <v>0</v>
          </cell>
          <cell r="CB102">
            <v>0</v>
          </cell>
        </row>
        <row r="103">
          <cell r="F103">
            <v>0</v>
          </cell>
          <cell r="L103">
            <v>0</v>
          </cell>
          <cell r="O103" t="str">
            <v/>
          </cell>
          <cell r="BD103">
            <v>0</v>
          </cell>
          <cell r="BN103">
            <v>0</v>
          </cell>
          <cell r="BO103">
            <v>0</v>
          </cell>
          <cell r="CB103">
            <v>0</v>
          </cell>
        </row>
        <row r="104">
          <cell r="F104">
            <v>0</v>
          </cell>
          <cell r="L104">
            <v>0</v>
          </cell>
          <cell r="O104" t="str">
            <v/>
          </cell>
          <cell r="BD104">
            <v>0</v>
          </cell>
          <cell r="BN104">
            <v>0</v>
          </cell>
          <cell r="BO104">
            <v>0</v>
          </cell>
          <cell r="CB104">
            <v>0</v>
          </cell>
        </row>
        <row r="105">
          <cell r="F105">
            <v>0</v>
          </cell>
          <cell r="L105">
            <v>0</v>
          </cell>
          <cell r="O105" t="str">
            <v/>
          </cell>
          <cell r="BD105">
            <v>0</v>
          </cell>
          <cell r="BN105">
            <v>0</v>
          </cell>
          <cell r="BO105">
            <v>0</v>
          </cell>
          <cell r="CB105">
            <v>0</v>
          </cell>
        </row>
        <row r="106">
          <cell r="F106">
            <v>0</v>
          </cell>
          <cell r="L106">
            <v>0</v>
          </cell>
          <cell r="O106" t="str">
            <v/>
          </cell>
          <cell r="BD106">
            <v>0</v>
          </cell>
          <cell r="BN106">
            <v>0</v>
          </cell>
          <cell r="BO106">
            <v>0</v>
          </cell>
          <cell r="CB106">
            <v>0</v>
          </cell>
        </row>
        <row r="107">
          <cell r="F107">
            <v>0</v>
          </cell>
          <cell r="L107">
            <v>0</v>
          </cell>
          <cell r="O107" t="str">
            <v/>
          </cell>
          <cell r="BD107">
            <v>0</v>
          </cell>
          <cell r="BN107">
            <v>0</v>
          </cell>
          <cell r="BO107">
            <v>0</v>
          </cell>
          <cell r="CB107">
            <v>0</v>
          </cell>
        </row>
        <row r="108">
          <cell r="F108">
            <v>0</v>
          </cell>
          <cell r="L108">
            <v>0</v>
          </cell>
          <cell r="O108" t="str">
            <v/>
          </cell>
          <cell r="BD108">
            <v>0</v>
          </cell>
          <cell r="BN108">
            <v>0</v>
          </cell>
          <cell r="BO108">
            <v>0</v>
          </cell>
          <cell r="CB108">
            <v>0</v>
          </cell>
        </row>
        <row r="109">
          <cell r="F109">
            <v>0</v>
          </cell>
          <cell r="L109">
            <v>0</v>
          </cell>
          <cell r="O109" t="str">
            <v/>
          </cell>
          <cell r="BD109">
            <v>0</v>
          </cell>
          <cell r="BN109">
            <v>0</v>
          </cell>
          <cell r="BO109">
            <v>0</v>
          </cell>
          <cell r="CB109">
            <v>0</v>
          </cell>
        </row>
        <row r="110">
          <cell r="F110">
            <v>0</v>
          </cell>
          <cell r="L110">
            <v>0</v>
          </cell>
          <cell r="O110" t="str">
            <v/>
          </cell>
          <cell r="BD110">
            <v>0</v>
          </cell>
          <cell r="BN110">
            <v>0</v>
          </cell>
          <cell r="BO110">
            <v>0</v>
          </cell>
          <cell r="CB110">
            <v>0</v>
          </cell>
        </row>
        <row r="111">
          <cell r="F111">
            <v>0</v>
          </cell>
          <cell r="L111">
            <v>0</v>
          </cell>
          <cell r="O111" t="str">
            <v/>
          </cell>
          <cell r="BD111">
            <v>0</v>
          </cell>
          <cell r="BN111">
            <v>0</v>
          </cell>
          <cell r="BO111">
            <v>0</v>
          </cell>
          <cell r="CB111">
            <v>0</v>
          </cell>
        </row>
        <row r="112">
          <cell r="F112">
            <v>0</v>
          </cell>
          <cell r="L112">
            <v>0</v>
          </cell>
          <cell r="O112" t="str">
            <v/>
          </cell>
          <cell r="BD112">
            <v>0</v>
          </cell>
          <cell r="BN112">
            <v>0</v>
          </cell>
          <cell r="BO112">
            <v>0</v>
          </cell>
          <cell r="CB112">
            <v>0</v>
          </cell>
        </row>
        <row r="113">
          <cell r="F113">
            <v>0</v>
          </cell>
          <cell r="L113">
            <v>0</v>
          </cell>
          <cell r="O113" t="str">
            <v/>
          </cell>
          <cell r="BD113">
            <v>0</v>
          </cell>
          <cell r="BN113">
            <v>0</v>
          </cell>
          <cell r="BO113">
            <v>0</v>
          </cell>
          <cell r="CB113">
            <v>0</v>
          </cell>
        </row>
        <row r="114">
          <cell r="F114">
            <v>0</v>
          </cell>
          <cell r="L114">
            <v>0</v>
          </cell>
          <cell r="O114" t="str">
            <v/>
          </cell>
          <cell r="BD114">
            <v>0</v>
          </cell>
          <cell r="BN114">
            <v>0</v>
          </cell>
          <cell r="BO114">
            <v>0</v>
          </cell>
          <cell r="CB114">
            <v>0</v>
          </cell>
        </row>
        <row r="115">
          <cell r="F115">
            <v>0</v>
          </cell>
          <cell r="L115">
            <v>0</v>
          </cell>
          <cell r="O115" t="str">
            <v/>
          </cell>
          <cell r="BD115">
            <v>0</v>
          </cell>
          <cell r="BN115">
            <v>0</v>
          </cell>
          <cell r="BO115">
            <v>0</v>
          </cell>
          <cell r="CB115">
            <v>0</v>
          </cell>
        </row>
        <row r="116">
          <cell r="F116">
            <v>0</v>
          </cell>
          <cell r="L116">
            <v>0</v>
          </cell>
          <cell r="O116" t="str">
            <v/>
          </cell>
          <cell r="BD116">
            <v>0</v>
          </cell>
          <cell r="BN116">
            <v>0</v>
          </cell>
          <cell r="BO116">
            <v>0</v>
          </cell>
          <cell r="CB116">
            <v>0</v>
          </cell>
        </row>
        <row r="117">
          <cell r="F117">
            <v>0</v>
          </cell>
          <cell r="L117">
            <v>0</v>
          </cell>
          <cell r="O117" t="str">
            <v/>
          </cell>
          <cell r="BD117">
            <v>0</v>
          </cell>
          <cell r="BN117">
            <v>0</v>
          </cell>
          <cell r="BO117">
            <v>0</v>
          </cell>
          <cell r="CB117">
            <v>0</v>
          </cell>
        </row>
        <row r="118">
          <cell r="F118">
            <v>0</v>
          </cell>
          <cell r="L118">
            <v>0</v>
          </cell>
          <cell r="O118" t="str">
            <v/>
          </cell>
          <cell r="BD118">
            <v>0</v>
          </cell>
          <cell r="BN118">
            <v>0</v>
          </cell>
          <cell r="BO118">
            <v>0</v>
          </cell>
          <cell r="CB118">
            <v>0</v>
          </cell>
        </row>
        <row r="119">
          <cell r="F119">
            <v>0</v>
          </cell>
          <cell r="L119">
            <v>0</v>
          </cell>
          <cell r="O119" t="str">
            <v/>
          </cell>
          <cell r="BD119">
            <v>0</v>
          </cell>
          <cell r="BN119">
            <v>0</v>
          </cell>
          <cell r="BO119">
            <v>0</v>
          </cell>
          <cell r="CB119">
            <v>0</v>
          </cell>
        </row>
        <row r="120">
          <cell r="F120">
            <v>0</v>
          </cell>
          <cell r="L120">
            <v>0</v>
          </cell>
          <cell r="O120" t="str">
            <v/>
          </cell>
          <cell r="BD120">
            <v>0</v>
          </cell>
          <cell r="BN120">
            <v>0</v>
          </cell>
          <cell r="BO120">
            <v>0</v>
          </cell>
          <cell r="CB120">
            <v>0</v>
          </cell>
        </row>
        <row r="121">
          <cell r="F121">
            <v>0</v>
          </cell>
          <cell r="L121">
            <v>0</v>
          </cell>
          <cell r="O121" t="str">
            <v/>
          </cell>
          <cell r="BD121">
            <v>0</v>
          </cell>
          <cell r="BN121">
            <v>0</v>
          </cell>
          <cell r="BO121">
            <v>0</v>
          </cell>
          <cell r="CB121">
            <v>0</v>
          </cell>
        </row>
        <row r="122">
          <cell r="F122">
            <v>0</v>
          </cell>
          <cell r="L122">
            <v>0</v>
          </cell>
          <cell r="O122" t="str">
            <v/>
          </cell>
          <cell r="BD122">
            <v>0</v>
          </cell>
          <cell r="BN122">
            <v>0</v>
          </cell>
          <cell r="BO122">
            <v>0</v>
          </cell>
          <cell r="CB122">
            <v>0</v>
          </cell>
        </row>
        <row r="123">
          <cell r="F123">
            <v>0</v>
          </cell>
          <cell r="L123">
            <v>0</v>
          </cell>
          <cell r="O123" t="str">
            <v/>
          </cell>
          <cell r="BD123">
            <v>0</v>
          </cell>
          <cell r="BN123">
            <v>0</v>
          </cell>
          <cell r="BO123">
            <v>0</v>
          </cell>
          <cell r="CB123">
            <v>0</v>
          </cell>
        </row>
        <row r="124">
          <cell r="F124">
            <v>0</v>
          </cell>
          <cell r="L124">
            <v>0</v>
          </cell>
          <cell r="O124" t="str">
            <v/>
          </cell>
          <cell r="BD124">
            <v>0</v>
          </cell>
          <cell r="BN124">
            <v>0</v>
          </cell>
          <cell r="BO124">
            <v>0</v>
          </cell>
          <cell r="CB124">
            <v>0</v>
          </cell>
        </row>
        <row r="125">
          <cell r="F125">
            <v>0</v>
          </cell>
          <cell r="L125">
            <v>0</v>
          </cell>
          <cell r="O125" t="str">
            <v/>
          </cell>
          <cell r="BD125">
            <v>0</v>
          </cell>
          <cell r="BN125">
            <v>0</v>
          </cell>
          <cell r="BO125">
            <v>0</v>
          </cell>
          <cell r="CB125">
            <v>0</v>
          </cell>
        </row>
        <row r="126">
          <cell r="F126">
            <v>0</v>
          </cell>
          <cell r="L126">
            <v>0</v>
          </cell>
          <cell r="O126" t="str">
            <v/>
          </cell>
          <cell r="BD126">
            <v>0</v>
          </cell>
          <cell r="BN126">
            <v>0</v>
          </cell>
          <cell r="BO126">
            <v>0</v>
          </cell>
          <cell r="CB126">
            <v>0</v>
          </cell>
        </row>
        <row r="127">
          <cell r="F127">
            <v>0</v>
          </cell>
          <cell r="L127">
            <v>0</v>
          </cell>
          <cell r="O127" t="str">
            <v/>
          </cell>
          <cell r="BD127">
            <v>0</v>
          </cell>
          <cell r="BN127">
            <v>0</v>
          </cell>
          <cell r="BO127">
            <v>0</v>
          </cell>
          <cell r="CB127">
            <v>0</v>
          </cell>
        </row>
        <row r="128">
          <cell r="F128">
            <v>0</v>
          </cell>
          <cell r="L128">
            <v>0</v>
          </cell>
          <cell r="O128" t="str">
            <v/>
          </cell>
          <cell r="BD128">
            <v>0</v>
          </cell>
          <cell r="BN128">
            <v>0</v>
          </cell>
          <cell r="BO128">
            <v>0</v>
          </cell>
          <cell r="CB128">
            <v>0</v>
          </cell>
        </row>
        <row r="129">
          <cell r="F129">
            <v>0</v>
          </cell>
          <cell r="L129">
            <v>0</v>
          </cell>
          <cell r="O129" t="str">
            <v/>
          </cell>
          <cell r="BD129">
            <v>0</v>
          </cell>
          <cell r="BN129">
            <v>0</v>
          </cell>
          <cell r="BO129">
            <v>0</v>
          </cell>
          <cell r="CB129">
            <v>0</v>
          </cell>
        </row>
        <row r="130">
          <cell r="F130">
            <v>0</v>
          </cell>
          <cell r="L130">
            <v>0</v>
          </cell>
          <cell r="O130" t="str">
            <v/>
          </cell>
          <cell r="BD130">
            <v>0</v>
          </cell>
          <cell r="BN130">
            <v>0</v>
          </cell>
          <cell r="BO130">
            <v>0</v>
          </cell>
          <cell r="CB130">
            <v>0</v>
          </cell>
        </row>
        <row r="131">
          <cell r="F131">
            <v>147.36000000000001</v>
          </cell>
          <cell r="L131">
            <v>735.44</v>
          </cell>
          <cell r="O131" t="str">
            <v>A2</v>
          </cell>
          <cell r="BD131">
            <v>147.36000000000001</v>
          </cell>
          <cell r="BL131">
            <v>3.2700000000000102</v>
          </cell>
          <cell r="BN131">
            <v>3.2700000000000102</v>
          </cell>
          <cell r="BO131">
            <v>147.36000000000001</v>
          </cell>
          <cell r="CB131">
            <v>144.09</v>
          </cell>
        </row>
        <row r="132">
          <cell r="F132">
            <v>0</v>
          </cell>
          <cell r="L132">
            <v>0</v>
          </cell>
          <cell r="O132" t="str">
            <v/>
          </cell>
          <cell r="BD132">
            <v>0</v>
          </cell>
          <cell r="BN132">
            <v>0</v>
          </cell>
          <cell r="BO132">
            <v>0</v>
          </cell>
          <cell r="CB132">
            <v>0</v>
          </cell>
        </row>
        <row r="133">
          <cell r="F133">
            <v>0</v>
          </cell>
          <cell r="L133">
            <v>0</v>
          </cell>
          <cell r="O133" t="str">
            <v/>
          </cell>
          <cell r="BD133">
            <v>0</v>
          </cell>
          <cell r="BN133">
            <v>0</v>
          </cell>
          <cell r="BO133">
            <v>0</v>
          </cell>
          <cell r="CB133">
            <v>0</v>
          </cell>
        </row>
        <row r="134">
          <cell r="F134">
            <v>414166.67</v>
          </cell>
          <cell r="L134">
            <v>414166.67</v>
          </cell>
          <cell r="O134" t="str">
            <v>A2</v>
          </cell>
          <cell r="BD134">
            <v>21677.583333333332</v>
          </cell>
          <cell r="BL134">
            <v>693126.92</v>
          </cell>
          <cell r="BN134">
            <v>1003126.92</v>
          </cell>
          <cell r="BO134">
            <v>414166.67</v>
          </cell>
          <cell r="CB134">
            <v>-588960.25</v>
          </cell>
        </row>
        <row r="135">
          <cell r="F135">
            <v>0</v>
          </cell>
          <cell r="L135">
            <v>0</v>
          </cell>
          <cell r="O135" t="str">
            <v/>
          </cell>
          <cell r="BD135">
            <v>0</v>
          </cell>
          <cell r="BN135">
            <v>0</v>
          </cell>
          <cell r="BO135">
            <v>0</v>
          </cell>
          <cell r="CB135">
            <v>0</v>
          </cell>
        </row>
        <row r="136">
          <cell r="F136">
            <v>0</v>
          </cell>
          <cell r="L136">
            <v>0</v>
          </cell>
          <cell r="O136" t="str">
            <v>A2</v>
          </cell>
          <cell r="BD136">
            <v>0</v>
          </cell>
          <cell r="BL136">
            <v>30674.560000000001</v>
          </cell>
          <cell r="BN136">
            <v>30674.560000000001</v>
          </cell>
          <cell r="BO136">
            <v>30674.560000000001</v>
          </cell>
          <cell r="CB136">
            <v>0</v>
          </cell>
        </row>
        <row r="137">
          <cell r="F137">
            <v>0</v>
          </cell>
          <cell r="L137">
            <v>0</v>
          </cell>
          <cell r="O137" t="str">
            <v/>
          </cell>
          <cell r="BD137">
            <v>0</v>
          </cell>
          <cell r="BN137">
            <v>0</v>
          </cell>
          <cell r="BO137">
            <v>0</v>
          </cell>
          <cell r="CB137">
            <v>0</v>
          </cell>
        </row>
        <row r="138">
          <cell r="F138">
            <v>0</v>
          </cell>
          <cell r="L138">
            <v>0</v>
          </cell>
          <cell r="O138" t="str">
            <v/>
          </cell>
          <cell r="BD138">
            <v>0</v>
          </cell>
          <cell r="BN138">
            <v>0</v>
          </cell>
          <cell r="BO138">
            <v>0</v>
          </cell>
          <cell r="CB138">
            <v>0</v>
          </cell>
        </row>
        <row r="139">
          <cell r="F139">
            <v>0</v>
          </cell>
          <cell r="L139">
            <v>0</v>
          </cell>
          <cell r="O139" t="str">
            <v>A2</v>
          </cell>
          <cell r="BD139">
            <v>0</v>
          </cell>
          <cell r="BN139">
            <v>0</v>
          </cell>
          <cell r="BO139">
            <v>0</v>
          </cell>
          <cell r="CB139">
            <v>0</v>
          </cell>
        </row>
        <row r="140">
          <cell r="F140">
            <v>0</v>
          </cell>
          <cell r="L140">
            <v>0</v>
          </cell>
          <cell r="O140" t="str">
            <v>A2</v>
          </cell>
          <cell r="BD140">
            <v>0</v>
          </cell>
          <cell r="BL140">
            <v>1040</v>
          </cell>
          <cell r="BN140">
            <v>1040</v>
          </cell>
          <cell r="BO140">
            <v>0</v>
          </cell>
          <cell r="CB140">
            <v>-1040</v>
          </cell>
        </row>
        <row r="141">
          <cell r="F141">
            <v>13343.08</v>
          </cell>
          <cell r="L141">
            <v>0</v>
          </cell>
          <cell r="O141" t="str">
            <v>A5</v>
          </cell>
          <cell r="BD141">
            <v>8271.23</v>
          </cell>
          <cell r="BL141">
            <v>42689.39</v>
          </cell>
          <cell r="BN141">
            <v>23924.49</v>
          </cell>
          <cell r="BO141">
            <v>13193.08</v>
          </cell>
          <cell r="CB141">
            <v>-10731.410000000002</v>
          </cell>
        </row>
        <row r="142">
          <cell r="F142">
            <v>0</v>
          </cell>
          <cell r="L142">
            <v>0</v>
          </cell>
          <cell r="O142" t="str">
            <v/>
          </cell>
          <cell r="BD142">
            <v>0</v>
          </cell>
          <cell r="BN142">
            <v>0</v>
          </cell>
          <cell r="BO142">
            <v>0</v>
          </cell>
          <cell r="CB142">
            <v>0</v>
          </cell>
        </row>
        <row r="143">
          <cell r="F143">
            <v>0</v>
          </cell>
          <cell r="L143">
            <v>0</v>
          </cell>
          <cell r="O143" t="str">
            <v/>
          </cell>
          <cell r="BD143">
            <v>0</v>
          </cell>
          <cell r="BN143">
            <v>0</v>
          </cell>
          <cell r="BO143">
            <v>0</v>
          </cell>
          <cell r="CB143">
            <v>0</v>
          </cell>
        </row>
        <row r="144">
          <cell r="F144">
            <v>0</v>
          </cell>
          <cell r="L144">
            <v>0</v>
          </cell>
          <cell r="O144" t="str">
            <v/>
          </cell>
          <cell r="BD144">
            <v>0</v>
          </cell>
          <cell r="BN144">
            <v>0</v>
          </cell>
          <cell r="BO144">
            <v>0</v>
          </cell>
          <cell r="CB144">
            <v>0</v>
          </cell>
        </row>
        <row r="145">
          <cell r="F145">
            <v>0</v>
          </cell>
          <cell r="L145">
            <v>0</v>
          </cell>
          <cell r="O145" t="str">
            <v/>
          </cell>
          <cell r="BD145">
            <v>0</v>
          </cell>
          <cell r="BN145">
            <v>0</v>
          </cell>
          <cell r="BO145">
            <v>0</v>
          </cell>
          <cell r="CB145">
            <v>0</v>
          </cell>
        </row>
        <row r="146">
          <cell r="F146">
            <v>0</v>
          </cell>
          <cell r="L146">
            <v>0</v>
          </cell>
          <cell r="O146" t="str">
            <v/>
          </cell>
          <cell r="BD146">
            <v>0</v>
          </cell>
          <cell r="BN146">
            <v>0</v>
          </cell>
          <cell r="BO146">
            <v>0</v>
          </cell>
          <cell r="CB146">
            <v>0</v>
          </cell>
        </row>
        <row r="147">
          <cell r="F147">
            <v>0</v>
          </cell>
          <cell r="L147">
            <v>0</v>
          </cell>
          <cell r="O147" t="str">
            <v/>
          </cell>
          <cell r="BD147">
            <v>0</v>
          </cell>
          <cell r="BN147">
            <v>0</v>
          </cell>
          <cell r="BO147">
            <v>0</v>
          </cell>
          <cell r="CB147">
            <v>0</v>
          </cell>
        </row>
        <row r="148">
          <cell r="F148">
            <v>0</v>
          </cell>
          <cell r="L148">
            <v>0</v>
          </cell>
          <cell r="O148" t="str">
            <v/>
          </cell>
          <cell r="BD148">
            <v>0</v>
          </cell>
          <cell r="BN148">
            <v>0</v>
          </cell>
          <cell r="BO148">
            <v>0</v>
          </cell>
          <cell r="CB148">
            <v>0</v>
          </cell>
        </row>
        <row r="149">
          <cell r="F149">
            <v>787.43</v>
          </cell>
          <cell r="L149">
            <v>199.34999999999991</v>
          </cell>
          <cell r="O149" t="str">
            <v>A2</v>
          </cell>
          <cell r="BD149">
            <v>0</v>
          </cell>
          <cell r="BL149">
            <v>286.56</v>
          </cell>
          <cell r="BN149">
            <v>569.73</v>
          </cell>
          <cell r="BO149">
            <v>425.64</v>
          </cell>
          <cell r="CB149">
            <v>-144.09000000000003</v>
          </cell>
        </row>
        <row r="150">
          <cell r="F150">
            <v>0</v>
          </cell>
          <cell r="L150">
            <v>0</v>
          </cell>
          <cell r="O150" t="str">
            <v/>
          </cell>
          <cell r="BD150">
            <v>0</v>
          </cell>
          <cell r="BN150">
            <v>0</v>
          </cell>
          <cell r="BO150">
            <v>0</v>
          </cell>
          <cell r="CB150">
            <v>0</v>
          </cell>
        </row>
        <row r="151">
          <cell r="F151">
            <v>0</v>
          </cell>
          <cell r="L151">
            <v>0</v>
          </cell>
          <cell r="O151" t="str">
            <v/>
          </cell>
          <cell r="BD151">
            <v>0</v>
          </cell>
          <cell r="BN151">
            <v>0</v>
          </cell>
          <cell r="BO151">
            <v>0</v>
          </cell>
          <cell r="CB151">
            <v>0</v>
          </cell>
        </row>
        <row r="152">
          <cell r="F152">
            <v>0</v>
          </cell>
          <cell r="L152">
            <v>0</v>
          </cell>
          <cell r="O152" t="str">
            <v/>
          </cell>
          <cell r="BD152">
            <v>0</v>
          </cell>
          <cell r="BN152">
            <v>0</v>
          </cell>
          <cell r="BO152">
            <v>0</v>
          </cell>
          <cell r="CB152">
            <v>0</v>
          </cell>
        </row>
        <row r="153">
          <cell r="F153">
            <v>0</v>
          </cell>
          <cell r="L153">
            <v>0</v>
          </cell>
          <cell r="O153" t="str">
            <v/>
          </cell>
          <cell r="BD153">
            <v>0</v>
          </cell>
          <cell r="BN153">
            <v>0</v>
          </cell>
          <cell r="BO153">
            <v>0</v>
          </cell>
          <cell r="CB153">
            <v>0</v>
          </cell>
        </row>
        <row r="154">
          <cell r="F154">
            <v>0</v>
          </cell>
          <cell r="L154">
            <v>0</v>
          </cell>
          <cell r="O154" t="str">
            <v/>
          </cell>
          <cell r="BD154">
            <v>0</v>
          </cell>
          <cell r="BN154">
            <v>0</v>
          </cell>
          <cell r="BO154">
            <v>0</v>
          </cell>
          <cell r="CB154">
            <v>0</v>
          </cell>
        </row>
        <row r="155">
          <cell r="F155">
            <v>0</v>
          </cell>
          <cell r="L155">
            <v>0</v>
          </cell>
          <cell r="O155" t="str">
            <v/>
          </cell>
          <cell r="BD155">
            <v>0</v>
          </cell>
          <cell r="BN155">
            <v>0</v>
          </cell>
          <cell r="BO155">
            <v>0</v>
          </cell>
          <cell r="CB155">
            <v>0</v>
          </cell>
        </row>
        <row r="156">
          <cell r="F156">
            <v>0</v>
          </cell>
          <cell r="L156">
            <v>0</v>
          </cell>
          <cell r="O156" t="str">
            <v/>
          </cell>
          <cell r="BD156">
            <v>0</v>
          </cell>
          <cell r="BN156">
            <v>0</v>
          </cell>
          <cell r="BO156">
            <v>0</v>
          </cell>
          <cell r="CB156">
            <v>0</v>
          </cell>
        </row>
        <row r="157">
          <cell r="F157">
            <v>0</v>
          </cell>
          <cell r="L157">
            <v>0</v>
          </cell>
          <cell r="O157" t="str">
            <v/>
          </cell>
          <cell r="BD157">
            <v>0</v>
          </cell>
          <cell r="BN157">
            <v>0</v>
          </cell>
          <cell r="BO157">
            <v>0</v>
          </cell>
          <cell r="CB157">
            <v>0</v>
          </cell>
        </row>
        <row r="158">
          <cell r="F158">
            <v>0</v>
          </cell>
          <cell r="L158">
            <v>0</v>
          </cell>
          <cell r="O158" t="str">
            <v/>
          </cell>
          <cell r="BD158">
            <v>0</v>
          </cell>
          <cell r="BN158">
            <v>0</v>
          </cell>
          <cell r="BO158">
            <v>0</v>
          </cell>
          <cell r="CB158">
            <v>0</v>
          </cell>
        </row>
        <row r="159">
          <cell r="F159">
            <v>0</v>
          </cell>
          <cell r="L159">
            <v>0</v>
          </cell>
          <cell r="O159" t="str">
            <v/>
          </cell>
          <cell r="BD159">
            <v>0</v>
          </cell>
          <cell r="BN159">
            <v>0</v>
          </cell>
          <cell r="BO159">
            <v>0</v>
          </cell>
          <cell r="CB159">
            <v>0</v>
          </cell>
        </row>
        <row r="160">
          <cell r="F160">
            <v>0</v>
          </cell>
          <cell r="L160">
            <v>0</v>
          </cell>
          <cell r="O160" t="str">
            <v/>
          </cell>
          <cell r="BD160">
            <v>0</v>
          </cell>
          <cell r="BN160">
            <v>0</v>
          </cell>
          <cell r="BO160">
            <v>0</v>
          </cell>
          <cell r="CB160">
            <v>0</v>
          </cell>
        </row>
        <row r="161">
          <cell r="F161">
            <v>0</v>
          </cell>
          <cell r="L161">
            <v>0</v>
          </cell>
          <cell r="O161" t="str">
            <v/>
          </cell>
          <cell r="BD161">
            <v>0</v>
          </cell>
          <cell r="BN161">
            <v>0</v>
          </cell>
          <cell r="BO161">
            <v>0</v>
          </cell>
          <cell r="CB161">
            <v>0</v>
          </cell>
        </row>
        <row r="162">
          <cell r="F162">
            <v>0</v>
          </cell>
          <cell r="L162">
            <v>0</v>
          </cell>
          <cell r="O162" t="str">
            <v/>
          </cell>
          <cell r="BD162">
            <v>0</v>
          </cell>
          <cell r="BN162">
            <v>0</v>
          </cell>
          <cell r="BO162">
            <v>0</v>
          </cell>
          <cell r="CB162">
            <v>0</v>
          </cell>
        </row>
        <row r="163">
          <cell r="F163">
            <v>0</v>
          </cell>
          <cell r="L163">
            <v>0</v>
          </cell>
          <cell r="O163" t="str">
            <v/>
          </cell>
          <cell r="BD163">
            <v>0</v>
          </cell>
          <cell r="BN163">
            <v>0</v>
          </cell>
          <cell r="BO163">
            <v>0</v>
          </cell>
          <cell r="CB163">
            <v>0</v>
          </cell>
        </row>
        <row r="164">
          <cell r="F164">
            <v>0</v>
          </cell>
          <cell r="L164">
            <v>0</v>
          </cell>
          <cell r="O164" t="str">
            <v/>
          </cell>
          <cell r="BD164">
            <v>0</v>
          </cell>
          <cell r="BN164">
            <v>0</v>
          </cell>
          <cell r="BO164">
            <v>0</v>
          </cell>
          <cell r="CB164">
            <v>0</v>
          </cell>
        </row>
        <row r="165">
          <cell r="F165">
            <v>0</v>
          </cell>
          <cell r="L165">
            <v>0</v>
          </cell>
          <cell r="O165" t="str">
            <v/>
          </cell>
          <cell r="BD165">
            <v>0</v>
          </cell>
          <cell r="BN165">
            <v>0</v>
          </cell>
          <cell r="BO165">
            <v>0</v>
          </cell>
          <cell r="CB165">
            <v>0</v>
          </cell>
        </row>
        <row r="166">
          <cell r="F166">
            <v>0</v>
          </cell>
          <cell r="L166">
            <v>0</v>
          </cell>
          <cell r="O166" t="str">
            <v/>
          </cell>
          <cell r="BD166">
            <v>0</v>
          </cell>
          <cell r="BN166">
            <v>0</v>
          </cell>
          <cell r="BO166">
            <v>0</v>
          </cell>
          <cell r="CB166">
            <v>0</v>
          </cell>
        </row>
        <row r="167">
          <cell r="F167">
            <v>0</v>
          </cell>
          <cell r="L167">
            <v>0</v>
          </cell>
          <cell r="O167" t="str">
            <v/>
          </cell>
          <cell r="BD167">
            <v>0</v>
          </cell>
          <cell r="BN167">
            <v>0</v>
          </cell>
          <cell r="BO167">
            <v>0</v>
          </cell>
          <cell r="CB167">
            <v>0</v>
          </cell>
        </row>
        <row r="168">
          <cell r="F168">
            <v>0</v>
          </cell>
          <cell r="L168">
            <v>0</v>
          </cell>
          <cell r="O168" t="str">
            <v/>
          </cell>
          <cell r="BD168">
            <v>0</v>
          </cell>
          <cell r="BN168">
            <v>0</v>
          </cell>
          <cell r="BO168">
            <v>0</v>
          </cell>
          <cell r="CB168">
            <v>0</v>
          </cell>
        </row>
        <row r="169">
          <cell r="F169">
            <v>0</v>
          </cell>
          <cell r="L169">
            <v>0</v>
          </cell>
          <cell r="O169" t="str">
            <v/>
          </cell>
          <cell r="BD169">
            <v>0</v>
          </cell>
          <cell r="BN169">
            <v>0</v>
          </cell>
          <cell r="BO169">
            <v>0</v>
          </cell>
          <cell r="CB169">
            <v>0</v>
          </cell>
        </row>
        <row r="170">
          <cell r="F170">
            <v>0</v>
          </cell>
          <cell r="L170">
            <v>0</v>
          </cell>
          <cell r="O170" t="str">
            <v/>
          </cell>
          <cell r="BD170">
            <v>0</v>
          </cell>
          <cell r="BN170">
            <v>0</v>
          </cell>
          <cell r="BO170">
            <v>0</v>
          </cell>
          <cell r="CB170">
            <v>0</v>
          </cell>
        </row>
        <row r="171">
          <cell r="F171">
            <v>0</v>
          </cell>
          <cell r="L171">
            <v>0</v>
          </cell>
          <cell r="O171" t="str">
            <v/>
          </cell>
          <cell r="BD171">
            <v>0</v>
          </cell>
          <cell r="BN171">
            <v>0</v>
          </cell>
          <cell r="BO171">
            <v>0</v>
          </cell>
          <cell r="CB171">
            <v>0</v>
          </cell>
        </row>
        <row r="172">
          <cell r="F172">
            <v>0</v>
          </cell>
          <cell r="L172">
            <v>0</v>
          </cell>
          <cell r="O172" t="str">
            <v/>
          </cell>
          <cell r="BD172">
            <v>0</v>
          </cell>
          <cell r="BN172">
            <v>0</v>
          </cell>
          <cell r="BO172">
            <v>0</v>
          </cell>
          <cell r="CB172">
            <v>0</v>
          </cell>
        </row>
        <row r="173">
          <cell r="F173">
            <v>0</v>
          </cell>
          <cell r="L173">
            <v>0</v>
          </cell>
          <cell r="O173" t="str">
            <v/>
          </cell>
          <cell r="BD173">
            <v>0</v>
          </cell>
          <cell r="BN173">
            <v>0</v>
          </cell>
          <cell r="BO173">
            <v>0</v>
          </cell>
          <cell r="CB173">
            <v>0</v>
          </cell>
        </row>
        <row r="174">
          <cell r="F174">
            <v>0</v>
          </cell>
          <cell r="L174">
            <v>0</v>
          </cell>
          <cell r="O174" t="str">
            <v/>
          </cell>
          <cell r="BD174">
            <v>0</v>
          </cell>
          <cell r="BN174">
            <v>0</v>
          </cell>
          <cell r="BO174">
            <v>0</v>
          </cell>
          <cell r="CB174">
            <v>0</v>
          </cell>
        </row>
        <row r="175">
          <cell r="F175">
            <v>0</v>
          </cell>
          <cell r="L175">
            <v>0</v>
          </cell>
          <cell r="O175" t="str">
            <v/>
          </cell>
          <cell r="BD175">
            <v>0</v>
          </cell>
          <cell r="BN175">
            <v>0</v>
          </cell>
          <cell r="BO175">
            <v>0</v>
          </cell>
          <cell r="CB175">
            <v>0</v>
          </cell>
        </row>
        <row r="176">
          <cell r="F176">
            <v>0</v>
          </cell>
          <cell r="L176">
            <v>0</v>
          </cell>
          <cell r="O176" t="str">
            <v/>
          </cell>
          <cell r="BD176">
            <v>0</v>
          </cell>
          <cell r="BN176">
            <v>0</v>
          </cell>
          <cell r="BO176">
            <v>0</v>
          </cell>
          <cell r="CB176">
            <v>0</v>
          </cell>
        </row>
        <row r="177">
          <cell r="F177">
            <v>0</v>
          </cell>
          <cell r="L177">
            <v>0</v>
          </cell>
          <cell r="O177" t="str">
            <v/>
          </cell>
          <cell r="BD177">
            <v>0</v>
          </cell>
          <cell r="BN177">
            <v>0</v>
          </cell>
          <cell r="BO177">
            <v>0</v>
          </cell>
          <cell r="CB177">
            <v>0</v>
          </cell>
        </row>
        <row r="178">
          <cell r="F178">
            <v>0</v>
          </cell>
          <cell r="L178">
            <v>0</v>
          </cell>
          <cell r="O178" t="str">
            <v/>
          </cell>
          <cell r="BD178">
            <v>0</v>
          </cell>
          <cell r="BN178">
            <v>0</v>
          </cell>
          <cell r="BO178">
            <v>0</v>
          </cell>
          <cell r="CB178">
            <v>0</v>
          </cell>
        </row>
        <row r="179">
          <cell r="F179">
            <v>78582.850000000006</v>
          </cell>
          <cell r="L179">
            <v>78020.070000000007</v>
          </cell>
          <cell r="O179" t="str">
            <v>A1</v>
          </cell>
          <cell r="BD179">
            <v>145264.4</v>
          </cell>
          <cell r="BL179">
            <v>306909.84000000003</v>
          </cell>
          <cell r="BN179">
            <v>317004.24</v>
          </cell>
          <cell r="BO179">
            <v>164525.26999999999</v>
          </cell>
          <cell r="CB179">
            <v>-152478.97</v>
          </cell>
        </row>
        <row r="180">
          <cell r="F180">
            <v>0</v>
          </cell>
          <cell r="L180">
            <v>0</v>
          </cell>
          <cell r="O180" t="str">
            <v>A1</v>
          </cell>
          <cell r="BD180">
            <v>0</v>
          </cell>
          <cell r="BN180">
            <v>0</v>
          </cell>
          <cell r="BO180">
            <v>0</v>
          </cell>
          <cell r="CB180">
            <v>0</v>
          </cell>
        </row>
        <row r="181">
          <cell r="F181">
            <v>12633.6</v>
          </cell>
          <cell r="L181">
            <v>12633.6</v>
          </cell>
          <cell r="O181" t="str">
            <v>A1</v>
          </cell>
          <cell r="BD181">
            <v>12898.26</v>
          </cell>
          <cell r="BL181">
            <v>12747.18</v>
          </cell>
          <cell r="BN181">
            <v>12747.18</v>
          </cell>
          <cell r="BO181">
            <v>12747.18</v>
          </cell>
          <cell r="CB181">
            <v>0</v>
          </cell>
        </row>
        <row r="182">
          <cell r="F182">
            <v>0</v>
          </cell>
          <cell r="L182">
            <v>0</v>
          </cell>
          <cell r="O182" t="str">
            <v/>
          </cell>
          <cell r="BD182">
            <v>0</v>
          </cell>
          <cell r="BN182">
            <v>0</v>
          </cell>
          <cell r="BO182">
            <v>0</v>
          </cell>
          <cell r="CB182">
            <v>0</v>
          </cell>
        </row>
        <row r="183">
          <cell r="F183">
            <v>0</v>
          </cell>
          <cell r="L183">
            <v>0</v>
          </cell>
          <cell r="O183" t="str">
            <v/>
          </cell>
          <cell r="BD183">
            <v>0</v>
          </cell>
          <cell r="BN183">
            <v>0</v>
          </cell>
          <cell r="BO183">
            <v>0</v>
          </cell>
          <cell r="CB183">
            <v>0</v>
          </cell>
        </row>
        <row r="184">
          <cell r="F184">
            <v>-1240.5</v>
          </cell>
          <cell r="L184">
            <v>0</v>
          </cell>
          <cell r="O184" t="str">
            <v>A1</v>
          </cell>
          <cell r="BD184">
            <v>1374.02</v>
          </cell>
          <cell r="BL184">
            <v>455.17069078947372</v>
          </cell>
          <cell r="BN184">
            <v>455.17069078947372</v>
          </cell>
          <cell r="BO184">
            <v>162.30069078947372</v>
          </cell>
          <cell r="CB184">
            <v>-292.87</v>
          </cell>
        </row>
        <row r="185">
          <cell r="F185">
            <v>1800</v>
          </cell>
          <cell r="L185">
            <v>327</v>
          </cell>
          <cell r="O185" t="str">
            <v>A1</v>
          </cell>
          <cell r="BD185">
            <v>3128.01</v>
          </cell>
          <cell r="BL185">
            <v>1000</v>
          </cell>
          <cell r="BN185">
            <v>1000</v>
          </cell>
          <cell r="BO185">
            <v>2300</v>
          </cell>
          <cell r="CB185">
            <v>1300</v>
          </cell>
        </row>
        <row r="186">
          <cell r="F186">
            <v>0</v>
          </cell>
          <cell r="L186">
            <v>0</v>
          </cell>
          <cell r="O186" t="str">
            <v>A1</v>
          </cell>
          <cell r="BD186">
            <v>1075.81</v>
          </cell>
          <cell r="BL186">
            <v>211.2421812727045</v>
          </cell>
          <cell r="BN186">
            <v>211.2421812727045</v>
          </cell>
          <cell r="BO186">
            <v>202.45218127270454</v>
          </cell>
          <cell r="CB186">
            <v>-8.7899999999999636</v>
          </cell>
        </row>
        <row r="187">
          <cell r="F187">
            <v>0</v>
          </cell>
          <cell r="L187">
            <v>0</v>
          </cell>
          <cell r="O187" t="str">
            <v>A1</v>
          </cell>
          <cell r="BD187">
            <v>1925.01</v>
          </cell>
          <cell r="BL187">
            <v>56.486661675846335</v>
          </cell>
          <cell r="BN187">
            <v>56.486661675846335</v>
          </cell>
          <cell r="BO187">
            <v>334.21666167584635</v>
          </cell>
          <cell r="CB187">
            <v>277.73</v>
          </cell>
        </row>
        <row r="188">
          <cell r="F188">
            <v>0</v>
          </cell>
          <cell r="L188">
            <v>0</v>
          </cell>
          <cell r="O188" t="str">
            <v>A1</v>
          </cell>
          <cell r="BD188">
            <v>1320.22</v>
          </cell>
          <cell r="BL188">
            <v>1323.11</v>
          </cell>
          <cell r="BN188">
            <v>1323.11</v>
          </cell>
          <cell r="BO188">
            <v>344.7</v>
          </cell>
          <cell r="CB188">
            <v>-978.40999999999985</v>
          </cell>
        </row>
        <row r="189">
          <cell r="F189">
            <v>0</v>
          </cell>
          <cell r="L189">
            <v>0</v>
          </cell>
          <cell r="O189" t="str">
            <v>A1</v>
          </cell>
          <cell r="BD189">
            <v>168.43</v>
          </cell>
          <cell r="BL189">
            <v>177.66256306298664</v>
          </cell>
          <cell r="BN189">
            <v>177.66256306298664</v>
          </cell>
          <cell r="BO189">
            <v>50.022563062986649</v>
          </cell>
          <cell r="CB189">
            <v>-127.63999999999999</v>
          </cell>
        </row>
        <row r="190">
          <cell r="F190">
            <v>0</v>
          </cell>
          <cell r="L190">
            <v>0</v>
          </cell>
          <cell r="O190" t="str">
            <v>A1</v>
          </cell>
          <cell r="BD190">
            <v>75.28</v>
          </cell>
          <cell r="BN190">
            <v>0</v>
          </cell>
          <cell r="BO190">
            <v>75.28</v>
          </cell>
          <cell r="CB190">
            <v>75.28</v>
          </cell>
        </row>
        <row r="191">
          <cell r="F191">
            <v>0</v>
          </cell>
          <cell r="L191">
            <v>0</v>
          </cell>
          <cell r="O191" t="str">
            <v>A1</v>
          </cell>
          <cell r="BD191">
            <v>19.399999999999999</v>
          </cell>
          <cell r="BN191">
            <v>0</v>
          </cell>
          <cell r="BO191">
            <v>19.399999999999999</v>
          </cell>
          <cell r="CB191">
            <v>19.399999999999999</v>
          </cell>
        </row>
        <row r="192">
          <cell r="F192">
            <v>0</v>
          </cell>
          <cell r="L192">
            <v>0</v>
          </cell>
          <cell r="O192" t="str">
            <v>A2</v>
          </cell>
          <cell r="BD192">
            <v>0</v>
          </cell>
          <cell r="BL192">
            <v>157.58000000000001</v>
          </cell>
          <cell r="BN192">
            <v>157.58000000000001</v>
          </cell>
          <cell r="BO192">
            <v>157.58000000000001</v>
          </cell>
          <cell r="CB192">
            <v>0</v>
          </cell>
        </row>
        <row r="193">
          <cell r="F193">
            <v>0</v>
          </cell>
          <cell r="L193">
            <v>0</v>
          </cell>
          <cell r="O193" t="str">
            <v/>
          </cell>
          <cell r="BD193">
            <v>0</v>
          </cell>
          <cell r="BN193">
            <v>0</v>
          </cell>
          <cell r="BO193">
            <v>0</v>
          </cell>
          <cell r="CB193">
            <v>0</v>
          </cell>
        </row>
        <row r="194">
          <cell r="F194">
            <v>0</v>
          </cell>
          <cell r="L194">
            <v>0</v>
          </cell>
          <cell r="O194" t="str">
            <v>A2</v>
          </cell>
          <cell r="BD194">
            <v>0</v>
          </cell>
          <cell r="BN194">
            <v>0</v>
          </cell>
          <cell r="BO194">
            <v>0</v>
          </cell>
          <cell r="CB194">
            <v>0</v>
          </cell>
        </row>
        <row r="195">
          <cell r="F195">
            <v>0</v>
          </cell>
          <cell r="L195">
            <v>0</v>
          </cell>
          <cell r="O195" t="str">
            <v/>
          </cell>
          <cell r="BD195">
            <v>0</v>
          </cell>
          <cell r="BN195">
            <v>0</v>
          </cell>
          <cell r="BO195">
            <v>0</v>
          </cell>
          <cell r="CB195">
            <v>0</v>
          </cell>
        </row>
        <row r="196">
          <cell r="F196">
            <v>0</v>
          </cell>
          <cell r="L196">
            <v>0</v>
          </cell>
          <cell r="O196" t="str">
            <v/>
          </cell>
          <cell r="BD196">
            <v>0</v>
          </cell>
          <cell r="BN196">
            <v>0</v>
          </cell>
          <cell r="BO196">
            <v>0</v>
          </cell>
          <cell r="CB196">
            <v>0</v>
          </cell>
        </row>
        <row r="197">
          <cell r="F197">
            <v>8863.76</v>
          </cell>
          <cell r="L197">
            <v>0</v>
          </cell>
          <cell r="O197" t="str">
            <v>A4</v>
          </cell>
          <cell r="BD197">
            <v>10440.200000000001</v>
          </cell>
          <cell r="BL197">
            <v>14978.53</v>
          </cell>
          <cell r="BN197">
            <v>2626.34</v>
          </cell>
          <cell r="BO197">
            <v>15313.11</v>
          </cell>
          <cell r="CB197">
            <v>12686.77</v>
          </cell>
        </row>
        <row r="198">
          <cell r="F198">
            <v>0</v>
          </cell>
          <cell r="L198">
            <v>0</v>
          </cell>
          <cell r="O198" t="str">
            <v>A4</v>
          </cell>
          <cell r="BD198">
            <v>7446.02</v>
          </cell>
          <cell r="BL198">
            <v>-5802.53</v>
          </cell>
          <cell r="BN198">
            <v>-7335.69</v>
          </cell>
          <cell r="BO198">
            <v>0</v>
          </cell>
          <cell r="CB198">
            <v>7335.69</v>
          </cell>
        </row>
        <row r="199">
          <cell r="F199">
            <v>0</v>
          </cell>
          <cell r="L199">
            <v>0</v>
          </cell>
          <cell r="O199" t="str">
            <v>A4</v>
          </cell>
          <cell r="BD199">
            <v>0</v>
          </cell>
          <cell r="BN199">
            <v>0</v>
          </cell>
          <cell r="BO199">
            <v>0</v>
          </cell>
          <cell r="CB199">
            <v>0</v>
          </cell>
        </row>
        <row r="200">
          <cell r="F200">
            <v>0</v>
          </cell>
          <cell r="L200">
            <v>0</v>
          </cell>
          <cell r="O200" t="str">
            <v/>
          </cell>
          <cell r="BD200">
            <v>0</v>
          </cell>
          <cell r="BN200">
            <v>0</v>
          </cell>
          <cell r="BO200">
            <v>0</v>
          </cell>
          <cell r="CB200">
            <v>0</v>
          </cell>
        </row>
        <row r="201">
          <cell r="F201">
            <v>0</v>
          </cell>
          <cell r="L201">
            <v>0</v>
          </cell>
          <cell r="O201" t="str">
            <v/>
          </cell>
          <cell r="BD201">
            <v>0</v>
          </cell>
          <cell r="BN201">
            <v>0</v>
          </cell>
          <cell r="BO201">
            <v>0</v>
          </cell>
          <cell r="CB201">
            <v>0</v>
          </cell>
        </row>
        <row r="202">
          <cell r="F202">
            <v>0</v>
          </cell>
          <cell r="L202">
            <v>0</v>
          </cell>
          <cell r="O202" t="str">
            <v/>
          </cell>
          <cell r="BD202">
            <v>0</v>
          </cell>
          <cell r="BN202">
            <v>0</v>
          </cell>
          <cell r="BO202">
            <v>0</v>
          </cell>
          <cell r="CB202">
            <v>0</v>
          </cell>
        </row>
        <row r="203">
          <cell r="F203">
            <v>0</v>
          </cell>
          <cell r="L203">
            <v>0</v>
          </cell>
          <cell r="O203" t="str">
            <v/>
          </cell>
          <cell r="BD203">
            <v>0</v>
          </cell>
          <cell r="BN203">
            <v>0</v>
          </cell>
          <cell r="BO203">
            <v>0</v>
          </cell>
          <cell r="CB203">
            <v>0</v>
          </cell>
        </row>
        <row r="204">
          <cell r="F204">
            <v>0</v>
          </cell>
          <cell r="L204">
            <v>0</v>
          </cell>
          <cell r="O204" t="str">
            <v/>
          </cell>
          <cell r="BD204">
            <v>0</v>
          </cell>
          <cell r="BN204">
            <v>0</v>
          </cell>
          <cell r="BO204">
            <v>0</v>
          </cell>
          <cell r="CB204">
            <v>0</v>
          </cell>
        </row>
        <row r="205">
          <cell r="F205">
            <v>0</v>
          </cell>
          <cell r="L205">
            <v>0</v>
          </cell>
          <cell r="O205" t="str">
            <v/>
          </cell>
          <cell r="BD205">
            <v>0</v>
          </cell>
          <cell r="BN205">
            <v>0</v>
          </cell>
          <cell r="BO205">
            <v>0</v>
          </cell>
          <cell r="CB205">
            <v>0</v>
          </cell>
        </row>
        <row r="206">
          <cell r="F206">
            <v>0</v>
          </cell>
          <cell r="L206">
            <v>0</v>
          </cell>
          <cell r="O206" t="str">
            <v/>
          </cell>
          <cell r="BD206">
            <v>0</v>
          </cell>
          <cell r="BN206">
            <v>0</v>
          </cell>
          <cell r="BO206">
            <v>0</v>
          </cell>
          <cell r="CB206">
            <v>0</v>
          </cell>
        </row>
        <row r="207">
          <cell r="F207">
            <v>10000</v>
          </cell>
          <cell r="L207">
            <v>-10000</v>
          </cell>
          <cell r="O207" t="str">
            <v>P8</v>
          </cell>
          <cell r="BD207">
            <v>-10000</v>
          </cell>
          <cell r="BL207">
            <v>-10000</v>
          </cell>
          <cell r="BN207">
            <v>-10000</v>
          </cell>
          <cell r="BO207">
            <v>-10000</v>
          </cell>
          <cell r="CB207">
            <v>0</v>
          </cell>
        </row>
        <row r="208">
          <cell r="F208">
            <v>0</v>
          </cell>
          <cell r="L208">
            <v>0</v>
          </cell>
          <cell r="O208" t="str">
            <v/>
          </cell>
          <cell r="BD208">
            <v>0</v>
          </cell>
          <cell r="BN208">
            <v>0</v>
          </cell>
          <cell r="BO208">
            <v>0</v>
          </cell>
          <cell r="CB208">
            <v>0</v>
          </cell>
        </row>
        <row r="209">
          <cell r="F209">
            <v>232756</v>
          </cell>
          <cell r="L209">
            <v>-232756</v>
          </cell>
          <cell r="O209" t="str">
            <v>P8</v>
          </cell>
          <cell r="BD209">
            <v>-232756</v>
          </cell>
          <cell r="BN209">
            <v>0</v>
          </cell>
          <cell r="BO209">
            <v>-232756</v>
          </cell>
          <cell r="CB209">
            <v>-232756</v>
          </cell>
        </row>
        <row r="210">
          <cell r="F210">
            <v>0</v>
          </cell>
          <cell r="L210">
            <v>0</v>
          </cell>
          <cell r="O210" t="str">
            <v/>
          </cell>
          <cell r="BD210">
            <v>0</v>
          </cell>
          <cell r="BN210">
            <v>0</v>
          </cell>
          <cell r="BO210">
            <v>0</v>
          </cell>
          <cell r="CB210">
            <v>0</v>
          </cell>
        </row>
        <row r="211">
          <cell r="F211">
            <v>0</v>
          </cell>
          <cell r="L211">
            <v>0</v>
          </cell>
          <cell r="O211" t="str">
            <v/>
          </cell>
          <cell r="BD211">
            <v>0</v>
          </cell>
          <cell r="BN211">
            <v>0</v>
          </cell>
          <cell r="BO211">
            <v>0</v>
          </cell>
          <cell r="CB211">
            <v>0</v>
          </cell>
        </row>
        <row r="212">
          <cell r="F212">
            <v>0</v>
          </cell>
          <cell r="L212">
            <v>0</v>
          </cell>
          <cell r="O212" t="str">
            <v/>
          </cell>
          <cell r="BD212">
            <v>0</v>
          </cell>
          <cell r="BN212">
            <v>0</v>
          </cell>
          <cell r="BO212">
            <v>0</v>
          </cell>
          <cell r="CB212">
            <v>0</v>
          </cell>
        </row>
        <row r="213">
          <cell r="F213">
            <v>0</v>
          </cell>
          <cell r="L213">
            <v>0</v>
          </cell>
          <cell r="O213" t="str">
            <v/>
          </cell>
          <cell r="BD213">
            <v>0</v>
          </cell>
          <cell r="BN213">
            <v>0</v>
          </cell>
          <cell r="BO213">
            <v>0</v>
          </cell>
          <cell r="CB213">
            <v>0</v>
          </cell>
        </row>
        <row r="214">
          <cell r="F214">
            <v>0</v>
          </cell>
          <cell r="L214">
            <v>0</v>
          </cell>
          <cell r="O214" t="str">
            <v/>
          </cell>
          <cell r="BD214">
            <v>0</v>
          </cell>
          <cell r="BN214">
            <v>0</v>
          </cell>
          <cell r="BO214">
            <v>0</v>
          </cell>
          <cell r="CB214">
            <v>0</v>
          </cell>
        </row>
        <row r="215">
          <cell r="F215">
            <v>0</v>
          </cell>
          <cell r="L215">
            <v>0</v>
          </cell>
          <cell r="O215" t="str">
            <v/>
          </cell>
          <cell r="BD215">
            <v>0</v>
          </cell>
          <cell r="BN215">
            <v>0</v>
          </cell>
          <cell r="BO215">
            <v>0</v>
          </cell>
          <cell r="CB215">
            <v>0</v>
          </cell>
        </row>
        <row r="216">
          <cell r="F216">
            <v>0</v>
          </cell>
          <cell r="L216">
            <v>0</v>
          </cell>
          <cell r="O216" t="str">
            <v/>
          </cell>
          <cell r="BD216">
            <v>0</v>
          </cell>
          <cell r="BN216">
            <v>0</v>
          </cell>
          <cell r="BO216">
            <v>0</v>
          </cell>
          <cell r="CB216">
            <v>0</v>
          </cell>
        </row>
        <row r="217">
          <cell r="F217">
            <v>0</v>
          </cell>
          <cell r="L217">
            <v>0</v>
          </cell>
          <cell r="O217" t="str">
            <v/>
          </cell>
          <cell r="BD217">
            <v>0</v>
          </cell>
          <cell r="BN217">
            <v>0</v>
          </cell>
          <cell r="BO217">
            <v>0</v>
          </cell>
          <cell r="CB217">
            <v>0</v>
          </cell>
        </row>
        <row r="218">
          <cell r="F218">
            <v>0</v>
          </cell>
          <cell r="L218">
            <v>-157898</v>
          </cell>
          <cell r="O218" t="str">
            <v>P8</v>
          </cell>
          <cell r="BD218">
            <v>0</v>
          </cell>
          <cell r="BN218">
            <v>0</v>
          </cell>
          <cell r="BO218">
            <v>0</v>
          </cell>
          <cell r="CB218">
            <v>0</v>
          </cell>
        </row>
        <row r="219">
          <cell r="F219">
            <v>0</v>
          </cell>
          <cell r="L219">
            <v>0</v>
          </cell>
          <cell r="O219" t="str">
            <v>P9</v>
          </cell>
          <cell r="BD219">
            <v>-319254.53000000003</v>
          </cell>
          <cell r="BL219">
            <v>-261414.16</v>
          </cell>
          <cell r="BN219">
            <v>-261414.16</v>
          </cell>
          <cell r="BO219">
            <v>-28658.16</v>
          </cell>
          <cell r="CB219">
            <v>232756</v>
          </cell>
        </row>
        <row r="220">
          <cell r="F220">
            <v>0</v>
          </cell>
          <cell r="L220">
            <v>0</v>
          </cell>
          <cell r="O220" t="str">
            <v/>
          </cell>
          <cell r="BD220">
            <v>0</v>
          </cell>
          <cell r="BN220">
            <v>0</v>
          </cell>
          <cell r="BO220">
            <v>0</v>
          </cell>
          <cell r="CB220">
            <v>0</v>
          </cell>
        </row>
        <row r="221">
          <cell r="F221">
            <v>0</v>
          </cell>
          <cell r="L221">
            <v>0</v>
          </cell>
          <cell r="O221" t="str">
            <v/>
          </cell>
          <cell r="BD221">
            <v>0</v>
          </cell>
          <cell r="BN221">
            <v>0</v>
          </cell>
          <cell r="BO221">
            <v>0</v>
          </cell>
          <cell r="CB221">
            <v>0</v>
          </cell>
        </row>
        <row r="222">
          <cell r="F222">
            <v>0</v>
          </cell>
          <cell r="L222">
            <v>0</v>
          </cell>
          <cell r="O222" t="str">
            <v/>
          </cell>
          <cell r="BD222">
            <v>0</v>
          </cell>
          <cell r="BN222">
            <v>0</v>
          </cell>
          <cell r="BO222">
            <v>0</v>
          </cell>
          <cell r="CB222">
            <v>0</v>
          </cell>
        </row>
        <row r="223">
          <cell r="F223">
            <v>0</v>
          </cell>
          <cell r="L223">
            <v>0</v>
          </cell>
          <cell r="O223" t="str">
            <v/>
          </cell>
          <cell r="BD223">
            <v>0</v>
          </cell>
          <cell r="BN223">
            <v>0</v>
          </cell>
          <cell r="BO223">
            <v>0</v>
          </cell>
          <cell r="CB223">
            <v>0</v>
          </cell>
        </row>
        <row r="224">
          <cell r="F224">
            <v>0</v>
          </cell>
          <cell r="L224">
            <v>0</v>
          </cell>
          <cell r="O224" t="str">
            <v/>
          </cell>
          <cell r="BD224">
            <v>0</v>
          </cell>
          <cell r="BN224">
            <v>0</v>
          </cell>
          <cell r="BO224">
            <v>0</v>
          </cell>
          <cell r="CB224">
            <v>0</v>
          </cell>
        </row>
        <row r="225">
          <cell r="F225">
            <v>0</v>
          </cell>
          <cell r="L225">
            <v>0</v>
          </cell>
          <cell r="O225" t="str">
            <v/>
          </cell>
          <cell r="BD225">
            <v>0</v>
          </cell>
          <cell r="BN225">
            <v>0</v>
          </cell>
          <cell r="BO225">
            <v>0</v>
          </cell>
          <cell r="CB225">
            <v>0</v>
          </cell>
        </row>
        <row r="226">
          <cell r="F226">
            <v>0</v>
          </cell>
          <cell r="L226">
            <v>0</v>
          </cell>
          <cell r="O226" t="str">
            <v/>
          </cell>
          <cell r="BD226">
            <v>0</v>
          </cell>
          <cell r="BN226">
            <v>0</v>
          </cell>
          <cell r="BO226">
            <v>0</v>
          </cell>
          <cell r="CB226">
            <v>0</v>
          </cell>
        </row>
        <row r="227">
          <cell r="F227">
            <v>0</v>
          </cell>
          <cell r="L227">
            <v>0</v>
          </cell>
          <cell r="O227" t="str">
            <v/>
          </cell>
          <cell r="BD227">
            <v>0</v>
          </cell>
          <cell r="BN227">
            <v>0</v>
          </cell>
          <cell r="BO227">
            <v>0</v>
          </cell>
          <cell r="CB227">
            <v>0</v>
          </cell>
        </row>
        <row r="228">
          <cell r="F228">
            <v>0</v>
          </cell>
          <cell r="L228">
            <v>0</v>
          </cell>
          <cell r="O228" t="str">
            <v/>
          </cell>
          <cell r="BD228">
            <v>0</v>
          </cell>
          <cell r="BN228">
            <v>0</v>
          </cell>
          <cell r="BO228">
            <v>0</v>
          </cell>
          <cell r="CB228">
            <v>0</v>
          </cell>
        </row>
        <row r="229">
          <cell r="F229">
            <v>0</v>
          </cell>
          <cell r="L229">
            <v>0</v>
          </cell>
          <cell r="O229" t="str">
            <v/>
          </cell>
          <cell r="BD229">
            <v>0</v>
          </cell>
          <cell r="BN229">
            <v>0</v>
          </cell>
          <cell r="BO229">
            <v>0</v>
          </cell>
          <cell r="CB229">
            <v>0</v>
          </cell>
        </row>
        <row r="230">
          <cell r="F230">
            <v>0</v>
          </cell>
          <cell r="L230">
            <v>0</v>
          </cell>
          <cell r="O230" t="str">
            <v/>
          </cell>
          <cell r="BD230">
            <v>0</v>
          </cell>
          <cell r="BN230">
            <v>0</v>
          </cell>
          <cell r="BO230">
            <v>0</v>
          </cell>
          <cell r="CB230">
            <v>0</v>
          </cell>
        </row>
        <row r="231">
          <cell r="F231">
            <v>0</v>
          </cell>
          <cell r="L231">
            <v>0</v>
          </cell>
          <cell r="O231" t="str">
            <v/>
          </cell>
          <cell r="BD231">
            <v>0</v>
          </cell>
          <cell r="BN231">
            <v>0</v>
          </cell>
          <cell r="BO231">
            <v>0</v>
          </cell>
          <cell r="CB231">
            <v>0</v>
          </cell>
        </row>
        <row r="232">
          <cell r="F232">
            <v>0</v>
          </cell>
          <cell r="L232">
            <v>0</v>
          </cell>
          <cell r="O232" t="str">
            <v/>
          </cell>
          <cell r="BD232">
            <v>0</v>
          </cell>
          <cell r="BN232">
            <v>0</v>
          </cell>
          <cell r="BO232">
            <v>0</v>
          </cell>
          <cell r="CB232">
            <v>0</v>
          </cell>
        </row>
        <row r="233">
          <cell r="F233">
            <v>0</v>
          </cell>
          <cell r="L233">
            <v>0</v>
          </cell>
          <cell r="O233" t="str">
            <v/>
          </cell>
          <cell r="BD233">
            <v>0</v>
          </cell>
          <cell r="BN233">
            <v>0</v>
          </cell>
          <cell r="BO233">
            <v>0</v>
          </cell>
          <cell r="CB233">
            <v>0</v>
          </cell>
        </row>
        <row r="234">
          <cell r="F234">
            <v>0</v>
          </cell>
          <cell r="L234">
            <v>0</v>
          </cell>
          <cell r="O234" t="str">
            <v/>
          </cell>
          <cell r="BD234">
            <v>0</v>
          </cell>
          <cell r="BN234">
            <v>0</v>
          </cell>
          <cell r="BO234">
            <v>0</v>
          </cell>
          <cell r="CB234">
            <v>0</v>
          </cell>
        </row>
        <row r="235">
          <cell r="F235">
            <v>0</v>
          </cell>
          <cell r="L235">
            <v>0</v>
          </cell>
          <cell r="O235" t="str">
            <v/>
          </cell>
          <cell r="BD235">
            <v>0</v>
          </cell>
          <cell r="BN235">
            <v>0</v>
          </cell>
          <cell r="BO235">
            <v>0</v>
          </cell>
          <cell r="CB235">
            <v>0</v>
          </cell>
        </row>
        <row r="236">
          <cell r="F236">
            <v>0</v>
          </cell>
          <cell r="L236">
            <v>0</v>
          </cell>
          <cell r="O236" t="str">
            <v/>
          </cell>
          <cell r="BD236">
            <v>0</v>
          </cell>
          <cell r="BN236">
            <v>0</v>
          </cell>
          <cell r="BO236">
            <v>0</v>
          </cell>
          <cell r="CB236">
            <v>0</v>
          </cell>
        </row>
        <row r="237">
          <cell r="F237">
            <v>0</v>
          </cell>
          <cell r="L237">
            <v>0</v>
          </cell>
          <cell r="O237" t="str">
            <v/>
          </cell>
          <cell r="BD237">
            <v>0</v>
          </cell>
          <cell r="BN237">
            <v>0</v>
          </cell>
          <cell r="BO237">
            <v>0</v>
          </cell>
          <cell r="CB237">
            <v>0</v>
          </cell>
        </row>
        <row r="238">
          <cell r="F238">
            <v>0</v>
          </cell>
          <cell r="L238">
            <v>0</v>
          </cell>
          <cell r="O238" t="str">
            <v/>
          </cell>
          <cell r="BD238">
            <v>0</v>
          </cell>
          <cell r="BN238">
            <v>0</v>
          </cell>
          <cell r="BO238">
            <v>0</v>
          </cell>
          <cell r="CB238">
            <v>0</v>
          </cell>
        </row>
        <row r="239">
          <cell r="F239">
            <v>-4338443.84</v>
          </cell>
          <cell r="L239">
            <v>-28658.160000000149</v>
          </cell>
          <cell r="O239" t="str">
            <v>P12</v>
          </cell>
          <cell r="BD239">
            <v>0</v>
          </cell>
          <cell r="BN239">
            <v>0</v>
          </cell>
          <cell r="BO239">
            <v>0</v>
          </cell>
          <cell r="CB239">
            <v>0</v>
          </cell>
        </row>
        <row r="240">
          <cell r="F240">
            <v>0</v>
          </cell>
          <cell r="L240">
            <v>0</v>
          </cell>
          <cell r="O240" t="str">
            <v/>
          </cell>
          <cell r="BD240">
            <v>0</v>
          </cell>
          <cell r="BN240">
            <v>0</v>
          </cell>
          <cell r="BO240">
            <v>0</v>
          </cell>
          <cell r="CB240">
            <v>0</v>
          </cell>
        </row>
        <row r="241">
          <cell r="F241">
            <v>0</v>
          </cell>
          <cell r="L241">
            <v>0</v>
          </cell>
          <cell r="O241" t="str">
            <v>P12</v>
          </cell>
          <cell r="BD241">
            <v>2196548.86</v>
          </cell>
          <cell r="BL241">
            <v>-98047.51</v>
          </cell>
          <cell r="BN241">
            <v>-98047.51</v>
          </cell>
          <cell r="BO241">
            <v>0</v>
          </cell>
          <cell r="CB241">
            <v>98047.51</v>
          </cell>
        </row>
        <row r="242">
          <cell r="F242">
            <v>0</v>
          </cell>
          <cell r="L242">
            <v>0</v>
          </cell>
          <cell r="O242" t="str">
            <v/>
          </cell>
          <cell r="BD242">
            <v>0</v>
          </cell>
          <cell r="BN242">
            <v>0</v>
          </cell>
          <cell r="BO242">
            <v>0</v>
          </cell>
          <cell r="CB242">
            <v>0</v>
          </cell>
        </row>
        <row r="243">
          <cell r="F243">
            <v>0</v>
          </cell>
          <cell r="L243">
            <v>0</v>
          </cell>
          <cell r="O243" t="str">
            <v/>
          </cell>
          <cell r="BD243">
            <v>0</v>
          </cell>
          <cell r="BN243">
            <v>0</v>
          </cell>
          <cell r="BO243">
            <v>0</v>
          </cell>
          <cell r="CB243">
            <v>0</v>
          </cell>
        </row>
        <row r="244">
          <cell r="F244">
            <v>0</v>
          </cell>
          <cell r="L244">
            <v>0</v>
          </cell>
          <cell r="O244" t="str">
            <v/>
          </cell>
          <cell r="BD244">
            <v>0</v>
          </cell>
          <cell r="BN244">
            <v>0</v>
          </cell>
          <cell r="BO244">
            <v>0</v>
          </cell>
          <cell r="CB244">
            <v>0</v>
          </cell>
        </row>
        <row r="245">
          <cell r="F245">
            <v>0</v>
          </cell>
          <cell r="L245">
            <v>0</v>
          </cell>
          <cell r="O245" t="str">
            <v/>
          </cell>
          <cell r="BD245">
            <v>0</v>
          </cell>
          <cell r="BN245">
            <v>0</v>
          </cell>
          <cell r="BO245">
            <v>0</v>
          </cell>
          <cell r="CB245">
            <v>0</v>
          </cell>
        </row>
        <row r="246">
          <cell r="F246">
            <v>0</v>
          </cell>
          <cell r="L246">
            <v>0</v>
          </cell>
          <cell r="O246" t="str">
            <v/>
          </cell>
          <cell r="BD246">
            <v>0</v>
          </cell>
          <cell r="BN246">
            <v>0</v>
          </cell>
          <cell r="BO246">
            <v>0</v>
          </cell>
          <cell r="CB246">
            <v>0</v>
          </cell>
        </row>
        <row r="247">
          <cell r="F247">
            <v>0</v>
          </cell>
          <cell r="L247">
            <v>0</v>
          </cell>
          <cell r="O247" t="str">
            <v/>
          </cell>
          <cell r="BD247">
            <v>0</v>
          </cell>
          <cell r="BN247">
            <v>0</v>
          </cell>
          <cell r="BO247">
            <v>0</v>
          </cell>
          <cell r="CB247">
            <v>0</v>
          </cell>
        </row>
        <row r="248">
          <cell r="F248">
            <v>0</v>
          </cell>
          <cell r="L248">
            <v>0</v>
          </cell>
          <cell r="O248" t="str">
            <v/>
          </cell>
          <cell r="BD248">
            <v>0</v>
          </cell>
          <cell r="BN248">
            <v>0</v>
          </cell>
          <cell r="BO248">
            <v>0</v>
          </cell>
          <cell r="CB248">
            <v>0</v>
          </cell>
        </row>
        <row r="249">
          <cell r="F249">
            <v>0</v>
          </cell>
          <cell r="L249">
            <v>0</v>
          </cell>
          <cell r="O249" t="str">
            <v/>
          </cell>
          <cell r="BD249">
            <v>0</v>
          </cell>
          <cell r="BN249">
            <v>0</v>
          </cell>
          <cell r="BO249">
            <v>0</v>
          </cell>
          <cell r="CB249">
            <v>0</v>
          </cell>
        </row>
        <row r="250">
          <cell r="F250">
            <v>0</v>
          </cell>
          <cell r="L250">
            <v>0</v>
          </cell>
          <cell r="O250" t="str">
            <v/>
          </cell>
          <cell r="BD250">
            <v>0</v>
          </cell>
          <cell r="BN250">
            <v>0</v>
          </cell>
          <cell r="BO250">
            <v>0</v>
          </cell>
          <cell r="CB250">
            <v>0</v>
          </cell>
        </row>
        <row r="251">
          <cell r="F251">
            <v>0</v>
          </cell>
          <cell r="L251">
            <v>0</v>
          </cell>
          <cell r="O251" t="str">
            <v/>
          </cell>
          <cell r="BD251">
            <v>0</v>
          </cell>
          <cell r="BN251">
            <v>0</v>
          </cell>
          <cell r="BO251">
            <v>0</v>
          </cell>
          <cell r="CB251">
            <v>0</v>
          </cell>
        </row>
        <row r="252">
          <cell r="F252">
            <v>0</v>
          </cell>
          <cell r="L252">
            <v>0</v>
          </cell>
          <cell r="O252" t="str">
            <v/>
          </cell>
          <cell r="BD252">
            <v>0</v>
          </cell>
          <cell r="BN252">
            <v>0</v>
          </cell>
          <cell r="BO252">
            <v>0</v>
          </cell>
          <cell r="CB252">
            <v>0</v>
          </cell>
        </row>
        <row r="253">
          <cell r="F253">
            <v>0</v>
          </cell>
          <cell r="L253">
            <v>0</v>
          </cell>
          <cell r="O253" t="str">
            <v/>
          </cell>
          <cell r="BD253">
            <v>0</v>
          </cell>
          <cell r="BN253">
            <v>0</v>
          </cell>
          <cell r="BO253">
            <v>0</v>
          </cell>
          <cell r="CB253">
            <v>0</v>
          </cell>
        </row>
        <row r="254">
          <cell r="F254">
            <v>0</v>
          </cell>
          <cell r="L254">
            <v>0</v>
          </cell>
          <cell r="O254" t="str">
            <v/>
          </cell>
          <cell r="BD254">
            <v>0</v>
          </cell>
          <cell r="BN254">
            <v>0</v>
          </cell>
          <cell r="BO254">
            <v>0</v>
          </cell>
          <cell r="CB254">
            <v>0</v>
          </cell>
        </row>
        <row r="255">
          <cell r="F255">
            <v>0</v>
          </cell>
          <cell r="L255">
            <v>0</v>
          </cell>
          <cell r="O255" t="str">
            <v/>
          </cell>
          <cell r="BD255">
            <v>0</v>
          </cell>
          <cell r="BN255">
            <v>0</v>
          </cell>
          <cell r="BO255">
            <v>0</v>
          </cell>
          <cell r="CB255">
            <v>0</v>
          </cell>
        </row>
        <row r="256">
          <cell r="F256">
            <v>0</v>
          </cell>
          <cell r="L256">
            <v>0</v>
          </cell>
          <cell r="O256" t="str">
            <v/>
          </cell>
          <cell r="BD256">
            <v>0</v>
          </cell>
          <cell r="BN256">
            <v>0</v>
          </cell>
          <cell r="BO256">
            <v>0</v>
          </cell>
          <cell r="CB256">
            <v>0</v>
          </cell>
        </row>
        <row r="257">
          <cell r="F257">
            <v>0</v>
          </cell>
          <cell r="L257">
            <v>0</v>
          </cell>
          <cell r="O257" t="str">
            <v/>
          </cell>
          <cell r="BD257">
            <v>0</v>
          </cell>
          <cell r="BN257">
            <v>0</v>
          </cell>
          <cell r="BO257">
            <v>0</v>
          </cell>
          <cell r="CB257">
            <v>0</v>
          </cell>
        </row>
        <row r="258">
          <cell r="F258">
            <v>0</v>
          </cell>
          <cell r="L258">
            <v>0</v>
          </cell>
          <cell r="O258" t="str">
            <v/>
          </cell>
          <cell r="BD258">
            <v>0</v>
          </cell>
          <cell r="BN258">
            <v>0</v>
          </cell>
          <cell r="BO258">
            <v>0</v>
          </cell>
          <cell r="CB258">
            <v>0</v>
          </cell>
        </row>
        <row r="259">
          <cell r="F259">
            <v>0</v>
          </cell>
          <cell r="L259">
            <v>0</v>
          </cell>
          <cell r="O259" t="str">
            <v/>
          </cell>
          <cell r="BD259">
            <v>0</v>
          </cell>
          <cell r="BN259">
            <v>0</v>
          </cell>
          <cell r="BO259">
            <v>0</v>
          </cell>
          <cell r="CB259">
            <v>0</v>
          </cell>
        </row>
        <row r="260">
          <cell r="F260">
            <v>0</v>
          </cell>
          <cell r="L260">
            <v>0</v>
          </cell>
          <cell r="O260" t="str">
            <v/>
          </cell>
          <cell r="BD260">
            <v>0</v>
          </cell>
          <cell r="BN260">
            <v>0</v>
          </cell>
          <cell r="BO260">
            <v>0</v>
          </cell>
          <cell r="CB260">
            <v>0</v>
          </cell>
        </row>
        <row r="261">
          <cell r="F261">
            <v>0</v>
          </cell>
          <cell r="L261">
            <v>0</v>
          </cell>
          <cell r="O261" t="str">
            <v/>
          </cell>
          <cell r="BD261">
            <v>0</v>
          </cell>
          <cell r="BN261">
            <v>0</v>
          </cell>
          <cell r="BO261">
            <v>0</v>
          </cell>
          <cell r="CB261">
            <v>0</v>
          </cell>
        </row>
        <row r="262">
          <cell r="F262">
            <v>0</v>
          </cell>
          <cell r="L262">
            <v>0</v>
          </cell>
          <cell r="O262" t="str">
            <v>P5</v>
          </cell>
          <cell r="BD262">
            <v>-58966.81</v>
          </cell>
          <cell r="BL262">
            <v>-5127.28</v>
          </cell>
          <cell r="BN262">
            <v>-5127.28</v>
          </cell>
          <cell r="BO262">
            <v>0</v>
          </cell>
          <cell r="CB262">
            <v>5127.28</v>
          </cell>
        </row>
        <row r="263">
          <cell r="F263">
            <v>0</v>
          </cell>
          <cell r="L263">
            <v>0</v>
          </cell>
          <cell r="O263" t="str">
            <v>P5</v>
          </cell>
          <cell r="BD263">
            <v>0</v>
          </cell>
          <cell r="BN263">
            <v>0</v>
          </cell>
          <cell r="BO263">
            <v>0</v>
          </cell>
          <cell r="CB263">
            <v>0</v>
          </cell>
        </row>
        <row r="264">
          <cell r="F264">
            <v>0</v>
          </cell>
          <cell r="L264">
            <v>0</v>
          </cell>
          <cell r="O264" t="str">
            <v/>
          </cell>
          <cell r="BD264">
            <v>0</v>
          </cell>
          <cell r="BN264">
            <v>0</v>
          </cell>
          <cell r="BO264">
            <v>0</v>
          </cell>
          <cell r="CB264">
            <v>0</v>
          </cell>
        </row>
        <row r="265">
          <cell r="F265">
            <v>0</v>
          </cell>
          <cell r="L265">
            <v>0</v>
          </cell>
          <cell r="O265" t="str">
            <v/>
          </cell>
          <cell r="BD265">
            <v>0</v>
          </cell>
          <cell r="BN265">
            <v>0</v>
          </cell>
          <cell r="BO265">
            <v>0</v>
          </cell>
          <cell r="CB265">
            <v>0</v>
          </cell>
        </row>
        <row r="266">
          <cell r="F266">
            <v>0</v>
          </cell>
          <cell r="L266">
            <v>0</v>
          </cell>
          <cell r="O266" t="str">
            <v/>
          </cell>
          <cell r="BD266">
            <v>0</v>
          </cell>
          <cell r="BN266">
            <v>0</v>
          </cell>
          <cell r="BO266">
            <v>0</v>
          </cell>
          <cell r="CB266">
            <v>0</v>
          </cell>
        </row>
        <row r="267">
          <cell r="F267">
            <v>0</v>
          </cell>
          <cell r="L267">
            <v>0</v>
          </cell>
          <cell r="O267" t="str">
            <v/>
          </cell>
          <cell r="BD267">
            <v>0</v>
          </cell>
          <cell r="BN267">
            <v>0</v>
          </cell>
          <cell r="BO267">
            <v>0</v>
          </cell>
          <cell r="CB267">
            <v>0</v>
          </cell>
        </row>
        <row r="268">
          <cell r="F268">
            <v>0</v>
          </cell>
          <cell r="L268">
            <v>0</v>
          </cell>
          <cell r="O268" t="str">
            <v/>
          </cell>
          <cell r="BD268">
            <v>0</v>
          </cell>
          <cell r="BN268">
            <v>0</v>
          </cell>
          <cell r="BO268">
            <v>0</v>
          </cell>
          <cell r="CB268">
            <v>0</v>
          </cell>
        </row>
        <row r="269">
          <cell r="F269">
            <v>0</v>
          </cell>
          <cell r="L269">
            <v>0</v>
          </cell>
          <cell r="O269" t="str">
            <v/>
          </cell>
          <cell r="BD269">
            <v>0</v>
          </cell>
          <cell r="BN269">
            <v>0</v>
          </cell>
          <cell r="BO269">
            <v>0</v>
          </cell>
          <cell r="CB269">
            <v>0</v>
          </cell>
        </row>
        <row r="270">
          <cell r="F270">
            <v>0</v>
          </cell>
          <cell r="L270">
            <v>0</v>
          </cell>
          <cell r="O270" t="str">
            <v/>
          </cell>
          <cell r="BD270">
            <v>0</v>
          </cell>
          <cell r="BN270">
            <v>0</v>
          </cell>
          <cell r="BO270">
            <v>0</v>
          </cell>
          <cell r="CB270">
            <v>0</v>
          </cell>
        </row>
        <row r="271">
          <cell r="F271">
            <v>0</v>
          </cell>
          <cell r="L271">
            <v>0</v>
          </cell>
          <cell r="O271" t="str">
            <v/>
          </cell>
          <cell r="BD271">
            <v>0</v>
          </cell>
          <cell r="BN271">
            <v>0</v>
          </cell>
          <cell r="BO271">
            <v>0</v>
          </cell>
          <cell r="CB271">
            <v>0</v>
          </cell>
        </row>
        <row r="272">
          <cell r="F272">
            <v>0</v>
          </cell>
          <cell r="L272">
            <v>0</v>
          </cell>
          <cell r="O272" t="str">
            <v/>
          </cell>
          <cell r="BD272">
            <v>0</v>
          </cell>
          <cell r="BN272">
            <v>0</v>
          </cell>
          <cell r="BO272">
            <v>0</v>
          </cell>
          <cell r="CB272">
            <v>0</v>
          </cell>
        </row>
        <row r="273">
          <cell r="F273">
            <v>0</v>
          </cell>
          <cell r="L273">
            <v>0</v>
          </cell>
          <cell r="O273" t="str">
            <v/>
          </cell>
          <cell r="BD273">
            <v>0</v>
          </cell>
          <cell r="BN273">
            <v>0</v>
          </cell>
          <cell r="BO273">
            <v>0</v>
          </cell>
          <cell r="CB273">
            <v>0</v>
          </cell>
        </row>
        <row r="274">
          <cell r="F274">
            <v>0</v>
          </cell>
          <cell r="L274">
            <v>0</v>
          </cell>
          <cell r="O274" t="str">
            <v/>
          </cell>
          <cell r="BD274">
            <v>0</v>
          </cell>
          <cell r="BN274">
            <v>0</v>
          </cell>
          <cell r="BO274">
            <v>0</v>
          </cell>
          <cell r="CB274">
            <v>0</v>
          </cell>
        </row>
        <row r="275">
          <cell r="F275">
            <v>0</v>
          </cell>
          <cell r="L275">
            <v>0</v>
          </cell>
          <cell r="O275" t="str">
            <v/>
          </cell>
          <cell r="BD275">
            <v>0</v>
          </cell>
          <cell r="BN275">
            <v>0</v>
          </cell>
          <cell r="BO275">
            <v>0</v>
          </cell>
          <cell r="CB275">
            <v>0</v>
          </cell>
        </row>
        <row r="276">
          <cell r="F276">
            <v>0</v>
          </cell>
          <cell r="L276">
            <v>0</v>
          </cell>
          <cell r="O276" t="str">
            <v/>
          </cell>
          <cell r="BD276">
            <v>0</v>
          </cell>
          <cell r="BN276">
            <v>0</v>
          </cell>
          <cell r="BO276">
            <v>0</v>
          </cell>
          <cell r="CB276">
            <v>0</v>
          </cell>
        </row>
        <row r="277">
          <cell r="F277">
            <v>0</v>
          </cell>
          <cell r="L277">
            <v>0</v>
          </cell>
          <cell r="O277" t="str">
            <v/>
          </cell>
          <cell r="BD277">
            <v>0</v>
          </cell>
          <cell r="BN277">
            <v>0</v>
          </cell>
          <cell r="BO277">
            <v>0</v>
          </cell>
          <cell r="CB277">
            <v>0</v>
          </cell>
        </row>
        <row r="278">
          <cell r="F278">
            <v>0</v>
          </cell>
          <cell r="L278">
            <v>0</v>
          </cell>
          <cell r="O278" t="str">
            <v/>
          </cell>
          <cell r="BD278">
            <v>0</v>
          </cell>
          <cell r="BN278">
            <v>0</v>
          </cell>
          <cell r="BO278">
            <v>0</v>
          </cell>
          <cell r="CB278">
            <v>0</v>
          </cell>
        </row>
        <row r="279">
          <cell r="F279">
            <v>0</v>
          </cell>
          <cell r="L279">
            <v>0</v>
          </cell>
          <cell r="O279" t="str">
            <v/>
          </cell>
          <cell r="BD279">
            <v>0</v>
          </cell>
          <cell r="BN279">
            <v>0</v>
          </cell>
          <cell r="BO279">
            <v>0</v>
          </cell>
          <cell r="CB279">
            <v>0</v>
          </cell>
        </row>
        <row r="280">
          <cell r="F280">
            <v>0</v>
          </cell>
          <cell r="L280">
            <v>0</v>
          </cell>
          <cell r="O280" t="str">
            <v/>
          </cell>
          <cell r="BD280">
            <v>0</v>
          </cell>
          <cell r="BN280">
            <v>0</v>
          </cell>
          <cell r="BO280">
            <v>0</v>
          </cell>
          <cell r="CB280">
            <v>0</v>
          </cell>
        </row>
        <row r="281">
          <cell r="F281">
            <v>0</v>
          </cell>
          <cell r="L281">
            <v>0</v>
          </cell>
          <cell r="O281" t="str">
            <v/>
          </cell>
          <cell r="BD281">
            <v>0</v>
          </cell>
          <cell r="BN281">
            <v>0</v>
          </cell>
          <cell r="BO281">
            <v>0</v>
          </cell>
          <cell r="CB281">
            <v>0</v>
          </cell>
        </row>
        <row r="282">
          <cell r="F282">
            <v>0</v>
          </cell>
          <cell r="L282">
            <v>0</v>
          </cell>
          <cell r="O282" t="str">
            <v>P1</v>
          </cell>
          <cell r="BD282">
            <v>0</v>
          </cell>
          <cell r="BN282">
            <v>0</v>
          </cell>
          <cell r="BO282">
            <v>0</v>
          </cell>
          <cell r="CB282">
            <v>0</v>
          </cell>
        </row>
        <row r="283">
          <cell r="F283">
            <v>0</v>
          </cell>
          <cell r="L283">
            <v>0</v>
          </cell>
          <cell r="O283" t="str">
            <v/>
          </cell>
          <cell r="BD283">
            <v>0</v>
          </cell>
          <cell r="BN283">
            <v>0</v>
          </cell>
          <cell r="BO283">
            <v>0</v>
          </cell>
          <cell r="CB283">
            <v>0</v>
          </cell>
        </row>
        <row r="284">
          <cell r="F284">
            <v>0</v>
          </cell>
          <cell r="L284">
            <v>0</v>
          </cell>
          <cell r="O284" t="str">
            <v/>
          </cell>
          <cell r="BD284">
            <v>0</v>
          </cell>
          <cell r="BN284">
            <v>0</v>
          </cell>
          <cell r="BO284">
            <v>0</v>
          </cell>
          <cell r="CB284">
            <v>0</v>
          </cell>
        </row>
        <row r="285">
          <cell r="F285">
            <v>0</v>
          </cell>
          <cell r="L285">
            <v>0</v>
          </cell>
          <cell r="O285" t="str">
            <v/>
          </cell>
          <cell r="BD285">
            <v>0</v>
          </cell>
          <cell r="BN285">
            <v>0</v>
          </cell>
          <cell r="BO285">
            <v>0</v>
          </cell>
          <cell r="CB285">
            <v>0</v>
          </cell>
        </row>
        <row r="286">
          <cell r="F286">
            <v>0</v>
          </cell>
          <cell r="L286">
            <v>0</v>
          </cell>
          <cell r="O286" t="str">
            <v/>
          </cell>
          <cell r="BD286">
            <v>0</v>
          </cell>
          <cell r="BN286">
            <v>0</v>
          </cell>
          <cell r="BO286">
            <v>0</v>
          </cell>
          <cell r="CB286">
            <v>0</v>
          </cell>
        </row>
        <row r="287">
          <cell r="F287">
            <v>0</v>
          </cell>
          <cell r="L287">
            <v>0</v>
          </cell>
          <cell r="O287" t="str">
            <v/>
          </cell>
          <cell r="BD287">
            <v>0</v>
          </cell>
          <cell r="BN287">
            <v>0</v>
          </cell>
          <cell r="BO287">
            <v>0</v>
          </cell>
          <cell r="CB287">
            <v>0</v>
          </cell>
        </row>
        <row r="288">
          <cell r="F288">
            <v>0</v>
          </cell>
          <cell r="L288">
            <v>0</v>
          </cell>
          <cell r="O288" t="str">
            <v/>
          </cell>
          <cell r="BD288">
            <v>0</v>
          </cell>
          <cell r="BN288">
            <v>0</v>
          </cell>
          <cell r="BO288">
            <v>0</v>
          </cell>
          <cell r="CB288">
            <v>0</v>
          </cell>
        </row>
        <row r="289">
          <cell r="F289">
            <v>0</v>
          </cell>
          <cell r="L289">
            <v>0</v>
          </cell>
          <cell r="O289" t="str">
            <v/>
          </cell>
          <cell r="BD289">
            <v>0</v>
          </cell>
          <cell r="BN289">
            <v>0</v>
          </cell>
          <cell r="BO289">
            <v>0</v>
          </cell>
          <cell r="CB289">
            <v>0</v>
          </cell>
        </row>
        <row r="290">
          <cell r="F290">
            <v>0</v>
          </cell>
          <cell r="L290">
            <v>0</v>
          </cell>
          <cell r="O290" t="str">
            <v/>
          </cell>
          <cell r="BD290">
            <v>0</v>
          </cell>
          <cell r="BN290">
            <v>0</v>
          </cell>
          <cell r="BO290">
            <v>0</v>
          </cell>
          <cell r="CB290">
            <v>0</v>
          </cell>
        </row>
        <row r="291">
          <cell r="F291">
            <v>4525000</v>
          </cell>
          <cell r="L291">
            <v>0</v>
          </cell>
          <cell r="O291" t="str">
            <v>P6</v>
          </cell>
          <cell r="BD291">
            <v>-2004000</v>
          </cell>
          <cell r="BL291">
            <v>-4525000</v>
          </cell>
          <cell r="BN291">
            <v>-4525000</v>
          </cell>
          <cell r="BO291">
            <v>-4525000</v>
          </cell>
          <cell r="CB291">
            <v>0</v>
          </cell>
        </row>
        <row r="292">
          <cell r="F292">
            <v>0</v>
          </cell>
          <cell r="L292">
            <v>0</v>
          </cell>
          <cell r="O292" t="str">
            <v/>
          </cell>
          <cell r="BD292">
            <v>0</v>
          </cell>
          <cell r="BN292">
            <v>0</v>
          </cell>
          <cell r="BO292">
            <v>0</v>
          </cell>
          <cell r="CB292">
            <v>0</v>
          </cell>
        </row>
        <row r="293">
          <cell r="F293">
            <v>0</v>
          </cell>
          <cell r="L293">
            <v>0</v>
          </cell>
          <cell r="O293" t="str">
            <v/>
          </cell>
          <cell r="BD293">
            <v>0</v>
          </cell>
          <cell r="BN293">
            <v>0</v>
          </cell>
          <cell r="BO293">
            <v>0</v>
          </cell>
          <cell r="CB293">
            <v>0</v>
          </cell>
        </row>
        <row r="294">
          <cell r="F294">
            <v>0</v>
          </cell>
          <cell r="L294">
            <v>0</v>
          </cell>
          <cell r="O294" t="str">
            <v>P1</v>
          </cell>
          <cell r="BD294">
            <v>0</v>
          </cell>
          <cell r="BN294">
            <v>0</v>
          </cell>
          <cell r="BO294">
            <v>0</v>
          </cell>
          <cell r="CB294">
            <v>0</v>
          </cell>
        </row>
        <row r="295">
          <cell r="F295">
            <v>0</v>
          </cell>
          <cell r="L295">
            <v>0</v>
          </cell>
          <cell r="O295" t="str">
            <v/>
          </cell>
          <cell r="BD295">
            <v>0</v>
          </cell>
          <cell r="BN295">
            <v>0</v>
          </cell>
          <cell r="BO295">
            <v>0</v>
          </cell>
          <cell r="CB295">
            <v>0</v>
          </cell>
        </row>
        <row r="296">
          <cell r="F296">
            <v>0</v>
          </cell>
          <cell r="L296">
            <v>0</v>
          </cell>
          <cell r="O296" t="str">
            <v/>
          </cell>
          <cell r="BD296">
            <v>0</v>
          </cell>
          <cell r="BN296">
            <v>0</v>
          </cell>
          <cell r="BO296">
            <v>0</v>
          </cell>
          <cell r="CB296">
            <v>0</v>
          </cell>
        </row>
        <row r="297">
          <cell r="F297">
            <v>0</v>
          </cell>
          <cell r="L297">
            <v>0</v>
          </cell>
          <cell r="O297" t="str">
            <v/>
          </cell>
          <cell r="BD297">
            <v>0</v>
          </cell>
          <cell r="BN297">
            <v>0</v>
          </cell>
          <cell r="BO297">
            <v>0</v>
          </cell>
          <cell r="CB297">
            <v>0</v>
          </cell>
        </row>
        <row r="298">
          <cell r="F298">
            <v>0</v>
          </cell>
          <cell r="L298">
            <v>0</v>
          </cell>
          <cell r="O298" t="str">
            <v/>
          </cell>
          <cell r="BD298">
            <v>0</v>
          </cell>
          <cell r="BN298">
            <v>0</v>
          </cell>
          <cell r="BO298">
            <v>0</v>
          </cell>
          <cell r="CB298">
            <v>0</v>
          </cell>
        </row>
        <row r="299">
          <cell r="F299">
            <v>0</v>
          </cell>
          <cell r="L299">
            <v>0</v>
          </cell>
          <cell r="O299" t="str">
            <v/>
          </cell>
          <cell r="BD299">
            <v>0</v>
          </cell>
          <cell r="BN299">
            <v>0</v>
          </cell>
          <cell r="BO299">
            <v>0</v>
          </cell>
          <cell r="CB299">
            <v>0</v>
          </cell>
        </row>
        <row r="300">
          <cell r="F300">
            <v>0</v>
          </cell>
          <cell r="L300">
            <v>0</v>
          </cell>
          <cell r="O300" t="str">
            <v/>
          </cell>
          <cell r="BD300">
            <v>0</v>
          </cell>
          <cell r="BN300">
            <v>0</v>
          </cell>
          <cell r="BO300">
            <v>0</v>
          </cell>
          <cell r="CB300">
            <v>0</v>
          </cell>
        </row>
        <row r="301">
          <cell r="F301">
            <v>0</v>
          </cell>
          <cell r="L301">
            <v>0</v>
          </cell>
          <cell r="O301" t="str">
            <v/>
          </cell>
          <cell r="BD301">
            <v>0</v>
          </cell>
          <cell r="BN301">
            <v>0</v>
          </cell>
          <cell r="BO301">
            <v>0</v>
          </cell>
          <cell r="CB301">
            <v>0</v>
          </cell>
        </row>
        <row r="302">
          <cell r="F302">
            <v>0</v>
          </cell>
          <cell r="L302">
            <v>0</v>
          </cell>
          <cell r="O302" t="str">
            <v>P2</v>
          </cell>
          <cell r="BD302">
            <v>0</v>
          </cell>
          <cell r="BN302">
            <v>0</v>
          </cell>
          <cell r="BO302">
            <v>0</v>
          </cell>
          <cell r="CB302">
            <v>0</v>
          </cell>
        </row>
        <row r="303">
          <cell r="F303">
            <v>0</v>
          </cell>
          <cell r="L303">
            <v>0</v>
          </cell>
          <cell r="O303" t="str">
            <v/>
          </cell>
          <cell r="BD303">
            <v>0</v>
          </cell>
          <cell r="BN303">
            <v>0</v>
          </cell>
          <cell r="BO303">
            <v>0</v>
          </cell>
          <cell r="CB303">
            <v>0</v>
          </cell>
        </row>
        <row r="304">
          <cell r="F304">
            <v>0</v>
          </cell>
          <cell r="L304">
            <v>0</v>
          </cell>
          <cell r="O304" t="str">
            <v/>
          </cell>
          <cell r="BD304">
            <v>0</v>
          </cell>
          <cell r="BN304">
            <v>0</v>
          </cell>
          <cell r="BO304">
            <v>0</v>
          </cell>
          <cell r="CB304">
            <v>0</v>
          </cell>
        </row>
        <row r="305">
          <cell r="F305">
            <v>0</v>
          </cell>
          <cell r="L305">
            <v>0</v>
          </cell>
          <cell r="O305" t="str">
            <v/>
          </cell>
          <cell r="BD305">
            <v>0</v>
          </cell>
          <cell r="BN305">
            <v>0</v>
          </cell>
          <cell r="BO305">
            <v>0</v>
          </cell>
          <cell r="CB305">
            <v>0</v>
          </cell>
        </row>
        <row r="306">
          <cell r="F306">
            <v>0</v>
          </cell>
          <cell r="L306">
            <v>0</v>
          </cell>
          <cell r="O306" t="str">
            <v/>
          </cell>
          <cell r="BD306">
            <v>0</v>
          </cell>
          <cell r="BN306">
            <v>0</v>
          </cell>
          <cell r="BO306">
            <v>0</v>
          </cell>
          <cell r="CB306">
            <v>0</v>
          </cell>
        </row>
        <row r="307">
          <cell r="F307">
            <v>0</v>
          </cell>
          <cell r="L307">
            <v>0</v>
          </cell>
          <cell r="O307" t="str">
            <v/>
          </cell>
          <cell r="BD307">
            <v>0</v>
          </cell>
          <cell r="BN307">
            <v>0</v>
          </cell>
          <cell r="BO307">
            <v>0</v>
          </cell>
          <cell r="CB307">
            <v>0</v>
          </cell>
        </row>
        <row r="308">
          <cell r="F308">
            <v>0</v>
          </cell>
          <cell r="L308">
            <v>0</v>
          </cell>
          <cell r="O308" t="str">
            <v/>
          </cell>
          <cell r="BD308">
            <v>0</v>
          </cell>
          <cell r="BN308">
            <v>0</v>
          </cell>
          <cell r="BO308">
            <v>0</v>
          </cell>
          <cell r="CB308">
            <v>0</v>
          </cell>
        </row>
        <row r="309">
          <cell r="F309">
            <v>0</v>
          </cell>
          <cell r="L309">
            <v>0</v>
          </cell>
          <cell r="O309" t="str">
            <v/>
          </cell>
          <cell r="BD309">
            <v>0</v>
          </cell>
          <cell r="BN309">
            <v>0</v>
          </cell>
          <cell r="BO309">
            <v>0</v>
          </cell>
          <cell r="CB309">
            <v>0</v>
          </cell>
        </row>
        <row r="310">
          <cell r="F310">
            <v>0</v>
          </cell>
          <cell r="L310">
            <v>0</v>
          </cell>
          <cell r="O310" t="str">
            <v/>
          </cell>
          <cell r="BD310">
            <v>0</v>
          </cell>
          <cell r="BN310">
            <v>0</v>
          </cell>
          <cell r="BO310">
            <v>0</v>
          </cell>
          <cell r="CB310">
            <v>0</v>
          </cell>
        </row>
        <row r="311">
          <cell r="F311">
            <v>983.24999999999955</v>
          </cell>
          <cell r="L311">
            <v>-8564.85</v>
          </cell>
          <cell r="O311" t="str">
            <v>P1</v>
          </cell>
          <cell r="BD311">
            <v>-31340.17</v>
          </cell>
          <cell r="BL311">
            <v>-86834.94</v>
          </cell>
          <cell r="BN311">
            <v>-89623.28</v>
          </cell>
          <cell r="BO311">
            <v>-46744.59</v>
          </cell>
          <cell r="CB311">
            <v>42878.69</v>
          </cell>
        </row>
        <row r="312">
          <cell r="F312">
            <v>0</v>
          </cell>
          <cell r="L312">
            <v>0</v>
          </cell>
          <cell r="O312" t="str">
            <v/>
          </cell>
          <cell r="BD312">
            <v>0</v>
          </cell>
          <cell r="BN312">
            <v>0</v>
          </cell>
          <cell r="BO312">
            <v>0</v>
          </cell>
          <cell r="CB312">
            <v>0</v>
          </cell>
        </row>
        <row r="313">
          <cell r="F313">
            <v>0</v>
          </cell>
          <cell r="L313">
            <v>0</v>
          </cell>
          <cell r="O313" t="str">
            <v/>
          </cell>
          <cell r="BD313">
            <v>0</v>
          </cell>
          <cell r="BN313">
            <v>0</v>
          </cell>
          <cell r="BO313">
            <v>0</v>
          </cell>
          <cell r="CB313">
            <v>0</v>
          </cell>
        </row>
        <row r="314">
          <cell r="F314">
            <v>31466.16</v>
          </cell>
          <cell r="L314">
            <v>0</v>
          </cell>
          <cell r="O314" t="str">
            <v>P1</v>
          </cell>
          <cell r="BD314">
            <v>-193437.88666666666</v>
          </cell>
          <cell r="BL314">
            <v>-62786.61</v>
          </cell>
          <cell r="BN314">
            <v>-62786.61</v>
          </cell>
          <cell r="BO314">
            <v>-1700</v>
          </cell>
          <cell r="CB314">
            <v>61086.61</v>
          </cell>
        </row>
        <row r="315">
          <cell r="F315">
            <v>-644.6</v>
          </cell>
          <cell r="L315">
            <v>0</v>
          </cell>
          <cell r="O315" t="str">
            <v>P4</v>
          </cell>
          <cell r="BD315">
            <v>-130.38</v>
          </cell>
          <cell r="BL315">
            <v>2830.72</v>
          </cell>
          <cell r="BN315">
            <v>2830.72</v>
          </cell>
          <cell r="BO315">
            <v>644.6</v>
          </cell>
          <cell r="CB315">
            <v>-2186.12</v>
          </cell>
        </row>
        <row r="316">
          <cell r="F316">
            <v>132239.19</v>
          </cell>
          <cell r="L316">
            <v>-132239.19</v>
          </cell>
          <cell r="O316" t="str">
            <v>P14</v>
          </cell>
          <cell r="BD316">
            <v>-110378.06827268742</v>
          </cell>
          <cell r="BL316">
            <v>-121854.05372820332</v>
          </cell>
          <cell r="BN316">
            <v>-129999.2673328455</v>
          </cell>
          <cell r="BO316">
            <v>-134585.0073328455</v>
          </cell>
          <cell r="CB316">
            <v>-4585.7400000000052</v>
          </cell>
        </row>
        <row r="317">
          <cell r="F317">
            <v>0</v>
          </cell>
          <cell r="L317">
            <v>0</v>
          </cell>
          <cell r="O317" t="str">
            <v>P13</v>
          </cell>
          <cell r="BD317">
            <v>0</v>
          </cell>
          <cell r="BN317">
            <v>0</v>
          </cell>
          <cell r="BO317">
            <v>0</v>
          </cell>
          <cell r="CB317">
            <v>0</v>
          </cell>
        </row>
        <row r="318">
          <cell r="F318">
            <v>0</v>
          </cell>
          <cell r="L318">
            <v>0</v>
          </cell>
          <cell r="O318" t="str">
            <v/>
          </cell>
          <cell r="BD318">
            <v>0</v>
          </cell>
          <cell r="BN318">
            <v>0</v>
          </cell>
          <cell r="BO318">
            <v>0</v>
          </cell>
          <cell r="CB318">
            <v>0</v>
          </cell>
        </row>
        <row r="319">
          <cell r="F319">
            <v>0</v>
          </cell>
          <cell r="L319">
            <v>0</v>
          </cell>
          <cell r="O319" t="str">
            <v/>
          </cell>
          <cell r="BD319">
            <v>0</v>
          </cell>
          <cell r="BN319">
            <v>0</v>
          </cell>
          <cell r="BO319">
            <v>0</v>
          </cell>
          <cell r="CB319">
            <v>0</v>
          </cell>
        </row>
        <row r="320">
          <cell r="F320">
            <v>0</v>
          </cell>
          <cell r="L320">
            <v>0</v>
          </cell>
          <cell r="O320" t="str">
            <v/>
          </cell>
          <cell r="BD320">
            <v>0</v>
          </cell>
          <cell r="BN320">
            <v>0</v>
          </cell>
          <cell r="BO320">
            <v>0</v>
          </cell>
          <cell r="CB320">
            <v>0</v>
          </cell>
        </row>
        <row r="321">
          <cell r="F321">
            <v>0</v>
          </cell>
          <cell r="L321">
            <v>0</v>
          </cell>
          <cell r="O321" t="str">
            <v/>
          </cell>
          <cell r="BD321">
            <v>0</v>
          </cell>
          <cell r="BN321">
            <v>0</v>
          </cell>
          <cell r="BO321">
            <v>0</v>
          </cell>
          <cell r="CB321">
            <v>0</v>
          </cell>
        </row>
        <row r="322">
          <cell r="F322">
            <v>142625.71</v>
          </cell>
          <cell r="L322">
            <v>0</v>
          </cell>
          <cell r="O322" t="str">
            <v>P3</v>
          </cell>
          <cell r="BD322">
            <v>0</v>
          </cell>
          <cell r="BL322">
            <v>-164104.68</v>
          </cell>
          <cell r="BN322">
            <v>-137545.71</v>
          </cell>
          <cell r="BO322">
            <v>-102625.71</v>
          </cell>
          <cell r="CB322">
            <v>34919.999999999985</v>
          </cell>
        </row>
        <row r="323">
          <cell r="F323">
            <v>0</v>
          </cell>
          <cell r="L323">
            <v>0</v>
          </cell>
          <cell r="O323" t="str">
            <v/>
          </cell>
          <cell r="BD323">
            <v>0</v>
          </cell>
          <cell r="BN323">
            <v>0</v>
          </cell>
          <cell r="BO323">
            <v>0</v>
          </cell>
          <cell r="CB323">
            <v>0</v>
          </cell>
        </row>
        <row r="324">
          <cell r="F324">
            <v>0</v>
          </cell>
          <cell r="L324">
            <v>0</v>
          </cell>
          <cell r="O324" t="str">
            <v/>
          </cell>
          <cell r="BD324">
            <v>0</v>
          </cell>
          <cell r="BN324">
            <v>0</v>
          </cell>
          <cell r="BO324">
            <v>0</v>
          </cell>
          <cell r="CB324">
            <v>0</v>
          </cell>
        </row>
        <row r="325">
          <cell r="F325">
            <v>0</v>
          </cell>
          <cell r="L325">
            <v>0</v>
          </cell>
          <cell r="O325" t="str">
            <v/>
          </cell>
          <cell r="BD325">
            <v>0</v>
          </cell>
          <cell r="BN325">
            <v>0</v>
          </cell>
          <cell r="BO325">
            <v>0</v>
          </cell>
          <cell r="CB325">
            <v>0</v>
          </cell>
        </row>
        <row r="326">
          <cell r="F326">
            <v>0</v>
          </cell>
          <cell r="L326">
            <v>0</v>
          </cell>
          <cell r="O326" t="str">
            <v/>
          </cell>
          <cell r="BD326">
            <v>0</v>
          </cell>
          <cell r="BN326">
            <v>0</v>
          </cell>
          <cell r="BO326">
            <v>0</v>
          </cell>
          <cell r="CB326">
            <v>0</v>
          </cell>
        </row>
        <row r="327">
          <cell r="F327">
            <v>0</v>
          </cell>
          <cell r="L327">
            <v>0</v>
          </cell>
          <cell r="O327" t="str">
            <v/>
          </cell>
          <cell r="BD327">
            <v>0</v>
          </cell>
          <cell r="BN327">
            <v>0</v>
          </cell>
          <cell r="BO327">
            <v>0</v>
          </cell>
          <cell r="CB327">
            <v>0</v>
          </cell>
        </row>
        <row r="328">
          <cell r="F328">
            <v>0</v>
          </cell>
          <cell r="L328">
            <v>0</v>
          </cell>
          <cell r="O328" t="str">
            <v/>
          </cell>
          <cell r="BD328">
            <v>0</v>
          </cell>
          <cell r="BN328">
            <v>0</v>
          </cell>
          <cell r="BO328">
            <v>0</v>
          </cell>
          <cell r="CB328">
            <v>0</v>
          </cell>
        </row>
        <row r="329">
          <cell r="F329">
            <v>0</v>
          </cell>
          <cell r="L329">
            <v>0</v>
          </cell>
          <cell r="O329" t="str">
            <v/>
          </cell>
          <cell r="BD329">
            <v>0</v>
          </cell>
          <cell r="BN329">
            <v>0</v>
          </cell>
          <cell r="BO329">
            <v>0</v>
          </cell>
          <cell r="CB329">
            <v>0</v>
          </cell>
        </row>
        <row r="330">
          <cell r="F330">
            <v>0</v>
          </cell>
          <cell r="L330">
            <v>0</v>
          </cell>
          <cell r="O330" t="str">
            <v/>
          </cell>
          <cell r="BD330">
            <v>0</v>
          </cell>
          <cell r="BN330">
            <v>0</v>
          </cell>
          <cell r="BO330">
            <v>0</v>
          </cell>
          <cell r="CB330">
            <v>0</v>
          </cell>
        </row>
        <row r="331">
          <cell r="F331">
            <v>0</v>
          </cell>
          <cell r="L331">
            <v>0</v>
          </cell>
          <cell r="O331" t="str">
            <v/>
          </cell>
          <cell r="BD331">
            <v>0</v>
          </cell>
          <cell r="BN331">
            <v>0</v>
          </cell>
          <cell r="BO331">
            <v>0</v>
          </cell>
          <cell r="CB331">
            <v>0</v>
          </cell>
        </row>
        <row r="332">
          <cell r="F332">
            <v>0</v>
          </cell>
          <cell r="L332">
            <v>0</v>
          </cell>
          <cell r="O332" t="str">
            <v/>
          </cell>
          <cell r="BD332">
            <v>0</v>
          </cell>
          <cell r="BN332">
            <v>0</v>
          </cell>
          <cell r="BO332">
            <v>0</v>
          </cell>
          <cell r="CB332">
            <v>0</v>
          </cell>
        </row>
        <row r="333">
          <cell r="F333">
            <v>0</v>
          </cell>
          <cell r="L333">
            <v>0</v>
          </cell>
          <cell r="O333" t="str">
            <v/>
          </cell>
          <cell r="BD333">
            <v>0</v>
          </cell>
          <cell r="BN333">
            <v>0</v>
          </cell>
          <cell r="BO333">
            <v>0</v>
          </cell>
          <cell r="CB333">
            <v>0</v>
          </cell>
        </row>
        <row r="334">
          <cell r="F334">
            <v>0</v>
          </cell>
          <cell r="L334">
            <v>0</v>
          </cell>
          <cell r="O334" t="str">
            <v/>
          </cell>
          <cell r="BD334">
            <v>0</v>
          </cell>
          <cell r="BN334">
            <v>0</v>
          </cell>
          <cell r="BO334">
            <v>0</v>
          </cell>
          <cell r="CB334">
            <v>0</v>
          </cell>
        </row>
        <row r="335">
          <cell r="F335">
            <v>0</v>
          </cell>
          <cell r="L335">
            <v>0</v>
          </cell>
          <cell r="O335" t="str">
            <v/>
          </cell>
          <cell r="BD335">
            <v>0</v>
          </cell>
          <cell r="BN335">
            <v>0</v>
          </cell>
          <cell r="BO335">
            <v>0</v>
          </cell>
          <cell r="CB335">
            <v>0</v>
          </cell>
        </row>
        <row r="336">
          <cell r="F336">
            <v>0</v>
          </cell>
          <cell r="L336">
            <v>0</v>
          </cell>
          <cell r="O336" t="str">
            <v/>
          </cell>
          <cell r="BD336">
            <v>0</v>
          </cell>
          <cell r="BN336">
            <v>0</v>
          </cell>
          <cell r="BO336">
            <v>0</v>
          </cell>
          <cell r="CB336">
            <v>0</v>
          </cell>
        </row>
        <row r="337">
          <cell r="F337">
            <v>0</v>
          </cell>
          <cell r="L337">
            <v>0</v>
          </cell>
          <cell r="O337" t="str">
            <v/>
          </cell>
          <cell r="BD337">
            <v>0</v>
          </cell>
          <cell r="BN337">
            <v>0</v>
          </cell>
          <cell r="BO337">
            <v>0</v>
          </cell>
          <cell r="CB337">
            <v>0</v>
          </cell>
        </row>
        <row r="338">
          <cell r="F338">
            <v>0</v>
          </cell>
          <cell r="L338">
            <v>0</v>
          </cell>
          <cell r="O338" t="str">
            <v/>
          </cell>
          <cell r="BD338">
            <v>0</v>
          </cell>
          <cell r="BN338">
            <v>0</v>
          </cell>
          <cell r="BO338">
            <v>0</v>
          </cell>
          <cell r="CB338">
            <v>0</v>
          </cell>
        </row>
        <row r="339">
          <cell r="F339">
            <v>0</v>
          </cell>
          <cell r="L339">
            <v>0</v>
          </cell>
          <cell r="O339" t="str">
            <v/>
          </cell>
          <cell r="BD339">
            <v>0</v>
          </cell>
          <cell r="BN339">
            <v>0</v>
          </cell>
          <cell r="BO339">
            <v>0</v>
          </cell>
          <cell r="CB339">
            <v>0</v>
          </cell>
        </row>
        <row r="340">
          <cell r="F340">
            <v>0</v>
          </cell>
          <cell r="L340">
            <v>0</v>
          </cell>
          <cell r="O340" t="str">
            <v/>
          </cell>
          <cell r="BD340">
            <v>0</v>
          </cell>
          <cell r="BN340">
            <v>0</v>
          </cell>
          <cell r="BO340">
            <v>0</v>
          </cell>
          <cell r="CB340">
            <v>0</v>
          </cell>
        </row>
        <row r="341">
          <cell r="F341">
            <v>0</v>
          </cell>
          <cell r="L341">
            <v>0</v>
          </cell>
          <cell r="O341" t="str">
            <v/>
          </cell>
          <cell r="BD341">
            <v>0</v>
          </cell>
          <cell r="BN341">
            <v>0</v>
          </cell>
          <cell r="BO341">
            <v>0</v>
          </cell>
          <cell r="CB341">
            <v>0</v>
          </cell>
        </row>
        <row r="342">
          <cell r="F342">
            <v>0</v>
          </cell>
          <cell r="L342">
            <v>0</v>
          </cell>
          <cell r="O342" t="str">
            <v/>
          </cell>
          <cell r="BD342">
            <v>0</v>
          </cell>
          <cell r="BN342">
            <v>0</v>
          </cell>
          <cell r="BO342">
            <v>0</v>
          </cell>
          <cell r="CB342">
            <v>0</v>
          </cell>
        </row>
        <row r="343">
          <cell r="F343">
            <v>235204.89</v>
          </cell>
          <cell r="L343">
            <v>-235204.89</v>
          </cell>
          <cell r="O343" t="str">
            <v>P13</v>
          </cell>
          <cell r="BD343">
            <v>-87682.61</v>
          </cell>
          <cell r="BL343">
            <v>-265465.09137254901</v>
          </cell>
          <cell r="BN343">
            <v>-264064.09885143564</v>
          </cell>
          <cell r="BO343">
            <v>-235204.94885143568</v>
          </cell>
          <cell r="CB343">
            <v>28859.149999999965</v>
          </cell>
        </row>
        <row r="344">
          <cell r="F344">
            <v>0</v>
          </cell>
          <cell r="L344">
            <v>0</v>
          </cell>
          <cell r="O344" t="str">
            <v>P13</v>
          </cell>
          <cell r="BN344">
            <v>0</v>
          </cell>
          <cell r="BO344">
            <v>0</v>
          </cell>
        </row>
        <row r="345">
          <cell r="F345">
            <v>0</v>
          </cell>
          <cell r="L345">
            <v>0</v>
          </cell>
          <cell r="O345" t="str">
            <v/>
          </cell>
          <cell r="BD345">
            <v>0</v>
          </cell>
          <cell r="BN345">
            <v>0</v>
          </cell>
          <cell r="BO345">
            <v>0</v>
          </cell>
          <cell r="CB345">
            <v>0</v>
          </cell>
        </row>
        <row r="346">
          <cell r="F346">
            <v>0</v>
          </cell>
          <cell r="L346">
            <v>0</v>
          </cell>
          <cell r="O346" t="str">
            <v/>
          </cell>
          <cell r="BD346">
            <v>0</v>
          </cell>
          <cell r="BN346">
            <v>0</v>
          </cell>
          <cell r="BO346">
            <v>0</v>
          </cell>
          <cell r="CB346">
            <v>0</v>
          </cell>
        </row>
        <row r="347">
          <cell r="F347">
            <v>0</v>
          </cell>
          <cell r="L347">
            <v>0</v>
          </cell>
          <cell r="O347" t="str">
            <v/>
          </cell>
          <cell r="BD347">
            <v>0</v>
          </cell>
          <cell r="BN347">
            <v>0</v>
          </cell>
          <cell r="BO347">
            <v>0</v>
          </cell>
          <cell r="CB347">
            <v>0</v>
          </cell>
        </row>
        <row r="348">
          <cell r="F348">
            <v>0</v>
          </cell>
          <cell r="L348">
            <v>0</v>
          </cell>
          <cell r="O348" t="str">
            <v/>
          </cell>
          <cell r="BD348">
            <v>0</v>
          </cell>
          <cell r="BN348">
            <v>0</v>
          </cell>
          <cell r="BO348">
            <v>0</v>
          </cell>
          <cell r="CB348">
            <v>0</v>
          </cell>
        </row>
        <row r="349">
          <cell r="F349">
            <v>0</v>
          </cell>
          <cell r="L349">
            <v>0</v>
          </cell>
          <cell r="O349" t="str">
            <v/>
          </cell>
          <cell r="BD349">
            <v>0</v>
          </cell>
          <cell r="BN349">
            <v>0</v>
          </cell>
          <cell r="BO349">
            <v>0</v>
          </cell>
          <cell r="CB349">
            <v>0</v>
          </cell>
        </row>
        <row r="350">
          <cell r="F350">
            <v>0</v>
          </cell>
          <cell r="L350">
            <v>0</v>
          </cell>
          <cell r="O350" t="str">
            <v>P4</v>
          </cell>
          <cell r="BD350">
            <v>-3716.63</v>
          </cell>
          <cell r="BL350">
            <v>-3056.11</v>
          </cell>
          <cell r="BN350">
            <v>-3004.49</v>
          </cell>
          <cell r="BO350">
            <v>-4676.63</v>
          </cell>
          <cell r="CB350">
            <v>-1672.1400000000003</v>
          </cell>
        </row>
        <row r="351">
          <cell r="F351">
            <v>-3043.16</v>
          </cell>
          <cell r="L351">
            <v>3043.16</v>
          </cell>
          <cell r="O351" t="str">
            <v>P4</v>
          </cell>
          <cell r="BD351">
            <v>15141.12</v>
          </cell>
          <cell r="BL351">
            <v>38188.629999999997</v>
          </cell>
          <cell r="BN351">
            <v>13300.59</v>
          </cell>
          <cell r="BO351">
            <v>23801.37</v>
          </cell>
          <cell r="CB351">
            <v>10500.779999999999</v>
          </cell>
        </row>
        <row r="352">
          <cell r="F352">
            <v>-64562.17</v>
          </cell>
          <cell r="L352">
            <v>64562.17</v>
          </cell>
          <cell r="O352" t="str">
            <v>P4</v>
          </cell>
          <cell r="BD352">
            <v>30984.43</v>
          </cell>
          <cell r="BL352">
            <v>-12680.1</v>
          </cell>
          <cell r="BN352">
            <v>13859.84</v>
          </cell>
          <cell r="BO352">
            <v>13859.84</v>
          </cell>
          <cell r="CB352">
            <v>0</v>
          </cell>
        </row>
        <row r="353">
          <cell r="F353">
            <v>0</v>
          </cell>
          <cell r="L353">
            <v>0</v>
          </cell>
          <cell r="O353" t="str">
            <v/>
          </cell>
          <cell r="BD353">
            <v>0</v>
          </cell>
          <cell r="BN353">
            <v>0</v>
          </cell>
          <cell r="BO353">
            <v>0</v>
          </cell>
          <cell r="CB353">
            <v>0</v>
          </cell>
        </row>
        <row r="354">
          <cell r="F354">
            <v>0</v>
          </cell>
          <cell r="L354">
            <v>0</v>
          </cell>
          <cell r="O354" t="str">
            <v>P4</v>
          </cell>
          <cell r="BD354">
            <v>0</v>
          </cell>
          <cell r="BN354">
            <v>0</v>
          </cell>
          <cell r="BO354">
            <v>0</v>
          </cell>
          <cell r="CB354">
            <v>0</v>
          </cell>
        </row>
        <row r="355">
          <cell r="F355">
            <v>0</v>
          </cell>
          <cell r="L355">
            <v>0</v>
          </cell>
          <cell r="O355" t="str">
            <v/>
          </cell>
          <cell r="BD355">
            <v>0</v>
          </cell>
          <cell r="BN355">
            <v>0</v>
          </cell>
          <cell r="BO355">
            <v>0</v>
          </cell>
          <cell r="CB355">
            <v>0</v>
          </cell>
        </row>
        <row r="356">
          <cell r="F356">
            <v>0</v>
          </cell>
          <cell r="L356">
            <v>0</v>
          </cell>
          <cell r="O356" t="str">
            <v>P4</v>
          </cell>
          <cell r="BD356">
            <v>0</v>
          </cell>
          <cell r="BN356">
            <v>0</v>
          </cell>
          <cell r="BO356">
            <v>0</v>
          </cell>
          <cell r="CB356">
            <v>0</v>
          </cell>
        </row>
        <row r="357">
          <cell r="F357">
            <v>0</v>
          </cell>
          <cell r="L357">
            <v>0</v>
          </cell>
          <cell r="O357" t="str">
            <v>P4</v>
          </cell>
          <cell r="BD357">
            <v>-20000</v>
          </cell>
          <cell r="BL357">
            <v>21580.95</v>
          </cell>
          <cell r="BN357">
            <v>21580.95</v>
          </cell>
          <cell r="BO357">
            <v>0</v>
          </cell>
          <cell r="CB357">
            <v>-21580.95</v>
          </cell>
        </row>
        <row r="358">
          <cell r="F358">
            <v>888.28</v>
          </cell>
          <cell r="L358">
            <v>-325.5</v>
          </cell>
          <cell r="O358" t="str">
            <v>P4</v>
          </cell>
          <cell r="BD358">
            <v>0</v>
          </cell>
          <cell r="BN358">
            <v>0</v>
          </cell>
          <cell r="BO358">
            <v>0</v>
          </cell>
          <cell r="CB358">
            <v>0</v>
          </cell>
        </row>
        <row r="359">
          <cell r="F359">
            <v>0</v>
          </cell>
          <cell r="L359">
            <v>0</v>
          </cell>
          <cell r="O359" t="str">
            <v>P4</v>
          </cell>
          <cell r="BD359">
            <v>0</v>
          </cell>
          <cell r="BN359">
            <v>0</v>
          </cell>
          <cell r="BO359">
            <v>0</v>
          </cell>
          <cell r="CB359">
            <v>0</v>
          </cell>
        </row>
        <row r="360">
          <cell r="F360">
            <v>0.55000000000000004</v>
          </cell>
          <cell r="L360">
            <v>0</v>
          </cell>
          <cell r="O360" t="str">
            <v>P4</v>
          </cell>
          <cell r="BD360">
            <v>0</v>
          </cell>
          <cell r="BL360">
            <v>-0.55000000000000004</v>
          </cell>
          <cell r="BN360">
            <v>-0.55000000000000004</v>
          </cell>
          <cell r="BO360">
            <v>-0.55000000000000004</v>
          </cell>
          <cell r="CB360">
            <v>0</v>
          </cell>
        </row>
        <row r="361">
          <cell r="F361">
            <v>0</v>
          </cell>
          <cell r="L361">
            <v>0</v>
          </cell>
          <cell r="O361" t="str">
            <v/>
          </cell>
          <cell r="BD361">
            <v>0</v>
          </cell>
          <cell r="BN361">
            <v>0</v>
          </cell>
          <cell r="BO361">
            <v>0</v>
          </cell>
          <cell r="CB361">
            <v>0</v>
          </cell>
        </row>
        <row r="362">
          <cell r="F362">
            <v>0</v>
          </cell>
          <cell r="L362">
            <v>0</v>
          </cell>
          <cell r="O362" t="str">
            <v/>
          </cell>
          <cell r="BD362">
            <v>0</v>
          </cell>
          <cell r="BN362">
            <v>0</v>
          </cell>
          <cell r="BO362">
            <v>0</v>
          </cell>
          <cell r="CB362">
            <v>0</v>
          </cell>
        </row>
        <row r="363">
          <cell r="F363">
            <v>50.16</v>
          </cell>
          <cell r="L363">
            <v>-50.16</v>
          </cell>
          <cell r="O363" t="str">
            <v>P4</v>
          </cell>
          <cell r="BD363">
            <v>-62.4</v>
          </cell>
          <cell r="BL363">
            <v>-113.17</v>
          </cell>
          <cell r="BN363">
            <v>-113.17</v>
          </cell>
          <cell r="BO363">
            <v>-56.97</v>
          </cell>
          <cell r="CB363">
            <v>56.2</v>
          </cell>
        </row>
        <row r="364">
          <cell r="F364">
            <v>0</v>
          </cell>
          <cell r="L364">
            <v>0</v>
          </cell>
          <cell r="O364" t="str">
            <v/>
          </cell>
          <cell r="BD364">
            <v>0</v>
          </cell>
          <cell r="BN364">
            <v>0</v>
          </cell>
          <cell r="BO364">
            <v>0</v>
          </cell>
          <cell r="CB364">
            <v>0</v>
          </cell>
        </row>
        <row r="365">
          <cell r="F365">
            <v>0</v>
          </cell>
          <cell r="L365">
            <v>0</v>
          </cell>
          <cell r="O365" t="str">
            <v/>
          </cell>
          <cell r="BD365">
            <v>0</v>
          </cell>
          <cell r="BN365">
            <v>0</v>
          </cell>
          <cell r="BO365">
            <v>0</v>
          </cell>
          <cell r="CB365">
            <v>0</v>
          </cell>
        </row>
        <row r="366">
          <cell r="F366">
            <v>0</v>
          </cell>
          <cell r="L366">
            <v>0</v>
          </cell>
          <cell r="O366" t="str">
            <v/>
          </cell>
          <cell r="BD366">
            <v>0</v>
          </cell>
          <cell r="BN366">
            <v>0</v>
          </cell>
          <cell r="BO366">
            <v>0</v>
          </cell>
          <cell r="CB366">
            <v>0</v>
          </cell>
        </row>
        <row r="367">
          <cell r="F367">
            <v>0</v>
          </cell>
          <cell r="L367">
            <v>0</v>
          </cell>
          <cell r="O367" t="str">
            <v/>
          </cell>
          <cell r="BD367">
            <v>0</v>
          </cell>
          <cell r="BN367">
            <v>0</v>
          </cell>
          <cell r="BO367">
            <v>0</v>
          </cell>
          <cell r="CB367">
            <v>0</v>
          </cell>
        </row>
        <row r="368">
          <cell r="F368">
            <v>0</v>
          </cell>
          <cell r="L368">
            <v>0</v>
          </cell>
          <cell r="O368" t="str">
            <v/>
          </cell>
          <cell r="BD368">
            <v>0</v>
          </cell>
          <cell r="BN368">
            <v>0</v>
          </cell>
          <cell r="BO368">
            <v>0</v>
          </cell>
          <cell r="CB368">
            <v>0</v>
          </cell>
        </row>
        <row r="369">
          <cell r="F369">
            <v>0</v>
          </cell>
          <cell r="L369">
            <v>0</v>
          </cell>
          <cell r="O369" t="str">
            <v/>
          </cell>
          <cell r="BD369">
            <v>0</v>
          </cell>
          <cell r="BN369">
            <v>0</v>
          </cell>
          <cell r="BO369">
            <v>0</v>
          </cell>
          <cell r="CB369">
            <v>0</v>
          </cell>
        </row>
        <row r="370">
          <cell r="F370">
            <v>0</v>
          </cell>
          <cell r="L370">
            <v>0</v>
          </cell>
          <cell r="O370" t="str">
            <v/>
          </cell>
          <cell r="BD370">
            <v>0</v>
          </cell>
          <cell r="BN370">
            <v>0</v>
          </cell>
          <cell r="BO370">
            <v>0</v>
          </cell>
          <cell r="CB370">
            <v>0</v>
          </cell>
        </row>
        <row r="371">
          <cell r="F371">
            <v>0</v>
          </cell>
          <cell r="L371">
            <v>0</v>
          </cell>
          <cell r="O371" t="str">
            <v/>
          </cell>
          <cell r="BD371">
            <v>0</v>
          </cell>
          <cell r="BN371">
            <v>0</v>
          </cell>
          <cell r="BO371">
            <v>0</v>
          </cell>
          <cell r="CB371">
            <v>0</v>
          </cell>
        </row>
        <row r="372">
          <cell r="F372">
            <v>0</v>
          </cell>
          <cell r="L372">
            <v>0</v>
          </cell>
          <cell r="O372" t="str">
            <v/>
          </cell>
          <cell r="BD372">
            <v>0</v>
          </cell>
          <cell r="BN372">
            <v>0</v>
          </cell>
          <cell r="BO372">
            <v>0</v>
          </cell>
          <cell r="CB372">
            <v>0</v>
          </cell>
        </row>
        <row r="373">
          <cell r="F373">
            <v>0</v>
          </cell>
          <cell r="L373">
            <v>0</v>
          </cell>
          <cell r="O373" t="str">
            <v/>
          </cell>
          <cell r="BD373">
            <v>0</v>
          </cell>
          <cell r="BN373">
            <v>0</v>
          </cell>
          <cell r="BO373">
            <v>0</v>
          </cell>
          <cell r="CB373">
            <v>0</v>
          </cell>
        </row>
        <row r="374">
          <cell r="F374">
            <v>0</v>
          </cell>
          <cell r="L374">
            <v>0</v>
          </cell>
          <cell r="O374" t="str">
            <v>P4</v>
          </cell>
          <cell r="BD374">
            <v>-36778.29</v>
          </cell>
          <cell r="BL374">
            <v>24862.65</v>
          </cell>
          <cell r="BN374">
            <v>24862.65</v>
          </cell>
          <cell r="BO374">
            <v>0</v>
          </cell>
          <cell r="CB374">
            <v>-24862.65</v>
          </cell>
        </row>
        <row r="375">
          <cell r="F375">
            <v>0</v>
          </cell>
          <cell r="L375">
            <v>0</v>
          </cell>
          <cell r="O375" t="str">
            <v>P4</v>
          </cell>
          <cell r="BD375">
            <v>0</v>
          </cell>
          <cell r="BN375">
            <v>0</v>
          </cell>
          <cell r="BO375">
            <v>0</v>
          </cell>
          <cell r="CB375">
            <v>0</v>
          </cell>
        </row>
        <row r="376">
          <cell r="F376">
            <v>2848.49</v>
          </cell>
          <cell r="L376">
            <v>-2848.49</v>
          </cell>
          <cell r="O376" t="str">
            <v>P2</v>
          </cell>
          <cell r="BD376">
            <v>-1390.99</v>
          </cell>
          <cell r="BL376">
            <v>-2776.34</v>
          </cell>
          <cell r="BN376">
            <v>-2776.34</v>
          </cell>
          <cell r="BO376">
            <v>-2848.49</v>
          </cell>
          <cell r="CB376">
            <v>-72.149999999999636</v>
          </cell>
        </row>
        <row r="377">
          <cell r="F377">
            <v>0</v>
          </cell>
          <cell r="L377">
            <v>0</v>
          </cell>
          <cell r="O377" t="str">
            <v>P4</v>
          </cell>
          <cell r="BD377">
            <v>0</v>
          </cell>
          <cell r="BN377">
            <v>0</v>
          </cell>
          <cell r="BO377">
            <v>0</v>
          </cell>
          <cell r="CB377">
            <v>0</v>
          </cell>
        </row>
        <row r="378">
          <cell r="F378">
            <v>0</v>
          </cell>
          <cell r="L378">
            <v>0</v>
          </cell>
          <cell r="O378" t="str">
            <v>P4</v>
          </cell>
          <cell r="BD378">
            <v>0</v>
          </cell>
          <cell r="BN378">
            <v>0</v>
          </cell>
          <cell r="BO378">
            <v>0</v>
          </cell>
          <cell r="CB378">
            <v>0</v>
          </cell>
        </row>
        <row r="379">
          <cell r="F379">
            <v>22440.41</v>
          </cell>
          <cell r="L379">
            <v>-22440.41</v>
          </cell>
          <cell r="O379" t="str">
            <v>P4</v>
          </cell>
          <cell r="BD379">
            <v>-8222.17</v>
          </cell>
          <cell r="BL379">
            <v>-10747.15</v>
          </cell>
          <cell r="BN379">
            <v>-10747.15</v>
          </cell>
          <cell r="BO379">
            <v>-22440.41</v>
          </cell>
          <cell r="CB379">
            <v>-11693.26</v>
          </cell>
        </row>
        <row r="380">
          <cell r="F380">
            <v>0</v>
          </cell>
          <cell r="L380">
            <v>0</v>
          </cell>
          <cell r="O380" t="str">
            <v>P4</v>
          </cell>
          <cell r="BD380">
            <v>0</v>
          </cell>
          <cell r="BN380">
            <v>0</v>
          </cell>
          <cell r="BO380">
            <v>0</v>
          </cell>
          <cell r="CB380">
            <v>0</v>
          </cell>
        </row>
        <row r="381">
          <cell r="F381">
            <v>0</v>
          </cell>
          <cell r="L381">
            <v>0</v>
          </cell>
          <cell r="O381" t="str">
            <v/>
          </cell>
          <cell r="BD381">
            <v>0</v>
          </cell>
          <cell r="BN381">
            <v>0</v>
          </cell>
          <cell r="BO381">
            <v>0</v>
          </cell>
          <cell r="CB381">
            <v>0</v>
          </cell>
        </row>
        <row r="382">
          <cell r="F382">
            <v>0</v>
          </cell>
          <cell r="L382">
            <v>0</v>
          </cell>
          <cell r="O382" t="str">
            <v/>
          </cell>
          <cell r="BD382">
            <v>0</v>
          </cell>
          <cell r="BN382">
            <v>0</v>
          </cell>
          <cell r="BO382">
            <v>0</v>
          </cell>
          <cell r="CB382">
            <v>0</v>
          </cell>
        </row>
        <row r="383">
          <cell r="F383">
            <v>0</v>
          </cell>
          <cell r="L383">
            <v>0</v>
          </cell>
          <cell r="O383" t="str">
            <v/>
          </cell>
          <cell r="BD383">
            <v>0</v>
          </cell>
          <cell r="BN383">
            <v>0</v>
          </cell>
          <cell r="BO383">
            <v>0</v>
          </cell>
          <cell r="CB383">
            <v>0</v>
          </cell>
        </row>
        <row r="384">
          <cell r="F384">
            <v>0</v>
          </cell>
          <cell r="L384">
            <v>0</v>
          </cell>
          <cell r="O384" t="str">
            <v/>
          </cell>
          <cell r="BD384">
            <v>0</v>
          </cell>
          <cell r="BN384">
            <v>0</v>
          </cell>
          <cell r="BO384">
            <v>0</v>
          </cell>
          <cell r="CB384">
            <v>0</v>
          </cell>
        </row>
        <row r="385">
          <cell r="F385">
            <v>0</v>
          </cell>
          <cell r="L385">
            <v>0</v>
          </cell>
          <cell r="O385" t="str">
            <v/>
          </cell>
          <cell r="BD385">
            <v>0</v>
          </cell>
          <cell r="BN385">
            <v>0</v>
          </cell>
          <cell r="BO385">
            <v>0</v>
          </cell>
          <cell r="CB385">
            <v>0</v>
          </cell>
        </row>
        <row r="386">
          <cell r="F386">
            <v>0</v>
          </cell>
          <cell r="L386">
            <v>0</v>
          </cell>
          <cell r="O386" t="str">
            <v/>
          </cell>
          <cell r="BD386">
            <v>0</v>
          </cell>
          <cell r="BN386">
            <v>0</v>
          </cell>
          <cell r="BO386">
            <v>0</v>
          </cell>
          <cell r="CB386">
            <v>0</v>
          </cell>
        </row>
        <row r="387">
          <cell r="F387">
            <v>0</v>
          </cell>
          <cell r="L387">
            <v>0</v>
          </cell>
          <cell r="O387" t="str">
            <v/>
          </cell>
          <cell r="BD387">
            <v>0</v>
          </cell>
          <cell r="BN387">
            <v>0</v>
          </cell>
          <cell r="BO387">
            <v>0</v>
          </cell>
          <cell r="CB387">
            <v>0</v>
          </cell>
        </row>
        <row r="388">
          <cell r="F388">
            <v>79.72</v>
          </cell>
          <cell r="L388">
            <v>0</v>
          </cell>
          <cell r="O388" t="str">
            <v>P2</v>
          </cell>
          <cell r="BD388">
            <v>3558.69</v>
          </cell>
          <cell r="BL388">
            <v>2870.66</v>
          </cell>
          <cell r="BN388">
            <v>2870.66</v>
          </cell>
          <cell r="BO388">
            <v>-132.4</v>
          </cell>
          <cell r="CB388">
            <v>-3003.06</v>
          </cell>
        </row>
        <row r="389">
          <cell r="F389">
            <v>-965.6</v>
          </cell>
          <cell r="L389">
            <v>0</v>
          </cell>
          <cell r="O389" t="str">
            <v>P4</v>
          </cell>
          <cell r="BD389">
            <v>0</v>
          </cell>
          <cell r="BL389">
            <v>2887.75</v>
          </cell>
          <cell r="BN389">
            <v>2887.75</v>
          </cell>
          <cell r="BO389">
            <v>965.6</v>
          </cell>
          <cell r="CB389">
            <v>-1922.15</v>
          </cell>
        </row>
        <row r="390">
          <cell r="F390">
            <v>0</v>
          </cell>
          <cell r="L390">
            <v>0</v>
          </cell>
          <cell r="O390" t="str">
            <v>P2</v>
          </cell>
          <cell r="BD390">
            <v>93817.5</v>
          </cell>
          <cell r="BL390">
            <v>-126423.35</v>
          </cell>
          <cell r="BN390">
            <v>-126423.35</v>
          </cell>
          <cell r="BO390">
            <v>0</v>
          </cell>
          <cell r="CB390">
            <v>126423.35</v>
          </cell>
        </row>
        <row r="391">
          <cell r="F391">
            <v>0</v>
          </cell>
          <cell r="L391">
            <v>0</v>
          </cell>
          <cell r="O391" t="str">
            <v/>
          </cell>
          <cell r="BD391">
            <v>0</v>
          </cell>
          <cell r="BN391">
            <v>0</v>
          </cell>
          <cell r="BO391">
            <v>0</v>
          </cell>
          <cell r="CB391">
            <v>0</v>
          </cell>
        </row>
        <row r="392">
          <cell r="F392">
            <v>0</v>
          </cell>
          <cell r="L392">
            <v>0</v>
          </cell>
          <cell r="O392" t="str">
            <v>P4</v>
          </cell>
          <cell r="BD392">
            <v>-25326.799999999999</v>
          </cell>
          <cell r="BL392">
            <v>-614.04000000000087</v>
          </cell>
          <cell r="BN392">
            <v>-614.04000000000087</v>
          </cell>
          <cell r="BO392">
            <v>0</v>
          </cell>
          <cell r="CB392">
            <v>614.04000000000087</v>
          </cell>
        </row>
        <row r="393">
          <cell r="F393">
            <v>0</v>
          </cell>
          <cell r="L393">
            <v>0</v>
          </cell>
          <cell r="O393" t="str">
            <v>P3</v>
          </cell>
          <cell r="BD393">
            <v>0</v>
          </cell>
          <cell r="BN393">
            <v>0</v>
          </cell>
          <cell r="BO393">
            <v>0</v>
          </cell>
          <cell r="CB393">
            <v>0</v>
          </cell>
        </row>
        <row r="394">
          <cell r="F394">
            <v>0</v>
          </cell>
          <cell r="L394">
            <v>0</v>
          </cell>
          <cell r="O394" t="str">
            <v/>
          </cell>
          <cell r="BD394">
            <v>0</v>
          </cell>
          <cell r="BN394">
            <v>0</v>
          </cell>
          <cell r="BO394">
            <v>0</v>
          </cell>
          <cell r="CB394">
            <v>0</v>
          </cell>
        </row>
        <row r="395">
          <cell r="F395">
            <v>0</v>
          </cell>
          <cell r="L395">
            <v>0</v>
          </cell>
          <cell r="O395" t="str">
            <v/>
          </cell>
          <cell r="BD395">
            <v>0</v>
          </cell>
          <cell r="BN395">
            <v>0</v>
          </cell>
          <cell r="BO395">
            <v>0</v>
          </cell>
          <cell r="CB395">
            <v>0</v>
          </cell>
        </row>
        <row r="396">
          <cell r="F396">
            <v>0</v>
          </cell>
          <cell r="L396">
            <v>0</v>
          </cell>
          <cell r="O396" t="str">
            <v/>
          </cell>
          <cell r="BD396">
            <v>0</v>
          </cell>
          <cell r="BN396">
            <v>0</v>
          </cell>
          <cell r="BO396">
            <v>0</v>
          </cell>
          <cell r="CB396">
            <v>0</v>
          </cell>
        </row>
        <row r="397">
          <cell r="F397">
            <v>0</v>
          </cell>
          <cell r="L397">
            <v>0</v>
          </cell>
          <cell r="O397" t="str">
            <v/>
          </cell>
          <cell r="BD397">
            <v>0</v>
          </cell>
          <cell r="BN397">
            <v>0</v>
          </cell>
          <cell r="BO397">
            <v>0</v>
          </cell>
          <cell r="CB397">
            <v>0</v>
          </cell>
        </row>
        <row r="398">
          <cell r="F398">
            <v>0</v>
          </cell>
          <cell r="L398">
            <v>0</v>
          </cell>
          <cell r="O398" t="str">
            <v>P4</v>
          </cell>
          <cell r="BD398">
            <v>0</v>
          </cell>
          <cell r="BN398">
            <v>0</v>
          </cell>
          <cell r="BO398">
            <v>0</v>
          </cell>
          <cell r="CB398">
            <v>0</v>
          </cell>
        </row>
        <row r="399">
          <cell r="F399">
            <v>0</v>
          </cell>
          <cell r="L399">
            <v>0</v>
          </cell>
          <cell r="O399" t="str">
            <v/>
          </cell>
          <cell r="BD399">
            <v>0</v>
          </cell>
          <cell r="BN399">
            <v>0</v>
          </cell>
          <cell r="BO399">
            <v>0</v>
          </cell>
          <cell r="CB399">
            <v>0</v>
          </cell>
        </row>
        <row r="400">
          <cell r="F400">
            <v>0</v>
          </cell>
          <cell r="L400">
            <v>0</v>
          </cell>
          <cell r="O400" t="str">
            <v/>
          </cell>
          <cell r="BD400">
            <v>0</v>
          </cell>
          <cell r="BN400">
            <v>0</v>
          </cell>
          <cell r="BO400">
            <v>0</v>
          </cell>
          <cell r="CB400">
            <v>0</v>
          </cell>
        </row>
        <row r="401">
          <cell r="F401">
            <v>0</v>
          </cell>
          <cell r="L401">
            <v>0</v>
          </cell>
          <cell r="O401" t="str">
            <v/>
          </cell>
          <cell r="BD401">
            <v>0</v>
          </cell>
          <cell r="BN401">
            <v>0</v>
          </cell>
          <cell r="BO401">
            <v>0</v>
          </cell>
          <cell r="CB401">
            <v>0</v>
          </cell>
        </row>
        <row r="402">
          <cell r="F402">
            <v>0</v>
          </cell>
          <cell r="L402">
            <v>0</v>
          </cell>
          <cell r="O402" t="str">
            <v>P3</v>
          </cell>
          <cell r="BD402">
            <v>0</v>
          </cell>
          <cell r="BL402">
            <v>673.54</v>
          </cell>
          <cell r="BN402">
            <v>673.54</v>
          </cell>
          <cell r="BO402">
            <v>0</v>
          </cell>
          <cell r="CB402">
            <v>-673.54</v>
          </cell>
        </row>
        <row r="403">
          <cell r="F403">
            <v>0</v>
          </cell>
          <cell r="L403">
            <v>0</v>
          </cell>
          <cell r="O403" t="str">
            <v/>
          </cell>
          <cell r="BD403">
            <v>0</v>
          </cell>
          <cell r="BN403">
            <v>0</v>
          </cell>
          <cell r="BO403">
            <v>0</v>
          </cell>
          <cell r="CB403">
            <v>0</v>
          </cell>
        </row>
        <row r="404">
          <cell r="F404">
            <v>0</v>
          </cell>
          <cell r="L404">
            <v>0</v>
          </cell>
          <cell r="O404" t="str">
            <v>P4</v>
          </cell>
          <cell r="BD404">
            <v>0</v>
          </cell>
          <cell r="BN404">
            <v>0</v>
          </cell>
          <cell r="BO404">
            <v>0</v>
          </cell>
          <cell r="CB404">
            <v>0</v>
          </cell>
        </row>
        <row r="405">
          <cell r="F405">
            <v>0</v>
          </cell>
          <cell r="L405">
            <v>0</v>
          </cell>
          <cell r="O405" t="str">
            <v/>
          </cell>
          <cell r="BD405">
            <v>0</v>
          </cell>
          <cell r="BN405">
            <v>0</v>
          </cell>
          <cell r="BO405">
            <v>0</v>
          </cell>
          <cell r="CB405">
            <v>0</v>
          </cell>
        </row>
        <row r="406">
          <cell r="F406">
            <v>0</v>
          </cell>
          <cell r="L406">
            <v>0</v>
          </cell>
          <cell r="O406" t="str">
            <v/>
          </cell>
          <cell r="BD406">
            <v>0</v>
          </cell>
          <cell r="BN406">
            <v>0</v>
          </cell>
          <cell r="BO406">
            <v>0</v>
          </cell>
          <cell r="CB406">
            <v>0</v>
          </cell>
        </row>
        <row r="407">
          <cell r="F407">
            <v>0</v>
          </cell>
          <cell r="L407">
            <v>0</v>
          </cell>
          <cell r="O407" t="str">
            <v/>
          </cell>
          <cell r="BD407">
            <v>0</v>
          </cell>
          <cell r="BN407">
            <v>0</v>
          </cell>
          <cell r="BO407">
            <v>0</v>
          </cell>
          <cell r="CB407">
            <v>0</v>
          </cell>
        </row>
        <row r="408">
          <cell r="F408">
            <v>0</v>
          </cell>
          <cell r="L408">
            <v>0</v>
          </cell>
          <cell r="O408" t="str">
            <v/>
          </cell>
          <cell r="BD408">
            <v>0</v>
          </cell>
          <cell r="BN408">
            <v>0</v>
          </cell>
          <cell r="BO408">
            <v>0</v>
          </cell>
          <cell r="CB408">
            <v>0</v>
          </cell>
        </row>
        <row r="409">
          <cell r="F409">
            <v>0</v>
          </cell>
          <cell r="L409">
            <v>0</v>
          </cell>
          <cell r="O409" t="str">
            <v/>
          </cell>
          <cell r="BD409">
            <v>0</v>
          </cell>
          <cell r="BN409">
            <v>0</v>
          </cell>
          <cell r="BO409">
            <v>0</v>
          </cell>
          <cell r="CB409">
            <v>0</v>
          </cell>
        </row>
        <row r="410">
          <cell r="F410">
            <v>0</v>
          </cell>
          <cell r="L410">
            <v>0</v>
          </cell>
          <cell r="O410" t="str">
            <v/>
          </cell>
          <cell r="BD410">
            <v>0</v>
          </cell>
          <cell r="BN410">
            <v>0</v>
          </cell>
          <cell r="BO410">
            <v>0</v>
          </cell>
          <cell r="CB410">
            <v>0</v>
          </cell>
        </row>
        <row r="411">
          <cell r="F411">
            <v>0</v>
          </cell>
          <cell r="L411">
            <v>0</v>
          </cell>
          <cell r="O411" t="str">
            <v/>
          </cell>
          <cell r="BD411">
            <v>0</v>
          </cell>
          <cell r="BN411">
            <v>0</v>
          </cell>
          <cell r="BO411">
            <v>0</v>
          </cell>
          <cell r="CB411">
            <v>0</v>
          </cell>
        </row>
        <row r="412">
          <cell r="F412">
            <v>0</v>
          </cell>
          <cell r="L412">
            <v>0</v>
          </cell>
          <cell r="O412" t="str">
            <v/>
          </cell>
          <cell r="BD412">
            <v>0</v>
          </cell>
          <cell r="BN412">
            <v>0</v>
          </cell>
          <cell r="BO412">
            <v>0</v>
          </cell>
          <cell r="CB412">
            <v>0</v>
          </cell>
        </row>
        <row r="413">
          <cell r="F413">
            <v>0</v>
          </cell>
          <cell r="L413">
            <v>0</v>
          </cell>
          <cell r="O413" t="str">
            <v/>
          </cell>
          <cell r="BD413">
            <v>0</v>
          </cell>
          <cell r="BN413">
            <v>0</v>
          </cell>
          <cell r="BO413">
            <v>0</v>
          </cell>
          <cell r="CB413">
            <v>0</v>
          </cell>
        </row>
        <row r="414">
          <cell r="F414">
            <v>0</v>
          </cell>
          <cell r="L414">
            <v>0</v>
          </cell>
          <cell r="O414" t="str">
            <v/>
          </cell>
          <cell r="BD414">
            <v>0</v>
          </cell>
          <cell r="BN414">
            <v>0</v>
          </cell>
          <cell r="BO414">
            <v>0</v>
          </cell>
          <cell r="CB414">
            <v>0</v>
          </cell>
        </row>
        <row r="415">
          <cell r="F415">
            <v>0</v>
          </cell>
          <cell r="L415">
            <v>0</v>
          </cell>
          <cell r="O415" t="str">
            <v/>
          </cell>
          <cell r="BD415">
            <v>0</v>
          </cell>
          <cell r="BN415">
            <v>0</v>
          </cell>
          <cell r="BO415">
            <v>0</v>
          </cell>
          <cell r="CB415">
            <v>0</v>
          </cell>
        </row>
        <row r="416">
          <cell r="F416">
            <v>0</v>
          </cell>
          <cell r="L416">
            <v>0</v>
          </cell>
          <cell r="O416" t="str">
            <v/>
          </cell>
          <cell r="BD416">
            <v>0</v>
          </cell>
          <cell r="BN416">
            <v>0</v>
          </cell>
          <cell r="BO416">
            <v>0</v>
          </cell>
          <cell r="CB416">
            <v>0</v>
          </cell>
        </row>
        <row r="417">
          <cell r="F417">
            <v>0</v>
          </cell>
          <cell r="L417">
            <v>0</v>
          </cell>
          <cell r="O417" t="str">
            <v/>
          </cell>
          <cell r="BD417">
            <v>0</v>
          </cell>
          <cell r="BN417">
            <v>0</v>
          </cell>
          <cell r="BO417">
            <v>0</v>
          </cell>
          <cell r="CB417">
            <v>0</v>
          </cell>
        </row>
        <row r="418">
          <cell r="F418">
            <v>0</v>
          </cell>
          <cell r="L418">
            <v>0</v>
          </cell>
          <cell r="O418" t="str">
            <v/>
          </cell>
          <cell r="BD418">
            <v>0</v>
          </cell>
          <cell r="BN418">
            <v>0</v>
          </cell>
          <cell r="BO418">
            <v>0</v>
          </cell>
          <cell r="CB418">
            <v>0</v>
          </cell>
        </row>
        <row r="419">
          <cell r="F419">
            <v>0</v>
          </cell>
          <cell r="L419">
            <v>0</v>
          </cell>
          <cell r="O419" t="str">
            <v/>
          </cell>
          <cell r="BD419">
            <v>0</v>
          </cell>
          <cell r="BN419">
            <v>0</v>
          </cell>
          <cell r="BO419">
            <v>0</v>
          </cell>
          <cell r="CB419">
            <v>0</v>
          </cell>
        </row>
        <row r="420">
          <cell r="F420">
            <v>0</v>
          </cell>
          <cell r="L420">
            <v>0</v>
          </cell>
          <cell r="O420" t="str">
            <v/>
          </cell>
          <cell r="BD420">
            <v>0</v>
          </cell>
          <cell r="BN420">
            <v>0</v>
          </cell>
          <cell r="BO420">
            <v>0</v>
          </cell>
          <cell r="CB420">
            <v>0</v>
          </cell>
        </row>
        <row r="421">
          <cell r="F421">
            <v>0</v>
          </cell>
          <cell r="L421">
            <v>0</v>
          </cell>
          <cell r="O421" t="str">
            <v/>
          </cell>
          <cell r="BD421">
            <v>0</v>
          </cell>
          <cell r="BN421">
            <v>0</v>
          </cell>
          <cell r="BO421">
            <v>0</v>
          </cell>
          <cell r="CB421">
            <v>0</v>
          </cell>
        </row>
        <row r="422">
          <cell r="F422">
            <v>0</v>
          </cell>
          <cell r="L422">
            <v>0</v>
          </cell>
          <cell r="O422" t="str">
            <v/>
          </cell>
          <cell r="BD422">
            <v>0</v>
          </cell>
          <cell r="BN422">
            <v>0</v>
          </cell>
          <cell r="BO422">
            <v>0</v>
          </cell>
          <cell r="CB422">
            <v>0</v>
          </cell>
        </row>
        <row r="423">
          <cell r="F423">
            <v>0</v>
          </cell>
          <cell r="L423">
            <v>0</v>
          </cell>
          <cell r="O423" t="str">
            <v/>
          </cell>
          <cell r="BD423">
            <v>0</v>
          </cell>
          <cell r="BN423">
            <v>0</v>
          </cell>
          <cell r="BO423">
            <v>0</v>
          </cell>
          <cell r="CB423">
            <v>0</v>
          </cell>
        </row>
        <row r="424">
          <cell r="F424">
            <v>0</v>
          </cell>
          <cell r="L424">
            <v>0</v>
          </cell>
          <cell r="O424" t="str">
            <v/>
          </cell>
          <cell r="BD424">
            <v>0</v>
          </cell>
          <cell r="BN424">
            <v>0</v>
          </cell>
          <cell r="BO424">
            <v>0</v>
          </cell>
          <cell r="CB424">
            <v>0</v>
          </cell>
        </row>
        <row r="425">
          <cell r="F425">
            <v>0</v>
          </cell>
          <cell r="L425">
            <v>0</v>
          </cell>
          <cell r="O425" t="str">
            <v/>
          </cell>
          <cell r="BD425">
            <v>0</v>
          </cell>
          <cell r="BN425">
            <v>0</v>
          </cell>
          <cell r="BO425">
            <v>0</v>
          </cell>
          <cell r="CB425">
            <v>0</v>
          </cell>
        </row>
        <row r="426">
          <cell r="F426">
            <v>0</v>
          </cell>
          <cell r="L426">
            <v>0</v>
          </cell>
          <cell r="O426" t="str">
            <v/>
          </cell>
          <cell r="BD426">
            <v>0</v>
          </cell>
          <cell r="BN426">
            <v>0</v>
          </cell>
          <cell r="BO426">
            <v>0</v>
          </cell>
          <cell r="CB426">
            <v>0</v>
          </cell>
        </row>
        <row r="427">
          <cell r="F427">
            <v>0</v>
          </cell>
          <cell r="L427">
            <v>0</v>
          </cell>
          <cell r="O427" t="str">
            <v/>
          </cell>
          <cell r="BD427">
            <v>0</v>
          </cell>
          <cell r="BN427">
            <v>0</v>
          </cell>
          <cell r="BO427">
            <v>0</v>
          </cell>
          <cell r="CB427">
            <v>0</v>
          </cell>
        </row>
        <row r="428">
          <cell r="F428">
            <v>0</v>
          </cell>
          <cell r="L428">
            <v>0</v>
          </cell>
          <cell r="O428" t="str">
            <v/>
          </cell>
          <cell r="BD428">
            <v>0</v>
          </cell>
          <cell r="BN428">
            <v>0</v>
          </cell>
          <cell r="BO428">
            <v>0</v>
          </cell>
          <cell r="CB428">
            <v>0</v>
          </cell>
        </row>
        <row r="429">
          <cell r="F429">
            <v>0</v>
          </cell>
          <cell r="L429">
            <v>0</v>
          </cell>
          <cell r="O429" t="str">
            <v/>
          </cell>
          <cell r="BD429">
            <v>0</v>
          </cell>
          <cell r="BN429">
            <v>0</v>
          </cell>
          <cell r="BO429">
            <v>0</v>
          </cell>
          <cell r="CB429">
            <v>0</v>
          </cell>
        </row>
        <row r="430">
          <cell r="F430">
            <v>0</v>
          </cell>
          <cell r="L430">
            <v>0</v>
          </cell>
          <cell r="O430" t="str">
            <v/>
          </cell>
          <cell r="BD430">
            <v>0</v>
          </cell>
          <cell r="BN430">
            <v>0</v>
          </cell>
          <cell r="BO430">
            <v>0</v>
          </cell>
          <cell r="CB430">
            <v>0</v>
          </cell>
        </row>
        <row r="431">
          <cell r="F431">
            <v>0</v>
          </cell>
          <cell r="L431">
            <v>0</v>
          </cell>
          <cell r="O431" t="str">
            <v/>
          </cell>
          <cell r="BD431">
            <v>0</v>
          </cell>
          <cell r="BN431">
            <v>0</v>
          </cell>
          <cell r="BO431">
            <v>0</v>
          </cell>
          <cell r="CB431">
            <v>0</v>
          </cell>
        </row>
        <row r="432">
          <cell r="F432">
            <v>0</v>
          </cell>
          <cell r="L432">
            <v>0</v>
          </cell>
          <cell r="O432" t="str">
            <v/>
          </cell>
          <cell r="BD432">
            <v>0</v>
          </cell>
          <cell r="BN432">
            <v>0</v>
          </cell>
          <cell r="BO432">
            <v>0</v>
          </cell>
          <cell r="CB432">
            <v>0</v>
          </cell>
        </row>
        <row r="433">
          <cell r="F433">
            <v>0</v>
          </cell>
          <cell r="L433">
            <v>0</v>
          </cell>
          <cell r="O433" t="str">
            <v/>
          </cell>
          <cell r="BD433">
            <v>0</v>
          </cell>
          <cell r="BN433">
            <v>0</v>
          </cell>
          <cell r="BO433">
            <v>0</v>
          </cell>
          <cell r="CB433">
            <v>0</v>
          </cell>
        </row>
        <row r="434">
          <cell r="F434">
            <v>0</v>
          </cell>
          <cell r="L434">
            <v>0</v>
          </cell>
          <cell r="O434" t="str">
            <v/>
          </cell>
          <cell r="BD434">
            <v>0</v>
          </cell>
          <cell r="BN434">
            <v>0</v>
          </cell>
          <cell r="BO434">
            <v>0</v>
          </cell>
          <cell r="CB434">
            <v>0</v>
          </cell>
        </row>
        <row r="435">
          <cell r="F435">
            <v>0</v>
          </cell>
          <cell r="L435">
            <v>0</v>
          </cell>
          <cell r="O435" t="str">
            <v/>
          </cell>
          <cell r="BD435">
            <v>0</v>
          </cell>
          <cell r="BN435">
            <v>0</v>
          </cell>
          <cell r="BO435">
            <v>0</v>
          </cell>
          <cell r="CB435">
            <v>0</v>
          </cell>
        </row>
        <row r="436">
          <cell r="F436">
            <v>0</v>
          </cell>
          <cell r="L436">
            <v>0</v>
          </cell>
          <cell r="O436" t="str">
            <v/>
          </cell>
          <cell r="BD436">
            <v>0</v>
          </cell>
          <cell r="BN436">
            <v>0</v>
          </cell>
          <cell r="BO436">
            <v>0</v>
          </cell>
          <cell r="CB436">
            <v>0</v>
          </cell>
        </row>
        <row r="437">
          <cell r="F437">
            <v>0</v>
          </cell>
          <cell r="L437">
            <v>0</v>
          </cell>
          <cell r="O437" t="str">
            <v/>
          </cell>
          <cell r="BD437">
            <v>0</v>
          </cell>
          <cell r="BN437">
            <v>0</v>
          </cell>
          <cell r="BO437">
            <v>0</v>
          </cell>
          <cell r="CB437">
            <v>0</v>
          </cell>
        </row>
        <row r="438">
          <cell r="F438">
            <v>0</v>
          </cell>
          <cell r="L438">
            <v>0</v>
          </cell>
          <cell r="O438" t="str">
            <v/>
          </cell>
          <cell r="BD438">
            <v>0</v>
          </cell>
          <cell r="BN438">
            <v>0</v>
          </cell>
          <cell r="BO438">
            <v>0</v>
          </cell>
          <cell r="CB438">
            <v>0</v>
          </cell>
        </row>
        <row r="439">
          <cell r="F439">
            <v>0</v>
          </cell>
          <cell r="L439">
            <v>0</v>
          </cell>
          <cell r="O439" t="str">
            <v>E10</v>
          </cell>
          <cell r="BD439">
            <v>0</v>
          </cell>
          <cell r="BN439">
            <v>0</v>
          </cell>
          <cell r="BO439">
            <v>0</v>
          </cell>
          <cell r="CB439">
            <v>0</v>
          </cell>
        </row>
        <row r="440">
          <cell r="F440">
            <v>0</v>
          </cell>
          <cell r="L440">
            <v>0</v>
          </cell>
          <cell r="O440" t="str">
            <v>E10</v>
          </cell>
          <cell r="BD440">
            <v>-20833.333333333332</v>
          </cell>
          <cell r="BL440">
            <v>-104166.67</v>
          </cell>
          <cell r="BN440">
            <v>-104166.67</v>
          </cell>
          <cell r="BO440">
            <v>-104166.67</v>
          </cell>
          <cell r="CB440">
            <v>0</v>
          </cell>
        </row>
        <row r="441">
          <cell r="F441">
            <v>0</v>
          </cell>
          <cell r="L441">
            <v>0</v>
          </cell>
          <cell r="O441" t="str">
            <v/>
          </cell>
          <cell r="BD441">
            <v>0</v>
          </cell>
          <cell r="BN441">
            <v>0</v>
          </cell>
          <cell r="BO441">
            <v>0</v>
          </cell>
          <cell r="CB441">
            <v>0</v>
          </cell>
        </row>
        <row r="442">
          <cell r="F442">
            <v>0</v>
          </cell>
          <cell r="L442">
            <v>0</v>
          </cell>
          <cell r="O442" t="str">
            <v/>
          </cell>
          <cell r="BD442">
            <v>0</v>
          </cell>
          <cell r="BN442">
            <v>0</v>
          </cell>
          <cell r="BO442">
            <v>0</v>
          </cell>
          <cell r="CB442">
            <v>0</v>
          </cell>
        </row>
        <row r="443">
          <cell r="F443">
            <v>0</v>
          </cell>
          <cell r="L443">
            <v>0</v>
          </cell>
          <cell r="O443" t="str">
            <v/>
          </cell>
          <cell r="BD443">
            <v>0</v>
          </cell>
          <cell r="BN443">
            <v>0</v>
          </cell>
          <cell r="BO443">
            <v>0</v>
          </cell>
          <cell r="CB443">
            <v>0</v>
          </cell>
        </row>
        <row r="444">
          <cell r="F444">
            <v>0</v>
          </cell>
          <cell r="L444">
            <v>0</v>
          </cell>
          <cell r="O444" t="str">
            <v/>
          </cell>
          <cell r="BD444">
            <v>0</v>
          </cell>
          <cell r="BN444">
            <v>0</v>
          </cell>
          <cell r="BO444">
            <v>0</v>
          </cell>
          <cell r="CB444">
            <v>0</v>
          </cell>
        </row>
        <row r="445">
          <cell r="F445">
            <v>0</v>
          </cell>
          <cell r="L445">
            <v>0</v>
          </cell>
          <cell r="O445" t="str">
            <v/>
          </cell>
          <cell r="BD445">
            <v>0</v>
          </cell>
          <cell r="BN445">
            <v>0</v>
          </cell>
          <cell r="BO445">
            <v>0</v>
          </cell>
          <cell r="CB445">
            <v>0</v>
          </cell>
        </row>
        <row r="446">
          <cell r="F446">
            <v>0</v>
          </cell>
          <cell r="L446">
            <v>0</v>
          </cell>
          <cell r="O446" t="str">
            <v/>
          </cell>
          <cell r="BD446">
            <v>0</v>
          </cell>
          <cell r="BN446">
            <v>0</v>
          </cell>
          <cell r="BO446">
            <v>0</v>
          </cell>
          <cell r="CB446">
            <v>0</v>
          </cell>
        </row>
        <row r="447">
          <cell r="F447">
            <v>0</v>
          </cell>
          <cell r="L447">
            <v>0</v>
          </cell>
          <cell r="O447" t="str">
            <v/>
          </cell>
          <cell r="BD447">
            <v>0</v>
          </cell>
          <cell r="BN447">
            <v>0</v>
          </cell>
          <cell r="BO447">
            <v>0</v>
          </cell>
          <cell r="CB447">
            <v>0</v>
          </cell>
        </row>
        <row r="448">
          <cell r="F448">
            <v>0</v>
          </cell>
          <cell r="L448">
            <v>0</v>
          </cell>
          <cell r="O448" t="str">
            <v/>
          </cell>
          <cell r="BD448">
            <v>0</v>
          </cell>
          <cell r="BN448">
            <v>0</v>
          </cell>
          <cell r="BO448">
            <v>0</v>
          </cell>
          <cell r="CB448">
            <v>0</v>
          </cell>
        </row>
        <row r="449">
          <cell r="F449">
            <v>0</v>
          </cell>
          <cell r="L449">
            <v>0</v>
          </cell>
          <cell r="O449" t="str">
            <v/>
          </cell>
          <cell r="BD449">
            <v>0</v>
          </cell>
          <cell r="BN449">
            <v>0</v>
          </cell>
          <cell r="BO449">
            <v>0</v>
          </cell>
          <cell r="CB449">
            <v>0</v>
          </cell>
        </row>
        <row r="450">
          <cell r="F450">
            <v>0</v>
          </cell>
          <cell r="L450">
            <v>0</v>
          </cell>
          <cell r="O450" t="str">
            <v/>
          </cell>
          <cell r="BD450">
            <v>0</v>
          </cell>
          <cell r="BN450">
            <v>0</v>
          </cell>
          <cell r="BO450">
            <v>0</v>
          </cell>
          <cell r="CB450">
            <v>0</v>
          </cell>
        </row>
        <row r="451">
          <cell r="F451">
            <v>0</v>
          </cell>
          <cell r="L451">
            <v>0</v>
          </cell>
          <cell r="O451" t="str">
            <v/>
          </cell>
          <cell r="BD451">
            <v>0</v>
          </cell>
          <cell r="BN451">
            <v>0</v>
          </cell>
          <cell r="BO451">
            <v>0</v>
          </cell>
          <cell r="CB451">
            <v>0</v>
          </cell>
        </row>
        <row r="452">
          <cell r="F452">
            <v>0</v>
          </cell>
          <cell r="L452">
            <v>0</v>
          </cell>
          <cell r="O452" t="str">
            <v/>
          </cell>
          <cell r="BD452">
            <v>0</v>
          </cell>
          <cell r="BN452">
            <v>0</v>
          </cell>
          <cell r="BO452">
            <v>0</v>
          </cell>
          <cell r="CB452">
            <v>0</v>
          </cell>
        </row>
        <row r="453">
          <cell r="F453">
            <v>0</v>
          </cell>
          <cell r="L453">
            <v>0</v>
          </cell>
          <cell r="O453" t="str">
            <v/>
          </cell>
          <cell r="BD453">
            <v>0</v>
          </cell>
          <cell r="BN453">
            <v>0</v>
          </cell>
          <cell r="BO453">
            <v>0</v>
          </cell>
          <cell r="CB453">
            <v>0</v>
          </cell>
        </row>
        <row r="454">
          <cell r="F454">
            <v>0</v>
          </cell>
          <cell r="L454">
            <v>0</v>
          </cell>
          <cell r="O454" t="str">
            <v/>
          </cell>
          <cell r="BD454">
            <v>0</v>
          </cell>
          <cell r="BN454">
            <v>0</v>
          </cell>
          <cell r="BO454">
            <v>0</v>
          </cell>
          <cell r="CB454">
            <v>0</v>
          </cell>
        </row>
        <row r="455">
          <cell r="F455">
            <v>0</v>
          </cell>
          <cell r="L455">
            <v>0</v>
          </cell>
          <cell r="O455" t="str">
            <v/>
          </cell>
          <cell r="BD455">
            <v>0</v>
          </cell>
          <cell r="BN455">
            <v>0</v>
          </cell>
          <cell r="BO455">
            <v>0</v>
          </cell>
          <cell r="CB455">
            <v>0</v>
          </cell>
        </row>
        <row r="456">
          <cell r="F456">
            <v>0</v>
          </cell>
          <cell r="L456">
            <v>0</v>
          </cell>
          <cell r="O456" t="str">
            <v/>
          </cell>
          <cell r="BD456">
            <v>0</v>
          </cell>
          <cell r="BN456">
            <v>0</v>
          </cell>
          <cell r="BO456">
            <v>0</v>
          </cell>
          <cell r="CB456">
            <v>0</v>
          </cell>
        </row>
        <row r="457">
          <cell r="F457">
            <v>0</v>
          </cell>
          <cell r="L457">
            <v>0</v>
          </cell>
          <cell r="O457" t="str">
            <v/>
          </cell>
          <cell r="BD457">
            <v>0</v>
          </cell>
          <cell r="BN457">
            <v>0</v>
          </cell>
          <cell r="BO457">
            <v>0</v>
          </cell>
          <cell r="CB457">
            <v>0</v>
          </cell>
        </row>
        <row r="458">
          <cell r="F458">
            <v>0.91</v>
          </cell>
          <cell r="L458">
            <v>-0.91</v>
          </cell>
          <cell r="O458" t="str">
            <v>E150</v>
          </cell>
          <cell r="BD458">
            <v>0</v>
          </cell>
          <cell r="BL458">
            <v>-21.01</v>
          </cell>
          <cell r="BN458">
            <v>-21.01</v>
          </cell>
          <cell r="BO458">
            <v>-21.01</v>
          </cell>
          <cell r="CB458">
            <v>0</v>
          </cell>
        </row>
        <row r="459">
          <cell r="F459">
            <v>0</v>
          </cell>
          <cell r="L459">
            <v>0</v>
          </cell>
          <cell r="O459" t="str">
            <v/>
          </cell>
          <cell r="BD459">
            <v>0</v>
          </cell>
          <cell r="BN459">
            <v>0</v>
          </cell>
          <cell r="BO459">
            <v>0</v>
          </cell>
          <cell r="CB459">
            <v>0</v>
          </cell>
        </row>
        <row r="460">
          <cell r="F460">
            <v>0</v>
          </cell>
          <cell r="L460">
            <v>0</v>
          </cell>
          <cell r="O460" t="str">
            <v/>
          </cell>
          <cell r="BD460">
            <v>0</v>
          </cell>
          <cell r="BN460">
            <v>0</v>
          </cell>
          <cell r="BO460">
            <v>0</v>
          </cell>
          <cell r="CB460">
            <v>0</v>
          </cell>
        </row>
        <row r="461">
          <cell r="F461">
            <v>0</v>
          </cell>
          <cell r="L461">
            <v>0</v>
          </cell>
          <cell r="O461" t="str">
            <v/>
          </cell>
          <cell r="BD461">
            <v>0</v>
          </cell>
          <cell r="BN461">
            <v>0</v>
          </cell>
          <cell r="BO461">
            <v>0</v>
          </cell>
          <cell r="CB461">
            <v>0</v>
          </cell>
        </row>
        <row r="462">
          <cell r="F462">
            <v>0</v>
          </cell>
          <cell r="L462">
            <v>0</v>
          </cell>
          <cell r="O462" t="str">
            <v>E150</v>
          </cell>
          <cell r="BD462">
            <v>0</v>
          </cell>
          <cell r="BN462">
            <v>0</v>
          </cell>
          <cell r="BO462">
            <v>0</v>
          </cell>
          <cell r="CB462">
            <v>0</v>
          </cell>
        </row>
        <row r="463">
          <cell r="F463">
            <v>0</v>
          </cell>
          <cell r="L463">
            <v>0</v>
          </cell>
          <cell r="O463" t="str">
            <v>E150</v>
          </cell>
          <cell r="BD463">
            <v>0</v>
          </cell>
          <cell r="BN463">
            <v>0</v>
          </cell>
          <cell r="BO463">
            <v>-20</v>
          </cell>
          <cell r="CB463">
            <v>-20</v>
          </cell>
        </row>
        <row r="464">
          <cell r="F464">
            <v>0</v>
          </cell>
          <cell r="L464">
            <v>0</v>
          </cell>
          <cell r="O464" t="str">
            <v/>
          </cell>
          <cell r="BD464">
            <v>0</v>
          </cell>
          <cell r="BN464">
            <v>0</v>
          </cell>
          <cell r="BO464">
            <v>0</v>
          </cell>
          <cell r="CB464">
            <v>0</v>
          </cell>
        </row>
        <row r="465">
          <cell r="F465">
            <v>0</v>
          </cell>
          <cell r="L465">
            <v>0</v>
          </cell>
          <cell r="O465" t="str">
            <v/>
          </cell>
          <cell r="BD465">
            <v>0</v>
          </cell>
          <cell r="BN465">
            <v>0</v>
          </cell>
          <cell r="BO465">
            <v>0</v>
          </cell>
          <cell r="CB465">
            <v>0</v>
          </cell>
        </row>
        <row r="466">
          <cell r="F466">
            <v>0</v>
          </cell>
          <cell r="L466">
            <v>0</v>
          </cell>
          <cell r="O466" t="str">
            <v/>
          </cell>
          <cell r="BD466">
            <v>0</v>
          </cell>
          <cell r="BN466">
            <v>0</v>
          </cell>
          <cell r="BO466">
            <v>0</v>
          </cell>
          <cell r="CB466">
            <v>0</v>
          </cell>
        </row>
        <row r="467">
          <cell r="F467">
            <v>0</v>
          </cell>
          <cell r="L467">
            <v>0</v>
          </cell>
          <cell r="O467" t="str">
            <v>E150</v>
          </cell>
          <cell r="BD467">
            <v>0</v>
          </cell>
          <cell r="BL467">
            <v>-757.97</v>
          </cell>
          <cell r="BN467">
            <v>-757.97</v>
          </cell>
          <cell r="BO467">
            <v>-30724.13</v>
          </cell>
          <cell r="CB467">
            <v>-29966.16</v>
          </cell>
        </row>
        <row r="468">
          <cell r="F468">
            <v>0</v>
          </cell>
          <cell r="L468">
            <v>0</v>
          </cell>
          <cell r="O468" t="str">
            <v/>
          </cell>
          <cell r="BD468">
            <v>0</v>
          </cell>
          <cell r="BN468">
            <v>0</v>
          </cell>
          <cell r="BO468">
            <v>0</v>
          </cell>
          <cell r="CB468">
            <v>0</v>
          </cell>
        </row>
        <row r="469">
          <cell r="F469">
            <v>0</v>
          </cell>
          <cell r="L469">
            <v>0</v>
          </cell>
          <cell r="O469" t="str">
            <v/>
          </cell>
          <cell r="BD469">
            <v>0</v>
          </cell>
          <cell r="BN469">
            <v>0</v>
          </cell>
          <cell r="BO469">
            <v>0</v>
          </cell>
          <cell r="CB469">
            <v>0</v>
          </cell>
        </row>
        <row r="470">
          <cell r="F470">
            <v>0</v>
          </cell>
          <cell r="L470">
            <v>0</v>
          </cell>
          <cell r="O470" t="str">
            <v>E150</v>
          </cell>
          <cell r="BD470">
            <v>1000</v>
          </cell>
          <cell r="BN470">
            <v>0</v>
          </cell>
          <cell r="BO470">
            <v>0</v>
          </cell>
          <cell r="CB470">
            <v>0</v>
          </cell>
        </row>
        <row r="471">
          <cell r="F471">
            <v>0</v>
          </cell>
          <cell r="L471">
            <v>0</v>
          </cell>
          <cell r="O471" t="str">
            <v/>
          </cell>
          <cell r="BD471">
            <v>0</v>
          </cell>
          <cell r="BN471">
            <v>0</v>
          </cell>
          <cell r="BO471">
            <v>0</v>
          </cell>
          <cell r="CB471">
            <v>0</v>
          </cell>
        </row>
        <row r="472">
          <cell r="F472">
            <v>0</v>
          </cell>
          <cell r="L472">
            <v>0</v>
          </cell>
          <cell r="O472" t="str">
            <v/>
          </cell>
          <cell r="BD472">
            <v>0</v>
          </cell>
          <cell r="BN472">
            <v>0</v>
          </cell>
          <cell r="BO472">
            <v>0</v>
          </cell>
          <cell r="CB472">
            <v>0</v>
          </cell>
        </row>
        <row r="473">
          <cell r="F473">
            <v>0</v>
          </cell>
          <cell r="L473">
            <v>0</v>
          </cell>
          <cell r="O473" t="str">
            <v/>
          </cell>
          <cell r="BD473">
            <v>0</v>
          </cell>
          <cell r="BN473">
            <v>0</v>
          </cell>
          <cell r="BO473">
            <v>0</v>
          </cell>
          <cell r="CB473">
            <v>0</v>
          </cell>
        </row>
        <row r="474">
          <cell r="F474">
            <v>0</v>
          </cell>
          <cell r="L474">
            <v>0</v>
          </cell>
          <cell r="O474" t="str">
            <v>E150</v>
          </cell>
          <cell r="BD474">
            <v>10416.666666666668</v>
          </cell>
          <cell r="BL474">
            <v>4400</v>
          </cell>
          <cell r="BN474">
            <v>4400</v>
          </cell>
          <cell r="BO474">
            <v>4400</v>
          </cell>
          <cell r="CB474">
            <v>0</v>
          </cell>
        </row>
        <row r="475">
          <cell r="F475">
            <v>0</v>
          </cell>
          <cell r="L475">
            <v>0</v>
          </cell>
          <cell r="O475" t="str">
            <v/>
          </cell>
          <cell r="BD475">
            <v>0</v>
          </cell>
          <cell r="BN475">
            <v>0</v>
          </cell>
          <cell r="BO475">
            <v>0</v>
          </cell>
          <cell r="CB475">
            <v>0</v>
          </cell>
        </row>
        <row r="476">
          <cell r="F476">
            <v>-10000</v>
          </cell>
          <cell r="L476">
            <v>0</v>
          </cell>
          <cell r="O476" t="str">
            <v>E150</v>
          </cell>
          <cell r="BD476">
            <v>6146.67</v>
          </cell>
          <cell r="BL476">
            <v>20000</v>
          </cell>
          <cell r="BN476">
            <v>20000</v>
          </cell>
          <cell r="BO476">
            <v>20000</v>
          </cell>
          <cell r="CB476">
            <v>0</v>
          </cell>
        </row>
        <row r="477">
          <cell r="F477">
            <v>0</v>
          </cell>
          <cell r="L477">
            <v>0</v>
          </cell>
          <cell r="O477" t="str">
            <v>E150</v>
          </cell>
          <cell r="BD477">
            <v>3472.5</v>
          </cell>
          <cell r="BN477">
            <v>0</v>
          </cell>
          <cell r="BO477">
            <v>0</v>
          </cell>
          <cell r="CB477">
            <v>0</v>
          </cell>
        </row>
        <row r="478">
          <cell r="F478">
            <v>0</v>
          </cell>
          <cell r="L478">
            <v>0</v>
          </cell>
          <cell r="O478" t="str">
            <v>E150</v>
          </cell>
          <cell r="BD478">
            <v>0</v>
          </cell>
          <cell r="BN478">
            <v>0</v>
          </cell>
          <cell r="BO478">
            <v>0</v>
          </cell>
          <cell r="CB478">
            <v>0</v>
          </cell>
        </row>
        <row r="479">
          <cell r="F479">
            <v>0</v>
          </cell>
          <cell r="L479">
            <v>0</v>
          </cell>
          <cell r="O479" t="str">
            <v>E150</v>
          </cell>
          <cell r="BD479">
            <v>68.5</v>
          </cell>
          <cell r="BL479">
            <v>2260</v>
          </cell>
          <cell r="BN479">
            <v>2260</v>
          </cell>
          <cell r="BO479">
            <v>2260</v>
          </cell>
          <cell r="CB479">
            <v>0</v>
          </cell>
        </row>
        <row r="480">
          <cell r="F480">
            <v>0</v>
          </cell>
          <cell r="L480">
            <v>0</v>
          </cell>
          <cell r="O480" t="str">
            <v>E150</v>
          </cell>
          <cell r="BD480">
            <v>1223.33</v>
          </cell>
          <cell r="BL480">
            <v>9942.4804684079973</v>
          </cell>
          <cell r="BN480">
            <v>9942.4804684079973</v>
          </cell>
          <cell r="BO480">
            <v>9942.4804684079973</v>
          </cell>
          <cell r="CB480">
            <v>0</v>
          </cell>
        </row>
        <row r="481">
          <cell r="F481">
            <v>0</v>
          </cell>
          <cell r="L481">
            <v>0</v>
          </cell>
          <cell r="O481" t="str">
            <v>E150</v>
          </cell>
          <cell r="BD481">
            <v>117105.36</v>
          </cell>
          <cell r="BL481">
            <v>195700.2476470588</v>
          </cell>
          <cell r="BN481">
            <v>194697.23449438199</v>
          </cell>
          <cell r="BO481">
            <v>194697.23449438199</v>
          </cell>
          <cell r="CB481">
            <v>0</v>
          </cell>
        </row>
        <row r="482">
          <cell r="F482">
            <v>0</v>
          </cell>
          <cell r="L482">
            <v>0</v>
          </cell>
          <cell r="O482" t="str">
            <v>E150</v>
          </cell>
          <cell r="BD482">
            <v>0</v>
          </cell>
          <cell r="BN482">
            <v>0</v>
          </cell>
          <cell r="BO482">
            <v>0</v>
          </cell>
          <cell r="CB482">
            <v>0</v>
          </cell>
        </row>
        <row r="483">
          <cell r="F483">
            <v>0</v>
          </cell>
          <cell r="L483">
            <v>0</v>
          </cell>
          <cell r="O483" t="str">
            <v>E150</v>
          </cell>
          <cell r="BD483">
            <v>0</v>
          </cell>
          <cell r="BL483">
            <v>186.9</v>
          </cell>
          <cell r="BN483">
            <v>186.9</v>
          </cell>
          <cell r="BO483">
            <v>186.9</v>
          </cell>
          <cell r="CB483">
            <v>0</v>
          </cell>
        </row>
        <row r="484">
          <cell r="F484">
            <v>0</v>
          </cell>
          <cell r="L484">
            <v>0</v>
          </cell>
          <cell r="O484" t="str">
            <v>E150</v>
          </cell>
          <cell r="BD484">
            <v>0</v>
          </cell>
          <cell r="BL484">
            <v>22</v>
          </cell>
          <cell r="BN484">
            <v>22</v>
          </cell>
          <cell r="BO484">
            <v>22</v>
          </cell>
          <cell r="CB484">
            <v>0</v>
          </cell>
        </row>
        <row r="485">
          <cell r="F485">
            <v>0</v>
          </cell>
          <cell r="L485">
            <v>0</v>
          </cell>
          <cell r="O485" t="str">
            <v>E150</v>
          </cell>
          <cell r="BD485">
            <v>0</v>
          </cell>
          <cell r="BN485">
            <v>0</v>
          </cell>
          <cell r="BO485">
            <v>0</v>
          </cell>
          <cell r="CB485">
            <v>0</v>
          </cell>
        </row>
        <row r="486">
          <cell r="F486">
            <v>0</v>
          </cell>
          <cell r="L486">
            <v>0</v>
          </cell>
          <cell r="O486" t="str">
            <v>E150</v>
          </cell>
          <cell r="BD486">
            <v>0</v>
          </cell>
          <cell r="BL486">
            <v>2496</v>
          </cell>
          <cell r="BN486">
            <v>2496</v>
          </cell>
          <cell r="BO486">
            <v>2496</v>
          </cell>
          <cell r="CB486">
            <v>0</v>
          </cell>
        </row>
        <row r="487">
          <cell r="F487">
            <v>0</v>
          </cell>
          <cell r="L487">
            <v>0</v>
          </cell>
          <cell r="O487" t="str">
            <v>E150</v>
          </cell>
          <cell r="BD487">
            <v>0</v>
          </cell>
          <cell r="BN487">
            <v>0</v>
          </cell>
          <cell r="BO487">
            <v>0</v>
          </cell>
          <cell r="CB487">
            <v>0</v>
          </cell>
        </row>
        <row r="488">
          <cell r="F488">
            <v>0</v>
          </cell>
          <cell r="L488">
            <v>0</v>
          </cell>
          <cell r="O488" t="str">
            <v>E150</v>
          </cell>
          <cell r="BD488">
            <v>0</v>
          </cell>
          <cell r="BL488">
            <v>1993.3920881365825</v>
          </cell>
          <cell r="BN488">
            <v>1993.3920881365825</v>
          </cell>
          <cell r="BO488">
            <v>1993.3920881365825</v>
          </cell>
          <cell r="CB488">
            <v>0</v>
          </cell>
        </row>
        <row r="489">
          <cell r="F489">
            <v>0</v>
          </cell>
          <cell r="L489">
            <v>0</v>
          </cell>
          <cell r="O489" t="str">
            <v>E150</v>
          </cell>
          <cell r="BD489">
            <v>3425</v>
          </cell>
          <cell r="BL489">
            <v>13848.61</v>
          </cell>
          <cell r="BN489">
            <v>13848.61</v>
          </cell>
          <cell r="BO489">
            <v>13848.61</v>
          </cell>
          <cell r="CB489">
            <v>0</v>
          </cell>
        </row>
        <row r="490">
          <cell r="F490">
            <v>0</v>
          </cell>
          <cell r="L490">
            <v>0</v>
          </cell>
          <cell r="O490" t="str">
            <v>E150</v>
          </cell>
          <cell r="BD490">
            <v>1380.13</v>
          </cell>
          <cell r="BL490">
            <v>3185.77</v>
          </cell>
          <cell r="BN490">
            <v>3185.77</v>
          </cell>
          <cell r="BO490">
            <v>3185.77</v>
          </cell>
          <cell r="CB490">
            <v>0</v>
          </cell>
        </row>
        <row r="491">
          <cell r="F491">
            <v>0</v>
          </cell>
          <cell r="L491">
            <v>0</v>
          </cell>
          <cell r="O491" t="str">
            <v>E150</v>
          </cell>
          <cell r="BD491">
            <v>0</v>
          </cell>
          <cell r="BL491">
            <v>38.299999999999997</v>
          </cell>
          <cell r="BN491">
            <v>38.299999999999997</v>
          </cell>
          <cell r="BO491">
            <v>38.299999999999997</v>
          </cell>
          <cell r="CB491">
            <v>0</v>
          </cell>
        </row>
        <row r="492">
          <cell r="F492">
            <v>0</v>
          </cell>
          <cell r="L492">
            <v>0</v>
          </cell>
          <cell r="O492" t="str">
            <v>E150</v>
          </cell>
          <cell r="BD492">
            <v>0</v>
          </cell>
          <cell r="BN492">
            <v>0</v>
          </cell>
          <cell r="BO492">
            <v>0</v>
          </cell>
          <cell r="CB492">
            <v>0</v>
          </cell>
        </row>
        <row r="493">
          <cell r="F493">
            <v>0</v>
          </cell>
          <cell r="L493">
            <v>0</v>
          </cell>
          <cell r="O493" t="str">
            <v>E150</v>
          </cell>
          <cell r="BD493">
            <v>0</v>
          </cell>
          <cell r="BN493">
            <v>0</v>
          </cell>
          <cell r="BO493">
            <v>0</v>
          </cell>
          <cell r="CB493">
            <v>0</v>
          </cell>
        </row>
        <row r="494">
          <cell r="F494">
            <v>0</v>
          </cell>
          <cell r="L494">
            <v>0</v>
          </cell>
          <cell r="O494" t="str">
            <v>E150</v>
          </cell>
          <cell r="BD494">
            <v>9064</v>
          </cell>
          <cell r="BL494">
            <v>19019.57</v>
          </cell>
          <cell r="BN494">
            <v>19019.57</v>
          </cell>
          <cell r="BO494">
            <v>19019.57</v>
          </cell>
          <cell r="CB494">
            <v>0</v>
          </cell>
        </row>
        <row r="495">
          <cell r="F495">
            <v>0</v>
          </cell>
          <cell r="L495">
            <v>0</v>
          </cell>
          <cell r="O495" t="str">
            <v>E150</v>
          </cell>
          <cell r="BD495">
            <v>0</v>
          </cell>
          <cell r="BL495">
            <v>9420.61</v>
          </cell>
          <cell r="BN495">
            <v>9420.61</v>
          </cell>
          <cell r="BO495">
            <v>9420.61</v>
          </cell>
          <cell r="CB495">
            <v>0</v>
          </cell>
        </row>
        <row r="496">
          <cell r="F496">
            <v>0</v>
          </cell>
          <cell r="L496">
            <v>0</v>
          </cell>
          <cell r="O496" t="str">
            <v>E150</v>
          </cell>
          <cell r="BD496">
            <v>0</v>
          </cell>
          <cell r="BN496">
            <v>0</v>
          </cell>
          <cell r="BO496">
            <v>0</v>
          </cell>
          <cell r="CB496">
            <v>0</v>
          </cell>
        </row>
        <row r="497">
          <cell r="F497">
            <v>0</v>
          </cell>
          <cell r="L497">
            <v>0</v>
          </cell>
          <cell r="O497" t="str">
            <v>E150</v>
          </cell>
          <cell r="BD497">
            <v>0</v>
          </cell>
          <cell r="BN497">
            <v>0</v>
          </cell>
          <cell r="BO497">
            <v>0</v>
          </cell>
          <cell r="CB497">
            <v>0</v>
          </cell>
        </row>
        <row r="498">
          <cell r="F498">
            <v>0</v>
          </cell>
          <cell r="L498">
            <v>0</v>
          </cell>
          <cell r="O498" t="str">
            <v>E150</v>
          </cell>
          <cell r="BD498">
            <v>0</v>
          </cell>
          <cell r="BN498">
            <v>0</v>
          </cell>
          <cell r="BO498">
            <v>0</v>
          </cell>
          <cell r="CB498">
            <v>0</v>
          </cell>
        </row>
        <row r="499">
          <cell r="F499">
            <v>0</v>
          </cell>
          <cell r="L499">
            <v>0</v>
          </cell>
          <cell r="O499" t="str">
            <v>E150</v>
          </cell>
          <cell r="BD499">
            <v>0</v>
          </cell>
          <cell r="BL499">
            <v>2187.69</v>
          </cell>
          <cell r="BN499">
            <v>2187.69</v>
          </cell>
          <cell r="BO499">
            <v>2187.69</v>
          </cell>
          <cell r="CB499">
            <v>0</v>
          </cell>
        </row>
        <row r="500">
          <cell r="F500">
            <v>0</v>
          </cell>
          <cell r="L500">
            <v>0</v>
          </cell>
          <cell r="O500" t="str">
            <v>E150</v>
          </cell>
          <cell r="BD500">
            <v>0</v>
          </cell>
          <cell r="BL500">
            <v>926.85</v>
          </cell>
          <cell r="BN500">
            <v>926.85</v>
          </cell>
          <cell r="BO500">
            <v>926.85</v>
          </cell>
          <cell r="CB500">
            <v>0</v>
          </cell>
        </row>
        <row r="501">
          <cell r="F501">
            <v>0</v>
          </cell>
          <cell r="L501">
            <v>0</v>
          </cell>
          <cell r="O501" t="str">
            <v>E150</v>
          </cell>
          <cell r="BD501">
            <v>0</v>
          </cell>
          <cell r="BL501">
            <v>7147.17</v>
          </cell>
          <cell r="BN501">
            <v>7147.17</v>
          </cell>
          <cell r="BO501">
            <v>7147.17</v>
          </cell>
          <cell r="CB501">
            <v>0</v>
          </cell>
        </row>
        <row r="502">
          <cell r="F502">
            <v>0</v>
          </cell>
          <cell r="L502">
            <v>0</v>
          </cell>
          <cell r="O502" t="str">
            <v>E150</v>
          </cell>
          <cell r="BD502">
            <v>0</v>
          </cell>
          <cell r="BL502">
            <v>32023.88</v>
          </cell>
          <cell r="BN502">
            <v>32023.88</v>
          </cell>
          <cell r="BO502">
            <v>32023.88</v>
          </cell>
          <cell r="CB502">
            <v>0</v>
          </cell>
        </row>
        <row r="503">
          <cell r="F503">
            <v>0</v>
          </cell>
          <cell r="L503">
            <v>0</v>
          </cell>
          <cell r="O503" t="str">
            <v>E150</v>
          </cell>
          <cell r="BD503">
            <v>15000</v>
          </cell>
          <cell r="BN503">
            <v>0</v>
          </cell>
          <cell r="BO503">
            <v>0</v>
          </cell>
          <cell r="CB503">
            <v>0</v>
          </cell>
        </row>
        <row r="504">
          <cell r="F504">
            <v>0</v>
          </cell>
          <cell r="L504">
            <v>0</v>
          </cell>
          <cell r="O504" t="str">
            <v/>
          </cell>
          <cell r="BD504">
            <v>0</v>
          </cell>
          <cell r="BN504">
            <v>0</v>
          </cell>
          <cell r="BO504">
            <v>0</v>
          </cell>
          <cell r="CB504">
            <v>0</v>
          </cell>
        </row>
        <row r="505">
          <cell r="F505">
            <v>0</v>
          </cell>
          <cell r="L505">
            <v>0</v>
          </cell>
          <cell r="O505" t="str">
            <v>E150</v>
          </cell>
          <cell r="BD505">
            <v>0</v>
          </cell>
          <cell r="BL505">
            <v>1193.8</v>
          </cell>
          <cell r="BN505">
            <v>1193.8</v>
          </cell>
          <cell r="BO505">
            <v>1193.8</v>
          </cell>
          <cell r="CB505">
            <v>0</v>
          </cell>
        </row>
        <row r="506">
          <cell r="F506">
            <v>0</v>
          </cell>
          <cell r="L506">
            <v>0</v>
          </cell>
          <cell r="O506" t="str">
            <v>E150</v>
          </cell>
          <cell r="BD506">
            <v>0</v>
          </cell>
          <cell r="BN506">
            <v>0</v>
          </cell>
          <cell r="BO506">
            <v>0</v>
          </cell>
          <cell r="CB506">
            <v>0</v>
          </cell>
        </row>
        <row r="507">
          <cell r="F507">
            <v>0</v>
          </cell>
          <cell r="L507">
            <v>0</v>
          </cell>
          <cell r="O507" t="str">
            <v/>
          </cell>
          <cell r="BD507">
            <v>0</v>
          </cell>
          <cell r="BN507">
            <v>0</v>
          </cell>
          <cell r="BO507">
            <v>0</v>
          </cell>
          <cell r="CB507">
            <v>0</v>
          </cell>
        </row>
        <row r="508">
          <cell r="F508">
            <v>0</v>
          </cell>
          <cell r="L508">
            <v>0</v>
          </cell>
          <cell r="O508" t="str">
            <v/>
          </cell>
          <cell r="BD508">
            <v>0</v>
          </cell>
          <cell r="BN508">
            <v>0</v>
          </cell>
          <cell r="BO508">
            <v>0</v>
          </cell>
          <cell r="CB508">
            <v>0</v>
          </cell>
        </row>
        <row r="509">
          <cell r="F509">
            <v>0</v>
          </cell>
          <cell r="L509">
            <v>0</v>
          </cell>
          <cell r="O509" t="str">
            <v/>
          </cell>
          <cell r="BD509">
            <v>0</v>
          </cell>
          <cell r="BN509">
            <v>0</v>
          </cell>
          <cell r="BO509">
            <v>0</v>
          </cell>
          <cell r="CB509">
            <v>0</v>
          </cell>
        </row>
        <row r="510">
          <cell r="F510">
            <v>0</v>
          </cell>
          <cell r="L510">
            <v>0</v>
          </cell>
          <cell r="O510" t="str">
            <v/>
          </cell>
          <cell r="BD510">
            <v>0</v>
          </cell>
          <cell r="BN510">
            <v>0</v>
          </cell>
          <cell r="BO510">
            <v>0</v>
          </cell>
          <cell r="CB510">
            <v>0</v>
          </cell>
        </row>
        <row r="511">
          <cell r="F511">
            <v>0</v>
          </cell>
          <cell r="L511">
            <v>0</v>
          </cell>
          <cell r="O511" t="str">
            <v>E150</v>
          </cell>
          <cell r="BD511">
            <v>0</v>
          </cell>
          <cell r="BN511">
            <v>0</v>
          </cell>
          <cell r="BO511">
            <v>0</v>
          </cell>
          <cell r="CB511">
            <v>0</v>
          </cell>
        </row>
        <row r="512">
          <cell r="F512">
            <v>2198</v>
          </cell>
          <cell r="L512">
            <v>2198</v>
          </cell>
          <cell r="O512" t="str">
            <v>E110</v>
          </cell>
          <cell r="BD512">
            <v>0</v>
          </cell>
          <cell r="BL512">
            <v>7530</v>
          </cell>
          <cell r="BN512">
            <v>7530</v>
          </cell>
          <cell r="BO512">
            <v>7530</v>
          </cell>
          <cell r="CB512">
            <v>0</v>
          </cell>
        </row>
        <row r="513">
          <cell r="F513">
            <v>140.81</v>
          </cell>
          <cell r="L513">
            <v>140.81</v>
          </cell>
          <cell r="O513" t="str">
            <v>E150</v>
          </cell>
          <cell r="BD513">
            <v>400</v>
          </cell>
          <cell r="BL513">
            <v>1375.33</v>
          </cell>
          <cell r="BN513">
            <v>1375.33</v>
          </cell>
          <cell r="BO513">
            <v>975.33</v>
          </cell>
          <cell r="CB513">
            <v>-399.99999999999989</v>
          </cell>
        </row>
        <row r="514">
          <cell r="F514">
            <v>0</v>
          </cell>
          <cell r="L514">
            <v>0</v>
          </cell>
          <cell r="O514" t="str">
            <v>E150</v>
          </cell>
          <cell r="BD514">
            <v>0</v>
          </cell>
          <cell r="BL514">
            <v>29000</v>
          </cell>
          <cell r="BN514">
            <v>31420</v>
          </cell>
          <cell r="BO514">
            <v>61875</v>
          </cell>
          <cell r="CB514">
            <v>30455</v>
          </cell>
        </row>
        <row r="515">
          <cell r="F515">
            <v>0</v>
          </cell>
          <cell r="L515">
            <v>0</v>
          </cell>
          <cell r="O515" t="str">
            <v>E150</v>
          </cell>
          <cell r="BD515">
            <v>0</v>
          </cell>
          <cell r="BL515">
            <v>124104.68</v>
          </cell>
          <cell r="BN515">
            <v>97545.71</v>
          </cell>
          <cell r="BO515">
            <v>97545.71</v>
          </cell>
          <cell r="CB515">
            <v>0</v>
          </cell>
        </row>
        <row r="516">
          <cell r="F516">
            <v>1.8</v>
          </cell>
          <cell r="L516">
            <v>1.8</v>
          </cell>
          <cell r="O516" t="str">
            <v>E150</v>
          </cell>
          <cell r="BD516">
            <v>5261.32</v>
          </cell>
          <cell r="BL516">
            <v>11169.379074857727</v>
          </cell>
          <cell r="BN516">
            <v>11169.379074857727</v>
          </cell>
          <cell r="BO516">
            <v>10641.919074857726</v>
          </cell>
          <cell r="CB516">
            <v>-527.46000000000095</v>
          </cell>
        </row>
        <row r="517">
          <cell r="F517">
            <v>0</v>
          </cell>
          <cell r="L517">
            <v>0</v>
          </cell>
          <cell r="O517" t="str">
            <v>E150</v>
          </cell>
          <cell r="BD517">
            <v>991.59</v>
          </cell>
          <cell r="BL517">
            <v>5180.82</v>
          </cell>
          <cell r="BN517">
            <v>5180.82</v>
          </cell>
          <cell r="BO517">
            <v>4180.82</v>
          </cell>
          <cell r="CB517">
            <v>-1000</v>
          </cell>
        </row>
        <row r="518">
          <cell r="F518">
            <v>0</v>
          </cell>
          <cell r="L518">
            <v>0</v>
          </cell>
          <cell r="O518" t="str">
            <v>E150</v>
          </cell>
          <cell r="BD518">
            <v>0</v>
          </cell>
          <cell r="BL518">
            <v>20.100000000000001</v>
          </cell>
          <cell r="BN518">
            <v>20.100000000000001</v>
          </cell>
          <cell r="BO518">
            <v>20.100000000000001</v>
          </cell>
          <cell r="CB518">
            <v>0</v>
          </cell>
        </row>
        <row r="519">
          <cell r="F519">
            <v>0</v>
          </cell>
          <cell r="L519">
            <v>0</v>
          </cell>
          <cell r="O519" t="str">
            <v>E150</v>
          </cell>
          <cell r="BD519">
            <v>0</v>
          </cell>
          <cell r="BL519">
            <v>18.100000000000001</v>
          </cell>
          <cell r="BN519">
            <v>18.100000000000001</v>
          </cell>
          <cell r="BO519">
            <v>18.100000000000001</v>
          </cell>
          <cell r="CB519">
            <v>0</v>
          </cell>
        </row>
        <row r="520">
          <cell r="F520">
            <v>0</v>
          </cell>
          <cell r="L520">
            <v>0</v>
          </cell>
          <cell r="O520" t="str">
            <v>E150</v>
          </cell>
          <cell r="BD520">
            <v>0</v>
          </cell>
          <cell r="BN520">
            <v>0</v>
          </cell>
          <cell r="BO520">
            <v>0</v>
          </cell>
          <cell r="CB520">
            <v>0</v>
          </cell>
        </row>
        <row r="521">
          <cell r="F521">
            <v>4576.0600000000004</v>
          </cell>
          <cell r="L521">
            <v>4576.0600000000004</v>
          </cell>
          <cell r="O521" t="str">
            <v>E130</v>
          </cell>
          <cell r="BD521">
            <v>0</v>
          </cell>
          <cell r="BL521">
            <v>120241.39</v>
          </cell>
          <cell r="BN521">
            <v>120241.39</v>
          </cell>
          <cell r="BO521">
            <v>80241.39</v>
          </cell>
          <cell r="CB521">
            <v>-40000</v>
          </cell>
        </row>
        <row r="522">
          <cell r="F522">
            <v>15296.03</v>
          </cell>
          <cell r="L522">
            <v>10216.030000000001</v>
          </cell>
          <cell r="O522" t="str">
            <v>E120</v>
          </cell>
          <cell r="BD522">
            <v>3334</v>
          </cell>
          <cell r="BL522">
            <v>35221.449999999997</v>
          </cell>
          <cell r="BN522">
            <v>41243.519999999997</v>
          </cell>
          <cell r="BO522">
            <v>47997.18</v>
          </cell>
          <cell r="CB522">
            <v>6753.6600000000035</v>
          </cell>
        </row>
        <row r="523">
          <cell r="F523">
            <v>0</v>
          </cell>
          <cell r="L523">
            <v>0</v>
          </cell>
          <cell r="O523" t="str">
            <v>E120</v>
          </cell>
          <cell r="BD523">
            <v>500</v>
          </cell>
          <cell r="BL523">
            <v>1500</v>
          </cell>
          <cell r="BN523">
            <v>1500</v>
          </cell>
          <cell r="BO523">
            <v>1500</v>
          </cell>
          <cell r="CB523">
            <v>0</v>
          </cell>
        </row>
        <row r="524">
          <cell r="F524">
            <v>0</v>
          </cell>
          <cell r="L524">
            <v>0</v>
          </cell>
          <cell r="O524" t="str">
            <v>E140</v>
          </cell>
          <cell r="BD524">
            <v>0</v>
          </cell>
          <cell r="BL524">
            <v>88007.88</v>
          </cell>
          <cell r="BN524">
            <v>88007.88</v>
          </cell>
          <cell r="BO524">
            <v>52895.519999999997</v>
          </cell>
          <cell r="CB524">
            <v>-35112.360000000008</v>
          </cell>
        </row>
        <row r="525">
          <cell r="F525">
            <v>0</v>
          </cell>
          <cell r="L525">
            <v>0</v>
          </cell>
          <cell r="O525" t="str">
            <v>E120</v>
          </cell>
          <cell r="BD525">
            <v>0</v>
          </cell>
          <cell r="BN525">
            <v>0</v>
          </cell>
          <cell r="BO525">
            <v>0</v>
          </cell>
          <cell r="CB525">
            <v>0</v>
          </cell>
        </row>
        <row r="526">
          <cell r="F526">
            <v>0</v>
          </cell>
          <cell r="L526">
            <v>0</v>
          </cell>
          <cell r="O526" t="str">
            <v/>
          </cell>
          <cell r="BD526">
            <v>0</v>
          </cell>
          <cell r="BN526">
            <v>0</v>
          </cell>
          <cell r="BO526">
            <v>0</v>
          </cell>
          <cell r="CB526">
            <v>0</v>
          </cell>
        </row>
        <row r="527">
          <cell r="F527">
            <v>0</v>
          </cell>
          <cell r="L527">
            <v>0</v>
          </cell>
          <cell r="O527" t="str">
            <v/>
          </cell>
          <cell r="BD527">
            <v>0</v>
          </cell>
          <cell r="BN527">
            <v>0</v>
          </cell>
          <cell r="BO527">
            <v>0</v>
          </cell>
          <cell r="CB527">
            <v>0</v>
          </cell>
        </row>
        <row r="528">
          <cell r="F528">
            <v>0</v>
          </cell>
          <cell r="L528">
            <v>0</v>
          </cell>
          <cell r="O528" t="str">
            <v>E150</v>
          </cell>
          <cell r="BD528">
            <v>0</v>
          </cell>
          <cell r="BN528">
            <v>0</v>
          </cell>
          <cell r="BO528">
            <v>0</v>
          </cell>
          <cell r="CB528">
            <v>0</v>
          </cell>
        </row>
        <row r="529">
          <cell r="F529">
            <v>0</v>
          </cell>
          <cell r="L529">
            <v>0</v>
          </cell>
          <cell r="O529" t="str">
            <v>E60</v>
          </cell>
          <cell r="BD529">
            <v>0</v>
          </cell>
          <cell r="BL529">
            <v>606.66</v>
          </cell>
          <cell r="BN529">
            <v>606.66</v>
          </cell>
          <cell r="BO529">
            <v>606.66</v>
          </cell>
          <cell r="CB529">
            <v>0</v>
          </cell>
        </row>
        <row r="530">
          <cell r="F530">
            <v>0</v>
          </cell>
          <cell r="L530">
            <v>0</v>
          </cell>
          <cell r="O530" t="str">
            <v>E150</v>
          </cell>
          <cell r="BD530">
            <v>0</v>
          </cell>
          <cell r="BN530">
            <v>0</v>
          </cell>
          <cell r="BO530">
            <v>0</v>
          </cell>
          <cell r="CB530">
            <v>0</v>
          </cell>
        </row>
        <row r="531">
          <cell r="F531">
            <v>0</v>
          </cell>
          <cell r="L531">
            <v>0</v>
          </cell>
          <cell r="O531" t="str">
            <v/>
          </cell>
          <cell r="BD531">
            <v>0</v>
          </cell>
          <cell r="BN531">
            <v>0</v>
          </cell>
          <cell r="BO531">
            <v>0</v>
          </cell>
          <cell r="CB531">
            <v>0</v>
          </cell>
        </row>
        <row r="532">
          <cell r="F532">
            <v>0</v>
          </cell>
          <cell r="L532">
            <v>0</v>
          </cell>
          <cell r="O532" t="str">
            <v>E110</v>
          </cell>
          <cell r="BD532">
            <v>5229.17</v>
          </cell>
          <cell r="BL532">
            <v>20001.597058823529</v>
          </cell>
          <cell r="BN532">
            <v>19919.624157303369</v>
          </cell>
          <cell r="BO532">
            <v>19919.624157303369</v>
          </cell>
          <cell r="CB532">
            <v>0</v>
          </cell>
        </row>
        <row r="533">
          <cell r="F533">
            <v>0</v>
          </cell>
          <cell r="L533">
            <v>0</v>
          </cell>
          <cell r="O533" t="str">
            <v>E60</v>
          </cell>
          <cell r="BD533">
            <v>0</v>
          </cell>
          <cell r="BL533">
            <v>4998.63</v>
          </cell>
          <cell r="BN533">
            <v>4998.63</v>
          </cell>
          <cell r="BO533">
            <v>4998.63</v>
          </cell>
          <cell r="CB533">
            <v>0</v>
          </cell>
        </row>
        <row r="534">
          <cell r="F534">
            <v>0</v>
          </cell>
          <cell r="L534">
            <v>0</v>
          </cell>
          <cell r="O534" t="str">
            <v>E110</v>
          </cell>
          <cell r="BD534">
            <v>0</v>
          </cell>
          <cell r="BL534">
            <v>579.70000000000005</v>
          </cell>
          <cell r="BN534">
            <v>579.70000000000005</v>
          </cell>
          <cell r="BO534">
            <v>579.70000000000005</v>
          </cell>
          <cell r="CB534">
            <v>0</v>
          </cell>
        </row>
        <row r="535">
          <cell r="F535">
            <v>260</v>
          </cell>
          <cell r="L535">
            <v>260</v>
          </cell>
          <cell r="O535" t="str">
            <v>E110</v>
          </cell>
          <cell r="BD535">
            <v>934.55</v>
          </cell>
          <cell r="BL535">
            <v>1533.5</v>
          </cell>
          <cell r="BN535">
            <v>1533.5</v>
          </cell>
          <cell r="BO535">
            <v>1033.5</v>
          </cell>
          <cell r="CB535">
            <v>-500</v>
          </cell>
        </row>
        <row r="536">
          <cell r="F536">
            <v>0</v>
          </cell>
          <cell r="L536">
            <v>0</v>
          </cell>
          <cell r="O536" t="str">
            <v>E150</v>
          </cell>
          <cell r="BD536">
            <v>668.8</v>
          </cell>
          <cell r="BL536">
            <v>6836.32</v>
          </cell>
          <cell r="BN536">
            <v>8369.48</v>
          </cell>
          <cell r="BO536">
            <v>9148.61</v>
          </cell>
          <cell r="CB536">
            <v>779.13000000000102</v>
          </cell>
        </row>
        <row r="537">
          <cell r="F537">
            <v>0</v>
          </cell>
          <cell r="L537">
            <v>0</v>
          </cell>
          <cell r="O537" t="str">
            <v/>
          </cell>
          <cell r="BD537">
            <v>0</v>
          </cell>
          <cell r="BN537">
            <v>0</v>
          </cell>
          <cell r="BO537">
            <v>0</v>
          </cell>
          <cell r="CB537">
            <v>0</v>
          </cell>
        </row>
        <row r="538">
          <cell r="F538">
            <v>0</v>
          </cell>
          <cell r="L538">
            <v>0</v>
          </cell>
          <cell r="O538" t="str">
            <v/>
          </cell>
          <cell r="BD538">
            <v>0</v>
          </cell>
          <cell r="BN538">
            <v>0</v>
          </cell>
          <cell r="BO538">
            <v>0</v>
          </cell>
          <cell r="CB538">
            <v>0</v>
          </cell>
        </row>
        <row r="539">
          <cell r="F539">
            <v>0</v>
          </cell>
          <cell r="L539">
            <v>0</v>
          </cell>
          <cell r="O539" t="str">
            <v>E150</v>
          </cell>
          <cell r="BD539">
            <v>1126.67</v>
          </cell>
          <cell r="BL539">
            <v>11700.38</v>
          </cell>
          <cell r="BN539">
            <v>11868.6</v>
          </cell>
          <cell r="BO539">
            <v>11868.6</v>
          </cell>
          <cell r="CB539">
            <v>0</v>
          </cell>
        </row>
        <row r="540">
          <cell r="F540">
            <v>0</v>
          </cell>
          <cell r="L540">
            <v>0</v>
          </cell>
          <cell r="O540" t="str">
            <v>E80</v>
          </cell>
          <cell r="BD540">
            <v>0</v>
          </cell>
          <cell r="BN540">
            <v>0</v>
          </cell>
          <cell r="BO540">
            <v>0</v>
          </cell>
          <cell r="CB540">
            <v>0</v>
          </cell>
        </row>
        <row r="541">
          <cell r="F541">
            <v>0</v>
          </cell>
          <cell r="L541">
            <v>0</v>
          </cell>
          <cell r="O541" t="str">
            <v/>
          </cell>
          <cell r="BD541">
            <v>0</v>
          </cell>
          <cell r="BN541">
            <v>0</v>
          </cell>
          <cell r="BO541">
            <v>0</v>
          </cell>
          <cell r="CB541">
            <v>0</v>
          </cell>
        </row>
        <row r="542">
          <cell r="F542">
            <v>0</v>
          </cell>
          <cell r="L542">
            <v>0</v>
          </cell>
          <cell r="O542" t="str">
            <v>E150</v>
          </cell>
          <cell r="BD542">
            <v>2042.5</v>
          </cell>
          <cell r="BL542">
            <v>2433.92</v>
          </cell>
          <cell r="BN542">
            <v>2433.92</v>
          </cell>
          <cell r="BO542">
            <v>2433.92</v>
          </cell>
          <cell r="CB542">
            <v>0</v>
          </cell>
        </row>
        <row r="543">
          <cell r="F543">
            <v>0</v>
          </cell>
          <cell r="L543">
            <v>0</v>
          </cell>
          <cell r="O543" t="str">
            <v>E150</v>
          </cell>
          <cell r="BD543">
            <v>0</v>
          </cell>
          <cell r="BL543">
            <v>371.25</v>
          </cell>
          <cell r="BN543">
            <v>371.25</v>
          </cell>
          <cell r="BO543">
            <v>371.25</v>
          </cell>
          <cell r="CB543">
            <v>0</v>
          </cell>
        </row>
        <row r="544">
          <cell r="F544">
            <v>0</v>
          </cell>
          <cell r="L544">
            <v>0</v>
          </cell>
          <cell r="O544" t="str">
            <v>E150</v>
          </cell>
          <cell r="BD544">
            <v>0</v>
          </cell>
          <cell r="BN544">
            <v>0</v>
          </cell>
          <cell r="BO544">
            <v>0</v>
          </cell>
          <cell r="CB544">
            <v>0</v>
          </cell>
        </row>
        <row r="545">
          <cell r="F545">
            <v>0</v>
          </cell>
          <cell r="L545">
            <v>0</v>
          </cell>
          <cell r="O545" t="str">
            <v>E150</v>
          </cell>
          <cell r="BD545">
            <v>17.420000000000002</v>
          </cell>
          <cell r="BL545">
            <v>841.7</v>
          </cell>
          <cell r="BN545">
            <v>841.7</v>
          </cell>
          <cell r="BO545">
            <v>841.7</v>
          </cell>
          <cell r="CB545">
            <v>0</v>
          </cell>
        </row>
        <row r="546">
          <cell r="F546">
            <v>0</v>
          </cell>
          <cell r="L546">
            <v>0</v>
          </cell>
          <cell r="O546" t="str">
            <v>E150</v>
          </cell>
          <cell r="BD546">
            <v>0</v>
          </cell>
          <cell r="BL546">
            <v>5982.862156862745</v>
          </cell>
          <cell r="BN546">
            <v>5978.2170661672908</v>
          </cell>
          <cell r="BO546">
            <v>5978.2170661672908</v>
          </cell>
          <cell r="CB546">
            <v>0</v>
          </cell>
        </row>
        <row r="547">
          <cell r="F547">
            <v>0</v>
          </cell>
          <cell r="L547">
            <v>0</v>
          </cell>
          <cell r="O547" t="str">
            <v>E150</v>
          </cell>
          <cell r="BD547">
            <v>0</v>
          </cell>
          <cell r="BN547">
            <v>0</v>
          </cell>
          <cell r="BO547">
            <v>0</v>
          </cell>
          <cell r="CB547">
            <v>0</v>
          </cell>
        </row>
        <row r="548">
          <cell r="F548">
            <v>0</v>
          </cell>
          <cell r="L548">
            <v>0</v>
          </cell>
          <cell r="O548" t="str">
            <v/>
          </cell>
          <cell r="BD548">
            <v>0</v>
          </cell>
          <cell r="BN548">
            <v>0</v>
          </cell>
          <cell r="BO548">
            <v>0</v>
          </cell>
          <cell r="CB548">
            <v>0</v>
          </cell>
        </row>
        <row r="549">
          <cell r="F549">
            <v>0</v>
          </cell>
          <cell r="L549">
            <v>0</v>
          </cell>
          <cell r="O549" t="str">
            <v/>
          </cell>
          <cell r="BD549">
            <v>0</v>
          </cell>
          <cell r="BN549">
            <v>0</v>
          </cell>
          <cell r="BO549">
            <v>0</v>
          </cell>
          <cell r="CB549">
            <v>0</v>
          </cell>
        </row>
        <row r="550">
          <cell r="F550">
            <v>0</v>
          </cell>
          <cell r="L550">
            <v>0</v>
          </cell>
          <cell r="O550" t="str">
            <v/>
          </cell>
          <cell r="BD550">
            <v>0</v>
          </cell>
          <cell r="BN550">
            <v>0</v>
          </cell>
          <cell r="BO550">
            <v>0</v>
          </cell>
          <cell r="CB550">
            <v>0</v>
          </cell>
        </row>
        <row r="551">
          <cell r="F551">
            <v>0</v>
          </cell>
          <cell r="L551">
            <v>0</v>
          </cell>
          <cell r="O551" t="str">
            <v>E150</v>
          </cell>
          <cell r="BD551">
            <v>0</v>
          </cell>
          <cell r="BL551">
            <v>2993.7</v>
          </cell>
          <cell r="BN551">
            <v>2993.7</v>
          </cell>
          <cell r="BO551">
            <v>2993.7</v>
          </cell>
          <cell r="CB551">
            <v>0</v>
          </cell>
        </row>
        <row r="552">
          <cell r="F552">
            <v>0</v>
          </cell>
          <cell r="L552">
            <v>0</v>
          </cell>
          <cell r="O552" t="str">
            <v/>
          </cell>
          <cell r="BD552">
            <v>0</v>
          </cell>
          <cell r="BN552">
            <v>0</v>
          </cell>
          <cell r="BO552">
            <v>0</v>
          </cell>
          <cell r="CB552">
            <v>0</v>
          </cell>
        </row>
        <row r="553">
          <cell r="F553">
            <v>0</v>
          </cell>
          <cell r="L553">
            <v>0</v>
          </cell>
          <cell r="O553" t="str">
            <v/>
          </cell>
          <cell r="BD553">
            <v>0</v>
          </cell>
          <cell r="BN553">
            <v>0</v>
          </cell>
          <cell r="BO553">
            <v>0</v>
          </cell>
          <cell r="CB553">
            <v>0</v>
          </cell>
        </row>
        <row r="554">
          <cell r="F554">
            <v>0</v>
          </cell>
          <cell r="L554">
            <v>0</v>
          </cell>
          <cell r="O554" t="str">
            <v/>
          </cell>
          <cell r="BD554">
            <v>0</v>
          </cell>
          <cell r="BN554">
            <v>0</v>
          </cell>
          <cell r="BO554">
            <v>0</v>
          </cell>
          <cell r="CB554">
            <v>0</v>
          </cell>
        </row>
        <row r="555">
          <cell r="F555">
            <v>0</v>
          </cell>
          <cell r="L555">
            <v>0</v>
          </cell>
          <cell r="O555" t="str">
            <v/>
          </cell>
          <cell r="BD555">
            <v>0</v>
          </cell>
          <cell r="BN555">
            <v>0</v>
          </cell>
          <cell r="BO555">
            <v>0</v>
          </cell>
          <cell r="CB555">
            <v>0</v>
          </cell>
        </row>
        <row r="556">
          <cell r="F556">
            <v>0</v>
          </cell>
          <cell r="L556">
            <v>0</v>
          </cell>
          <cell r="O556" t="str">
            <v>E150</v>
          </cell>
          <cell r="BD556">
            <v>0</v>
          </cell>
          <cell r="BN556">
            <v>0</v>
          </cell>
          <cell r="BO556">
            <v>0</v>
          </cell>
          <cell r="CB556">
            <v>0</v>
          </cell>
        </row>
        <row r="557">
          <cell r="F557">
            <v>0</v>
          </cell>
          <cell r="L557">
            <v>0</v>
          </cell>
          <cell r="O557" t="str">
            <v/>
          </cell>
          <cell r="BD557">
            <v>0</v>
          </cell>
          <cell r="BN557">
            <v>0</v>
          </cell>
          <cell r="BO557">
            <v>0</v>
          </cell>
          <cell r="CB557">
            <v>0</v>
          </cell>
        </row>
        <row r="558">
          <cell r="F558">
            <v>0</v>
          </cell>
          <cell r="L558">
            <v>0</v>
          </cell>
          <cell r="O558" t="str">
            <v/>
          </cell>
          <cell r="BD558">
            <v>0</v>
          </cell>
          <cell r="BN558">
            <v>0</v>
          </cell>
          <cell r="BO558">
            <v>0</v>
          </cell>
          <cell r="CB558">
            <v>0</v>
          </cell>
        </row>
        <row r="559">
          <cell r="F559">
            <v>0</v>
          </cell>
          <cell r="L559">
            <v>0</v>
          </cell>
          <cell r="O559" t="str">
            <v/>
          </cell>
          <cell r="BD559">
            <v>0</v>
          </cell>
          <cell r="BN559">
            <v>0</v>
          </cell>
          <cell r="BO559">
            <v>0</v>
          </cell>
          <cell r="CB559">
            <v>0</v>
          </cell>
        </row>
        <row r="560">
          <cell r="F560">
            <v>0</v>
          </cell>
          <cell r="L560">
            <v>0</v>
          </cell>
          <cell r="O560" t="str">
            <v>E150</v>
          </cell>
          <cell r="BD560">
            <v>236.7382726874178</v>
          </cell>
          <cell r="BL560">
            <v>340.04</v>
          </cell>
          <cell r="BN560">
            <v>340.04</v>
          </cell>
          <cell r="BO560">
            <v>340.04</v>
          </cell>
          <cell r="CB560">
            <v>0</v>
          </cell>
        </row>
        <row r="561">
          <cell r="F561">
            <v>0</v>
          </cell>
          <cell r="L561">
            <v>0</v>
          </cell>
          <cell r="O561" t="str">
            <v>E150</v>
          </cell>
          <cell r="BD561">
            <v>84561.31</v>
          </cell>
          <cell r="BN561">
            <v>0</v>
          </cell>
          <cell r="BO561">
            <v>0</v>
          </cell>
          <cell r="CB561">
            <v>0</v>
          </cell>
        </row>
        <row r="562">
          <cell r="F562">
            <v>0</v>
          </cell>
          <cell r="L562">
            <v>0</v>
          </cell>
          <cell r="O562" t="str">
            <v>E150</v>
          </cell>
          <cell r="BL562">
            <v>15686.274509803919</v>
          </cell>
          <cell r="BN562">
            <v>15605.493133583022</v>
          </cell>
          <cell r="BO562">
            <v>15605.493133583022</v>
          </cell>
          <cell r="CB562">
            <v>0</v>
          </cell>
        </row>
        <row r="563">
          <cell r="F563">
            <v>21488.16</v>
          </cell>
          <cell r="L563">
            <v>0</v>
          </cell>
          <cell r="O563" t="str">
            <v>E90</v>
          </cell>
          <cell r="BD563">
            <v>4614.43</v>
          </cell>
          <cell r="BL563">
            <v>47362.37</v>
          </cell>
          <cell r="BN563">
            <v>58038.74</v>
          </cell>
          <cell r="BO563">
            <v>63495.54</v>
          </cell>
          <cell r="CB563">
            <v>5456.8000000000029</v>
          </cell>
        </row>
        <row r="564">
          <cell r="F564">
            <v>3372.91</v>
          </cell>
          <cell r="L564">
            <v>0</v>
          </cell>
          <cell r="O564" t="str">
            <v>E150</v>
          </cell>
          <cell r="BD564">
            <v>844.74</v>
          </cell>
          <cell r="BL564">
            <v>7467.64</v>
          </cell>
          <cell r="BN564">
            <v>9143.4599999999991</v>
          </cell>
          <cell r="BO564">
            <v>9999.99</v>
          </cell>
          <cell r="CB564">
            <v>856.53000000000065</v>
          </cell>
        </row>
        <row r="565">
          <cell r="F565">
            <v>0</v>
          </cell>
          <cell r="L565">
            <v>0</v>
          </cell>
          <cell r="O565" t="str">
            <v>E100</v>
          </cell>
          <cell r="BD565">
            <v>0</v>
          </cell>
          <cell r="BL565">
            <v>11400.42</v>
          </cell>
          <cell r="BN565">
            <v>11400.42</v>
          </cell>
          <cell r="BO565">
            <v>11400.42</v>
          </cell>
          <cell r="CB565">
            <v>0</v>
          </cell>
        </row>
        <row r="566">
          <cell r="F566">
            <v>0</v>
          </cell>
          <cell r="L566">
            <v>0</v>
          </cell>
          <cell r="O566" t="str">
            <v>E100</v>
          </cell>
          <cell r="BD566">
            <v>0</v>
          </cell>
          <cell r="BL566">
            <v>7022.08</v>
          </cell>
          <cell r="BN566">
            <v>7022.08</v>
          </cell>
          <cell r="BO566">
            <v>7022.08</v>
          </cell>
          <cell r="CB566">
            <v>0</v>
          </cell>
        </row>
        <row r="567">
          <cell r="F567">
            <v>0</v>
          </cell>
          <cell r="L567">
            <v>0</v>
          </cell>
          <cell r="O567" t="str">
            <v>E100</v>
          </cell>
          <cell r="BD567">
            <v>761.63</v>
          </cell>
          <cell r="BL567">
            <v>4430.1499999999996</v>
          </cell>
          <cell r="BN567">
            <v>4430.1499999999996</v>
          </cell>
          <cell r="BO567">
            <v>4430.1499999999996</v>
          </cell>
          <cell r="CB567">
            <v>0</v>
          </cell>
        </row>
        <row r="568">
          <cell r="F568">
            <v>0</v>
          </cell>
          <cell r="L568">
            <v>0</v>
          </cell>
          <cell r="O568" t="str">
            <v>E100</v>
          </cell>
          <cell r="BD568">
            <v>0</v>
          </cell>
          <cell r="BL568">
            <v>216.62</v>
          </cell>
          <cell r="BN568">
            <v>1465.42</v>
          </cell>
          <cell r="BO568">
            <v>1465.42</v>
          </cell>
          <cell r="CB568">
            <v>0</v>
          </cell>
        </row>
        <row r="569">
          <cell r="F569">
            <v>0</v>
          </cell>
          <cell r="L569">
            <v>0</v>
          </cell>
          <cell r="O569" t="str">
            <v>E100</v>
          </cell>
          <cell r="BD569">
            <v>3673.37</v>
          </cell>
          <cell r="BL569">
            <v>2005.68</v>
          </cell>
          <cell r="BN569">
            <v>2005.68</v>
          </cell>
          <cell r="BO569">
            <v>2005.68</v>
          </cell>
          <cell r="CB569">
            <v>0</v>
          </cell>
        </row>
        <row r="570">
          <cell r="F570">
            <v>0</v>
          </cell>
          <cell r="L570">
            <v>0</v>
          </cell>
          <cell r="O570" t="str">
            <v>E60</v>
          </cell>
          <cell r="BD570">
            <v>0</v>
          </cell>
          <cell r="BL570">
            <v>3539.32</v>
          </cell>
          <cell r="BN570">
            <v>3539.32</v>
          </cell>
          <cell r="BO570">
            <v>3539.32</v>
          </cell>
          <cell r="CB570">
            <v>0</v>
          </cell>
        </row>
        <row r="571">
          <cell r="F571">
            <v>0</v>
          </cell>
          <cell r="L571">
            <v>0</v>
          </cell>
          <cell r="O571" t="str">
            <v>E60</v>
          </cell>
          <cell r="BD571">
            <v>86755.83</v>
          </cell>
          <cell r="BL571">
            <v>333195.43</v>
          </cell>
          <cell r="BN571">
            <v>333195.43</v>
          </cell>
          <cell r="BO571">
            <v>333195.43</v>
          </cell>
          <cell r="CB571">
            <v>0</v>
          </cell>
        </row>
        <row r="572">
          <cell r="F572">
            <v>0</v>
          </cell>
          <cell r="L572">
            <v>0</v>
          </cell>
          <cell r="O572" t="str">
            <v>E60</v>
          </cell>
          <cell r="BD572">
            <v>0</v>
          </cell>
          <cell r="BL572">
            <v>2958537.9</v>
          </cell>
          <cell r="BN572">
            <v>2648537.9</v>
          </cell>
          <cell r="BO572">
            <v>2848615.9</v>
          </cell>
          <cell r="CB572">
            <v>200078</v>
          </cell>
        </row>
        <row r="573">
          <cell r="F573">
            <v>0</v>
          </cell>
          <cell r="L573">
            <v>0</v>
          </cell>
          <cell r="O573" t="str">
            <v>E60</v>
          </cell>
          <cell r="BD573">
            <v>0</v>
          </cell>
          <cell r="BN573">
            <v>0</v>
          </cell>
          <cell r="BO573">
            <v>0</v>
          </cell>
          <cell r="CB573">
            <v>0</v>
          </cell>
        </row>
        <row r="574">
          <cell r="F574">
            <v>0</v>
          </cell>
          <cell r="L574">
            <v>0</v>
          </cell>
          <cell r="O574" t="str">
            <v>E60</v>
          </cell>
          <cell r="BD574">
            <v>36504.67</v>
          </cell>
          <cell r="BL574">
            <v>194026.61</v>
          </cell>
          <cell r="BN574">
            <v>194026.61</v>
          </cell>
          <cell r="BO574">
            <v>194026.61</v>
          </cell>
          <cell r="CB574">
            <v>0</v>
          </cell>
        </row>
        <row r="575">
          <cell r="F575">
            <v>0</v>
          </cell>
          <cell r="L575">
            <v>0</v>
          </cell>
          <cell r="O575" t="str">
            <v>E60</v>
          </cell>
          <cell r="BD575">
            <v>0</v>
          </cell>
          <cell r="BN575">
            <v>0</v>
          </cell>
          <cell r="BO575">
            <v>0</v>
          </cell>
          <cell r="CB575">
            <v>0</v>
          </cell>
        </row>
        <row r="576">
          <cell r="F576">
            <v>0</v>
          </cell>
          <cell r="L576">
            <v>0</v>
          </cell>
          <cell r="O576" t="str">
            <v>E60</v>
          </cell>
          <cell r="BD576">
            <v>0</v>
          </cell>
          <cell r="BL576">
            <v>645.72</v>
          </cell>
          <cell r="BN576">
            <v>645.72</v>
          </cell>
          <cell r="BO576">
            <v>645.72</v>
          </cell>
          <cell r="CB576">
            <v>0</v>
          </cell>
        </row>
        <row r="577">
          <cell r="F577">
            <v>0</v>
          </cell>
          <cell r="L577">
            <v>0</v>
          </cell>
          <cell r="O577" t="str">
            <v>E60</v>
          </cell>
          <cell r="BD577">
            <v>0</v>
          </cell>
          <cell r="BL577">
            <v>21518.75</v>
          </cell>
          <cell r="BN577">
            <v>21518.75</v>
          </cell>
          <cell r="BO577">
            <v>20975.75</v>
          </cell>
          <cell r="CB577">
            <v>-543</v>
          </cell>
        </row>
        <row r="578">
          <cell r="F578">
            <v>0</v>
          </cell>
          <cell r="L578">
            <v>0</v>
          </cell>
          <cell r="O578" t="str">
            <v>E60</v>
          </cell>
          <cell r="BD578">
            <v>0</v>
          </cell>
          <cell r="BL578">
            <v>49467.94</v>
          </cell>
          <cell r="BN578">
            <v>49467.94</v>
          </cell>
          <cell r="BO578">
            <v>49467.94</v>
          </cell>
          <cell r="CB578">
            <v>0</v>
          </cell>
        </row>
        <row r="579">
          <cell r="F579">
            <v>0</v>
          </cell>
          <cell r="L579">
            <v>0</v>
          </cell>
          <cell r="O579" t="str">
            <v>E60</v>
          </cell>
          <cell r="BD579">
            <v>5000</v>
          </cell>
          <cell r="BN579">
            <v>0</v>
          </cell>
          <cell r="BO579">
            <v>0</v>
          </cell>
          <cell r="CB579">
            <v>0</v>
          </cell>
        </row>
        <row r="580">
          <cell r="F580">
            <v>0</v>
          </cell>
          <cell r="L580">
            <v>0</v>
          </cell>
          <cell r="O580" t="str">
            <v/>
          </cell>
          <cell r="BD580">
            <v>0</v>
          </cell>
          <cell r="BN580">
            <v>0</v>
          </cell>
          <cell r="BO580">
            <v>0</v>
          </cell>
          <cell r="CB580">
            <v>0</v>
          </cell>
        </row>
        <row r="581">
          <cell r="F581">
            <v>0</v>
          </cell>
          <cell r="L581">
            <v>0</v>
          </cell>
          <cell r="O581" t="str">
            <v/>
          </cell>
          <cell r="BD581">
            <v>0</v>
          </cell>
          <cell r="BN581">
            <v>0</v>
          </cell>
          <cell r="BO581">
            <v>0</v>
          </cell>
          <cell r="CB581">
            <v>0</v>
          </cell>
        </row>
        <row r="582">
          <cell r="F582">
            <v>0</v>
          </cell>
          <cell r="L582">
            <v>0</v>
          </cell>
          <cell r="O582" t="str">
            <v/>
          </cell>
          <cell r="BD582">
            <v>0</v>
          </cell>
          <cell r="BN582">
            <v>0</v>
          </cell>
          <cell r="BO582">
            <v>0</v>
          </cell>
          <cell r="CB582">
            <v>0</v>
          </cell>
        </row>
        <row r="583">
          <cell r="F583">
            <v>0</v>
          </cell>
          <cell r="L583">
            <v>0</v>
          </cell>
          <cell r="O583" t="str">
            <v>E150</v>
          </cell>
          <cell r="BD583">
            <v>0</v>
          </cell>
          <cell r="BN583">
            <v>0</v>
          </cell>
          <cell r="BO583">
            <v>0</v>
          </cell>
          <cell r="CB583">
            <v>0</v>
          </cell>
        </row>
        <row r="584">
          <cell r="F584">
            <v>0</v>
          </cell>
          <cell r="L584">
            <v>0</v>
          </cell>
          <cell r="O584" t="str">
            <v/>
          </cell>
          <cell r="BD584">
            <v>0</v>
          </cell>
          <cell r="BN584">
            <v>0</v>
          </cell>
          <cell r="BO584">
            <v>0</v>
          </cell>
          <cell r="CB584">
            <v>0</v>
          </cell>
        </row>
        <row r="585">
          <cell r="F585">
            <v>44.55</v>
          </cell>
          <cell r="L585">
            <v>44.55</v>
          </cell>
          <cell r="O585" t="str">
            <v>E150</v>
          </cell>
          <cell r="BD585">
            <v>44.55</v>
          </cell>
          <cell r="BL585">
            <v>400.98</v>
          </cell>
          <cell r="BN585">
            <v>490.09</v>
          </cell>
          <cell r="BO585">
            <v>534.65</v>
          </cell>
          <cell r="CB585">
            <v>44.56</v>
          </cell>
        </row>
        <row r="586">
          <cell r="F586">
            <v>0</v>
          </cell>
          <cell r="L586">
            <v>0</v>
          </cell>
          <cell r="O586" t="str">
            <v/>
          </cell>
          <cell r="BD586">
            <v>0</v>
          </cell>
          <cell r="BN586">
            <v>0</v>
          </cell>
          <cell r="BO586">
            <v>0</v>
          </cell>
          <cell r="CB586">
            <v>0</v>
          </cell>
        </row>
        <row r="587">
          <cell r="F587">
            <v>5</v>
          </cell>
          <cell r="L587">
            <v>5</v>
          </cell>
          <cell r="O587" t="str">
            <v>E150</v>
          </cell>
          <cell r="BD587">
            <v>5</v>
          </cell>
          <cell r="BL587">
            <v>45</v>
          </cell>
          <cell r="BN587">
            <v>55</v>
          </cell>
          <cell r="BO587">
            <v>60</v>
          </cell>
          <cell r="CB587">
            <v>5</v>
          </cell>
        </row>
        <row r="588">
          <cell r="F588">
            <v>0</v>
          </cell>
          <cell r="L588">
            <v>0</v>
          </cell>
          <cell r="O588" t="str">
            <v/>
          </cell>
          <cell r="BD588">
            <v>0</v>
          </cell>
          <cell r="BN588">
            <v>0</v>
          </cell>
          <cell r="BO588">
            <v>0</v>
          </cell>
          <cell r="CB588">
            <v>0</v>
          </cell>
        </row>
        <row r="589">
          <cell r="F589">
            <v>0</v>
          </cell>
          <cell r="L589">
            <v>0</v>
          </cell>
          <cell r="O589" t="str">
            <v/>
          </cell>
          <cell r="BD589">
            <v>0</v>
          </cell>
          <cell r="BN589">
            <v>0</v>
          </cell>
          <cell r="BO589">
            <v>0</v>
          </cell>
          <cell r="CB589">
            <v>0</v>
          </cell>
        </row>
        <row r="590">
          <cell r="F590">
            <v>0</v>
          </cell>
          <cell r="L590">
            <v>0</v>
          </cell>
          <cell r="O590" t="str">
            <v/>
          </cell>
          <cell r="BD590">
            <v>0</v>
          </cell>
          <cell r="BN590">
            <v>0</v>
          </cell>
          <cell r="BO590">
            <v>0</v>
          </cell>
          <cell r="CB590">
            <v>0</v>
          </cell>
        </row>
        <row r="591">
          <cell r="F591">
            <v>0</v>
          </cell>
          <cell r="L591">
            <v>0</v>
          </cell>
          <cell r="O591" t="str">
            <v/>
          </cell>
          <cell r="BD591">
            <v>0</v>
          </cell>
          <cell r="BN591">
            <v>0</v>
          </cell>
          <cell r="BO591">
            <v>0</v>
          </cell>
          <cell r="CB591">
            <v>0</v>
          </cell>
        </row>
        <row r="592">
          <cell r="F592">
            <v>0</v>
          </cell>
          <cell r="L592">
            <v>0</v>
          </cell>
          <cell r="O592" t="str">
            <v/>
          </cell>
          <cell r="BD592">
            <v>0</v>
          </cell>
          <cell r="BN592">
            <v>0</v>
          </cell>
          <cell r="BO592">
            <v>0</v>
          </cell>
          <cell r="CB592">
            <v>0</v>
          </cell>
        </row>
        <row r="593">
          <cell r="F593">
            <v>0</v>
          </cell>
          <cell r="L593">
            <v>0</v>
          </cell>
          <cell r="O593" t="str">
            <v/>
          </cell>
          <cell r="BD593">
            <v>0</v>
          </cell>
          <cell r="BN593">
            <v>0</v>
          </cell>
          <cell r="BO593">
            <v>0</v>
          </cell>
          <cell r="CB593">
            <v>0</v>
          </cell>
        </row>
        <row r="594">
          <cell r="F594">
            <v>0</v>
          </cell>
          <cell r="L594">
            <v>0</v>
          </cell>
          <cell r="O594" t="str">
            <v/>
          </cell>
          <cell r="BD594">
            <v>0</v>
          </cell>
          <cell r="BN594">
            <v>0</v>
          </cell>
          <cell r="BO594">
            <v>0</v>
          </cell>
          <cell r="CB594">
            <v>0</v>
          </cell>
        </row>
        <row r="595">
          <cell r="F595">
            <v>223.55</v>
          </cell>
          <cell r="L595">
            <v>223.55</v>
          </cell>
          <cell r="O595" t="str">
            <v>E150</v>
          </cell>
          <cell r="BD595">
            <v>223.55</v>
          </cell>
          <cell r="BL595">
            <v>2011.95</v>
          </cell>
          <cell r="BN595">
            <v>2459.0500000000002</v>
          </cell>
          <cell r="BO595">
            <v>2682.6</v>
          </cell>
          <cell r="CB595">
            <v>223.54999999999973</v>
          </cell>
        </row>
        <row r="596">
          <cell r="F596">
            <v>0</v>
          </cell>
          <cell r="L596">
            <v>0</v>
          </cell>
          <cell r="O596" t="str">
            <v/>
          </cell>
          <cell r="BD596">
            <v>0</v>
          </cell>
          <cell r="BN596">
            <v>0</v>
          </cell>
          <cell r="BO596">
            <v>0</v>
          </cell>
          <cell r="CB596">
            <v>0</v>
          </cell>
        </row>
        <row r="597">
          <cell r="F597">
            <v>0</v>
          </cell>
          <cell r="L597">
            <v>0</v>
          </cell>
          <cell r="O597" t="str">
            <v/>
          </cell>
          <cell r="BD597">
            <v>0</v>
          </cell>
          <cell r="BN597">
            <v>0</v>
          </cell>
          <cell r="BO597">
            <v>0</v>
          </cell>
          <cell r="CB597">
            <v>0</v>
          </cell>
        </row>
        <row r="598">
          <cell r="F598">
            <v>0</v>
          </cell>
          <cell r="L598">
            <v>0</v>
          </cell>
          <cell r="O598" t="str">
            <v/>
          </cell>
          <cell r="BD598">
            <v>0</v>
          </cell>
          <cell r="BN598">
            <v>0</v>
          </cell>
          <cell r="BO598">
            <v>0</v>
          </cell>
          <cell r="CB598">
            <v>0</v>
          </cell>
        </row>
        <row r="599">
          <cell r="F599">
            <v>0</v>
          </cell>
          <cell r="L599">
            <v>0</v>
          </cell>
          <cell r="O599" t="str">
            <v/>
          </cell>
          <cell r="BD599">
            <v>0</v>
          </cell>
          <cell r="BN599">
            <v>0</v>
          </cell>
          <cell r="BO599">
            <v>0</v>
          </cell>
          <cell r="CB599">
            <v>0</v>
          </cell>
        </row>
        <row r="600">
          <cell r="F600">
            <v>0</v>
          </cell>
          <cell r="L600">
            <v>0</v>
          </cell>
          <cell r="O600" t="str">
            <v/>
          </cell>
          <cell r="BD600">
            <v>0</v>
          </cell>
          <cell r="BN600">
            <v>0</v>
          </cell>
          <cell r="BO600">
            <v>0</v>
          </cell>
          <cell r="CB600">
            <v>0</v>
          </cell>
        </row>
        <row r="601">
          <cell r="F601">
            <v>73.52</v>
          </cell>
          <cell r="L601">
            <v>73.52</v>
          </cell>
          <cell r="O601" t="str">
            <v>E150</v>
          </cell>
          <cell r="BD601">
            <v>73.52</v>
          </cell>
          <cell r="BL601">
            <v>661.68</v>
          </cell>
          <cell r="BN601">
            <v>808.72</v>
          </cell>
          <cell r="BO601">
            <v>882.24</v>
          </cell>
          <cell r="CB601">
            <v>73.519999999999982</v>
          </cell>
        </row>
        <row r="602">
          <cell r="F602">
            <v>1140.45</v>
          </cell>
          <cell r="L602">
            <v>1140.45</v>
          </cell>
          <cell r="O602" t="str">
            <v>E150</v>
          </cell>
          <cell r="BD602">
            <v>1140.45</v>
          </cell>
          <cell r="BL602">
            <v>10309.049999999999</v>
          </cell>
          <cell r="BN602">
            <v>12599.94</v>
          </cell>
          <cell r="BO602">
            <v>13745.39</v>
          </cell>
          <cell r="CB602">
            <v>1145.4499999999989</v>
          </cell>
        </row>
        <row r="603">
          <cell r="F603">
            <v>61.3</v>
          </cell>
          <cell r="L603">
            <v>61.3</v>
          </cell>
          <cell r="O603" t="str">
            <v>E150</v>
          </cell>
          <cell r="BD603">
            <v>61.3</v>
          </cell>
          <cell r="BL603">
            <v>551.71</v>
          </cell>
          <cell r="BN603">
            <v>674.31</v>
          </cell>
          <cell r="BO603">
            <v>735.62</v>
          </cell>
          <cell r="CB603">
            <v>61.310000000000059</v>
          </cell>
        </row>
        <row r="604">
          <cell r="F604">
            <v>0</v>
          </cell>
          <cell r="L604">
            <v>0</v>
          </cell>
          <cell r="O604" t="str">
            <v/>
          </cell>
          <cell r="BD604">
            <v>0</v>
          </cell>
          <cell r="BN604">
            <v>0</v>
          </cell>
          <cell r="BO604">
            <v>0</v>
          </cell>
          <cell r="CB604">
            <v>0</v>
          </cell>
        </row>
        <row r="605">
          <cell r="F605">
            <v>0</v>
          </cell>
          <cell r="L605">
            <v>0</v>
          </cell>
          <cell r="O605" t="str">
            <v/>
          </cell>
          <cell r="BD605">
            <v>0</v>
          </cell>
          <cell r="BN605">
            <v>0</v>
          </cell>
          <cell r="BO605">
            <v>0</v>
          </cell>
          <cell r="CB605">
            <v>0</v>
          </cell>
        </row>
        <row r="606">
          <cell r="F606">
            <v>0</v>
          </cell>
          <cell r="L606">
            <v>0</v>
          </cell>
          <cell r="O606" t="str">
            <v/>
          </cell>
          <cell r="BD606">
            <v>0</v>
          </cell>
          <cell r="BN606">
            <v>0</v>
          </cell>
          <cell r="BO606">
            <v>0</v>
          </cell>
          <cell r="CB606">
            <v>0</v>
          </cell>
        </row>
        <row r="607">
          <cell r="F607">
            <v>0</v>
          </cell>
          <cell r="L607">
            <v>0</v>
          </cell>
          <cell r="O607" t="str">
            <v/>
          </cell>
          <cell r="BD607">
            <v>0</v>
          </cell>
          <cell r="BN607">
            <v>0</v>
          </cell>
          <cell r="BO607">
            <v>0</v>
          </cell>
          <cell r="CB607">
            <v>0</v>
          </cell>
        </row>
        <row r="608">
          <cell r="F608">
            <v>0</v>
          </cell>
          <cell r="L608">
            <v>0</v>
          </cell>
          <cell r="O608" t="str">
            <v/>
          </cell>
          <cell r="BD608">
            <v>0</v>
          </cell>
          <cell r="BN608">
            <v>0</v>
          </cell>
          <cell r="BO608">
            <v>0</v>
          </cell>
          <cell r="CB608">
            <v>0</v>
          </cell>
        </row>
        <row r="609">
          <cell r="F609">
            <v>0</v>
          </cell>
          <cell r="L609">
            <v>0</v>
          </cell>
          <cell r="O609" t="str">
            <v/>
          </cell>
          <cell r="BD609">
            <v>0</v>
          </cell>
          <cell r="BN609">
            <v>0</v>
          </cell>
          <cell r="BO609">
            <v>0</v>
          </cell>
          <cell r="CB609">
            <v>0</v>
          </cell>
        </row>
        <row r="610">
          <cell r="F610">
            <v>0</v>
          </cell>
          <cell r="L610">
            <v>0</v>
          </cell>
          <cell r="O610" t="str">
            <v/>
          </cell>
          <cell r="BD610">
            <v>0</v>
          </cell>
          <cell r="BN610">
            <v>0</v>
          </cell>
          <cell r="BO610">
            <v>0</v>
          </cell>
          <cell r="CB610">
            <v>0</v>
          </cell>
        </row>
        <row r="611">
          <cell r="F611">
            <v>0</v>
          </cell>
          <cell r="L611">
            <v>0</v>
          </cell>
          <cell r="O611" t="str">
            <v/>
          </cell>
          <cell r="BD611">
            <v>0</v>
          </cell>
          <cell r="BN611">
            <v>0</v>
          </cell>
          <cell r="BO611">
            <v>0</v>
          </cell>
          <cell r="CB611">
            <v>0</v>
          </cell>
        </row>
        <row r="612">
          <cell r="F612">
            <v>0</v>
          </cell>
          <cell r="L612">
            <v>0</v>
          </cell>
          <cell r="O612" t="str">
            <v/>
          </cell>
          <cell r="BD612">
            <v>0</v>
          </cell>
          <cell r="BN612">
            <v>0</v>
          </cell>
          <cell r="BO612">
            <v>0</v>
          </cell>
          <cell r="CB612">
            <v>0</v>
          </cell>
        </row>
        <row r="613">
          <cell r="F613">
            <v>0</v>
          </cell>
          <cell r="L613">
            <v>0</v>
          </cell>
          <cell r="O613" t="str">
            <v/>
          </cell>
          <cell r="BD613">
            <v>0</v>
          </cell>
          <cell r="BN613">
            <v>0</v>
          </cell>
          <cell r="BO613">
            <v>0</v>
          </cell>
          <cell r="CB613">
            <v>0</v>
          </cell>
        </row>
        <row r="614">
          <cell r="F614">
            <v>0</v>
          </cell>
          <cell r="L614">
            <v>0</v>
          </cell>
          <cell r="O614" t="str">
            <v/>
          </cell>
          <cell r="BD614">
            <v>0</v>
          </cell>
          <cell r="BN614">
            <v>0</v>
          </cell>
          <cell r="BO614">
            <v>0</v>
          </cell>
          <cell r="CB614">
            <v>0</v>
          </cell>
        </row>
        <row r="615">
          <cell r="F615">
            <v>0</v>
          </cell>
          <cell r="L615">
            <v>0</v>
          </cell>
          <cell r="O615" t="str">
            <v>E150</v>
          </cell>
          <cell r="BD615">
            <v>0</v>
          </cell>
          <cell r="BN615">
            <v>0</v>
          </cell>
          <cell r="BO615">
            <v>0</v>
          </cell>
          <cell r="CB615">
            <v>0</v>
          </cell>
        </row>
        <row r="616">
          <cell r="F616">
            <v>0</v>
          </cell>
          <cell r="L616">
            <v>0</v>
          </cell>
          <cell r="O616" t="str">
            <v/>
          </cell>
          <cell r="BD616">
            <v>0</v>
          </cell>
          <cell r="BN616">
            <v>0</v>
          </cell>
          <cell r="BO616">
            <v>0</v>
          </cell>
          <cell r="CB616">
            <v>0</v>
          </cell>
        </row>
        <row r="617">
          <cell r="F617">
            <v>0</v>
          </cell>
          <cell r="L617">
            <v>0</v>
          </cell>
          <cell r="O617" t="str">
            <v/>
          </cell>
          <cell r="BD617">
            <v>0</v>
          </cell>
          <cell r="BN617">
            <v>0</v>
          </cell>
          <cell r="BO617">
            <v>0</v>
          </cell>
          <cell r="CB617">
            <v>0</v>
          </cell>
        </row>
        <row r="618">
          <cell r="F618">
            <v>0</v>
          </cell>
          <cell r="L618">
            <v>0</v>
          </cell>
          <cell r="O618" t="str">
            <v/>
          </cell>
          <cell r="BD618">
            <v>0</v>
          </cell>
          <cell r="BN618">
            <v>0</v>
          </cell>
          <cell r="BO618">
            <v>0</v>
          </cell>
          <cell r="CB618">
            <v>0</v>
          </cell>
        </row>
        <row r="619">
          <cell r="F619">
            <v>0</v>
          </cell>
          <cell r="L619">
            <v>0</v>
          </cell>
          <cell r="O619" t="str">
            <v/>
          </cell>
          <cell r="BD619">
            <v>0</v>
          </cell>
          <cell r="BN619">
            <v>0</v>
          </cell>
          <cell r="BO619">
            <v>0</v>
          </cell>
          <cell r="CB619">
            <v>0</v>
          </cell>
        </row>
        <row r="620">
          <cell r="F620">
            <v>0</v>
          </cell>
          <cell r="L620">
            <v>0</v>
          </cell>
          <cell r="O620" t="str">
            <v/>
          </cell>
          <cell r="BD620">
            <v>0</v>
          </cell>
          <cell r="BN620">
            <v>0</v>
          </cell>
          <cell r="BO620">
            <v>0</v>
          </cell>
          <cell r="CB620">
            <v>0</v>
          </cell>
        </row>
        <row r="621">
          <cell r="F621">
            <v>0</v>
          </cell>
          <cell r="L621">
            <v>0</v>
          </cell>
          <cell r="O621" t="str">
            <v/>
          </cell>
          <cell r="BD621">
            <v>0</v>
          </cell>
          <cell r="BN621">
            <v>0</v>
          </cell>
          <cell r="BO621">
            <v>0</v>
          </cell>
          <cell r="CB621">
            <v>0</v>
          </cell>
        </row>
        <row r="622">
          <cell r="F622">
            <v>0</v>
          </cell>
          <cell r="L622">
            <v>0</v>
          </cell>
          <cell r="O622" t="str">
            <v/>
          </cell>
          <cell r="BD622">
            <v>0</v>
          </cell>
          <cell r="BN622">
            <v>0</v>
          </cell>
          <cell r="BO622">
            <v>0</v>
          </cell>
          <cell r="CB622">
            <v>0</v>
          </cell>
        </row>
        <row r="623">
          <cell r="F623">
            <v>0</v>
          </cell>
          <cell r="L623">
            <v>0</v>
          </cell>
          <cell r="O623" t="str">
            <v/>
          </cell>
          <cell r="BD623">
            <v>0</v>
          </cell>
          <cell r="BN623">
            <v>0</v>
          </cell>
          <cell r="BO623">
            <v>0</v>
          </cell>
          <cell r="CB623">
            <v>0</v>
          </cell>
        </row>
        <row r="624">
          <cell r="F624">
            <v>0</v>
          </cell>
          <cell r="L624">
            <v>0</v>
          </cell>
          <cell r="O624" t="str">
            <v/>
          </cell>
          <cell r="BD624">
            <v>0</v>
          </cell>
          <cell r="BN624">
            <v>0</v>
          </cell>
          <cell r="BO624">
            <v>0</v>
          </cell>
          <cell r="CB624">
            <v>0</v>
          </cell>
        </row>
        <row r="625">
          <cell r="F625">
            <v>0</v>
          </cell>
          <cell r="L625">
            <v>0</v>
          </cell>
          <cell r="O625" t="str">
            <v/>
          </cell>
          <cell r="BD625">
            <v>0</v>
          </cell>
          <cell r="BN625">
            <v>0</v>
          </cell>
          <cell r="BO625">
            <v>0</v>
          </cell>
          <cell r="CB625">
            <v>0</v>
          </cell>
        </row>
        <row r="626">
          <cell r="F626">
            <v>0</v>
          </cell>
          <cell r="L626">
            <v>0</v>
          </cell>
          <cell r="O626" t="str">
            <v/>
          </cell>
          <cell r="BD626">
            <v>0</v>
          </cell>
          <cell r="BN626">
            <v>0</v>
          </cell>
          <cell r="BO626">
            <v>0</v>
          </cell>
          <cell r="CB626">
            <v>0</v>
          </cell>
        </row>
        <row r="627">
          <cell r="F627">
            <v>0</v>
          </cell>
          <cell r="L627">
            <v>0</v>
          </cell>
          <cell r="O627" t="str">
            <v/>
          </cell>
          <cell r="BD627">
            <v>0</v>
          </cell>
          <cell r="BN627">
            <v>0</v>
          </cell>
          <cell r="BO627">
            <v>0</v>
          </cell>
          <cell r="CB627">
            <v>0</v>
          </cell>
        </row>
        <row r="628">
          <cell r="F628">
            <v>0</v>
          </cell>
          <cell r="L628">
            <v>0</v>
          </cell>
          <cell r="O628" t="str">
            <v/>
          </cell>
          <cell r="BD628">
            <v>0</v>
          </cell>
          <cell r="BN628">
            <v>0</v>
          </cell>
          <cell r="BO628">
            <v>0</v>
          </cell>
          <cell r="CB628">
            <v>0</v>
          </cell>
        </row>
        <row r="629">
          <cell r="F629">
            <v>0</v>
          </cell>
          <cell r="L629">
            <v>0</v>
          </cell>
          <cell r="O629" t="str">
            <v/>
          </cell>
          <cell r="BD629">
            <v>0</v>
          </cell>
          <cell r="BN629">
            <v>0</v>
          </cell>
          <cell r="BO629">
            <v>0</v>
          </cell>
          <cell r="CB629">
            <v>0</v>
          </cell>
        </row>
        <row r="630">
          <cell r="F630">
            <v>0</v>
          </cell>
          <cell r="L630">
            <v>0</v>
          </cell>
          <cell r="O630" t="str">
            <v/>
          </cell>
          <cell r="BD630">
            <v>0</v>
          </cell>
          <cell r="BN630">
            <v>0</v>
          </cell>
          <cell r="BO630">
            <v>0</v>
          </cell>
          <cell r="CB630">
            <v>0</v>
          </cell>
        </row>
        <row r="631">
          <cell r="F631">
            <v>0</v>
          </cell>
          <cell r="L631">
            <v>0</v>
          </cell>
          <cell r="O631" t="str">
            <v/>
          </cell>
          <cell r="BD631">
            <v>0</v>
          </cell>
          <cell r="BN631">
            <v>0</v>
          </cell>
          <cell r="BO631">
            <v>0</v>
          </cell>
          <cell r="CB631">
            <v>0</v>
          </cell>
        </row>
        <row r="632">
          <cell r="F632">
            <v>0</v>
          </cell>
          <cell r="L632">
            <v>0</v>
          </cell>
          <cell r="O632" t="str">
            <v/>
          </cell>
          <cell r="BD632">
            <v>0</v>
          </cell>
          <cell r="BN632">
            <v>0</v>
          </cell>
          <cell r="BO632">
            <v>0</v>
          </cell>
          <cell r="CB632">
            <v>0</v>
          </cell>
        </row>
        <row r="633">
          <cell r="F633">
            <v>0</v>
          </cell>
          <cell r="L633">
            <v>0</v>
          </cell>
          <cell r="O633" t="str">
            <v/>
          </cell>
          <cell r="BD633">
            <v>0</v>
          </cell>
          <cell r="BN633">
            <v>0</v>
          </cell>
          <cell r="BO633">
            <v>0</v>
          </cell>
          <cell r="CB633">
            <v>0</v>
          </cell>
        </row>
        <row r="634">
          <cell r="F634">
            <v>0</v>
          </cell>
          <cell r="L634">
            <v>0</v>
          </cell>
          <cell r="O634" t="str">
            <v/>
          </cell>
          <cell r="BD634">
            <v>0</v>
          </cell>
          <cell r="BN634">
            <v>0</v>
          </cell>
          <cell r="BO634">
            <v>0</v>
          </cell>
          <cell r="CB634">
            <v>0</v>
          </cell>
        </row>
        <row r="635">
          <cell r="F635">
            <v>0</v>
          </cell>
          <cell r="L635">
            <v>0</v>
          </cell>
          <cell r="O635" t="str">
            <v/>
          </cell>
          <cell r="BD635">
            <v>0</v>
          </cell>
          <cell r="BN635">
            <v>0</v>
          </cell>
          <cell r="BO635">
            <v>0</v>
          </cell>
          <cell r="CB635">
            <v>0</v>
          </cell>
        </row>
        <row r="636">
          <cell r="F636">
            <v>0</v>
          </cell>
          <cell r="L636">
            <v>0</v>
          </cell>
          <cell r="O636" t="str">
            <v/>
          </cell>
          <cell r="BD636">
            <v>0</v>
          </cell>
          <cell r="BN636">
            <v>0</v>
          </cell>
          <cell r="BO636">
            <v>0</v>
          </cell>
          <cell r="CB636">
            <v>0</v>
          </cell>
        </row>
        <row r="637">
          <cell r="F637">
            <v>0</v>
          </cell>
          <cell r="L637">
            <v>0</v>
          </cell>
          <cell r="O637" t="str">
            <v/>
          </cell>
          <cell r="BD637">
            <v>0</v>
          </cell>
          <cell r="BN637">
            <v>0</v>
          </cell>
          <cell r="BO637">
            <v>0</v>
          </cell>
          <cell r="CB637">
            <v>0</v>
          </cell>
        </row>
        <row r="638">
          <cell r="F638">
            <v>0</v>
          </cell>
          <cell r="L638">
            <v>0</v>
          </cell>
          <cell r="O638" t="str">
            <v/>
          </cell>
          <cell r="BD638">
            <v>0</v>
          </cell>
          <cell r="BN638">
            <v>0</v>
          </cell>
          <cell r="BO638">
            <v>0</v>
          </cell>
          <cell r="CB638">
            <v>0</v>
          </cell>
        </row>
        <row r="639">
          <cell r="F639">
            <v>0</v>
          </cell>
          <cell r="L639">
            <v>0</v>
          </cell>
          <cell r="O639" t="str">
            <v/>
          </cell>
          <cell r="BD639">
            <v>0</v>
          </cell>
          <cell r="BN639">
            <v>0</v>
          </cell>
          <cell r="BO639">
            <v>0</v>
          </cell>
          <cell r="CB639">
            <v>0</v>
          </cell>
        </row>
        <row r="640">
          <cell r="F640">
            <v>0</v>
          </cell>
          <cell r="L640">
            <v>0</v>
          </cell>
          <cell r="O640" t="str">
            <v/>
          </cell>
          <cell r="BD640">
            <v>0</v>
          </cell>
          <cell r="BN640">
            <v>0</v>
          </cell>
          <cell r="BO640">
            <v>0</v>
          </cell>
          <cell r="CB640">
            <v>0</v>
          </cell>
        </row>
        <row r="641">
          <cell r="F641">
            <v>55.35</v>
          </cell>
          <cell r="L641">
            <v>55.35</v>
          </cell>
          <cell r="O641" t="str">
            <v>E150</v>
          </cell>
          <cell r="BD641">
            <v>0</v>
          </cell>
          <cell r="BL641">
            <v>708.72</v>
          </cell>
          <cell r="BN641">
            <v>727.17</v>
          </cell>
          <cell r="BO641">
            <v>728.98</v>
          </cell>
          <cell r="CB641">
            <v>1.8100000000000591</v>
          </cell>
        </row>
        <row r="642">
          <cell r="F642">
            <v>0</v>
          </cell>
          <cell r="L642">
            <v>0</v>
          </cell>
          <cell r="O642" t="str">
            <v>E150</v>
          </cell>
          <cell r="BD642">
            <v>0</v>
          </cell>
          <cell r="BL642">
            <v>373</v>
          </cell>
          <cell r="BN642">
            <v>373</v>
          </cell>
          <cell r="BO642">
            <v>373</v>
          </cell>
          <cell r="CB642">
            <v>0</v>
          </cell>
        </row>
        <row r="643">
          <cell r="F643">
            <v>0</v>
          </cell>
          <cell r="L643">
            <v>0</v>
          </cell>
          <cell r="O643" t="str">
            <v>E150</v>
          </cell>
          <cell r="BD643">
            <v>0</v>
          </cell>
          <cell r="BN643">
            <v>0</v>
          </cell>
          <cell r="BO643">
            <v>0</v>
          </cell>
          <cell r="CB643">
            <v>0</v>
          </cell>
        </row>
        <row r="644">
          <cell r="F644">
            <v>0</v>
          </cell>
          <cell r="L644">
            <v>0</v>
          </cell>
          <cell r="O644" t="str">
            <v/>
          </cell>
          <cell r="BD644">
            <v>0</v>
          </cell>
          <cell r="BN644">
            <v>0</v>
          </cell>
          <cell r="BO644">
            <v>0</v>
          </cell>
          <cell r="CB644">
            <v>0</v>
          </cell>
        </row>
        <row r="645">
          <cell r="F645">
            <v>0</v>
          </cell>
          <cell r="L645">
            <v>0</v>
          </cell>
          <cell r="O645" t="str">
            <v/>
          </cell>
          <cell r="BD645">
            <v>0</v>
          </cell>
          <cell r="BN645">
            <v>0</v>
          </cell>
          <cell r="BO645">
            <v>0</v>
          </cell>
          <cell r="CB645">
            <v>0</v>
          </cell>
        </row>
        <row r="646">
          <cell r="F646">
            <v>309.87</v>
          </cell>
          <cell r="L646">
            <v>309.87</v>
          </cell>
          <cell r="O646" t="str">
            <v>E150</v>
          </cell>
          <cell r="BD646">
            <v>0</v>
          </cell>
          <cell r="BL646">
            <v>309.87</v>
          </cell>
          <cell r="BN646">
            <v>309.87</v>
          </cell>
          <cell r="BO646">
            <v>309.87</v>
          </cell>
          <cell r="CB646">
            <v>0</v>
          </cell>
        </row>
        <row r="647">
          <cell r="F647">
            <v>0</v>
          </cell>
          <cell r="L647">
            <v>0</v>
          </cell>
          <cell r="O647" t="str">
            <v/>
          </cell>
          <cell r="BD647">
            <v>0</v>
          </cell>
          <cell r="BN647">
            <v>0</v>
          </cell>
          <cell r="BO647">
            <v>0</v>
          </cell>
          <cell r="CB647">
            <v>0</v>
          </cell>
        </row>
        <row r="648">
          <cell r="F648">
            <v>0</v>
          </cell>
          <cell r="L648">
            <v>0</v>
          </cell>
          <cell r="O648" t="str">
            <v/>
          </cell>
          <cell r="BD648">
            <v>0</v>
          </cell>
          <cell r="BN648">
            <v>0</v>
          </cell>
          <cell r="BO648">
            <v>0</v>
          </cell>
          <cell r="CB648">
            <v>0</v>
          </cell>
        </row>
        <row r="649">
          <cell r="F649">
            <v>0</v>
          </cell>
          <cell r="L649">
            <v>0</v>
          </cell>
          <cell r="O649" t="str">
            <v/>
          </cell>
          <cell r="BD649">
            <v>0</v>
          </cell>
          <cell r="BN649">
            <v>0</v>
          </cell>
          <cell r="BO649">
            <v>0</v>
          </cell>
          <cell r="CB649">
            <v>0</v>
          </cell>
        </row>
        <row r="650">
          <cell r="F650">
            <v>0</v>
          </cell>
          <cell r="L650">
            <v>0</v>
          </cell>
          <cell r="O650" t="str">
            <v/>
          </cell>
          <cell r="BD650">
            <v>0</v>
          </cell>
          <cell r="BN650">
            <v>0</v>
          </cell>
          <cell r="BO650">
            <v>0</v>
          </cell>
          <cell r="CB650">
            <v>0</v>
          </cell>
        </row>
        <row r="651">
          <cell r="F651">
            <v>0</v>
          </cell>
          <cell r="L651">
            <v>0</v>
          </cell>
          <cell r="O651" t="str">
            <v/>
          </cell>
          <cell r="BD651">
            <v>0</v>
          </cell>
          <cell r="BN651">
            <v>0</v>
          </cell>
          <cell r="BO651">
            <v>0</v>
          </cell>
          <cell r="CB651">
            <v>0</v>
          </cell>
        </row>
        <row r="652">
          <cell r="F652">
            <v>0</v>
          </cell>
          <cell r="L652">
            <v>0</v>
          </cell>
          <cell r="O652" t="str">
            <v/>
          </cell>
          <cell r="BD652">
            <v>0</v>
          </cell>
          <cell r="BN652">
            <v>0</v>
          </cell>
          <cell r="BO652">
            <v>0</v>
          </cell>
          <cell r="CB652">
            <v>0</v>
          </cell>
        </row>
        <row r="653">
          <cell r="F653">
            <v>0</v>
          </cell>
          <cell r="L653">
            <v>0</v>
          </cell>
          <cell r="O653" t="str">
            <v/>
          </cell>
          <cell r="BD653">
            <v>0</v>
          </cell>
          <cell r="BN653">
            <v>0</v>
          </cell>
          <cell r="BO653">
            <v>0</v>
          </cell>
          <cell r="CB653">
            <v>0</v>
          </cell>
        </row>
        <row r="654">
          <cell r="F654">
            <v>0</v>
          </cell>
          <cell r="L654">
            <v>0</v>
          </cell>
          <cell r="O654" t="str">
            <v/>
          </cell>
          <cell r="BD654">
            <v>0</v>
          </cell>
          <cell r="BN654">
            <v>0</v>
          </cell>
          <cell r="BO654">
            <v>0</v>
          </cell>
          <cell r="CB654">
            <v>0</v>
          </cell>
        </row>
        <row r="655">
          <cell r="F655">
            <v>0</v>
          </cell>
          <cell r="L655">
            <v>0</v>
          </cell>
          <cell r="O655" t="str">
            <v/>
          </cell>
          <cell r="BD655">
            <v>0</v>
          </cell>
          <cell r="BN655">
            <v>0</v>
          </cell>
          <cell r="BO655">
            <v>0</v>
          </cell>
          <cell r="CB655">
            <v>0</v>
          </cell>
        </row>
        <row r="656">
          <cell r="F656">
            <v>0</v>
          </cell>
          <cell r="L656">
            <v>0</v>
          </cell>
          <cell r="O656" t="str">
            <v>E150</v>
          </cell>
          <cell r="BD656">
            <v>0</v>
          </cell>
          <cell r="BN656">
            <v>7914.6336046421948</v>
          </cell>
          <cell r="BO656">
            <v>7914.6336046421948</v>
          </cell>
          <cell r="CB656">
            <v>0</v>
          </cell>
        </row>
        <row r="657">
          <cell r="F657">
            <v>0</v>
          </cell>
          <cell r="L657">
            <v>0</v>
          </cell>
          <cell r="O657" t="str">
            <v/>
          </cell>
          <cell r="BD657">
            <v>0</v>
          </cell>
          <cell r="BN657">
            <v>0</v>
          </cell>
          <cell r="BO657">
            <v>0</v>
          </cell>
          <cell r="CB657">
            <v>0</v>
          </cell>
        </row>
        <row r="658">
          <cell r="F658">
            <v>0</v>
          </cell>
          <cell r="L658">
            <v>0</v>
          </cell>
          <cell r="O658" t="str">
            <v>E150</v>
          </cell>
          <cell r="BD658">
            <v>0</v>
          </cell>
          <cell r="BL658">
            <v>652.65</v>
          </cell>
          <cell r="BN658">
            <v>652.65</v>
          </cell>
          <cell r="BO658">
            <v>652.65</v>
          </cell>
          <cell r="CB658">
            <v>0</v>
          </cell>
        </row>
        <row r="659">
          <cell r="F659">
            <v>0</v>
          </cell>
          <cell r="L659">
            <v>0</v>
          </cell>
          <cell r="O659" t="str">
            <v/>
          </cell>
          <cell r="BD659">
            <v>0</v>
          </cell>
          <cell r="BN659">
            <v>0</v>
          </cell>
          <cell r="BO659">
            <v>0</v>
          </cell>
          <cell r="CB659">
            <v>0</v>
          </cell>
        </row>
        <row r="660">
          <cell r="F660">
            <v>0</v>
          </cell>
          <cell r="L660">
            <v>0</v>
          </cell>
          <cell r="O660" t="str">
            <v/>
          </cell>
          <cell r="BD660">
            <v>0</v>
          </cell>
          <cell r="BN660">
            <v>0</v>
          </cell>
          <cell r="BO660">
            <v>0</v>
          </cell>
          <cell r="CB660">
            <v>0</v>
          </cell>
        </row>
        <row r="661">
          <cell r="F661">
            <v>0</v>
          </cell>
          <cell r="L661">
            <v>0</v>
          </cell>
          <cell r="O661" t="str">
            <v>E150</v>
          </cell>
          <cell r="BD661">
            <v>0</v>
          </cell>
          <cell r="BN661">
            <v>0</v>
          </cell>
          <cell r="BO661">
            <v>0</v>
          </cell>
          <cell r="CB661">
            <v>0</v>
          </cell>
        </row>
        <row r="662">
          <cell r="F662">
            <v>0</v>
          </cell>
          <cell r="L662">
            <v>0</v>
          </cell>
          <cell r="O662" t="str">
            <v/>
          </cell>
          <cell r="BD662">
            <v>0</v>
          </cell>
          <cell r="BN662">
            <v>0</v>
          </cell>
          <cell r="BO662">
            <v>0</v>
          </cell>
          <cell r="CB662">
            <v>0</v>
          </cell>
        </row>
        <row r="663">
          <cell r="F663">
            <v>0</v>
          </cell>
          <cell r="L663">
            <v>0</v>
          </cell>
          <cell r="O663" t="str">
            <v/>
          </cell>
          <cell r="BD663">
            <v>0</v>
          </cell>
          <cell r="BN663">
            <v>0</v>
          </cell>
          <cell r="BO663">
            <v>0</v>
          </cell>
          <cell r="CB663">
            <v>0</v>
          </cell>
        </row>
        <row r="664">
          <cell r="F664">
            <v>0</v>
          </cell>
          <cell r="L664">
            <v>0</v>
          </cell>
          <cell r="O664" t="str">
            <v>E150</v>
          </cell>
          <cell r="BD664">
            <v>0</v>
          </cell>
          <cell r="BL664">
            <v>7.61</v>
          </cell>
          <cell r="BN664">
            <v>7.61</v>
          </cell>
          <cell r="BO664">
            <v>7.61</v>
          </cell>
          <cell r="CB664">
            <v>0</v>
          </cell>
        </row>
        <row r="665">
          <cell r="F665">
            <v>0</v>
          </cell>
          <cell r="L665">
            <v>0</v>
          </cell>
          <cell r="O665" t="str">
            <v/>
          </cell>
          <cell r="BD665">
            <v>0</v>
          </cell>
          <cell r="BN665">
            <v>0</v>
          </cell>
          <cell r="BO665">
            <v>0</v>
          </cell>
          <cell r="CB665">
            <v>0</v>
          </cell>
        </row>
        <row r="666">
          <cell r="F666">
            <v>0</v>
          </cell>
          <cell r="L666">
            <v>0</v>
          </cell>
          <cell r="O666" t="str">
            <v>E150</v>
          </cell>
          <cell r="BD666">
            <v>0</v>
          </cell>
          <cell r="BN666">
            <v>0</v>
          </cell>
          <cell r="BO666">
            <v>0</v>
          </cell>
          <cell r="CB666">
            <v>0</v>
          </cell>
        </row>
        <row r="667">
          <cell r="F667">
            <v>0</v>
          </cell>
          <cell r="L667">
            <v>0</v>
          </cell>
          <cell r="O667" t="str">
            <v/>
          </cell>
          <cell r="BD667">
            <v>0</v>
          </cell>
          <cell r="BN667">
            <v>0</v>
          </cell>
          <cell r="BO667">
            <v>0</v>
          </cell>
          <cell r="CB667">
            <v>0</v>
          </cell>
        </row>
        <row r="668">
          <cell r="F668">
            <v>0</v>
          </cell>
          <cell r="L668">
            <v>0</v>
          </cell>
          <cell r="O668" t="str">
            <v>E150</v>
          </cell>
          <cell r="BD668">
            <v>0</v>
          </cell>
          <cell r="BL668">
            <v>174</v>
          </cell>
          <cell r="BN668">
            <v>328</v>
          </cell>
          <cell r="BO668">
            <v>328</v>
          </cell>
          <cell r="CB668">
            <v>0</v>
          </cell>
        </row>
        <row r="669">
          <cell r="F669">
            <v>0</v>
          </cell>
          <cell r="L669">
            <v>0</v>
          </cell>
          <cell r="O669" t="str">
            <v/>
          </cell>
          <cell r="BD669">
            <v>0</v>
          </cell>
          <cell r="BN669">
            <v>0</v>
          </cell>
          <cell r="BO669">
            <v>0</v>
          </cell>
          <cell r="CB669">
            <v>0</v>
          </cell>
        </row>
        <row r="670">
          <cell r="F670">
            <v>0</v>
          </cell>
          <cell r="L670">
            <v>0</v>
          </cell>
          <cell r="O670" t="str">
            <v>E150</v>
          </cell>
          <cell r="BD670">
            <v>617.59</v>
          </cell>
          <cell r="BL670">
            <v>54317.15</v>
          </cell>
          <cell r="BN670">
            <v>54317.15</v>
          </cell>
          <cell r="BO670">
            <v>76309.649999999994</v>
          </cell>
          <cell r="CB670">
            <v>21992.499999999993</v>
          </cell>
        </row>
        <row r="671">
          <cell r="F671">
            <v>0</v>
          </cell>
          <cell r="L671">
            <v>0</v>
          </cell>
          <cell r="O671" t="str">
            <v/>
          </cell>
          <cell r="BD671">
            <v>0</v>
          </cell>
          <cell r="BN671">
            <v>0</v>
          </cell>
          <cell r="BO671">
            <v>0</v>
          </cell>
          <cell r="CB671">
            <v>0</v>
          </cell>
        </row>
        <row r="672">
          <cell r="F672">
            <v>0</v>
          </cell>
          <cell r="L672">
            <v>0</v>
          </cell>
          <cell r="O672" t="str">
            <v/>
          </cell>
          <cell r="BD672">
            <v>0</v>
          </cell>
          <cell r="BN672">
            <v>0</v>
          </cell>
          <cell r="BO672">
            <v>0</v>
          </cell>
          <cell r="CB672">
            <v>0</v>
          </cell>
        </row>
        <row r="673">
          <cell r="F673">
            <v>0</v>
          </cell>
          <cell r="L673">
            <v>0</v>
          </cell>
          <cell r="O673" t="str">
            <v/>
          </cell>
          <cell r="BD673">
            <v>0</v>
          </cell>
          <cell r="BN673">
            <v>0</v>
          </cell>
          <cell r="BO673">
            <v>0</v>
          </cell>
          <cell r="CB673">
            <v>0</v>
          </cell>
        </row>
        <row r="674">
          <cell r="F674">
            <v>0</v>
          </cell>
          <cell r="L674">
            <v>0</v>
          </cell>
          <cell r="O674" t="str">
            <v/>
          </cell>
          <cell r="BD674">
            <v>0</v>
          </cell>
          <cell r="BN674">
            <v>0</v>
          </cell>
          <cell r="BO674">
            <v>0</v>
          </cell>
          <cell r="CB674">
            <v>0</v>
          </cell>
        </row>
        <row r="675">
          <cell r="F675">
            <v>0</v>
          </cell>
          <cell r="L675">
            <v>0</v>
          </cell>
          <cell r="O675" t="str">
            <v/>
          </cell>
          <cell r="BD675">
            <v>0</v>
          </cell>
          <cell r="BN675">
            <v>0</v>
          </cell>
          <cell r="BO675">
            <v>0</v>
          </cell>
          <cell r="CB675">
            <v>0</v>
          </cell>
        </row>
        <row r="676">
          <cell r="F676">
            <v>0</v>
          </cell>
          <cell r="L676">
            <v>0</v>
          </cell>
          <cell r="O676" t="str">
            <v/>
          </cell>
          <cell r="BD676">
            <v>0</v>
          </cell>
          <cell r="BN676">
            <v>0</v>
          </cell>
          <cell r="BO676">
            <v>0</v>
          </cell>
          <cell r="CB676">
            <v>0</v>
          </cell>
        </row>
        <row r="677">
          <cell r="F677">
            <v>0</v>
          </cell>
          <cell r="L677">
            <v>0</v>
          </cell>
          <cell r="O677" t="str">
            <v/>
          </cell>
          <cell r="BD677">
            <v>0</v>
          </cell>
          <cell r="BN677">
            <v>0</v>
          </cell>
          <cell r="BO677">
            <v>0</v>
          </cell>
          <cell r="CB677">
            <v>0</v>
          </cell>
        </row>
        <row r="678">
          <cell r="F678">
            <v>0</v>
          </cell>
          <cell r="L678">
            <v>0</v>
          </cell>
          <cell r="O678" t="str">
            <v/>
          </cell>
          <cell r="BD678">
            <v>0</v>
          </cell>
          <cell r="BN678">
            <v>0</v>
          </cell>
          <cell r="BO678">
            <v>0</v>
          </cell>
          <cell r="CB678">
            <v>0</v>
          </cell>
        </row>
        <row r="679">
          <cell r="F679">
            <v>0</v>
          </cell>
          <cell r="L679">
            <v>0</v>
          </cell>
          <cell r="O679" t="str">
            <v/>
          </cell>
          <cell r="BD679">
            <v>0</v>
          </cell>
          <cell r="BN679">
            <v>0</v>
          </cell>
          <cell r="BO679">
            <v>0</v>
          </cell>
          <cell r="CB679">
            <v>0</v>
          </cell>
        </row>
        <row r="680">
          <cell r="F680">
            <v>0</v>
          </cell>
          <cell r="L680">
            <v>0</v>
          </cell>
          <cell r="O680" t="str">
            <v/>
          </cell>
          <cell r="BD680">
            <v>0</v>
          </cell>
          <cell r="BN680">
            <v>0</v>
          </cell>
          <cell r="BO680">
            <v>0</v>
          </cell>
          <cell r="CB680">
            <v>0</v>
          </cell>
        </row>
        <row r="681">
          <cell r="F681">
            <v>0</v>
          </cell>
          <cell r="L681">
            <v>0</v>
          </cell>
          <cell r="O681" t="str">
            <v/>
          </cell>
          <cell r="BD681">
            <v>0</v>
          </cell>
          <cell r="BN681">
            <v>0</v>
          </cell>
          <cell r="BO681">
            <v>0</v>
          </cell>
          <cell r="CB681">
            <v>0</v>
          </cell>
        </row>
        <row r="682">
          <cell r="F682">
            <v>0</v>
          </cell>
          <cell r="L682">
            <v>0</v>
          </cell>
          <cell r="O682" t="str">
            <v/>
          </cell>
          <cell r="BD682">
            <v>0</v>
          </cell>
          <cell r="BN682">
            <v>0</v>
          </cell>
          <cell r="BO682">
            <v>0</v>
          </cell>
          <cell r="CB682">
            <v>0</v>
          </cell>
        </row>
        <row r="683">
          <cell r="F683">
            <v>0</v>
          </cell>
          <cell r="L683">
            <v>0</v>
          </cell>
          <cell r="O683" t="str">
            <v/>
          </cell>
          <cell r="BD683">
            <v>0</v>
          </cell>
          <cell r="BN683">
            <v>0</v>
          </cell>
          <cell r="BO683">
            <v>0</v>
          </cell>
          <cell r="CB683">
            <v>0</v>
          </cell>
        </row>
        <row r="684">
          <cell r="F684">
            <v>0</v>
          </cell>
          <cell r="L684">
            <v>0</v>
          </cell>
          <cell r="O684" t="str">
            <v/>
          </cell>
          <cell r="BD684">
            <v>0</v>
          </cell>
          <cell r="BN684">
            <v>0</v>
          </cell>
          <cell r="BO684">
            <v>0</v>
          </cell>
          <cell r="CB684">
            <v>0</v>
          </cell>
        </row>
        <row r="685">
          <cell r="F685">
            <v>0</v>
          </cell>
          <cell r="L685">
            <v>0</v>
          </cell>
          <cell r="O685" t="str">
            <v/>
          </cell>
          <cell r="BD685">
            <v>0</v>
          </cell>
          <cell r="BN685">
            <v>0</v>
          </cell>
          <cell r="BO685">
            <v>0</v>
          </cell>
          <cell r="CB685">
            <v>0</v>
          </cell>
        </row>
        <row r="686">
          <cell r="F686">
            <v>0</v>
          </cell>
          <cell r="L686">
            <v>0</v>
          </cell>
          <cell r="O686" t="str">
            <v/>
          </cell>
          <cell r="BD686">
            <v>0</v>
          </cell>
          <cell r="BN686">
            <v>0</v>
          </cell>
          <cell r="BO686">
            <v>0</v>
          </cell>
          <cell r="CB686">
            <v>0</v>
          </cell>
        </row>
        <row r="687">
          <cell r="F687">
            <v>0</v>
          </cell>
          <cell r="L687">
            <v>0</v>
          </cell>
          <cell r="O687" t="str">
            <v/>
          </cell>
          <cell r="BD687">
            <v>0</v>
          </cell>
          <cell r="BN687">
            <v>0</v>
          </cell>
          <cell r="BO687">
            <v>0</v>
          </cell>
          <cell r="CB687">
            <v>0</v>
          </cell>
        </row>
        <row r="688">
          <cell r="F688">
            <v>0</v>
          </cell>
          <cell r="L688">
            <v>0</v>
          </cell>
          <cell r="O688" t="str">
            <v/>
          </cell>
          <cell r="BD688">
            <v>0</v>
          </cell>
          <cell r="BN688">
            <v>0</v>
          </cell>
          <cell r="BO688">
            <v>0</v>
          </cell>
          <cell r="CB688">
            <v>0</v>
          </cell>
        </row>
        <row r="689">
          <cell r="F689">
            <v>0</v>
          </cell>
          <cell r="L689">
            <v>0</v>
          </cell>
          <cell r="O689" t="str">
            <v/>
          </cell>
          <cell r="BD689">
            <v>0</v>
          </cell>
          <cell r="BN689">
            <v>0</v>
          </cell>
          <cell r="BO689">
            <v>0</v>
          </cell>
          <cell r="CB689">
            <v>0</v>
          </cell>
        </row>
        <row r="690">
          <cell r="F690">
            <v>0</v>
          </cell>
          <cell r="L690">
            <v>0</v>
          </cell>
          <cell r="O690" t="str">
            <v/>
          </cell>
          <cell r="BD690">
            <v>0</v>
          </cell>
          <cell r="BN690">
            <v>0</v>
          </cell>
          <cell r="BO690">
            <v>0</v>
          </cell>
          <cell r="CB690">
            <v>0</v>
          </cell>
        </row>
        <row r="691">
          <cell r="F691">
            <v>0</v>
          </cell>
          <cell r="L691">
            <v>0</v>
          </cell>
          <cell r="O691" t="str">
            <v/>
          </cell>
          <cell r="BD691">
            <v>0</v>
          </cell>
          <cell r="BN691">
            <v>0</v>
          </cell>
          <cell r="BO691">
            <v>0</v>
          </cell>
          <cell r="CB691">
            <v>0</v>
          </cell>
        </row>
        <row r="692">
          <cell r="F692">
            <v>0</v>
          </cell>
          <cell r="L692">
            <v>0</v>
          </cell>
          <cell r="O692" t="str">
            <v/>
          </cell>
          <cell r="BD692">
            <v>0</v>
          </cell>
          <cell r="BN692">
            <v>0</v>
          </cell>
          <cell r="BO692">
            <v>0</v>
          </cell>
          <cell r="CB692">
            <v>0</v>
          </cell>
        </row>
        <row r="693">
          <cell r="F693">
            <v>0</v>
          </cell>
          <cell r="L693">
            <v>0</v>
          </cell>
          <cell r="O693" t="str">
            <v/>
          </cell>
          <cell r="BD693">
            <v>0</v>
          </cell>
          <cell r="BN693">
            <v>0</v>
          </cell>
          <cell r="BO693">
            <v>0</v>
          </cell>
          <cell r="CB693">
            <v>0</v>
          </cell>
        </row>
        <row r="694">
          <cell r="F694">
            <v>0</v>
          </cell>
          <cell r="L694">
            <v>0</v>
          </cell>
          <cell r="O694" t="str">
            <v/>
          </cell>
          <cell r="BD694">
            <v>0</v>
          </cell>
          <cell r="BN694">
            <v>0</v>
          </cell>
          <cell r="BO694">
            <v>0</v>
          </cell>
          <cell r="CB694">
            <v>0</v>
          </cell>
        </row>
        <row r="695">
          <cell r="F695">
            <v>0</v>
          </cell>
          <cell r="L695">
            <v>0</v>
          </cell>
          <cell r="O695" t="str">
            <v/>
          </cell>
          <cell r="BD695">
            <v>0</v>
          </cell>
          <cell r="BN695">
            <v>0</v>
          </cell>
          <cell r="BO695">
            <v>0</v>
          </cell>
          <cell r="CB695">
            <v>0</v>
          </cell>
        </row>
        <row r="696">
          <cell r="F696">
            <v>0</v>
          </cell>
          <cell r="L696">
            <v>0</v>
          </cell>
          <cell r="O696" t="str">
            <v/>
          </cell>
          <cell r="BD696">
            <v>0</v>
          </cell>
          <cell r="BN696">
            <v>0</v>
          </cell>
          <cell r="BO696">
            <v>0</v>
          </cell>
          <cell r="CB696">
            <v>0</v>
          </cell>
        </row>
        <row r="697">
          <cell r="F697">
            <v>0</v>
          </cell>
          <cell r="L697">
            <v>0</v>
          </cell>
          <cell r="O697" t="str">
            <v/>
          </cell>
          <cell r="BD697">
            <v>0</v>
          </cell>
          <cell r="BN697">
            <v>0</v>
          </cell>
          <cell r="BO697">
            <v>0</v>
          </cell>
          <cell r="CB697">
            <v>0</v>
          </cell>
        </row>
        <row r="698">
          <cell r="F698">
            <v>0</v>
          </cell>
          <cell r="L698">
            <v>0</v>
          </cell>
          <cell r="O698" t="str">
            <v/>
          </cell>
          <cell r="BD698">
            <v>0</v>
          </cell>
          <cell r="BN698">
            <v>0</v>
          </cell>
          <cell r="BO698">
            <v>0</v>
          </cell>
          <cell r="CB698">
            <v>0</v>
          </cell>
        </row>
        <row r="699">
          <cell r="F699">
            <v>0</v>
          </cell>
          <cell r="L699">
            <v>0</v>
          </cell>
          <cell r="O699" t="str">
            <v/>
          </cell>
          <cell r="BD699">
            <v>0</v>
          </cell>
          <cell r="BN699">
            <v>0</v>
          </cell>
          <cell r="BO699">
            <v>0</v>
          </cell>
          <cell r="CB699">
            <v>0</v>
          </cell>
        </row>
        <row r="700">
          <cell r="F700">
            <v>0</v>
          </cell>
          <cell r="L700">
            <v>0</v>
          </cell>
          <cell r="O700" t="str">
            <v/>
          </cell>
          <cell r="BD700">
            <v>0</v>
          </cell>
          <cell r="BN700">
            <v>0</v>
          </cell>
          <cell r="BO700">
            <v>0</v>
          </cell>
          <cell r="CB700">
            <v>0</v>
          </cell>
        </row>
        <row r="701">
          <cell r="F701">
            <v>0</v>
          </cell>
          <cell r="L701">
            <v>0</v>
          </cell>
          <cell r="O701" t="str">
            <v/>
          </cell>
          <cell r="BD701">
            <v>0</v>
          </cell>
          <cell r="BN701">
            <v>0</v>
          </cell>
          <cell r="BO701">
            <v>0</v>
          </cell>
          <cell r="CB701">
            <v>0</v>
          </cell>
        </row>
        <row r="702">
          <cell r="F702">
            <v>0</v>
          </cell>
          <cell r="L702">
            <v>0</v>
          </cell>
          <cell r="O702" t="str">
            <v/>
          </cell>
          <cell r="BD702">
            <v>0</v>
          </cell>
          <cell r="BN702">
            <v>0</v>
          </cell>
          <cell r="BO702">
            <v>0</v>
          </cell>
          <cell r="CB702">
            <v>0</v>
          </cell>
        </row>
        <row r="703">
          <cell r="F703">
            <v>0</v>
          </cell>
          <cell r="L703">
            <v>0</v>
          </cell>
          <cell r="O703" t="str">
            <v/>
          </cell>
          <cell r="BD703">
            <v>0</v>
          </cell>
          <cell r="BN703">
            <v>0</v>
          </cell>
          <cell r="BO703">
            <v>0</v>
          </cell>
          <cell r="CB703">
            <v>0</v>
          </cell>
        </row>
        <row r="704">
          <cell r="F704">
            <v>738.35</v>
          </cell>
          <cell r="L704">
            <v>-738.35</v>
          </cell>
          <cell r="O704" t="str">
            <v>E150</v>
          </cell>
          <cell r="BD704">
            <v>0</v>
          </cell>
          <cell r="BL704">
            <v>-527.66999999999996</v>
          </cell>
          <cell r="BN704">
            <v>-1576.46</v>
          </cell>
          <cell r="BO704">
            <v>-1576.46</v>
          </cell>
          <cell r="CB704">
            <v>0</v>
          </cell>
        </row>
        <row r="705">
          <cell r="F705">
            <v>0</v>
          </cell>
          <cell r="L705">
            <v>0</v>
          </cell>
          <cell r="O705" t="str">
            <v/>
          </cell>
          <cell r="BD705">
            <v>0</v>
          </cell>
          <cell r="BN705">
            <v>0</v>
          </cell>
          <cell r="BO705">
            <v>0</v>
          </cell>
          <cell r="CB705">
            <v>0</v>
          </cell>
        </row>
        <row r="706">
          <cell r="F706">
            <v>0</v>
          </cell>
          <cell r="L706">
            <v>0</v>
          </cell>
          <cell r="O706" t="str">
            <v/>
          </cell>
          <cell r="BD706">
            <v>0</v>
          </cell>
          <cell r="BN706">
            <v>0</v>
          </cell>
          <cell r="BO706">
            <v>0</v>
          </cell>
          <cell r="CB706">
            <v>0</v>
          </cell>
        </row>
        <row r="707">
          <cell r="F707">
            <v>0</v>
          </cell>
          <cell r="L707">
            <v>0</v>
          </cell>
          <cell r="O707" t="str">
            <v/>
          </cell>
          <cell r="BD707">
            <v>0</v>
          </cell>
          <cell r="BN707">
            <v>0</v>
          </cell>
          <cell r="BO707">
            <v>0</v>
          </cell>
          <cell r="CB707">
            <v>0</v>
          </cell>
        </row>
        <row r="708">
          <cell r="F708">
            <v>0</v>
          </cell>
          <cell r="L708">
            <v>0</v>
          </cell>
          <cell r="O708" t="str">
            <v/>
          </cell>
          <cell r="BD708">
            <v>0</v>
          </cell>
          <cell r="BN708">
            <v>0</v>
          </cell>
          <cell r="BO708">
            <v>0</v>
          </cell>
          <cell r="CB708">
            <v>0</v>
          </cell>
        </row>
        <row r="709">
          <cell r="F709">
            <v>0</v>
          </cell>
          <cell r="L709">
            <v>0</v>
          </cell>
          <cell r="O709" t="str">
            <v/>
          </cell>
          <cell r="BD709">
            <v>0</v>
          </cell>
          <cell r="BN709">
            <v>0</v>
          </cell>
          <cell r="BO709">
            <v>0</v>
          </cell>
          <cell r="CB709">
            <v>0</v>
          </cell>
        </row>
        <row r="710">
          <cell r="F710">
            <v>0</v>
          </cell>
          <cell r="L710">
            <v>0</v>
          </cell>
          <cell r="O710" t="str">
            <v/>
          </cell>
          <cell r="BD710">
            <v>0</v>
          </cell>
          <cell r="BN710">
            <v>0</v>
          </cell>
          <cell r="BO710">
            <v>0</v>
          </cell>
          <cell r="CB710">
            <v>0</v>
          </cell>
        </row>
        <row r="711">
          <cell r="F711">
            <v>0</v>
          </cell>
          <cell r="L711">
            <v>0</v>
          </cell>
          <cell r="O711" t="str">
            <v/>
          </cell>
          <cell r="BD711">
            <v>0</v>
          </cell>
          <cell r="BN711">
            <v>0</v>
          </cell>
          <cell r="BO711">
            <v>0</v>
          </cell>
          <cell r="CB711">
            <v>0</v>
          </cell>
        </row>
        <row r="712">
          <cell r="F712">
            <v>0</v>
          </cell>
          <cell r="L712">
            <v>0</v>
          </cell>
          <cell r="O712" t="str">
            <v/>
          </cell>
          <cell r="BD712">
            <v>0</v>
          </cell>
          <cell r="BN712">
            <v>0</v>
          </cell>
          <cell r="BO712">
            <v>0</v>
          </cell>
          <cell r="CB712">
            <v>0</v>
          </cell>
        </row>
        <row r="713">
          <cell r="F713">
            <v>0</v>
          </cell>
          <cell r="L713">
            <v>0</v>
          </cell>
          <cell r="O713" t="str">
            <v/>
          </cell>
          <cell r="BD713">
            <v>0</v>
          </cell>
          <cell r="BN713">
            <v>0</v>
          </cell>
          <cell r="BO713">
            <v>0</v>
          </cell>
          <cell r="CB713">
            <v>0</v>
          </cell>
        </row>
        <row r="714">
          <cell r="F714">
            <v>0</v>
          </cell>
          <cell r="L714">
            <v>0</v>
          </cell>
          <cell r="O714" t="str">
            <v/>
          </cell>
          <cell r="BD714">
            <v>0</v>
          </cell>
          <cell r="BN714">
            <v>0</v>
          </cell>
          <cell r="BO714">
            <v>0</v>
          </cell>
          <cell r="CB714">
            <v>0</v>
          </cell>
        </row>
        <row r="715">
          <cell r="F715">
            <v>0</v>
          </cell>
          <cell r="L715">
            <v>0</v>
          </cell>
          <cell r="O715" t="str">
            <v/>
          </cell>
          <cell r="BD715">
            <v>0</v>
          </cell>
          <cell r="BN715">
            <v>0</v>
          </cell>
          <cell r="BO715">
            <v>0</v>
          </cell>
          <cell r="CB715">
            <v>0</v>
          </cell>
        </row>
        <row r="716">
          <cell r="F716">
            <v>0</v>
          </cell>
          <cell r="L716">
            <v>0</v>
          </cell>
          <cell r="O716" t="str">
            <v>E150</v>
          </cell>
          <cell r="BD716">
            <v>0</v>
          </cell>
          <cell r="BL716">
            <v>2.48</v>
          </cell>
          <cell r="BN716">
            <v>2.48</v>
          </cell>
          <cell r="BO716">
            <v>2.48</v>
          </cell>
          <cell r="CB716">
            <v>0</v>
          </cell>
        </row>
        <row r="717">
          <cell r="F717">
            <v>0</v>
          </cell>
          <cell r="L717">
            <v>0</v>
          </cell>
          <cell r="O717" t="str">
            <v>E150</v>
          </cell>
          <cell r="BD717">
            <v>0</v>
          </cell>
          <cell r="BL717">
            <v>1499.94</v>
          </cell>
          <cell r="BN717">
            <v>1499.94</v>
          </cell>
          <cell r="BO717">
            <v>1499.94</v>
          </cell>
          <cell r="CB717">
            <v>0</v>
          </cell>
        </row>
        <row r="718">
          <cell r="F718">
            <v>0</v>
          </cell>
          <cell r="L718">
            <v>0</v>
          </cell>
          <cell r="O718" t="str">
            <v/>
          </cell>
          <cell r="BD718">
            <v>0</v>
          </cell>
          <cell r="BN718">
            <v>0</v>
          </cell>
          <cell r="BO718">
            <v>0</v>
          </cell>
          <cell r="CB718">
            <v>0</v>
          </cell>
        </row>
        <row r="719">
          <cell r="F719">
            <v>0</v>
          </cell>
          <cell r="L719">
            <v>0</v>
          </cell>
          <cell r="O719" t="str">
            <v/>
          </cell>
          <cell r="BD719">
            <v>0</v>
          </cell>
          <cell r="BN719">
            <v>0</v>
          </cell>
          <cell r="BO719">
            <v>0</v>
          </cell>
          <cell r="CB719">
            <v>0</v>
          </cell>
        </row>
        <row r="720">
          <cell r="F720">
            <v>0</v>
          </cell>
          <cell r="L720">
            <v>0</v>
          </cell>
          <cell r="O720" t="str">
            <v/>
          </cell>
          <cell r="BD720">
            <v>0</v>
          </cell>
          <cell r="BN720">
            <v>0</v>
          </cell>
          <cell r="BO720">
            <v>0</v>
          </cell>
          <cell r="CB720">
            <v>0</v>
          </cell>
        </row>
        <row r="721">
          <cell r="F721">
            <v>0</v>
          </cell>
          <cell r="L721">
            <v>0</v>
          </cell>
          <cell r="O721" t="str">
            <v/>
          </cell>
          <cell r="BD721">
            <v>0</v>
          </cell>
          <cell r="BN721">
            <v>0</v>
          </cell>
          <cell r="BO721">
            <v>0</v>
          </cell>
          <cell r="CB721">
            <v>0</v>
          </cell>
        </row>
        <row r="722">
          <cell r="F722">
            <v>5.79</v>
          </cell>
          <cell r="L722">
            <v>5.79</v>
          </cell>
          <cell r="O722" t="str">
            <v>E150</v>
          </cell>
          <cell r="BD722">
            <v>0</v>
          </cell>
          <cell r="BN722">
            <v>0</v>
          </cell>
          <cell r="BO722">
            <v>0</v>
          </cell>
          <cell r="CB722">
            <v>0</v>
          </cell>
        </row>
        <row r="723">
          <cell r="F723">
            <v>0</v>
          </cell>
          <cell r="L723">
            <v>0</v>
          </cell>
          <cell r="O723" t="str">
            <v/>
          </cell>
          <cell r="BD723">
            <v>0</v>
          </cell>
          <cell r="BN723">
            <v>0</v>
          </cell>
          <cell r="BO723">
            <v>0</v>
          </cell>
          <cell r="CB723">
            <v>0</v>
          </cell>
        </row>
        <row r="724">
          <cell r="F724">
            <v>0</v>
          </cell>
          <cell r="L724">
            <v>0</v>
          </cell>
          <cell r="O724" t="str">
            <v/>
          </cell>
          <cell r="BD724">
            <v>0</v>
          </cell>
          <cell r="BN724">
            <v>0</v>
          </cell>
          <cell r="BO724">
            <v>0</v>
          </cell>
          <cell r="CB724">
            <v>0</v>
          </cell>
        </row>
        <row r="725">
          <cell r="F725">
            <v>0</v>
          </cell>
          <cell r="L725">
            <v>0</v>
          </cell>
          <cell r="O725" t="str">
            <v/>
          </cell>
          <cell r="BD725">
            <v>0</v>
          </cell>
          <cell r="BN725">
            <v>0</v>
          </cell>
          <cell r="BO725">
            <v>0</v>
          </cell>
          <cell r="CB725">
            <v>0</v>
          </cell>
        </row>
        <row r="726">
          <cell r="F726">
            <v>0</v>
          </cell>
          <cell r="L726">
            <v>0</v>
          </cell>
          <cell r="O726" t="str">
            <v/>
          </cell>
          <cell r="BD726">
            <v>0</v>
          </cell>
          <cell r="BN726">
            <v>0</v>
          </cell>
          <cell r="BO726">
            <v>0</v>
          </cell>
          <cell r="CB726">
            <v>0</v>
          </cell>
        </row>
        <row r="727">
          <cell r="F727">
            <v>0</v>
          </cell>
          <cell r="L727">
            <v>0</v>
          </cell>
          <cell r="O727" t="str">
            <v/>
          </cell>
          <cell r="BD727">
            <v>0</v>
          </cell>
          <cell r="BN727">
            <v>0</v>
          </cell>
          <cell r="BO727">
            <v>0</v>
          </cell>
          <cell r="CB727">
            <v>0</v>
          </cell>
        </row>
        <row r="728">
          <cell r="F728">
            <v>306.67</v>
          </cell>
          <cell r="L728">
            <v>306.67</v>
          </cell>
          <cell r="O728" t="str">
            <v>E150</v>
          </cell>
          <cell r="BD728">
            <v>126.2</v>
          </cell>
          <cell r="BL728">
            <v>1765.42</v>
          </cell>
          <cell r="BN728">
            <v>2254.8200000000002</v>
          </cell>
          <cell r="BO728">
            <v>2279.54</v>
          </cell>
          <cell r="CB728">
            <v>24.7199999999998</v>
          </cell>
        </row>
        <row r="729">
          <cell r="F729">
            <v>0</v>
          </cell>
          <cell r="L729">
            <v>0</v>
          </cell>
          <cell r="O729" t="str">
            <v/>
          </cell>
          <cell r="BD729">
            <v>0</v>
          </cell>
          <cell r="BN729">
            <v>0</v>
          </cell>
          <cell r="BO729">
            <v>0</v>
          </cell>
          <cell r="CB729">
            <v>0</v>
          </cell>
        </row>
        <row r="730">
          <cell r="F730">
            <v>0</v>
          </cell>
          <cell r="L730">
            <v>0</v>
          </cell>
          <cell r="O730" t="str">
            <v/>
          </cell>
          <cell r="BD730">
            <v>0</v>
          </cell>
          <cell r="BN730">
            <v>0</v>
          </cell>
          <cell r="BO730">
            <v>0</v>
          </cell>
          <cell r="CB730">
            <v>0</v>
          </cell>
        </row>
        <row r="731">
          <cell r="F731">
            <v>0</v>
          </cell>
          <cell r="L731">
            <v>0</v>
          </cell>
          <cell r="O731" t="str">
            <v/>
          </cell>
          <cell r="BD731">
            <v>0</v>
          </cell>
          <cell r="BN731">
            <v>0</v>
          </cell>
          <cell r="BO731">
            <v>0</v>
          </cell>
          <cell r="CB731">
            <v>0</v>
          </cell>
        </row>
        <row r="732">
          <cell r="F732">
            <v>0</v>
          </cell>
          <cell r="L732">
            <v>0</v>
          </cell>
          <cell r="O732" t="str">
            <v/>
          </cell>
          <cell r="BD732">
            <v>0</v>
          </cell>
          <cell r="BN732">
            <v>0</v>
          </cell>
          <cell r="BO732">
            <v>0</v>
          </cell>
          <cell r="CB732">
            <v>0</v>
          </cell>
        </row>
        <row r="733">
          <cell r="F733">
            <v>0</v>
          </cell>
          <cell r="L733">
            <v>0</v>
          </cell>
          <cell r="O733" t="str">
            <v/>
          </cell>
          <cell r="BD733">
            <v>0</v>
          </cell>
          <cell r="BN733">
            <v>0</v>
          </cell>
          <cell r="BO733">
            <v>0</v>
          </cell>
          <cell r="CB733">
            <v>0</v>
          </cell>
        </row>
        <row r="734">
          <cell r="F734">
            <v>0</v>
          </cell>
          <cell r="L734">
            <v>0</v>
          </cell>
          <cell r="O734" t="str">
            <v/>
          </cell>
          <cell r="BD734">
            <v>0</v>
          </cell>
          <cell r="BN734">
            <v>0</v>
          </cell>
          <cell r="BO734">
            <v>0</v>
          </cell>
          <cell r="CB734">
            <v>0</v>
          </cell>
        </row>
        <row r="735">
          <cell r="F735">
            <v>0</v>
          </cell>
          <cell r="L735">
            <v>0</v>
          </cell>
          <cell r="O735" t="str">
            <v/>
          </cell>
          <cell r="BD735">
            <v>0</v>
          </cell>
          <cell r="BN735">
            <v>0</v>
          </cell>
          <cell r="BO735">
            <v>0</v>
          </cell>
          <cell r="CB735">
            <v>0</v>
          </cell>
        </row>
        <row r="736">
          <cell r="F736">
            <v>0</v>
          </cell>
          <cell r="L736">
            <v>0</v>
          </cell>
          <cell r="O736" t="str">
            <v/>
          </cell>
          <cell r="BD736">
            <v>0</v>
          </cell>
          <cell r="BN736">
            <v>0</v>
          </cell>
          <cell r="BO736">
            <v>0</v>
          </cell>
          <cell r="CB736">
            <v>0</v>
          </cell>
        </row>
        <row r="737">
          <cell r="F737">
            <v>0</v>
          </cell>
          <cell r="L737">
            <v>0</v>
          </cell>
          <cell r="O737" t="str">
            <v/>
          </cell>
          <cell r="BD737">
            <v>0</v>
          </cell>
          <cell r="BN737">
            <v>0</v>
          </cell>
          <cell r="BO737">
            <v>0</v>
          </cell>
          <cell r="CB737">
            <v>0</v>
          </cell>
        </row>
        <row r="738">
          <cell r="F738">
            <v>0</v>
          </cell>
          <cell r="L738">
            <v>0</v>
          </cell>
          <cell r="O738" t="str">
            <v/>
          </cell>
          <cell r="BD738">
            <v>0</v>
          </cell>
          <cell r="BN738">
            <v>0</v>
          </cell>
          <cell r="BO738">
            <v>0</v>
          </cell>
          <cell r="CB738">
            <v>0</v>
          </cell>
        </row>
        <row r="739">
          <cell r="F739">
            <v>0</v>
          </cell>
          <cell r="L739">
            <v>0</v>
          </cell>
          <cell r="O739" t="str">
            <v/>
          </cell>
          <cell r="BD739">
            <v>0</v>
          </cell>
          <cell r="BN739">
            <v>0</v>
          </cell>
          <cell r="BO739">
            <v>0</v>
          </cell>
          <cell r="CB739">
            <v>0</v>
          </cell>
        </row>
        <row r="740">
          <cell r="F740">
            <v>0</v>
          </cell>
          <cell r="L740">
            <v>0</v>
          </cell>
          <cell r="O740" t="str">
            <v/>
          </cell>
          <cell r="BD740">
            <v>0</v>
          </cell>
          <cell r="BN740">
            <v>0</v>
          </cell>
          <cell r="BO740">
            <v>0</v>
          </cell>
          <cell r="CB740">
            <v>0</v>
          </cell>
        </row>
        <row r="741">
          <cell r="F741">
            <v>0</v>
          </cell>
          <cell r="L741">
            <v>0</v>
          </cell>
          <cell r="O741" t="str">
            <v/>
          </cell>
          <cell r="BD741">
            <v>0</v>
          </cell>
          <cell r="BN741">
            <v>0</v>
          </cell>
          <cell r="BO741">
            <v>0</v>
          </cell>
          <cell r="CB741">
            <v>0</v>
          </cell>
        </row>
        <row r="742">
          <cell r="F742">
            <v>0</v>
          </cell>
          <cell r="L742">
            <v>0</v>
          </cell>
          <cell r="O742" t="str">
            <v/>
          </cell>
          <cell r="BD742">
            <v>0</v>
          </cell>
          <cell r="BN742">
            <v>0</v>
          </cell>
          <cell r="BO742">
            <v>0</v>
          </cell>
          <cell r="CB742">
            <v>0</v>
          </cell>
        </row>
        <row r="743">
          <cell r="F743">
            <v>0</v>
          </cell>
          <cell r="L743">
            <v>0</v>
          </cell>
          <cell r="O743" t="str">
            <v/>
          </cell>
          <cell r="BD743">
            <v>0</v>
          </cell>
          <cell r="BN743">
            <v>0</v>
          </cell>
          <cell r="BO743">
            <v>0</v>
          </cell>
          <cell r="CB743">
            <v>0</v>
          </cell>
        </row>
        <row r="744">
          <cell r="F744">
            <v>0</v>
          </cell>
          <cell r="L744">
            <v>0</v>
          </cell>
          <cell r="O744" t="str">
            <v/>
          </cell>
          <cell r="BD744">
            <v>0</v>
          </cell>
          <cell r="BN744">
            <v>0</v>
          </cell>
          <cell r="BO744">
            <v>0</v>
          </cell>
          <cell r="CB744">
            <v>0</v>
          </cell>
        </row>
        <row r="745">
          <cell r="F745">
            <v>0</v>
          </cell>
          <cell r="L745">
            <v>0</v>
          </cell>
          <cell r="O745" t="str">
            <v/>
          </cell>
          <cell r="BD745">
            <v>0</v>
          </cell>
          <cell r="BN745">
            <v>0</v>
          </cell>
          <cell r="BO745">
            <v>0</v>
          </cell>
          <cell r="CB745">
            <v>0</v>
          </cell>
        </row>
        <row r="746">
          <cell r="F746">
            <v>0</v>
          </cell>
          <cell r="L746">
            <v>0</v>
          </cell>
          <cell r="O746" t="str">
            <v/>
          </cell>
          <cell r="BD746">
            <v>0</v>
          </cell>
          <cell r="BN746">
            <v>0</v>
          </cell>
          <cell r="BO746">
            <v>0</v>
          </cell>
          <cell r="CB746">
            <v>0</v>
          </cell>
        </row>
        <row r="747">
          <cell r="F747">
            <v>0</v>
          </cell>
          <cell r="L747">
            <v>0</v>
          </cell>
          <cell r="O747" t="str">
            <v/>
          </cell>
          <cell r="BD747">
            <v>0</v>
          </cell>
          <cell r="BN747">
            <v>0</v>
          </cell>
          <cell r="BO747">
            <v>0</v>
          </cell>
          <cell r="CB747">
            <v>0</v>
          </cell>
        </row>
        <row r="748">
          <cell r="F748">
            <v>0</v>
          </cell>
          <cell r="L748">
            <v>0</v>
          </cell>
          <cell r="O748" t="str">
            <v/>
          </cell>
          <cell r="BD748">
            <v>0</v>
          </cell>
          <cell r="BN748">
            <v>0</v>
          </cell>
          <cell r="BO748">
            <v>0</v>
          </cell>
          <cell r="CB748">
            <v>0</v>
          </cell>
        </row>
        <row r="749">
          <cell r="F749">
            <v>0</v>
          </cell>
          <cell r="L749">
            <v>0</v>
          </cell>
          <cell r="O749" t="str">
            <v/>
          </cell>
          <cell r="BD749">
            <v>0</v>
          </cell>
          <cell r="BN749">
            <v>0</v>
          </cell>
          <cell r="BO749">
            <v>0</v>
          </cell>
          <cell r="CB749">
            <v>0</v>
          </cell>
        </row>
        <row r="750">
          <cell r="F750">
            <v>0</v>
          </cell>
          <cell r="L750">
            <v>0</v>
          </cell>
          <cell r="O750" t="str">
            <v/>
          </cell>
          <cell r="BD750">
            <v>0</v>
          </cell>
          <cell r="BN750">
            <v>0</v>
          </cell>
          <cell r="BO750">
            <v>0</v>
          </cell>
          <cell r="CB750">
            <v>0</v>
          </cell>
        </row>
        <row r="751">
          <cell r="F751">
            <v>0</v>
          </cell>
          <cell r="L751">
            <v>0</v>
          </cell>
          <cell r="O751" t="str">
            <v/>
          </cell>
          <cell r="BD751">
            <v>0</v>
          </cell>
          <cell r="BN751">
            <v>0</v>
          </cell>
          <cell r="BO751">
            <v>0</v>
          </cell>
          <cell r="CB751">
            <v>0</v>
          </cell>
        </row>
        <row r="752">
          <cell r="F752">
            <v>0</v>
          </cell>
          <cell r="L752">
            <v>0</v>
          </cell>
          <cell r="O752" t="str">
            <v/>
          </cell>
          <cell r="BD752">
            <v>0</v>
          </cell>
          <cell r="BN752">
            <v>0</v>
          </cell>
          <cell r="BO752">
            <v>0</v>
          </cell>
          <cell r="CB752">
            <v>0</v>
          </cell>
        </row>
        <row r="753">
          <cell r="F753">
            <v>0</v>
          </cell>
          <cell r="L753">
            <v>0</v>
          </cell>
          <cell r="O753" t="str">
            <v/>
          </cell>
          <cell r="BD753">
            <v>0</v>
          </cell>
          <cell r="BN753">
            <v>0</v>
          </cell>
          <cell r="BO753">
            <v>0</v>
          </cell>
          <cell r="CB753">
            <v>0</v>
          </cell>
        </row>
        <row r="754">
          <cell r="F754">
            <v>0</v>
          </cell>
          <cell r="L754">
            <v>0</v>
          </cell>
          <cell r="O754" t="str">
            <v/>
          </cell>
          <cell r="BD754">
            <v>0</v>
          </cell>
          <cell r="BN754">
            <v>0</v>
          </cell>
          <cell r="BO754">
            <v>0</v>
          </cell>
          <cell r="CB754">
            <v>0</v>
          </cell>
        </row>
        <row r="755">
          <cell r="F755">
            <v>0</v>
          </cell>
          <cell r="L755">
            <v>-122599.93</v>
          </cell>
          <cell r="O755" t="str">
            <v>E150</v>
          </cell>
          <cell r="BD755">
            <v>0</v>
          </cell>
          <cell r="BN755">
            <v>0</v>
          </cell>
          <cell r="BO755">
            <v>0</v>
          </cell>
          <cell r="CB755">
            <v>0</v>
          </cell>
        </row>
        <row r="756">
          <cell r="F756">
            <v>0</v>
          </cell>
          <cell r="L756">
            <v>0</v>
          </cell>
          <cell r="O756" t="str">
            <v/>
          </cell>
          <cell r="BD756">
            <v>0</v>
          </cell>
          <cell r="BN756">
            <v>0</v>
          </cell>
          <cell r="BO756">
            <v>0</v>
          </cell>
          <cell r="CB756">
            <v>0</v>
          </cell>
        </row>
        <row r="757">
          <cell r="F757">
            <v>0</v>
          </cell>
          <cell r="L757">
            <v>0</v>
          </cell>
          <cell r="O757" t="str">
            <v/>
          </cell>
          <cell r="BD757">
            <v>0</v>
          </cell>
          <cell r="BN757">
            <v>0</v>
          </cell>
          <cell r="BO757">
            <v>0</v>
          </cell>
          <cell r="CB757">
            <v>0</v>
          </cell>
        </row>
        <row r="758">
          <cell r="F758">
            <v>0</v>
          </cell>
          <cell r="L758">
            <v>0</v>
          </cell>
          <cell r="O758" t="str">
            <v/>
          </cell>
          <cell r="BD758">
            <v>0</v>
          </cell>
          <cell r="BN758">
            <v>0</v>
          </cell>
          <cell r="BO758">
            <v>0</v>
          </cell>
          <cell r="CB758">
            <v>0</v>
          </cell>
        </row>
        <row r="759">
          <cell r="F759">
            <v>0</v>
          </cell>
          <cell r="L759">
            <v>0</v>
          </cell>
          <cell r="O759" t="str">
            <v/>
          </cell>
          <cell r="BD759">
            <v>0</v>
          </cell>
          <cell r="BN759">
            <v>0</v>
          </cell>
          <cell r="BO759">
            <v>0</v>
          </cell>
          <cell r="CB759">
            <v>0</v>
          </cell>
        </row>
        <row r="760">
          <cell r="F760">
            <v>0</v>
          </cell>
          <cell r="L760">
            <v>0</v>
          </cell>
          <cell r="O760" t="str">
            <v/>
          </cell>
          <cell r="BD760">
            <v>0</v>
          </cell>
          <cell r="BN760">
            <v>0</v>
          </cell>
          <cell r="BO760">
            <v>0</v>
          </cell>
          <cell r="CB760">
            <v>0</v>
          </cell>
        </row>
        <row r="761">
          <cell r="F761">
            <v>0</v>
          </cell>
          <cell r="L761">
            <v>0</v>
          </cell>
          <cell r="O761" t="str">
            <v/>
          </cell>
          <cell r="BD761">
            <v>0</v>
          </cell>
          <cell r="BN761">
            <v>0</v>
          </cell>
          <cell r="BO761">
            <v>0</v>
          </cell>
          <cell r="CB761">
            <v>0</v>
          </cell>
        </row>
        <row r="762">
          <cell r="F762">
            <v>0</v>
          </cell>
          <cell r="L762">
            <v>0</v>
          </cell>
          <cell r="O762" t="str">
            <v/>
          </cell>
          <cell r="BD762">
            <v>0</v>
          </cell>
          <cell r="BN762">
            <v>0</v>
          </cell>
          <cell r="BO762">
            <v>0</v>
          </cell>
          <cell r="CB762">
            <v>0</v>
          </cell>
        </row>
        <row r="763">
          <cell r="F763">
            <v>0</v>
          </cell>
          <cell r="L763">
            <v>0</v>
          </cell>
          <cell r="O763" t="str">
            <v/>
          </cell>
          <cell r="BD763">
            <v>0</v>
          </cell>
          <cell r="BN763">
            <v>0</v>
          </cell>
          <cell r="BO763">
            <v>0</v>
          </cell>
          <cell r="CB763">
            <v>0</v>
          </cell>
        </row>
        <row r="764">
          <cell r="F764">
            <v>0</v>
          </cell>
          <cell r="L764">
            <v>0</v>
          </cell>
          <cell r="O764" t="str">
            <v/>
          </cell>
          <cell r="BD764">
            <v>0</v>
          </cell>
          <cell r="BN764">
            <v>0</v>
          </cell>
          <cell r="BO764">
            <v>0</v>
          </cell>
          <cell r="CB764">
            <v>0</v>
          </cell>
        </row>
        <row r="765">
          <cell r="F765">
            <v>0</v>
          </cell>
          <cell r="L765">
            <v>0</v>
          </cell>
          <cell r="O765" t="str">
            <v/>
          </cell>
          <cell r="BD765">
            <v>0</v>
          </cell>
          <cell r="BN765">
            <v>0</v>
          </cell>
          <cell r="BO765">
            <v>0</v>
          </cell>
          <cell r="CB765">
            <v>0</v>
          </cell>
        </row>
        <row r="766">
          <cell r="F766">
            <v>0</v>
          </cell>
          <cell r="L766">
            <v>0</v>
          </cell>
          <cell r="O766" t="str">
            <v/>
          </cell>
          <cell r="BD766">
            <v>0</v>
          </cell>
          <cell r="BN766">
            <v>0</v>
          </cell>
          <cell r="BO766">
            <v>0</v>
          </cell>
          <cell r="CB766">
            <v>0</v>
          </cell>
        </row>
        <row r="767">
          <cell r="F767">
            <v>0</v>
          </cell>
          <cell r="L767">
            <v>0</v>
          </cell>
          <cell r="O767" t="str">
            <v/>
          </cell>
          <cell r="BD767">
            <v>0</v>
          </cell>
          <cell r="BN767">
            <v>0</v>
          </cell>
          <cell r="BO767">
            <v>0</v>
          </cell>
          <cell r="CB767">
            <v>0</v>
          </cell>
        </row>
        <row r="768">
          <cell r="F768">
            <v>0</v>
          </cell>
          <cell r="L768">
            <v>0</v>
          </cell>
          <cell r="O768" t="str">
            <v/>
          </cell>
          <cell r="BD768">
            <v>0</v>
          </cell>
          <cell r="BN768">
            <v>0</v>
          </cell>
          <cell r="BO768">
            <v>0</v>
          </cell>
          <cell r="CB768">
            <v>0</v>
          </cell>
        </row>
        <row r="769">
          <cell r="F769">
            <v>160.47</v>
          </cell>
          <cell r="L769">
            <v>160.47</v>
          </cell>
          <cell r="O769" t="str">
            <v>E150</v>
          </cell>
          <cell r="BD769">
            <v>0</v>
          </cell>
          <cell r="BL769">
            <v>113.34999999999854</v>
          </cell>
          <cell r="BN769">
            <v>113.34999999999854</v>
          </cell>
          <cell r="BO769">
            <v>957.59999999999854</v>
          </cell>
          <cell r="CB769">
            <v>844.25</v>
          </cell>
        </row>
        <row r="770">
          <cell r="F770">
            <v>0</v>
          </cell>
          <cell r="L770">
            <v>0</v>
          </cell>
          <cell r="O770" t="str">
            <v/>
          </cell>
          <cell r="BD770">
            <v>0</v>
          </cell>
          <cell r="BN770">
            <v>0</v>
          </cell>
          <cell r="BO770">
            <v>0</v>
          </cell>
          <cell r="CB770">
            <v>0</v>
          </cell>
        </row>
        <row r="771">
          <cell r="F771">
            <v>0</v>
          </cell>
          <cell r="L771">
            <v>0</v>
          </cell>
          <cell r="O771" t="str">
            <v/>
          </cell>
          <cell r="BD771">
            <v>0</v>
          </cell>
          <cell r="BN771">
            <v>0</v>
          </cell>
          <cell r="BO771">
            <v>0</v>
          </cell>
          <cell r="CB771">
            <v>0</v>
          </cell>
        </row>
        <row r="772">
          <cell r="F772">
            <v>0</v>
          </cell>
          <cell r="L772">
            <v>0</v>
          </cell>
          <cell r="O772" t="str">
            <v/>
          </cell>
          <cell r="BD772">
            <v>0</v>
          </cell>
          <cell r="BN772">
            <v>0</v>
          </cell>
          <cell r="BO772">
            <v>0</v>
          </cell>
          <cell r="CB772">
            <v>0</v>
          </cell>
        </row>
        <row r="773">
          <cell r="F773">
            <v>0</v>
          </cell>
          <cell r="L773">
            <v>0</v>
          </cell>
          <cell r="O773" t="str">
            <v/>
          </cell>
          <cell r="BD773">
            <v>0</v>
          </cell>
          <cell r="BN773">
            <v>0</v>
          </cell>
          <cell r="BO773">
            <v>0</v>
          </cell>
          <cell r="CB773">
            <v>0</v>
          </cell>
        </row>
        <row r="774">
          <cell r="F774">
            <v>0</v>
          </cell>
          <cell r="L774">
            <v>0</v>
          </cell>
          <cell r="O774" t="str">
            <v/>
          </cell>
          <cell r="BD774">
            <v>0</v>
          </cell>
          <cell r="BN774">
            <v>0</v>
          </cell>
          <cell r="BO774">
            <v>0</v>
          </cell>
          <cell r="CB774">
            <v>0</v>
          </cell>
        </row>
        <row r="775">
          <cell r="F775">
            <v>0</v>
          </cell>
          <cell r="L775">
            <v>0</v>
          </cell>
          <cell r="O775" t="str">
            <v/>
          </cell>
          <cell r="BD775">
            <v>0</v>
          </cell>
          <cell r="BN775">
            <v>0</v>
          </cell>
          <cell r="BO775">
            <v>0</v>
          </cell>
          <cell r="CB775">
            <v>0</v>
          </cell>
        </row>
        <row r="776">
          <cell r="F776">
            <v>0</v>
          </cell>
          <cell r="L776">
            <v>0</v>
          </cell>
          <cell r="O776" t="str">
            <v/>
          </cell>
          <cell r="BD776">
            <v>0</v>
          </cell>
          <cell r="BN776">
            <v>0</v>
          </cell>
          <cell r="BO776">
            <v>0</v>
          </cell>
          <cell r="CB776">
            <v>0</v>
          </cell>
        </row>
        <row r="777">
          <cell r="F777">
            <v>0</v>
          </cell>
          <cell r="L777">
            <v>0</v>
          </cell>
          <cell r="O777" t="str">
            <v/>
          </cell>
          <cell r="BD777">
            <v>0</v>
          </cell>
          <cell r="BN777">
            <v>0</v>
          </cell>
          <cell r="BO777">
            <v>0</v>
          </cell>
          <cell r="CB777">
            <v>0</v>
          </cell>
        </row>
        <row r="778">
          <cell r="F778">
            <v>0</v>
          </cell>
          <cell r="L778">
            <v>0</v>
          </cell>
          <cell r="O778" t="str">
            <v>E200</v>
          </cell>
          <cell r="BD778">
            <v>0</v>
          </cell>
          <cell r="BN778">
            <v>0</v>
          </cell>
          <cell r="BO778">
            <v>0</v>
          </cell>
          <cell r="CB778">
            <v>0</v>
          </cell>
        </row>
        <row r="779">
          <cell r="F779">
            <v>0</v>
          </cell>
          <cell r="L779">
            <v>0</v>
          </cell>
          <cell r="O779" t="str">
            <v/>
          </cell>
          <cell r="BD779">
            <v>0</v>
          </cell>
          <cell r="BN779">
            <v>0</v>
          </cell>
          <cell r="BO779">
            <v>0</v>
          </cell>
          <cell r="CB779">
            <v>0</v>
          </cell>
        </row>
        <row r="780">
          <cell r="F780">
            <v>0</v>
          </cell>
          <cell r="L780">
            <v>0</v>
          </cell>
          <cell r="O780" t="str">
            <v>E200</v>
          </cell>
          <cell r="BD780">
            <v>0</v>
          </cell>
          <cell r="BN780">
            <v>0</v>
          </cell>
          <cell r="BO780">
            <v>0</v>
          </cell>
          <cell r="CB780">
            <v>0</v>
          </cell>
        </row>
        <row r="781">
          <cell r="F781">
            <v>0</v>
          </cell>
          <cell r="L781">
            <v>0</v>
          </cell>
          <cell r="O781" t="str">
            <v/>
          </cell>
          <cell r="BD781">
            <v>0</v>
          </cell>
          <cell r="BN781">
            <v>0</v>
          </cell>
          <cell r="BO781">
            <v>0</v>
          </cell>
          <cell r="CB781">
            <v>0</v>
          </cell>
        </row>
        <row r="782">
          <cell r="F782">
            <v>0</v>
          </cell>
          <cell r="L782">
            <v>0</v>
          </cell>
          <cell r="O782" t="str">
            <v/>
          </cell>
          <cell r="BD782">
            <v>0</v>
          </cell>
          <cell r="BN782">
            <v>0</v>
          </cell>
          <cell r="BO782">
            <v>0</v>
          </cell>
          <cell r="CB782">
            <v>0</v>
          </cell>
        </row>
        <row r="783">
          <cell r="F783">
            <v>0</v>
          </cell>
          <cell r="L783">
            <v>0</v>
          </cell>
          <cell r="O783" t="str">
            <v/>
          </cell>
          <cell r="BD783">
            <v>0</v>
          </cell>
          <cell r="BN783">
            <v>0</v>
          </cell>
          <cell r="BO783">
            <v>0</v>
          </cell>
          <cell r="CB783">
            <v>0</v>
          </cell>
        </row>
        <row r="784">
          <cell r="BD784">
            <v>0</v>
          </cell>
          <cell r="BL784">
            <v>0</v>
          </cell>
          <cell r="BN784">
            <v>0</v>
          </cell>
          <cell r="BO784">
            <v>0</v>
          </cell>
          <cell r="CB784">
            <v>0</v>
          </cell>
        </row>
        <row r="785">
          <cell r="BL785">
            <v>0</v>
          </cell>
          <cell r="BN785">
            <v>0</v>
          </cell>
          <cell r="BO785">
            <v>0</v>
          </cell>
        </row>
        <row r="786">
          <cell r="L786">
            <v>-2.3399593374051619E-10</v>
          </cell>
          <cell r="BD786">
            <v>1.6561898519285023E-9</v>
          </cell>
          <cell r="BL786">
            <v>1.6561898519285023E-9</v>
          </cell>
          <cell r="BN786">
            <v>1160755.6528905767</v>
          </cell>
          <cell r="BO786">
            <v>479481.78289057675</v>
          </cell>
          <cell r="CB786">
            <v>-681273.86999999988</v>
          </cell>
        </row>
        <row r="789">
          <cell r="L789">
            <v>866940.28999999992</v>
          </cell>
          <cell r="BD789">
            <v>410173.41333333339</v>
          </cell>
          <cell r="BL789">
            <v>1229613.4320968015</v>
          </cell>
          <cell r="BN789">
            <v>1514234.0120968015</v>
          </cell>
          <cell r="BO789">
            <v>1017245.352096801</v>
          </cell>
          <cell r="CB789">
            <v>-496988.65999999986</v>
          </cell>
        </row>
        <row r="790">
          <cell r="L790">
            <v>-763380.32000000018</v>
          </cell>
          <cell r="BD790">
            <v>-803393.13493935438</v>
          </cell>
          <cell r="BL790">
            <v>-5663150.2351007517</v>
          </cell>
          <cell r="BN790">
            <v>-5644420.3061842816</v>
          </cell>
          <cell r="BO790">
            <v>-5308158.456184282</v>
          </cell>
          <cell r="CB790">
            <v>336261.84999999992</v>
          </cell>
        </row>
        <row r="791">
          <cell r="L791">
            <v>103559.96999999974</v>
          </cell>
          <cell r="BD791">
            <v>-393219.72160602099</v>
          </cell>
          <cell r="BL791">
            <v>-4433536.80300395</v>
          </cell>
          <cell r="BN791">
            <v>-4130186.2940874798</v>
          </cell>
          <cell r="BO791">
            <v>-4290913.1040874813</v>
          </cell>
          <cell r="CB791">
            <v>-160726.80999999994</v>
          </cell>
        </row>
        <row r="793">
          <cell r="L793">
            <v>-123339.18999999999</v>
          </cell>
          <cell r="BD793">
            <v>-20833.333333333332</v>
          </cell>
          <cell r="BL793">
            <v>-105473.31999999999</v>
          </cell>
          <cell r="BN793">
            <v>-106522.11</v>
          </cell>
          <cell r="BO793">
            <v>-136508.26999999999</v>
          </cell>
          <cell r="CB793">
            <v>-29986.16</v>
          </cell>
        </row>
        <row r="794">
          <cell r="L794">
            <v>19779.219999999998</v>
          </cell>
          <cell r="BD794">
            <v>414053.05493935413</v>
          </cell>
          <cell r="BL794">
            <v>4539010.1230039531</v>
          </cell>
          <cell r="BN794">
            <v>4236708.4040874802</v>
          </cell>
          <cell r="BO794">
            <v>4427421.3740874827</v>
          </cell>
          <cell r="CB794">
            <v>190712.96999999997</v>
          </cell>
        </row>
        <row r="795">
          <cell r="L795">
            <v>-103559.96999999999</v>
          </cell>
          <cell r="BD795">
            <v>393219.72160602082</v>
          </cell>
          <cell r="BL795">
            <v>4433536.8030039528</v>
          </cell>
          <cell r="BN795">
            <v>4130186.2940874803</v>
          </cell>
          <cell r="BO795">
            <v>4290913.1040874831</v>
          </cell>
          <cell r="CB795">
            <v>160726.80999999997</v>
          </cell>
        </row>
        <row r="796">
          <cell r="L796" t="str">
            <v>Quadra</v>
          </cell>
          <cell r="BD796" t="str">
            <v>Quadra</v>
          </cell>
          <cell r="BL796" t="str">
            <v>Quadra</v>
          </cell>
          <cell r="BN796" t="str">
            <v>Quadra</v>
          </cell>
          <cell r="BO796" t="str">
            <v>Quadra</v>
          </cell>
          <cell r="CB796" t="str">
            <v>Quadra</v>
          </cell>
        </row>
        <row r="798">
          <cell r="BD798">
            <v>393219.72160602082</v>
          </cell>
        </row>
        <row r="804">
          <cell r="L804">
            <v>-273293.8</v>
          </cell>
        </row>
        <row r="1283">
          <cell r="BD1283">
            <v>347175.09666666819</v>
          </cell>
        </row>
        <row r="1285">
          <cell r="L1285">
            <v>-273293.80000000045</v>
          </cell>
          <cell r="BD1285" t="e">
            <v>#REF!</v>
          </cell>
        </row>
        <row r="1478">
          <cell r="BN1478">
            <v>0</v>
          </cell>
          <cell r="BO1478">
            <v>0</v>
          </cell>
        </row>
        <row r="1480">
          <cell r="BO1480">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ManagerCode"/>
      <sheetName val="dbase"/>
      <sheetName val="PrintManager"/>
      <sheetName val="wacc"/>
      <sheetName val="Surface"/>
      <sheetName val="Input"/>
      <sheetName val="Semi-An CF"/>
      <sheetName val="Cover"/>
      <sheetName val="Annual CF"/>
      <sheetName val="ROLLUP"/>
      <sheetName val="EyeChart"/>
      <sheetName val="Closing Cost"/>
      <sheetName val="Recap"/>
      <sheetName val="Lease Flows"/>
      <sheetName val="Rent Roll"/>
      <sheetName val="Sum Lease Flows"/>
      <sheetName val="Fair Market Value"/>
      <sheetName val="Semi-An CF Next Buyer"/>
      <sheetName val="AdditionalPrintCode"/>
      <sheetName val="MainPrintCode"/>
      <sheetName val="Table_18% (350)"/>
      <sheetName val="Semi-An Unlevered"/>
      <sheetName val="Annual Unlevered"/>
      <sheetName val="Returns"/>
      <sheetName val="Levered WaterFall"/>
      <sheetName val="Semi-An CFS Summary"/>
      <sheetName val="Annual CFS Summary"/>
      <sheetName val="Olivier_Dolcetto"/>
      <sheetName val="Play_Boy"/>
      <sheetName val="Module1"/>
      <sheetName val="Module2"/>
      <sheetName val="Module3"/>
      <sheetName val="Module4"/>
      <sheetName val="Module5"/>
      <sheetName val="Semi-An_CF"/>
      <sheetName val="Annual_CF"/>
      <sheetName val="Closing_Cost"/>
      <sheetName val="Lease_Flows"/>
      <sheetName val="Rent_Roll"/>
      <sheetName val="Sum_Lease_Flows"/>
      <sheetName val="Fair_Market_Value"/>
      <sheetName val="Semi-An_CF_Next_Buyer"/>
      <sheetName val="Table_18%_(350)"/>
      <sheetName val="Semi-An_Unlevered"/>
      <sheetName val="Annual_Unlevered"/>
      <sheetName val="Levered_WaterFall"/>
      <sheetName val="Semi-An_CFS_Summary"/>
      <sheetName val="Annual_CFS_Summary"/>
      <sheetName val="Semi-An_CF1"/>
      <sheetName val="Annual_CF1"/>
      <sheetName val="Closing_Cost1"/>
      <sheetName val="Lease_Flows1"/>
      <sheetName val="Rent_Roll1"/>
      <sheetName val="Sum_Lease_Flows1"/>
      <sheetName val="Fair_Market_Value1"/>
      <sheetName val="Semi-An_CF_Next_Buyer1"/>
      <sheetName val="Table_18%_(350)1"/>
      <sheetName val="Semi-An_Unlevered1"/>
      <sheetName val="Annual_Unlevered1"/>
      <sheetName val="Levered_WaterFall1"/>
      <sheetName val="Semi-An_CFS_Summary1"/>
      <sheetName val="Annual_CFS_Summary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Allocs"/>
    </sheetNames>
    <sheetDataSet>
      <sheetData sheetId="0" refreshError="1">
        <row r="1">
          <cell r="B1" t="str">
            <v>Description</v>
          </cell>
        </row>
        <row r="2">
          <cell r="B2" t="str">
            <v>Access Tower Asset Management</v>
          </cell>
        </row>
        <row r="3">
          <cell r="B3" t="str">
            <v>Access Tower Development</v>
          </cell>
        </row>
        <row r="4">
          <cell r="B4" t="str">
            <v>Access Tower Escalatable Property Management</v>
          </cell>
        </row>
        <row r="5">
          <cell r="B5" t="str">
            <v>Access Tower Marketing &amp; Leasing</v>
          </cell>
        </row>
        <row r="6">
          <cell r="B6" t="str">
            <v>Access Tower Non-escalatable Property Management</v>
          </cell>
        </row>
        <row r="7">
          <cell r="B7" t="str">
            <v>Access Tower Non-reimbursable Property Management</v>
          </cell>
        </row>
        <row r="8">
          <cell r="B8" t="str">
            <v>Administration MIPIM</v>
          </cell>
        </row>
        <row r="9">
          <cell r="B9" t="str">
            <v>Administration TSP AU</v>
          </cell>
        </row>
        <row r="10">
          <cell r="B10" t="str">
            <v>Administration TSP Corporate Outreach</v>
          </cell>
        </row>
        <row r="11">
          <cell r="B11" t="str">
            <v>Administration TSP DE</v>
          </cell>
        </row>
        <row r="12">
          <cell r="B12" t="str">
            <v>Administration TSP DE Expo Real</v>
          </cell>
        </row>
        <row r="13">
          <cell r="B13" t="str">
            <v>Administration TSP ES</v>
          </cell>
        </row>
        <row r="14">
          <cell r="B14" t="str">
            <v>Administration TSP FF</v>
          </cell>
        </row>
        <row r="15">
          <cell r="B15" t="str">
            <v>Administration TSP FR</v>
          </cell>
        </row>
        <row r="16">
          <cell r="B16" t="str">
            <v>Administration TSP IN</v>
          </cell>
        </row>
        <row r="17">
          <cell r="B17" t="str">
            <v>Administration TSP Leadership Conference</v>
          </cell>
        </row>
        <row r="18">
          <cell r="B18" t="str">
            <v>Administration TSP LP</v>
          </cell>
        </row>
        <row r="19">
          <cell r="B19" t="str">
            <v>Administration TSP PO</v>
          </cell>
        </row>
        <row r="20">
          <cell r="B20" t="str">
            <v>Administration TSP RU</v>
          </cell>
        </row>
        <row r="21">
          <cell r="B21" t="str">
            <v>Administration TSP UK</v>
          </cell>
        </row>
        <row r="22">
          <cell r="B22" t="str">
            <v>Aldgate Asset Management</v>
          </cell>
        </row>
        <row r="23">
          <cell r="B23" t="str">
            <v>Aldgate LUL Development</v>
          </cell>
        </row>
        <row r="24">
          <cell r="B24" t="str">
            <v>Aldgate Non-escalatable Property Management</v>
          </cell>
        </row>
        <row r="25">
          <cell r="B25" t="str">
            <v>Aldgate Park Development</v>
          </cell>
        </row>
        <row r="26">
          <cell r="B26" t="str">
            <v>Aldgate Road Closure</v>
          </cell>
        </row>
        <row r="27">
          <cell r="B27" t="str">
            <v>Asset Management Rockefeller Centre</v>
          </cell>
        </row>
        <row r="28">
          <cell r="B28" t="str">
            <v>Atrium Asset Management</v>
          </cell>
        </row>
        <row r="29">
          <cell r="B29" t="str">
            <v>Atrium Development</v>
          </cell>
        </row>
        <row r="30">
          <cell r="B30" t="str">
            <v>Atrium Escalatable Property Management</v>
          </cell>
        </row>
        <row r="31">
          <cell r="B31" t="str">
            <v>Atrium Marketing &amp; Leasing</v>
          </cell>
        </row>
        <row r="32">
          <cell r="B32" t="str">
            <v>Atrium Non-escalatable Property Management</v>
          </cell>
        </row>
        <row r="33">
          <cell r="B33" t="str">
            <v>Braham Street 3 &amp; 4 Development</v>
          </cell>
        </row>
        <row r="34">
          <cell r="B34" t="str">
            <v>Braham Street Asset Management</v>
          </cell>
        </row>
        <row r="35">
          <cell r="B35" t="str">
            <v>CBX Asset Management</v>
          </cell>
        </row>
        <row r="36">
          <cell r="B36" t="str">
            <v>CBX Development</v>
          </cell>
        </row>
        <row r="37">
          <cell r="B37" t="str">
            <v>CBX Marketing &amp; Leasing</v>
          </cell>
        </row>
        <row r="38">
          <cell r="B38" t="str">
            <v>CBX Non-escalatable Property Management</v>
          </cell>
        </row>
        <row r="39">
          <cell r="B39" t="str">
            <v>CBX Non-reimbursable Property Management</v>
          </cell>
        </row>
        <row r="40">
          <cell r="B40" t="str">
            <v>CocaCola Non-reimbursable Development</v>
          </cell>
        </row>
        <row r="41">
          <cell r="B41" t="str">
            <v>ECF Acquisition 123 Buckingham Palace Road</v>
          </cell>
        </row>
        <row r="42">
          <cell r="B42" t="str">
            <v>ECF Acquisition 123 Buckingham Palace Road</v>
          </cell>
        </row>
        <row r="43">
          <cell r="B43" t="str">
            <v>ECF Acquisition Amsterdam</v>
          </cell>
        </row>
        <row r="44">
          <cell r="B44" t="str">
            <v>ECF Acquisition Berlin</v>
          </cell>
        </row>
        <row r="45">
          <cell r="B45" t="str">
            <v>ECF Acquisition Blackstone</v>
          </cell>
        </row>
        <row r="46">
          <cell r="B46" t="str">
            <v>ECF Acquisition Blackstone</v>
          </cell>
        </row>
        <row r="47">
          <cell r="B47" t="str">
            <v>ECF Acquisition Brussels</v>
          </cell>
        </row>
        <row r="48">
          <cell r="B48" t="str">
            <v>ECF Acquisition Dusseldorf</v>
          </cell>
        </row>
        <row r="49">
          <cell r="B49" t="str">
            <v>ECF Acquisition Frankfurt</v>
          </cell>
        </row>
        <row r="50">
          <cell r="B50" t="str">
            <v>ECF Acquisition General</v>
          </cell>
        </row>
        <row r="51">
          <cell r="B51" t="str">
            <v>ECF Acquisition Hamburg</v>
          </cell>
        </row>
        <row r="52">
          <cell r="B52" t="str">
            <v>ECF Acquisition Leadenhall</v>
          </cell>
        </row>
        <row r="53">
          <cell r="B53" t="str">
            <v>ECF Acquisition Lisbon</v>
          </cell>
        </row>
        <row r="54">
          <cell r="B54" t="str">
            <v>ECF Acquisition London</v>
          </cell>
        </row>
        <row r="55">
          <cell r="B55" t="str">
            <v>ECF Acquisition Madrid</v>
          </cell>
        </row>
        <row r="56">
          <cell r="B56" t="str">
            <v>ECF Acquisition Milan</v>
          </cell>
        </row>
        <row r="57">
          <cell r="B57" t="str">
            <v>ECF Acquisition Munich</v>
          </cell>
        </row>
        <row r="58">
          <cell r="B58" t="str">
            <v>ECF Acquisition Paris</v>
          </cell>
        </row>
        <row r="59">
          <cell r="B59" t="str">
            <v>ECF Acquisition PIMS</v>
          </cell>
        </row>
        <row r="60">
          <cell r="B60" t="str">
            <v>ECF Acquisition Saxon</v>
          </cell>
        </row>
        <row r="61">
          <cell r="B61" t="str">
            <v>ECF Acquisition Stockholm</v>
          </cell>
        </row>
        <row r="62">
          <cell r="B62" t="str">
            <v>ECF Acquisition Wiesbaden</v>
          </cell>
        </row>
        <row r="63">
          <cell r="B63" t="str">
            <v>ECF Acquisition Zürich: Zurich Toren</v>
          </cell>
        </row>
        <row r="64">
          <cell r="B64" t="str">
            <v xml:space="preserve">ECF Asset Management </v>
          </cell>
        </row>
        <row r="65">
          <cell r="B65" t="str">
            <v>ECF Capital Raising</v>
          </cell>
        </row>
        <row r="66">
          <cell r="B66" t="str">
            <v xml:space="preserve">ECF Investor Relations Management </v>
          </cell>
        </row>
        <row r="67">
          <cell r="B67" t="str">
            <v>FSP Asset Management</v>
          </cell>
        </row>
        <row r="68">
          <cell r="B68" t="str">
            <v>FSP Development</v>
          </cell>
        </row>
        <row r="69">
          <cell r="B69" t="str">
            <v>FSP Escalatable Property Management</v>
          </cell>
        </row>
        <row r="70">
          <cell r="B70" t="str">
            <v>FSP Marketing &amp; Leasing</v>
          </cell>
        </row>
        <row r="71">
          <cell r="B71" t="str">
            <v>FSP Non-escalatable Property Management</v>
          </cell>
        </row>
        <row r="72">
          <cell r="B72" t="str">
            <v>FSP Non-reimbursable Marketing &amp; Leasing</v>
          </cell>
        </row>
        <row r="73">
          <cell r="B73" t="str">
            <v>FSP Non-reimbursable Property Management</v>
          </cell>
        </row>
        <row r="74">
          <cell r="B74" t="str">
            <v>George V Asset Management</v>
          </cell>
        </row>
        <row r="75">
          <cell r="B75" t="str">
            <v>George V Development</v>
          </cell>
        </row>
        <row r="76">
          <cell r="B76" t="str">
            <v>George V Non-escalatable Property Management</v>
          </cell>
        </row>
        <row r="77">
          <cell r="B77" t="str">
            <v>George V Non-reimbursable Property Management</v>
          </cell>
        </row>
        <row r="78">
          <cell r="B78" t="str">
            <v>Hampton House Non-reimbursable Property Management</v>
          </cell>
        </row>
        <row r="79">
          <cell r="B79" t="str">
            <v>HTC 0 Asset Management</v>
          </cell>
        </row>
        <row r="80">
          <cell r="B80" t="str">
            <v>HTC 0 Development</v>
          </cell>
        </row>
        <row r="81">
          <cell r="B81" t="str">
            <v>HTC 0 Escalatable Property Management</v>
          </cell>
        </row>
        <row r="82">
          <cell r="B82" t="str">
            <v>HTC 0 Marketing &amp; Leasing</v>
          </cell>
        </row>
        <row r="83">
          <cell r="B83" t="str">
            <v>HTC 0 Non-reimbursable Development</v>
          </cell>
        </row>
        <row r="84">
          <cell r="B84" t="str">
            <v>HTC 0 Non-reimbursable Property Management</v>
          </cell>
        </row>
        <row r="85">
          <cell r="B85" t="str">
            <v>HTC 1 Asset Management</v>
          </cell>
        </row>
        <row r="86">
          <cell r="B86" t="str">
            <v>HTC 1 Development</v>
          </cell>
        </row>
        <row r="87">
          <cell r="B87" t="str">
            <v>HTC 1 Escalatable Property Management</v>
          </cell>
        </row>
        <row r="88">
          <cell r="B88" t="str">
            <v>HTC 1 Marketing &amp; Leasing</v>
          </cell>
        </row>
        <row r="89">
          <cell r="B89" t="str">
            <v>HTC 1 Non-reimbursable Development</v>
          </cell>
        </row>
        <row r="90">
          <cell r="B90" t="str">
            <v>HTC 1 Non-reimbursable Property Management</v>
          </cell>
        </row>
        <row r="91">
          <cell r="B91" t="str">
            <v>HTC 2 Asset Management</v>
          </cell>
        </row>
        <row r="92">
          <cell r="B92" t="str">
            <v>HTC 2 Development</v>
          </cell>
        </row>
        <row r="93">
          <cell r="B93" t="str">
            <v>HTC 2 Escalatable Property Management</v>
          </cell>
        </row>
        <row r="94">
          <cell r="B94" t="str">
            <v>HTC 2 Marketing &amp; Leasing</v>
          </cell>
        </row>
        <row r="95">
          <cell r="B95" t="str">
            <v>HTC 2 Non-reimbursable Development</v>
          </cell>
        </row>
        <row r="96">
          <cell r="B96" t="str">
            <v>HTC 2 Non-reimbursable Property Management</v>
          </cell>
        </row>
        <row r="97">
          <cell r="B97" t="str">
            <v>HTC 4 Asset Management</v>
          </cell>
        </row>
        <row r="98">
          <cell r="B98" t="str">
            <v>HTC 4 Development</v>
          </cell>
        </row>
        <row r="99">
          <cell r="B99" t="str">
            <v>HTC 4 Escalatable Property Management</v>
          </cell>
        </row>
        <row r="100">
          <cell r="B100" t="str">
            <v>HTC 4 Marketing &amp; Leasing</v>
          </cell>
        </row>
        <row r="101">
          <cell r="B101" t="str">
            <v>HTC 4 Non-reimbursable Development</v>
          </cell>
        </row>
        <row r="102">
          <cell r="B102" t="str">
            <v>HTC 4 Non-reimbursable Property Management</v>
          </cell>
        </row>
        <row r="103">
          <cell r="B103" t="str">
            <v>K2 Development</v>
          </cell>
        </row>
        <row r="104">
          <cell r="B104" t="str">
            <v>Las Rozas Asset Management</v>
          </cell>
        </row>
        <row r="105">
          <cell r="B105" t="str">
            <v>Las Rozas Development</v>
          </cell>
        </row>
        <row r="106">
          <cell r="B106" t="str">
            <v>Las Rozas Non-escalatable Property Management</v>
          </cell>
        </row>
        <row r="107">
          <cell r="B107" t="str">
            <v>Leadenhall Asset Management</v>
          </cell>
        </row>
        <row r="108">
          <cell r="B108" t="str">
            <v>Leadenhall Non-Reimbursable Property Management</v>
          </cell>
        </row>
        <row r="109">
          <cell r="B109" t="str">
            <v>Lehrter Bahnhof Non-reimbursable Development</v>
          </cell>
        </row>
        <row r="110">
          <cell r="B110" t="str">
            <v>MAC Asset Management</v>
          </cell>
        </row>
        <row r="111">
          <cell r="B111" t="str">
            <v>MAC Car Park Non-escalatable Property Management</v>
          </cell>
        </row>
        <row r="112">
          <cell r="B112" t="str">
            <v>MAC Construction and Design</v>
          </cell>
        </row>
        <row r="113">
          <cell r="B113" t="str">
            <v>MAC Development</v>
          </cell>
        </row>
        <row r="114">
          <cell r="B114" t="str">
            <v>MAC Escalatable Property Management</v>
          </cell>
        </row>
        <row r="115">
          <cell r="B115" t="str">
            <v>MAC Marketing &amp; Leasing</v>
          </cell>
        </row>
        <row r="116">
          <cell r="B116" t="str">
            <v>MAC Non-escalatable Property Management</v>
          </cell>
        </row>
        <row r="117">
          <cell r="B117" t="str">
            <v>MAC Non-reimbursable Development</v>
          </cell>
        </row>
        <row r="118">
          <cell r="B118" t="str">
            <v>MAC Non-reimbursable Marketing &amp; Leasing</v>
          </cell>
        </row>
        <row r="119">
          <cell r="B119" t="str">
            <v>MAC Non-reimbursable Property Management</v>
          </cell>
        </row>
        <row r="120">
          <cell r="B120" t="str">
            <v xml:space="preserve">Mark Towers Non-reimbursable Property Management </v>
          </cell>
        </row>
        <row r="121">
          <cell r="B121" t="str">
            <v>Millbank Non-reimbursable Property Management</v>
          </cell>
        </row>
        <row r="122">
          <cell r="B122" t="str">
            <v>NOWE Asset Management</v>
          </cell>
        </row>
        <row r="123">
          <cell r="B123" t="str">
            <v>NOWE Non-reimbursable Development</v>
          </cell>
        </row>
        <row r="124">
          <cell r="B124" t="str">
            <v xml:space="preserve">Opern Platz Asset Management </v>
          </cell>
        </row>
        <row r="125">
          <cell r="B125" t="str">
            <v>Opern Platz Development</v>
          </cell>
        </row>
        <row r="126">
          <cell r="B126" t="str">
            <v>Opern Platz Marketing &amp; Leasing</v>
          </cell>
        </row>
        <row r="127">
          <cell r="B127" t="str">
            <v>Peterborough Court Asset Management</v>
          </cell>
        </row>
        <row r="128">
          <cell r="B128" t="str">
            <v>Peterborough Court Marketing &amp; Leasing</v>
          </cell>
        </row>
        <row r="129">
          <cell r="B129" t="str">
            <v>Peterborough Court Non-reimbursable Property Management</v>
          </cell>
        </row>
        <row r="130">
          <cell r="B130" t="str">
            <v>RBS2 Development</v>
          </cell>
        </row>
        <row r="131">
          <cell r="B131" t="str">
            <v>SONY Escalatable Property Management</v>
          </cell>
        </row>
        <row r="132">
          <cell r="B132" t="str">
            <v>SONY Marketing and Leasing</v>
          </cell>
        </row>
        <row r="133">
          <cell r="B133" t="str">
            <v>SONY Non-escalatable Property Management</v>
          </cell>
        </row>
        <row r="134">
          <cell r="B134" t="str">
            <v>SONY Non-reimbursable Development</v>
          </cell>
        </row>
        <row r="135">
          <cell r="B135" t="str">
            <v>SONY Non-reimbursable Marketing &amp; Leasing</v>
          </cell>
        </row>
        <row r="136">
          <cell r="B136" t="str">
            <v>SONY Non-reimbursable Property Management</v>
          </cell>
        </row>
        <row r="137">
          <cell r="B137" t="str">
            <v>SONY/WEG Esp Non-reimbursable Property Management</v>
          </cell>
        </row>
        <row r="138">
          <cell r="B138" t="str">
            <v>St Catherine's Asset Management</v>
          </cell>
        </row>
        <row r="139">
          <cell r="B139" t="str">
            <v>St Catherine's Development</v>
          </cell>
        </row>
        <row r="140">
          <cell r="B140" t="str">
            <v>St Catherine's Marketing &amp; Leasing</v>
          </cell>
        </row>
        <row r="141">
          <cell r="B141" t="str">
            <v>St Catherine's Non-escalatable Property Management</v>
          </cell>
        </row>
        <row r="142">
          <cell r="B142" t="str">
            <v>St Catherine's Non-reimbursable Property Management</v>
          </cell>
        </row>
        <row r="143">
          <cell r="B143" t="str">
            <v>St Margherita Asset Management</v>
          </cell>
        </row>
        <row r="144">
          <cell r="B144" t="str">
            <v>St Margherita Development</v>
          </cell>
        </row>
        <row r="145">
          <cell r="B145" t="str">
            <v>St Margherita Marketing &amp; Leasing</v>
          </cell>
        </row>
        <row r="146">
          <cell r="B146" t="str">
            <v>St Margherita Non-escalatable Property Management</v>
          </cell>
        </row>
        <row r="147">
          <cell r="B147" t="str">
            <v>St Margherita Non-reimbursable Property Management</v>
          </cell>
        </row>
        <row r="148">
          <cell r="B148" t="str">
            <v>Stahlhof Development</v>
          </cell>
        </row>
        <row r="149">
          <cell r="B149" t="str">
            <v>Stahlhof Non-escalatable Property Management</v>
          </cell>
        </row>
        <row r="150">
          <cell r="B150" t="str">
            <v>Stahlhof Reimbursable</v>
          </cell>
        </row>
        <row r="151">
          <cell r="B151" t="str">
            <v>Tishman Speyer European Venture Capital Raising</v>
          </cell>
        </row>
        <row r="152">
          <cell r="B152" t="str">
            <v>Tower Place Asset Management</v>
          </cell>
        </row>
        <row r="153">
          <cell r="B153" t="str">
            <v>Tower Place Development</v>
          </cell>
        </row>
        <row r="154">
          <cell r="B154" t="str">
            <v>Tower Place Escalatable Property Management</v>
          </cell>
        </row>
        <row r="155">
          <cell r="B155" t="str">
            <v>Tower Place Non-reimbursable Property Management</v>
          </cell>
        </row>
        <row r="156">
          <cell r="B156" t="str">
            <v>TST Acquisition 1 &amp; 10 Winthrop</v>
          </cell>
        </row>
        <row r="157">
          <cell r="B157" t="str">
            <v>TST Acquisition 200 Park Avenue</v>
          </cell>
        </row>
        <row r="158">
          <cell r="B158" t="str">
            <v>TST Acquisition 6300 Wilshire</v>
          </cell>
        </row>
        <row r="159">
          <cell r="B159" t="str">
            <v>TST Acquisition AGF Building</v>
          </cell>
        </row>
        <row r="160">
          <cell r="B160" t="str">
            <v>TST Acquisition Amsterdam</v>
          </cell>
        </row>
        <row r="161">
          <cell r="B161" t="str">
            <v>TST Acquisition Arenburg</v>
          </cell>
        </row>
        <row r="162">
          <cell r="B162" t="str">
            <v>TST Acquisition Astro Tower</v>
          </cell>
        </row>
        <row r="163">
          <cell r="B163" t="str">
            <v>TST Acquisition Athena</v>
          </cell>
        </row>
        <row r="164">
          <cell r="B164" t="str">
            <v>TST Acquisition Athena</v>
          </cell>
        </row>
        <row r="165">
          <cell r="B165" t="str">
            <v>TST Acquisition Berlin</v>
          </cell>
        </row>
        <row r="166">
          <cell r="B166" t="str">
            <v>TST Acquisition Beverly Mercedes</v>
          </cell>
        </row>
        <row r="167">
          <cell r="B167" t="str">
            <v>TST Acquisition Blackstone</v>
          </cell>
        </row>
        <row r="168">
          <cell r="B168" t="str">
            <v>TST Acquisition Brussels</v>
          </cell>
        </row>
        <row r="169">
          <cell r="B169" t="str">
            <v>TST Acquisition Clementine</v>
          </cell>
        </row>
        <row r="170">
          <cell r="B170" t="str">
            <v>TST Acquisition Clementine VAT</v>
          </cell>
        </row>
        <row r="171">
          <cell r="B171" t="str">
            <v>TST Acquisition Dell</v>
          </cell>
        </row>
        <row r="172">
          <cell r="B172" t="str">
            <v>TST Acquisition Dusseldorf</v>
          </cell>
        </row>
        <row r="173">
          <cell r="B173" t="str">
            <v>TST Acquisition Frankfurt</v>
          </cell>
        </row>
        <row r="174">
          <cell r="B174" t="str">
            <v>TST Acquisition General</v>
          </cell>
        </row>
        <row r="175">
          <cell r="B175" t="str">
            <v>TST Acquisition Gotham</v>
          </cell>
        </row>
        <row r="176">
          <cell r="B176" t="str">
            <v>TST Acquisition Hamburg</v>
          </cell>
        </row>
        <row r="177">
          <cell r="B177" t="str">
            <v>TST Acquisition Hamburg HTC</v>
          </cell>
        </row>
        <row r="178">
          <cell r="B178" t="str">
            <v>TST Acquisition Hungary</v>
          </cell>
        </row>
        <row r="179">
          <cell r="B179" t="str">
            <v>TST Acquisition Hungary VAT</v>
          </cell>
        </row>
        <row r="180">
          <cell r="B180" t="str">
            <v>TST Acquisition Kodak</v>
          </cell>
        </row>
        <row r="181">
          <cell r="B181" t="str">
            <v>TST Acquisition London</v>
          </cell>
        </row>
        <row r="182">
          <cell r="B182" t="str">
            <v>TST Acquisition Madrid</v>
          </cell>
        </row>
        <row r="183">
          <cell r="B183" t="str">
            <v>TST Acquisition Maple Plaza</v>
          </cell>
        </row>
        <row r="184">
          <cell r="B184" t="str">
            <v>TST Acquisition Maple Plaza</v>
          </cell>
        </row>
        <row r="185">
          <cell r="B185" t="str">
            <v>TST Acquisition Mathilda Business Centre</v>
          </cell>
        </row>
        <row r="186">
          <cell r="B186" t="str">
            <v>TST Acquisition Milan</v>
          </cell>
        </row>
        <row r="187">
          <cell r="B187" t="str">
            <v>TST Acquisition Munich</v>
          </cell>
        </row>
        <row r="188">
          <cell r="B188" t="str">
            <v>TST Acquisition New York Times</v>
          </cell>
        </row>
        <row r="189">
          <cell r="B189" t="str">
            <v>TST Acquisition Old Orchard</v>
          </cell>
        </row>
        <row r="190">
          <cell r="B190" t="str">
            <v>TST Acquisition Paris</v>
          </cell>
        </row>
        <row r="191">
          <cell r="B191" t="str">
            <v>TST Acquisition Pegasus</v>
          </cell>
        </row>
        <row r="192">
          <cell r="B192" t="str">
            <v>TST Acquisition Pegasus Land Related</v>
          </cell>
        </row>
        <row r="193">
          <cell r="B193" t="str">
            <v>TST Acquisition South Wacker</v>
          </cell>
        </row>
        <row r="194">
          <cell r="B194" t="str">
            <v>TST Acquisition Square</v>
          </cell>
        </row>
        <row r="195">
          <cell r="B195" t="str">
            <v>TST Acquisition Stock Exchange London</v>
          </cell>
        </row>
        <row r="196">
          <cell r="B196" t="str">
            <v>TST Acquisition Stockholm</v>
          </cell>
        </row>
        <row r="197">
          <cell r="B197" t="str">
            <v>TST Acquisition Unter den Linden</v>
          </cell>
        </row>
        <row r="198">
          <cell r="B198" t="str">
            <v>TST Acquisition Wiesbaden</v>
          </cell>
        </row>
        <row r="199">
          <cell r="B199" t="str">
            <v>TST Acquisition Zürich: Amsterdam</v>
          </cell>
        </row>
        <row r="200">
          <cell r="B200" t="str">
            <v>TST Acquisition Zürich: Frankfurt</v>
          </cell>
        </row>
        <row r="201">
          <cell r="B201" t="str">
            <v>TST Acquisition Zürich: Paris</v>
          </cell>
        </row>
        <row r="202">
          <cell r="B202" t="str">
            <v>TST Acquisition Zürich: Portfolio</v>
          </cell>
        </row>
        <row r="203">
          <cell r="B203" t="str">
            <v>TST Fund I Asset Management</v>
          </cell>
        </row>
        <row r="204">
          <cell r="B204" t="str">
            <v>TST Fund III Asset Management</v>
          </cell>
        </row>
        <row r="205">
          <cell r="B205" t="str">
            <v>TST Fund IV Asset Management</v>
          </cell>
        </row>
        <row r="206">
          <cell r="B206" t="str">
            <v>TST Fund V Asset Management</v>
          </cell>
        </row>
        <row r="207">
          <cell r="B207" t="str">
            <v>TST Fund V Asset Management (US Domestic)</v>
          </cell>
        </row>
        <row r="208">
          <cell r="B208" t="str">
            <v>TST Fund VI Asset Management</v>
          </cell>
        </row>
        <row r="209">
          <cell r="B209" t="str">
            <v>TST Fund VI Capital Raising</v>
          </cell>
        </row>
        <row r="210">
          <cell r="B210" t="str">
            <v>TST Acquisition Hafen City</v>
          </cell>
        </row>
        <row r="211">
          <cell r="B211" t="str">
            <v>Harbour Holdings Asset Management</v>
          </cell>
        </row>
        <row r="212">
          <cell r="B212" t="str">
            <v>Harbour Holdings Asset Management (Financing, Ownership &amp; GAAP)</v>
          </cell>
        </row>
        <row r="213">
          <cell r="B213" t="str">
            <v>Peterborough Non-reimbursable Marketing &amp; Leasing</v>
          </cell>
        </row>
        <row r="214">
          <cell r="B214" t="str">
            <v>Aldgate Road Closure</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ManagerCode"/>
      <sheetName val="dbase"/>
      <sheetName val="PrintManager"/>
      <sheetName val="wacc"/>
      <sheetName val="Surface"/>
      <sheetName val="Input"/>
      <sheetName val="Semi-An CF"/>
      <sheetName val="Cover"/>
      <sheetName val="Annual CF"/>
      <sheetName val="ROLLUP"/>
      <sheetName val="EyeChart"/>
      <sheetName val="Closing Cost"/>
      <sheetName val="Recap"/>
      <sheetName val="Lease Flows"/>
      <sheetName val="Rent Roll"/>
      <sheetName val="Sum Lease Flows"/>
      <sheetName val="Fair Market Value"/>
      <sheetName val="Semi-An CF Next Buyer"/>
      <sheetName val="AdditionalPrintCode"/>
      <sheetName val="MainPrintCode"/>
      <sheetName val="Table_18% (350)"/>
      <sheetName val="Semi-An Unlevered"/>
      <sheetName val="Annual Unlevered"/>
      <sheetName val="Returns"/>
      <sheetName val="Levered WaterFall"/>
      <sheetName val="Semi-An CFS Summary"/>
      <sheetName val="Annual CFS Summary"/>
      <sheetName val="Olivier_Dolcetto"/>
      <sheetName val="Play_Boy"/>
      <sheetName val="Module1"/>
      <sheetName val="Module2"/>
      <sheetName val="Module3"/>
      <sheetName val="Module4"/>
      <sheetName val="Module5"/>
      <sheetName val="Semi-An_CF"/>
      <sheetName val="Annual_CF"/>
      <sheetName val="Closing_Cost"/>
      <sheetName val="Lease_Flows"/>
      <sheetName val="Rent_Roll"/>
      <sheetName val="Sum_Lease_Flows"/>
      <sheetName val="Fair_Market_Value"/>
      <sheetName val="Semi-An_CF_Next_Buyer"/>
      <sheetName val="Table_18%_(350)"/>
      <sheetName val="Semi-An_Unlevered"/>
      <sheetName val="Annual_Unlevered"/>
      <sheetName val="Levered_WaterFall"/>
      <sheetName val="Semi-An_CFS_Summary"/>
      <sheetName val="Annual_CFS_Summary"/>
      <sheetName val="Semi-An_CF1"/>
      <sheetName val="Annual_CF1"/>
      <sheetName val="Closing_Cost1"/>
      <sheetName val="Lease_Flows1"/>
      <sheetName val="Rent_Roll1"/>
      <sheetName val="Sum_Lease_Flows1"/>
      <sheetName val="Fair_Market_Value1"/>
      <sheetName val="Semi-An_CF_Next_Buyer1"/>
      <sheetName val="Table_18%_(350)1"/>
      <sheetName val="Semi-An_Unlevered1"/>
      <sheetName val="Annual_Unlevered1"/>
      <sheetName val="Levered_WaterFall1"/>
      <sheetName val="Semi-An_CFS_Summary1"/>
      <sheetName val="Annual_CFS_Summary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sheetName val="IRR GRID"/>
      <sheetName val="IRR OPT"/>
      <sheetName val="AMORT"/>
      <sheetName val="IMPORT"/>
    </sheetNames>
    <sheetDataSet>
      <sheetData sheetId="0" refreshError="1">
        <row r="31">
          <cell r="D31">
            <v>2295538</v>
          </cell>
          <cell r="N31">
            <v>2784692</v>
          </cell>
        </row>
      </sheetData>
      <sheetData sheetId="1" refreshError="1"/>
      <sheetData sheetId="2" refreshError="1"/>
      <sheetData sheetId="3" refreshError="1">
        <row r="5">
          <cell r="B5">
            <v>664524</v>
          </cell>
        </row>
      </sheetData>
      <sheetData sheetId="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stomize Your Loan Manager"/>
      <sheetName val="Loan Data"/>
      <sheetName val="Loan Amortization Table"/>
      <sheetName val="Summary Graph"/>
      <sheetName val="Macros"/>
      <sheetName val="Lock"/>
      <sheetName val="ChgLoan"/>
      <sheetName val="Intl Data 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Sheet Name</v>
          </cell>
          <cell r="B3" t="str">
            <v>Cell Address</v>
          </cell>
          <cell r="C3" t="str">
            <v>Action Code</v>
          </cell>
          <cell r="D3">
            <v>-999</v>
          </cell>
          <cell r="E3">
            <v>44</v>
          </cell>
          <cell r="F3">
            <v>2</v>
          </cell>
          <cell r="G3">
            <v>61</v>
          </cell>
          <cell r="H3">
            <v>64</v>
          </cell>
          <cell r="I3">
            <v>353</v>
          </cell>
          <cell r="J3">
            <v>785</v>
          </cell>
          <cell r="K3">
            <v>43</v>
          </cell>
          <cell r="L3">
            <v>86</v>
          </cell>
          <cell r="M3">
            <v>45</v>
          </cell>
          <cell r="N3">
            <v>33</v>
          </cell>
          <cell r="O3">
            <v>49</v>
          </cell>
          <cell r="P3">
            <v>972</v>
          </cell>
          <cell r="Q3">
            <v>39</v>
          </cell>
          <cell r="R3">
            <v>81</v>
          </cell>
          <cell r="S3">
            <v>82</v>
          </cell>
          <cell r="T3">
            <v>352</v>
          </cell>
          <cell r="U3">
            <v>31</v>
          </cell>
          <cell r="V3">
            <v>47</v>
          </cell>
          <cell r="W3">
            <v>27</v>
          </cell>
          <cell r="X3">
            <v>34</v>
          </cell>
          <cell r="Y3">
            <v>46</v>
          </cell>
          <cell r="Z3">
            <v>41</v>
          </cell>
          <cell r="AA3">
            <v>886</v>
          </cell>
          <cell r="AB3">
            <v>58</v>
          </cell>
        </row>
        <row r="4">
          <cell r="A4" t="str">
            <v>Loan Data</v>
          </cell>
          <cell r="B4" t="str">
            <v>F16</v>
          </cell>
          <cell r="C4">
            <v>2</v>
          </cell>
          <cell r="D4" t="str">
            <v>$#,##0.00_);("$"#,##0.00)</v>
          </cell>
          <cell r="E4" t="str">
            <v>£#,##0.00_);("£"#,##0.00)</v>
          </cell>
          <cell r="F4" t="str">
            <v>$#,##0.00_);("$"#,##0.00)</v>
          </cell>
          <cell r="G4" t="str">
            <v>$#,##0.00_);("$"#,##0.00)</v>
          </cell>
          <cell r="H4" t="str">
            <v>$#,##0.00_);("$"#,##0.00)</v>
          </cell>
          <cell r="I4" t="str">
            <v>IR£#,##0.00_);("IR£"#,##0.00)</v>
          </cell>
          <cell r="J4" t="str">
            <v>#,##0.00_);(#,##0.00)</v>
          </cell>
          <cell r="K4" t="str">
            <v>ÖS #.##0,00_);("ÖS "#.##0,00)</v>
          </cell>
          <cell r="L4" t="str">
            <v>#,##0.00_);(#,##0.00)</v>
          </cell>
          <cell r="M4" t="str">
            <v>kr #.##0,00_);("kr "#.##0,00)</v>
          </cell>
          <cell r="N4" t="str">
            <v>#.##0,00 "F"_);(#.##0,00 "F")</v>
          </cell>
          <cell r="O4" t="str">
            <v>#.##0,00 "DM"_);(#.##0,00 "DM")</v>
          </cell>
          <cell r="P4" t="str">
            <v>#,##0.00_D_M_);(#,##0.00_D_M)</v>
          </cell>
          <cell r="Q4" t="str">
            <v>L. #.##0,00_);("L. "#.##0,00)</v>
          </cell>
          <cell r="R4" t="str">
            <v>¥#,##0.00_);("¥"#,##0.00)</v>
          </cell>
          <cell r="S4" t="str">
            <v>#,##0.00_D_M_);(#,##0.00_D_M)</v>
          </cell>
          <cell r="T4" t="str">
            <v>#.##0,00 "F"_);(#.##0,00 "F")</v>
          </cell>
          <cell r="U4" t="str">
            <v>F #.##0,00_);("F "#.##0,00)</v>
          </cell>
          <cell r="V4" t="str">
            <v>kr # ##0,00_);("kr "# ##0,00)</v>
          </cell>
          <cell r="W4" t="str">
            <v>R #,##0.00_);("R "#,##0.00)</v>
          </cell>
          <cell r="X4" t="str">
            <v>#.##0,00 "Pts"_);(#.##0,00 "Pts")</v>
          </cell>
          <cell r="Y4" t="str">
            <v># ##0,00 "kr"_);(# ##0,00 "kr")</v>
          </cell>
          <cell r="Z4" t="str">
            <v>SFr. #'##0.00_);("SFr. "#'##0.00)</v>
          </cell>
          <cell r="AA4" t="str">
            <v>#,##0.00_D_M_);(#,##0.00_D_M)</v>
          </cell>
          <cell r="AB4" t="str">
            <v>Bs #.##0,00_);("Bs "#.##0,00)</v>
          </cell>
        </row>
        <row r="5">
          <cell r="A5" t="str">
            <v>Loan Data</v>
          </cell>
          <cell r="B5" t="str">
            <v>I20:I21</v>
          </cell>
          <cell r="C5">
            <v>2</v>
          </cell>
          <cell r="D5" t="str">
            <v>$#,##0.00_);("$"#,##0.00)</v>
          </cell>
          <cell r="E5" t="str">
            <v>£#,##0.00_);("£"#,##0.00)</v>
          </cell>
          <cell r="F5" t="str">
            <v>$#,##0.00_);("$"#,##0.00)</v>
          </cell>
          <cell r="G5" t="str">
            <v>$#,##0.00_);("$"#,##0.00)</v>
          </cell>
          <cell r="H5" t="str">
            <v>$#,##0.00_);("$"#,##0.00)</v>
          </cell>
          <cell r="I5" t="str">
            <v>IR£#,##0.00_);("IR£"#,##0.00)</v>
          </cell>
          <cell r="J5" t="str">
            <v>#,##0.00_);(#,##0.00)</v>
          </cell>
          <cell r="K5" t="str">
            <v>ÖS #.##0,00_);("ÖS "#.##0,00)</v>
          </cell>
          <cell r="L5" t="str">
            <v>#,##0.00_);(#,##0.00)</v>
          </cell>
          <cell r="M5" t="str">
            <v>kr #.##0,00_);("kr "#.##0,00)</v>
          </cell>
          <cell r="N5" t="str">
            <v>#.##0,00 "F"_);(#.##0,00 "F")</v>
          </cell>
          <cell r="O5" t="str">
            <v>#.##0,00 "DM"_);(#.##0,00 "DM")</v>
          </cell>
          <cell r="P5" t="str">
            <v>#,##0.00_D_M_);(#,##0.00_D_M)</v>
          </cell>
          <cell r="Q5" t="str">
            <v>L. #.##0,00_);("L. "#.##0,00)</v>
          </cell>
          <cell r="R5" t="str">
            <v>¥#,##0.00_);("¥"#,##0.00)</v>
          </cell>
          <cell r="S5" t="str">
            <v>#,##0.00_D_M_);(#,##0.00_D_M)</v>
          </cell>
          <cell r="T5" t="str">
            <v>#.##0,00 "F"_);(#.##0,00 "F")</v>
          </cell>
          <cell r="U5" t="str">
            <v>F #.##0,00_);("F "#.##0,00)</v>
          </cell>
          <cell r="V5" t="str">
            <v>kr # ##0,00_);("kr "# ##0,00)</v>
          </cell>
          <cell r="W5" t="str">
            <v>R #,##0.00_);("R "#,##0.00)</v>
          </cell>
          <cell r="X5" t="str">
            <v>#.##0,00 "Pts"_);(#.##0,00 "Pts")</v>
          </cell>
          <cell r="Y5" t="str">
            <v># ##0,00 "kr"_);(# ##0,00 "kr")</v>
          </cell>
          <cell r="Z5" t="str">
            <v>SFr. #'##0.00_);("SFr. "#'##0.00)</v>
          </cell>
          <cell r="AA5" t="str">
            <v>#,##0.00_D_M_);(#,##0.00_D_M)</v>
          </cell>
          <cell r="AB5" t="str">
            <v>Bs #.##0,00_);("Bs "#.##0,00)</v>
          </cell>
        </row>
        <row r="6">
          <cell r="A6" t="str">
            <v>Loan Data</v>
          </cell>
          <cell r="B6" t="str">
            <v>I23</v>
          </cell>
          <cell r="C6">
            <v>2</v>
          </cell>
          <cell r="D6" t="str">
            <v>$#,##0.00_);("$"#,##0.00)</v>
          </cell>
          <cell r="E6" t="str">
            <v>£#,##0.00_);("£"#,##0.00)</v>
          </cell>
          <cell r="F6" t="str">
            <v>$#,##0.00_);("$"#,##0.00)</v>
          </cell>
          <cell r="G6" t="str">
            <v>$#,##0.00_);("$"#,##0.00)</v>
          </cell>
          <cell r="H6" t="str">
            <v>$#,##0.00_);("$"#,##0.00)</v>
          </cell>
          <cell r="I6" t="str">
            <v>IR£#,##0.00_);("IR£"#,##0.00)</v>
          </cell>
          <cell r="J6" t="str">
            <v>#,##0.00_);(#,##0.00)</v>
          </cell>
          <cell r="K6" t="str">
            <v>ÖS #.##0,00_);("ÖS "#.##0,00)</v>
          </cell>
          <cell r="L6" t="str">
            <v>#,##0.00_);(#,##0.00)</v>
          </cell>
          <cell r="M6" t="str">
            <v>kr #.##0,00_);("kr "#.##0,00)</v>
          </cell>
          <cell r="N6" t="str">
            <v>#.##0,00 "F"_);(#.##0,00 "F")</v>
          </cell>
          <cell r="O6" t="str">
            <v>#.##0,00 "DM"_);(#.##0,00 "DM")</v>
          </cell>
          <cell r="P6" t="str">
            <v>#,##0.00_D_M_);(#,##0.00_D_M)</v>
          </cell>
          <cell r="Q6" t="str">
            <v>L. #.##0,00_);("L. "#.##0,00)</v>
          </cell>
          <cell r="R6" t="str">
            <v>¥#,##0.00_);("¥"#,##0.00)</v>
          </cell>
          <cell r="S6" t="str">
            <v>#,##0.00_D_M_);(#,##0.00_D_M)</v>
          </cell>
          <cell r="T6" t="str">
            <v>#.##0,00 "F"_);(#.##0,00 "F")</v>
          </cell>
          <cell r="U6" t="str">
            <v>F #.##0,00_);("F "#.##0,00)</v>
          </cell>
          <cell r="V6" t="str">
            <v>kr # ##0,00_);("kr "# ##0,00)</v>
          </cell>
          <cell r="W6" t="str">
            <v>R #,##0.00_);("R "#,##0.00)</v>
          </cell>
          <cell r="X6" t="str">
            <v>#.##0,00 "Pts"_);(#.##0,00 "Pts")</v>
          </cell>
          <cell r="Y6" t="str">
            <v># ##0,00 "kr"_);(# ##0,00 "kr")</v>
          </cell>
          <cell r="Z6" t="str">
            <v>SFr. #'##0.00_);("SFr. "#'##0.00)</v>
          </cell>
          <cell r="AA6" t="str">
            <v>#,##0.00_D_M_);(#,##0.00_D_M)</v>
          </cell>
          <cell r="AB6" t="str">
            <v>Bs #.##0,00_);("Bs "#.##0,00)</v>
          </cell>
        </row>
        <row r="7">
          <cell r="A7" t="str">
            <v>Loan Data</v>
          </cell>
          <cell r="B7" t="str">
            <v>F23</v>
          </cell>
          <cell r="C7">
            <v>2</v>
          </cell>
          <cell r="D7" t="str">
            <v>$#,##0.00_);("$"#,##0.00)</v>
          </cell>
          <cell r="E7" t="str">
            <v>£#,##0.00_);("£"#,##0.00)</v>
          </cell>
          <cell r="F7" t="str">
            <v>$#,##0.00_);("$"#,##0.00)</v>
          </cell>
          <cell r="G7" t="str">
            <v>$#,##0.00_);("$"#,##0.00)</v>
          </cell>
          <cell r="H7" t="str">
            <v>$#,##0.00_);("$"#,##0.00)</v>
          </cell>
          <cell r="I7" t="str">
            <v>IR£#,##0.00_);("IR£"#,##0.00)</v>
          </cell>
          <cell r="J7" t="str">
            <v>#,##0.00_);(#,##0.00)</v>
          </cell>
          <cell r="K7" t="str">
            <v>ÖS #.##0,00_);("ÖS "#.##0,00)</v>
          </cell>
          <cell r="L7" t="str">
            <v>#,##0.00_);(#,##0.00)</v>
          </cell>
          <cell r="M7" t="str">
            <v>kr #.##0,00_);("kr "#.##0,00)</v>
          </cell>
          <cell r="N7" t="str">
            <v>#.##0,00 "F"_);(#.##0,00 "F")</v>
          </cell>
          <cell r="O7" t="str">
            <v>#.##0,00 "DM"_);(#.##0,00 "DM")</v>
          </cell>
          <cell r="P7" t="str">
            <v>#,##0.00_D_M_);(#,##0.00_D_M)</v>
          </cell>
          <cell r="Q7" t="str">
            <v>L. #.##0,00_);("L. "#.##0,00)</v>
          </cell>
          <cell r="R7" t="str">
            <v>¥#,##0.00_);("¥"#,##0.00)</v>
          </cell>
          <cell r="S7" t="str">
            <v>#,##0.00_D_M_);(#,##0.00_D_M)</v>
          </cell>
          <cell r="T7" t="str">
            <v>#.##0,00 "F"_);(#.##0,00 "F")</v>
          </cell>
          <cell r="U7" t="str">
            <v>F #.##0,00_);("F "#.##0,00)</v>
          </cell>
          <cell r="V7" t="str">
            <v>kr # ##0,00_);("kr "# ##0,00)</v>
          </cell>
          <cell r="W7" t="str">
            <v>R #,##0.00_);("R "#,##0.00)</v>
          </cell>
          <cell r="X7" t="str">
            <v>#.##0,00 "Pts"_);(#.##0,00 "Pts")</v>
          </cell>
          <cell r="Y7" t="str">
            <v># ##0,00 "kr"_);(# ##0,00 "kr")</v>
          </cell>
          <cell r="Z7" t="str">
            <v>SFr. #'##0.00_);("SFr. "#'##0.00)</v>
          </cell>
          <cell r="AA7" t="str">
            <v>#,##0.00_D_M_);(#,##0.00_D_M)</v>
          </cell>
          <cell r="AB7" t="str">
            <v>Bs #.##0,00_);("Bs "#.##0,00)</v>
          </cell>
        </row>
        <row r="8">
          <cell r="A8" t="str">
            <v>Loan Data</v>
          </cell>
          <cell r="B8" t="str">
            <v>A1</v>
          </cell>
          <cell r="C8">
            <v>4</v>
          </cell>
          <cell r="D8">
            <v>1</v>
          </cell>
          <cell r="E8">
            <v>9</v>
          </cell>
          <cell r="F8">
            <v>1</v>
          </cell>
          <cell r="G8">
            <v>9</v>
          </cell>
          <cell r="H8">
            <v>9</v>
          </cell>
          <cell r="I8">
            <v>9</v>
          </cell>
          <cell r="J8">
            <v>9</v>
          </cell>
          <cell r="K8">
            <v>9</v>
          </cell>
          <cell r="L8">
            <v>9</v>
          </cell>
          <cell r="M8">
            <v>9</v>
          </cell>
          <cell r="N8">
            <v>9</v>
          </cell>
          <cell r="O8">
            <v>9</v>
          </cell>
          <cell r="P8">
            <v>9</v>
          </cell>
          <cell r="Q8">
            <v>9</v>
          </cell>
          <cell r="R8">
            <v>9</v>
          </cell>
          <cell r="S8">
            <v>9</v>
          </cell>
          <cell r="T8">
            <v>9</v>
          </cell>
          <cell r="U8">
            <v>9</v>
          </cell>
          <cell r="V8">
            <v>9</v>
          </cell>
          <cell r="W8">
            <v>9</v>
          </cell>
          <cell r="X8">
            <v>9</v>
          </cell>
          <cell r="Y8">
            <v>9</v>
          </cell>
          <cell r="Z8">
            <v>9</v>
          </cell>
          <cell r="AA8">
            <v>9</v>
          </cell>
          <cell r="AB8">
            <v>9</v>
          </cell>
        </row>
        <row r="9">
          <cell r="A9" t="str">
            <v>Loan Amortization Table</v>
          </cell>
          <cell r="B9" t="str">
            <v>A1</v>
          </cell>
          <cell r="C9">
            <v>4</v>
          </cell>
          <cell r="D9">
            <v>1</v>
          </cell>
          <cell r="E9">
            <v>9</v>
          </cell>
          <cell r="F9">
            <v>1</v>
          </cell>
          <cell r="G9">
            <v>9</v>
          </cell>
          <cell r="H9">
            <v>9</v>
          </cell>
          <cell r="I9">
            <v>9</v>
          </cell>
          <cell r="J9">
            <v>9</v>
          </cell>
          <cell r="K9">
            <v>9</v>
          </cell>
          <cell r="L9">
            <v>9</v>
          </cell>
          <cell r="M9">
            <v>9</v>
          </cell>
          <cell r="N9">
            <v>9</v>
          </cell>
          <cell r="O9">
            <v>9</v>
          </cell>
          <cell r="P9">
            <v>9</v>
          </cell>
          <cell r="Q9">
            <v>9</v>
          </cell>
          <cell r="R9">
            <v>9</v>
          </cell>
          <cell r="S9">
            <v>9</v>
          </cell>
          <cell r="T9">
            <v>9</v>
          </cell>
          <cell r="U9">
            <v>9</v>
          </cell>
          <cell r="V9">
            <v>9</v>
          </cell>
          <cell r="W9">
            <v>9</v>
          </cell>
          <cell r="X9">
            <v>9</v>
          </cell>
          <cell r="Y9">
            <v>9</v>
          </cell>
          <cell r="Z9">
            <v>9</v>
          </cell>
          <cell r="AA9">
            <v>9</v>
          </cell>
          <cell r="AB9">
            <v>9</v>
          </cell>
        </row>
        <row r="10">
          <cell r="A10" t="str">
            <v>Summary Graph</v>
          </cell>
          <cell r="B10" t="str">
            <v>A1</v>
          </cell>
          <cell r="C10">
            <v>4</v>
          </cell>
          <cell r="D10">
            <v>1</v>
          </cell>
          <cell r="E10">
            <v>9</v>
          </cell>
          <cell r="F10">
            <v>1</v>
          </cell>
          <cell r="G10">
            <v>9</v>
          </cell>
          <cell r="H10">
            <v>9</v>
          </cell>
          <cell r="I10">
            <v>9</v>
          </cell>
          <cell r="J10">
            <v>9</v>
          </cell>
          <cell r="K10">
            <v>9</v>
          </cell>
          <cell r="L10">
            <v>9</v>
          </cell>
          <cell r="M10">
            <v>9</v>
          </cell>
          <cell r="N10">
            <v>9</v>
          </cell>
          <cell r="O10">
            <v>9</v>
          </cell>
          <cell r="P10">
            <v>9</v>
          </cell>
          <cell r="Q10">
            <v>9</v>
          </cell>
          <cell r="R10">
            <v>9</v>
          </cell>
          <cell r="S10">
            <v>9</v>
          </cell>
          <cell r="T10">
            <v>9</v>
          </cell>
          <cell r="U10">
            <v>9</v>
          </cell>
          <cell r="V10">
            <v>9</v>
          </cell>
          <cell r="W10">
            <v>9</v>
          </cell>
          <cell r="X10">
            <v>9</v>
          </cell>
          <cell r="Y10">
            <v>9</v>
          </cell>
          <cell r="Z10">
            <v>9</v>
          </cell>
          <cell r="AA10">
            <v>9</v>
          </cell>
          <cell r="AB10">
            <v>9</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ap Rate Summary"/>
      <sheetName val="Best and Final"/>
    </sheetNames>
    <sheetDataSet>
      <sheetData sheetId="0" refreshError="1"/>
      <sheetData sheetId="1" refreshError="1"/>
      <sheetData sheetId="2" refreshError="1">
        <row r="1">
          <cell r="B1" t="str">
            <v>AMB DALLAS INDUSTRIAL PORTFOLIO</v>
          </cell>
        </row>
        <row r="2">
          <cell r="B2" t="str">
            <v>Summary of "Best and Final" Offers</v>
          </cell>
        </row>
        <row r="3">
          <cell r="B3">
            <v>36774</v>
          </cell>
        </row>
        <row r="5">
          <cell r="C5">
            <v>2525</v>
          </cell>
          <cell r="D5" t="str">
            <v>12019-97</v>
          </cell>
          <cell r="E5" t="str">
            <v>3701-75</v>
          </cell>
          <cell r="F5" t="str">
            <v>3662-64</v>
          </cell>
          <cell r="G5" t="str">
            <v>3668</v>
          </cell>
          <cell r="H5" t="str">
            <v>11220-40</v>
          </cell>
          <cell r="I5" t="str">
            <v>2046-54</v>
          </cell>
          <cell r="J5" t="str">
            <v>12150</v>
          </cell>
          <cell r="K5" t="str">
            <v>1001-1137</v>
          </cell>
          <cell r="L5" t="str">
            <v>1101</v>
          </cell>
          <cell r="M5" t="str">
            <v>2727-2833</v>
          </cell>
          <cell r="N5" t="str">
            <v>2845</v>
          </cell>
          <cell r="O5" t="str">
            <v>Quebec</v>
          </cell>
          <cell r="P5" t="str">
            <v>Mockingbird</v>
          </cell>
          <cell r="Q5">
            <v>5800</v>
          </cell>
        </row>
        <row r="6">
          <cell r="C6" t="str">
            <v>Shiloh Road</v>
          </cell>
          <cell r="D6" t="str">
            <v>Corporate Dr.</v>
          </cell>
          <cell r="E6" t="str">
            <v>Marquis Dr.</v>
          </cell>
          <cell r="F6" t="str">
            <v>Miller Park Dr.</v>
          </cell>
          <cell r="G6" t="str">
            <v>Miller Park Dr.</v>
          </cell>
          <cell r="H6" t="str">
            <v>Grader St.</v>
          </cell>
          <cell r="I6" t="str">
            <v>Forest Ln.</v>
          </cell>
          <cell r="J6" t="str">
            <v>Shiloh Rd.</v>
          </cell>
          <cell r="K6" t="str">
            <v>Jupiter Rd.</v>
          </cell>
          <cell r="L6" t="str">
            <v>Summit Ave.</v>
          </cell>
          <cell r="M6" t="str">
            <v>W. Airport Fwy</v>
          </cell>
          <cell r="N6" t="str">
            <v>W. Airport Fwy</v>
          </cell>
          <cell r="O6" t="str">
            <v>I &amp; II</v>
          </cell>
          <cell r="P6" t="str">
            <v>Place</v>
          </cell>
          <cell r="Q6" t="str">
            <v>Kiest Blvd.</v>
          </cell>
          <cell r="R6" t="str">
            <v>Portfolio</v>
          </cell>
        </row>
        <row r="7">
          <cell r="C7" t="str">
            <v>Price</v>
          </cell>
          <cell r="D7" t="str">
            <v>Price</v>
          </cell>
          <cell r="E7" t="str">
            <v>Price</v>
          </cell>
          <cell r="F7" t="str">
            <v>Price</v>
          </cell>
          <cell r="G7" t="str">
            <v>Price</v>
          </cell>
          <cell r="H7" t="str">
            <v>Price</v>
          </cell>
          <cell r="I7" t="str">
            <v>Price</v>
          </cell>
          <cell r="J7" t="str">
            <v>Price</v>
          </cell>
          <cell r="K7" t="str">
            <v>Price</v>
          </cell>
          <cell r="L7" t="str">
            <v>Price</v>
          </cell>
          <cell r="M7" t="str">
            <v>Price</v>
          </cell>
          <cell r="N7" t="str">
            <v>Price</v>
          </cell>
          <cell r="O7" t="str">
            <v>Price</v>
          </cell>
          <cell r="P7" t="str">
            <v>Price</v>
          </cell>
          <cell r="Q7" t="str">
            <v>Price</v>
          </cell>
          <cell r="R7" t="str">
            <v>Price</v>
          </cell>
        </row>
        <row r="8">
          <cell r="C8" t="str">
            <v>Acq. Basis</v>
          </cell>
          <cell r="D8" t="str">
            <v>Acq. Basis</v>
          </cell>
          <cell r="E8" t="str">
            <v>Acq. Basis</v>
          </cell>
          <cell r="F8" t="str">
            <v>Acq. Basis</v>
          </cell>
          <cell r="G8" t="str">
            <v>Acq. Basis</v>
          </cell>
          <cell r="H8" t="str">
            <v>Acq. Basis</v>
          </cell>
          <cell r="I8" t="str">
            <v>Acq. Basis</v>
          </cell>
          <cell r="J8" t="str">
            <v>Acq. Basis</v>
          </cell>
          <cell r="K8" t="str">
            <v>Acq. Basis</v>
          </cell>
          <cell r="L8" t="str">
            <v>Acq. Basis</v>
          </cell>
          <cell r="M8" t="str">
            <v>Acq. Basis</v>
          </cell>
          <cell r="N8" t="str">
            <v>Acq. Basis</v>
          </cell>
          <cell r="O8" t="str">
            <v>Acq. Basis</v>
          </cell>
          <cell r="P8" t="str">
            <v>Acq. Basis</v>
          </cell>
          <cell r="Q8" t="str">
            <v>Acq. Basis</v>
          </cell>
          <cell r="R8" t="str">
            <v>Acq. Basis</v>
          </cell>
        </row>
        <row r="9">
          <cell r="C9" t="str">
            <v>Basis PSF</v>
          </cell>
          <cell r="D9" t="str">
            <v>Basis PSF</v>
          </cell>
          <cell r="E9" t="str">
            <v>Basis PSF</v>
          </cell>
          <cell r="F9" t="str">
            <v>Basis PSF</v>
          </cell>
          <cell r="G9" t="str">
            <v>Basis PSF</v>
          </cell>
          <cell r="H9" t="str">
            <v>Basis PSF</v>
          </cell>
          <cell r="I9" t="str">
            <v>Basis PSF</v>
          </cell>
          <cell r="J9" t="str">
            <v>Basis PSF</v>
          </cell>
          <cell r="K9" t="str">
            <v>Basis PSF</v>
          </cell>
          <cell r="L9" t="str">
            <v>Basis PSF</v>
          </cell>
          <cell r="M9" t="str">
            <v>Basis PSF</v>
          </cell>
          <cell r="N9" t="str">
            <v>Basis PSF</v>
          </cell>
          <cell r="O9" t="str">
            <v>Basis PSF</v>
          </cell>
          <cell r="P9" t="str">
            <v>Basis PSF</v>
          </cell>
          <cell r="Q9" t="str">
            <v>Basis PSF</v>
          </cell>
          <cell r="R9" t="str">
            <v>Basis PSF</v>
          </cell>
        </row>
        <row r="10">
          <cell r="B10" t="str">
            <v>Buyer</v>
          </cell>
          <cell r="C10" t="str">
            <v>Cap Rate</v>
          </cell>
          <cell r="D10" t="str">
            <v>Cap Rate</v>
          </cell>
          <cell r="E10" t="str">
            <v>Cap Rate</v>
          </cell>
          <cell r="F10" t="str">
            <v>Cap Rate</v>
          </cell>
          <cell r="G10" t="str">
            <v>Cap Rate</v>
          </cell>
          <cell r="H10" t="str">
            <v>Cap Rate</v>
          </cell>
          <cell r="I10" t="str">
            <v>Cap Rate</v>
          </cell>
          <cell r="J10" t="str">
            <v>Cap Rate</v>
          </cell>
          <cell r="K10" t="str">
            <v>Cap Rate</v>
          </cell>
          <cell r="L10" t="str">
            <v>Cap Rate</v>
          </cell>
          <cell r="M10" t="str">
            <v>Cap Rate</v>
          </cell>
          <cell r="N10" t="str">
            <v>Cap Rate</v>
          </cell>
          <cell r="O10" t="str">
            <v>Cap Rate</v>
          </cell>
          <cell r="P10" t="str">
            <v>Cap Rate</v>
          </cell>
          <cell r="Q10" t="str">
            <v>Cap Rate</v>
          </cell>
          <cell r="R10" t="str">
            <v>Cap Rate</v>
          </cell>
          <cell r="S10" t="str">
            <v>Comments</v>
          </cell>
        </row>
        <row r="11">
          <cell r="B11" t="str">
            <v>Westcore Industrial Properties</v>
          </cell>
          <cell r="C11" t="str">
            <v>Incl.</v>
          </cell>
          <cell r="D11" t="str">
            <v>Incl.</v>
          </cell>
          <cell r="E11" t="str">
            <v>Incl.</v>
          </cell>
          <cell r="F11" t="str">
            <v>Incl.</v>
          </cell>
          <cell r="G11" t="str">
            <v>Incl.</v>
          </cell>
          <cell r="H11" t="str">
            <v>Incl.</v>
          </cell>
          <cell r="I11" t="str">
            <v>Incl.</v>
          </cell>
          <cell r="J11" t="str">
            <v>Incl.</v>
          </cell>
          <cell r="K11" t="str">
            <v>Incl.</v>
          </cell>
          <cell r="L11" t="str">
            <v>Incl.</v>
          </cell>
          <cell r="M11" t="str">
            <v>Incl.</v>
          </cell>
          <cell r="N11" t="str">
            <v>Incl.</v>
          </cell>
          <cell r="O11" t="str">
            <v>Incl.</v>
          </cell>
          <cell r="P11" t="str">
            <v>Incl.</v>
          </cell>
          <cell r="Q11" t="str">
            <v>Incl.</v>
          </cell>
          <cell r="R11" t="str">
            <v>?</v>
          </cell>
        </row>
        <row r="12">
          <cell r="B12" t="str">
            <v>Acquisition Basis</v>
          </cell>
          <cell r="R12" t="e">
            <v>#VALUE!</v>
          </cell>
        </row>
        <row r="13">
          <cell r="B13" t="str">
            <v>Basis PSF</v>
          </cell>
          <cell r="R13" t="e">
            <v>#VALUE!</v>
          </cell>
        </row>
        <row r="14">
          <cell r="B14" t="str">
            <v>Cap Rate</v>
          </cell>
          <cell r="R14" t="e">
            <v>#VALUE!</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ManagerCode"/>
      <sheetName val="Cover Page"/>
      <sheetName val="Scenario"/>
      <sheetName val="Print Master"/>
      <sheetName val="Perimeter Eyechart"/>
      <sheetName val="Output(EyeChart)"/>
      <sheetName val="Dispo Schedule"/>
      <sheetName val="ROLLUP"/>
      <sheetName val="Next Buyer analysis"/>
      <sheetName val="-- New Model --&gt;"/>
      <sheetName val="Main"/>
      <sheetName val="Returns"/>
      <sheetName val="Semi-An Unlevered"/>
      <sheetName val="CFS Summary"/>
      <sheetName val="Levered WaterFall"/>
      <sheetName val="Equity Partner Distribution"/>
      <sheetName val="Post Post"/>
      <sheetName val="Book Value"/>
      <sheetName val="Comps"/>
      <sheetName val="-- Underwriting Outputs --&gt;"/>
      <sheetName val="Cover"/>
      <sheetName val="Annual CF"/>
      <sheetName val="Description"/>
      <sheetName val="Rent Roll"/>
      <sheetName val="Semi-An CF"/>
      <sheetName val="Semi-An CF (0)"/>
      <sheetName val="Lease Flows"/>
      <sheetName val="Sum Lease Flows"/>
      <sheetName val="Baskets"/>
      <sheetName val="-- Underwriting Inputs --&gt;"/>
      <sheetName val="Input"/>
      <sheetName val="Pre-InputPage"/>
      <sheetName val="From Lease DB"/>
      <sheetName val="Lazard Database"/>
      <sheetName val="Sqm Expiry by Type"/>
      <sheetName val="Do Not Delete ==&gt;"/>
      <sheetName val="Semi-An CF (1)"/>
      <sheetName val="Semi-An CF (2)"/>
      <sheetName val="Semi-An CF (3)"/>
      <sheetName val="Semi-An CF (4)"/>
      <sheetName val="Semi-An CF (5)"/>
      <sheetName val="Semi-An CF (6)"/>
      <sheetName val="Semi-An CF (7)"/>
      <sheetName val="Semi-An CF (8)"/>
      <sheetName val="Semi-An CF (9)"/>
      <sheetName val="Semi-An CF (10)"/>
      <sheetName val="Semi-An CF (11)"/>
      <sheetName val="Semi-An CF (12)"/>
      <sheetName val="Semi-An CF (13)"/>
      <sheetName val="Semi-An CF (14)"/>
      <sheetName val="Semi-An CF (15)"/>
      <sheetName val="Semi-An CF (16)"/>
      <sheetName val="Semi-An CF (17)"/>
      <sheetName val="Semi-An CF (18)"/>
      <sheetName val="Semi-An CF (19)"/>
      <sheetName val="Semi-An CF (20)"/>
      <sheetName val="Semi-An CF (21)"/>
      <sheetName val="Semi-An CF (22)"/>
      <sheetName val="Semi-An CF (23)"/>
      <sheetName val="Semi-An CF (24)"/>
      <sheetName val="Semi-An CF (25)"/>
      <sheetName val="Semi-An CF (26)"/>
      <sheetName val="Semi-An CF (27)"/>
      <sheetName val="Semi-An CF (28)"/>
      <sheetName val="Semi-An CF (29)"/>
      <sheetName val="Semi-An CF (30)"/>
      <sheetName val="Semi-An CF (31)"/>
      <sheetName val="Semi-An CF (32)"/>
      <sheetName val="Semi-An CF (33)"/>
      <sheetName val="Semi-An CF (34)"/>
      <sheetName val="Semi-An CF (35)"/>
      <sheetName val="Semi-An CF (36)"/>
      <sheetName val="Semi-An CF (37)"/>
      <sheetName val="Semi-An CF (38)"/>
      <sheetName val="Semi-An CF (39)"/>
      <sheetName val="Semi-An CF (40)"/>
      <sheetName val="Semi-An CF (41)"/>
      <sheetName val="Semi-An CF (42)"/>
      <sheetName val="Semi-An CF (43)"/>
      <sheetName val="Semi-An CF (44)"/>
      <sheetName val="Semi-An CF (45)"/>
      <sheetName val="Semi-An CF (46)"/>
      <sheetName val="Semi-An CF (47)"/>
      <sheetName val="Semi-An CF (48)"/>
      <sheetName val="Semi-An CF (49)"/>
      <sheetName val="Semi-An CF (50)"/>
      <sheetName val="Semi-An CF (51)"/>
      <sheetName val="Semi-An CF (52)"/>
      <sheetName val="Semi-An CF (53)"/>
      <sheetName val="Semi-An CF (54)"/>
      <sheetName val="Semi-An CF (55)"/>
      <sheetName val="Semi-An CF (56)"/>
      <sheetName val="Semi-An CF (57)"/>
      <sheetName val="Semi-An CF (58)"/>
      <sheetName val="Semi-An CF (59)"/>
      <sheetName val="Semi-An CF (60)"/>
      <sheetName val="Semi-An CF (61)"/>
      <sheetName val="Semi-An CF (62)"/>
      <sheetName val="Semi-An CF (63)"/>
      <sheetName val="Semi-An CF (64)"/>
      <sheetName val="Semi-An CF (65)"/>
      <sheetName val="Semi-An CF (66)"/>
      <sheetName val="Semi-An CF (67)"/>
      <sheetName val="Semi-An CF (68)"/>
      <sheetName val="Semi-An CF (69)"/>
      <sheetName val="Semi-An CF (70)"/>
      <sheetName val="Semi-An CF (71)"/>
      <sheetName val="Semi-An CF (72)"/>
      <sheetName val="Semi-An CF (73)"/>
      <sheetName val="Semi-An CF (74)"/>
      <sheetName val="Semi-An CF (75)"/>
      <sheetName val="Semi-An CF (76)"/>
      <sheetName val="Semi-An CF (77)"/>
      <sheetName val="Semi-An CF (78)"/>
      <sheetName val="Semi-An CF (79)"/>
      <sheetName val="Semi-An CF (80)"/>
      <sheetName val="Semi-An CF (81)"/>
      <sheetName val="Semi-An CF (82)"/>
      <sheetName val="Semi-An CF (83)"/>
      <sheetName val="Semi-An CF (84)"/>
      <sheetName val="Semi-An CF (85)"/>
      <sheetName val="Semi-An CF (86)"/>
      <sheetName val="Semi-An CF (87)"/>
      <sheetName val="Semi-An CF (88)"/>
      <sheetName val="Semi-An CF (89)"/>
      <sheetName val="Semi-An CF (90)"/>
      <sheetName val="Semi-An CF (91)"/>
      <sheetName val="Semi-An CF (92)"/>
      <sheetName val="Semi-An CF (93)"/>
      <sheetName val="Semi-An CF (94)"/>
      <sheetName val="Semi-An CF (95)"/>
      <sheetName val="Semi-An CF (96)"/>
      <sheetName val="Semi-An CF (97)"/>
      <sheetName val="Semi-An CF (98)"/>
      <sheetName val="Semi-An CF (99)"/>
      <sheetName val="Semi-An CF (100)"/>
      <sheetName val="Semi-An CF (101)"/>
      <sheetName val="Semi-An CF (102)"/>
      <sheetName val="Semi-An CF (103)"/>
      <sheetName val="Semi-An CF (104)"/>
      <sheetName val="Semi-An CF (105)"/>
      <sheetName val="Semi-An CF (106)"/>
      <sheetName val="Semi-An CF (107)"/>
      <sheetName val="Semi-An CF (108)"/>
      <sheetName val="Semi-An CF (109)"/>
      <sheetName val="Semi-An CF (110)"/>
      <sheetName val="Semi-An CF (111)"/>
      <sheetName val="Semi-An CF (112)"/>
      <sheetName val="Fund Model Cover"/>
      <sheetName val="Param"/>
      <sheetName val="MainMenu"/>
      <sheetName val="AssetSelection"/>
      <sheetName val="DataEntrySQL"/>
      <sheetName val="Input Table"/>
      <sheetName val="Input Sensitivity"/>
      <sheetName val="OutputPage_03"/>
      <sheetName val="OutputPage_02"/>
      <sheetName val="OutputPage_01"/>
      <sheetName val="OutputPages"/>
      <sheetName val="Output Sensitivity"/>
      <sheetName val="Fund Assumptions"/>
      <sheetName val="Graph Summary"/>
      <sheetName val="Switch Control"/>
      <sheetName val="MarketRents"/>
      <sheetName val="MarketRents(MX)"/>
      <sheetName val="Potential"/>
      <sheetName val="Potential(MX)"/>
      <sheetName val="Rents"/>
      <sheetName val="Rents(MX)"/>
      <sheetName val="RecoveredSC"/>
      <sheetName val="RecoveredSC(MX)"/>
      <sheetName val="TotalRecoverable"/>
      <sheetName val="TotalRecoverable(MX)"/>
      <sheetName val="ICI"/>
      <sheetName val="ICI(MX)"/>
      <sheetName val="Insurance"/>
      <sheetName val="Insurance(MX)"/>
      <sheetName val="PropertyMngt"/>
      <sheetName val="PropertyMngt(MX)"/>
      <sheetName val="AgencyFeeOnRents"/>
      <sheetName val="AgencyFeeOnRents(MX)"/>
      <sheetName val="OtherOrdinaryCosts"/>
      <sheetName val="OtherOrdinaryCosts(MX)"/>
      <sheetName val="MarketingCosts"/>
      <sheetName val="MarketingCosts(MX)"/>
      <sheetName val="Capex"/>
      <sheetName val="Capex(MX)"/>
      <sheetName val="TI"/>
      <sheetName val="TI(MX)"/>
      <sheetName val="AfDc"/>
      <sheetName val="Investor Purchase Price"/>
      <sheetName val="Implied OMV (MS)"/>
      <sheetName val="Capital Gain(MS)"/>
      <sheetName val="Capital Gain_(Loss)"/>
      <sheetName val="Dispo Value"/>
      <sheetName val="I.Chart"/>
      <sheetName val="Debt"/>
      <sheetName val="IMSER Valuation"/>
      <sheetName val="CCN"/>
      <sheetName val="Single Asset Unlevered CF"/>
      <sheetName val="Fund Unlevered CF"/>
      <sheetName val="Fund Levered CF"/>
      <sheetName val="Sheet1"/>
      <sheetName val="Fund Summary Balance Sheet"/>
      <sheetName val="Trend Analysis"/>
      <sheetName val="Income Statement &amp; BS Account"/>
      <sheetName val="Success Fees SGR"/>
      <sheetName val="OutputPlus"/>
      <sheetName val="OutputPlusNoRotation"/>
      <sheetName val="Appendix - Model Assumptions"/>
      <sheetName val="Appendix - Tenant Schedule"/>
      <sheetName val="Appendix D - Asset Database"/>
      <sheetName val="Appendix - Portfolio Summary"/>
      <sheetName val="Appendix Vacant"/>
      <sheetName val="Appendix -Tenant Concentr"/>
      <sheetName val="Cover_Page"/>
      <sheetName val="Print_Master"/>
      <sheetName val="Perimeter_Eyechart"/>
      <sheetName val="Dispo_Schedule"/>
      <sheetName val="Next_Buyer_analysis"/>
      <sheetName val="--_New_Model_--&gt;"/>
      <sheetName val="Semi-An_Unlevered"/>
      <sheetName val="CFS_Summary"/>
      <sheetName val="Levered_WaterFall"/>
      <sheetName val="Equity_Partner_Distribution"/>
      <sheetName val="Post_Post"/>
      <sheetName val="Book_Value"/>
      <sheetName val="--_Underwriting_Outputs_--&gt;"/>
      <sheetName val="Annual_CF"/>
      <sheetName val="Rent_Roll"/>
      <sheetName val="Semi-An_CF"/>
      <sheetName val="Semi-An_CF_(0)"/>
      <sheetName val="Lease_Flows"/>
      <sheetName val="Sum_Lease_Flows"/>
      <sheetName val="--_Underwriting_Inputs_--&gt;"/>
      <sheetName val="From_Lease_DB"/>
      <sheetName val="Lazard_Database"/>
      <sheetName val="Sqm_Expiry_by_Type"/>
      <sheetName val="Do_Not_Delete_==&gt;"/>
      <sheetName val="Semi-An_CF_(1)"/>
      <sheetName val="Semi-An_CF_(2)"/>
      <sheetName val="Semi-An_CF_(3)"/>
      <sheetName val="Semi-An_CF_(4)"/>
      <sheetName val="Semi-An_CF_(5)"/>
      <sheetName val="Semi-An_CF_(6)"/>
      <sheetName val="Semi-An_CF_(7)"/>
      <sheetName val="Semi-An_CF_(8)"/>
      <sheetName val="Semi-An_CF_(9)"/>
      <sheetName val="Semi-An_CF_(10)"/>
      <sheetName val="Semi-An_CF_(11)"/>
      <sheetName val="Semi-An_CF_(12)"/>
      <sheetName val="Semi-An_CF_(13)"/>
      <sheetName val="Semi-An_CF_(14)"/>
      <sheetName val="Semi-An_CF_(15)"/>
      <sheetName val="Semi-An_CF_(16)"/>
      <sheetName val="Semi-An_CF_(17)"/>
      <sheetName val="Semi-An_CF_(18)"/>
      <sheetName val="Semi-An_CF_(19)"/>
      <sheetName val="Semi-An_CF_(20)"/>
      <sheetName val="Semi-An_CF_(21)"/>
      <sheetName val="Semi-An_CF_(22)"/>
      <sheetName val="Semi-An_CF_(23)"/>
      <sheetName val="Semi-An_CF_(24)"/>
      <sheetName val="Semi-An_CF_(25)"/>
      <sheetName val="Semi-An_CF_(26)"/>
      <sheetName val="Semi-An_CF_(27)"/>
      <sheetName val="Semi-An_CF_(28)"/>
      <sheetName val="Semi-An_CF_(29)"/>
      <sheetName val="Semi-An_CF_(30)"/>
      <sheetName val="Semi-An_CF_(31)"/>
      <sheetName val="Semi-An_CF_(32)"/>
      <sheetName val="Semi-An_CF_(33)"/>
      <sheetName val="Semi-An_CF_(34)"/>
      <sheetName val="Semi-An_CF_(35)"/>
      <sheetName val="Semi-An_CF_(36)"/>
      <sheetName val="Semi-An_CF_(37)"/>
      <sheetName val="Semi-An_CF_(38)"/>
      <sheetName val="Semi-An_CF_(39)"/>
      <sheetName val="Semi-An_CF_(40)"/>
      <sheetName val="Semi-An_CF_(41)"/>
      <sheetName val="Semi-An_CF_(42)"/>
      <sheetName val="Semi-An_CF_(43)"/>
      <sheetName val="Semi-An_CF_(44)"/>
      <sheetName val="Semi-An_CF_(45)"/>
      <sheetName val="Semi-An_CF_(46)"/>
      <sheetName val="Semi-An_CF_(47)"/>
      <sheetName val="Semi-An_CF_(48)"/>
      <sheetName val="Semi-An_CF_(49)"/>
      <sheetName val="Semi-An_CF_(50)"/>
      <sheetName val="Semi-An_CF_(51)"/>
      <sheetName val="Semi-An_CF_(52)"/>
      <sheetName val="Semi-An_CF_(53)"/>
      <sheetName val="Semi-An_CF_(54)"/>
      <sheetName val="Semi-An_CF_(55)"/>
      <sheetName val="Semi-An_CF_(56)"/>
      <sheetName val="Semi-An_CF_(57)"/>
      <sheetName val="Semi-An_CF_(58)"/>
      <sheetName val="Semi-An_CF_(59)"/>
      <sheetName val="Semi-An_CF_(60)"/>
      <sheetName val="Semi-An_CF_(61)"/>
      <sheetName val="Semi-An_CF_(62)"/>
      <sheetName val="Semi-An_CF_(63)"/>
      <sheetName val="Semi-An_CF_(64)"/>
      <sheetName val="Semi-An_CF_(65)"/>
      <sheetName val="Semi-An_CF_(66)"/>
      <sheetName val="Semi-An_CF_(67)"/>
      <sheetName val="Semi-An_CF_(68)"/>
      <sheetName val="Semi-An_CF_(69)"/>
      <sheetName val="Semi-An_CF_(70)"/>
      <sheetName val="Semi-An_CF_(71)"/>
      <sheetName val="Semi-An_CF_(72)"/>
      <sheetName val="Semi-An_CF_(73)"/>
      <sheetName val="Semi-An_CF_(74)"/>
      <sheetName val="Semi-An_CF_(75)"/>
      <sheetName val="Semi-An_CF_(76)"/>
      <sheetName val="Semi-An_CF_(77)"/>
      <sheetName val="Semi-An_CF_(78)"/>
      <sheetName val="Semi-An_CF_(79)"/>
      <sheetName val="Semi-An_CF_(80)"/>
      <sheetName val="Semi-An_CF_(81)"/>
      <sheetName val="Semi-An_CF_(82)"/>
      <sheetName val="Semi-An_CF_(83)"/>
      <sheetName val="Semi-An_CF_(84)"/>
      <sheetName val="Semi-An_CF_(85)"/>
      <sheetName val="Semi-An_CF_(86)"/>
      <sheetName val="Semi-An_CF_(87)"/>
      <sheetName val="Semi-An_CF_(88)"/>
      <sheetName val="Semi-An_CF_(89)"/>
      <sheetName val="Semi-An_CF_(90)"/>
      <sheetName val="Semi-An_CF_(91)"/>
      <sheetName val="Semi-An_CF_(92)"/>
      <sheetName val="Semi-An_CF_(93)"/>
      <sheetName val="Semi-An_CF_(94)"/>
      <sheetName val="Semi-An_CF_(95)"/>
      <sheetName val="Semi-An_CF_(96)"/>
      <sheetName val="Semi-An_CF_(97)"/>
      <sheetName val="Semi-An_CF_(98)"/>
      <sheetName val="Semi-An_CF_(99)"/>
      <sheetName val="Semi-An_CF_(100)"/>
      <sheetName val="Semi-An_CF_(101)"/>
      <sheetName val="Semi-An_CF_(102)"/>
      <sheetName val="Semi-An_CF_(103)"/>
      <sheetName val="Semi-An_CF_(104)"/>
      <sheetName val="Semi-An_CF_(105)"/>
      <sheetName val="Semi-An_CF_(106)"/>
      <sheetName val="Semi-An_CF_(107)"/>
      <sheetName val="Semi-An_CF_(108)"/>
      <sheetName val="Semi-An_CF_(109)"/>
      <sheetName val="Semi-An_CF_(110)"/>
      <sheetName val="Semi-An_CF_(111)"/>
      <sheetName val="Semi-An_CF_(112)"/>
      <sheetName val="Fund_Model_Cover"/>
      <sheetName val="Input_Table"/>
      <sheetName val="Input_Sensitivity"/>
      <sheetName val="Output_Sensitivity"/>
      <sheetName val="Fund_Assumptions"/>
      <sheetName val="Graph_Summary"/>
      <sheetName val="Switch_Control"/>
      <sheetName val="Investor_Purchase_Price"/>
      <sheetName val="Implied_OMV_(MS)"/>
      <sheetName val="Capital_Gain(MS)"/>
      <sheetName val="Capital_Gain_(Loss)"/>
      <sheetName val="Dispo_Value"/>
      <sheetName val="I_Chart"/>
      <sheetName val="IMSER_Valuation"/>
      <sheetName val="Single_Asset_Unlevered_CF"/>
      <sheetName val="Fund_Unlevered_CF"/>
      <sheetName val="Fund_Levered_CF"/>
      <sheetName val="Fund_Summary_Balance_Sheet"/>
      <sheetName val="Trend_Analysis"/>
      <sheetName val="Income_Statement_&amp;_BS_Account"/>
      <sheetName val="Success_Fees_SGR"/>
      <sheetName val="Appendix_-_Model_Assumptions"/>
      <sheetName val="Appendix_-_Tenant_Schedule"/>
      <sheetName val="Appendix_D_-_Asset_Database"/>
      <sheetName val="Appendix_-_Portfolio_Summary"/>
      <sheetName val="Appendix_Vacant"/>
      <sheetName val="Appendix_-Tenant_Concentr"/>
      <sheetName val="Cover_Page1"/>
      <sheetName val="Consolidated CF"/>
      <sheetName val="Semi_An CF"/>
      <sheetName val="Semi_An CF _0_"/>
      <sheetName val="Pre_InputPage"/>
      <sheetName val="Cover_Page2"/>
      <sheetName val="Print_Master1"/>
      <sheetName val="Perimeter_Eyechart1"/>
      <sheetName val="Dispo_Schedule1"/>
      <sheetName val="Next_Buyer_analysis1"/>
      <sheetName val="--_New_Model_--&gt;1"/>
      <sheetName val="Semi-An_Unlevered1"/>
      <sheetName val="CFS_Summary1"/>
      <sheetName val="Levered_WaterFall1"/>
      <sheetName val="Equity_Partner_Distribution1"/>
      <sheetName val="Post_Post1"/>
      <sheetName val="Book_Value1"/>
      <sheetName val="--_Underwriting_Outputs_--&gt;1"/>
      <sheetName val="Annual_CF1"/>
      <sheetName val="Rent_Roll1"/>
      <sheetName val="Semi-An_CF1"/>
      <sheetName val="Semi-An_CF_(0)1"/>
      <sheetName val="Lease_Flows1"/>
      <sheetName val="Sum_Lease_Flows1"/>
      <sheetName val="--_Underwriting_Inputs_--&gt;1"/>
      <sheetName val="From_Lease_DB1"/>
      <sheetName val="Lazard_Database1"/>
      <sheetName val="Sqm_Expiry_by_Type1"/>
      <sheetName val="Do_Not_Delete_==&gt;1"/>
      <sheetName val="Semi-An_CF_(1)1"/>
      <sheetName val="Semi-An_CF_(2)1"/>
      <sheetName val="Semi-An_CF_(3)1"/>
      <sheetName val="Semi-An_CF_(4)1"/>
      <sheetName val="Semi-An_CF_(5)1"/>
      <sheetName val="Semi-An_CF_(6)1"/>
      <sheetName val="Semi-An_CF_(7)1"/>
      <sheetName val="Semi-An_CF_(8)1"/>
      <sheetName val="Semi-An_CF_(9)1"/>
      <sheetName val="Semi-An_CF_(10)1"/>
      <sheetName val="Semi-An_CF_(11)1"/>
      <sheetName val="Semi-An_CF_(12)1"/>
      <sheetName val="Semi-An_CF_(13)1"/>
      <sheetName val="Semi-An_CF_(14)1"/>
      <sheetName val="Semi-An_CF_(15)1"/>
      <sheetName val="Semi-An_CF_(16)1"/>
      <sheetName val="Semi-An_CF_(17)1"/>
      <sheetName val="Semi-An_CF_(18)1"/>
      <sheetName val="Semi-An_CF_(19)1"/>
      <sheetName val="Semi-An_CF_(20)1"/>
      <sheetName val="Semi-An_CF_(21)1"/>
      <sheetName val="Semi-An_CF_(22)1"/>
      <sheetName val="Semi-An_CF_(23)1"/>
      <sheetName val="Semi-An_CF_(24)1"/>
      <sheetName val="Semi-An_CF_(25)1"/>
      <sheetName val="Semi-An_CF_(26)1"/>
      <sheetName val="Semi-An_CF_(27)1"/>
      <sheetName val="Semi-An_CF_(28)1"/>
      <sheetName val="Semi-An_CF_(29)1"/>
      <sheetName val="Semi-An_CF_(30)1"/>
      <sheetName val="Semi-An_CF_(31)1"/>
      <sheetName val="Semi-An_CF_(32)1"/>
      <sheetName val="Semi-An_CF_(33)1"/>
      <sheetName val="Semi-An_CF_(34)1"/>
      <sheetName val="Semi-An_CF_(35)1"/>
      <sheetName val="Semi-An_CF_(36)1"/>
      <sheetName val="Semi-An_CF_(37)1"/>
      <sheetName val="Semi-An_CF_(38)1"/>
      <sheetName val="Semi-An_CF_(39)1"/>
      <sheetName val="Semi-An_CF_(40)1"/>
      <sheetName val="Semi-An_CF_(41)1"/>
      <sheetName val="Semi-An_CF_(42)1"/>
      <sheetName val="Cover_Page3"/>
      <sheetName val="Print_Master2"/>
      <sheetName val="Perimeter_Eyechart2"/>
      <sheetName val="Dispo_Schedule2"/>
      <sheetName val="Next_Buyer_analysis2"/>
      <sheetName val="--_New_Model_--&gt;2"/>
      <sheetName val="Semi-An_Unlevered2"/>
      <sheetName val="CFS_Summary2"/>
      <sheetName val="Levered_WaterFall2"/>
      <sheetName val="Equity_Partner_Distribution2"/>
      <sheetName val="Post_Post2"/>
      <sheetName val="Book_Value2"/>
      <sheetName val="--_Underwriting_Outputs_--&gt;2"/>
      <sheetName val="Annual_CF2"/>
      <sheetName val="Rent_Roll2"/>
      <sheetName val="Semi-An_CF2"/>
      <sheetName val="Semi-An_CF_(0)2"/>
      <sheetName val="Lease_Flows2"/>
      <sheetName val="Sum_Lease_Flows2"/>
      <sheetName val="--_Underwriting_Inputs_--&gt;2"/>
      <sheetName val="From_Lease_DB2"/>
      <sheetName val="Lazard_Database2"/>
      <sheetName val="Sqm_Expiry_by_Type2"/>
      <sheetName val="Do_Not_Delete_==&gt;2"/>
      <sheetName val="Semi-An_CF_(1)2"/>
      <sheetName val="Semi-An_CF_(2)2"/>
      <sheetName val="Semi-An_CF_(3)2"/>
      <sheetName val="Semi-An_CF_(4)2"/>
      <sheetName val="Semi-An_CF_(5)2"/>
      <sheetName val="Semi-An_CF_(6)2"/>
      <sheetName val="Semi-An_CF_(7)2"/>
      <sheetName val="Semi-An_CF_(8)2"/>
      <sheetName val="Semi-An_CF_(9)2"/>
      <sheetName val="Semi-An_CF_(10)2"/>
      <sheetName val="Semi-An_CF_(11)2"/>
      <sheetName val="Semi-An_CF_(12)2"/>
      <sheetName val="Semi-An_CF_(13)2"/>
      <sheetName val="Semi-An_CF_(14)2"/>
      <sheetName val="Semi-An_CF_(15)2"/>
      <sheetName val="Semi-An_CF_(16)2"/>
      <sheetName val="Semi-An_CF_(17)2"/>
      <sheetName val="Semi-An_CF_(18)2"/>
      <sheetName val="Semi-An_CF_(19)2"/>
      <sheetName val="Semi-An_CF_(20)2"/>
      <sheetName val="Semi-An_CF_(21)2"/>
      <sheetName val="Semi-An_CF_(22)2"/>
      <sheetName val="Semi-An_CF_(23)2"/>
      <sheetName val="Semi-An_CF_(24)2"/>
      <sheetName val="Semi-An_CF_(25)2"/>
      <sheetName val="Semi-An_CF_(26)2"/>
      <sheetName val="Semi-An_CF_(27)2"/>
      <sheetName val="Semi-An_CF_(28)2"/>
      <sheetName val="Semi-An_CF_(29)2"/>
      <sheetName val="Semi-An_CF_(30)2"/>
      <sheetName val="Semi-An_CF_(31)2"/>
      <sheetName val="Semi-An_CF_(32)2"/>
      <sheetName val="Semi-An_CF_(33)2"/>
      <sheetName val="Semi-An_CF_(34)2"/>
      <sheetName val="Semi-An_CF_(35)2"/>
      <sheetName val="Semi-An_CF_(36)2"/>
      <sheetName val="Semi-An_CF_(37)2"/>
      <sheetName val="Semi-An_CF_(38)2"/>
      <sheetName val="Semi-An_CF_(39)2"/>
      <sheetName val="Semi-An_CF_(40)2"/>
      <sheetName val="Semi-An_CF_(41)2"/>
      <sheetName val="Semi-An_CF_(42)2"/>
      <sheetName val="Semi-An_CF_(43)1"/>
      <sheetName val="Semi-An_CF_(44)1"/>
      <sheetName val="Semi-An_CF_(45)1"/>
      <sheetName val="Semi-An_CF_(46)1"/>
      <sheetName val="Semi-An_CF_(47)1"/>
      <sheetName val="Semi-An_CF_(48)1"/>
      <sheetName val="Semi-An_CF_(49)1"/>
      <sheetName val="Semi-An_CF_(50)1"/>
      <sheetName val="Semi-An_CF_(51)1"/>
      <sheetName val="Semi-An_CF_(52)1"/>
      <sheetName val="Semi-An_CF_(53)1"/>
      <sheetName val="Semi-An_CF_(54)1"/>
      <sheetName val="Semi-An_CF_(55)1"/>
      <sheetName val="Semi-An_CF_(56)1"/>
      <sheetName val="Semi-An_CF_(57)1"/>
      <sheetName val="Semi-An_CF_(58)1"/>
      <sheetName val="Semi-An_CF_(59)1"/>
      <sheetName val="Semi-An_CF_(60)1"/>
      <sheetName val="Semi-An_CF_(61)1"/>
      <sheetName val="Semi-An_CF_(62)1"/>
      <sheetName val="Semi-An_CF_(63)1"/>
      <sheetName val="Semi-An_CF_(64)1"/>
      <sheetName val="Semi-An_CF_(65)1"/>
      <sheetName val="Semi-An_CF_(66)1"/>
      <sheetName val="Semi-An_CF_(67)1"/>
      <sheetName val="Semi-An_CF_(68)1"/>
      <sheetName val="Semi-An_CF_(69)1"/>
      <sheetName val="Semi-An_CF_(70)1"/>
      <sheetName val="Semi-An_CF_(71)1"/>
      <sheetName val="Semi-An_CF_(72)1"/>
      <sheetName val="Semi-An_CF_(73)1"/>
      <sheetName val="Semi-An_CF_(74)1"/>
      <sheetName val="Semi-An_CF_(75)1"/>
      <sheetName val="Semi-An_CF_(76)1"/>
      <sheetName val="Semi-An_CF_(77)1"/>
      <sheetName val="Semi-An_CF_(78)1"/>
      <sheetName val="Semi-An_CF_(79)1"/>
      <sheetName val="Semi-An_CF_(80)1"/>
      <sheetName val="Semi-An_CF_(81)1"/>
      <sheetName val="Semi-An_CF_(82)1"/>
      <sheetName val="Semi-An_CF_(83)1"/>
      <sheetName val="Semi-An_CF_(84)1"/>
      <sheetName val="Semi-An_CF_(85)1"/>
      <sheetName val="Semi-An_CF_(86)1"/>
      <sheetName val="Semi-An_CF_(87)1"/>
      <sheetName val="Semi-An_CF_(88)1"/>
      <sheetName val="Semi-An_CF_(89)1"/>
      <sheetName val="Semi-An_CF_(90)1"/>
      <sheetName val="Semi-An_CF_(91)1"/>
      <sheetName val="Semi-An_CF_(92)1"/>
      <sheetName val="Semi-An_CF_(93)1"/>
      <sheetName val="Semi-An_CF_(94)1"/>
      <sheetName val="Semi-An_CF_(95)1"/>
      <sheetName val="Semi-An_CF_(96)1"/>
      <sheetName val="Semi-An_CF_(97)1"/>
      <sheetName val="Semi-An_CF_(98)1"/>
      <sheetName val="Semi-An_CF_(99)1"/>
      <sheetName val="Semi-An_CF_(100)1"/>
      <sheetName val="Semi-An_CF_(101)1"/>
      <sheetName val="Semi-An_CF_(102)1"/>
      <sheetName val="Semi-An_CF_(103)1"/>
      <sheetName val="Semi-An_CF_(104)1"/>
      <sheetName val="Semi-An_CF_(105)1"/>
      <sheetName val="Semi-An_CF_(106)1"/>
      <sheetName val="Semi-An_CF_(107)1"/>
      <sheetName val="Semi-An_CF_(108)1"/>
      <sheetName val="Semi-An_CF_(109)1"/>
      <sheetName val="Semi-An_CF_(110)1"/>
      <sheetName val="Semi-An_CF_(111)1"/>
      <sheetName val="Semi-An_CF_(112)1"/>
      <sheetName val="Fund_Model_Cover1"/>
      <sheetName val="Input_Table1"/>
      <sheetName val="Input_Sensitivity1"/>
      <sheetName val="Output_Sensitivity1"/>
      <sheetName val="Fund_Assumptions1"/>
      <sheetName val="Graph_Summary1"/>
      <sheetName val="Switch_Control1"/>
      <sheetName val="Investor_Purchase_Price1"/>
      <sheetName val="Implied_OMV_(MS)1"/>
      <sheetName val="Capital_Gain(MS)1"/>
      <sheetName val="Capital_Gain_(Loss)1"/>
      <sheetName val="Dispo_Value1"/>
      <sheetName val="I_Chart1"/>
      <sheetName val="IMSER_Valuation1"/>
      <sheetName val="Single_Asset_Unlevered_CF1"/>
      <sheetName val="Fund_Unlevered_CF1"/>
      <sheetName val="Fund_Levered_CF1"/>
      <sheetName val="Fund_Summary_Balance_Sheet1"/>
      <sheetName val="Trend_Analysis1"/>
      <sheetName val="Income_Statement_&amp;_BS_Account1"/>
      <sheetName val="Success_Fees_SGR1"/>
      <sheetName val="Appendix_-_Model_Assumptions1"/>
      <sheetName val="Appendix_-_Tenant_Schedule1"/>
      <sheetName val="Appendix_D_-_Asset_Database1"/>
      <sheetName val="Appendix_-_Portfolio_Summary1"/>
      <sheetName val="Appendix_Vacant1"/>
      <sheetName val="Appendix_-Tenant_Concentr1"/>
      <sheetName val="Consolidated_CF"/>
      <sheetName val="Semi_An_CF"/>
      <sheetName val="Semi_An_CF__0_"/>
      <sheetName val="shtLookup"/>
      <sheetName val="Main Assumptions"/>
      <sheetName val="Deal CF"/>
      <sheetName val="Master Masseto - Phase 3 - 18"/>
      <sheetName val="TB USD"/>
      <sheetName val=""/>
      <sheetName val="assumptions"/>
      <sheetName val="ponderazione"/>
      <sheetName val="Foglio1"/>
      <sheetName val="Foglio2"/>
      <sheetName val="Foglio3"/>
      <sheetName val="Deal_CF"/>
      <sheetName val="Master_Masseto_-_Phase_3_-_18"/>
      <sheetName val="TB_USD"/>
      <sheetName val="Semi-An_CF_(43)2"/>
      <sheetName val="Semi-An_CF_(44)2"/>
      <sheetName val="Semi-An_CF_(45)2"/>
      <sheetName val="Semi-An_CF_(46)2"/>
      <sheetName val="Semi-An_CF_(47)2"/>
      <sheetName val="Semi-An_CF_(48)2"/>
      <sheetName val="Semi-An_CF_(49)2"/>
      <sheetName val="Semi-An_CF_(50)2"/>
      <sheetName val="Semi-An_CF_(51)2"/>
      <sheetName val="Semi-An_CF_(52)2"/>
      <sheetName val="Semi-An_CF_(53)2"/>
      <sheetName val="Semi-An_CF_(54)2"/>
      <sheetName val="Semi-An_CF_(55)2"/>
      <sheetName val="Semi-An_CF_(56)2"/>
      <sheetName val="Semi-An_CF_(57)2"/>
      <sheetName val="Semi-An_CF_(58)2"/>
      <sheetName val="Semi-An_CF_(59)2"/>
      <sheetName val="Semi-An_CF_(60)2"/>
      <sheetName val="Semi-An_CF_(61)2"/>
      <sheetName val="Semi-An_CF_(62)2"/>
      <sheetName val="Semi-An_CF_(63)2"/>
      <sheetName val="Semi-An_CF_(64)2"/>
      <sheetName val="Semi-An_CF_(65)2"/>
      <sheetName val="Semi-An_CF_(66)2"/>
      <sheetName val="Semi-An_CF_(67)2"/>
      <sheetName val="Semi-An_CF_(68)2"/>
      <sheetName val="Semi-An_CF_(69)2"/>
      <sheetName val="Semi-An_CF_(70)2"/>
      <sheetName val="Semi-An_CF_(71)2"/>
      <sheetName val="Semi-An_CF_(72)2"/>
      <sheetName val="Semi-An_CF_(73)2"/>
      <sheetName val="Semi-An_CF_(74)2"/>
      <sheetName val="Semi-An_CF_(75)2"/>
      <sheetName val="Semi-An_CF_(76)2"/>
      <sheetName val="Semi-An_CF_(77)2"/>
      <sheetName val="Semi-An_CF_(78)2"/>
      <sheetName val="Semi-An_CF_(79)2"/>
      <sheetName val="Semi-An_CF_(80)2"/>
      <sheetName val="Semi-An_CF_(81)2"/>
      <sheetName val="Semi-An_CF_(82)2"/>
      <sheetName val="Semi-An_CF_(83)2"/>
      <sheetName val="Semi-An_CF_(84)2"/>
      <sheetName val="Semi-An_CF_(85)2"/>
      <sheetName val="Semi-An_CF_(86)2"/>
      <sheetName val="Semi-An_CF_(87)2"/>
      <sheetName val="Semi-An_CF_(88)2"/>
      <sheetName val="Semi-An_CF_(89)2"/>
      <sheetName val="Semi-An_CF_(90)2"/>
      <sheetName val="Semi-An_CF_(91)2"/>
      <sheetName val="Semi-An_CF_(92)2"/>
      <sheetName val="Semi-An_CF_(93)2"/>
      <sheetName val="Semi-An_CF_(94)2"/>
      <sheetName val="Semi-An_CF_(95)2"/>
      <sheetName val="Semi-An_CF_(96)2"/>
      <sheetName val="Semi-An_CF_(97)2"/>
      <sheetName val="Semi-An_CF_(98)2"/>
      <sheetName val="Semi-An_CF_(99)2"/>
      <sheetName val="Semi-An_CF_(100)2"/>
      <sheetName val="Semi-An_CF_(101)2"/>
      <sheetName val="Semi-An_CF_(102)2"/>
      <sheetName val="Semi-An_CF_(103)2"/>
      <sheetName val="Semi-An_CF_(104)2"/>
      <sheetName val="Semi-An_CF_(105)2"/>
      <sheetName val="Semi-An_CF_(106)2"/>
      <sheetName val="Semi-An_CF_(107)2"/>
      <sheetName val="Semi-An_CF_(108)2"/>
      <sheetName val="Semi-An_CF_(109)2"/>
      <sheetName val="Semi-An_CF_(110)2"/>
      <sheetName val="Semi-An_CF_(111)2"/>
      <sheetName val="Semi-An_CF_(112)2"/>
      <sheetName val="Fund_Model_Cover2"/>
      <sheetName val="Input_Table2"/>
      <sheetName val="Input_Sensitivity2"/>
      <sheetName val="Output_Sensitivity2"/>
      <sheetName val="Fund_Assumptions2"/>
      <sheetName val="Graph_Summary2"/>
      <sheetName val="Switch_Control2"/>
      <sheetName val="Investor_Purchase_Price2"/>
      <sheetName val="Implied_OMV_(MS)2"/>
      <sheetName val="Capital_Gain(MS)2"/>
      <sheetName val="Capital_Gain_(Loss)2"/>
      <sheetName val="Dispo_Value2"/>
      <sheetName val="I_Chart2"/>
      <sheetName val="IMSER_Valuation2"/>
      <sheetName val="Single_Asset_Unlevered_CF2"/>
      <sheetName val="Fund_Unlevered_CF2"/>
      <sheetName val="Fund_Levered_CF2"/>
      <sheetName val="Fund_Summary_Balance_Sheet2"/>
      <sheetName val="Trend_Analysis2"/>
      <sheetName val="Income_Statement_&amp;_BS_Account2"/>
      <sheetName val="Success_Fees_SGR2"/>
      <sheetName val="Appendix_-_Model_Assumptions2"/>
      <sheetName val="Appendix_-_Tenant_Schedule2"/>
      <sheetName val="Appendix_D_-_Asset_Database2"/>
      <sheetName val="Appendix_-_Portfolio_Summary2"/>
      <sheetName val="Appendix_Vacant2"/>
      <sheetName val="Appendix_-Tenant_Concentr2"/>
      <sheetName val="Deal_CF1"/>
      <sheetName val="Master_Masseto_-_Phase_3_-_181"/>
      <sheetName val="TB_USD1"/>
      <sheetName val="Semi_An_CF1"/>
      <sheetName val="Semi_An_CF__0_1"/>
      <sheetName val="Consolidated_CF1"/>
      <sheetName val="Parameters"/>
      <sheetName val="Fernandez MRP"/>
      <sheetName val="Inputs"/>
      <sheetName val="Fatturato 30.09.2009"/>
      <sheetName val="adj"/>
      <sheetName val="Recap"/>
      <sheetName val="Damodaran ICR Update"/>
      <sheetName val="Fernandez MRP Update"/>
      <sheetName val="Inflazione"/>
      <sheetName val="Bridge"/>
      <sheetName val="Sheet4"/>
      <sheetName val="ECA and cash Reserve"/>
      <sheetName val="Fernandez_MRP"/>
      <sheetName val="Fatturato_30_09_2009"/>
      <sheetName val="Damodaran_ICR_Update"/>
      <sheetName val="Fernandez_MRP_Update"/>
      <sheetName val="ECA_and_cash_Reserve"/>
      <sheetName val="Print_Master3"/>
      <sheetName val="Perimeter_Eyechart3"/>
      <sheetName val="Dispo_Schedule3"/>
      <sheetName val="Next_Buyer_analysis3"/>
      <sheetName val="--_New_Model_--&gt;3"/>
      <sheetName val="Semi-An_Unlevered3"/>
      <sheetName val="CFS_Summary3"/>
      <sheetName val="Levered_WaterFall3"/>
      <sheetName val="Equity_Partner_Distribution3"/>
      <sheetName val="Post_Post3"/>
      <sheetName val="Book_Value3"/>
      <sheetName val="--_Underwriting_Outputs_--&gt;3"/>
      <sheetName val="Annual_CF3"/>
      <sheetName val="Rent_Roll3"/>
      <sheetName val="Semi-An_CF3"/>
      <sheetName val="Semi-An_CF_(0)3"/>
      <sheetName val="Lease_Flows3"/>
      <sheetName val="Sum_Lease_Flows3"/>
      <sheetName val="--_Underwriting_Inputs_--&gt;3"/>
      <sheetName val="From_Lease_DB3"/>
      <sheetName val="Lazard_Database3"/>
      <sheetName val="Sqm_Expiry_by_Type3"/>
      <sheetName val="Do_Not_Delete_==&gt;3"/>
      <sheetName val="Semi-An_CF_(1)3"/>
      <sheetName val="Semi-An_CF_(2)3"/>
      <sheetName val="Semi-An_CF_(3)3"/>
      <sheetName val="Semi-An_CF_(4)3"/>
      <sheetName val="Semi-An_CF_(5)3"/>
      <sheetName val="Semi-An_CF_(6)3"/>
      <sheetName val="Semi-An_CF_(7)3"/>
      <sheetName val="Semi-An_CF_(8)3"/>
      <sheetName val="Semi-An_CF_(9)3"/>
      <sheetName val="Semi-An_CF_(10)3"/>
      <sheetName val="Semi-An_CF_(11)3"/>
      <sheetName val="Semi-An_CF_(12)3"/>
      <sheetName val="Semi-An_CF_(13)3"/>
      <sheetName val="Semi-An_CF_(14)3"/>
      <sheetName val="Semi-An_CF_(15)3"/>
      <sheetName val="Semi-An_CF_(16)3"/>
      <sheetName val="Semi-An_CF_(17)3"/>
      <sheetName val="Semi-An_CF_(18)3"/>
      <sheetName val="Semi-An_CF_(19)3"/>
      <sheetName val="Semi-An_CF_(20)3"/>
      <sheetName val="Semi-An_CF_(21)3"/>
      <sheetName val="Semi-An_CF_(22)3"/>
      <sheetName val="Semi-An_CF_(23)3"/>
      <sheetName val="Semi-An_CF_(24)3"/>
      <sheetName val="Semi-An_CF_(25)3"/>
      <sheetName val="Semi-An_CF_(26)3"/>
      <sheetName val="Semi-An_CF_(27)3"/>
      <sheetName val="Semi-An_CF_(28)3"/>
      <sheetName val="Semi-An_CF_(29)3"/>
      <sheetName val="Semi-An_CF_(30)3"/>
      <sheetName val="Semi-An_CF_(31)3"/>
      <sheetName val="Semi-An_CF_(32)3"/>
      <sheetName val="Semi-An_CF_(33)3"/>
      <sheetName val="Semi-An_CF_(34)3"/>
      <sheetName val="Semi-An_CF_(35)3"/>
      <sheetName val="Semi-An_CF_(36)3"/>
      <sheetName val="Semi-An_CF_(37)3"/>
      <sheetName val="Semi-An_CF_(38)3"/>
      <sheetName val="Semi-An_CF_(39)3"/>
      <sheetName val="Semi-An_CF_(40)3"/>
      <sheetName val="Semi-An_CF_(41)3"/>
      <sheetName val="Semi-An_CF_(42)3"/>
      <sheetName val="Semi-An_CF_(43)3"/>
      <sheetName val="Semi-An_CF_(44)3"/>
      <sheetName val="Semi-An_CF_(45)3"/>
      <sheetName val="Semi-An_CF_(46)3"/>
      <sheetName val="Semi-An_CF_(47)3"/>
      <sheetName val="Semi-An_CF_(48)3"/>
      <sheetName val="Semi-An_CF_(49)3"/>
      <sheetName val="Semi-An_CF_(50)3"/>
      <sheetName val="Semi-An_CF_(51)3"/>
      <sheetName val="Semi-An_CF_(52)3"/>
      <sheetName val="Semi-An_CF_(53)3"/>
      <sheetName val="Semi-An_CF_(54)3"/>
      <sheetName val="Semi-An_CF_(55)3"/>
      <sheetName val="Semi-An_CF_(56)3"/>
      <sheetName val="Semi-An_CF_(57)3"/>
      <sheetName val="Semi-An_CF_(58)3"/>
      <sheetName val="Semi-An_CF_(59)3"/>
      <sheetName val="Semi-An_CF_(60)3"/>
      <sheetName val="Semi-An_CF_(61)3"/>
      <sheetName val="Semi-An_CF_(62)3"/>
      <sheetName val="Semi-An_CF_(63)3"/>
      <sheetName val="Semi-An_CF_(64)3"/>
      <sheetName val="Semi-An_CF_(65)3"/>
      <sheetName val="Semi-An_CF_(66)3"/>
      <sheetName val="Semi-An_CF_(67)3"/>
      <sheetName val="Semi-An_CF_(68)3"/>
      <sheetName val="Semi-An_CF_(69)3"/>
      <sheetName val="Semi-An_CF_(70)3"/>
      <sheetName val="Semi-An_CF_(71)3"/>
      <sheetName val="Semi-An_CF_(72)3"/>
      <sheetName val="Semi-An_CF_(73)3"/>
      <sheetName val="Semi-An_CF_(74)3"/>
      <sheetName val="Semi-An_CF_(75)3"/>
      <sheetName val="Semi-An_CF_(76)3"/>
      <sheetName val="Semi-An_CF_(77)3"/>
      <sheetName val="Semi-An_CF_(78)3"/>
      <sheetName val="Semi-An_CF_(79)3"/>
      <sheetName val="Semi-An_CF_(80)3"/>
      <sheetName val="Semi-An_CF_(81)3"/>
      <sheetName val="Semi-An_CF_(82)3"/>
      <sheetName val="Semi-An_CF_(83)3"/>
      <sheetName val="Semi-An_CF_(84)3"/>
      <sheetName val="Semi-An_CF_(85)3"/>
      <sheetName val="Semi-An_CF_(86)3"/>
      <sheetName val="Semi-An_CF_(87)3"/>
      <sheetName val="Semi-An_CF_(88)3"/>
      <sheetName val="Semi-An_CF_(89)3"/>
      <sheetName val="Semi-An_CF_(90)3"/>
      <sheetName val="Semi-An_CF_(91)3"/>
      <sheetName val="Semi-An_CF_(92)3"/>
      <sheetName val="Semi-An_CF_(93)3"/>
      <sheetName val="Semi-An_CF_(94)3"/>
      <sheetName val="Semi-An_CF_(95)3"/>
      <sheetName val="Semi-An_CF_(96)3"/>
      <sheetName val="Semi-An_CF_(97)3"/>
      <sheetName val="Semi-An_CF_(98)3"/>
      <sheetName val="Semi-An_CF_(99)3"/>
      <sheetName val="Semi-An_CF_(100)3"/>
      <sheetName val="Semi-An_CF_(101)3"/>
      <sheetName val="Semi-An_CF_(102)3"/>
      <sheetName val="Semi-An_CF_(103)3"/>
      <sheetName val="Semi-An_CF_(104)3"/>
      <sheetName val="Semi-An_CF_(105)3"/>
      <sheetName val="Semi-An_CF_(106)3"/>
      <sheetName val="Semi-An_CF_(107)3"/>
      <sheetName val="Semi-An_CF_(108)3"/>
      <sheetName val="Semi-An_CF_(109)3"/>
      <sheetName val="Semi-An_CF_(110)3"/>
      <sheetName val="Semi-An_CF_(111)3"/>
      <sheetName val="Semi-An_CF_(112)3"/>
      <sheetName val="Fernandez_MRP1"/>
      <sheetName val="Fatturato_30_09_20091"/>
      <sheetName val="Damodaran_ICR_Update1"/>
      <sheetName val="Fernandez_MRP_Update1"/>
      <sheetName val="ECA_and_cash_Reserve1"/>
      <sheetName val="Cover_Page5"/>
      <sheetName val="Print_Master5"/>
      <sheetName val="Perimeter_Eyechart5"/>
      <sheetName val="Dispo_Schedule5"/>
      <sheetName val="Next_Buyer_analysis5"/>
      <sheetName val="--_New_Model_--&gt;5"/>
      <sheetName val="Semi-An_Unlevered5"/>
      <sheetName val="CFS_Summary5"/>
      <sheetName val="Levered_WaterFall5"/>
      <sheetName val="Equity_Partner_Distribution5"/>
      <sheetName val="Post_Post5"/>
      <sheetName val="Book_Value5"/>
      <sheetName val="--_Underwriting_Outputs_--&gt;5"/>
      <sheetName val="Annual_CF5"/>
      <sheetName val="Rent_Roll5"/>
      <sheetName val="Semi-An_CF5"/>
      <sheetName val="Semi-An_CF_(0)5"/>
      <sheetName val="Lease_Flows5"/>
      <sheetName val="Sum_Lease_Flows5"/>
      <sheetName val="--_Underwriting_Inputs_--&gt;5"/>
      <sheetName val="From_Lease_DB5"/>
      <sheetName val="Lazard_Database5"/>
      <sheetName val="Sqm_Expiry_by_Type5"/>
      <sheetName val="Do_Not_Delete_==&gt;5"/>
      <sheetName val="Semi-An_CF_(1)5"/>
      <sheetName val="Semi-An_CF_(2)5"/>
      <sheetName val="Semi-An_CF_(3)5"/>
      <sheetName val="Semi-An_CF_(4)5"/>
      <sheetName val="Semi-An_CF_(5)5"/>
      <sheetName val="Semi-An_CF_(6)5"/>
      <sheetName val="Semi-An_CF_(7)5"/>
      <sheetName val="Semi-An_CF_(8)5"/>
      <sheetName val="Semi-An_CF_(9)5"/>
      <sheetName val="Semi-An_CF_(10)5"/>
      <sheetName val="Semi-An_CF_(11)5"/>
      <sheetName val="Semi-An_CF_(12)5"/>
      <sheetName val="Semi-An_CF_(13)5"/>
      <sheetName val="Semi-An_CF_(14)5"/>
      <sheetName val="Semi-An_CF_(15)5"/>
      <sheetName val="Semi-An_CF_(16)5"/>
      <sheetName val="Semi-An_CF_(17)5"/>
      <sheetName val="Semi-An_CF_(18)5"/>
      <sheetName val="Semi-An_CF_(19)5"/>
      <sheetName val="Semi-An_CF_(20)5"/>
      <sheetName val="Semi-An_CF_(21)5"/>
      <sheetName val="Semi-An_CF_(22)5"/>
      <sheetName val="Semi-An_CF_(23)5"/>
      <sheetName val="Semi-An_CF_(24)5"/>
      <sheetName val="Semi-An_CF_(25)5"/>
      <sheetName val="Semi-An_CF_(26)5"/>
      <sheetName val="Semi-An_CF_(27)5"/>
      <sheetName val="Semi-An_CF_(28)5"/>
      <sheetName val="Semi-An_CF_(29)5"/>
      <sheetName val="Semi-An_CF_(30)5"/>
      <sheetName val="Semi-An_CF_(31)5"/>
      <sheetName val="Semi-An_CF_(32)5"/>
      <sheetName val="Semi-An_CF_(33)5"/>
      <sheetName val="Semi-An_CF_(34)5"/>
      <sheetName val="Semi-An_CF_(35)5"/>
      <sheetName val="Semi-An_CF_(36)5"/>
      <sheetName val="Semi-An_CF_(37)5"/>
      <sheetName val="Semi-An_CF_(38)5"/>
      <sheetName val="Semi-An_CF_(39)5"/>
      <sheetName val="Semi-An_CF_(40)5"/>
      <sheetName val="Semi-An_CF_(41)5"/>
      <sheetName val="Semi-An_CF_(42)5"/>
      <sheetName val="Semi-An_CF_(43)5"/>
      <sheetName val="Semi-An_CF_(44)5"/>
      <sheetName val="Semi-An_CF_(45)5"/>
      <sheetName val="Semi-An_CF_(46)5"/>
      <sheetName val="Semi-An_CF_(47)5"/>
      <sheetName val="Semi-An_CF_(48)5"/>
      <sheetName val="Semi-An_CF_(49)5"/>
      <sheetName val="Semi-An_CF_(50)5"/>
      <sheetName val="Semi-An_CF_(51)5"/>
      <sheetName val="Semi-An_CF_(52)5"/>
      <sheetName val="Semi-An_CF_(53)5"/>
      <sheetName val="Semi-An_CF_(54)5"/>
      <sheetName val="Semi-An_CF_(55)5"/>
      <sheetName val="Semi-An_CF_(56)5"/>
      <sheetName val="Semi-An_CF_(57)5"/>
      <sheetName val="Semi-An_CF_(58)5"/>
      <sheetName val="Semi-An_CF_(59)5"/>
      <sheetName val="Semi-An_CF_(60)5"/>
      <sheetName val="Semi-An_CF_(61)5"/>
      <sheetName val="Semi-An_CF_(62)5"/>
      <sheetName val="Semi-An_CF_(63)5"/>
      <sheetName val="Semi-An_CF_(64)5"/>
      <sheetName val="Semi-An_CF_(65)5"/>
      <sheetName val="Semi-An_CF_(66)5"/>
      <sheetName val="Semi-An_CF_(67)5"/>
      <sheetName val="Semi-An_CF_(68)5"/>
      <sheetName val="Semi-An_CF_(69)5"/>
      <sheetName val="Semi-An_CF_(70)5"/>
      <sheetName val="Semi-An_CF_(71)5"/>
      <sheetName val="Semi-An_CF_(72)5"/>
      <sheetName val="Semi-An_CF_(73)5"/>
      <sheetName val="Semi-An_CF_(74)5"/>
      <sheetName val="Semi-An_CF_(75)5"/>
      <sheetName val="Semi-An_CF_(76)5"/>
      <sheetName val="Semi-An_CF_(77)5"/>
      <sheetName val="Semi-An_CF_(78)5"/>
      <sheetName val="Semi-An_CF_(79)5"/>
      <sheetName val="Semi-An_CF_(80)5"/>
      <sheetName val="Semi-An_CF_(81)5"/>
      <sheetName val="Semi-An_CF_(82)5"/>
      <sheetName val="Semi-An_CF_(83)5"/>
      <sheetName val="Semi-An_CF_(84)5"/>
      <sheetName val="Semi-An_CF_(85)5"/>
      <sheetName val="Semi-An_CF_(86)5"/>
      <sheetName val="Semi-An_CF_(87)5"/>
      <sheetName val="Semi-An_CF_(88)5"/>
      <sheetName val="Semi-An_CF_(89)5"/>
      <sheetName val="Semi-An_CF_(90)5"/>
      <sheetName val="Semi-An_CF_(91)5"/>
      <sheetName val="Semi-An_CF_(92)5"/>
      <sheetName val="Semi-An_CF_(93)5"/>
      <sheetName val="Semi-An_CF_(94)5"/>
      <sheetName val="Semi-An_CF_(95)5"/>
      <sheetName val="Semi-An_CF_(96)5"/>
      <sheetName val="Semi-An_CF_(97)5"/>
      <sheetName val="Semi-An_CF_(98)5"/>
      <sheetName val="Semi-An_CF_(99)5"/>
      <sheetName val="Semi-An_CF_(100)5"/>
      <sheetName val="Semi-An_CF_(101)5"/>
      <sheetName val="Semi-An_CF_(102)5"/>
      <sheetName val="Semi-An_CF_(103)5"/>
      <sheetName val="Semi-An_CF_(104)5"/>
      <sheetName val="Semi-An_CF_(105)5"/>
      <sheetName val="Semi-An_CF_(106)5"/>
      <sheetName val="Semi-An_CF_(107)5"/>
      <sheetName val="Semi-An_CF_(108)5"/>
      <sheetName val="Semi-An_CF_(109)5"/>
      <sheetName val="Semi-An_CF_(110)5"/>
      <sheetName val="Semi-An_CF_(111)5"/>
      <sheetName val="Semi-An_CF_(112)5"/>
      <sheetName val="Fund_Model_Cover4"/>
      <sheetName val="Input_Table4"/>
      <sheetName val="Input_Sensitivity4"/>
      <sheetName val="Output_Sensitivity4"/>
      <sheetName val="Fund_Assumptions4"/>
      <sheetName val="Graph_Summary4"/>
      <sheetName val="Switch_Control4"/>
      <sheetName val="Investor_Purchase_Price4"/>
      <sheetName val="Implied_OMV_(MS)4"/>
      <sheetName val="Capital_Gain(MS)4"/>
      <sheetName val="Capital_Gain_(Loss)4"/>
      <sheetName val="Dispo_Value4"/>
      <sheetName val="I_Chart4"/>
      <sheetName val="IMSER_Valuation4"/>
      <sheetName val="Single_Asset_Unlevered_CF4"/>
      <sheetName val="Fund_Unlevered_CF4"/>
      <sheetName val="Fund_Levered_CF4"/>
      <sheetName val="Fund_Summary_Balance_Sheet4"/>
      <sheetName val="Trend_Analysis4"/>
      <sheetName val="Income_Statement_&amp;_BS_Account4"/>
      <sheetName val="Success_Fees_SGR4"/>
      <sheetName val="Appendix_-_Model_Assumptions4"/>
      <sheetName val="Appendix_-_Tenant_Schedule4"/>
      <sheetName val="Appendix_D_-_Asset_Database4"/>
      <sheetName val="Appendix_-_Portfolio_Summary4"/>
      <sheetName val="Appendix_Vacant4"/>
      <sheetName val="Appendix_-Tenant_Concentr4"/>
      <sheetName val="Semi_An_CF3"/>
      <sheetName val="Semi_An_CF__0_3"/>
      <sheetName val="Deal_CF3"/>
      <sheetName val="Master_Masseto_-_Phase_3_-_183"/>
      <sheetName val="Consolidated_CF3"/>
      <sheetName val="TB_USD3"/>
      <sheetName val="Fernandez_MRP3"/>
      <sheetName val="Fatturato_30_09_20093"/>
      <sheetName val="Damodaran_ICR_Update3"/>
      <sheetName val="Fernandez_MRP_Update3"/>
      <sheetName val="ECA_and_cash_Reserve3"/>
      <sheetName val="Cover_Page4"/>
      <sheetName val="Print_Master4"/>
      <sheetName val="Perimeter_Eyechart4"/>
      <sheetName val="Dispo_Schedule4"/>
      <sheetName val="Next_Buyer_analysis4"/>
      <sheetName val="--_New_Model_--&gt;4"/>
      <sheetName val="Semi-An_Unlevered4"/>
      <sheetName val="CFS_Summary4"/>
      <sheetName val="Levered_WaterFall4"/>
      <sheetName val="Equity_Partner_Distribution4"/>
      <sheetName val="Post_Post4"/>
      <sheetName val="Book_Value4"/>
      <sheetName val="--_Underwriting_Outputs_--&gt;4"/>
      <sheetName val="Annual_CF4"/>
      <sheetName val="Rent_Roll4"/>
      <sheetName val="Semi-An_CF4"/>
      <sheetName val="Semi-An_CF_(0)4"/>
      <sheetName val="Lease_Flows4"/>
      <sheetName val="Sum_Lease_Flows4"/>
      <sheetName val="--_Underwriting_Inputs_--&gt;4"/>
      <sheetName val="From_Lease_DB4"/>
      <sheetName val="Lazard_Database4"/>
      <sheetName val="Sqm_Expiry_by_Type4"/>
      <sheetName val="Do_Not_Delete_==&gt;4"/>
      <sheetName val="Semi-An_CF_(1)4"/>
      <sheetName val="Semi-An_CF_(2)4"/>
      <sheetName val="Semi-An_CF_(3)4"/>
      <sheetName val="Semi-An_CF_(4)4"/>
      <sheetName val="Semi-An_CF_(5)4"/>
      <sheetName val="Semi-An_CF_(6)4"/>
      <sheetName val="Semi-An_CF_(7)4"/>
      <sheetName val="Semi-An_CF_(8)4"/>
      <sheetName val="Semi-An_CF_(9)4"/>
      <sheetName val="Semi-An_CF_(10)4"/>
      <sheetName val="Semi-An_CF_(11)4"/>
      <sheetName val="Semi-An_CF_(12)4"/>
      <sheetName val="Semi-An_CF_(13)4"/>
      <sheetName val="Semi-An_CF_(14)4"/>
      <sheetName val="Semi-An_CF_(15)4"/>
      <sheetName val="Semi-An_CF_(16)4"/>
      <sheetName val="Semi-An_CF_(17)4"/>
      <sheetName val="Semi-An_CF_(18)4"/>
      <sheetName val="Semi-An_CF_(19)4"/>
      <sheetName val="Semi-An_CF_(20)4"/>
      <sheetName val="Semi-An_CF_(21)4"/>
      <sheetName val="Semi-An_CF_(22)4"/>
      <sheetName val="Semi-An_CF_(23)4"/>
      <sheetName val="Semi-An_CF_(24)4"/>
      <sheetName val="Semi-An_CF_(25)4"/>
      <sheetName val="Semi-An_CF_(26)4"/>
      <sheetName val="Semi-An_CF_(27)4"/>
      <sheetName val="Semi-An_CF_(28)4"/>
      <sheetName val="Semi-An_CF_(29)4"/>
      <sheetName val="Semi-An_CF_(30)4"/>
      <sheetName val="Semi-An_CF_(31)4"/>
      <sheetName val="Semi-An_CF_(32)4"/>
      <sheetName val="Semi-An_CF_(33)4"/>
      <sheetName val="Semi-An_CF_(34)4"/>
      <sheetName val="Semi-An_CF_(35)4"/>
      <sheetName val="Semi-An_CF_(36)4"/>
      <sheetName val="Semi-An_CF_(37)4"/>
      <sheetName val="Semi-An_CF_(38)4"/>
      <sheetName val="Semi-An_CF_(39)4"/>
      <sheetName val="Semi-An_CF_(40)4"/>
      <sheetName val="Semi-An_CF_(41)4"/>
      <sheetName val="Semi-An_CF_(42)4"/>
      <sheetName val="Semi-An_CF_(43)4"/>
      <sheetName val="Semi-An_CF_(44)4"/>
      <sheetName val="Semi-An_CF_(45)4"/>
      <sheetName val="Semi-An_CF_(46)4"/>
      <sheetName val="Semi-An_CF_(47)4"/>
      <sheetName val="Semi-An_CF_(48)4"/>
      <sheetName val="Semi-An_CF_(49)4"/>
      <sheetName val="Semi-An_CF_(50)4"/>
      <sheetName val="Semi-An_CF_(51)4"/>
      <sheetName val="Semi-An_CF_(52)4"/>
      <sheetName val="Semi-An_CF_(53)4"/>
      <sheetName val="Semi-An_CF_(54)4"/>
      <sheetName val="Semi-An_CF_(55)4"/>
      <sheetName val="Semi-An_CF_(56)4"/>
      <sheetName val="Semi-An_CF_(57)4"/>
      <sheetName val="Semi-An_CF_(58)4"/>
      <sheetName val="Semi-An_CF_(59)4"/>
      <sheetName val="Semi-An_CF_(60)4"/>
      <sheetName val="Semi-An_CF_(61)4"/>
      <sheetName val="Semi-An_CF_(62)4"/>
      <sheetName val="Semi-An_CF_(63)4"/>
      <sheetName val="Semi-An_CF_(64)4"/>
      <sheetName val="Semi-An_CF_(65)4"/>
      <sheetName val="Semi-An_CF_(66)4"/>
      <sheetName val="Semi-An_CF_(67)4"/>
      <sheetName val="Semi-An_CF_(68)4"/>
      <sheetName val="Semi-An_CF_(69)4"/>
      <sheetName val="Semi-An_CF_(70)4"/>
      <sheetName val="Semi-An_CF_(71)4"/>
      <sheetName val="Semi-An_CF_(72)4"/>
      <sheetName val="Semi-An_CF_(73)4"/>
      <sheetName val="Semi-An_CF_(74)4"/>
      <sheetName val="Semi-An_CF_(75)4"/>
      <sheetName val="Semi-An_CF_(76)4"/>
      <sheetName val="Semi-An_CF_(77)4"/>
      <sheetName val="Semi-An_CF_(78)4"/>
      <sheetName val="Semi-An_CF_(79)4"/>
      <sheetName val="Semi-An_CF_(80)4"/>
      <sheetName val="Semi-An_CF_(81)4"/>
      <sheetName val="Semi-An_CF_(82)4"/>
      <sheetName val="Semi-An_CF_(83)4"/>
      <sheetName val="Semi-An_CF_(84)4"/>
      <sheetName val="Semi-An_CF_(85)4"/>
      <sheetName val="Semi-An_CF_(86)4"/>
      <sheetName val="Semi-An_CF_(87)4"/>
      <sheetName val="Semi-An_CF_(88)4"/>
      <sheetName val="Semi-An_CF_(89)4"/>
      <sheetName val="Semi-An_CF_(90)4"/>
      <sheetName val="Semi-An_CF_(91)4"/>
      <sheetName val="Semi-An_CF_(92)4"/>
      <sheetName val="Semi-An_CF_(93)4"/>
      <sheetName val="Semi-An_CF_(94)4"/>
      <sheetName val="Semi-An_CF_(95)4"/>
      <sheetName val="Semi-An_CF_(96)4"/>
      <sheetName val="Semi-An_CF_(97)4"/>
      <sheetName val="Semi-An_CF_(98)4"/>
      <sheetName val="Semi-An_CF_(99)4"/>
      <sheetName val="Semi-An_CF_(100)4"/>
      <sheetName val="Semi-An_CF_(101)4"/>
      <sheetName val="Semi-An_CF_(102)4"/>
      <sheetName val="Semi-An_CF_(103)4"/>
      <sheetName val="Semi-An_CF_(104)4"/>
      <sheetName val="Semi-An_CF_(105)4"/>
      <sheetName val="Semi-An_CF_(106)4"/>
      <sheetName val="Semi-An_CF_(107)4"/>
      <sheetName val="Semi-An_CF_(108)4"/>
      <sheetName val="Semi-An_CF_(109)4"/>
      <sheetName val="Semi-An_CF_(110)4"/>
      <sheetName val="Semi-An_CF_(111)4"/>
      <sheetName val="Semi-An_CF_(112)4"/>
      <sheetName val="Fund_Model_Cover3"/>
      <sheetName val="Input_Table3"/>
      <sheetName val="Input_Sensitivity3"/>
      <sheetName val="Output_Sensitivity3"/>
      <sheetName val="Fund_Assumptions3"/>
      <sheetName val="Graph_Summary3"/>
      <sheetName val="Switch_Control3"/>
      <sheetName val="Investor_Purchase_Price3"/>
      <sheetName val="Implied_OMV_(MS)3"/>
      <sheetName val="Capital_Gain(MS)3"/>
      <sheetName val="Capital_Gain_(Loss)3"/>
      <sheetName val="Dispo_Value3"/>
      <sheetName val="I_Chart3"/>
      <sheetName val="IMSER_Valuation3"/>
      <sheetName val="Single_Asset_Unlevered_CF3"/>
      <sheetName val="Fund_Unlevered_CF3"/>
      <sheetName val="Fund_Levered_CF3"/>
      <sheetName val="Fund_Summary_Balance_Sheet3"/>
      <sheetName val="Trend_Analysis3"/>
      <sheetName val="Income_Statement_&amp;_BS_Account3"/>
      <sheetName val="Success_Fees_SGR3"/>
      <sheetName val="Appendix_-_Model_Assumptions3"/>
      <sheetName val="Appendix_-_Tenant_Schedule3"/>
      <sheetName val="Appendix_D_-_Asset_Database3"/>
      <sheetName val="Appendix_-_Portfolio_Summary3"/>
      <sheetName val="Appendix_Vacant3"/>
      <sheetName val="Appendix_-Tenant_Concentr3"/>
      <sheetName val="Semi_An_CF2"/>
      <sheetName val="Semi_An_CF__0_2"/>
      <sheetName val="Deal_CF2"/>
      <sheetName val="Master_Masseto_-_Phase_3_-_182"/>
      <sheetName val="Consolidated_CF2"/>
      <sheetName val="TB_USD2"/>
      <sheetName val="Fernandez_MRP2"/>
      <sheetName val="Fatturato_30_09_20092"/>
      <sheetName val="Damodaran_ICR_Update2"/>
      <sheetName val="Fernandez_MRP_Update2"/>
      <sheetName val="ECA_and_cash_Reserve2"/>
      <sheetName val="Anagrafica"/>
      <sheetName val="Perimeter"/>
      <sheetName val="Summary"/>
      <sheetName val="PrintManager"/>
      <sheetName val="Base Info"/>
      <sheetName val="Statutory cons. BS"/>
      <sheetName val="LISTS"/>
      <sheetName val="Cover_Page6"/>
      <sheetName val="Print_Master6"/>
      <sheetName val="Perimeter_Eyechart6"/>
      <sheetName val="Dispo_Schedule6"/>
      <sheetName val="Next_Buyer_analysis6"/>
      <sheetName val="--_New_Model_--&gt;6"/>
      <sheetName val="Semi-An_Unlevered6"/>
      <sheetName val="CFS_Summary6"/>
      <sheetName val="Levered_WaterFall6"/>
      <sheetName val="Equity_Partner_Distribution6"/>
      <sheetName val="Post_Post6"/>
      <sheetName val="Book_Value6"/>
      <sheetName val="--_Underwriting_Outputs_--&gt;6"/>
      <sheetName val="Annual_CF6"/>
      <sheetName val="Rent_Roll6"/>
      <sheetName val="Semi-An_CF6"/>
      <sheetName val="Semi-An_CF_(0)6"/>
      <sheetName val="Lease_Flows6"/>
      <sheetName val="Sum_Lease_Flows6"/>
      <sheetName val="--_Underwriting_Inputs_--&gt;6"/>
      <sheetName val="From_Lease_DB6"/>
      <sheetName val="Lazard_Database6"/>
      <sheetName val="Sqm_Expiry_by_Type6"/>
      <sheetName val="Do_Not_Delete_==&gt;6"/>
      <sheetName val="Semi-An_CF_(1)6"/>
      <sheetName val="Semi-An_CF_(2)6"/>
      <sheetName val="Semi-An_CF_(3)6"/>
      <sheetName val="Semi-An_CF_(4)6"/>
      <sheetName val="Semi-An_CF_(5)6"/>
      <sheetName val="Semi-An_CF_(6)6"/>
      <sheetName val="Semi-An_CF_(7)6"/>
      <sheetName val="Semi-An_CF_(8)6"/>
      <sheetName val="Semi-An_CF_(9)6"/>
      <sheetName val="Semi-An_CF_(10)6"/>
      <sheetName val="Semi-An_CF_(11)6"/>
      <sheetName val="Semi-An_CF_(12)6"/>
      <sheetName val="Semi-An_CF_(13)6"/>
      <sheetName val="Semi-An_CF_(14)6"/>
      <sheetName val="Semi-An_CF_(15)6"/>
      <sheetName val="Semi-An_CF_(16)6"/>
      <sheetName val="Semi-An_CF_(17)6"/>
      <sheetName val="Semi-An_CF_(18)6"/>
      <sheetName val="Semi-An_CF_(19)6"/>
      <sheetName val="Semi-An_CF_(20)6"/>
      <sheetName val="Semi-An_CF_(21)6"/>
      <sheetName val="Semi-An_CF_(22)6"/>
      <sheetName val="Semi-An_CF_(23)6"/>
      <sheetName val="Semi-An_CF_(24)6"/>
      <sheetName val="Semi-An_CF_(25)6"/>
      <sheetName val="Semi-An_CF_(26)6"/>
      <sheetName val="Semi-An_CF_(27)6"/>
      <sheetName val="Semi-An_CF_(28)6"/>
      <sheetName val="Semi-An_CF_(29)6"/>
      <sheetName val="Semi-An_CF_(30)6"/>
      <sheetName val="Semi-An_CF_(31)6"/>
      <sheetName val="Semi-An_CF_(32)6"/>
      <sheetName val="Semi-An_CF_(33)6"/>
      <sheetName val="Semi-An_CF_(34)6"/>
      <sheetName val="Semi-An_CF_(35)6"/>
      <sheetName val="Semi-An_CF_(36)6"/>
      <sheetName val="Semi-An_CF_(37)6"/>
      <sheetName val="Semi-An_CF_(38)6"/>
      <sheetName val="Semi-An_CF_(39)6"/>
      <sheetName val="Semi-An_CF_(40)6"/>
      <sheetName val="Semi-An_CF_(41)6"/>
      <sheetName val="Semi-An_CF_(42)6"/>
      <sheetName val="Semi-An_CF_(43)6"/>
      <sheetName val="Semi-An_CF_(44)6"/>
      <sheetName val="Semi-An_CF_(45)6"/>
      <sheetName val="Semi-An_CF_(46)6"/>
      <sheetName val="Semi-An_CF_(47)6"/>
      <sheetName val="Semi-An_CF_(48)6"/>
      <sheetName val="Semi-An_CF_(49)6"/>
      <sheetName val="Semi-An_CF_(50)6"/>
      <sheetName val="Semi-An_CF_(51)6"/>
      <sheetName val="Semi-An_CF_(52)6"/>
      <sheetName val="Semi-An_CF_(53)6"/>
      <sheetName val="Semi-An_CF_(54)6"/>
      <sheetName val="Semi-An_CF_(55)6"/>
      <sheetName val="Semi-An_CF_(56)6"/>
      <sheetName val="Semi-An_CF_(57)6"/>
      <sheetName val="Semi-An_CF_(58)6"/>
      <sheetName val="Semi-An_CF_(59)6"/>
      <sheetName val="Semi-An_CF_(60)6"/>
      <sheetName val="Semi-An_CF_(61)6"/>
      <sheetName val="Semi-An_CF_(62)6"/>
      <sheetName val="Semi-An_CF_(63)6"/>
      <sheetName val="Semi-An_CF_(64)6"/>
      <sheetName val="Semi-An_CF_(65)6"/>
      <sheetName val="Semi-An_CF_(66)6"/>
      <sheetName val="Semi-An_CF_(67)6"/>
      <sheetName val="Semi-An_CF_(68)6"/>
      <sheetName val="Semi-An_CF_(69)6"/>
      <sheetName val="Semi-An_CF_(70)6"/>
      <sheetName val="Semi-An_CF_(71)6"/>
      <sheetName val="Semi-An_CF_(72)6"/>
      <sheetName val="Semi-An_CF_(73)6"/>
      <sheetName val="Semi-An_CF_(74)6"/>
      <sheetName val="Semi-An_CF_(75)6"/>
      <sheetName val="Semi-An_CF_(76)6"/>
      <sheetName val="Semi-An_CF_(77)6"/>
      <sheetName val="Semi-An_CF_(78)6"/>
      <sheetName val="Semi-An_CF_(79)6"/>
      <sheetName val="Semi-An_CF_(80)6"/>
      <sheetName val="Semi-An_CF_(81)6"/>
      <sheetName val="Semi-An_CF_(82)6"/>
      <sheetName val="Semi-An_CF_(83)6"/>
      <sheetName val="Semi-An_CF_(84)6"/>
      <sheetName val="Semi-An_CF_(85)6"/>
      <sheetName val="Semi-An_CF_(86)6"/>
      <sheetName val="Semi-An_CF_(87)6"/>
      <sheetName val="Semi-An_CF_(88)6"/>
      <sheetName val="Semi-An_CF_(89)6"/>
      <sheetName val="Semi-An_CF_(90)6"/>
      <sheetName val="Semi-An_CF_(91)6"/>
      <sheetName val="Semi-An_CF_(92)6"/>
      <sheetName val="Semi-An_CF_(93)6"/>
      <sheetName val="Semi-An_CF_(94)6"/>
      <sheetName val="Semi-An_CF_(95)6"/>
      <sheetName val="Semi-An_CF_(96)6"/>
      <sheetName val="Semi-An_CF_(97)6"/>
      <sheetName val="Semi-An_CF_(98)6"/>
      <sheetName val="Semi-An_CF_(99)6"/>
      <sheetName val="Semi-An_CF_(100)6"/>
      <sheetName val="Semi-An_CF_(101)6"/>
      <sheetName val="Semi-An_CF_(102)6"/>
      <sheetName val="Semi-An_CF_(103)6"/>
      <sheetName val="Semi-An_CF_(104)6"/>
      <sheetName val="Semi-An_CF_(105)6"/>
      <sheetName val="Semi-An_CF_(106)6"/>
      <sheetName val="Semi-An_CF_(107)6"/>
      <sheetName val="Semi-An_CF_(108)6"/>
      <sheetName val="Semi-An_CF_(109)6"/>
      <sheetName val="Semi-An_CF_(110)6"/>
      <sheetName val="Semi-An_CF_(111)6"/>
      <sheetName val="Semi-An_CF_(112)6"/>
      <sheetName val="Fund_Model_Cover5"/>
      <sheetName val="Input_Table5"/>
      <sheetName val="Input_Sensitivity5"/>
      <sheetName val="Output_Sensitivity5"/>
      <sheetName val="Fund_Assumptions5"/>
      <sheetName val="Graph_Summary5"/>
      <sheetName val="Switch_Control5"/>
      <sheetName val="Investor_Purchase_Price5"/>
      <sheetName val="Implied_OMV_(MS)5"/>
      <sheetName val="Capital_Gain(MS)5"/>
      <sheetName val="Capital_Gain_(Loss)5"/>
      <sheetName val="Dispo_Value5"/>
      <sheetName val="I_Chart5"/>
      <sheetName val="IMSER_Valuation5"/>
      <sheetName val="Single_Asset_Unlevered_CF5"/>
      <sheetName val="Fund_Unlevered_CF5"/>
      <sheetName val="Fund_Levered_CF5"/>
      <sheetName val="Fund_Summary_Balance_Sheet5"/>
      <sheetName val="Trend_Analysis5"/>
      <sheetName val="Income_Statement_&amp;_BS_Account5"/>
      <sheetName val="Success_Fees_SGR5"/>
      <sheetName val="Appendix_-_Model_Assumptions5"/>
      <sheetName val="Appendix_-_Tenant_Schedule5"/>
      <sheetName val="Appendix_D_-_Asset_Database5"/>
      <sheetName val="Appendix_-_Portfolio_Summary5"/>
      <sheetName val="Appendix_Vacant5"/>
      <sheetName val="Appendix_-Tenant_Concentr5"/>
      <sheetName val="Consolidated_CF4"/>
      <sheetName val="Semi_An_CF4"/>
      <sheetName val="Semi_An_CF__0_4"/>
      <sheetName val="Deal_CF4"/>
      <sheetName val="Master_Masseto_-_Phase_3_-_184"/>
      <sheetName val="TB_USD4"/>
      <sheetName val="Fernandez_MRP4"/>
      <sheetName val="Fatturato_30_09_20094"/>
      <sheetName val="Damodaran_ICR_Update4"/>
      <sheetName val="Fernandez_MRP_Update4"/>
      <sheetName val="ECA_and_cash_Reserve4"/>
      <sheetName val="EVA"/>
      <sheetName val="Main_Assumptions"/>
      <sheetName val="Base_Info"/>
      <sheetName val="Statutory_cons__BS"/>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row r="2">
          <cell r="B2" t="str">
            <v>Project Masseto</v>
          </cell>
        </row>
        <row r="23">
          <cell r="H23">
            <v>0</v>
          </cell>
          <cell r="I23">
            <v>0</v>
          </cell>
          <cell r="J23">
            <v>0</v>
          </cell>
          <cell r="K23">
            <v>0</v>
          </cell>
          <cell r="L23">
            <v>0</v>
          </cell>
          <cell r="M23">
            <v>0</v>
          </cell>
          <cell r="N23">
            <v>0</v>
          </cell>
          <cell r="O23">
            <v>0</v>
          </cell>
          <cell r="P23">
            <v>0</v>
          </cell>
          <cell r="Q23">
            <v>0</v>
          </cell>
          <cell r="R23">
            <v>0</v>
          </cell>
          <cell r="S23">
            <v>0</v>
          </cell>
          <cell r="T23">
            <v>0</v>
          </cell>
          <cell r="U23">
            <v>0</v>
          </cell>
        </row>
        <row r="39">
          <cell r="H39">
            <v>-4764456.3874630202</v>
          </cell>
          <cell r="I39">
            <v>-4809851.6443243604</v>
          </cell>
          <cell r="J39">
            <v>-4851900.9767033076</v>
          </cell>
          <cell r="K39">
            <v>-4894581.0490679387</v>
          </cell>
          <cell r="L39">
            <v>-4937901.3225180404</v>
          </cell>
          <cell r="M39">
            <v>-4981871.4000698924</v>
          </cell>
          <cell r="N39">
            <v>-5026501.0287850229</v>
          </cell>
          <cell r="O39">
            <v>-5071800.1019308809</v>
          </cell>
          <cell r="P39">
            <v>-5117778.6611739257</v>
          </cell>
          <cell r="Q39">
            <v>-5164446.8988056164</v>
          </cell>
          <cell r="R39">
            <v>-5211815.1600017827</v>
          </cell>
          <cell r="S39">
            <v>-5259893.9451158922</v>
          </cell>
          <cell r="T39">
            <v>-5308693.9120067125</v>
          </cell>
          <cell r="U39">
            <v>-5358225.8784008957</v>
          </cell>
        </row>
        <row r="64">
          <cell r="H64">
            <v>-9281748.9106376525</v>
          </cell>
          <cell r="I64">
            <v>-9394903.5553466119</v>
          </cell>
          <cell r="J64">
            <v>-9505728.666390894</v>
          </cell>
          <cell r="K64">
            <v>-9618216.154100839</v>
          </cell>
          <cell r="L64">
            <v>-9732390.9541264363</v>
          </cell>
          <cell r="M64">
            <v>-9848278.376152413</v>
          </cell>
          <cell r="N64">
            <v>-9965904.1095087826</v>
          </cell>
          <cell r="O64">
            <v>-10085294.228865497</v>
          </cell>
          <cell r="P64">
            <v>-10206475.200012561</v>
          </cell>
          <cell r="Q64">
            <v>-10329473.88572683</v>
          </cell>
          <cell r="R64">
            <v>-10454317.551726814</v>
          </cell>
          <cell r="S64">
            <v>-10581033.872716801</v>
          </cell>
          <cell r="T64">
            <v>-10669593.844018616</v>
          </cell>
          <cell r="U64">
            <v>-10759182.904915819</v>
          </cell>
        </row>
      </sheetData>
      <sheetData sheetId="22" refreshError="1"/>
      <sheetData sheetId="23" refreshError="1"/>
      <sheetData sheetId="24" refreshError="1"/>
      <sheetData sheetId="25" refreshError="1"/>
      <sheetData sheetId="26" refreshError="1">
        <row r="1">
          <cell r="E1" t="str">
            <v>Project Masseto</v>
          </cell>
        </row>
        <row r="32">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row>
        <row r="33">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row>
        <row r="34">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row>
        <row r="66">
          <cell r="F66">
            <v>0</v>
          </cell>
          <cell r="G66">
            <v>0.5</v>
          </cell>
          <cell r="H66">
            <v>1</v>
          </cell>
          <cell r="I66">
            <v>1.5</v>
          </cell>
          <cell r="J66">
            <v>2</v>
          </cell>
          <cell r="K66">
            <v>2.5</v>
          </cell>
          <cell r="L66">
            <v>3</v>
          </cell>
          <cell r="M66">
            <v>3.5</v>
          </cell>
          <cell r="N66">
            <v>4</v>
          </cell>
          <cell r="O66">
            <v>4.5</v>
          </cell>
          <cell r="P66">
            <v>5</v>
          </cell>
          <cell r="Q66">
            <v>5.5</v>
          </cell>
          <cell r="R66">
            <v>6</v>
          </cell>
          <cell r="S66">
            <v>6.5</v>
          </cell>
          <cell r="T66">
            <v>7</v>
          </cell>
          <cell r="U66">
            <v>7.5</v>
          </cell>
          <cell r="V66">
            <v>8</v>
          </cell>
          <cell r="W66">
            <v>8.5</v>
          </cell>
          <cell r="X66">
            <v>9</v>
          </cell>
          <cell r="Y66">
            <v>9.5</v>
          </cell>
          <cell r="Z66">
            <v>10</v>
          </cell>
          <cell r="AA66">
            <v>10.5</v>
          </cell>
          <cell r="AB66">
            <v>11</v>
          </cell>
          <cell r="AC66">
            <v>11.5</v>
          </cell>
          <cell r="AD66">
            <v>12</v>
          </cell>
          <cell r="AE66">
            <v>12.5</v>
          </cell>
          <cell r="AF66">
            <v>13</v>
          </cell>
          <cell r="AG66">
            <v>13.5</v>
          </cell>
          <cell r="AH66">
            <v>14</v>
          </cell>
        </row>
        <row r="68">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row>
        <row r="69">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row>
        <row r="70">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row>
      </sheetData>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refreshError="1"/>
      <sheetData sheetId="450"/>
      <sheetData sheetId="451"/>
      <sheetData sheetId="452"/>
      <sheetData sheetId="453"/>
      <sheetData sheetId="454"/>
      <sheetData sheetId="455"/>
      <sheetData sheetId="456"/>
      <sheetData sheetId="457"/>
      <sheetData sheetId="458"/>
      <sheetData sheetId="459"/>
      <sheetData sheetId="460"/>
      <sheetData sheetId="461"/>
      <sheetData sheetId="462">
        <row r="2">
          <cell r="B2" t="str">
            <v>Project Masseto</v>
          </cell>
        </row>
      </sheetData>
      <sheetData sheetId="463"/>
      <sheetData sheetId="464"/>
      <sheetData sheetId="465"/>
      <sheetData sheetId="466">
        <row r="1">
          <cell r="E1" t="str">
            <v>Project Masseto</v>
          </cell>
        </row>
      </sheetData>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refreshError="1"/>
      <sheetData sheetId="733" refreshError="1"/>
      <sheetData sheetId="734" refreshError="1"/>
      <sheetData sheetId="735" refreshError="1"/>
      <sheetData sheetId="736" refreshError="1"/>
      <sheetData sheetId="737" refreshError="1"/>
      <sheetData sheetId="738"/>
      <sheetData sheetId="739"/>
      <sheetData sheetId="740"/>
      <sheetData sheetId="741"/>
      <sheetData sheetId="742"/>
      <sheetData sheetId="743" refreshError="1"/>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refreshError="1"/>
      <sheetData sheetId="1238" refreshError="1"/>
      <sheetData sheetId="1239" refreshError="1"/>
      <sheetData sheetId="1240" refreshError="1"/>
      <sheetData sheetId="1241" refreshError="1"/>
      <sheetData sheetId="1242" refreshError="1"/>
      <sheetData sheetId="1243" refreshError="1"/>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refreshError="1"/>
      <sheetData sheetId="1419"/>
      <sheetData sheetId="1420"/>
      <sheetData sheetId="142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ManagerCode"/>
      <sheetName val="PrintManager"/>
      <sheetName val="Input"/>
      <sheetName val="Perimeter Eyechart"/>
      <sheetName val="Cover"/>
      <sheetName val="Fair Market Value"/>
      <sheetName val="Description"/>
      <sheetName val="Rent Roll"/>
      <sheetName val="Annual CF"/>
      <sheetName val="Semi-An CF"/>
      <sheetName val="Calculations"/>
      <sheetName val="Money Maker"/>
      <sheetName val="Jay Mantz Presentation"/>
      <sheetName val="Consolidated CF"/>
      <sheetName val="Consolidated Annual CF"/>
      <sheetName val="Lease Flows"/>
      <sheetName val="Sum Lease Flows"/>
      <sheetName val="Assets disp"/>
      <sheetName val="Comps"/>
      <sheetName val="OdP Analysis"/>
      <sheetName val="ROLLUP"/>
      <sheetName val="Assumptions"/>
      <sheetName val="Deal CF"/>
      <sheetName val="Annual"/>
      <sheetName val="Perimeter"/>
      <sheetName val="Summary Asset"/>
      <sheetName val="Summary"/>
      <sheetName val="Equity"/>
      <sheetName val="Fees"/>
      <sheetName val="Promotes"/>
      <sheetName val="MSMC CF PRE TEMPLATE"/>
      <sheetName val="TI 1 Portfolio"/>
      <sheetName val="Olivetti"/>
      <sheetName val="Fonspa"/>
      <sheetName val="IM.SER"/>
      <sheetName val="TI 2 Portfolio"/>
      <sheetName val="TI Industrial"/>
      <sheetName val="Perimeter_Eyechart"/>
      <sheetName val="Fair_Market_Value"/>
      <sheetName val="Rent_Roll"/>
      <sheetName val="Annual_CF"/>
      <sheetName val="Semi-An_CF"/>
      <sheetName val="Money_Maker"/>
      <sheetName val="Jay_Mantz_Presentation"/>
      <sheetName val="Consolidated_CF"/>
      <sheetName val="Consolidated_Annual_CF"/>
      <sheetName val="Lease_Flows"/>
      <sheetName val="Sum_Lease_Flows"/>
      <sheetName val="Assets_disp"/>
      <sheetName val="OdP_Analysis"/>
      <sheetName val="Deal_CF"/>
      <sheetName val="Summary_Asset"/>
      <sheetName val="MSMC_CF_PRE_TEMPLATE"/>
      <sheetName val="TI_1_Portfolio"/>
      <sheetName val="IM_SER"/>
      <sheetName val="TI_2_Portfolio"/>
      <sheetName val="TI_Industrial"/>
      <sheetName val="Perimeter_Eyechart1"/>
      <sheetName val="Fair_Market_Value1"/>
      <sheetName val="Rent_Roll1"/>
      <sheetName val="Annual_CF1"/>
      <sheetName val="Semi-An_CF1"/>
      <sheetName val="Money_Maker1"/>
      <sheetName val="Jay_Mantz_Presentation1"/>
      <sheetName val="Consolidated_CF1"/>
      <sheetName val="Consolidated_Annual_CF1"/>
      <sheetName val="Lease_Flows1"/>
      <sheetName val="Sum_Lease_Flows1"/>
      <sheetName val="Assets_disp1"/>
      <sheetName val="OdP_Analysis1"/>
      <sheetName val="Deal_CF1"/>
      <sheetName val="Summary_Asset1"/>
      <sheetName val="MSMC_CF_PRE_TEMPLATE1"/>
      <sheetName val="TI_1_Portfolio1"/>
      <sheetName val="IM_SER1"/>
      <sheetName val="TI_2_Portfolio1"/>
      <sheetName val="TI_Industrial1"/>
      <sheetName val="Perimeter_Eyechart2"/>
      <sheetName val="Fair_Market_Value2"/>
      <sheetName val="Rent_Roll2"/>
      <sheetName val="Annual_CF2"/>
      <sheetName val="Semi-An_CF2"/>
      <sheetName val="Money_Maker2"/>
      <sheetName val="Jay_Mantz_Presentation2"/>
      <sheetName val="Consolidated_CF2"/>
      <sheetName val="Consolidated_Annual_CF2"/>
      <sheetName val="Lease_Flows2"/>
      <sheetName val="Sum_Lease_Flows2"/>
      <sheetName val="Assets_disp2"/>
      <sheetName val="OdP_Analysis2"/>
      <sheetName val="Deal_CF2"/>
      <sheetName val="Summary_Asset2"/>
      <sheetName val="MSMC_CF_PRE_TEMPLATE2"/>
      <sheetName val="TI_1_Portfolio2"/>
      <sheetName val="IM_SER2"/>
      <sheetName val="TI_2_Portfolio2"/>
      <sheetName val="TI_Industrial2"/>
      <sheetName val="shtLook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row r="8">
          <cell r="H8">
            <v>0.5</v>
          </cell>
          <cell r="I8">
            <v>1</v>
          </cell>
          <cell r="J8">
            <v>1.5</v>
          </cell>
          <cell r="K8">
            <v>2</v>
          </cell>
          <cell r="L8">
            <v>2.5</v>
          </cell>
          <cell r="M8">
            <v>3</v>
          </cell>
          <cell r="N8">
            <v>3.5</v>
          </cell>
          <cell r="O8">
            <v>4</v>
          </cell>
          <cell r="P8">
            <v>4.5</v>
          </cell>
          <cell r="Q8">
            <v>5</v>
          </cell>
          <cell r="R8">
            <v>5.5</v>
          </cell>
          <cell r="S8">
            <v>6</v>
          </cell>
          <cell r="T8">
            <v>6.5</v>
          </cell>
          <cell r="U8">
            <v>7</v>
          </cell>
          <cell r="V8">
            <v>7.5</v>
          </cell>
          <cell r="W8">
            <v>8</v>
          </cell>
          <cell r="X8">
            <v>8.5</v>
          </cell>
          <cell r="Y8">
            <v>9</v>
          </cell>
          <cell r="Z8">
            <v>9.5</v>
          </cell>
          <cell r="AA8">
            <v>10</v>
          </cell>
          <cell r="AB8">
            <v>10.5</v>
          </cell>
          <cell r="AC8">
            <v>11</v>
          </cell>
          <cell r="AD8">
            <v>11.5</v>
          </cell>
          <cell r="AE8">
            <v>12</v>
          </cell>
        </row>
        <row r="160">
          <cell r="H160">
            <v>1.4737750181657063</v>
          </cell>
          <cell r="I160">
            <v>1.7193491279729762</v>
          </cell>
          <cell r="J160">
            <v>1.5550508284084341</v>
          </cell>
          <cell r="K160">
            <v>1.7492573488675498</v>
          </cell>
          <cell r="L160">
            <v>1.7647019837910667</v>
          </cell>
          <cell r="M160">
            <v>1.6478132743864338</v>
          </cell>
          <cell r="N160">
            <v>1.5373984724626211</v>
          </cell>
          <cell r="O160">
            <v>1.4099172736778856</v>
          </cell>
          <cell r="P160">
            <v>1.5728821751022692</v>
          </cell>
          <cell r="Q160">
            <v>1.590402410463855</v>
          </cell>
          <cell r="R160">
            <v>1.5870591451791174</v>
          </cell>
          <cell r="S160">
            <v>1.2705733139357105</v>
          </cell>
          <cell r="T160">
            <v>1.3770358974987935</v>
          </cell>
          <cell r="U160">
            <v>1.7358055351794928</v>
          </cell>
          <cell r="V160">
            <v>1.7479938708144189</v>
          </cell>
          <cell r="W160">
            <v>1.7600148485346896</v>
          </cell>
          <cell r="X160">
            <v>1.7980843924158725</v>
          </cell>
          <cell r="Y160">
            <v>1.8143300442453227</v>
          </cell>
          <cell r="Z160">
            <v>1.8269215023564125</v>
          </cell>
          <cell r="AA160" t="str">
            <v>--</v>
          </cell>
          <cell r="AB160" t="str">
            <v>--</v>
          </cell>
          <cell r="AC160" t="str">
            <v>--</v>
          </cell>
          <cell r="AD160" t="str">
            <v>--</v>
          </cell>
          <cell r="AE160" t="str">
            <v>--</v>
          </cell>
        </row>
        <row r="229">
          <cell r="H229">
            <v>0</v>
          </cell>
          <cell r="I229">
            <v>0</v>
          </cell>
          <cell r="J229">
            <v>3247685.4810464005</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888550640.25012267</v>
          </cell>
          <cell r="AA229">
            <v>0</v>
          </cell>
          <cell r="AB229">
            <v>0</v>
          </cell>
          <cell r="AC229">
            <v>0</v>
          </cell>
          <cell r="AD229">
            <v>0</v>
          </cell>
          <cell r="AE229">
            <v>0</v>
          </cell>
        </row>
        <row r="230">
          <cell r="H230">
            <v>17728095.015074123</v>
          </cell>
          <cell r="I230">
            <v>18122725.781243123</v>
          </cell>
          <cell r="J230">
            <v>18323886.554257125</v>
          </cell>
          <cell r="K230">
            <v>20437185.381948352</v>
          </cell>
          <cell r="L230">
            <v>20630243.602492243</v>
          </cell>
          <cell r="M230">
            <v>20689019.176773131</v>
          </cell>
          <cell r="N230">
            <v>21170987.662649669</v>
          </cell>
          <cell r="O230">
            <v>21379354.65058947</v>
          </cell>
          <cell r="P230">
            <v>21980784.398969032</v>
          </cell>
          <cell r="Q230">
            <v>22150060.115521561</v>
          </cell>
          <cell r="R230">
            <v>22618003.537762679</v>
          </cell>
          <cell r="S230">
            <v>22719927.302462734</v>
          </cell>
          <cell r="T230">
            <v>23028131.463700883</v>
          </cell>
          <cell r="U230">
            <v>23070262.912780881</v>
          </cell>
          <cell r="V230">
            <v>23112893.046401393</v>
          </cell>
          <cell r="W230">
            <v>23155024.495481394</v>
          </cell>
          <cell r="X230">
            <v>23198059.95932572</v>
          </cell>
          <cell r="Y230">
            <v>23240191.408405721</v>
          </cell>
          <cell r="Z230">
            <v>23282322.857485719</v>
          </cell>
          <cell r="AA230">
            <v>0</v>
          </cell>
          <cell r="AB230">
            <v>0</v>
          </cell>
          <cell r="AC230">
            <v>0</v>
          </cell>
          <cell r="AD230">
            <v>0</v>
          </cell>
          <cell r="AE230">
            <v>0</v>
          </cell>
        </row>
        <row r="231">
          <cell r="H231">
            <v>1399586.4485584833</v>
          </cell>
          <cell r="I231">
            <v>1409747.3144990653</v>
          </cell>
          <cell r="J231">
            <v>1404634.2336116205</v>
          </cell>
          <cell r="K231">
            <v>1402905.7824910821</v>
          </cell>
          <cell r="L231">
            <v>1395701.4608406294</v>
          </cell>
          <cell r="M231">
            <v>1378905.5215999626</v>
          </cell>
          <cell r="N231">
            <v>1392337.6474732705</v>
          </cell>
          <cell r="O231">
            <v>1386226.8092082406</v>
          </cell>
          <cell r="P231">
            <v>1408191.882403193</v>
          </cell>
          <cell r="Q231">
            <v>1399288.8104676439</v>
          </cell>
          <cell r="R231">
            <v>1411719.1460812793</v>
          </cell>
          <cell r="S231">
            <v>1398005.2204419815</v>
          </cell>
          <cell r="T231">
            <v>1399025.6088411186</v>
          </cell>
          <cell r="U231">
            <v>1381040.8035146743</v>
          </cell>
          <cell r="V231">
            <v>1363091.6185125518</v>
          </cell>
          <cell r="W231">
            <v>1345106.8131861072</v>
          </cell>
          <cell r="X231">
            <v>1327186.5803428288</v>
          </cell>
          <cell r="Y231">
            <v>1309201.7750163842</v>
          </cell>
          <cell r="Z231">
            <v>1291216.9696899399</v>
          </cell>
          <cell r="AA231">
            <v>0</v>
          </cell>
          <cell r="AB231">
            <v>0</v>
          </cell>
          <cell r="AC231">
            <v>0</v>
          </cell>
          <cell r="AD231">
            <v>0</v>
          </cell>
          <cell r="AE231">
            <v>0</v>
          </cell>
        </row>
        <row r="232">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170942225.68181095</v>
          </cell>
          <cell r="AA232">
            <v>0</v>
          </cell>
          <cell r="AB232">
            <v>0</v>
          </cell>
          <cell r="AC232">
            <v>0</v>
          </cell>
          <cell r="AD232">
            <v>0</v>
          </cell>
          <cell r="AE232">
            <v>0</v>
          </cell>
        </row>
        <row r="233">
          <cell r="H233">
            <v>-2988465.9690557648</v>
          </cell>
          <cell r="I233">
            <v>3471635.7824390237</v>
          </cell>
          <cell r="J233">
            <v>-2979961.7365451097</v>
          </cell>
          <cell r="K233">
            <v>5831511.5666156895</v>
          </cell>
          <cell r="L233">
            <v>7545776.5418986697</v>
          </cell>
          <cell r="M233">
            <v>1240371.0414259443</v>
          </cell>
          <cell r="N233">
            <v>1886329.1113568514</v>
          </cell>
          <cell r="O233">
            <v>-4368397.6955217412</v>
          </cell>
          <cell r="P233">
            <v>3387710.1355753047</v>
          </cell>
          <cell r="Q233">
            <v>1000496.2893628813</v>
          </cell>
          <cell r="R233">
            <v>4658639.2128401091</v>
          </cell>
          <cell r="S233">
            <v>-4137912.8107186775</v>
          </cell>
          <cell r="T233">
            <v>810301.92089711665</v>
          </cell>
          <cell r="U233">
            <v>8744113.1081254128</v>
          </cell>
          <cell r="V233">
            <v>9046820.1948352847</v>
          </cell>
          <cell r="W233">
            <v>9333110.9888618737</v>
          </cell>
          <cell r="X233">
            <v>10216815.295178365</v>
          </cell>
          <cell r="Y233">
            <v>10608726.216928339</v>
          </cell>
          <cell r="Z233">
            <v>302546997.42842591</v>
          </cell>
          <cell r="AA233">
            <v>0</v>
          </cell>
          <cell r="AB233">
            <v>0</v>
          </cell>
          <cell r="AC233">
            <v>0</v>
          </cell>
          <cell r="AD233">
            <v>0</v>
          </cell>
          <cell r="AE233">
            <v>0</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ow r="8">
          <cell r="H8">
            <v>0.5</v>
          </cell>
        </row>
      </sheetData>
      <sheetData sheetId="91"/>
      <sheetData sheetId="92"/>
      <sheetData sheetId="93"/>
      <sheetData sheetId="94"/>
      <sheetData sheetId="95"/>
      <sheetData sheetId="96"/>
      <sheetData sheetId="9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Market Ass. &amp; CPI"/>
      <sheetName val="Surface Assumptions"/>
      <sheetName val="Input"/>
      <sheetName val="Increase in Rent"/>
      <sheetName val="Modello Final TI"/>
      <sheetName val="Perimeter Eyechart"/>
      <sheetName val="Fair Market Value"/>
      <sheetName val="Cover"/>
      <sheetName val="Description"/>
      <sheetName val="Rent Roll"/>
      <sheetName val="Annual CF consolidato"/>
      <sheetName val="Annual CF"/>
      <sheetName val="Semi-An CF"/>
      <sheetName val="Semi-An CF Consolidato"/>
      <sheetName val="Servizio"/>
      <sheetName val="Lease Flows"/>
      <sheetName val="Sum Lease Flows"/>
      <sheetName val="Assets disp"/>
      <sheetName val="Jay Analysis"/>
      <sheetName val="Comps"/>
      <sheetName val="ROLLUP"/>
      <sheetName val="Assumptions"/>
      <sheetName val="Deal CF"/>
      <sheetName val="Annual"/>
      <sheetName val="Perimeter"/>
      <sheetName val="Summary Asset"/>
      <sheetName val="Summary"/>
      <sheetName val="Equity"/>
      <sheetName val="Promotes"/>
      <sheetName val="Fees"/>
      <sheetName val="Macro1"/>
      <sheetName val="Module1"/>
      <sheetName val="Macro2"/>
      <sheetName val="Macro3"/>
      <sheetName val="Mini Dev"/>
      <sheetName val="Overview"/>
      <sheetName val="Summary2"/>
      <sheetName val="Module2"/>
      <sheetName val="Module3"/>
      <sheetName val="Project Assumptions"/>
      <sheetName val="Development Costs"/>
      <sheetName val="Market_Ass__&amp;_CPI"/>
      <sheetName val="Surface_Assumptions"/>
      <sheetName val="Increase_in_Rent"/>
      <sheetName val="Modello_Final_TI"/>
      <sheetName val="Perimeter_Eyechart"/>
      <sheetName val="Fair_Market_Value"/>
      <sheetName val="Rent_Roll"/>
      <sheetName val="Annual_CF_consolidato"/>
      <sheetName val="Annual_CF"/>
      <sheetName val="Semi-An_CF"/>
      <sheetName val="Semi-An_CF_Consolidato"/>
      <sheetName val="Lease_Flows"/>
      <sheetName val="Sum_Lease_Flows"/>
      <sheetName val="Assets_disp"/>
      <sheetName val="Jay_Analysis"/>
      <sheetName val="Deal_CF"/>
      <sheetName val="Summary_Asset"/>
      <sheetName val="Mini_Dev"/>
      <sheetName val="Project_Assumptions"/>
      <sheetName val="Development_Costs"/>
      <sheetName val="Market_Ass__&amp;_CPI1"/>
      <sheetName val="Surface_Assumptions1"/>
      <sheetName val="Increase_in_Rent1"/>
      <sheetName val="Modello_Final_TI1"/>
      <sheetName val="Perimeter_Eyechart1"/>
      <sheetName val="Fair_Market_Value1"/>
      <sheetName val="Rent_Roll1"/>
      <sheetName val="Annual_CF_consolidato1"/>
      <sheetName val="Annual_CF1"/>
      <sheetName val="Semi-An_CF1"/>
      <sheetName val="Semi-An_CF_Consolidato1"/>
      <sheetName val="Lease_Flows1"/>
      <sheetName val="Sum_Lease_Flows1"/>
      <sheetName val="Assets_disp1"/>
      <sheetName val="Jay_Analysis1"/>
      <sheetName val="Deal_CF1"/>
      <sheetName val="Summary_Asset1"/>
      <sheetName val="Mini_Dev1"/>
      <sheetName val="Project_Assumptions1"/>
      <sheetName val="Development_Costs1"/>
      <sheetName val="Market_Ass__&amp;_CPI2"/>
      <sheetName val="Surface_Assumptions2"/>
      <sheetName val="Increase_in_Rent2"/>
      <sheetName val="Modello_Final_TI2"/>
      <sheetName val="Perimeter_Eyechart2"/>
      <sheetName val="Fair_Market_Value2"/>
      <sheetName val="Rent_Roll2"/>
      <sheetName val="Annual_CF_consolidato2"/>
      <sheetName val="Annual_CF2"/>
      <sheetName val="Semi-An_CF2"/>
      <sheetName val="Semi-An_CF_Consolidato2"/>
      <sheetName val="Lease_Flows2"/>
      <sheetName val="Sum_Lease_Flows2"/>
      <sheetName val="Assets_disp2"/>
      <sheetName val="Jay_Analysis2"/>
      <sheetName val="Deal_CF2"/>
      <sheetName val="Summary_Asset2"/>
      <sheetName val="Mini_Dev2"/>
      <sheetName val="Project_Assumptions2"/>
      <sheetName val="Development_Costs2"/>
      <sheetName val="Market_Ass__&amp;_CPI3"/>
      <sheetName val="Market_Ass__&amp;_CPI4"/>
      <sheetName val="Surface_Assumptions3"/>
      <sheetName val="Increase_in_Rent3"/>
      <sheetName val="Modello_Final_TI3"/>
      <sheetName val="Perimeter_Eyechart3"/>
      <sheetName val="Fair_Market_Value3"/>
      <sheetName val="Rent_Roll3"/>
      <sheetName val="Annual_CF_consolidato3"/>
      <sheetName val="Annual_CF3"/>
      <sheetName val="Semi-An_CF3"/>
      <sheetName val="Semi-An_CF_Consolidato3"/>
      <sheetName val="Lease_Flows3"/>
      <sheetName val="Sum_Lease_Flows3"/>
      <sheetName val="Assets_disp3"/>
      <sheetName val="Jay_Analysis3"/>
      <sheetName val="Deal_CF3"/>
      <sheetName val="Summary_Asset3"/>
      <sheetName val="Mini_Dev3"/>
      <sheetName val="Project_Assumptions3"/>
      <sheetName val="Development_Costs3"/>
      <sheetName val="Market_Ass__&amp;_CPI5"/>
      <sheetName val="Surface_Assumptions4"/>
      <sheetName val="Increase_in_Rent4"/>
      <sheetName val="Modello_Final_TI4"/>
      <sheetName val="Perimeter_Eyechart4"/>
      <sheetName val="Fair_Market_Value4"/>
      <sheetName val="Rent_Roll4"/>
      <sheetName val="Annual_CF_consolidato4"/>
      <sheetName val="Annual_CF4"/>
      <sheetName val="Semi-An_CF4"/>
      <sheetName val="Semi-An_CF_Consolidato4"/>
      <sheetName val="Lease_Flows4"/>
      <sheetName val="Sum_Lease_Flows4"/>
      <sheetName val="Assets_disp4"/>
      <sheetName val="Jay_Analysis4"/>
      <sheetName val="Deal_CF4"/>
      <sheetName val="Summary_Asset4"/>
      <sheetName val="Mini_Dev4"/>
      <sheetName val="Project_Assumptions4"/>
      <sheetName val="Development_Costs4"/>
      <sheetName val="Market_Ass__&amp;_CPI6"/>
      <sheetName val="Market_Ass__&amp;_CPI7"/>
      <sheetName val="Surface_Assumptions5"/>
      <sheetName val="Increase_in_Rent5"/>
      <sheetName val="Modello_Final_TI5"/>
      <sheetName val="Perimeter_Eyechart5"/>
      <sheetName val="Fair_Market_Value5"/>
      <sheetName val="Rent_Roll5"/>
      <sheetName val="Annual_CF_consolidato5"/>
      <sheetName val="Annual_CF5"/>
      <sheetName val="Semi-An_CF5"/>
      <sheetName val="Semi-An_CF_Consolidato5"/>
      <sheetName val="Lease_Flows5"/>
      <sheetName val="Sum_Lease_Flows5"/>
      <sheetName val="Assets_disp5"/>
      <sheetName val="Jay_Analysis5"/>
      <sheetName val="Deal_CF5"/>
      <sheetName val="Summary_Asset5"/>
      <sheetName val="Mini_Dev5"/>
      <sheetName val="Project_Assumptions5"/>
      <sheetName val="Development_Costs5"/>
      <sheetName val="shtLookup"/>
      <sheetName val="samp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row r="8">
          <cell r="H8">
            <v>0.5</v>
          </cell>
          <cell r="I8">
            <v>1</v>
          </cell>
          <cell r="J8">
            <v>1.5</v>
          </cell>
          <cell r="K8">
            <v>2</v>
          </cell>
          <cell r="L8">
            <v>2.5</v>
          </cell>
          <cell r="M8">
            <v>3</v>
          </cell>
          <cell r="N8">
            <v>3.5</v>
          </cell>
          <cell r="O8">
            <v>4</v>
          </cell>
          <cell r="P8">
            <v>4.5</v>
          </cell>
          <cell r="Q8">
            <v>5</v>
          </cell>
          <cell r="R8">
            <v>5.5</v>
          </cell>
          <cell r="S8">
            <v>6</v>
          </cell>
          <cell r="T8">
            <v>6.5</v>
          </cell>
          <cell r="U8">
            <v>7</v>
          </cell>
          <cell r="V8">
            <v>7.5</v>
          </cell>
          <cell r="W8">
            <v>8</v>
          </cell>
          <cell r="X8">
            <v>8.5</v>
          </cell>
          <cell r="Y8">
            <v>9</v>
          </cell>
          <cell r="Z8">
            <v>9.5</v>
          </cell>
          <cell r="AA8">
            <v>10</v>
          </cell>
          <cell r="AB8">
            <v>10.5</v>
          </cell>
          <cell r="AC8">
            <v>11</v>
          </cell>
          <cell r="AD8">
            <v>11.5</v>
          </cell>
          <cell r="AE8">
            <v>12</v>
          </cell>
        </row>
        <row r="159">
          <cell r="H159">
            <v>2.0629549499394071</v>
          </cell>
          <cell r="I159">
            <v>2.0795098657722391</v>
          </cell>
          <cell r="J159" t="str">
            <v>--</v>
          </cell>
          <cell r="K159" t="str">
            <v>--</v>
          </cell>
          <cell r="L159" t="str">
            <v>--</v>
          </cell>
          <cell r="M159" t="str">
            <v>--</v>
          </cell>
          <cell r="N159" t="str">
            <v>--</v>
          </cell>
          <cell r="O159" t="str">
            <v>--</v>
          </cell>
          <cell r="P159" t="str">
            <v>--</v>
          </cell>
          <cell r="Q159" t="str">
            <v>--</v>
          </cell>
          <cell r="R159" t="str">
            <v>--</v>
          </cell>
          <cell r="S159" t="str">
            <v>--</v>
          </cell>
          <cell r="T159" t="str">
            <v>--</v>
          </cell>
          <cell r="U159" t="str">
            <v>--</v>
          </cell>
          <cell r="V159" t="str">
            <v>--</v>
          </cell>
          <cell r="W159" t="str">
            <v>--</v>
          </cell>
          <cell r="X159" t="str">
            <v>--</v>
          </cell>
          <cell r="Y159" t="str">
            <v>--</v>
          </cell>
          <cell r="Z159" t="str">
            <v>--</v>
          </cell>
          <cell r="AA159" t="str">
            <v>--</v>
          </cell>
          <cell r="AB159" t="str">
            <v>--</v>
          </cell>
          <cell r="AC159" t="str">
            <v>--</v>
          </cell>
          <cell r="AD159" t="str">
            <v>--</v>
          </cell>
          <cell r="AE159" t="str">
            <v>--</v>
          </cell>
        </row>
        <row r="228">
          <cell r="H228">
            <v>0</v>
          </cell>
          <cell r="I228">
            <v>28700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row>
        <row r="229">
          <cell r="H229">
            <v>545.29999999999995</v>
          </cell>
          <cell r="I229">
            <v>545.29999999999995</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row>
        <row r="230">
          <cell r="H230">
            <v>17.9375</v>
          </cell>
          <cell r="I230">
            <v>17.80245519439837</v>
          </cell>
          <cell r="J230">
            <v>15.897874057996898</v>
          </cell>
          <cell r="K230">
            <v>15.673755977260148</v>
          </cell>
          <cell r="L230">
            <v>14.104492048655272</v>
          </cell>
          <cell r="M230">
            <v>13.902741485342569</v>
          </cell>
          <cell r="N230">
            <v>11.145513041662209</v>
          </cell>
          <cell r="O230">
            <v>10.985573865348675</v>
          </cell>
          <cell r="P230">
            <v>7.4389131109644788</v>
          </cell>
          <cell r="Q230">
            <v>7.333152607168353</v>
          </cell>
          <cell r="R230">
            <v>4.7300218910992387</v>
          </cell>
          <cell r="S230">
            <v>4.6633179156978191</v>
          </cell>
          <cell r="T230">
            <v>3.6556540349373301</v>
          </cell>
          <cell r="U230">
            <v>3.6032860758040286</v>
          </cell>
          <cell r="V230">
            <v>1.6797521334424068</v>
          </cell>
          <cell r="W230">
            <v>1.655572494217624</v>
          </cell>
          <cell r="X230">
            <v>0</v>
          </cell>
          <cell r="Y230">
            <v>0</v>
          </cell>
          <cell r="Z230">
            <v>0</v>
          </cell>
          <cell r="AA230">
            <v>0</v>
          </cell>
          <cell r="AB230">
            <v>0</v>
          </cell>
          <cell r="AC230">
            <v>0</v>
          </cell>
          <cell r="AD230">
            <v>0</v>
          </cell>
          <cell r="AE230">
            <v>0</v>
          </cell>
        </row>
        <row r="231">
          <cell r="H231">
            <v>11.735627049543075</v>
          </cell>
          <cell r="I231">
            <v>301.66807619374691</v>
          </cell>
          <cell r="J231">
            <v>185.0461953972775</v>
          </cell>
          <cell r="K231">
            <v>405.91211384424878</v>
          </cell>
          <cell r="L231">
            <v>173.1064225024582</v>
          </cell>
          <cell r="M231">
            <v>589.87486911446933</v>
          </cell>
          <cell r="N231">
            <v>141.63582658429064</v>
          </cell>
          <cell r="O231">
            <v>692.60981114941444</v>
          </cell>
          <cell r="P231">
            <v>96.964628743820853</v>
          </cell>
          <cell r="Q231">
            <v>503.11854277124775</v>
          </cell>
          <cell r="R231">
            <v>63.513816712921816</v>
          </cell>
          <cell r="S231">
            <v>216.92319224984186</v>
          </cell>
          <cell r="T231">
            <v>51.769626706645354</v>
          </cell>
          <cell r="U231">
            <v>355.74224579019386</v>
          </cell>
          <cell r="V231">
            <v>24.76045389941169</v>
          </cell>
          <cell r="W231">
            <v>289.48766935304792</v>
          </cell>
          <cell r="X231">
            <v>0</v>
          </cell>
          <cell r="Y231">
            <v>0</v>
          </cell>
          <cell r="Z231">
            <v>0</v>
          </cell>
          <cell r="AA231">
            <v>0</v>
          </cell>
          <cell r="AB231">
            <v>0</v>
          </cell>
          <cell r="AC231">
            <v>0</v>
          </cell>
          <cell r="AD231">
            <v>0</v>
          </cell>
          <cell r="AE231">
            <v>0</v>
          </cell>
        </row>
        <row r="232">
          <cell r="H232">
            <v>267.28405672497121</v>
          </cell>
          <cell r="I232">
            <v>0</v>
          </cell>
          <cell r="J232">
            <v>769.42348634163272</v>
          </cell>
          <cell r="K232">
            <v>3869.5462191865654</v>
          </cell>
          <cell r="L232">
            <v>703.9644171118166</v>
          </cell>
          <cell r="M232">
            <v>6588.5999596988559</v>
          </cell>
          <cell r="N232">
            <v>565.71768019837032</v>
          </cell>
          <cell r="O232">
            <v>8362.1409977081239</v>
          </cell>
          <cell r="P232">
            <v>379.82389891188325</v>
          </cell>
          <cell r="Q232">
            <v>6128.6768180790787</v>
          </cell>
          <cell r="R232">
            <v>243.64978981169773</v>
          </cell>
          <cell r="S232">
            <v>2410.3614427582379</v>
          </cell>
          <cell r="T232">
            <v>194.59319890742327</v>
          </cell>
          <cell r="U232">
            <v>4501.3571550371898</v>
          </cell>
          <cell r="V232">
            <v>91.336352003544604</v>
          </cell>
          <cell r="W232">
            <v>3845.7167873848775</v>
          </cell>
          <cell r="X232">
            <v>0</v>
          </cell>
          <cell r="Y232">
            <v>0</v>
          </cell>
          <cell r="Z232">
            <v>0</v>
          </cell>
          <cell r="AA232">
            <v>0</v>
          </cell>
          <cell r="AB232">
            <v>0</v>
          </cell>
          <cell r="AC232">
            <v>0</v>
          </cell>
          <cell r="AD232">
            <v>0</v>
          </cell>
          <cell r="AE232">
            <v>0</v>
          </cell>
        </row>
      </sheetData>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 sheetId="67"/>
      <sheetData sheetId="68">
        <row r="1">
          <cell r="A1" t="str">
            <v>PROJECT MONTEVETRANO</v>
          </cell>
        </row>
      </sheetData>
      <sheetData sheetId="69"/>
      <sheetData sheetId="70">
        <row r="1">
          <cell r="A1" t="str">
            <v>PROJECT MONTEVETRANO</v>
          </cell>
        </row>
      </sheetData>
      <sheetData sheetId="71">
        <row r="1">
          <cell r="A1" t="str">
            <v>PROJECT MONTEVETRANO</v>
          </cell>
        </row>
      </sheetData>
      <sheetData sheetId="72"/>
      <sheetData sheetId="73"/>
      <sheetData sheetId="74"/>
      <sheetData sheetId="75"/>
      <sheetData sheetId="76"/>
      <sheetData sheetId="77">
        <row r="8">
          <cell r="H8">
            <v>0.5</v>
          </cell>
        </row>
      </sheetData>
      <sheetData sheetId="78"/>
      <sheetData sheetId="79"/>
      <sheetData sheetId="80"/>
      <sheetData sheetId="81"/>
      <sheetData sheetId="82"/>
      <sheetData sheetId="83"/>
      <sheetData sheetId="84"/>
      <sheetData sheetId="85"/>
      <sheetData sheetId="86"/>
      <sheetData sheetId="87"/>
      <sheetData sheetId="88">
        <row r="1">
          <cell r="A1" t="str">
            <v>PROJECT MONTEVETRANO</v>
          </cell>
        </row>
      </sheetData>
      <sheetData sheetId="89"/>
      <sheetData sheetId="90">
        <row r="1">
          <cell r="A1" t="str">
            <v>PROJECT MONTEVETRANO</v>
          </cell>
        </row>
      </sheetData>
      <sheetData sheetId="91">
        <row r="1">
          <cell r="A1" t="str">
            <v>PROJECT MONTEVETRANO</v>
          </cell>
        </row>
      </sheetData>
      <sheetData sheetId="92"/>
      <sheetData sheetId="93"/>
      <sheetData sheetId="94"/>
      <sheetData sheetId="95"/>
      <sheetData sheetId="96"/>
      <sheetData sheetId="97">
        <row r="8">
          <cell r="H8">
            <v>0.5</v>
          </cell>
        </row>
      </sheetData>
      <sheetData sheetId="98"/>
      <sheetData sheetId="99"/>
      <sheetData sheetId="100"/>
      <sheetData sheetId="101"/>
      <sheetData sheetId="102" refreshError="1"/>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row r="1">
          <cell r="A1" t="str">
            <v>PROJECT MONTEVETRANO</v>
          </cell>
        </row>
      </sheetData>
      <sheetData sheetId="130"/>
      <sheetData sheetId="131">
        <row r="1">
          <cell r="A1" t="str">
            <v>PROJECT MONTEVETRANO</v>
          </cell>
        </row>
      </sheetData>
      <sheetData sheetId="132">
        <row r="1">
          <cell r="A1" t="str">
            <v>PROJECT MONTEVETRANO</v>
          </cell>
        </row>
      </sheetData>
      <sheetData sheetId="133"/>
      <sheetData sheetId="134"/>
      <sheetData sheetId="135"/>
      <sheetData sheetId="136"/>
      <sheetData sheetId="137"/>
      <sheetData sheetId="138">
        <row r="8">
          <cell r="H8">
            <v>0.5</v>
          </cell>
        </row>
      </sheetData>
      <sheetData sheetId="139"/>
      <sheetData sheetId="140"/>
      <sheetData sheetId="141"/>
      <sheetData sheetId="142"/>
      <sheetData sheetId="143" refreshError="1"/>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row r="8">
          <cell r="H8">
            <v>0.5</v>
          </cell>
        </row>
      </sheetData>
      <sheetData sheetId="160"/>
      <sheetData sheetId="161"/>
      <sheetData sheetId="162"/>
      <sheetData sheetId="163"/>
      <sheetData sheetId="164" refreshError="1"/>
      <sheetData sheetId="16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ManagerCode"/>
      <sheetName val="PrintManager"/>
      <sheetName val="Input"/>
      <sheetName val="Perimeter Eyechart"/>
      <sheetName val="Cover"/>
      <sheetName val="Fair Market Value"/>
      <sheetName val="Description"/>
      <sheetName val="Rent Roll"/>
      <sheetName val="Annual CF"/>
      <sheetName val="Semi-An CF"/>
      <sheetName val="Calculations"/>
      <sheetName val="Money Maker"/>
      <sheetName val="Consolidated CF"/>
      <sheetName val="Consolidated Annual CF"/>
      <sheetName val="Lease Flows"/>
      <sheetName val="Sum Lease Flows"/>
      <sheetName val="Assets disp"/>
      <sheetName val="Jay Mantz Presentation"/>
      <sheetName val="Comps"/>
      <sheetName val="OdP Analysis"/>
      <sheetName val="ROLLUP"/>
      <sheetName val="Assumptions"/>
      <sheetName val="Deal CF"/>
      <sheetName val="Annual"/>
      <sheetName val="Perimeter"/>
      <sheetName val="Summary Asset"/>
      <sheetName val="Summary"/>
      <sheetName val="Equity"/>
      <sheetName val="Fees"/>
      <sheetName val="Promotes"/>
      <sheetName val="MSMC CF PRE TEMPLATE"/>
      <sheetName val="TI Portfolio"/>
      <sheetName val="Olivetti"/>
      <sheetName val="Fund Highlights"/>
      <sheetName val="Perimeter_Eyechart"/>
      <sheetName val="Fair_Market_Value"/>
      <sheetName val="Rent_Roll"/>
      <sheetName val="Annual_CF"/>
      <sheetName val="Semi-An_CF"/>
      <sheetName val="Money_Maker"/>
      <sheetName val="Consolidated_CF"/>
      <sheetName val="Consolidated_Annual_CF"/>
      <sheetName val="Lease_Flows"/>
      <sheetName val="Sum_Lease_Flows"/>
      <sheetName val="Assets_disp"/>
      <sheetName val="Jay_Mantz_Presentation"/>
      <sheetName val="OdP_Analysis"/>
      <sheetName val="Deal_CF"/>
      <sheetName val="Summary_Asset"/>
      <sheetName val="MSMC_CF_PRE_TEMPLATE"/>
      <sheetName val="TI_Portfolio"/>
      <sheetName val="Perimeter_Eyechart1"/>
      <sheetName val="Fair_Market_Value1"/>
      <sheetName val="Rent_Roll1"/>
      <sheetName val="Annual_CF1"/>
      <sheetName val="Semi-An_CF1"/>
      <sheetName val="Money_Maker1"/>
      <sheetName val="Consolidated_CF1"/>
      <sheetName val="Consolidated_Annual_CF1"/>
      <sheetName val="Lease_Flows1"/>
      <sheetName val="Sum_Lease_Flows1"/>
      <sheetName val="Assets_disp1"/>
      <sheetName val="Jay_Mantz_Presentation1"/>
      <sheetName val="OdP_Analysis1"/>
      <sheetName val="Deal_CF1"/>
      <sheetName val="Summary_Asset1"/>
      <sheetName val="MSMC_CF_PRE_TEMPLATE1"/>
      <sheetName val="TI_Portfolio1"/>
      <sheetName val="Fund_Highlights"/>
      <sheetName val="Perimeter_Eyechart2"/>
      <sheetName val="Fair_Market_Value2"/>
      <sheetName val="Rent_Roll2"/>
      <sheetName val="Annual_CF2"/>
      <sheetName val="Semi-An_CF2"/>
      <sheetName val="Money_Maker2"/>
      <sheetName val="Consolidated_CF2"/>
      <sheetName val="Consolidated_Annual_CF2"/>
      <sheetName val="Lease_Flows2"/>
      <sheetName val="Sum_Lease_Flows2"/>
      <sheetName val="Assets_disp2"/>
      <sheetName val="Jay_Mantz_Presentation2"/>
      <sheetName val="OdP_Analysis2"/>
      <sheetName val="Deal_CF2"/>
      <sheetName val="Summary_Asset2"/>
      <sheetName val="MSMC_CF_PRE_TEMPLATE2"/>
      <sheetName val="TI_Portfolio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ntManagerCode"/>
      <sheetName val="PrintManager"/>
      <sheetName val="Input"/>
      <sheetName val="Perimeter Eyechart"/>
      <sheetName val="Cover"/>
      <sheetName val="Fair Market Value"/>
      <sheetName val="Description"/>
      <sheetName val="Rent Roll"/>
      <sheetName val="Annual CF"/>
      <sheetName val="Semi-An CF"/>
      <sheetName val="Calculations"/>
      <sheetName val="Money Maker"/>
      <sheetName val="Consolidated CF"/>
      <sheetName val="Consolidated Annual CF"/>
      <sheetName val="Lease Flows"/>
      <sheetName val="Sum Lease Flows"/>
      <sheetName val="Assets disp"/>
      <sheetName val="Jay Mantz Presentation"/>
      <sheetName val="Comps"/>
      <sheetName val="OdP Analysis"/>
      <sheetName val="ROLLUP"/>
      <sheetName val="Assumptions"/>
      <sheetName val="Deal CF"/>
      <sheetName val="Annual"/>
      <sheetName val="Perimeter"/>
      <sheetName val="Summary Asset"/>
      <sheetName val="Summary"/>
      <sheetName val="Equity"/>
      <sheetName val="Fees"/>
      <sheetName val="Promotes"/>
      <sheetName val="MSMC CF PRE TEMPLATE"/>
      <sheetName val="TI Portfolio"/>
      <sheetName val="Olivetti"/>
      <sheetName val="Perimeter_Eyechart"/>
      <sheetName val="Fair_Market_Value"/>
      <sheetName val="Rent_Roll"/>
      <sheetName val="Annual_CF"/>
      <sheetName val="Semi-An_CF"/>
      <sheetName val="Money_Maker"/>
      <sheetName val="Consolidated_CF"/>
      <sheetName val="Consolidated_Annual_CF"/>
      <sheetName val="Lease_Flows"/>
      <sheetName val="Sum_Lease_Flows"/>
      <sheetName val="Assets_disp"/>
      <sheetName val="Jay_Mantz_Presentation"/>
      <sheetName val="OdP_Analysis"/>
      <sheetName val="Deal_CF"/>
      <sheetName val="Summary_Asset"/>
      <sheetName val="MSMC_CF_PRE_TEMPLATE"/>
      <sheetName val="TI_Portfolio"/>
      <sheetName val="Perimeter_Eyechart1"/>
      <sheetName val="Fair_Market_Value1"/>
      <sheetName val="Rent_Roll1"/>
      <sheetName val="Annual_CF1"/>
      <sheetName val="Semi-An_CF1"/>
      <sheetName val="Money_Maker1"/>
      <sheetName val="Consolidated_CF1"/>
      <sheetName val="Consolidated_Annual_CF1"/>
      <sheetName val="Lease_Flows1"/>
      <sheetName val="Sum_Lease_Flows1"/>
      <sheetName val="Assets_disp1"/>
      <sheetName val="Jay_Mantz_Presentation1"/>
      <sheetName val="OdP_Analysis1"/>
      <sheetName val="Deal_CF1"/>
      <sheetName val="Summary_Asset1"/>
      <sheetName val="MSMC_CF_PRE_TEMPLATE1"/>
      <sheetName val="TI_Portfolio1"/>
      <sheetName val="Fund Highlights"/>
      <sheetName val="Perimeter_Eyechart2"/>
      <sheetName val="Fair_Market_Value2"/>
      <sheetName val="Rent_Roll2"/>
      <sheetName val="Annual_CF2"/>
      <sheetName val="Semi-An_CF2"/>
      <sheetName val="Money_Maker2"/>
      <sheetName val="Consolidated_CF2"/>
      <sheetName val="Consolidated_Annual_CF2"/>
      <sheetName val="Lease_Flows2"/>
      <sheetName val="Sum_Lease_Flows2"/>
      <sheetName val="Assets_disp2"/>
      <sheetName val="Jay_Mantz_Presentation2"/>
      <sheetName val="OdP_Analysis2"/>
      <sheetName val="Deal_CF2"/>
      <sheetName val="Summary_Asset2"/>
      <sheetName val="MSMC_CF_PRE_TEMPLATE2"/>
      <sheetName val="TI_Portfolio2"/>
      <sheetName val="Fund_Highligh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Q03 Pymts"/>
      <sheetName val="DebtSummary 3Q03 "/>
      <sheetName val="EquityDebtVal 3Q03"/>
      <sheetName val="DebtVal 3Q03"/>
      <sheetName val="3Q03 Pymts "/>
      <sheetName val="DebtSummary 2Q03"/>
      <sheetName val="EquityDebtVal 2Q03"/>
      <sheetName val="DebtVal 2Q03"/>
      <sheetName val="2Q03 Pymts"/>
      <sheetName val="EquityDebtVal 1Q03"/>
      <sheetName val="DebtSummary 1Q03"/>
      <sheetName val="DebtVal 1Q03"/>
      <sheetName val="1Q03 Pymts"/>
      <sheetName val="11AMORT1"/>
      <sheetName val="NEODATA COMBINED"/>
      <sheetName val="QRS 11-21-Sport &amp; Fit"/>
      <sheetName val="QRS 11-29-Garden Ridge OK"/>
      <sheetName val="QRS 11-41-Hibbett"/>
      <sheetName val="QRS 11-57-B Dalton"/>
      <sheetName val="QRS 11-58-B&amp;Noble"/>
      <sheetName val="QRS 11-59-Merit Med"/>
      <sheetName val="QRS 11-64-Big V NY0051"/>
      <sheetName val="QRS 11-68-US West"/>
      <sheetName val="UTI (IL)-IL0151"/>
      <sheetName val="SF (TX)-Sport &amp; Fit TX0311"/>
      <sheetName val="CC (ILVA)-Childtime 11"/>
      <sheetName val="GR (TX)-Garden Ridge TX"/>
      <sheetName val="PET (TX)-Petsmart"/>
      <sheetName val="ST (TX)-Superior Telecom"/>
      <sheetName val="Neodata-QRS 10-13 &amp; 11-8"/>
      <sheetName val="EquityDebtVal 3Q02"/>
      <sheetName val="DebtSummary 3Q02"/>
      <sheetName val="DebtVal 3Q02"/>
      <sheetName val="3Q02 Pymts"/>
      <sheetName val="EquityDebtVal 2Q02"/>
      <sheetName val="DebtSummary 2Q02"/>
      <sheetName val="DebtVal 2Q02"/>
      <sheetName val="2Q02 Pymts"/>
      <sheetName val="EquityDebtVal 1Q02"/>
      <sheetName val="DebtSummary 1Q02"/>
      <sheetName val="DebtVal 1Q02"/>
      <sheetName val="1Q02 Pymts"/>
      <sheetName val="EquityDebtVal 4Q02"/>
      <sheetName val="DebtSummary 4Q02"/>
      <sheetName val="DebtVal 4Q02"/>
      <sheetName val="4Q02 Pymts"/>
      <sheetName val="CCARE (MULTI)-Childtime 9&amp;11"/>
      <sheetName val="DebtSummary 4Q03"/>
      <sheetName val="DebtVal 4Q03"/>
      <sheetName val="EquityDebtVal 8-31-04 (ACC)"/>
      <sheetName val="DebtSummary 8-31-04 (ACC)"/>
      <sheetName val="DebtVal 8-31-04 (ACC)"/>
      <sheetName val="8-31-04 Pymts (ACC)"/>
      <sheetName val="DebtSummary 8.31.04"/>
      <sheetName val="DebtVal 8.31.04"/>
      <sheetName val="EquityDebtVal 2Q04"/>
      <sheetName val="DebtSummary 2Q04"/>
      <sheetName val="DebtVal 2Q04"/>
      <sheetName val="2Q04 Pymts "/>
      <sheetName val="EquityDebtVal 1Q04"/>
      <sheetName val="DebtSummary 1Q04"/>
      <sheetName val="DebtVal 1Q04"/>
      <sheetName val="1Q04 Pymts"/>
      <sheetName val="Wisco (DE) LP-Plexus"/>
      <sheetName val="QRS 11-44-Fmr Bolder"/>
      <sheetName val="QRS 11-45-Humco"/>
      <sheetName val="QRS 11-47-PSC"/>
      <sheetName val="UK Logic-Gloystarne"/>
      <sheetName val="ISA Jersey-Bradford"/>
      <sheetName val="QRS 11-11-MI Mutual"/>
      <sheetName val="QRS 11-34-Omnicom"/>
      <sheetName val="QRS 11-41-Omnicom"/>
      <sheetName val="CFP Assoc-Tenant Loan"/>
      <sheetName val="EquityDebtVal 4Q03"/>
      <sheetName val="2Q04 Pymts"/>
      <sheetName val="QRS 11-21-Sport &amp; Fit TN"/>
      <sheetName val="QRS 11-59-Mich Mutual"/>
      <sheetName val="INP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 Calculation"/>
      <sheetName val="Sheet1"/>
    </sheetNames>
    <sheetDataSet>
      <sheetData sheetId="0"/>
      <sheetData sheetId="1">
        <row r="15">
          <cell r="P15">
            <v>0</v>
          </cell>
        </row>
      </sheetData>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 JPY"/>
      <sheetName val="TB USD"/>
      <sheetName val="I2P JPY"/>
      <sheetName val="BK Reconciliation"/>
      <sheetName val="AR"/>
      <sheetName val="Cash Aug02"/>
      <sheetName val="AR Summary"/>
      <sheetName val="AR Sub"/>
      <sheetName val="Aging"/>
      <sheetName val="130140"/>
      <sheetName val="130150"/>
      <sheetName val="135160"/>
      <sheetName val="145140"/>
      <sheetName val="150100"/>
      <sheetName val="150120"/>
      <sheetName val="170XXX"/>
      <sheetName val="Asset"/>
      <sheetName val="175180"/>
      <sheetName val="178000"/>
      <sheetName val="Amotization"/>
      <sheetName val="AP"/>
      <sheetName val="AP Activity"/>
      <sheetName val="AP Local balance"/>
      <sheetName val="AP Sub"/>
      <sheetName val="201220"/>
      <sheetName val="215110"/>
      <sheetName val="225100"/>
      <sheetName val="215202 F2P"/>
      <sheetName val="215280"/>
      <sheetName val="240170"/>
      <sheetName val="275100"/>
      <sheetName val="FSO"/>
      <sheetName val="PSO"/>
      <sheetName val="210190"/>
      <sheetName val="IFRS Trial Balance"/>
      <sheetName val="List"/>
      <sheetName val="BS Analysis August"/>
      <sheetName val="TB_JPY"/>
      <sheetName val="TB_USD"/>
      <sheetName val="I2P_JPY"/>
      <sheetName val="BK_Reconciliation"/>
      <sheetName val="Cash_Aug02"/>
      <sheetName val="AR_Summary"/>
      <sheetName val="AR_Sub"/>
      <sheetName val="AP_Activity"/>
      <sheetName val="AP_Local_balance"/>
      <sheetName val="AP_Sub"/>
      <sheetName val="215202_F2P"/>
      <sheetName val="IFRS_Trial_Balance"/>
      <sheetName val="TB_JPY1"/>
      <sheetName val="TB_USD1"/>
      <sheetName val="I2P_JPY1"/>
      <sheetName val="BK_Reconciliation1"/>
      <sheetName val="Cash_Aug021"/>
      <sheetName val="AR_Summary1"/>
      <sheetName val="AR_Sub1"/>
      <sheetName val="AP_Activity1"/>
      <sheetName val="AP_Local_balance1"/>
      <sheetName val="AP_Sub1"/>
      <sheetName val="215202_F2P1"/>
      <sheetName val="IFRS_Trial_Balance1"/>
      <sheetName val="Chart of account Conso"/>
      <sheetName val="Analytical RE P &amp; L"/>
      <sheetName val="List &amp; threshold"/>
      <sheetName val="BS_Analysis_August"/>
      <sheetName val="BS_Analysis_August1"/>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sheetData sheetId="6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Deal CF"/>
      <sheetName val="Deal_CF"/>
      <sheetName val="Deal_CF1"/>
      <sheetName val="Deal_CF2"/>
      <sheetName val="Deal_CF3"/>
      <sheetName val="Deal_CF4"/>
    </sheetNames>
    <sheetDataSet>
      <sheetData sheetId="0" refreshError="1"/>
      <sheetData sheetId="1" refreshError="1"/>
      <sheetData sheetId="2"/>
      <sheetData sheetId="3"/>
      <sheetData sheetId="4"/>
      <sheetData sheetId="5"/>
      <sheetData sheetId="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Summary"/>
      <sheetName val="Control"/>
      <sheetName val="2006 Comp"/>
      <sheetName val="2006 Comp - FMV"/>
      <sheetName val="2006 Comp - Debt"/>
      <sheetName val="2009 Comp"/>
      <sheetName val="2009 Comp - FMV"/>
      <sheetName val="2009 Comp - Debt"/>
      <sheetName val="Promote"/>
      <sheetName val="Reversion"/>
      <sheetName val="Debt"/>
      <sheetName val="Debt Struct"/>
      <sheetName val="Hypo Compare"/>
      <sheetName val="Call"/>
      <sheetName val="CB Compare"/>
      <sheetName val="Cash Balance 2"/>
      <sheetName val="Cash Balance 1"/>
      <sheetName val="12-31-03 Portfolio Size"/>
      <sheetName val="Model"/>
      <sheetName val="NCREIF returns"/>
      <sheetName val="Purchases"/>
      <sheetName val="Sales"/>
      <sheetName val="Consol CF"/>
      <sheetName val="AirPla"/>
      <sheetName val="AirSth"/>
      <sheetName val="AMBOhr"/>
      <sheetName val="BlRiv"/>
      <sheetName val="BWIP"/>
      <sheetName val="Cab"/>
      <sheetName val="Cntrl"/>
      <sheetName val="Chncl"/>
      <sheetName val="Dulles"/>
      <sheetName val="Erlngtn"/>
      <sheetName val="Frmead"/>
      <sheetName val="Gratigny"/>
      <sheetName val="Hawthorne"/>
      <sheetName val="Hayward"/>
      <sheetName val="LAXGate"/>
      <sheetName val="Marina"/>
      <sheetName val="Moonachie"/>
      <sheetName val="Northstar"/>
      <sheetName val="Panther"/>
      <sheetName val="Pioneer"/>
      <sheetName val="Platinum"/>
      <sheetName val="PortNW"/>
      <sheetName val="SEALog"/>
      <sheetName val="Slauson"/>
      <sheetName val="Somerville"/>
      <sheetName val="SoRidge"/>
      <sheetName val="Stone"/>
      <sheetName val="TechRidge"/>
      <sheetName val="Thorndale"/>
      <sheetName val="TransPac"/>
      <sheetName val="WOhare"/>
      <sheetName val="WmBur"/>
      <sheetName val="Hypo I"/>
      <sheetName val="Hypo II"/>
      <sheetName val="NS"/>
      <sheetName val="SL"/>
      <sheetName val="NOI PT 9.30"/>
      <sheetName val="CapEx PT 9.30"/>
      <sheetName val="FM PT 9.30"/>
      <sheetName val="AS PT 9.30"/>
      <sheetName val="ConstrUpdate"/>
      <sheetName val="Dev.Smrvl"/>
      <sheetName val="Dev.AS500"/>
    </sheetNames>
    <sheetDataSet>
      <sheetData sheetId="0" refreshError="1"/>
      <sheetData sheetId="1" refreshError="1"/>
      <sheetData sheetId="2" refreshError="1">
        <row r="31">
          <cell r="D31">
            <v>8.9999999999999993E-3</v>
          </cell>
        </row>
      </sheetData>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Summary"/>
      <sheetName val="Overview"/>
      <sheetName val="Control"/>
      <sheetName val="Leverage"/>
      <sheetName val="Promote"/>
      <sheetName val="Reversion"/>
      <sheetName val="Golf Purchase"/>
      <sheetName val="Cash Balance"/>
      <sheetName val="Contros"/>
      <sheetName val="Distros"/>
      <sheetName val="Purchases"/>
      <sheetName val="CF.Own"/>
      <sheetName val="CF.100%"/>
      <sheetName val="Debt.Qtr"/>
      <sheetName val="Debt.Mth"/>
      <sheetName val="NOI"/>
      <sheetName val="CapEx"/>
      <sheetName val="Cobia CE Dtl"/>
      <sheetName val="55"/>
      <sheetName val="Golf"/>
      <sheetName val="CTP"/>
      <sheetName val="CTP - FMV"/>
      <sheetName val="CTP - Debt"/>
      <sheetName val="Allocations"/>
      <sheetName val="LA.Calls"/>
      <sheetName val="MS.Costs"/>
    </sheetNames>
    <sheetDataSet>
      <sheetData sheetId="0" refreshError="1"/>
      <sheetData sheetId="1" refreshError="1"/>
      <sheetData sheetId="2" refreshError="1"/>
      <sheetData sheetId="3" refreshError="1">
        <row r="12">
          <cell r="E12">
            <v>7.4999999999999997E-2</v>
          </cell>
        </row>
        <row r="13">
          <cell r="E13">
            <v>0.08</v>
          </cell>
        </row>
        <row r="19">
          <cell r="E19">
            <v>0.01</v>
          </cell>
        </row>
        <row r="33">
          <cell r="E33">
            <v>8.9999999999999993E-3</v>
          </cell>
        </row>
        <row r="34">
          <cell r="E34">
            <v>7.4999999999999997E-2</v>
          </cell>
        </row>
      </sheetData>
      <sheetData sheetId="4" refreshError="1"/>
      <sheetData sheetId="5" refreshError="1"/>
      <sheetData sheetId="6" refreshError="1"/>
      <sheetData sheetId="7" refreshError="1"/>
      <sheetData sheetId="8" refreshError="1"/>
      <sheetData sheetId="9" refreshError="1"/>
      <sheetData sheetId="10" refreshError="1">
        <row r="25">
          <cell r="D25">
            <v>0</v>
          </cell>
          <cell r="E25">
            <v>0</v>
          </cell>
          <cell r="F25">
            <v>-433999.875</v>
          </cell>
          <cell r="G25">
            <v>-1220986.3149999999</v>
          </cell>
          <cell r="H25">
            <v>-328736.73934828467</v>
          </cell>
          <cell r="I25">
            <v>-415286.63165686792</v>
          </cell>
          <cell r="J25">
            <v>-511719.81381161365</v>
          </cell>
          <cell r="K25">
            <v>-809040.44001130178</v>
          </cell>
          <cell r="L25">
            <v>-760432.17413308041</v>
          </cell>
          <cell r="M25">
            <v>0</v>
          </cell>
          <cell r="N25">
            <v>-555942.33886199852</v>
          </cell>
          <cell r="O25">
            <v>-985030.88663308031</v>
          </cell>
          <cell r="P25">
            <v>-292779.05743921164</v>
          </cell>
          <cell r="Q25">
            <v>-1906900.8540750006</v>
          </cell>
          <cell r="R25">
            <v>-941912.90760890523</v>
          </cell>
          <cell r="S25">
            <v>-688768.08653773053</v>
          </cell>
          <cell r="T25">
            <v>-948814.21699187555</v>
          </cell>
          <cell r="U25">
            <v>-5922406.1217538239</v>
          </cell>
          <cell r="V25">
            <v>-1057982.2906596593</v>
          </cell>
          <cell r="W25">
            <v>-1015409.915025846</v>
          </cell>
          <cell r="X25">
            <v>0</v>
          </cell>
          <cell r="Y25">
            <v>-3112623.1900067232</v>
          </cell>
          <cell r="Z25">
            <v>-943026.59276489785</v>
          </cell>
          <cell r="AA25">
            <v>-886305.75168842927</v>
          </cell>
          <cell r="AB25">
            <v>-2757489.7230409374</v>
          </cell>
          <cell r="AC25">
            <v>-368820.85935305024</v>
          </cell>
          <cell r="AD25">
            <v>-598813.52410741127</v>
          </cell>
          <cell r="AE25">
            <v>-157934.31065288954</v>
          </cell>
          <cell r="AF25">
            <v>-1567095.5126294408</v>
          </cell>
          <cell r="AG25">
            <v>0</v>
          </cell>
          <cell r="AH25">
            <v>-859288.92683420004</v>
          </cell>
          <cell r="AI25">
            <v>-1259456.7397386858</v>
          </cell>
          <cell r="AJ25">
            <v>-1866506.0184865291</v>
          </cell>
          <cell r="AK25">
            <v>-1171527.8376862723</v>
          </cell>
          <cell r="AL25">
            <v>-1588270.3739009562</v>
          </cell>
          <cell r="AM25">
            <v>-1310754.5347290356</v>
          </cell>
        </row>
      </sheetData>
      <sheetData sheetId="11" refreshError="1"/>
      <sheetData sheetId="12" refreshError="1">
        <row r="7">
          <cell r="E7">
            <v>38077</v>
          </cell>
          <cell r="F7">
            <v>38168</v>
          </cell>
          <cell r="G7">
            <v>38260</v>
          </cell>
          <cell r="H7">
            <v>38352</v>
          </cell>
          <cell r="I7">
            <v>38442</v>
          </cell>
          <cell r="J7">
            <v>38533</v>
          </cell>
          <cell r="K7">
            <v>38625</v>
          </cell>
          <cell r="L7">
            <v>38717</v>
          </cell>
          <cell r="M7">
            <v>38807</v>
          </cell>
          <cell r="N7">
            <v>38898</v>
          </cell>
          <cell r="O7">
            <v>38990</v>
          </cell>
          <cell r="P7">
            <v>39082</v>
          </cell>
          <cell r="Q7">
            <v>39172</v>
          </cell>
          <cell r="R7">
            <v>39263</v>
          </cell>
          <cell r="S7">
            <v>39355</v>
          </cell>
          <cell r="T7">
            <v>39447</v>
          </cell>
          <cell r="U7">
            <v>39538</v>
          </cell>
          <cell r="V7">
            <v>39629</v>
          </cell>
          <cell r="W7">
            <v>39721</v>
          </cell>
          <cell r="X7">
            <v>39813</v>
          </cell>
          <cell r="Y7">
            <v>39903</v>
          </cell>
          <cell r="Z7">
            <v>39994</v>
          </cell>
          <cell r="AA7">
            <v>40086</v>
          </cell>
          <cell r="AB7">
            <v>40178</v>
          </cell>
          <cell r="AC7">
            <v>40268</v>
          </cell>
          <cell r="AD7">
            <v>40359</v>
          </cell>
          <cell r="AE7">
            <v>40451</v>
          </cell>
          <cell r="AF7">
            <v>40543</v>
          </cell>
          <cell r="AG7">
            <v>40633</v>
          </cell>
          <cell r="AH7">
            <v>40724</v>
          </cell>
          <cell r="AI7">
            <v>40816</v>
          </cell>
          <cell r="AJ7">
            <v>40908</v>
          </cell>
          <cell r="AK7">
            <v>40999</v>
          </cell>
          <cell r="AL7">
            <v>41090</v>
          </cell>
          <cell r="AM7">
            <v>41182</v>
          </cell>
          <cell r="AN7">
            <v>41274</v>
          </cell>
        </row>
        <row r="25">
          <cell r="B25" t="str">
            <v>Cobia Distribution Center (RCOBIDI)</v>
          </cell>
          <cell r="C25">
            <v>1</v>
          </cell>
          <cell r="E25">
            <v>0</v>
          </cell>
          <cell r="F25">
            <v>90</v>
          </cell>
          <cell r="G25">
            <v>-36684</v>
          </cell>
          <cell r="H25">
            <v>-42417</v>
          </cell>
          <cell r="I25">
            <v>-45790</v>
          </cell>
          <cell r="J25">
            <v>5990</v>
          </cell>
          <cell r="K25">
            <v>93605</v>
          </cell>
          <cell r="L25">
            <v>217055</v>
          </cell>
          <cell r="M25">
            <v>218554</v>
          </cell>
          <cell r="N25">
            <v>220082</v>
          </cell>
          <cell r="O25">
            <v>222696</v>
          </cell>
          <cell r="P25">
            <v>226394</v>
          </cell>
          <cell r="Q25">
            <v>226446</v>
          </cell>
          <cell r="R25">
            <v>228085</v>
          </cell>
          <cell r="S25">
            <v>230807</v>
          </cell>
          <cell r="T25">
            <v>234622</v>
          </cell>
          <cell r="U25">
            <v>180005</v>
          </cell>
          <cell r="V25">
            <v>238565</v>
          </cell>
          <cell r="W25">
            <v>240531</v>
          </cell>
          <cell r="X25">
            <v>244458</v>
          </cell>
          <cell r="Y25">
            <v>245536</v>
          </cell>
          <cell r="Z25">
            <v>247290</v>
          </cell>
          <cell r="AA25">
            <v>249316</v>
          </cell>
          <cell r="AB25">
            <v>253352</v>
          </cell>
          <cell r="AC25">
            <v>254322</v>
          </cell>
          <cell r="AD25">
            <v>256128</v>
          </cell>
          <cell r="AE25">
            <v>258215</v>
          </cell>
          <cell r="AF25">
            <v>262377</v>
          </cell>
          <cell r="AG25">
            <v>263373</v>
          </cell>
          <cell r="AH25">
            <v>265235</v>
          </cell>
          <cell r="AI25">
            <v>267381</v>
          </cell>
          <cell r="AJ25">
            <v>271671</v>
          </cell>
          <cell r="AK25">
            <v>272695</v>
          </cell>
          <cell r="AL25">
            <v>274614</v>
          </cell>
          <cell r="AM25">
            <v>276828</v>
          </cell>
          <cell r="AN25">
            <v>281238</v>
          </cell>
          <cell r="AO25">
            <v>247492</v>
          </cell>
          <cell r="AP25">
            <v>249751</v>
          </cell>
          <cell r="AQ25">
            <v>286803</v>
          </cell>
          <cell r="AR25">
            <v>291347</v>
          </cell>
        </row>
        <row r="26">
          <cell r="B26" t="str">
            <v>Fairfalls Portfolio (RFAFALL)</v>
          </cell>
          <cell r="C26">
            <v>1</v>
          </cell>
          <cell r="E26">
            <v>0</v>
          </cell>
          <cell r="F26">
            <v>124829.41</v>
          </cell>
          <cell r="G26">
            <v>1314950.04</v>
          </cell>
          <cell r="H26">
            <v>1277897</v>
          </cell>
          <cell r="I26">
            <v>1255380</v>
          </cell>
          <cell r="J26">
            <v>1264474</v>
          </cell>
          <cell r="K26">
            <v>1363618</v>
          </cell>
          <cell r="L26">
            <v>1348066</v>
          </cell>
          <cell r="M26">
            <v>1358474</v>
          </cell>
          <cell r="N26">
            <v>1274622</v>
          </cell>
          <cell r="O26">
            <v>1300092</v>
          </cell>
          <cell r="P26">
            <v>1263750</v>
          </cell>
          <cell r="Q26">
            <v>1356131</v>
          </cell>
          <cell r="R26">
            <v>1449250</v>
          </cell>
          <cell r="S26">
            <v>1377649</v>
          </cell>
          <cell r="T26">
            <v>1460283</v>
          </cell>
          <cell r="U26">
            <v>1451998</v>
          </cell>
          <cell r="V26">
            <v>1481938</v>
          </cell>
          <cell r="W26">
            <v>1485891</v>
          </cell>
          <cell r="X26">
            <v>1427130</v>
          </cell>
          <cell r="Y26">
            <v>1347302</v>
          </cell>
          <cell r="Z26">
            <v>1503817</v>
          </cell>
          <cell r="AA26">
            <v>1474574</v>
          </cell>
          <cell r="AB26">
            <v>1471337</v>
          </cell>
          <cell r="AC26">
            <v>1596691</v>
          </cell>
          <cell r="AD26">
            <v>1539835</v>
          </cell>
          <cell r="AE26">
            <v>1420701</v>
          </cell>
          <cell r="AF26">
            <v>1656269</v>
          </cell>
          <cell r="AG26">
            <v>1607854</v>
          </cell>
          <cell r="AH26">
            <v>1593800</v>
          </cell>
          <cell r="AI26">
            <v>1619742</v>
          </cell>
          <cell r="AJ26">
            <v>1644685</v>
          </cell>
          <cell r="AK26">
            <v>1623981</v>
          </cell>
          <cell r="AL26">
            <v>1693072</v>
          </cell>
          <cell r="AM26">
            <v>1772358</v>
          </cell>
          <cell r="AN26">
            <v>1685098</v>
          </cell>
          <cell r="AO26">
            <v>1805177</v>
          </cell>
          <cell r="AP26">
            <v>1786510</v>
          </cell>
          <cell r="AQ26">
            <v>1822587</v>
          </cell>
          <cell r="AR26">
            <v>1822651</v>
          </cell>
        </row>
        <row r="27">
          <cell r="B27" t="str">
            <v>(DEV) Spinnaker Logistics (RSPINNA)</v>
          </cell>
          <cell r="C27">
            <v>1</v>
          </cell>
          <cell r="E27">
            <v>0</v>
          </cell>
          <cell r="F27">
            <v>0</v>
          </cell>
          <cell r="G27">
            <v>362301</v>
          </cell>
          <cell r="H27">
            <v>352843</v>
          </cell>
          <cell r="I27">
            <v>351902</v>
          </cell>
          <cell r="J27">
            <v>338537</v>
          </cell>
          <cell r="K27">
            <v>499562</v>
          </cell>
          <cell r="L27">
            <v>593439</v>
          </cell>
          <cell r="M27">
            <v>595806</v>
          </cell>
          <cell r="N27">
            <v>600752</v>
          </cell>
          <cell r="O27">
            <v>610631</v>
          </cell>
          <cell r="P27">
            <v>610633</v>
          </cell>
          <cell r="Q27">
            <v>610761</v>
          </cell>
          <cell r="R27">
            <v>610764</v>
          </cell>
          <cell r="S27">
            <v>610763</v>
          </cell>
          <cell r="T27">
            <v>618994</v>
          </cell>
          <cell r="U27">
            <v>648648</v>
          </cell>
          <cell r="V27">
            <v>654934</v>
          </cell>
          <cell r="W27">
            <v>654931</v>
          </cell>
          <cell r="X27">
            <v>654932</v>
          </cell>
          <cell r="Y27">
            <v>654968</v>
          </cell>
          <cell r="Z27">
            <v>654963</v>
          </cell>
          <cell r="AA27">
            <v>654969</v>
          </cell>
          <cell r="AB27">
            <v>654964</v>
          </cell>
          <cell r="AC27">
            <v>654614</v>
          </cell>
          <cell r="AD27">
            <v>664493</v>
          </cell>
          <cell r="AE27">
            <v>480399</v>
          </cell>
          <cell r="AF27">
            <v>723618</v>
          </cell>
          <cell r="AG27">
            <v>725034</v>
          </cell>
          <cell r="AH27">
            <v>725030</v>
          </cell>
          <cell r="AI27">
            <v>725028</v>
          </cell>
          <cell r="AJ27">
            <v>725025</v>
          </cell>
          <cell r="AK27">
            <v>725085</v>
          </cell>
          <cell r="AL27">
            <v>725086</v>
          </cell>
          <cell r="AM27">
            <v>725082</v>
          </cell>
          <cell r="AN27">
            <v>736608</v>
          </cell>
          <cell r="AO27">
            <v>760417</v>
          </cell>
          <cell r="AP27">
            <v>783722</v>
          </cell>
          <cell r="AQ27">
            <v>783725</v>
          </cell>
          <cell r="AR27">
            <v>783724</v>
          </cell>
        </row>
        <row r="29">
          <cell r="B29" t="str">
            <v>Fairfalls - 55 Passaic</v>
          </cell>
          <cell r="C29">
            <v>1</v>
          </cell>
          <cell r="E29">
            <v>0</v>
          </cell>
          <cell r="F29">
            <v>0</v>
          </cell>
          <cell r="G29">
            <v>0</v>
          </cell>
          <cell r="H29">
            <v>0</v>
          </cell>
          <cell r="I29">
            <v>0</v>
          </cell>
          <cell r="J29">
            <v>-20133</v>
          </cell>
          <cell r="K29">
            <v>-1175</v>
          </cell>
          <cell r="L29">
            <v>50002</v>
          </cell>
          <cell r="M29">
            <v>88467</v>
          </cell>
          <cell r="N29">
            <v>88464</v>
          </cell>
          <cell r="O29">
            <v>88468</v>
          </cell>
          <cell r="P29">
            <v>87815</v>
          </cell>
          <cell r="Q29">
            <v>87816</v>
          </cell>
          <cell r="R29">
            <v>87815</v>
          </cell>
          <cell r="S29">
            <v>87816</v>
          </cell>
          <cell r="T29">
            <v>87739</v>
          </cell>
          <cell r="U29">
            <v>87739</v>
          </cell>
          <cell r="V29">
            <v>87740</v>
          </cell>
          <cell r="W29">
            <v>87738</v>
          </cell>
          <cell r="X29">
            <v>87660</v>
          </cell>
          <cell r="Y29">
            <v>87660</v>
          </cell>
          <cell r="Z29">
            <v>87664</v>
          </cell>
          <cell r="AA29">
            <v>87662</v>
          </cell>
          <cell r="AB29">
            <v>87871</v>
          </cell>
          <cell r="AC29">
            <v>87872</v>
          </cell>
          <cell r="AD29">
            <v>87870</v>
          </cell>
          <cell r="AE29">
            <v>68556</v>
          </cell>
          <cell r="AF29">
            <v>54774</v>
          </cell>
          <cell r="AG29">
            <v>84011</v>
          </cell>
          <cell r="AH29">
            <v>106968</v>
          </cell>
          <cell r="AI29">
            <v>106970</v>
          </cell>
          <cell r="AJ29">
            <v>105759</v>
          </cell>
          <cell r="AK29">
            <v>105757</v>
          </cell>
          <cell r="AL29">
            <v>105756</v>
          </cell>
          <cell r="AM29">
            <v>105758</v>
          </cell>
          <cell r="AN29">
            <v>105673</v>
          </cell>
          <cell r="AO29">
            <v>105668</v>
          </cell>
          <cell r="AP29">
            <v>105672</v>
          </cell>
          <cell r="AQ29">
            <v>105673</v>
          </cell>
          <cell r="AR29">
            <v>105584</v>
          </cell>
        </row>
        <row r="30">
          <cell r="B30" t="str">
            <v>Golf Distribution</v>
          </cell>
          <cell r="C30">
            <v>1</v>
          </cell>
          <cell r="E30">
            <v>0</v>
          </cell>
          <cell r="F30">
            <v>0</v>
          </cell>
          <cell r="G30">
            <v>0</v>
          </cell>
          <cell r="H30">
            <v>0</v>
          </cell>
          <cell r="I30">
            <v>141363</v>
          </cell>
          <cell r="J30">
            <v>424091</v>
          </cell>
          <cell r="K30">
            <v>373650</v>
          </cell>
          <cell r="L30">
            <v>376394</v>
          </cell>
          <cell r="M30">
            <v>432798</v>
          </cell>
          <cell r="N30">
            <v>432798</v>
          </cell>
          <cell r="O30">
            <v>432799</v>
          </cell>
          <cell r="P30">
            <v>434917</v>
          </cell>
          <cell r="Q30">
            <v>443694</v>
          </cell>
          <cell r="R30">
            <v>443691</v>
          </cell>
          <cell r="S30">
            <v>443696</v>
          </cell>
          <cell r="T30">
            <v>445869</v>
          </cell>
          <cell r="U30">
            <v>454657</v>
          </cell>
          <cell r="V30">
            <v>454657</v>
          </cell>
          <cell r="W30">
            <v>454656</v>
          </cell>
          <cell r="X30">
            <v>456889</v>
          </cell>
          <cell r="Y30">
            <v>465692</v>
          </cell>
          <cell r="Z30">
            <v>465691</v>
          </cell>
          <cell r="AA30">
            <v>465688</v>
          </cell>
          <cell r="AB30">
            <v>467971</v>
          </cell>
          <cell r="AC30">
            <v>478596</v>
          </cell>
          <cell r="AD30">
            <v>478600</v>
          </cell>
          <cell r="AE30">
            <v>478600</v>
          </cell>
          <cell r="AF30">
            <v>360423</v>
          </cell>
          <cell r="AG30">
            <v>198767</v>
          </cell>
          <cell r="AH30">
            <v>589778</v>
          </cell>
          <cell r="AI30">
            <v>589774</v>
          </cell>
          <cell r="AJ30">
            <v>589773</v>
          </cell>
          <cell r="AK30">
            <v>591618</v>
          </cell>
          <cell r="AL30">
            <v>599475</v>
          </cell>
          <cell r="AM30">
            <v>599474</v>
          </cell>
          <cell r="AN30">
            <v>599480</v>
          </cell>
          <cell r="AO30">
            <v>606387</v>
          </cell>
          <cell r="AP30">
            <v>614438</v>
          </cell>
          <cell r="AQ30">
            <v>614433</v>
          </cell>
          <cell r="AR30">
            <v>614431</v>
          </cell>
        </row>
        <row r="31">
          <cell r="B31" t="str">
            <v>Hypothetical II</v>
          </cell>
          <cell r="C31">
            <v>1</v>
          </cell>
          <cell r="E31">
            <v>0</v>
          </cell>
          <cell r="F31">
            <v>0</v>
          </cell>
          <cell r="G31">
            <v>0</v>
          </cell>
          <cell r="H31">
            <v>0</v>
          </cell>
          <cell r="I31">
            <v>0</v>
          </cell>
          <cell r="J31">
            <v>0</v>
          </cell>
          <cell r="K31">
            <v>0</v>
          </cell>
          <cell r="L31">
            <v>592828.6218389537</v>
          </cell>
          <cell r="M31">
            <v>596935.54756030149</v>
          </cell>
          <cell r="N31">
            <v>601070.92474006291</v>
          </cell>
          <cell r="O31">
            <v>605234.95048077661</v>
          </cell>
          <cell r="P31">
            <v>609427.82325044426</v>
          </cell>
          <cell r="Q31">
            <v>613649.74289198976</v>
          </cell>
          <cell r="R31">
            <v>617900.91063278448</v>
          </cell>
          <cell r="S31">
            <v>622181.52909423818</v>
          </cell>
          <cell r="T31">
            <v>626491.80230145657</v>
          </cell>
          <cell r="U31">
            <v>630831.93569296529</v>
          </cell>
          <cell r="V31">
            <v>635202.13613050221</v>
          </cell>
          <cell r="W31">
            <v>639602.61190887669</v>
          </cell>
          <cell r="X31">
            <v>644033.57276589714</v>
          </cell>
          <cell r="Y31">
            <v>648495.2298923682</v>
          </cell>
          <cell r="Z31">
            <v>652987.79594215623</v>
          </cell>
          <cell r="AA31">
            <v>657511.4850423251</v>
          </cell>
          <cell r="AB31">
            <v>662066.51280334208</v>
          </cell>
          <cell r="AC31">
            <v>666653.09632935433</v>
          </cell>
          <cell r="AD31">
            <v>671271.45422853646</v>
          </cell>
          <cell r="AE31">
            <v>675921.80662351009</v>
          </cell>
          <cell r="AF31">
            <v>680604.37516183557</v>
          </cell>
          <cell r="AG31">
            <v>685319.38302657614</v>
          </cell>
          <cell r="AH31">
            <v>690067.05494693527</v>
          </cell>
          <cell r="AI31">
            <v>694847.61720896815</v>
          </cell>
          <cell r="AJ31">
            <v>699661.29766636679</v>
          </cell>
          <cell r="AK31">
            <v>704508.32575132011</v>
          </cell>
          <cell r="AL31">
            <v>709388.93248544936</v>
          </cell>
          <cell r="AM31">
            <v>714303.3504908192</v>
          </cell>
          <cell r="AN31">
            <v>719251.81400102493</v>
          </cell>
          <cell r="AO31">
            <v>724234.55887235689</v>
          </cell>
          <cell r="AP31">
            <v>729251.82259504171</v>
          </cell>
          <cell r="AQ31">
            <v>734303.84430456185</v>
          </cell>
          <cell r="AR31">
            <v>739390.86479305336</v>
          </cell>
        </row>
        <row r="32">
          <cell r="B32" t="str">
            <v>Hypothetical III</v>
          </cell>
          <cell r="C32">
            <v>1</v>
          </cell>
          <cell r="E32">
            <v>0</v>
          </cell>
          <cell r="F32">
            <v>0</v>
          </cell>
          <cell r="G32">
            <v>0</v>
          </cell>
          <cell r="H32">
            <v>0</v>
          </cell>
          <cell r="I32">
            <v>0</v>
          </cell>
          <cell r="J32">
            <v>0</v>
          </cell>
          <cell r="K32">
            <v>0</v>
          </cell>
          <cell r="L32">
            <v>0</v>
          </cell>
          <cell r="M32">
            <v>407557.39978725411</v>
          </cell>
          <cell r="N32">
            <v>410380.82616454293</v>
          </cell>
          <cell r="O32">
            <v>413223.81233024964</v>
          </cell>
          <cell r="P32">
            <v>416086.49378828745</v>
          </cell>
          <cell r="Q32">
            <v>418969.00698129711</v>
          </cell>
          <cell r="R32">
            <v>421871.48929714999</v>
          </cell>
          <cell r="S32">
            <v>424794.07907549647</v>
          </cell>
          <cell r="T32">
            <v>427736.91561435931</v>
          </cell>
          <cell r="U32">
            <v>430700.13917677326</v>
          </cell>
          <cell r="V32">
            <v>433683.89099747007</v>
          </cell>
          <cell r="W32">
            <v>436688.31328961026</v>
          </cell>
          <cell r="X32">
            <v>439713.54925156129</v>
          </cell>
          <cell r="Y32">
            <v>442759.74307372281</v>
          </cell>
          <cell r="Z32">
            <v>445827.0399453991</v>
          </cell>
          <cell r="AA32">
            <v>448915.58606171922</v>
          </cell>
          <cell r="AB32">
            <v>452025.52863060491</v>
          </cell>
          <cell r="AC32">
            <v>455157.01587978698</v>
          </cell>
          <cell r="AD32">
            <v>458310.1970638702</v>
          </cell>
          <cell r="AE32">
            <v>461485.22247144725</v>
          </cell>
          <cell r="AF32">
            <v>464682.24343226169</v>
          </cell>
          <cell r="AG32">
            <v>467901.41232442082</v>
          </cell>
          <cell r="AH32">
            <v>471142.88258165837</v>
          </cell>
          <cell r="AI32">
            <v>474406.80870064761</v>
          </cell>
          <cell r="AJ32">
            <v>477693.34624836489</v>
          </cell>
          <cell r="AK32">
            <v>481002.65186950448</v>
          </cell>
          <cell r="AL32">
            <v>484334.8832939447</v>
          </cell>
          <cell r="AM32">
            <v>487690.19934426562</v>
          </cell>
          <cell r="AN32">
            <v>491068.75994331896</v>
          </cell>
          <cell r="AO32">
            <v>494470.72612185049</v>
          </cell>
          <cell r="AP32">
            <v>497896.26002617506</v>
          </cell>
          <cell r="AQ32">
            <v>501345.52492590499</v>
          </cell>
          <cell r="AR32">
            <v>504818.68522173184</v>
          </cell>
        </row>
        <row r="132">
          <cell r="E132">
            <v>0</v>
          </cell>
          <cell r="F132">
            <v>-587376.79802999995</v>
          </cell>
          <cell r="G132">
            <v>-294114.07754999999</v>
          </cell>
          <cell r="H132">
            <v>0</v>
          </cell>
          <cell r="I132">
            <v>-209609.99999999997</v>
          </cell>
          <cell r="J132">
            <v>-37800</v>
          </cell>
          <cell r="K132">
            <v>-285425.97664696723</v>
          </cell>
          <cell r="L132">
            <v>-196224.44765424356</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row>
        <row r="146">
          <cell r="E146">
            <v>0</v>
          </cell>
          <cell r="F146">
            <v>0</v>
          </cell>
          <cell r="G146">
            <v>-118025.23599999999</v>
          </cell>
          <cell r="H146">
            <v>-119136.25674999997</v>
          </cell>
          <cell r="I146">
            <v>-127714.125</v>
          </cell>
          <cell r="J146">
            <v>-150971.92499999999</v>
          </cell>
          <cell r="K146">
            <v>-174694.5</v>
          </cell>
          <cell r="L146">
            <v>-238333.84663792152</v>
          </cell>
          <cell r="M146">
            <v>-277394.39605106664</v>
          </cell>
          <cell r="N146">
            <v>-272112.73131784541</v>
          </cell>
          <cell r="O146">
            <v>-275485.85721082694</v>
          </cell>
          <cell r="P146">
            <v>-273676.7487779049</v>
          </cell>
          <cell r="Q146">
            <v>-281810.00624049653</v>
          </cell>
          <cell r="R146">
            <v>-289453.30499474506</v>
          </cell>
          <cell r="S146">
            <v>-284827.9956127301</v>
          </cell>
          <cell r="T146">
            <v>-292630.17884368612</v>
          </cell>
          <cell r="U146">
            <v>-291343.43061523035</v>
          </cell>
          <cell r="V146">
            <v>-299004.00203459791</v>
          </cell>
          <cell r="W146">
            <v>-300002.84438988648</v>
          </cell>
          <cell r="X146">
            <v>-296611.20915130933</v>
          </cell>
          <cell r="Y146">
            <v>-291930.97297245683</v>
          </cell>
          <cell r="Z146">
            <v>-304367.98769156664</v>
          </cell>
          <cell r="AA146">
            <v>-302897.70533280331</v>
          </cell>
          <cell r="AB146">
            <v>-303719.02810754604</v>
          </cell>
          <cell r="AC146">
            <v>-314542.88341568556</v>
          </cell>
          <cell r="AD146">
            <v>-311738.07384693046</v>
          </cell>
          <cell r="AE146">
            <v>-288290.85218212183</v>
          </cell>
          <cell r="AF146">
            <v>-315206.07139455725</v>
          </cell>
          <cell r="AG146">
            <v>-302419.4846513248</v>
          </cell>
          <cell r="AH146">
            <v>-333151.57031464454</v>
          </cell>
          <cell r="AI146">
            <v>-335861.20694322122</v>
          </cell>
          <cell r="AJ146">
            <v>-338570.07329360483</v>
          </cell>
          <cell r="AK146">
            <v>-337848.52332156186</v>
          </cell>
          <cell r="AL146">
            <v>-344379.51118345454</v>
          </cell>
          <cell r="AM146">
            <v>-351112.01623763132</v>
          </cell>
          <cell r="AN146">
            <v>-346381.31804582581</v>
          </cell>
        </row>
      </sheetData>
      <sheetData sheetId="13" refreshError="1"/>
      <sheetData sheetId="14" refreshError="1"/>
      <sheetData sheetId="15" refreshError="1"/>
      <sheetData sheetId="16" refreshError="1">
        <row r="53">
          <cell r="B53" t="str">
            <v>Cobia Distribution Center (RCOBIDI)</v>
          </cell>
          <cell r="D53">
            <v>0</v>
          </cell>
          <cell r="E53">
            <v>90</v>
          </cell>
          <cell r="F53">
            <v>-36684</v>
          </cell>
          <cell r="G53">
            <v>-42417</v>
          </cell>
          <cell r="H53">
            <v>-45790</v>
          </cell>
          <cell r="I53">
            <v>5990</v>
          </cell>
          <cell r="J53">
            <v>93605</v>
          </cell>
          <cell r="K53">
            <v>217055</v>
          </cell>
          <cell r="L53">
            <v>218554</v>
          </cell>
          <cell r="M53">
            <v>220082</v>
          </cell>
          <cell r="N53">
            <v>222696</v>
          </cell>
          <cell r="O53">
            <v>226394</v>
          </cell>
          <cell r="P53">
            <v>226446</v>
          </cell>
          <cell r="Q53">
            <v>228085</v>
          </cell>
          <cell r="R53">
            <v>230807</v>
          </cell>
          <cell r="S53">
            <v>234622</v>
          </cell>
          <cell r="T53">
            <v>180005</v>
          </cell>
          <cell r="U53">
            <v>238565</v>
          </cell>
          <cell r="V53">
            <v>240531</v>
          </cell>
          <cell r="W53">
            <v>244458</v>
          </cell>
          <cell r="X53">
            <v>245536</v>
          </cell>
          <cell r="Y53">
            <v>247290</v>
          </cell>
          <cell r="Z53">
            <v>249316</v>
          </cell>
          <cell r="AA53">
            <v>253352</v>
          </cell>
          <cell r="AB53">
            <v>254322</v>
          </cell>
          <cell r="AC53">
            <v>256128</v>
          </cell>
          <cell r="AD53">
            <v>258215</v>
          </cell>
          <cell r="AE53">
            <v>262377</v>
          </cell>
          <cell r="AF53">
            <v>263373</v>
          </cell>
          <cell r="AG53">
            <v>265235</v>
          </cell>
          <cell r="AH53">
            <v>267381</v>
          </cell>
          <cell r="AI53">
            <v>271671</v>
          </cell>
          <cell r="AJ53">
            <v>272695</v>
          </cell>
          <cell r="AK53">
            <v>274614</v>
          </cell>
          <cell r="AL53">
            <v>276828</v>
          </cell>
          <cell r="AM53">
            <v>281238</v>
          </cell>
          <cell r="AN53">
            <v>247492</v>
          </cell>
          <cell r="AO53">
            <v>249751</v>
          </cell>
          <cell r="AP53">
            <v>286803</v>
          </cell>
          <cell r="AQ53">
            <v>291347</v>
          </cell>
          <cell r="AR53">
            <v>291586</v>
          </cell>
          <cell r="AS53">
            <v>293678</v>
          </cell>
          <cell r="AT53">
            <v>297061</v>
          </cell>
          <cell r="AU53">
            <v>301753</v>
          </cell>
        </row>
        <row r="54">
          <cell r="B54" t="str">
            <v>Fairfalls Portfolio (RFAFALL)</v>
          </cell>
          <cell r="D54">
            <v>0</v>
          </cell>
          <cell r="E54">
            <v>124829.41</v>
          </cell>
          <cell r="F54">
            <v>1314950.04</v>
          </cell>
          <cell r="G54">
            <v>1277897</v>
          </cell>
          <cell r="H54">
            <v>1255380</v>
          </cell>
          <cell r="I54">
            <v>1264474</v>
          </cell>
          <cell r="J54">
            <v>1363618</v>
          </cell>
          <cell r="K54">
            <v>1348066</v>
          </cell>
          <cell r="L54">
            <v>1358474</v>
          </cell>
          <cell r="M54">
            <v>1274622</v>
          </cell>
          <cell r="N54">
            <v>1300092</v>
          </cell>
          <cell r="O54">
            <v>1263750</v>
          </cell>
          <cell r="P54">
            <v>1356131</v>
          </cell>
          <cell r="Q54">
            <v>1449250</v>
          </cell>
          <cell r="R54">
            <v>1377649</v>
          </cell>
          <cell r="S54">
            <v>1460283</v>
          </cell>
          <cell r="T54">
            <v>1451998</v>
          </cell>
          <cell r="U54">
            <v>1481938</v>
          </cell>
          <cell r="V54">
            <v>1485891</v>
          </cell>
          <cell r="W54">
            <v>1427130</v>
          </cell>
          <cell r="X54">
            <v>1347302</v>
          </cell>
          <cell r="Y54">
            <v>1503817</v>
          </cell>
          <cell r="Z54">
            <v>1474574</v>
          </cell>
          <cell r="AA54">
            <v>1471337</v>
          </cell>
          <cell r="AB54">
            <v>1596691</v>
          </cell>
          <cell r="AC54">
            <v>1539835</v>
          </cell>
          <cell r="AD54">
            <v>1420701</v>
          </cell>
          <cell r="AE54">
            <v>1656269</v>
          </cell>
          <cell r="AF54">
            <v>1607854</v>
          </cell>
          <cell r="AG54">
            <v>1593800</v>
          </cell>
          <cell r="AH54">
            <v>1619742</v>
          </cell>
          <cell r="AI54">
            <v>1644685</v>
          </cell>
          <cell r="AJ54">
            <v>1623981</v>
          </cell>
          <cell r="AK54">
            <v>1693072</v>
          </cell>
          <cell r="AL54">
            <v>1772358</v>
          </cell>
          <cell r="AM54">
            <v>1685098</v>
          </cell>
          <cell r="AN54">
            <v>1805177</v>
          </cell>
          <cell r="AO54">
            <v>1786510</v>
          </cell>
          <cell r="AP54">
            <v>1822587</v>
          </cell>
          <cell r="AQ54">
            <v>1822651</v>
          </cell>
          <cell r="AR54">
            <v>1721571</v>
          </cell>
          <cell r="AS54">
            <v>1740803</v>
          </cell>
          <cell r="AT54">
            <v>1761528</v>
          </cell>
          <cell r="AU54">
            <v>1836137</v>
          </cell>
        </row>
        <row r="55">
          <cell r="B55" t="str">
            <v>Fairfalls 1, Principal</v>
          </cell>
          <cell r="D55">
            <v>0</v>
          </cell>
          <cell r="E55">
            <v>12447.74</v>
          </cell>
          <cell r="F55">
            <v>129492.18000000001</v>
          </cell>
          <cell r="G55">
            <v>123107</v>
          </cell>
          <cell r="H55">
            <v>111950</v>
          </cell>
          <cell r="I55">
            <v>115343</v>
          </cell>
          <cell r="J55">
            <v>122045</v>
          </cell>
          <cell r="K55">
            <v>125412</v>
          </cell>
          <cell r="L55">
            <v>117916</v>
          </cell>
          <cell r="M55">
            <v>119147</v>
          </cell>
          <cell r="N55">
            <v>99744</v>
          </cell>
          <cell r="O55">
            <v>111093</v>
          </cell>
          <cell r="P55">
            <v>136624</v>
          </cell>
          <cell r="Q55">
            <v>128572</v>
          </cell>
          <cell r="R55">
            <v>138937</v>
          </cell>
          <cell r="S55">
            <v>138955</v>
          </cell>
          <cell r="T55">
            <v>138768</v>
          </cell>
          <cell r="U55">
            <v>138775</v>
          </cell>
          <cell r="V55">
            <v>138767</v>
          </cell>
          <cell r="W55">
            <v>138785</v>
          </cell>
          <cell r="X55">
            <v>138713</v>
          </cell>
          <cell r="Y55">
            <v>136310</v>
          </cell>
          <cell r="Z55">
            <v>131491</v>
          </cell>
          <cell r="AA55">
            <v>113826</v>
          </cell>
          <cell r="AB55">
            <v>145564</v>
          </cell>
          <cell r="AC55">
            <v>147158</v>
          </cell>
          <cell r="AD55">
            <v>144269</v>
          </cell>
          <cell r="AE55">
            <v>152762</v>
          </cell>
          <cell r="AF55">
            <v>149136</v>
          </cell>
          <cell r="AG55">
            <v>150379</v>
          </cell>
          <cell r="AH55">
            <v>130432</v>
          </cell>
          <cell r="AI55">
            <v>142161</v>
          </cell>
          <cell r="AJ55">
            <v>147898</v>
          </cell>
          <cell r="AK55">
            <v>166277</v>
          </cell>
          <cell r="AL55">
            <v>168161</v>
          </cell>
          <cell r="AM55">
            <v>174383</v>
          </cell>
          <cell r="AN55">
            <v>174129</v>
          </cell>
          <cell r="AO55">
            <v>174125</v>
          </cell>
          <cell r="AP55">
            <v>174133</v>
          </cell>
          <cell r="AQ55">
            <v>174142</v>
          </cell>
          <cell r="AR55">
            <v>173969</v>
          </cell>
          <cell r="AS55">
            <v>173973</v>
          </cell>
          <cell r="AT55">
            <v>173979</v>
          </cell>
          <cell r="AU55">
            <v>171107</v>
          </cell>
        </row>
        <row r="56">
          <cell r="B56" t="str">
            <v>Fairfalls 2, Principal</v>
          </cell>
          <cell r="D56">
            <v>0</v>
          </cell>
          <cell r="E56">
            <v>16197.5</v>
          </cell>
          <cell r="F56">
            <v>160775.47999999998</v>
          </cell>
          <cell r="G56">
            <v>153857</v>
          </cell>
          <cell r="H56">
            <v>153835</v>
          </cell>
          <cell r="I56">
            <v>153836</v>
          </cell>
          <cell r="J56">
            <v>153841</v>
          </cell>
          <cell r="K56">
            <v>153855</v>
          </cell>
          <cell r="L56">
            <v>153846</v>
          </cell>
          <cell r="M56">
            <v>82045</v>
          </cell>
          <cell r="N56">
            <v>161888</v>
          </cell>
          <cell r="O56">
            <v>141851</v>
          </cell>
          <cell r="P56">
            <v>162251</v>
          </cell>
          <cell r="Q56">
            <v>165896</v>
          </cell>
          <cell r="R56">
            <v>165894</v>
          </cell>
          <cell r="S56">
            <v>165920</v>
          </cell>
          <cell r="T56">
            <v>165721</v>
          </cell>
          <cell r="U56">
            <v>165720</v>
          </cell>
          <cell r="V56">
            <v>165724</v>
          </cell>
          <cell r="W56">
            <v>156438</v>
          </cell>
          <cell r="X56">
            <v>159502</v>
          </cell>
          <cell r="Y56">
            <v>170509</v>
          </cell>
          <cell r="Z56">
            <v>154225</v>
          </cell>
          <cell r="AA56">
            <v>170808</v>
          </cell>
          <cell r="AB56">
            <v>174398</v>
          </cell>
          <cell r="AC56">
            <v>174403</v>
          </cell>
          <cell r="AD56">
            <v>174399</v>
          </cell>
          <cell r="AE56">
            <v>174410</v>
          </cell>
          <cell r="AF56">
            <v>174337</v>
          </cell>
          <cell r="AG56">
            <v>133329</v>
          </cell>
          <cell r="AH56">
            <v>147064</v>
          </cell>
          <cell r="AI56">
            <v>184776</v>
          </cell>
          <cell r="AJ56">
            <v>180986</v>
          </cell>
          <cell r="AK56">
            <v>202761</v>
          </cell>
          <cell r="AL56">
            <v>202758</v>
          </cell>
          <cell r="AM56">
            <v>202779</v>
          </cell>
          <cell r="AN56">
            <v>202483</v>
          </cell>
          <cell r="AO56">
            <v>202491</v>
          </cell>
          <cell r="AP56">
            <v>202494</v>
          </cell>
          <cell r="AQ56">
            <v>202512</v>
          </cell>
          <cell r="AR56">
            <v>179833</v>
          </cell>
          <cell r="AS56">
            <v>208301</v>
          </cell>
          <cell r="AT56">
            <v>200400</v>
          </cell>
          <cell r="AU56">
            <v>195120</v>
          </cell>
        </row>
        <row r="57">
          <cell r="B57" t="str">
            <v>Fairfalls 3, Principal</v>
          </cell>
          <cell r="D57">
            <v>0</v>
          </cell>
          <cell r="E57">
            <v>10821.73</v>
          </cell>
          <cell r="F57">
            <v>88180.2</v>
          </cell>
          <cell r="G57">
            <v>84480</v>
          </cell>
          <cell r="H57">
            <v>82503</v>
          </cell>
          <cell r="I57">
            <v>57819</v>
          </cell>
          <cell r="J57">
            <v>138728</v>
          </cell>
          <cell r="K57">
            <v>144047</v>
          </cell>
          <cell r="L57">
            <v>167186</v>
          </cell>
          <cell r="M57">
            <v>167186</v>
          </cell>
          <cell r="N57">
            <v>167185</v>
          </cell>
          <cell r="O57">
            <v>167186</v>
          </cell>
          <cell r="P57">
            <v>167375</v>
          </cell>
          <cell r="Q57">
            <v>160916</v>
          </cell>
          <cell r="R57">
            <v>134153</v>
          </cell>
          <cell r="S57">
            <v>175268</v>
          </cell>
          <cell r="T57">
            <v>149137</v>
          </cell>
          <cell r="U57">
            <v>179086</v>
          </cell>
          <cell r="V57">
            <v>179081</v>
          </cell>
          <cell r="W57">
            <v>179093</v>
          </cell>
          <cell r="X57">
            <v>178934</v>
          </cell>
          <cell r="Y57">
            <v>165838</v>
          </cell>
          <cell r="Z57">
            <v>168053</v>
          </cell>
          <cell r="AA57">
            <v>179291</v>
          </cell>
          <cell r="AB57">
            <v>182656</v>
          </cell>
          <cell r="AC57">
            <v>182661</v>
          </cell>
          <cell r="AD57">
            <v>100180</v>
          </cell>
          <cell r="AE57">
            <v>190592</v>
          </cell>
          <cell r="AF57">
            <v>172176</v>
          </cell>
          <cell r="AG57">
            <v>201815</v>
          </cell>
          <cell r="AH57">
            <v>201818</v>
          </cell>
          <cell r="AI57">
            <v>201819</v>
          </cell>
          <cell r="AJ57">
            <v>201718</v>
          </cell>
          <cell r="AK57">
            <v>201723</v>
          </cell>
          <cell r="AL57">
            <v>192989</v>
          </cell>
          <cell r="AM57">
            <v>161408</v>
          </cell>
          <cell r="AN57">
            <v>212095</v>
          </cell>
          <cell r="AO57">
            <v>181573</v>
          </cell>
          <cell r="AP57">
            <v>217649</v>
          </cell>
          <cell r="AQ57">
            <v>217666</v>
          </cell>
          <cell r="AR57">
            <v>217463</v>
          </cell>
          <cell r="AS57">
            <v>217468</v>
          </cell>
          <cell r="AT57">
            <v>202214</v>
          </cell>
          <cell r="AU57">
            <v>205655</v>
          </cell>
        </row>
        <row r="58">
          <cell r="B58" t="str">
            <v>Fairfalls 4, Principal</v>
          </cell>
          <cell r="D58">
            <v>0</v>
          </cell>
          <cell r="E58">
            <v>16398.37</v>
          </cell>
          <cell r="F58">
            <v>174262.78999999998</v>
          </cell>
          <cell r="G58">
            <v>161361</v>
          </cell>
          <cell r="H58">
            <v>163420</v>
          </cell>
          <cell r="I58">
            <v>163416</v>
          </cell>
          <cell r="J58">
            <v>164239</v>
          </cell>
          <cell r="K58">
            <v>164915</v>
          </cell>
          <cell r="L58">
            <v>165281</v>
          </cell>
          <cell r="M58">
            <v>159441</v>
          </cell>
          <cell r="N58">
            <v>162336</v>
          </cell>
          <cell r="O58">
            <v>169612</v>
          </cell>
          <cell r="P58">
            <v>169531</v>
          </cell>
          <cell r="Q58">
            <v>169534</v>
          </cell>
          <cell r="R58">
            <v>114322</v>
          </cell>
          <cell r="S58">
            <v>171295</v>
          </cell>
          <cell r="T58">
            <v>171497</v>
          </cell>
          <cell r="U58">
            <v>171491</v>
          </cell>
          <cell r="V58">
            <v>171492</v>
          </cell>
          <cell r="W58">
            <v>171763</v>
          </cell>
          <cell r="X58">
            <v>172255</v>
          </cell>
          <cell r="Y58">
            <v>150060</v>
          </cell>
          <cell r="Z58">
            <v>153163</v>
          </cell>
          <cell r="AA58">
            <v>157295</v>
          </cell>
          <cell r="AB58">
            <v>177113</v>
          </cell>
          <cell r="AC58">
            <v>186637</v>
          </cell>
          <cell r="AD58">
            <v>186631</v>
          </cell>
          <cell r="AE58">
            <v>186636</v>
          </cell>
          <cell r="AF58">
            <v>186460</v>
          </cell>
          <cell r="AG58">
            <v>186458</v>
          </cell>
          <cell r="AH58">
            <v>172374</v>
          </cell>
          <cell r="AI58">
            <v>190073</v>
          </cell>
          <cell r="AJ58">
            <v>189951</v>
          </cell>
          <cell r="AK58">
            <v>189957</v>
          </cell>
          <cell r="AL58">
            <v>189955</v>
          </cell>
          <cell r="AM58">
            <v>137740</v>
          </cell>
          <cell r="AN58">
            <v>204885</v>
          </cell>
          <cell r="AO58">
            <v>204897</v>
          </cell>
          <cell r="AP58">
            <v>204891</v>
          </cell>
          <cell r="AQ58">
            <v>204907</v>
          </cell>
          <cell r="AR58">
            <v>204822</v>
          </cell>
          <cell r="AS58">
            <v>204820</v>
          </cell>
          <cell r="AT58">
            <v>156283</v>
          </cell>
          <cell r="AU58">
            <v>207033</v>
          </cell>
        </row>
        <row r="59">
          <cell r="B59" t="str">
            <v>(DEV) Spinnaker Logistics (RSPINNA)</v>
          </cell>
          <cell r="D59">
            <v>0</v>
          </cell>
          <cell r="E59">
            <v>0</v>
          </cell>
          <cell r="F59">
            <v>0</v>
          </cell>
          <cell r="G59">
            <v>352843</v>
          </cell>
          <cell r="H59">
            <v>351902</v>
          </cell>
          <cell r="I59">
            <v>338537</v>
          </cell>
          <cell r="J59">
            <v>499562</v>
          </cell>
          <cell r="K59">
            <v>593439</v>
          </cell>
          <cell r="L59">
            <v>595806</v>
          </cell>
          <cell r="M59">
            <v>600752</v>
          </cell>
          <cell r="N59">
            <v>610631</v>
          </cell>
          <cell r="O59">
            <v>610633</v>
          </cell>
          <cell r="P59">
            <v>610761</v>
          </cell>
          <cell r="Q59">
            <v>610764</v>
          </cell>
          <cell r="R59">
            <v>610763</v>
          </cell>
          <cell r="S59">
            <v>618994</v>
          </cell>
          <cell r="T59">
            <v>648648</v>
          </cell>
          <cell r="U59">
            <v>654934</v>
          </cell>
          <cell r="V59">
            <v>654931</v>
          </cell>
          <cell r="W59">
            <v>654932</v>
          </cell>
          <cell r="X59">
            <v>654968</v>
          </cell>
          <cell r="Y59">
            <v>654963</v>
          </cell>
          <cell r="Z59">
            <v>654969</v>
          </cell>
          <cell r="AA59">
            <v>654964</v>
          </cell>
          <cell r="AB59">
            <v>654614</v>
          </cell>
          <cell r="AC59">
            <v>664493</v>
          </cell>
          <cell r="AD59">
            <v>480399</v>
          </cell>
          <cell r="AE59">
            <v>723618</v>
          </cell>
          <cell r="AF59">
            <v>725034</v>
          </cell>
          <cell r="AG59">
            <v>725030</v>
          </cell>
          <cell r="AH59">
            <v>725028</v>
          </cell>
          <cell r="AI59">
            <v>725025</v>
          </cell>
          <cell r="AJ59">
            <v>725085</v>
          </cell>
          <cell r="AK59">
            <v>725086</v>
          </cell>
          <cell r="AL59">
            <v>725082</v>
          </cell>
          <cell r="AM59">
            <v>736608</v>
          </cell>
          <cell r="AN59">
            <v>760417</v>
          </cell>
          <cell r="AO59">
            <v>783722</v>
          </cell>
          <cell r="AP59">
            <v>783725</v>
          </cell>
          <cell r="AQ59">
            <v>783724</v>
          </cell>
          <cell r="AR59">
            <v>783829</v>
          </cell>
          <cell r="AS59">
            <v>783825</v>
          </cell>
          <cell r="AT59">
            <v>783823</v>
          </cell>
          <cell r="AU59">
            <v>783820</v>
          </cell>
        </row>
        <row r="60">
          <cell r="B60" t="str">
            <v>Fairfalls - 55 Passaic</v>
          </cell>
          <cell r="D60">
            <v>0</v>
          </cell>
          <cell r="E60">
            <v>0</v>
          </cell>
          <cell r="F60">
            <v>0</v>
          </cell>
          <cell r="G60">
            <v>0</v>
          </cell>
          <cell r="H60">
            <v>0</v>
          </cell>
          <cell r="I60">
            <v>-20133</v>
          </cell>
          <cell r="J60">
            <v>-1175</v>
          </cell>
          <cell r="K60">
            <v>50002</v>
          </cell>
          <cell r="L60">
            <v>88467</v>
          </cell>
          <cell r="M60">
            <v>88464</v>
          </cell>
          <cell r="N60">
            <v>88468</v>
          </cell>
          <cell r="O60">
            <v>87815</v>
          </cell>
          <cell r="P60">
            <v>87816</v>
          </cell>
          <cell r="Q60">
            <v>87815</v>
          </cell>
          <cell r="R60">
            <v>87816</v>
          </cell>
          <cell r="S60">
            <v>87739</v>
          </cell>
          <cell r="T60">
            <v>87739</v>
          </cell>
          <cell r="U60">
            <v>87740</v>
          </cell>
          <cell r="V60">
            <v>87738</v>
          </cell>
          <cell r="W60">
            <v>87660</v>
          </cell>
          <cell r="X60">
            <v>87660</v>
          </cell>
          <cell r="Y60">
            <v>87664</v>
          </cell>
          <cell r="Z60">
            <v>87662</v>
          </cell>
          <cell r="AA60">
            <v>87871</v>
          </cell>
          <cell r="AB60">
            <v>87872</v>
          </cell>
          <cell r="AC60">
            <v>87870</v>
          </cell>
          <cell r="AD60">
            <v>68556</v>
          </cell>
          <cell r="AE60">
            <v>54774</v>
          </cell>
          <cell r="AF60">
            <v>84011</v>
          </cell>
          <cell r="AG60">
            <v>106968</v>
          </cell>
          <cell r="AH60">
            <v>106970</v>
          </cell>
          <cell r="AI60">
            <v>105759</v>
          </cell>
          <cell r="AJ60">
            <v>105757</v>
          </cell>
          <cell r="AK60">
            <v>105756</v>
          </cell>
          <cell r="AL60">
            <v>105758</v>
          </cell>
          <cell r="AM60">
            <v>105673</v>
          </cell>
          <cell r="AN60">
            <v>105668</v>
          </cell>
          <cell r="AO60">
            <v>105672</v>
          </cell>
          <cell r="AP60">
            <v>105673</v>
          </cell>
          <cell r="AQ60">
            <v>105584</v>
          </cell>
          <cell r="AR60">
            <v>105583</v>
          </cell>
          <cell r="AS60">
            <v>105582</v>
          </cell>
          <cell r="AT60">
            <v>105582</v>
          </cell>
          <cell r="AU60">
            <v>105493</v>
          </cell>
        </row>
        <row r="61">
          <cell r="B61" t="str">
            <v>Golf Distribution</v>
          </cell>
          <cell r="D61">
            <v>0</v>
          </cell>
          <cell r="E61">
            <v>0</v>
          </cell>
          <cell r="F61">
            <v>0</v>
          </cell>
          <cell r="G61">
            <v>0</v>
          </cell>
          <cell r="H61">
            <v>141363</v>
          </cell>
          <cell r="I61">
            <v>424091</v>
          </cell>
          <cell r="J61">
            <v>373650</v>
          </cell>
          <cell r="K61">
            <v>376394</v>
          </cell>
          <cell r="L61">
            <v>432798</v>
          </cell>
          <cell r="M61">
            <v>432798</v>
          </cell>
          <cell r="N61">
            <v>432799</v>
          </cell>
          <cell r="O61">
            <v>434917</v>
          </cell>
          <cell r="P61">
            <v>443694</v>
          </cell>
          <cell r="Q61">
            <v>443691</v>
          </cell>
          <cell r="R61">
            <v>443696</v>
          </cell>
          <cell r="S61">
            <v>445869</v>
          </cell>
          <cell r="T61">
            <v>454657</v>
          </cell>
          <cell r="U61">
            <v>454657</v>
          </cell>
          <cell r="V61">
            <v>454656</v>
          </cell>
          <cell r="W61">
            <v>456889</v>
          </cell>
          <cell r="X61">
            <v>465692</v>
          </cell>
          <cell r="Y61">
            <v>465691</v>
          </cell>
          <cell r="Z61">
            <v>465688</v>
          </cell>
          <cell r="AA61">
            <v>467971</v>
          </cell>
          <cell r="AB61">
            <v>478596</v>
          </cell>
          <cell r="AC61">
            <v>478600</v>
          </cell>
          <cell r="AD61">
            <v>478600</v>
          </cell>
          <cell r="AE61">
            <v>360423</v>
          </cell>
          <cell r="AF61">
            <v>198767</v>
          </cell>
          <cell r="AG61">
            <v>589778</v>
          </cell>
          <cell r="AH61">
            <v>589774</v>
          </cell>
          <cell r="AI61">
            <v>589773</v>
          </cell>
          <cell r="AJ61">
            <v>591618</v>
          </cell>
          <cell r="AK61">
            <v>599475</v>
          </cell>
          <cell r="AL61">
            <v>599474</v>
          </cell>
          <cell r="AM61">
            <v>599480</v>
          </cell>
          <cell r="AN61">
            <v>606387</v>
          </cell>
          <cell r="AO61">
            <v>614438</v>
          </cell>
          <cell r="AP61">
            <v>614433</v>
          </cell>
          <cell r="AQ61">
            <v>614431</v>
          </cell>
          <cell r="AR61">
            <v>621519</v>
          </cell>
          <cell r="AS61">
            <v>629769</v>
          </cell>
          <cell r="AT61">
            <v>629767</v>
          </cell>
          <cell r="AU61">
            <v>629766</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EPFII SUMMARY"/>
      <sheetName val="Reporting Schedule"/>
      <sheetName val="Sheet1 (2)"/>
      <sheetName val="report 2 "/>
      <sheetName val="Overview"/>
      <sheetName val="Report"/>
      <sheetName val="Graphs"/>
      <sheetName val="Schedule"/>
      <sheetName val="Schedule (2)"/>
      <sheetName val="Data"/>
      <sheetName val="Calculations"/>
      <sheetName val="Cashflow"/>
      <sheetName val="Previous"/>
      <sheetName val="Historic Circle"/>
      <sheetName val="Current"/>
    </sheetNames>
    <sheetDataSet>
      <sheetData sheetId="0"/>
      <sheetData sheetId="1"/>
      <sheetData sheetId="2"/>
      <sheetData sheetId="3"/>
      <sheetData sheetId="4"/>
      <sheetData sheetId="5"/>
      <sheetData sheetId="6">
        <row r="1">
          <cell r="M1">
            <v>7</v>
          </cell>
        </row>
      </sheetData>
      <sheetData sheetId="7"/>
      <sheetData sheetId="8"/>
      <sheetData sheetId="9"/>
      <sheetData sheetId="10">
        <row r="21">
          <cell r="A21">
            <v>1</v>
          </cell>
          <cell r="B21" t="str">
            <v>1, Belgium, Liege Dist.Ctr. #2</v>
          </cell>
          <cell r="C21" t="str">
            <v>lie00102</v>
          </cell>
          <cell r="D21" t="str">
            <v>Liege Dist.Ctr. #2</v>
          </cell>
          <cell r="E21" t="str">
            <v>Avenue du Parc Industriel 159</v>
          </cell>
          <cell r="F21" t="str">
            <v>Herstal (Milmort)</v>
          </cell>
          <cell r="G21" t="str">
            <v>4041</v>
          </cell>
          <cell r="H21" t="str">
            <v>Belgium</v>
          </cell>
          <cell r="I21" t="str">
            <v>be005</v>
          </cell>
          <cell r="J21" t="str">
            <v>ProLogis Belgium III Sprl</v>
          </cell>
          <cell r="K21" t="str">
            <v>A modern logistics warehouse with a total area of 22,945 sq m.  The warehouse building is constructed with a concrete frame and has a permitted floor loading of 4 tonnes per sq m.  The building has a column grid of 12M x 22M metres and ample loading docks with electric levellers</v>
          </cell>
          <cell r="L21">
            <v>2009</v>
          </cell>
          <cell r="M21">
            <v>28</v>
          </cell>
          <cell r="N21">
            <v>819.46428571428567</v>
          </cell>
          <cell r="O21">
            <v>12.2</v>
          </cell>
          <cell r="P21" t="str">
            <v>Yes</v>
          </cell>
          <cell r="Q21" t="str">
            <v>Freehold</v>
          </cell>
          <cell r="R21">
            <v>0</v>
          </cell>
          <cell r="S21">
            <v>37105</v>
          </cell>
          <cell r="T21">
            <v>0.61838027220051206</v>
          </cell>
          <cell r="V21" t="str">
            <v xml:space="preserve">Located in Milmort on the northern perimeter of Liege. The property is adjacent to and enjoys excellent access to the E313 motorway linking Liege and Antwerp. The macro location is excellent with the heavily populated area of northern Germany between Frankfurt and Duisburg being very accessible, as are the Netherlands, Belgium itself and northern France. </v>
          </cell>
          <cell r="W21" t="str">
            <v xml:space="preserve">A modern logistics warehouse located in Milmort on the northern perimeter of Liege. The property is adjacent to and enjoys excellent access to the E313 motorway linking Liege and Antwerp. The macro location is excellent with the heavily populated area of northern Germany between Frankfurt and Duisburg being very accessible, as are the Netherlands, Belgium itself and northern France. </v>
          </cell>
          <cell r="Y21" t="str">
            <v>Euro</v>
          </cell>
          <cell r="Z21" t="str">
            <v>€</v>
          </cell>
          <cell r="AA21" t="str">
            <v>Land &amp; Buildings</v>
          </cell>
          <cell r="AB21" t="str">
            <v>Skechers EDC sprl</v>
          </cell>
          <cell r="AC21" t="str">
            <v>Retail</v>
          </cell>
          <cell r="AD21">
            <v>22945</v>
          </cell>
          <cell r="AE21">
            <v>39904</v>
          </cell>
          <cell r="AF21">
            <v>47208</v>
          </cell>
          <cell r="AG21">
            <v>41729</v>
          </cell>
          <cell r="AH21">
            <v>18.499657768651609</v>
          </cell>
          <cell r="AI21">
            <v>3.4989733059548254</v>
          </cell>
          <cell r="AJ21">
            <v>1045198.11</v>
          </cell>
          <cell r="AK21">
            <v>45.552325561124427</v>
          </cell>
          <cell r="AL21">
            <v>0</v>
          </cell>
          <cell r="AM21">
            <v>0</v>
          </cell>
          <cell r="AO21">
            <v>0</v>
          </cell>
          <cell r="AQ21">
            <v>0</v>
          </cell>
          <cell r="AR21">
            <v>0</v>
          </cell>
          <cell r="AS21">
            <v>0</v>
          </cell>
          <cell r="AT21">
            <v>0</v>
          </cell>
          <cell r="AU21">
            <v>0</v>
          </cell>
          <cell r="AV21">
            <v>0</v>
          </cell>
          <cell r="AW21">
            <v>0</v>
          </cell>
          <cell r="AX21">
            <v>0</v>
          </cell>
          <cell r="AY21">
            <v>0</v>
          </cell>
          <cell r="AZ21">
            <v>0</v>
          </cell>
          <cell r="BB21">
            <v>0</v>
          </cell>
          <cell r="BD21">
            <v>0</v>
          </cell>
          <cell r="BE21">
            <v>0</v>
          </cell>
          <cell r="BF21">
            <v>0</v>
          </cell>
          <cell r="BG21">
            <v>0</v>
          </cell>
          <cell r="BH21">
            <v>0</v>
          </cell>
          <cell r="BI21">
            <v>0</v>
          </cell>
          <cell r="BJ21">
            <v>0</v>
          </cell>
          <cell r="BK21">
            <v>0</v>
          </cell>
          <cell r="BL21">
            <v>0</v>
          </cell>
          <cell r="BM21">
            <v>0</v>
          </cell>
          <cell r="BO21">
            <v>0</v>
          </cell>
          <cell r="BQ21">
            <v>0</v>
          </cell>
          <cell r="BR21">
            <v>0</v>
          </cell>
          <cell r="BS21">
            <v>0</v>
          </cell>
          <cell r="BT21">
            <v>0</v>
          </cell>
          <cell r="BU21">
            <v>0</v>
          </cell>
          <cell r="BV21">
            <v>0</v>
          </cell>
          <cell r="BW21">
            <v>0</v>
          </cell>
          <cell r="BX21">
            <v>0</v>
          </cell>
          <cell r="BY21">
            <v>0</v>
          </cell>
          <cell r="BZ21">
            <v>0</v>
          </cell>
          <cell r="CB21">
            <v>0</v>
          </cell>
          <cell r="CD21">
            <v>0</v>
          </cell>
          <cell r="CE21">
            <v>0</v>
          </cell>
          <cell r="CF21">
            <v>0</v>
          </cell>
          <cell r="CG21">
            <v>0</v>
          </cell>
          <cell r="CH21">
            <v>0</v>
          </cell>
          <cell r="CI21">
            <v>0</v>
          </cell>
          <cell r="CJ21">
            <v>0</v>
          </cell>
          <cell r="CK21">
            <v>0</v>
          </cell>
          <cell r="CL21">
            <v>0</v>
          </cell>
          <cell r="CM21">
            <v>0</v>
          </cell>
          <cell r="CO21">
            <v>0</v>
          </cell>
          <cell r="CQ21">
            <v>0</v>
          </cell>
          <cell r="CR21">
            <v>0</v>
          </cell>
          <cell r="CS21">
            <v>0</v>
          </cell>
          <cell r="CT21">
            <v>0</v>
          </cell>
          <cell r="CU21">
            <v>0</v>
          </cell>
          <cell r="CV21">
            <v>0</v>
          </cell>
          <cell r="CW21">
            <v>0</v>
          </cell>
          <cell r="CX21">
            <v>0</v>
          </cell>
          <cell r="CY21">
            <v>0</v>
          </cell>
          <cell r="CZ21">
            <v>0</v>
          </cell>
          <cell r="DB21">
            <v>0</v>
          </cell>
          <cell r="DD21">
            <v>0</v>
          </cell>
          <cell r="DE21">
            <v>0</v>
          </cell>
          <cell r="DF21">
            <v>0</v>
          </cell>
          <cell r="DG21">
            <v>0</v>
          </cell>
          <cell r="DH21">
            <v>0</v>
          </cell>
          <cell r="DI21">
            <v>0</v>
          </cell>
          <cell r="DJ21">
            <v>0</v>
          </cell>
          <cell r="DK21">
            <v>0</v>
          </cell>
          <cell r="DL21">
            <v>0</v>
          </cell>
          <cell r="DM21">
            <v>0</v>
          </cell>
          <cell r="DO21">
            <v>0</v>
          </cell>
          <cell r="DQ21">
            <v>0</v>
          </cell>
          <cell r="DR21">
            <v>0</v>
          </cell>
          <cell r="DS21">
            <v>0</v>
          </cell>
          <cell r="DT21">
            <v>0</v>
          </cell>
          <cell r="DU21">
            <v>0</v>
          </cell>
          <cell r="DV21">
            <v>0</v>
          </cell>
          <cell r="DW21">
            <v>0</v>
          </cell>
          <cell r="DX21">
            <v>0</v>
          </cell>
          <cell r="DY21">
            <v>0</v>
          </cell>
          <cell r="DZ21">
            <v>0</v>
          </cell>
          <cell r="EB21">
            <v>0</v>
          </cell>
          <cell r="ED21">
            <v>0</v>
          </cell>
          <cell r="EE21">
            <v>0</v>
          </cell>
          <cell r="EF21">
            <v>0</v>
          </cell>
          <cell r="EG21">
            <v>0</v>
          </cell>
          <cell r="EH21">
            <v>0</v>
          </cell>
          <cell r="EI21">
            <v>0</v>
          </cell>
          <cell r="EJ21">
            <v>0</v>
          </cell>
          <cell r="EK21">
            <v>0</v>
          </cell>
          <cell r="EL21">
            <v>0</v>
          </cell>
          <cell r="EM21">
            <v>0</v>
          </cell>
          <cell r="EN21">
            <v>0</v>
          </cell>
          <cell r="EO21">
            <v>22945</v>
          </cell>
          <cell r="EP21">
            <v>1045198</v>
          </cell>
          <cell r="EQ21">
            <v>1045198</v>
          </cell>
          <cell r="ER21">
            <v>18.499657768651609</v>
          </cell>
          <cell r="ES21">
            <v>3.4989733059548254</v>
          </cell>
          <cell r="ET21" t="str">
            <v>Let to Skechers EDC sprl for a term of  20 years with five year breaks from 1 April 2009. The rent is indexed annually on the anniversary of the Commencement Date in accordance with Belgian CPI (health index). Property Taxes are paid by the Lessee who is obliged to deliver a bank guarantee “on first demand” equivalent to three (3) months Rent, Service Charge and VAT</v>
          </cell>
          <cell r="EU21">
            <v>0</v>
          </cell>
          <cell r="EW21" t="str">
            <v>Warehouse</v>
          </cell>
          <cell r="EX21">
            <v>21275</v>
          </cell>
          <cell r="EY21">
            <v>44</v>
          </cell>
          <cell r="EZ21">
            <v>936100</v>
          </cell>
          <cell r="FB21" t="str">
            <v>Office</v>
          </cell>
          <cell r="FC21">
            <v>350</v>
          </cell>
          <cell r="FD21">
            <v>70</v>
          </cell>
          <cell r="FE21">
            <v>24500</v>
          </cell>
          <cell r="FG21" t="str">
            <v>Mezzanine</v>
          </cell>
          <cell r="FH21">
            <v>1320</v>
          </cell>
          <cell r="FI21">
            <v>23</v>
          </cell>
          <cell r="FJ21">
            <v>30360</v>
          </cell>
          <cell r="FO21">
            <v>0</v>
          </cell>
          <cell r="FT21">
            <v>0</v>
          </cell>
          <cell r="FV21">
            <v>22945</v>
          </cell>
          <cell r="FW21">
            <v>43.188494225321421</v>
          </cell>
          <cell r="FX21">
            <v>990960</v>
          </cell>
          <cell r="FY21">
            <v>990960</v>
          </cell>
          <cell r="FZ21">
            <v>-5.1892560069958037E-2</v>
          </cell>
          <cell r="GB21">
            <v>0</v>
          </cell>
          <cell r="GC21">
            <v>0</v>
          </cell>
          <cell r="GD21">
            <v>0</v>
          </cell>
          <cell r="GE21">
            <v>0</v>
          </cell>
          <cell r="GF21">
            <v>0</v>
          </cell>
          <cell r="GG21">
            <v>0</v>
          </cell>
          <cell r="GH21">
            <v>0</v>
          </cell>
          <cell r="GI21">
            <v>0</v>
          </cell>
          <cell r="GJ21">
            <v>0</v>
          </cell>
          <cell r="GK21">
            <v>0</v>
          </cell>
          <cell r="GL21">
            <v>0</v>
          </cell>
          <cell r="GM21">
            <v>0</v>
          </cell>
          <cell r="GN21">
            <v>0</v>
          </cell>
          <cell r="GO21">
            <v>0</v>
          </cell>
          <cell r="GP21">
            <v>0</v>
          </cell>
          <cell r="GR21">
            <v>40359</v>
          </cell>
          <cell r="GS21">
            <v>1019140</v>
          </cell>
          <cell r="GT21">
            <v>1019140</v>
          </cell>
          <cell r="GU21">
            <v>990960</v>
          </cell>
          <cell r="GV21">
            <v>7.6875</v>
          </cell>
          <cell r="GW21">
            <v>7.4002000000000008</v>
          </cell>
          <cell r="GX21">
            <v>7.25</v>
          </cell>
          <cell r="GY21">
            <v>13250000</v>
          </cell>
          <cell r="GZ21">
            <v>0.125</v>
          </cell>
          <cell r="HA21">
            <v>11780000</v>
          </cell>
          <cell r="HC21">
            <v>40451</v>
          </cell>
          <cell r="HD21">
            <v>1045198</v>
          </cell>
          <cell r="HE21">
            <v>1045198</v>
          </cell>
          <cell r="HF21">
            <v>990960</v>
          </cell>
          <cell r="HG21">
            <v>7.8467000000000002</v>
          </cell>
          <cell r="HH21">
            <v>7.3652000000000006</v>
          </cell>
          <cell r="HI21">
            <v>7.25</v>
          </cell>
          <cell r="HJ21">
            <v>13320000</v>
          </cell>
          <cell r="HK21">
            <v>0.125</v>
          </cell>
          <cell r="HL21">
            <v>11840000</v>
          </cell>
          <cell r="HN21">
            <v>1500000</v>
          </cell>
          <cell r="HO21">
            <v>40.425818622827116</v>
          </cell>
          <cell r="HP21">
            <v>11820000</v>
          </cell>
          <cell r="HQ21">
            <v>39859</v>
          </cell>
          <cell r="HR21" t="str">
            <v>A modern logistics warehouse in an established distribution location which is let for a further 3.5 years to one tenant with a strong covenant.  Contract rental increased by indexation. 6 month expiry void on lease break option in 2014.</v>
          </cell>
          <cell r="HT21" t="str">
            <v>photoliege2.jpg</v>
          </cell>
          <cell r="HU21" t="str">
            <v>.jpg</v>
          </cell>
          <cell r="HV21" t="str">
            <v>liege2</v>
          </cell>
          <cell r="HW21" t="str">
            <v>planliege2.jpg</v>
          </cell>
          <cell r="HX21" t="str">
            <v>.jpg</v>
          </cell>
          <cell r="HY21" t="str">
            <v>liege2</v>
          </cell>
          <cell r="ID21">
            <v>13940000</v>
          </cell>
          <cell r="IE21">
            <v>13940000</v>
          </cell>
          <cell r="IF21">
            <v>13320000</v>
          </cell>
          <cell r="IM21" t="str">
            <v>yes</v>
          </cell>
        </row>
        <row r="22">
          <cell r="A22">
            <v>2</v>
          </cell>
          <cell r="B22" t="str">
            <v>2, Belgium, Willebroek Dist.Ctr. #3</v>
          </cell>
          <cell r="C22" t="str">
            <v>wil00103</v>
          </cell>
          <cell r="D22" t="str">
            <v>Willebroek Dist.Ctr. #3</v>
          </cell>
          <cell r="E22" t="str">
            <v>Brielen 9</v>
          </cell>
          <cell r="F22" t="str">
            <v>Willebroek</v>
          </cell>
          <cell r="G22" t="str">
            <v>2830</v>
          </cell>
          <cell r="H22" t="str">
            <v>Belgium</v>
          </cell>
          <cell r="I22" t="str">
            <v>be015</v>
          </cell>
          <cell r="J22" t="str">
            <v>ProLogis Belgium VII Sprl</v>
          </cell>
          <cell r="K22" t="str">
            <v xml:space="preserve">A modern high quality logistics building with ancillary offices. The building is constructed with concrete columns, laminated timber beams and insulated steeldeck roof and cladding. The entire complex has sprinklers. </v>
          </cell>
          <cell r="L22">
            <v>2008</v>
          </cell>
          <cell r="M22">
            <v>17</v>
          </cell>
          <cell r="N22">
            <v>936.64705882352939</v>
          </cell>
          <cell r="O22">
            <v>10.8</v>
          </cell>
          <cell r="P22" t="str">
            <v>Yes</v>
          </cell>
          <cell r="Q22" t="str">
            <v>Freehold</v>
          </cell>
          <cell r="S22">
            <v>34400</v>
          </cell>
          <cell r="T22">
            <v>0.46287790697674419</v>
          </cell>
          <cell r="V22" t="str">
            <v xml:space="preserve">Located on the Industrial zone of Tisselt-Willebroek, between the Junction Willebroek Zuid of the A12 and Junction 9 of the E19.  This zone lies approximately 25 km north of Brussels, 25 km south of Antwerp and 58 km east of Gent.  The location is one of the best in Belgium for logistics operators and in the immediate area are logistics facilities operated by Mazda, Decathlon, Schenker, DHL and TNT. </v>
          </cell>
          <cell r="W22" t="str">
            <v xml:space="preserve">A modern high quality logistics building with ancillary offices located on the Industrial zone of Tisselt-Willebroek, between the Junction Willebroek Zuid of the A12 and Junction 9 of the E19.  This zone lies approximately 25 km north of Brussels, 25 km south of Antwerp and 58 km east of Gent.  The location is one of the best in Belgium for logistics operators and in the immediate area are logistics facilities operated by Mazda, Decathlon, Schenker, DHL and TNT. </v>
          </cell>
          <cell r="Y22" t="str">
            <v>Euro</v>
          </cell>
          <cell r="Z22" t="str">
            <v>€</v>
          </cell>
          <cell r="AA22" t="str">
            <v>Land &amp; Buildings</v>
          </cell>
          <cell r="AB22" t="str">
            <v>Millenium Inorganic Chemicals Europe Sprl</v>
          </cell>
          <cell r="AC22" t="str">
            <v>Other</v>
          </cell>
          <cell r="AD22">
            <v>770</v>
          </cell>
          <cell r="AE22">
            <v>40148</v>
          </cell>
          <cell r="AF22">
            <v>43465</v>
          </cell>
          <cell r="AG22">
            <v>41274</v>
          </cell>
          <cell r="AH22">
            <v>8.2518822724161538</v>
          </cell>
          <cell r="AI22">
            <v>2.2532511978097194</v>
          </cell>
          <cell r="AJ22">
            <v>65487</v>
          </cell>
          <cell r="AK22">
            <v>85.048051948051949</v>
          </cell>
          <cell r="AL22">
            <v>0</v>
          </cell>
          <cell r="AM22">
            <v>0</v>
          </cell>
          <cell r="AO22" t="str">
            <v>Cristal Europe BvbA</v>
          </cell>
          <cell r="AP22" t="str">
            <v>Other</v>
          </cell>
          <cell r="AQ22">
            <v>15153</v>
          </cell>
          <cell r="AR22">
            <v>40057</v>
          </cell>
          <cell r="AS22">
            <v>43465</v>
          </cell>
          <cell r="AT22">
            <v>41274</v>
          </cell>
          <cell r="AU22">
            <v>8.2518822724161538</v>
          </cell>
          <cell r="AV22">
            <v>2.2532511978097194</v>
          </cell>
          <cell r="AW22">
            <v>590967</v>
          </cell>
          <cell r="AX22">
            <v>39</v>
          </cell>
          <cell r="AY22">
            <v>0</v>
          </cell>
          <cell r="AZ22">
            <v>0</v>
          </cell>
          <cell r="BB22">
            <v>0</v>
          </cell>
          <cell r="BD22">
            <v>0</v>
          </cell>
          <cell r="BE22">
            <v>0</v>
          </cell>
          <cell r="BF22">
            <v>0</v>
          </cell>
          <cell r="BG22">
            <v>0</v>
          </cell>
          <cell r="BH22">
            <v>0</v>
          </cell>
          <cell r="BI22">
            <v>0</v>
          </cell>
          <cell r="BJ22">
            <v>0</v>
          </cell>
          <cell r="BK22">
            <v>0</v>
          </cell>
          <cell r="BL22">
            <v>0</v>
          </cell>
          <cell r="BM22">
            <v>0</v>
          </cell>
          <cell r="BO22">
            <v>0</v>
          </cell>
          <cell r="BQ22">
            <v>0</v>
          </cell>
          <cell r="BR22">
            <v>0</v>
          </cell>
          <cell r="BS22">
            <v>0</v>
          </cell>
          <cell r="BT22">
            <v>0</v>
          </cell>
          <cell r="BU22">
            <v>0</v>
          </cell>
          <cell r="BV22">
            <v>0</v>
          </cell>
          <cell r="BW22">
            <v>0</v>
          </cell>
          <cell r="BX22">
            <v>0</v>
          </cell>
          <cell r="BY22">
            <v>0</v>
          </cell>
          <cell r="BZ22">
            <v>0</v>
          </cell>
          <cell r="CB22">
            <v>0</v>
          </cell>
          <cell r="CD22">
            <v>0</v>
          </cell>
          <cell r="CE22">
            <v>0</v>
          </cell>
          <cell r="CF22">
            <v>0</v>
          </cell>
          <cell r="CG22">
            <v>0</v>
          </cell>
          <cell r="CH22">
            <v>0</v>
          </cell>
          <cell r="CI22">
            <v>0</v>
          </cell>
          <cell r="CJ22">
            <v>0</v>
          </cell>
          <cell r="CK22">
            <v>0</v>
          </cell>
          <cell r="CL22">
            <v>0</v>
          </cell>
          <cell r="CM22">
            <v>0</v>
          </cell>
          <cell r="CO22">
            <v>0</v>
          </cell>
          <cell r="CQ22">
            <v>0</v>
          </cell>
          <cell r="CR22">
            <v>0</v>
          </cell>
          <cell r="CS22">
            <v>0</v>
          </cell>
          <cell r="CT22">
            <v>0</v>
          </cell>
          <cell r="CU22">
            <v>0</v>
          </cell>
          <cell r="CV22">
            <v>0</v>
          </cell>
          <cell r="CW22">
            <v>0</v>
          </cell>
          <cell r="CX22">
            <v>0</v>
          </cell>
          <cell r="CY22">
            <v>0</v>
          </cell>
          <cell r="CZ22">
            <v>0</v>
          </cell>
          <cell r="DB22">
            <v>0</v>
          </cell>
          <cell r="DD22">
            <v>0</v>
          </cell>
          <cell r="DE22">
            <v>0</v>
          </cell>
          <cell r="DF22">
            <v>0</v>
          </cell>
          <cell r="DG22">
            <v>0</v>
          </cell>
          <cell r="DH22">
            <v>0</v>
          </cell>
          <cell r="DI22">
            <v>0</v>
          </cell>
          <cell r="DJ22">
            <v>0</v>
          </cell>
          <cell r="DK22">
            <v>0</v>
          </cell>
          <cell r="DL22">
            <v>0</v>
          </cell>
          <cell r="DM22">
            <v>0</v>
          </cell>
          <cell r="DO22">
            <v>0</v>
          </cell>
          <cell r="DQ22">
            <v>0</v>
          </cell>
          <cell r="DR22">
            <v>0</v>
          </cell>
          <cell r="DS22">
            <v>0</v>
          </cell>
          <cell r="DT22">
            <v>0</v>
          </cell>
          <cell r="DU22">
            <v>0</v>
          </cell>
          <cell r="DV22">
            <v>0</v>
          </cell>
          <cell r="DW22">
            <v>0</v>
          </cell>
          <cell r="DX22">
            <v>0</v>
          </cell>
          <cell r="DY22">
            <v>0</v>
          </cell>
          <cell r="DZ22">
            <v>0</v>
          </cell>
          <cell r="EB22">
            <v>0</v>
          </cell>
          <cell r="ED22">
            <v>0</v>
          </cell>
          <cell r="EE22">
            <v>0</v>
          </cell>
          <cell r="EF22">
            <v>0</v>
          </cell>
          <cell r="EG22">
            <v>0</v>
          </cell>
          <cell r="EH22">
            <v>0</v>
          </cell>
          <cell r="EI22">
            <v>0</v>
          </cell>
          <cell r="EJ22">
            <v>0</v>
          </cell>
          <cell r="EK22">
            <v>0</v>
          </cell>
          <cell r="EL22">
            <v>0</v>
          </cell>
          <cell r="EM22">
            <v>0</v>
          </cell>
          <cell r="EN22">
            <v>0</v>
          </cell>
          <cell r="EO22">
            <v>15923</v>
          </cell>
          <cell r="EP22">
            <v>656454</v>
          </cell>
          <cell r="EQ22">
            <v>656454</v>
          </cell>
          <cell r="ER22">
            <v>8.2518822724161538</v>
          </cell>
          <cell r="ES22">
            <v>2.2532511978097194</v>
          </cell>
          <cell r="ET22" t="str">
            <v>Let to Millenium Inorganic Chemicals for a term of 9 years and four months years from 1 September 2009, with tenant breaks as at 31 December 2012 and 31 December 2015 subject to 12 months notice and  €155,000 penalty at the first break option and €80,000 at the second break option.</v>
          </cell>
          <cell r="EW22" t="str">
            <v>Warehouse</v>
          </cell>
          <cell r="EX22">
            <v>15153</v>
          </cell>
          <cell r="EY22">
            <v>40</v>
          </cell>
          <cell r="EZ22">
            <v>606120</v>
          </cell>
          <cell r="FB22" t="str">
            <v>Office</v>
          </cell>
          <cell r="FC22">
            <v>770</v>
          </cell>
          <cell r="FD22">
            <v>70.840259740259739</v>
          </cell>
          <cell r="FE22">
            <v>54547</v>
          </cell>
          <cell r="FJ22">
            <v>0</v>
          </cell>
          <cell r="FO22">
            <v>0</v>
          </cell>
          <cell r="FT22">
            <v>0</v>
          </cell>
          <cell r="FV22">
            <v>15923</v>
          </cell>
          <cell r="FW22">
            <v>41.491364692583055</v>
          </cell>
          <cell r="FX22">
            <v>660667</v>
          </cell>
          <cell r="FY22">
            <v>660667</v>
          </cell>
          <cell r="FZ22">
            <v>6.4178145003305643E-3</v>
          </cell>
          <cell r="GB22">
            <v>0</v>
          </cell>
          <cell r="GC22">
            <v>0</v>
          </cell>
          <cell r="GD22">
            <v>0</v>
          </cell>
          <cell r="GE22">
            <v>0</v>
          </cell>
          <cell r="GF22">
            <v>0</v>
          </cell>
          <cell r="GG22">
            <v>0</v>
          </cell>
          <cell r="GH22">
            <v>0</v>
          </cell>
          <cell r="GI22">
            <v>0</v>
          </cell>
          <cell r="GJ22">
            <v>0</v>
          </cell>
          <cell r="GK22">
            <v>0</v>
          </cell>
          <cell r="GL22">
            <v>0</v>
          </cell>
          <cell r="GM22">
            <v>0</v>
          </cell>
          <cell r="GN22">
            <v>0</v>
          </cell>
          <cell r="GO22">
            <v>0</v>
          </cell>
          <cell r="GP22">
            <v>0</v>
          </cell>
          <cell r="GR22">
            <v>40359</v>
          </cell>
          <cell r="GS22">
            <v>656454</v>
          </cell>
          <cell r="GT22">
            <v>656454</v>
          </cell>
          <cell r="GU22">
            <v>660667</v>
          </cell>
          <cell r="GV22">
            <v>7.4914000000000005</v>
          </cell>
          <cell r="GW22">
            <v>7.4640000000000004</v>
          </cell>
          <cell r="GX22">
            <v>7.5</v>
          </cell>
          <cell r="GY22">
            <v>8800000</v>
          </cell>
          <cell r="GZ22">
            <v>0.1</v>
          </cell>
          <cell r="HA22">
            <v>8000000</v>
          </cell>
          <cell r="HC22">
            <v>40451</v>
          </cell>
          <cell r="HD22">
            <v>656454</v>
          </cell>
          <cell r="HE22">
            <v>656454</v>
          </cell>
          <cell r="HF22">
            <v>660667</v>
          </cell>
          <cell r="HG22">
            <v>7.4987000000000004</v>
          </cell>
          <cell r="HH22">
            <v>7.4714</v>
          </cell>
          <cell r="HI22">
            <v>7.5</v>
          </cell>
          <cell r="HJ22">
            <v>8760000</v>
          </cell>
          <cell r="HK22">
            <v>0.1</v>
          </cell>
          <cell r="HL22">
            <v>7960000</v>
          </cell>
          <cell r="HN22">
            <v>2490000</v>
          </cell>
          <cell r="HO22">
            <v>72.383720930232556</v>
          </cell>
          <cell r="HP22">
            <v>6270000</v>
          </cell>
          <cell r="HQ22">
            <v>40040</v>
          </cell>
          <cell r="HR22" t="str">
            <v>A modern logistics warehouse with a weighted average unexpired term of 2.25 years until the next break option.  No void on expiry. No change on Q2 2010.</v>
          </cell>
          <cell r="HT22" t="str">
            <v>photoWillebroek3.jpg</v>
          </cell>
          <cell r="HU22" t="str">
            <v>.jpg</v>
          </cell>
          <cell r="HV22" t="str">
            <v>Willebroek3</v>
          </cell>
          <cell r="HW22" t="str">
            <v>planWillebroek3.jpg</v>
          </cell>
          <cell r="HX22" t="str">
            <v>.jpg</v>
          </cell>
          <cell r="HY22" t="str">
            <v>Willebroek3</v>
          </cell>
          <cell r="IM22" t="str">
            <v>yes</v>
          </cell>
        </row>
        <row r="23">
          <cell r="A23">
            <v>3</v>
          </cell>
          <cell r="B23" t="str">
            <v>3, Czech Republic, Prague D1 West Dist.Ctr. #4</v>
          </cell>
          <cell r="C23" t="str">
            <v>pra00204</v>
          </cell>
          <cell r="D23" t="str">
            <v>Prague D1 West Dist.Ctr. #4</v>
          </cell>
          <cell r="E23" t="str">
            <v>Zděbradská 92</v>
          </cell>
          <cell r="F23" t="str">
            <v>Ricany-Jazlovice</v>
          </cell>
          <cell r="G23" t="str">
            <v>CZ 251 01</v>
          </cell>
          <cell r="H23" t="str">
            <v>Czech Republic</v>
          </cell>
          <cell r="I23" t="str">
            <v>cz023</v>
          </cell>
          <cell r="J23" t="str">
            <v>Prologis Czech Republic VI s.r.o.</v>
          </cell>
          <cell r="K23" t="str">
            <v>A modern logistics warehouse constructed in 2006 and accommodating a total area of 10,065 sq m including offices of 299.5 sq m.  Reinforced concrete framed structure with a 10 m minimum eaves height.</v>
          </cell>
          <cell r="L23">
            <v>2006</v>
          </cell>
          <cell r="M23">
            <v>27</v>
          </cell>
          <cell r="N23">
            <v>372.77777777777777</v>
          </cell>
          <cell r="O23">
            <v>10</v>
          </cell>
          <cell r="P23" t="str">
            <v>Yes</v>
          </cell>
          <cell r="Q23" t="str">
            <v>Freehold</v>
          </cell>
          <cell r="R23">
            <v>0</v>
          </cell>
          <cell r="S23">
            <v>27629</v>
          </cell>
          <cell r="T23">
            <v>0.36429114336385682</v>
          </cell>
          <cell r="V23" t="str">
            <v xml:space="preserve">Situated approximately 16 km southeast of Prague, the Capital of the Czech Republic in an established industrial location. The park is located close to Exit 11 of the D1 highway and has a frontage directly facing the road, which link Prague to Brno (200 km), the country’s second largest City. </v>
          </cell>
          <cell r="W23" t="str">
            <v xml:space="preserve">A modern logistics warehouse located approximately 16 km southeast of Prague, the Capital of the Czech Republic in an established industrial location. The park is located close to Exit 11 of the D1 highway and has a frontage directly facing the road, which link Prague to Brno (200 km), the country’s second largest City. </v>
          </cell>
          <cell r="Y23" t="str">
            <v>Euro</v>
          </cell>
          <cell r="Z23" t="str">
            <v>€</v>
          </cell>
          <cell r="AA23" t="str">
            <v>Land &amp; Buildings</v>
          </cell>
          <cell r="AB23" t="str">
            <v>Schachermayer, spol. s r.o.</v>
          </cell>
          <cell r="AC23" t="str">
            <v>3PL/Warehousing/Transportation</v>
          </cell>
          <cell r="AD23">
            <v>2607</v>
          </cell>
          <cell r="AE23">
            <v>39244</v>
          </cell>
          <cell r="AF23">
            <v>41061</v>
          </cell>
          <cell r="AG23">
            <v>41061</v>
          </cell>
          <cell r="AH23">
            <v>1.6700889801505818</v>
          </cell>
          <cell r="AI23">
            <v>1.6700889801505818</v>
          </cell>
          <cell r="AJ23">
            <v>154330</v>
          </cell>
          <cell r="AK23">
            <v>59.198312236286917</v>
          </cell>
          <cell r="AL23">
            <v>0</v>
          </cell>
          <cell r="AM23">
            <v>0</v>
          </cell>
          <cell r="AO23" t="str">
            <v>Direct Parcel Distribution CZ, s.r.o.</v>
          </cell>
          <cell r="AP23" t="str">
            <v>3PL/Warehousing/Transportation</v>
          </cell>
          <cell r="AQ23">
            <v>2597</v>
          </cell>
          <cell r="AR23">
            <v>39356</v>
          </cell>
          <cell r="AS23">
            <v>40452</v>
          </cell>
          <cell r="AT23">
            <v>40452</v>
          </cell>
          <cell r="AU23">
            <v>2.7378507871321013E-3</v>
          </cell>
          <cell r="AV23">
            <v>2.7378507871321013E-3</v>
          </cell>
          <cell r="AW23">
            <v>138862</v>
          </cell>
          <cell r="AX23">
            <v>53.470157874470544</v>
          </cell>
          <cell r="AY23">
            <v>0</v>
          </cell>
          <cell r="AZ23">
            <v>0</v>
          </cell>
          <cell r="BB23" t="str">
            <v>DHL Solutions s.r.o.</v>
          </cell>
          <cell r="BC23" t="str">
            <v>3PL/Warehousing/Transportation</v>
          </cell>
          <cell r="BD23">
            <v>2712</v>
          </cell>
          <cell r="BE23">
            <v>39722</v>
          </cell>
          <cell r="BF23">
            <v>40817</v>
          </cell>
          <cell r="BG23">
            <v>40817</v>
          </cell>
          <cell r="BH23">
            <v>1.0020533880903491</v>
          </cell>
          <cell r="BI23">
            <v>1.0020533880903491</v>
          </cell>
          <cell r="BJ23">
            <v>127584</v>
          </cell>
          <cell r="BK23">
            <v>47.044247787610622</v>
          </cell>
          <cell r="BL23">
            <v>0</v>
          </cell>
          <cell r="BM23">
            <v>0</v>
          </cell>
          <cell r="BO23" t="str">
            <v>Duke Manufacturing C.R. s.r.o.</v>
          </cell>
          <cell r="BP23" t="str">
            <v>Other</v>
          </cell>
          <cell r="BQ23">
            <v>2149</v>
          </cell>
          <cell r="BR23">
            <v>40186</v>
          </cell>
          <cell r="BS23">
            <v>42216</v>
          </cell>
          <cell r="BT23">
            <v>42216</v>
          </cell>
          <cell r="BU23">
            <v>4.8323066392881584</v>
          </cell>
          <cell r="BV23">
            <v>4.8323066392881584</v>
          </cell>
          <cell r="BW23">
            <v>101064.24</v>
          </cell>
          <cell r="BX23">
            <v>47.028496975337369</v>
          </cell>
          <cell r="BY23">
            <v>-101052.24</v>
          </cell>
          <cell r="BZ23">
            <v>0</v>
          </cell>
          <cell r="CB23">
            <v>0</v>
          </cell>
          <cell r="CD23">
            <v>0</v>
          </cell>
          <cell r="CE23">
            <v>0</v>
          </cell>
          <cell r="CF23">
            <v>0</v>
          </cell>
          <cell r="CG23">
            <v>0</v>
          </cell>
          <cell r="CH23">
            <v>0</v>
          </cell>
          <cell r="CI23">
            <v>0</v>
          </cell>
          <cell r="CJ23">
            <v>0</v>
          </cell>
          <cell r="CK23">
            <v>0</v>
          </cell>
          <cell r="CL23">
            <v>0</v>
          </cell>
          <cell r="CM23">
            <v>0</v>
          </cell>
          <cell r="CO23">
            <v>0</v>
          </cell>
          <cell r="CQ23">
            <v>0</v>
          </cell>
          <cell r="CR23">
            <v>0</v>
          </cell>
          <cell r="CS23">
            <v>0</v>
          </cell>
          <cell r="CT23">
            <v>0</v>
          </cell>
          <cell r="CU23">
            <v>0</v>
          </cell>
          <cell r="CV23">
            <v>0</v>
          </cell>
          <cell r="CW23">
            <v>0</v>
          </cell>
          <cell r="CX23">
            <v>0</v>
          </cell>
          <cell r="CY23">
            <v>0</v>
          </cell>
          <cell r="CZ23">
            <v>0</v>
          </cell>
          <cell r="DB23">
            <v>0</v>
          </cell>
          <cell r="DD23">
            <v>0</v>
          </cell>
          <cell r="DE23">
            <v>0</v>
          </cell>
          <cell r="DF23">
            <v>0</v>
          </cell>
          <cell r="DG23">
            <v>0</v>
          </cell>
          <cell r="DH23">
            <v>0</v>
          </cell>
          <cell r="DI23">
            <v>0</v>
          </cell>
          <cell r="DJ23">
            <v>0</v>
          </cell>
          <cell r="DK23">
            <v>0</v>
          </cell>
          <cell r="DL23">
            <v>0</v>
          </cell>
          <cell r="DM23">
            <v>0</v>
          </cell>
          <cell r="DO23">
            <v>0</v>
          </cell>
          <cell r="DQ23">
            <v>0</v>
          </cell>
          <cell r="DR23">
            <v>0</v>
          </cell>
          <cell r="DS23">
            <v>0</v>
          </cell>
          <cell r="DT23">
            <v>0</v>
          </cell>
          <cell r="DU23">
            <v>0</v>
          </cell>
          <cell r="DV23">
            <v>0</v>
          </cell>
          <cell r="DW23">
            <v>0</v>
          </cell>
          <cell r="DX23">
            <v>0</v>
          </cell>
          <cell r="DY23">
            <v>0</v>
          </cell>
          <cell r="DZ23">
            <v>0</v>
          </cell>
          <cell r="EB23">
            <v>0</v>
          </cell>
          <cell r="ED23">
            <v>0</v>
          </cell>
          <cell r="EE23">
            <v>0</v>
          </cell>
          <cell r="EF23">
            <v>0</v>
          </cell>
          <cell r="EG23">
            <v>0</v>
          </cell>
          <cell r="EH23">
            <v>0</v>
          </cell>
          <cell r="EI23">
            <v>0</v>
          </cell>
          <cell r="EJ23">
            <v>0</v>
          </cell>
          <cell r="EK23">
            <v>0</v>
          </cell>
          <cell r="EL23">
            <v>0</v>
          </cell>
          <cell r="EM23">
            <v>0</v>
          </cell>
          <cell r="EN23">
            <v>0</v>
          </cell>
          <cell r="EO23">
            <v>10065</v>
          </cell>
          <cell r="EP23">
            <v>420788</v>
          </cell>
          <cell r="EQ23">
            <v>420788</v>
          </cell>
          <cell r="ER23">
            <v>1.675502052420053</v>
          </cell>
          <cell r="ES23">
            <v>1.675502052420053</v>
          </cell>
          <cell r="ET23" t="str">
            <v>Part let to Schachermayer spol. s r.o. for a term of 5 years from 11 June 2007 with a break option as at 1 June 2010, part let to Direct Parcel Distribution CZ s.r.o. for a term of 5 years from 1 October 2007 with a break option as at 1 October 2010, part let to DHL Logistics for a term of 3 years from 1 October 2008, part indemnified by PLD for 2 years 10 months from 24 September 2007 and part let to Duke Manufacturing CR s.r.o. for 5 years from 1 August 2010.</v>
          </cell>
          <cell r="EU23" t="str">
            <v xml:space="preserve">Schachermayer - the rent for WH space has been reduced to €4.03 per sqm per month (after indexation €4.05) , ie the difference between contracted indexed and reduced indexed rent is €12,531 p.a. DPD - the rent for WH space has been reduced to €3.97 per sqm per month, ie the difference between contracted and redcuced rent is €8,725 p.a. </v>
          </cell>
          <cell r="EW23" t="str">
            <v>Warehouse</v>
          </cell>
          <cell r="EX23">
            <v>9529.5</v>
          </cell>
          <cell r="EY23">
            <v>46.8</v>
          </cell>
          <cell r="EZ23">
            <v>445980.6</v>
          </cell>
          <cell r="FB23" t="str">
            <v>Office</v>
          </cell>
          <cell r="FC23">
            <v>535.5</v>
          </cell>
          <cell r="FD23">
            <v>96</v>
          </cell>
          <cell r="FE23">
            <v>51408</v>
          </cell>
          <cell r="FG23">
            <v>0</v>
          </cell>
          <cell r="FJ23">
            <v>0</v>
          </cell>
          <cell r="FL23">
            <v>0</v>
          </cell>
          <cell r="FO23">
            <v>0</v>
          </cell>
          <cell r="FQ23">
            <v>0</v>
          </cell>
          <cell r="FT23">
            <v>0</v>
          </cell>
          <cell r="FV23">
            <v>10065</v>
          </cell>
          <cell r="FW23">
            <v>49.41758569299553</v>
          </cell>
          <cell r="FX23">
            <v>497388</v>
          </cell>
          <cell r="FY23">
            <v>497388</v>
          </cell>
          <cell r="FZ23">
            <v>0.18203941177029764</v>
          </cell>
          <cell r="GB23">
            <v>0</v>
          </cell>
          <cell r="GC23">
            <v>0</v>
          </cell>
          <cell r="GD23">
            <v>0</v>
          </cell>
          <cell r="GE23">
            <v>0</v>
          </cell>
          <cell r="GF23">
            <v>0</v>
          </cell>
          <cell r="GG23">
            <v>0</v>
          </cell>
          <cell r="GH23">
            <v>0</v>
          </cell>
          <cell r="GI23">
            <v>0</v>
          </cell>
          <cell r="GJ23">
            <v>4973.88</v>
          </cell>
          <cell r="GK23">
            <v>1.1820394117702977E-2</v>
          </cell>
          <cell r="GL23">
            <v>0</v>
          </cell>
          <cell r="GM23">
            <v>0</v>
          </cell>
          <cell r="GN23">
            <v>4974</v>
          </cell>
          <cell r="GO23">
            <v>1.1820679296938126E-2</v>
          </cell>
          <cell r="GP23">
            <v>4974</v>
          </cell>
          <cell r="GR23">
            <v>40359</v>
          </cell>
          <cell r="GS23">
            <v>567470</v>
          </cell>
          <cell r="GT23">
            <v>562496</v>
          </cell>
          <cell r="GU23">
            <v>497388</v>
          </cell>
          <cell r="GV23">
            <v>10.076600000000001</v>
          </cell>
          <cell r="GW23">
            <v>8.8211000000000013</v>
          </cell>
          <cell r="GX23">
            <v>8.6247000000000007</v>
          </cell>
          <cell r="GY23">
            <v>5580000</v>
          </cell>
          <cell r="GZ23">
            <v>1.4999999999999999E-2</v>
          </cell>
          <cell r="HA23">
            <v>5500000</v>
          </cell>
          <cell r="HC23">
            <v>40451</v>
          </cell>
          <cell r="HD23">
            <v>420788</v>
          </cell>
          <cell r="HE23">
            <v>415814</v>
          </cell>
          <cell r="HF23">
            <v>497388</v>
          </cell>
          <cell r="HG23">
            <v>7.5863000000000005</v>
          </cell>
          <cell r="HH23">
            <v>8.9839000000000002</v>
          </cell>
          <cell r="HI23">
            <v>8.6643000000000008</v>
          </cell>
          <cell r="HJ23">
            <v>5480000</v>
          </cell>
          <cell r="HK23">
            <v>1.4999999999999999E-2</v>
          </cell>
          <cell r="HL23">
            <v>5400000</v>
          </cell>
          <cell r="HN23">
            <v>1380000</v>
          </cell>
          <cell r="HO23">
            <v>49.94751891128886</v>
          </cell>
          <cell r="HP23">
            <v>4100000</v>
          </cell>
          <cell r="HQ23">
            <v>39326</v>
          </cell>
          <cell r="HR23" t="str">
            <v>A fully let logistics warehouse with 2,149 sq m indemnified by PLD.  The property has a weighted average unexpired term of 1.68 years.  4 month vacancy and 3 months rent free on all tenancies. New lease in place to Duke Manufacturing with rent free incentive.</v>
          </cell>
          <cell r="HT23" t="str">
            <v>photoPrague4.jpg</v>
          </cell>
          <cell r="HU23" t="str">
            <v>.jpg</v>
          </cell>
          <cell r="HV23" t="str">
            <v>Prague4</v>
          </cell>
          <cell r="HW23" t="str">
            <v>planPrague4.jpg</v>
          </cell>
          <cell r="HX23" t="str">
            <v>.jpg</v>
          </cell>
          <cell r="HY23" t="str">
            <v>Prague4</v>
          </cell>
          <cell r="IA23">
            <v>7750000</v>
          </cell>
          <cell r="IB23">
            <v>7750000</v>
          </cell>
          <cell r="IC23">
            <v>7750000</v>
          </cell>
          <cell r="ID23">
            <v>7750000</v>
          </cell>
          <cell r="IE23">
            <v>6010000</v>
          </cell>
          <cell r="IF23">
            <v>5480000</v>
          </cell>
          <cell r="IM23" t="str">
            <v>yes</v>
          </cell>
        </row>
        <row r="24">
          <cell r="A24">
            <v>4</v>
          </cell>
          <cell r="B24" t="str">
            <v>4, Czech Republic, Uzice Dist.Ctr. #2</v>
          </cell>
          <cell r="C24" t="str">
            <v>uzi00102</v>
          </cell>
          <cell r="D24" t="str">
            <v>Uzice Dist.Ctr. #2</v>
          </cell>
          <cell r="E24" t="str">
            <v>Úžice 268</v>
          </cell>
          <cell r="F24" t="str">
            <v>Úžice</v>
          </cell>
          <cell r="G24" t="str">
            <v>277 45</v>
          </cell>
          <cell r="H24" t="str">
            <v>Czech Republic</v>
          </cell>
          <cell r="I24" t="str">
            <v>cz050</v>
          </cell>
          <cell r="J24" t="str">
            <v>ProLogis Czech Republic XIX S.r.o</v>
          </cell>
          <cell r="K24" t="str">
            <v>Modern logistics warehouse with the total lettable area of 25,383 sq m and a site area of 56,616 sq m including 72 parking spaces and 36 parking spaces for trucks. The property was completed on 3rd August 2007 and consists of a reinforced concrete structure, with insulated corrugated metal panels or insulated sandwich panels, peripheral prefabricated concrete panels up to 4.15 metres at docks and 2.2 m at perimeter and a galvanized corrugated roof deck.</v>
          </cell>
          <cell r="L24">
            <v>2007</v>
          </cell>
          <cell r="M24">
            <v>32</v>
          </cell>
          <cell r="N24">
            <v>793.21875</v>
          </cell>
          <cell r="O24">
            <v>10</v>
          </cell>
          <cell r="P24" t="str">
            <v>Yes</v>
          </cell>
          <cell r="Q24" t="str">
            <v>Freehold</v>
          </cell>
          <cell r="R24">
            <v>0</v>
          </cell>
          <cell r="S24">
            <v>56616</v>
          </cell>
          <cell r="T24">
            <v>0.44833615938957183</v>
          </cell>
          <cell r="V24" t="str">
            <v xml:space="preserve">Located within the ProLogis Park Uzice approximately 25 km north-west of Prague city centre. The property has good access via Junction 9 of the D8 Motorway and is also highly visible from the motorway which forms a major route linking Prague to the South and Germany to the North. </v>
          </cell>
          <cell r="W24" t="str">
            <v xml:space="preserve">Modern logistics warehouse located within the ProLogis Park Uzice approximately 25 km north-west of Prague city centre. The property has good access via Junction 9 of the D8 Motorway and is also highly visible from the motorway which forms a major route linking Prague to the South and Germany to the North. </v>
          </cell>
          <cell r="Y24" t="str">
            <v>Euro</v>
          </cell>
          <cell r="Z24" t="str">
            <v>€</v>
          </cell>
          <cell r="AA24" t="str">
            <v>Land &amp; Buildings</v>
          </cell>
          <cell r="AB24" t="str">
            <v>FIEGE s.r.o.</v>
          </cell>
          <cell r="AC24" t="str">
            <v>3PL/Warehousing/Transportation</v>
          </cell>
          <cell r="AD24">
            <v>12681</v>
          </cell>
          <cell r="AE24">
            <v>39661</v>
          </cell>
          <cell r="AF24">
            <v>41121</v>
          </cell>
          <cell r="AG24">
            <v>41121</v>
          </cell>
          <cell r="AH24">
            <v>1.8343600273785079</v>
          </cell>
          <cell r="AI24">
            <v>1.8343600273785079</v>
          </cell>
          <cell r="AJ24">
            <v>590016</v>
          </cell>
          <cell r="AK24">
            <v>46.52756091790868</v>
          </cell>
          <cell r="AL24">
            <v>0</v>
          </cell>
          <cell r="AM24">
            <v>0</v>
          </cell>
          <cell r="AO24" t="str">
            <v>Antalis s.r.o.</v>
          </cell>
          <cell r="AP24" t="str">
            <v>Wholesale/Distributor</v>
          </cell>
          <cell r="AQ24">
            <v>12702</v>
          </cell>
          <cell r="AR24">
            <v>39881</v>
          </cell>
          <cell r="AS24">
            <v>41707</v>
          </cell>
          <cell r="AT24">
            <v>41707</v>
          </cell>
          <cell r="AU24">
            <v>3.4387405886379194</v>
          </cell>
          <cell r="AV24">
            <v>3.4387405886379194</v>
          </cell>
          <cell r="AW24">
            <v>577998.24</v>
          </cell>
          <cell r="AX24">
            <v>45.504506376948513</v>
          </cell>
          <cell r="AY24">
            <v>0</v>
          </cell>
          <cell r="AZ24">
            <v>0</v>
          </cell>
          <cell r="BB24">
            <v>0</v>
          </cell>
          <cell r="BD24">
            <v>0</v>
          </cell>
          <cell r="BE24">
            <v>0</v>
          </cell>
          <cell r="BF24">
            <v>0</v>
          </cell>
          <cell r="BG24">
            <v>0</v>
          </cell>
          <cell r="BH24">
            <v>0</v>
          </cell>
          <cell r="BI24">
            <v>0</v>
          </cell>
          <cell r="BJ24">
            <v>0</v>
          </cell>
          <cell r="BK24">
            <v>0</v>
          </cell>
          <cell r="BL24">
            <v>0</v>
          </cell>
          <cell r="BM24">
            <v>0</v>
          </cell>
          <cell r="BO24">
            <v>0</v>
          </cell>
          <cell r="BQ24">
            <v>0</v>
          </cell>
          <cell r="BR24">
            <v>0</v>
          </cell>
          <cell r="BS24">
            <v>0</v>
          </cell>
          <cell r="BT24">
            <v>0</v>
          </cell>
          <cell r="BU24">
            <v>0</v>
          </cell>
          <cell r="BV24">
            <v>0</v>
          </cell>
          <cell r="BW24">
            <v>0</v>
          </cell>
          <cell r="BX24">
            <v>0</v>
          </cell>
          <cell r="BY24">
            <v>0</v>
          </cell>
          <cell r="BZ24">
            <v>0</v>
          </cell>
          <cell r="CB24">
            <v>0</v>
          </cell>
          <cell r="CD24">
            <v>0</v>
          </cell>
          <cell r="CE24">
            <v>0</v>
          </cell>
          <cell r="CF24">
            <v>0</v>
          </cell>
          <cell r="CG24">
            <v>0</v>
          </cell>
          <cell r="CH24">
            <v>0</v>
          </cell>
          <cell r="CI24">
            <v>0</v>
          </cell>
          <cell r="CJ24">
            <v>0</v>
          </cell>
          <cell r="CK24">
            <v>0</v>
          </cell>
          <cell r="CL24">
            <v>0</v>
          </cell>
          <cell r="CM24">
            <v>0</v>
          </cell>
          <cell r="CO24">
            <v>0</v>
          </cell>
          <cell r="CQ24">
            <v>0</v>
          </cell>
          <cell r="CR24">
            <v>0</v>
          </cell>
          <cell r="CS24">
            <v>0</v>
          </cell>
          <cell r="CT24">
            <v>0</v>
          </cell>
          <cell r="CU24">
            <v>0</v>
          </cell>
          <cell r="CV24">
            <v>0</v>
          </cell>
          <cell r="CW24">
            <v>0</v>
          </cell>
          <cell r="CX24">
            <v>0</v>
          </cell>
          <cell r="CY24">
            <v>0</v>
          </cell>
          <cell r="CZ24">
            <v>0</v>
          </cell>
          <cell r="DB24">
            <v>0</v>
          </cell>
          <cell r="DD24">
            <v>0</v>
          </cell>
          <cell r="DE24">
            <v>0</v>
          </cell>
          <cell r="DF24">
            <v>0</v>
          </cell>
          <cell r="DG24">
            <v>0</v>
          </cell>
          <cell r="DH24">
            <v>0</v>
          </cell>
          <cell r="DI24">
            <v>0</v>
          </cell>
          <cell r="DJ24">
            <v>0</v>
          </cell>
          <cell r="DK24">
            <v>0</v>
          </cell>
          <cell r="DL24">
            <v>0</v>
          </cell>
          <cell r="DM24">
            <v>0</v>
          </cell>
          <cell r="DO24">
            <v>0</v>
          </cell>
          <cell r="DQ24">
            <v>0</v>
          </cell>
          <cell r="DR24">
            <v>0</v>
          </cell>
          <cell r="DS24">
            <v>0</v>
          </cell>
          <cell r="DT24">
            <v>0</v>
          </cell>
          <cell r="DU24">
            <v>0</v>
          </cell>
          <cell r="DV24">
            <v>0</v>
          </cell>
          <cell r="DW24">
            <v>0</v>
          </cell>
          <cell r="DX24">
            <v>0</v>
          </cell>
          <cell r="DY24">
            <v>0</v>
          </cell>
          <cell r="DZ24">
            <v>0</v>
          </cell>
          <cell r="EB24">
            <v>0</v>
          </cell>
          <cell r="ED24">
            <v>0</v>
          </cell>
          <cell r="EE24">
            <v>0</v>
          </cell>
          <cell r="EF24">
            <v>0</v>
          </cell>
          <cell r="EG24">
            <v>0</v>
          </cell>
          <cell r="EH24">
            <v>0</v>
          </cell>
          <cell r="EI24">
            <v>0</v>
          </cell>
          <cell r="EJ24">
            <v>0</v>
          </cell>
          <cell r="EK24">
            <v>0</v>
          </cell>
          <cell r="EL24">
            <v>0</v>
          </cell>
          <cell r="EM24">
            <v>0</v>
          </cell>
          <cell r="EN24">
            <v>0</v>
          </cell>
          <cell r="EO24">
            <v>25383</v>
          </cell>
          <cell r="EP24">
            <v>1168014.24</v>
          </cell>
          <cell r="EQ24">
            <v>1168014.24</v>
          </cell>
          <cell r="ER24">
            <v>2.6282965299832637</v>
          </cell>
          <cell r="ES24">
            <v>2.6282965299832637</v>
          </cell>
          <cell r="ET24" t="str">
            <v>Part let to Fiege for 4 years from 1 August 2008 with a break option as at 1 August 2011 at a two months rent penalty and part let to Antalis for 5 years from 9 March 2009.</v>
          </cell>
          <cell r="EW24" t="str">
            <v>Warehouse</v>
          </cell>
          <cell r="EX24">
            <v>25118</v>
          </cell>
          <cell r="EY24">
            <v>42</v>
          </cell>
          <cell r="EZ24">
            <v>1054956</v>
          </cell>
          <cell r="FB24" t="str">
            <v>Office</v>
          </cell>
          <cell r="FC24">
            <v>265</v>
          </cell>
          <cell r="FD24">
            <v>102</v>
          </cell>
          <cell r="FE24">
            <v>27030</v>
          </cell>
          <cell r="FG24">
            <v>0</v>
          </cell>
          <cell r="FJ24">
            <v>0</v>
          </cell>
          <cell r="FL24">
            <v>0</v>
          </cell>
          <cell r="FO24">
            <v>0</v>
          </cell>
          <cell r="FQ24">
            <v>0</v>
          </cell>
          <cell r="FT24">
            <v>0</v>
          </cell>
          <cell r="FV24">
            <v>25383</v>
          </cell>
          <cell r="FW24">
            <v>42.626403498404443</v>
          </cell>
          <cell r="FX24">
            <v>1081986</v>
          </cell>
          <cell r="FY24">
            <v>1081986</v>
          </cell>
          <cell r="FZ24">
            <v>-7.3653417102175045E-2</v>
          </cell>
          <cell r="GC24">
            <v>0</v>
          </cell>
          <cell r="GE24">
            <v>0</v>
          </cell>
          <cell r="GG24">
            <v>0</v>
          </cell>
          <cell r="GI24">
            <v>0</v>
          </cell>
          <cell r="GJ24">
            <v>10819.86</v>
          </cell>
          <cell r="GK24">
            <v>9.2634658289782509E-3</v>
          </cell>
          <cell r="GM24">
            <v>0</v>
          </cell>
          <cell r="GN24">
            <v>10820</v>
          </cell>
          <cell r="GO24">
            <v>9.2635856905306218E-3</v>
          </cell>
          <cell r="GP24">
            <v>10820</v>
          </cell>
          <cell r="GR24">
            <v>40359</v>
          </cell>
          <cell r="GS24">
            <v>1168014</v>
          </cell>
          <cell r="GT24">
            <v>1157194</v>
          </cell>
          <cell r="GU24">
            <v>1081986</v>
          </cell>
          <cell r="GV24">
            <v>9.5806000000000004</v>
          </cell>
          <cell r="GW24">
            <v>8.8682999999999996</v>
          </cell>
          <cell r="GX24">
            <v>8.6240000000000006</v>
          </cell>
          <cell r="GY24">
            <v>12080000</v>
          </cell>
          <cell r="GZ24">
            <v>1.4999999999999999E-2</v>
          </cell>
          <cell r="HA24">
            <v>11900000</v>
          </cell>
          <cell r="HC24">
            <v>40451</v>
          </cell>
          <cell r="HD24">
            <v>1168014</v>
          </cell>
          <cell r="HE24">
            <v>1157194</v>
          </cell>
          <cell r="HF24">
            <v>1081986</v>
          </cell>
          <cell r="HG24">
            <v>9.5808999999999997</v>
          </cell>
          <cell r="HH24">
            <v>8.8686000000000007</v>
          </cell>
          <cell r="HI24">
            <v>8.6044999999999998</v>
          </cell>
          <cell r="HJ24">
            <v>12080000</v>
          </cell>
          <cell r="HK24">
            <v>1.4999999999999999E-2</v>
          </cell>
          <cell r="HL24">
            <v>11900000</v>
          </cell>
          <cell r="HN24">
            <v>2500000</v>
          </cell>
          <cell r="HO24">
            <v>44.157128726861664</v>
          </cell>
          <cell r="HP24">
            <v>9580000</v>
          </cell>
          <cell r="HQ24">
            <v>39918</v>
          </cell>
          <cell r="HR24" t="str">
            <v>A modern logistics warehgouse let for a further 2.63 years until the next break option.  4 months expiry void plus 3 months rent free. No change since Q2 2010.</v>
          </cell>
          <cell r="HT24" t="str">
            <v>photoUzice2.jpg</v>
          </cell>
          <cell r="HU24" t="str">
            <v>.jpg</v>
          </cell>
          <cell r="HV24" t="str">
            <v>Uzice2</v>
          </cell>
          <cell r="HW24" t="str">
            <v>planUzice.jpg</v>
          </cell>
          <cell r="HX24" t="str">
            <v>.jpg</v>
          </cell>
          <cell r="HY24" t="str">
            <v>Uzice</v>
          </cell>
          <cell r="IM24" t="str">
            <v>yes</v>
          </cell>
        </row>
        <row r="25">
          <cell r="A25">
            <v>5</v>
          </cell>
          <cell r="B25" t="str">
            <v>5, France, Clesud Dist.Ctr. #7 &amp; #8</v>
          </cell>
          <cell r="C25" t="str">
            <v>mfr00207</v>
          </cell>
          <cell r="D25" t="str">
            <v>Clesud Dist.Ctr. #7 &amp; #8</v>
          </cell>
          <cell r="E25" t="str">
            <v>Zac de Clésud</v>
          </cell>
          <cell r="F25" t="str">
            <v>Grans</v>
          </cell>
          <cell r="G25" t="str">
            <v xml:space="preserve"> 13140</v>
          </cell>
          <cell r="H25" t="str">
            <v>France</v>
          </cell>
          <cell r="I25" t="str">
            <v>fr125</v>
          </cell>
          <cell r="J25" t="str">
            <v>ProLogis France XLVI Eurl</v>
          </cell>
          <cell r="K25" t="str">
            <v xml:space="preserve">A rectangular shaped, freestanding distribution warehouse, with a total lettable floor area of 58,029 sq m. The building was delivered in July 2009.  The structural frame is of reinforced concrete and the walls are of a mixture of reinforced concrete panels and single skin steel cladding.  The floors are made of in situ cast concrete with a dustproof finish.  The roof of the warehouse is of a steel panel construction sealed with a PVC membrane and asphalt waterproofing. </v>
          </cell>
          <cell r="L25">
            <v>2009</v>
          </cell>
          <cell r="M25">
            <v>77</v>
          </cell>
          <cell r="N25">
            <v>753.61870129870124</v>
          </cell>
          <cell r="O25">
            <v>9.9499999999999993</v>
          </cell>
          <cell r="P25" t="str">
            <v>Yes</v>
          </cell>
          <cell r="Q25" t="str">
            <v>Freehold</v>
          </cell>
          <cell r="S25">
            <v>110360</v>
          </cell>
          <cell r="T25">
            <v>0.52581225081551286</v>
          </cell>
          <cell r="V25" t="str">
            <v>Situated within the Clésud ‘Zone d’Aménagement Concertée’ (ZAC) which covers part of the communes of Miramas and Grans in the département of Bouches du Rhône (13).  The zone has the benefit of being in relatively close proximity (10 kms) to the A54 motorway, complete with an interchange at junction 13.  The A54 motorway becomes the A7 at Salon to the east (direction Italy or Paris) and into the A9 at Nîmes to the west, permitting easy onward access to Spain.  This location can therefore easily service the whole of the southeast corner of France.</v>
          </cell>
          <cell r="W25" t="str">
            <v>A rectangular shaped, freestanding distribution warehouse located within the Clésud ‘Zone d’Aménagement Concertée’ (ZAC) which covers part of the communes of Miramas and Grans in the département of Bouches du Rhône (13).  The zone has the benefit of being in relatively close proximity (10 kms) to the A54 motorway, complete with an interchange at junction 13.  The A54 motorway becomes the A7 at Salon to the east (direction Italy or Paris) and into the A9 at Nîmes to the west, permitting easy onward access to Spain.</v>
          </cell>
          <cell r="Y25" t="str">
            <v>Euro</v>
          </cell>
          <cell r="Z25" t="str">
            <v>€</v>
          </cell>
          <cell r="AA25" t="str">
            <v>Land &amp; Buildings</v>
          </cell>
          <cell r="AB25" t="str">
            <v>Comasud (Point P)</v>
          </cell>
          <cell r="AC25" t="str">
            <v>Industrial Durables</v>
          </cell>
          <cell r="AD25">
            <v>38532</v>
          </cell>
          <cell r="AE25">
            <v>40026</v>
          </cell>
          <cell r="AF25">
            <v>43312</v>
          </cell>
          <cell r="AG25">
            <v>42216</v>
          </cell>
          <cell r="AH25">
            <v>7.8329911019849421</v>
          </cell>
          <cell r="AI25">
            <v>4.8323066392881584</v>
          </cell>
          <cell r="AJ25">
            <v>1593488</v>
          </cell>
          <cell r="AK25">
            <v>41.354925775978408</v>
          </cell>
          <cell r="AL25">
            <v>0</v>
          </cell>
          <cell r="AM25">
            <v>0</v>
          </cell>
          <cell r="AO25" t="str">
            <v>Manuf.Francaise des Pneum. Michelin</v>
          </cell>
          <cell r="AP25" t="str">
            <v>Automotive</v>
          </cell>
          <cell r="AQ25">
            <v>13189.64</v>
          </cell>
          <cell r="AR25">
            <v>40210</v>
          </cell>
          <cell r="AS25">
            <v>43496</v>
          </cell>
          <cell r="AT25">
            <v>41305</v>
          </cell>
          <cell r="AU25">
            <v>8.3367556468172488</v>
          </cell>
          <cell r="AV25">
            <v>2.3381245722108144</v>
          </cell>
          <cell r="AW25">
            <v>488015</v>
          </cell>
          <cell r="AX25">
            <v>36.999872627304462</v>
          </cell>
          <cell r="AY25">
            <v>0</v>
          </cell>
          <cell r="AZ25">
            <v>0</v>
          </cell>
          <cell r="BB25" t="str">
            <v>Veolog</v>
          </cell>
          <cell r="BC25" t="str">
            <v>3PL/Warehousing/Transportation</v>
          </cell>
          <cell r="BD25">
            <v>6307</v>
          </cell>
          <cell r="BE25">
            <v>40210</v>
          </cell>
          <cell r="BF25">
            <v>43496</v>
          </cell>
          <cell r="BG25">
            <v>41670</v>
          </cell>
          <cell r="BH25">
            <v>8.3367556468172488</v>
          </cell>
          <cell r="BI25">
            <v>3.3374401095140316</v>
          </cell>
          <cell r="BJ25">
            <v>233359</v>
          </cell>
          <cell r="BK25">
            <v>37</v>
          </cell>
          <cell r="BL25">
            <v>0</v>
          </cell>
          <cell r="BM25">
            <v>0</v>
          </cell>
          <cell r="BO25">
            <v>0</v>
          </cell>
          <cell r="BQ25">
            <v>0</v>
          </cell>
          <cell r="BR25">
            <v>0</v>
          </cell>
          <cell r="BS25">
            <v>0</v>
          </cell>
          <cell r="BT25">
            <v>0</v>
          </cell>
          <cell r="BU25">
            <v>0</v>
          </cell>
          <cell r="BV25">
            <v>0</v>
          </cell>
          <cell r="BW25">
            <v>0</v>
          </cell>
          <cell r="BX25">
            <v>0</v>
          </cell>
          <cell r="BY25">
            <v>0</v>
          </cell>
          <cell r="BZ25">
            <v>0</v>
          </cell>
          <cell r="CB25">
            <v>0</v>
          </cell>
          <cell r="CD25">
            <v>0</v>
          </cell>
          <cell r="CE25">
            <v>0</v>
          </cell>
          <cell r="CF25">
            <v>0</v>
          </cell>
          <cell r="CG25">
            <v>0</v>
          </cell>
          <cell r="CH25">
            <v>0</v>
          </cell>
          <cell r="CI25">
            <v>0</v>
          </cell>
          <cell r="CJ25">
            <v>0</v>
          </cell>
          <cell r="CK25">
            <v>0</v>
          </cell>
          <cell r="CL25">
            <v>0</v>
          </cell>
          <cell r="CM25">
            <v>0</v>
          </cell>
          <cell r="CO25">
            <v>0</v>
          </cell>
          <cell r="CQ25">
            <v>0</v>
          </cell>
          <cell r="CR25">
            <v>0</v>
          </cell>
          <cell r="CS25">
            <v>0</v>
          </cell>
          <cell r="CT25">
            <v>0</v>
          </cell>
          <cell r="CU25">
            <v>0</v>
          </cell>
          <cell r="CV25">
            <v>0</v>
          </cell>
          <cell r="CW25">
            <v>0</v>
          </cell>
          <cell r="CX25">
            <v>0</v>
          </cell>
          <cell r="CY25">
            <v>0</v>
          </cell>
          <cell r="CZ25">
            <v>0</v>
          </cell>
          <cell r="DB25">
            <v>0</v>
          </cell>
          <cell r="DD25">
            <v>0</v>
          </cell>
          <cell r="DE25">
            <v>0</v>
          </cell>
          <cell r="DF25">
            <v>0</v>
          </cell>
          <cell r="DG25">
            <v>0</v>
          </cell>
          <cell r="DH25">
            <v>0</v>
          </cell>
          <cell r="DI25">
            <v>0</v>
          </cell>
          <cell r="DJ25">
            <v>0</v>
          </cell>
          <cell r="DK25">
            <v>0</v>
          </cell>
          <cell r="DL25">
            <v>0</v>
          </cell>
          <cell r="DM25">
            <v>0</v>
          </cell>
          <cell r="DO25">
            <v>0</v>
          </cell>
          <cell r="DQ25">
            <v>0</v>
          </cell>
          <cell r="DR25">
            <v>0</v>
          </cell>
          <cell r="DS25">
            <v>0</v>
          </cell>
          <cell r="DT25">
            <v>0</v>
          </cell>
          <cell r="DU25">
            <v>0</v>
          </cell>
          <cell r="DV25">
            <v>0</v>
          </cell>
          <cell r="DW25">
            <v>0</v>
          </cell>
          <cell r="DX25">
            <v>0</v>
          </cell>
          <cell r="DY25">
            <v>0</v>
          </cell>
          <cell r="DZ25">
            <v>0</v>
          </cell>
          <cell r="EB25">
            <v>0</v>
          </cell>
          <cell r="ED25">
            <v>0</v>
          </cell>
          <cell r="EE25">
            <v>0</v>
          </cell>
          <cell r="EF25">
            <v>0</v>
          </cell>
          <cell r="EG25">
            <v>0</v>
          </cell>
          <cell r="EH25">
            <v>0</v>
          </cell>
          <cell r="EI25">
            <v>0</v>
          </cell>
          <cell r="EJ25">
            <v>0</v>
          </cell>
          <cell r="EK25">
            <v>0</v>
          </cell>
          <cell r="EL25">
            <v>0</v>
          </cell>
          <cell r="EM25">
            <v>0</v>
          </cell>
          <cell r="EN25">
            <v>0</v>
          </cell>
          <cell r="EO25">
            <v>58028.639999999999</v>
          </cell>
          <cell r="EP25">
            <v>2314862</v>
          </cell>
          <cell r="EQ25">
            <v>2314862</v>
          </cell>
          <cell r="ER25">
            <v>7.9899778445051703</v>
          </cell>
          <cell r="ES25">
            <v>4.1557916591354278</v>
          </cell>
          <cell r="ET25" t="str">
            <v>Part let (6 cells) to Comasud for a term of 9 years from 1 August 2009 until 31 July 2018 with a break option after the 6th year. Part let (2 cells) to Michelin for a term of 9 years from 1 February 2010 until 31 January 2019 with break options after the 2nd and 6th years. Michelin is granted 1 months rent free in February 2011 and 2 months rent free in Febraury 2012 if the tenant does not break. Part let (1 cell) to Veolog for a term of 9 years from 1 February 2010 until 31 January 2019 with a break option after the 6th year, subject to a penalty. Veolog is accorded 7 months rent free which is covered by a PLD indemnity.</v>
          </cell>
          <cell r="EW25" t="str">
            <v>Warehouse</v>
          </cell>
          <cell r="EX25">
            <v>55703.54</v>
          </cell>
          <cell r="EY25">
            <v>38</v>
          </cell>
          <cell r="EZ25">
            <v>2116734.52</v>
          </cell>
          <cell r="FB25" t="str">
            <v>Office</v>
          </cell>
          <cell r="FC25">
            <v>2256</v>
          </cell>
          <cell r="FD25">
            <v>80</v>
          </cell>
          <cell r="FE25">
            <v>180480</v>
          </cell>
          <cell r="FG25" t="str">
            <v>Technical</v>
          </cell>
          <cell r="FH25">
            <v>69.099999999999994</v>
          </cell>
          <cell r="FI25">
            <v>0</v>
          </cell>
          <cell r="FJ25">
            <v>0</v>
          </cell>
          <cell r="FL25" t="str">
            <v>Exterior storage</v>
          </cell>
          <cell r="FO25">
            <v>50000</v>
          </cell>
          <cell r="FT25">
            <v>0</v>
          </cell>
          <cell r="FV25">
            <v>58028.639999999999</v>
          </cell>
          <cell r="FW25">
            <v>40.44925057695648</v>
          </cell>
          <cell r="FX25">
            <v>2347215</v>
          </cell>
          <cell r="FY25">
            <v>2347215</v>
          </cell>
          <cell r="FZ25">
            <v>1.3976211108912756E-2</v>
          </cell>
          <cell r="GC25">
            <v>0</v>
          </cell>
          <cell r="GE25">
            <v>0</v>
          </cell>
          <cell r="GG25">
            <v>0</v>
          </cell>
          <cell r="GI25">
            <v>0</v>
          </cell>
          <cell r="GK25">
            <v>0</v>
          </cell>
          <cell r="GM25">
            <v>0</v>
          </cell>
          <cell r="GN25">
            <v>0</v>
          </cell>
          <cell r="GO25">
            <v>0</v>
          </cell>
          <cell r="GP25">
            <v>0</v>
          </cell>
          <cell r="GR25">
            <v>40359</v>
          </cell>
          <cell r="GS25">
            <v>2314862</v>
          </cell>
          <cell r="GT25">
            <v>2314862</v>
          </cell>
          <cell r="GU25">
            <v>2347215</v>
          </cell>
          <cell r="GV25">
            <v>7.9713000000000003</v>
          </cell>
          <cell r="GW25">
            <v>8.0827000000000009</v>
          </cell>
          <cell r="GX25">
            <v>8.001100000000001</v>
          </cell>
          <cell r="GY25">
            <v>28910000</v>
          </cell>
          <cell r="GZ25">
            <v>1.7999999999999999E-2</v>
          </cell>
          <cell r="HA25">
            <v>28400000</v>
          </cell>
          <cell r="HC25">
            <v>40451</v>
          </cell>
          <cell r="HD25">
            <v>2314862</v>
          </cell>
          <cell r="HE25">
            <v>2314862</v>
          </cell>
          <cell r="HF25">
            <v>2347215</v>
          </cell>
          <cell r="HG25">
            <v>7.8203000000000005</v>
          </cell>
          <cell r="HH25">
            <v>7.9296000000000006</v>
          </cell>
          <cell r="HI25">
            <v>7.8493000000000004</v>
          </cell>
          <cell r="HJ25">
            <v>29600000</v>
          </cell>
          <cell r="HK25">
            <v>1.7999999999999999E-2</v>
          </cell>
          <cell r="HL25">
            <v>29080000</v>
          </cell>
          <cell r="HN25">
            <v>4800000</v>
          </cell>
          <cell r="HO25">
            <v>43.494019572308808</v>
          </cell>
          <cell r="HP25">
            <v>24800000</v>
          </cell>
          <cell r="HQ25">
            <v>40132</v>
          </cell>
          <cell r="HR25" t="str">
            <v>A modern logistics warehouse multi let to 3 tenants with a weighted average unexpired term of 4.16 years until the next break option.  EY improved by 15 bps to 7.85%.</v>
          </cell>
          <cell r="HT25" t="str">
            <v>photoClesud7-8.jpg</v>
          </cell>
          <cell r="HU25" t="str">
            <v>.jpg</v>
          </cell>
          <cell r="HV25" t="str">
            <v>Clesud7-8</v>
          </cell>
          <cell r="HW25" t="str">
            <v>planClesud7-8.jpg</v>
          </cell>
          <cell r="HX25" t="str">
            <v>.jpg</v>
          </cell>
          <cell r="HY25" t="str">
            <v>Clesud7-8</v>
          </cell>
          <cell r="IM25" t="str">
            <v>yes</v>
          </cell>
        </row>
        <row r="26">
          <cell r="A26">
            <v>6</v>
          </cell>
          <cell r="B26" t="str">
            <v>6, France, Clesud Dist.Ctr. #9</v>
          </cell>
          <cell r="C26" t="str">
            <v>mfr00209</v>
          </cell>
          <cell r="D26" t="str">
            <v>Clesud Dist.Ctr. #9</v>
          </cell>
          <cell r="E26" t="str">
            <v>Zac de la Plateforme Clesud</v>
          </cell>
          <cell r="F26" t="str">
            <v>Miramas</v>
          </cell>
          <cell r="G26" t="str">
            <v>13450</v>
          </cell>
          <cell r="H26" t="str">
            <v>France</v>
          </cell>
          <cell r="I26" t="str">
            <v>fr147</v>
          </cell>
          <cell r="J26" t="str">
            <v>ProLogis France LV Eurl</v>
          </cell>
          <cell r="K26" t="str">
            <v>A modern logistics warehouse constructed in 2007 and accommodating a total area of 19,150 sq m including 893 sq m of office/ancillary plus a rail platform of 653 sq m. The property comprises a rectangular shaped, single storey, steel portal frame warehouse with a solid concrete floor and sprinklers throughout.  The rail-platform loading bay is also sprinklered, is well lit and the doors are equipped with a coach approach system.</v>
          </cell>
          <cell r="L26">
            <v>2007</v>
          </cell>
          <cell r="M26">
            <v>30</v>
          </cell>
          <cell r="N26">
            <v>638.33333333333337</v>
          </cell>
          <cell r="O26">
            <v>10.3</v>
          </cell>
          <cell r="P26" t="str">
            <v>Yes</v>
          </cell>
          <cell r="Q26" t="str">
            <v>Freehold</v>
          </cell>
          <cell r="R26">
            <v>0</v>
          </cell>
          <cell r="S26">
            <v>45430</v>
          </cell>
          <cell r="T26">
            <v>0.42152762491745543</v>
          </cell>
          <cell r="V26" t="str">
            <v>Situated within the Clésud ‘Zone d’Aménagement Concertée’ (ZAC). The zone has the benefit of being in close proximity (10km) to the A54 motorway, complete with a full interchange at junction 13. The A54 motorway runs into the A7 at Salon to the east (direction Italy or Paris) and into the A9 at Nîmes to the west, permitting easy onward access to Spain. It is also 45 km from Marseille.</v>
          </cell>
          <cell r="W26" t="str">
            <v>A modern logistics warehouse located within the Clésud ‘Zone d’Aménagement Concertée’ (ZAC). The zone has the benefit of being in close proximity (10km) to the A54 motorway, complete with a full interchange at junction 13. The A54 motorway runs into the A7 at Salon to the east (direction Italy or Paris) and into the A9 at Nîmes to the west, permitting easy onward access to Spain. It is also 45 km from Marseille.</v>
          </cell>
          <cell r="Y26" t="str">
            <v>Euro</v>
          </cell>
          <cell r="Z26" t="str">
            <v>€</v>
          </cell>
          <cell r="AA26" t="str">
            <v>Land &amp; Buildings</v>
          </cell>
          <cell r="AB26" t="str">
            <v>ID Logistics France</v>
          </cell>
          <cell r="AC26" t="str">
            <v>3PL/Warehousing/Transportation</v>
          </cell>
          <cell r="AD26">
            <v>19150</v>
          </cell>
          <cell r="AE26">
            <v>39479</v>
          </cell>
          <cell r="AF26">
            <v>40574</v>
          </cell>
          <cell r="AG26">
            <v>40574</v>
          </cell>
          <cell r="AH26">
            <v>0.33675564681724846</v>
          </cell>
          <cell r="AI26">
            <v>0.33675564681724846</v>
          </cell>
          <cell r="AJ26">
            <v>737158</v>
          </cell>
          <cell r="AK26">
            <v>38.49389033942559</v>
          </cell>
          <cell r="AL26">
            <v>0</v>
          </cell>
          <cell r="AM26">
            <v>0</v>
          </cell>
          <cell r="AO26">
            <v>0</v>
          </cell>
          <cell r="AQ26">
            <v>0</v>
          </cell>
          <cell r="AR26">
            <v>0</v>
          </cell>
          <cell r="AS26">
            <v>0</v>
          </cell>
          <cell r="AT26">
            <v>0</v>
          </cell>
          <cell r="AU26">
            <v>0</v>
          </cell>
          <cell r="AV26">
            <v>0</v>
          </cell>
          <cell r="AW26">
            <v>0</v>
          </cell>
          <cell r="AX26">
            <v>0</v>
          </cell>
          <cell r="AY26">
            <v>0</v>
          </cell>
          <cell r="AZ26">
            <v>0</v>
          </cell>
          <cell r="BB26">
            <v>0</v>
          </cell>
          <cell r="BD26">
            <v>0</v>
          </cell>
          <cell r="BE26">
            <v>0</v>
          </cell>
          <cell r="BF26">
            <v>0</v>
          </cell>
          <cell r="BG26">
            <v>0</v>
          </cell>
          <cell r="BH26">
            <v>0</v>
          </cell>
          <cell r="BI26">
            <v>0</v>
          </cell>
          <cell r="BJ26">
            <v>0</v>
          </cell>
          <cell r="BK26">
            <v>0</v>
          </cell>
          <cell r="BL26">
            <v>0</v>
          </cell>
          <cell r="BM26">
            <v>0</v>
          </cell>
          <cell r="BO26">
            <v>0</v>
          </cell>
          <cell r="BQ26">
            <v>0</v>
          </cell>
          <cell r="BR26">
            <v>0</v>
          </cell>
          <cell r="BS26">
            <v>0</v>
          </cell>
          <cell r="BT26">
            <v>0</v>
          </cell>
          <cell r="BU26">
            <v>0</v>
          </cell>
          <cell r="BV26">
            <v>0</v>
          </cell>
          <cell r="BW26">
            <v>0</v>
          </cell>
          <cell r="BX26">
            <v>0</v>
          </cell>
          <cell r="BY26">
            <v>0</v>
          </cell>
          <cell r="BZ26">
            <v>0</v>
          </cell>
          <cell r="CB26">
            <v>0</v>
          </cell>
          <cell r="CD26">
            <v>0</v>
          </cell>
          <cell r="CE26">
            <v>0</v>
          </cell>
          <cell r="CF26">
            <v>0</v>
          </cell>
          <cell r="CG26">
            <v>0</v>
          </cell>
          <cell r="CH26">
            <v>0</v>
          </cell>
          <cell r="CI26">
            <v>0</v>
          </cell>
          <cell r="CJ26">
            <v>0</v>
          </cell>
          <cell r="CK26">
            <v>0</v>
          </cell>
          <cell r="CL26">
            <v>0</v>
          </cell>
          <cell r="CM26">
            <v>0</v>
          </cell>
          <cell r="CO26">
            <v>0</v>
          </cell>
          <cell r="CQ26">
            <v>0</v>
          </cell>
          <cell r="CR26">
            <v>0</v>
          </cell>
          <cell r="CS26">
            <v>0</v>
          </cell>
          <cell r="CT26">
            <v>0</v>
          </cell>
          <cell r="CU26">
            <v>0</v>
          </cell>
          <cell r="CV26">
            <v>0</v>
          </cell>
          <cell r="CW26">
            <v>0</v>
          </cell>
          <cell r="CX26">
            <v>0</v>
          </cell>
          <cell r="CY26">
            <v>0</v>
          </cell>
          <cell r="CZ26">
            <v>0</v>
          </cell>
          <cell r="DB26">
            <v>0</v>
          </cell>
          <cell r="DD26">
            <v>0</v>
          </cell>
          <cell r="DE26">
            <v>0</v>
          </cell>
          <cell r="DF26">
            <v>0</v>
          </cell>
          <cell r="DG26">
            <v>0</v>
          </cell>
          <cell r="DH26">
            <v>0</v>
          </cell>
          <cell r="DI26">
            <v>0</v>
          </cell>
          <cell r="DJ26">
            <v>0</v>
          </cell>
          <cell r="DK26">
            <v>0</v>
          </cell>
          <cell r="DL26">
            <v>0</v>
          </cell>
          <cell r="DM26">
            <v>0</v>
          </cell>
          <cell r="DO26">
            <v>0</v>
          </cell>
          <cell r="DQ26">
            <v>0</v>
          </cell>
          <cell r="DR26">
            <v>0</v>
          </cell>
          <cell r="DS26">
            <v>0</v>
          </cell>
          <cell r="DT26">
            <v>0</v>
          </cell>
          <cell r="DU26">
            <v>0</v>
          </cell>
          <cell r="DV26">
            <v>0</v>
          </cell>
          <cell r="DW26">
            <v>0</v>
          </cell>
          <cell r="DX26">
            <v>0</v>
          </cell>
          <cell r="DY26">
            <v>0</v>
          </cell>
          <cell r="DZ26">
            <v>0</v>
          </cell>
          <cell r="EB26">
            <v>0</v>
          </cell>
          <cell r="ED26">
            <v>0</v>
          </cell>
          <cell r="EE26">
            <v>0</v>
          </cell>
          <cell r="EF26">
            <v>0</v>
          </cell>
          <cell r="EG26">
            <v>0</v>
          </cell>
          <cell r="EH26">
            <v>0</v>
          </cell>
          <cell r="EI26">
            <v>0</v>
          </cell>
          <cell r="EJ26">
            <v>0</v>
          </cell>
          <cell r="EK26">
            <v>0</v>
          </cell>
          <cell r="EL26">
            <v>0</v>
          </cell>
          <cell r="EM26">
            <v>0</v>
          </cell>
          <cell r="EN26">
            <v>0</v>
          </cell>
          <cell r="EO26">
            <v>19150</v>
          </cell>
          <cell r="EP26">
            <v>737158</v>
          </cell>
          <cell r="EQ26">
            <v>737158</v>
          </cell>
          <cell r="ER26">
            <v>0.33675564681724846</v>
          </cell>
          <cell r="ES26">
            <v>0.33675564681724846</v>
          </cell>
          <cell r="ET26" t="str">
            <v>Let to ID Logistics France for 9 years rom 1 February 2008 with a break option on 30 January 2011.</v>
          </cell>
          <cell r="EU26">
            <v>0</v>
          </cell>
          <cell r="EW26" t="str">
            <v>Warehouse</v>
          </cell>
          <cell r="EX26">
            <v>17604</v>
          </cell>
          <cell r="EY26">
            <v>42</v>
          </cell>
          <cell r="EZ26">
            <v>739368</v>
          </cell>
          <cell r="FB26" t="str">
            <v>Office</v>
          </cell>
          <cell r="FC26">
            <v>634</v>
          </cell>
          <cell r="FD26">
            <v>42</v>
          </cell>
          <cell r="FE26">
            <v>26628</v>
          </cell>
          <cell r="FG26" t="str">
            <v>Ancillary</v>
          </cell>
          <cell r="FH26">
            <v>259</v>
          </cell>
          <cell r="FI26">
            <v>42</v>
          </cell>
          <cell r="FJ26">
            <v>10878</v>
          </cell>
          <cell r="FL26" t="str">
            <v>Rail platform</v>
          </cell>
          <cell r="FM26">
            <v>653</v>
          </cell>
          <cell r="FN26">
            <v>42</v>
          </cell>
          <cell r="FO26">
            <v>27426</v>
          </cell>
          <cell r="FT26">
            <v>0</v>
          </cell>
          <cell r="FV26">
            <v>19150</v>
          </cell>
          <cell r="FW26">
            <v>42</v>
          </cell>
          <cell r="FX26">
            <v>804300</v>
          </cell>
          <cell r="FY26">
            <v>804300</v>
          </cell>
          <cell r="FZ26">
            <v>9.108223745791269E-2</v>
          </cell>
          <cell r="GB26">
            <v>0</v>
          </cell>
          <cell r="GC26">
            <v>0</v>
          </cell>
          <cell r="GD26">
            <v>0</v>
          </cell>
          <cell r="GE26">
            <v>0</v>
          </cell>
          <cell r="GF26">
            <v>0</v>
          </cell>
          <cell r="GG26">
            <v>0</v>
          </cell>
          <cell r="GH26">
            <v>0</v>
          </cell>
          <cell r="GI26">
            <v>0</v>
          </cell>
          <cell r="GJ26">
            <v>0</v>
          </cell>
          <cell r="GK26">
            <v>0</v>
          </cell>
          <cell r="GL26">
            <v>0</v>
          </cell>
          <cell r="GM26">
            <v>0</v>
          </cell>
          <cell r="GN26">
            <v>0</v>
          </cell>
          <cell r="GO26">
            <v>0</v>
          </cell>
          <cell r="GP26">
            <v>0</v>
          </cell>
          <cell r="GR26">
            <v>40359</v>
          </cell>
          <cell r="GS26">
            <v>737158</v>
          </cell>
          <cell r="GT26">
            <v>737158</v>
          </cell>
          <cell r="GU26">
            <v>804300</v>
          </cell>
          <cell r="GV26">
            <v>7.7785000000000002</v>
          </cell>
          <cell r="GW26">
            <v>8.4870000000000001</v>
          </cell>
          <cell r="GX26">
            <v>8.1994000000000007</v>
          </cell>
          <cell r="GY26">
            <v>9480000</v>
          </cell>
          <cell r="GZ26">
            <v>1.7999999999999999E-2</v>
          </cell>
          <cell r="HA26">
            <v>9310000</v>
          </cell>
          <cell r="HC26">
            <v>40451</v>
          </cell>
          <cell r="HD26">
            <v>737158</v>
          </cell>
          <cell r="HE26">
            <v>737158</v>
          </cell>
          <cell r="HF26">
            <v>804300</v>
          </cell>
          <cell r="HG26">
            <v>7.7705000000000002</v>
          </cell>
          <cell r="HH26">
            <v>8.4783000000000008</v>
          </cell>
          <cell r="HI26">
            <v>8.1989999999999998</v>
          </cell>
          <cell r="HJ26">
            <v>9490000</v>
          </cell>
          <cell r="HK26">
            <v>1.7999999999999999E-2</v>
          </cell>
          <cell r="HL26">
            <v>9320000</v>
          </cell>
          <cell r="HN26">
            <v>1125000</v>
          </cell>
          <cell r="HO26">
            <v>24.76337222099934</v>
          </cell>
          <cell r="HP26">
            <v>8365000</v>
          </cell>
          <cell r="HQ26">
            <v>39508</v>
          </cell>
          <cell r="HR26" t="str">
            <v xml:space="preserve">A modern logistics warehouse let on a 3/6/9 year lease with the next break option in 0.34 years.  The tenant, ID Logistics, is located within other logistics warehouses within the Clesud locality.  Equivalent yield maintained at 8.20%.  </v>
          </cell>
          <cell r="HT26" t="str">
            <v>photoClesud9.jpg</v>
          </cell>
          <cell r="HU26" t="str">
            <v>.jpg</v>
          </cell>
          <cell r="HV26" t="str">
            <v>Clesud9</v>
          </cell>
          <cell r="HW26" t="str">
            <v>planClesud9.jpg</v>
          </cell>
          <cell r="HX26" t="str">
            <v>.jpg</v>
          </cell>
          <cell r="HY26" t="str">
            <v>Clesud9</v>
          </cell>
          <cell r="IA26">
            <v>11710000</v>
          </cell>
          <cell r="IB26">
            <v>10530000</v>
          </cell>
          <cell r="IC26">
            <v>10530000</v>
          </cell>
          <cell r="ID26">
            <v>10530000</v>
          </cell>
          <cell r="IE26">
            <v>10530000</v>
          </cell>
          <cell r="IF26">
            <v>9490000</v>
          </cell>
          <cell r="IM26" t="str">
            <v>yes</v>
          </cell>
        </row>
        <row r="27">
          <cell r="A27">
            <v>7</v>
          </cell>
          <cell r="B27" t="str">
            <v>7, France, DAX Dist.Ctr. #1</v>
          </cell>
          <cell r="C27" t="str">
            <v>fr000502</v>
          </cell>
          <cell r="D27" t="str">
            <v>DAX Dist.Ctr. #1</v>
          </cell>
          <cell r="E27" t="str">
            <v>ZAC de Saint-Geours-de-Maremne</v>
          </cell>
          <cell r="F27" t="str">
            <v>Saint-Geours-de-Maremne</v>
          </cell>
          <cell r="G27" t="str">
            <v>40230</v>
          </cell>
          <cell r="H27" t="str">
            <v>France</v>
          </cell>
          <cell r="I27" t="str">
            <v>fr230</v>
          </cell>
          <cell r="J27" t="str">
            <v>ProLogis France XCIII Eurl</v>
          </cell>
          <cell r="K27" t="str">
            <v>A modern freestanding distribution warehouse with a total lettable floor area of 13,057 sq m. The building was delivered in October 2009.  The structural frame is a mixture of laminated wooden and reinforced concrete and the walls are of a mixture of reinforced concrete panels and double skin insulated steel cladding.  The floors are made of in situ cast concrete with a dustproof finish.  The roof of the warehouse is of a steel panel construction sealed with a PVC membrane and asphalt waterproofing.</v>
          </cell>
          <cell r="L27">
            <v>2009</v>
          </cell>
          <cell r="M27">
            <v>14</v>
          </cell>
          <cell r="N27">
            <v>932.64285714285711</v>
          </cell>
          <cell r="O27">
            <v>9.9499999999999993</v>
          </cell>
          <cell r="P27" t="str">
            <v>Yes</v>
          </cell>
          <cell r="Q27" t="str">
            <v>Freehold</v>
          </cell>
          <cell r="S27">
            <v>60224</v>
          </cell>
          <cell r="T27">
            <v>0.21680725292242295</v>
          </cell>
          <cell r="V27" t="str">
            <v>Located in the municipality of Saint Geours de Maremne, approximately 16km to the west of Dax, 150 km to the south of Bordeaux and 55km to the north east of Biarritz.  The zone is situated next to the A63 motorway that links Paris to Spain and the RN 124 that links the site to the centre and east of France.  The subject property is situated in the newly created Atlantisud business park, a zone of over 300 hectares that has been reserved for the development of logistics, industrial, retail and leisure facilities.</v>
          </cell>
          <cell r="W27" t="str">
            <v>A modern freestanding distribution warehouse located in the municipality of Saint Geours de Maremne, approximately 16km to the west of Dax, 150 km to the south of Bordeaux and 55km to the north east of Biarritz.  The zone is situated next to the A63 motorway that links Paris to Spain and the RN 124 that links the site to the centre and east of France.  The subject property is situated in the newly created Atlantisud business park, a zone of over 300 hectares that has been reserved for the development of logistics, industrial, retail and leisure facilities.</v>
          </cell>
          <cell r="Y27" t="str">
            <v>Euro</v>
          </cell>
          <cell r="Z27" t="str">
            <v>€</v>
          </cell>
          <cell r="AA27" t="str">
            <v>Land &amp; Buildings</v>
          </cell>
          <cell r="AB27" t="str">
            <v>Ripcurl</v>
          </cell>
          <cell r="AC27" t="str">
            <v>Other</v>
          </cell>
          <cell r="AD27">
            <v>13057</v>
          </cell>
          <cell r="AE27">
            <v>40108</v>
          </cell>
          <cell r="AF27">
            <v>43394</v>
          </cell>
          <cell r="AG27">
            <v>43394</v>
          </cell>
          <cell r="AH27">
            <v>8.0574948665297743</v>
          </cell>
          <cell r="AI27">
            <v>8.0574948665297743</v>
          </cell>
          <cell r="AJ27">
            <v>581037</v>
          </cell>
          <cell r="AK27">
            <v>44.500038293635598</v>
          </cell>
          <cell r="AL27">
            <v>0</v>
          </cell>
          <cell r="AM27">
            <v>33426</v>
          </cell>
          <cell r="AO27" t="str">
            <v>EDF EN France</v>
          </cell>
          <cell r="AP27" t="str">
            <v>Other</v>
          </cell>
          <cell r="AQ27">
            <v>0</v>
          </cell>
          <cell r="AR27">
            <v>40330</v>
          </cell>
          <cell r="AS27">
            <v>47634</v>
          </cell>
          <cell r="AT27">
            <v>47634</v>
          </cell>
          <cell r="AU27">
            <v>19.665982203969882</v>
          </cell>
          <cell r="AV27">
            <v>19.665982203969882</v>
          </cell>
          <cell r="AW27">
            <v>2173</v>
          </cell>
          <cell r="AX27">
            <v>0</v>
          </cell>
          <cell r="AY27">
            <v>0</v>
          </cell>
          <cell r="AZ27">
            <v>0</v>
          </cell>
          <cell r="BB27">
            <v>0</v>
          </cell>
          <cell r="BD27">
            <v>0</v>
          </cell>
          <cell r="BE27">
            <v>0</v>
          </cell>
          <cell r="BF27">
            <v>0</v>
          </cell>
          <cell r="BG27">
            <v>0</v>
          </cell>
          <cell r="BH27">
            <v>0</v>
          </cell>
          <cell r="BI27">
            <v>0</v>
          </cell>
          <cell r="BJ27">
            <v>0</v>
          </cell>
          <cell r="BK27">
            <v>0</v>
          </cell>
          <cell r="BL27">
            <v>0</v>
          </cell>
          <cell r="BM27">
            <v>0</v>
          </cell>
          <cell r="BO27">
            <v>0</v>
          </cell>
          <cell r="BQ27">
            <v>0</v>
          </cell>
          <cell r="BR27">
            <v>0</v>
          </cell>
          <cell r="BS27">
            <v>0</v>
          </cell>
          <cell r="BT27">
            <v>0</v>
          </cell>
          <cell r="BU27">
            <v>0</v>
          </cell>
          <cell r="BV27">
            <v>0</v>
          </cell>
          <cell r="BW27">
            <v>0</v>
          </cell>
          <cell r="BX27">
            <v>0</v>
          </cell>
          <cell r="BY27">
            <v>0</v>
          </cell>
          <cell r="BZ27">
            <v>0</v>
          </cell>
          <cell r="CB27">
            <v>0</v>
          </cell>
          <cell r="CD27">
            <v>0</v>
          </cell>
          <cell r="CE27">
            <v>0</v>
          </cell>
          <cell r="CF27">
            <v>0</v>
          </cell>
          <cell r="CG27">
            <v>0</v>
          </cell>
          <cell r="CH27">
            <v>0</v>
          </cell>
          <cell r="CI27">
            <v>0</v>
          </cell>
          <cell r="CJ27">
            <v>0</v>
          </cell>
          <cell r="CK27">
            <v>0</v>
          </cell>
          <cell r="CL27">
            <v>0</v>
          </cell>
          <cell r="CM27">
            <v>0</v>
          </cell>
          <cell r="CO27">
            <v>0</v>
          </cell>
          <cell r="CQ27">
            <v>0</v>
          </cell>
          <cell r="CR27">
            <v>0</v>
          </cell>
          <cell r="CS27">
            <v>0</v>
          </cell>
          <cell r="CT27">
            <v>0</v>
          </cell>
          <cell r="CU27">
            <v>0</v>
          </cell>
          <cell r="CV27">
            <v>0</v>
          </cell>
          <cell r="CW27">
            <v>0</v>
          </cell>
          <cell r="CX27">
            <v>0</v>
          </cell>
          <cell r="CY27">
            <v>0</v>
          </cell>
          <cell r="CZ27">
            <v>0</v>
          </cell>
          <cell r="DB27">
            <v>0</v>
          </cell>
          <cell r="DD27">
            <v>0</v>
          </cell>
          <cell r="DE27">
            <v>0</v>
          </cell>
          <cell r="DF27">
            <v>0</v>
          </cell>
          <cell r="DG27">
            <v>0</v>
          </cell>
          <cell r="DH27">
            <v>0</v>
          </cell>
          <cell r="DI27">
            <v>0</v>
          </cell>
          <cell r="DJ27">
            <v>0</v>
          </cell>
          <cell r="DK27">
            <v>0</v>
          </cell>
          <cell r="DL27">
            <v>0</v>
          </cell>
          <cell r="DM27">
            <v>0</v>
          </cell>
          <cell r="DO27">
            <v>0</v>
          </cell>
          <cell r="DQ27">
            <v>0</v>
          </cell>
          <cell r="DR27">
            <v>0</v>
          </cell>
          <cell r="DS27">
            <v>0</v>
          </cell>
          <cell r="DT27">
            <v>0</v>
          </cell>
          <cell r="DU27">
            <v>0</v>
          </cell>
          <cell r="DV27">
            <v>0</v>
          </cell>
          <cell r="DW27">
            <v>0</v>
          </cell>
          <cell r="DX27">
            <v>0</v>
          </cell>
          <cell r="DY27">
            <v>0</v>
          </cell>
          <cell r="DZ27">
            <v>0</v>
          </cell>
          <cell r="EB27">
            <v>0</v>
          </cell>
          <cell r="ED27">
            <v>0</v>
          </cell>
          <cell r="EE27">
            <v>0</v>
          </cell>
          <cell r="EF27">
            <v>0</v>
          </cell>
          <cell r="EG27">
            <v>0</v>
          </cell>
          <cell r="EH27">
            <v>0</v>
          </cell>
          <cell r="EI27">
            <v>0</v>
          </cell>
          <cell r="EJ27">
            <v>0</v>
          </cell>
          <cell r="EK27">
            <v>0</v>
          </cell>
          <cell r="EL27">
            <v>0</v>
          </cell>
          <cell r="EM27">
            <v>0</v>
          </cell>
          <cell r="EN27">
            <v>0</v>
          </cell>
          <cell r="EO27">
            <v>13057</v>
          </cell>
          <cell r="EP27">
            <v>616636</v>
          </cell>
          <cell r="EQ27">
            <v>616636</v>
          </cell>
          <cell r="ER27">
            <v>8.1007472850141244</v>
          </cell>
          <cell r="ES27">
            <v>8.1007472850141244</v>
          </cell>
          <cell r="ET27" t="str">
            <v>Let to Rip Curl Europe for a term of 9 years from 22 October 2009 until 21 October 2021 with no tenant break options. The tenant has the option of an extension of 6,029 sq m. The roof has been fitted with solar panels and is let to EDF for 20 years from 1 Sept 2010.</v>
          </cell>
          <cell r="EW27" t="str">
            <v>Warehouse</v>
          </cell>
          <cell r="EX27">
            <v>12022</v>
          </cell>
          <cell r="EY27">
            <v>43</v>
          </cell>
          <cell r="EZ27">
            <v>516946</v>
          </cell>
          <cell r="FB27" t="str">
            <v>Office</v>
          </cell>
          <cell r="FC27">
            <v>826</v>
          </cell>
          <cell r="FD27">
            <v>43</v>
          </cell>
          <cell r="FE27">
            <v>35518</v>
          </cell>
          <cell r="FG27" t="str">
            <v>Technical</v>
          </cell>
          <cell r="FH27">
            <v>209</v>
          </cell>
          <cell r="FI27">
            <v>43</v>
          </cell>
          <cell r="FJ27">
            <v>8987</v>
          </cell>
          <cell r="FO27">
            <v>0</v>
          </cell>
          <cell r="FT27">
            <v>0</v>
          </cell>
          <cell r="FV27">
            <v>13057</v>
          </cell>
          <cell r="FW27">
            <v>43</v>
          </cell>
          <cell r="FX27">
            <v>561451</v>
          </cell>
          <cell r="FY27">
            <v>561451</v>
          </cell>
          <cell r="FZ27">
            <v>-8.9493639683703191E-2</v>
          </cell>
          <cell r="GC27">
            <v>0</v>
          </cell>
          <cell r="GE27">
            <v>0</v>
          </cell>
          <cell r="GG27">
            <v>0</v>
          </cell>
          <cell r="GI27">
            <v>0</v>
          </cell>
          <cell r="GK27">
            <v>0</v>
          </cell>
          <cell r="GM27">
            <v>0</v>
          </cell>
          <cell r="GN27">
            <v>0</v>
          </cell>
          <cell r="GO27">
            <v>0</v>
          </cell>
          <cell r="GP27">
            <v>0</v>
          </cell>
          <cell r="GR27">
            <v>40359</v>
          </cell>
          <cell r="GS27">
            <v>616636</v>
          </cell>
          <cell r="GT27">
            <v>616636</v>
          </cell>
          <cell r="GU27">
            <v>561451</v>
          </cell>
          <cell r="GV27">
            <v>8.3871000000000002</v>
          </cell>
          <cell r="GW27">
            <v>7.6365000000000007</v>
          </cell>
          <cell r="GX27">
            <v>8.0024999999999995</v>
          </cell>
          <cell r="GY27">
            <v>7350000</v>
          </cell>
          <cell r="GZ27">
            <v>1.7999999999999999E-2</v>
          </cell>
          <cell r="HA27">
            <v>7220000</v>
          </cell>
          <cell r="HC27">
            <v>40451</v>
          </cell>
          <cell r="HD27">
            <v>616636</v>
          </cell>
          <cell r="HE27">
            <v>616636</v>
          </cell>
          <cell r="HF27">
            <v>561451</v>
          </cell>
          <cell r="HG27">
            <v>8.2419000000000011</v>
          </cell>
          <cell r="HH27">
            <v>7.5043000000000006</v>
          </cell>
          <cell r="HI27">
            <v>7.8494000000000002</v>
          </cell>
          <cell r="HJ27">
            <v>7480000</v>
          </cell>
          <cell r="HK27">
            <v>1.7999999999999999E-2</v>
          </cell>
          <cell r="HL27">
            <v>7350000</v>
          </cell>
          <cell r="HN27">
            <v>1950000</v>
          </cell>
          <cell r="HO27">
            <v>32.379117959617432</v>
          </cell>
          <cell r="HP27">
            <v>5530000</v>
          </cell>
          <cell r="HQ27">
            <v>40101</v>
          </cell>
          <cell r="HR27" t="str">
            <v>A modern logistics warehouse fully let to Ripcurl for a further 8.1 years.  Equivalent yield reduced by 15 bps to 7.85%</v>
          </cell>
          <cell r="HT27" t="str">
            <v>photoDax1.jpg</v>
          </cell>
          <cell r="HU27" t="str">
            <v>.jpg</v>
          </cell>
          <cell r="HV27" t="str">
            <v>Dax1</v>
          </cell>
          <cell r="HW27" t="str">
            <v>planDax1.jpg</v>
          </cell>
          <cell r="HX27" t="str">
            <v>.jpg</v>
          </cell>
          <cell r="HY27" t="str">
            <v>Dax1</v>
          </cell>
          <cell r="IM27" t="str">
            <v>yes</v>
          </cell>
        </row>
        <row r="28">
          <cell r="A28">
            <v>8</v>
          </cell>
          <cell r="B28" t="str">
            <v>8, France, Le Havre Dist.Ctr. #8</v>
          </cell>
          <cell r="C28" t="str">
            <v>lhv00109</v>
          </cell>
          <cell r="D28" t="str">
            <v>Le Havre Dist.Ctr. #8</v>
          </cell>
          <cell r="E28" t="str">
            <v>Parc du Hode 2</v>
          </cell>
          <cell r="F28" t="str">
            <v>St Vigor d'Ymmonville</v>
          </cell>
          <cell r="G28" t="str">
            <v>76430</v>
          </cell>
          <cell r="H28" t="str">
            <v>France</v>
          </cell>
          <cell r="I28" t="str">
            <v>fr175</v>
          </cell>
          <cell r="J28" t="str">
            <v>ProLogis France LXIX Eurl</v>
          </cell>
          <cell r="K28" t="str">
            <v>Warehouse building of 25,818 sq m with 10.4 m clear height and a permitted floor loading of 5 tonnes per sq m and container area of 7,844 sq m. There are 24 loading bays and 2 office areas. The warehouse has smoke vents, sprinkler and heating systems. The office areas comprise 1,661 sq.m and have a basic fit out with suspended ceilings.</v>
          </cell>
          <cell r="L28">
            <v>2008</v>
          </cell>
          <cell r="M28">
            <v>30</v>
          </cell>
          <cell r="N28">
            <v>860.63333333333333</v>
          </cell>
          <cell r="O28">
            <v>10.4</v>
          </cell>
          <cell r="P28" t="str">
            <v>Yes</v>
          </cell>
          <cell r="Q28" t="str">
            <v>Freehold</v>
          </cell>
          <cell r="R28">
            <v>0</v>
          </cell>
          <cell r="S28">
            <v>59294</v>
          </cell>
          <cell r="T28">
            <v>0.43544034809592874</v>
          </cell>
          <cell r="V28" t="str">
            <v>Located in parc du Hode 20 km from Le Havre, to the exterior of the port logistics zone, with good connections to the A131 (Paris-Le Havre) motorway. Located in an excellent strategic location in terms of maritime logistics, based on the Atlantic shore and offering a privileged gateway to Europe. At the crossroads of motorways A131 and A29, the Le Havre region benefits from a reliable, fluid and recently-built motorway network. Motorway A131 allows access to the Paris region in around 1.5 hours.</v>
          </cell>
          <cell r="W28" t="str">
            <v>A modern warehouse located in parc du Hode 20 km from Le Havre, to the exterior of the port logistics zone, with good connections to the A131 (Paris-Le Havre) motorway. Located in an excellent strategic location in terms of maritime logistics, based on the Atlantic shore and offering a privileged gateway to Europe. At the crossroads of motorways A131 and A29, the Le Havre region benefits from a reliable, fluid and recently-built motorway network. Motorway A131 allows access to the Paris region in around 1.5 hours.</v>
          </cell>
          <cell r="Y28" t="str">
            <v>Euro</v>
          </cell>
          <cell r="Z28" t="str">
            <v>€</v>
          </cell>
          <cell r="AA28" t="str">
            <v>Land &amp; Buildings</v>
          </cell>
          <cell r="AB28" t="str">
            <v>Cedilec</v>
          </cell>
          <cell r="AC28" t="str">
            <v>Retail</v>
          </cell>
          <cell r="AD28">
            <v>25819</v>
          </cell>
          <cell r="AE28">
            <v>39619</v>
          </cell>
          <cell r="AF28">
            <v>44316</v>
          </cell>
          <cell r="AG28">
            <v>41029</v>
          </cell>
          <cell r="AH28">
            <v>10.581793292265571</v>
          </cell>
          <cell r="AI28">
            <v>1.5824777549623545</v>
          </cell>
          <cell r="AJ28">
            <v>1134293</v>
          </cell>
          <cell r="AK28">
            <v>43.932491575971184</v>
          </cell>
          <cell r="AL28">
            <v>0</v>
          </cell>
          <cell r="AM28">
            <v>0</v>
          </cell>
          <cell r="AO28">
            <v>0</v>
          </cell>
          <cell r="AQ28">
            <v>0</v>
          </cell>
          <cell r="AR28">
            <v>0</v>
          </cell>
          <cell r="AS28">
            <v>0</v>
          </cell>
          <cell r="AT28">
            <v>0</v>
          </cell>
          <cell r="AU28">
            <v>0</v>
          </cell>
          <cell r="AV28">
            <v>0</v>
          </cell>
          <cell r="AW28">
            <v>0</v>
          </cell>
          <cell r="AX28">
            <v>0</v>
          </cell>
          <cell r="AY28">
            <v>0</v>
          </cell>
          <cell r="AZ28">
            <v>0</v>
          </cell>
          <cell r="BB28">
            <v>0</v>
          </cell>
          <cell r="BD28">
            <v>0</v>
          </cell>
          <cell r="BE28">
            <v>0</v>
          </cell>
          <cell r="BF28">
            <v>0</v>
          </cell>
          <cell r="BG28">
            <v>0</v>
          </cell>
          <cell r="BH28">
            <v>0</v>
          </cell>
          <cell r="BI28">
            <v>0</v>
          </cell>
          <cell r="BJ28">
            <v>0</v>
          </cell>
          <cell r="BK28">
            <v>0</v>
          </cell>
          <cell r="BL28">
            <v>0</v>
          </cell>
          <cell r="BM28">
            <v>0</v>
          </cell>
          <cell r="BO28">
            <v>0</v>
          </cell>
          <cell r="BQ28">
            <v>0</v>
          </cell>
          <cell r="BR28">
            <v>0</v>
          </cell>
          <cell r="BS28">
            <v>0</v>
          </cell>
          <cell r="BT28">
            <v>0</v>
          </cell>
          <cell r="BU28">
            <v>0</v>
          </cell>
          <cell r="BV28">
            <v>0</v>
          </cell>
          <cell r="BW28">
            <v>0</v>
          </cell>
          <cell r="BX28">
            <v>0</v>
          </cell>
          <cell r="BY28">
            <v>0</v>
          </cell>
          <cell r="BZ28">
            <v>0</v>
          </cell>
          <cell r="CB28">
            <v>0</v>
          </cell>
          <cell r="CD28">
            <v>0</v>
          </cell>
          <cell r="CE28">
            <v>0</v>
          </cell>
          <cell r="CF28">
            <v>0</v>
          </cell>
          <cell r="CG28">
            <v>0</v>
          </cell>
          <cell r="CH28">
            <v>0</v>
          </cell>
          <cell r="CI28">
            <v>0</v>
          </cell>
          <cell r="CJ28">
            <v>0</v>
          </cell>
          <cell r="CK28">
            <v>0</v>
          </cell>
          <cell r="CL28">
            <v>0</v>
          </cell>
          <cell r="CM28">
            <v>0</v>
          </cell>
          <cell r="CO28">
            <v>0</v>
          </cell>
          <cell r="CQ28">
            <v>0</v>
          </cell>
          <cell r="CR28">
            <v>0</v>
          </cell>
          <cell r="CS28">
            <v>0</v>
          </cell>
          <cell r="CT28">
            <v>0</v>
          </cell>
          <cell r="CU28">
            <v>0</v>
          </cell>
          <cell r="CV28">
            <v>0</v>
          </cell>
          <cell r="CW28">
            <v>0</v>
          </cell>
          <cell r="CX28">
            <v>0</v>
          </cell>
          <cell r="CY28">
            <v>0</v>
          </cell>
          <cell r="CZ28">
            <v>0</v>
          </cell>
          <cell r="DB28">
            <v>0</v>
          </cell>
          <cell r="DD28">
            <v>0</v>
          </cell>
          <cell r="DE28">
            <v>0</v>
          </cell>
          <cell r="DF28">
            <v>0</v>
          </cell>
          <cell r="DG28">
            <v>0</v>
          </cell>
          <cell r="DH28">
            <v>0</v>
          </cell>
          <cell r="DI28">
            <v>0</v>
          </cell>
          <cell r="DJ28">
            <v>0</v>
          </cell>
          <cell r="DK28">
            <v>0</v>
          </cell>
          <cell r="DL28">
            <v>0</v>
          </cell>
          <cell r="DM28">
            <v>0</v>
          </cell>
          <cell r="DO28">
            <v>0</v>
          </cell>
          <cell r="DQ28">
            <v>0</v>
          </cell>
          <cell r="DR28">
            <v>0</v>
          </cell>
          <cell r="DS28">
            <v>0</v>
          </cell>
          <cell r="DT28">
            <v>0</v>
          </cell>
          <cell r="DU28">
            <v>0</v>
          </cell>
          <cell r="DV28">
            <v>0</v>
          </cell>
          <cell r="DW28">
            <v>0</v>
          </cell>
          <cell r="DX28">
            <v>0</v>
          </cell>
          <cell r="DY28">
            <v>0</v>
          </cell>
          <cell r="DZ28">
            <v>0</v>
          </cell>
          <cell r="EB28">
            <v>0</v>
          </cell>
          <cell r="ED28">
            <v>0</v>
          </cell>
          <cell r="EE28">
            <v>0</v>
          </cell>
          <cell r="EF28">
            <v>0</v>
          </cell>
          <cell r="EG28">
            <v>0</v>
          </cell>
          <cell r="EH28">
            <v>0</v>
          </cell>
          <cell r="EI28">
            <v>0</v>
          </cell>
          <cell r="EJ28">
            <v>0</v>
          </cell>
          <cell r="EK28">
            <v>0</v>
          </cell>
          <cell r="EL28">
            <v>0</v>
          </cell>
          <cell r="EM28">
            <v>0</v>
          </cell>
          <cell r="EN28">
            <v>0</v>
          </cell>
          <cell r="EO28">
            <v>25819</v>
          </cell>
          <cell r="EP28">
            <v>1134293</v>
          </cell>
          <cell r="EQ28">
            <v>1134293</v>
          </cell>
          <cell r="ER28">
            <v>10.581793292265571</v>
          </cell>
          <cell r="ES28">
            <v>1.5824777549623545</v>
          </cell>
          <cell r="ET28" t="str">
            <v>Let to Cedilec for 12 years 10 months commencing 1 September 2008 with a break option as at 31 November 2011.  All costs are covered by the tenant, with the exception of the works related to the 606 article of the French civil code. We have assumed for the valuation that all refurbishment works are completed and paid. Therefore we did not take in account any work allowance.</v>
          </cell>
          <cell r="EU28">
            <v>0</v>
          </cell>
          <cell r="EW28" t="str">
            <v>Warehouse</v>
          </cell>
          <cell r="EX28">
            <v>25819</v>
          </cell>
          <cell r="EY28">
            <v>41</v>
          </cell>
          <cell r="EZ28">
            <v>1058579</v>
          </cell>
          <cell r="FB28" t="str">
            <v>External areas</v>
          </cell>
          <cell r="FE28">
            <v>39220</v>
          </cell>
          <cell r="FG28">
            <v>0</v>
          </cell>
          <cell r="FJ28">
            <v>0</v>
          </cell>
          <cell r="FL28">
            <v>0</v>
          </cell>
          <cell r="FM28">
            <v>0</v>
          </cell>
          <cell r="FN28">
            <v>0</v>
          </cell>
          <cell r="FO28">
            <v>0</v>
          </cell>
          <cell r="FQ28">
            <v>0</v>
          </cell>
          <cell r="FR28">
            <v>0</v>
          </cell>
          <cell r="FS28">
            <v>0</v>
          </cell>
          <cell r="FT28">
            <v>0</v>
          </cell>
          <cell r="FV28">
            <v>25819</v>
          </cell>
          <cell r="FW28">
            <v>42.519036368565786</v>
          </cell>
          <cell r="FX28">
            <v>1097799</v>
          </cell>
          <cell r="FY28">
            <v>1097799</v>
          </cell>
          <cell r="FZ28">
            <v>-3.2173344982292934E-2</v>
          </cell>
          <cell r="GB28">
            <v>0</v>
          </cell>
          <cell r="GC28">
            <v>0</v>
          </cell>
          <cell r="GD28">
            <v>0</v>
          </cell>
          <cell r="GE28">
            <v>0</v>
          </cell>
          <cell r="GF28">
            <v>0</v>
          </cell>
          <cell r="GG28">
            <v>0</v>
          </cell>
          <cell r="GH28">
            <v>0</v>
          </cell>
          <cell r="GI28">
            <v>0</v>
          </cell>
          <cell r="GJ28">
            <v>0</v>
          </cell>
          <cell r="GK28">
            <v>0</v>
          </cell>
          <cell r="GL28">
            <v>0</v>
          </cell>
          <cell r="GM28">
            <v>0</v>
          </cell>
          <cell r="GN28">
            <v>0</v>
          </cell>
          <cell r="GO28">
            <v>0</v>
          </cell>
          <cell r="GP28">
            <v>0</v>
          </cell>
          <cell r="GR28">
            <v>40359</v>
          </cell>
          <cell r="GS28">
            <v>1134293</v>
          </cell>
          <cell r="GT28">
            <v>1134293</v>
          </cell>
          <cell r="GU28">
            <v>1097799</v>
          </cell>
          <cell r="GV28">
            <v>7.8627000000000002</v>
          </cell>
          <cell r="GW28">
            <v>7.6097000000000001</v>
          </cell>
          <cell r="GX28">
            <v>7.7501000000000007</v>
          </cell>
          <cell r="GY28">
            <v>14430000</v>
          </cell>
          <cell r="GZ28">
            <v>1.7999999999999999E-2</v>
          </cell>
          <cell r="HA28">
            <v>14171000</v>
          </cell>
          <cell r="HC28">
            <v>40451</v>
          </cell>
          <cell r="HD28">
            <v>1134293</v>
          </cell>
          <cell r="HE28">
            <v>1134293</v>
          </cell>
          <cell r="HF28">
            <v>1097799</v>
          </cell>
          <cell r="HG28">
            <v>7.8628</v>
          </cell>
          <cell r="HH28">
            <v>7.6099000000000006</v>
          </cell>
          <cell r="HI28">
            <v>7.7480000000000002</v>
          </cell>
          <cell r="HJ28">
            <v>14430000</v>
          </cell>
          <cell r="HK28">
            <v>1.7999999999999999E-2</v>
          </cell>
          <cell r="HL28">
            <v>14171000</v>
          </cell>
          <cell r="HN28">
            <v>645000</v>
          </cell>
          <cell r="HO28">
            <v>10.877997773805106</v>
          </cell>
          <cell r="HP28">
            <v>13785000</v>
          </cell>
          <cell r="HQ28">
            <v>39692</v>
          </cell>
          <cell r="HR28" t="str">
            <v>External area of 7,844 sq m rentalised at €5 per sq m.  We are informed that as part of the future development of the site a fluvial port could be created, making the site tri-modal.   A road network may also be created internally allowing circulation between the existing park and the new development park being created.  Overall, a modern logistics warehouse let to Cediliec for a further 10.53 years with a break option in 1.58 years.  No change since Q2 2010.</v>
          </cell>
          <cell r="HT28" t="str">
            <v>photoLeHarve8.jpg</v>
          </cell>
          <cell r="HU28" t="str">
            <v>.jpg</v>
          </cell>
          <cell r="HV28" t="str">
            <v>LeHarve8</v>
          </cell>
          <cell r="HW28" t="str">
            <v>planLeHarve8.jpg</v>
          </cell>
          <cell r="HX28" t="str">
            <v>.jpg</v>
          </cell>
          <cell r="HY28" t="str">
            <v>LeHarve8</v>
          </cell>
          <cell r="IA28">
            <v>16280000</v>
          </cell>
          <cell r="IB28">
            <v>16280000</v>
          </cell>
          <cell r="IC28">
            <v>16280000</v>
          </cell>
          <cell r="ID28">
            <v>14170000</v>
          </cell>
          <cell r="IE28">
            <v>14170000</v>
          </cell>
          <cell r="IF28">
            <v>14430000</v>
          </cell>
          <cell r="IM28" t="str">
            <v>yes</v>
          </cell>
        </row>
        <row r="29">
          <cell r="A29">
            <v>9</v>
          </cell>
          <cell r="B29" t="str">
            <v>9, France, Metz Dist.Ctr. #2</v>
          </cell>
          <cell r="C29" t="str">
            <v>efr00102</v>
          </cell>
          <cell r="D29" t="str">
            <v>Metz Dist.Ctr. #2</v>
          </cell>
          <cell r="E29" t="str">
            <v>rue Thomas Edison</v>
          </cell>
          <cell r="F29" t="str">
            <v>Ennery</v>
          </cell>
          <cell r="G29" t="str">
            <v>57365</v>
          </cell>
          <cell r="H29" t="str">
            <v>France</v>
          </cell>
          <cell r="I29" t="str">
            <v>fr078</v>
          </cell>
          <cell r="J29" t="str">
            <v>ProLogis France XXIX Eurl</v>
          </cell>
          <cell r="K29" t="str">
            <v>A warehouse constructed in 1994 and accommodating a total area of 17,711 sq m with 10.8 m clear height and a permitted floor loading of 3 tonnes per sq m. The property benifits double cladding with rock wool insulation. There are 16 loading bays and 3 secional doors with one at ground level. The warehouse has smoke vents and sprinkler and heating systems. The office areas comprise 287 sq m with air conditioning and sprinklers throughout. The property benefits from 50 outdoor car parking spaces and 16 interior parking spaces.</v>
          </cell>
          <cell r="L29">
            <v>1994</v>
          </cell>
          <cell r="M29">
            <v>17</v>
          </cell>
          <cell r="N29">
            <v>1041.8352941176472</v>
          </cell>
          <cell r="O29">
            <v>10</v>
          </cell>
          <cell r="P29" t="str">
            <v>Yes</v>
          </cell>
          <cell r="Q29" t="str">
            <v>Freehold</v>
          </cell>
          <cell r="R29">
            <v>0</v>
          </cell>
          <cell r="S29">
            <v>58363</v>
          </cell>
          <cell r="T29">
            <v>0.30346623717081028</v>
          </cell>
          <cell r="V29" t="str">
            <v>Located in the well established logistics zone of “Garolor-Eurotransit” in the Municipality of Ennery (57), 15 km to the North of the city of Metz, and 16 km to the South of Thionville, in the East of France. Access to the site is via secondary roads, the D1 from the A4 and the D52 from the A31.</v>
          </cell>
          <cell r="W29" t="str">
            <v>A modern warehouse located in the well established logistics zone of “Garolor-Eurotransit” in the Municipality of Ennery (57), 15 km to the North of the city of Metz, and 16 km to the South of Thionville, in the East of France. Access to the site is via secondary roads, the D1 from the A4 and the D52 from the A31.</v>
          </cell>
          <cell r="Y29" t="str">
            <v>Euro</v>
          </cell>
          <cell r="Z29" t="str">
            <v>€</v>
          </cell>
          <cell r="AA29" t="str">
            <v>Land &amp; Buildings</v>
          </cell>
          <cell r="AB29" t="str">
            <v>Caterpillar Logistics Services (France)</v>
          </cell>
          <cell r="AC29" t="str">
            <v>3PL/Warehousing/Transportation</v>
          </cell>
          <cell r="AD29">
            <v>17711.2</v>
          </cell>
          <cell r="AE29">
            <v>39692</v>
          </cell>
          <cell r="AF29">
            <v>44074</v>
          </cell>
          <cell r="AG29">
            <v>40877</v>
          </cell>
          <cell r="AH29">
            <v>9.9192334017796036</v>
          </cell>
          <cell r="AI29">
            <v>1.1663244353182751</v>
          </cell>
          <cell r="AJ29">
            <v>681057</v>
          </cell>
          <cell r="AK29">
            <v>38.453464474456837</v>
          </cell>
          <cell r="AL29">
            <v>0</v>
          </cell>
          <cell r="AM29">
            <v>0</v>
          </cell>
          <cell r="AO29">
            <v>0</v>
          </cell>
          <cell r="AQ29">
            <v>0</v>
          </cell>
          <cell r="AR29">
            <v>0</v>
          </cell>
          <cell r="AS29">
            <v>0</v>
          </cell>
          <cell r="AT29">
            <v>0</v>
          </cell>
          <cell r="AU29">
            <v>0</v>
          </cell>
          <cell r="AV29">
            <v>0</v>
          </cell>
          <cell r="AW29">
            <v>0</v>
          </cell>
          <cell r="AX29">
            <v>0</v>
          </cell>
          <cell r="AY29">
            <v>0</v>
          </cell>
          <cell r="AZ29">
            <v>0</v>
          </cell>
          <cell r="BB29">
            <v>0</v>
          </cell>
          <cell r="BD29">
            <v>0</v>
          </cell>
          <cell r="BE29">
            <v>0</v>
          </cell>
          <cell r="BF29">
            <v>0</v>
          </cell>
          <cell r="BG29">
            <v>0</v>
          </cell>
          <cell r="BH29">
            <v>0</v>
          </cell>
          <cell r="BI29">
            <v>0</v>
          </cell>
          <cell r="BJ29">
            <v>0</v>
          </cell>
          <cell r="BK29">
            <v>0</v>
          </cell>
          <cell r="BL29">
            <v>0</v>
          </cell>
          <cell r="BM29">
            <v>0</v>
          </cell>
          <cell r="BO29">
            <v>0</v>
          </cell>
          <cell r="BQ29">
            <v>0</v>
          </cell>
          <cell r="BR29">
            <v>0</v>
          </cell>
          <cell r="BS29">
            <v>0</v>
          </cell>
          <cell r="BT29">
            <v>0</v>
          </cell>
          <cell r="BU29">
            <v>0</v>
          </cell>
          <cell r="BV29">
            <v>0</v>
          </cell>
          <cell r="BW29">
            <v>0</v>
          </cell>
          <cell r="BX29">
            <v>0</v>
          </cell>
          <cell r="BY29">
            <v>0</v>
          </cell>
          <cell r="BZ29">
            <v>0</v>
          </cell>
          <cell r="CB29">
            <v>0</v>
          </cell>
          <cell r="CD29">
            <v>0</v>
          </cell>
          <cell r="CE29">
            <v>0</v>
          </cell>
          <cell r="CF29">
            <v>0</v>
          </cell>
          <cell r="CG29">
            <v>0</v>
          </cell>
          <cell r="CH29">
            <v>0</v>
          </cell>
          <cell r="CI29">
            <v>0</v>
          </cell>
          <cell r="CJ29">
            <v>0</v>
          </cell>
          <cell r="CK29">
            <v>0</v>
          </cell>
          <cell r="CL29">
            <v>0</v>
          </cell>
          <cell r="CM29">
            <v>0</v>
          </cell>
          <cell r="CO29">
            <v>0</v>
          </cell>
          <cell r="CQ29">
            <v>0</v>
          </cell>
          <cell r="CR29">
            <v>0</v>
          </cell>
          <cell r="CS29">
            <v>0</v>
          </cell>
          <cell r="CT29">
            <v>0</v>
          </cell>
          <cell r="CU29">
            <v>0</v>
          </cell>
          <cell r="CV29">
            <v>0</v>
          </cell>
          <cell r="CW29">
            <v>0</v>
          </cell>
          <cell r="CX29">
            <v>0</v>
          </cell>
          <cell r="CY29">
            <v>0</v>
          </cell>
          <cell r="CZ29">
            <v>0</v>
          </cell>
          <cell r="DB29">
            <v>0</v>
          </cell>
          <cell r="DD29">
            <v>0</v>
          </cell>
          <cell r="DE29">
            <v>0</v>
          </cell>
          <cell r="DF29">
            <v>0</v>
          </cell>
          <cell r="DG29">
            <v>0</v>
          </cell>
          <cell r="DH29">
            <v>0</v>
          </cell>
          <cell r="DI29">
            <v>0</v>
          </cell>
          <cell r="DJ29">
            <v>0</v>
          </cell>
          <cell r="DK29">
            <v>0</v>
          </cell>
          <cell r="DL29">
            <v>0</v>
          </cell>
          <cell r="DM29">
            <v>0</v>
          </cell>
          <cell r="DO29">
            <v>0</v>
          </cell>
          <cell r="DQ29">
            <v>0</v>
          </cell>
          <cell r="DR29">
            <v>0</v>
          </cell>
          <cell r="DS29">
            <v>0</v>
          </cell>
          <cell r="DT29">
            <v>0</v>
          </cell>
          <cell r="DU29">
            <v>0</v>
          </cell>
          <cell r="DV29">
            <v>0</v>
          </cell>
          <cell r="DW29">
            <v>0</v>
          </cell>
          <cell r="DX29">
            <v>0</v>
          </cell>
          <cell r="DY29">
            <v>0</v>
          </cell>
          <cell r="DZ29">
            <v>0</v>
          </cell>
          <cell r="EB29">
            <v>0</v>
          </cell>
          <cell r="ED29">
            <v>0</v>
          </cell>
          <cell r="EE29">
            <v>0</v>
          </cell>
          <cell r="EF29">
            <v>0</v>
          </cell>
          <cell r="EG29">
            <v>0</v>
          </cell>
          <cell r="EH29">
            <v>0</v>
          </cell>
          <cell r="EI29">
            <v>0</v>
          </cell>
          <cell r="EJ29">
            <v>0</v>
          </cell>
          <cell r="EK29">
            <v>0</v>
          </cell>
          <cell r="EL29">
            <v>0</v>
          </cell>
          <cell r="EM29">
            <v>0</v>
          </cell>
          <cell r="EN29">
            <v>0</v>
          </cell>
          <cell r="EO29">
            <v>17711.2</v>
          </cell>
          <cell r="EP29">
            <v>681057</v>
          </cell>
          <cell r="EQ29">
            <v>681057</v>
          </cell>
          <cell r="ER29">
            <v>9.9192334017796036</v>
          </cell>
          <cell r="ES29">
            <v>1.1663244353182751</v>
          </cell>
          <cell r="ET29" t="str">
            <v>Let to Caterpillar Logistics Services for 12 years commencing 1 September 2008 with a brek option as at 30 November 2011.  In case of works paid by the landlord, an additional 10% rent is invoiced and the tenant contracts for another 6 year firm period subjet to penalities if  vacating before.</v>
          </cell>
          <cell r="EU29">
            <v>0</v>
          </cell>
          <cell r="EW29" t="str">
            <v>Warehouse</v>
          </cell>
          <cell r="EX29">
            <v>17063</v>
          </cell>
          <cell r="EY29">
            <v>36.4</v>
          </cell>
          <cell r="EZ29">
            <v>621093.19999999995</v>
          </cell>
          <cell r="FB29" t="str">
            <v>Local de charge</v>
          </cell>
          <cell r="FC29">
            <v>237.5</v>
          </cell>
          <cell r="FD29">
            <v>25</v>
          </cell>
          <cell r="FE29">
            <v>5937.5</v>
          </cell>
          <cell r="FG29" t="str">
            <v>Office</v>
          </cell>
          <cell r="FH29">
            <v>365.4</v>
          </cell>
          <cell r="FI29">
            <v>75</v>
          </cell>
          <cell r="FJ29">
            <v>27405</v>
          </cell>
          <cell r="FL29" t="str">
            <v>Technical</v>
          </cell>
          <cell r="FM29">
            <v>45.3</v>
          </cell>
          <cell r="FN29">
            <v>25</v>
          </cell>
          <cell r="FO29">
            <v>1132.5</v>
          </cell>
          <cell r="FQ29">
            <v>0</v>
          </cell>
          <cell r="FR29">
            <v>0</v>
          </cell>
          <cell r="FS29">
            <v>0</v>
          </cell>
          <cell r="FT29">
            <v>0</v>
          </cell>
          <cell r="FV29">
            <v>17711.2</v>
          </cell>
          <cell r="FW29">
            <v>37.014318623244044</v>
          </cell>
          <cell r="FX29">
            <v>655568</v>
          </cell>
          <cell r="FY29">
            <v>655568</v>
          </cell>
          <cell r="FZ29">
            <v>-3.7425648660831617E-2</v>
          </cell>
          <cell r="GB29">
            <v>0</v>
          </cell>
          <cell r="GC29">
            <v>0</v>
          </cell>
          <cell r="GD29">
            <v>0</v>
          </cell>
          <cell r="GE29">
            <v>0</v>
          </cell>
          <cell r="GF29">
            <v>0</v>
          </cell>
          <cell r="GG29">
            <v>0</v>
          </cell>
          <cell r="GH29">
            <v>0</v>
          </cell>
          <cell r="GI29">
            <v>0</v>
          </cell>
          <cell r="GJ29">
            <v>0</v>
          </cell>
          <cell r="GK29">
            <v>0</v>
          </cell>
          <cell r="GL29">
            <v>0</v>
          </cell>
          <cell r="GM29">
            <v>0</v>
          </cell>
          <cell r="GN29">
            <v>0</v>
          </cell>
          <cell r="GO29">
            <v>0</v>
          </cell>
          <cell r="GP29">
            <v>0</v>
          </cell>
          <cell r="GR29">
            <v>40359</v>
          </cell>
          <cell r="GS29">
            <v>670992</v>
          </cell>
          <cell r="GT29">
            <v>670992</v>
          </cell>
          <cell r="GU29">
            <v>655568</v>
          </cell>
          <cell r="GV29">
            <v>8.4341000000000008</v>
          </cell>
          <cell r="GW29">
            <v>8.2401999999999997</v>
          </cell>
          <cell r="GX29">
            <v>8.3503000000000007</v>
          </cell>
          <cell r="GY29">
            <v>7960000</v>
          </cell>
          <cell r="GZ29">
            <v>6.2E-2</v>
          </cell>
          <cell r="HA29">
            <v>7491000</v>
          </cell>
          <cell r="HC29">
            <v>40451</v>
          </cell>
          <cell r="HD29">
            <v>681057</v>
          </cell>
          <cell r="HE29">
            <v>681057</v>
          </cell>
          <cell r="HF29">
            <v>655568</v>
          </cell>
          <cell r="HG29">
            <v>8.4935000000000009</v>
          </cell>
          <cell r="HH29">
            <v>8.1756000000000011</v>
          </cell>
          <cell r="HI29">
            <v>8.3505000000000003</v>
          </cell>
          <cell r="HJ29">
            <v>8020000</v>
          </cell>
          <cell r="HK29">
            <v>6.2E-2</v>
          </cell>
          <cell r="HL29">
            <v>7550000</v>
          </cell>
          <cell r="HN29">
            <v>375000</v>
          </cell>
          <cell r="HO29">
            <v>6.4253037026883471</v>
          </cell>
          <cell r="HP29">
            <v>7645000</v>
          </cell>
          <cell r="HQ29">
            <v>39630</v>
          </cell>
          <cell r="HR29" t="str">
            <v xml:space="preserve">The property was formerly occupied by GE Lighting and is now completely re-furbished and is single let to Caterpillar.  The tenant has a yearly break option from the begining of the 4th year of the lease, therefore the first time being the 30th November 2012.  The contract rental has been indexed since our previous valuation. </v>
          </cell>
          <cell r="HT29" t="str">
            <v>photoMetz2.jpg</v>
          </cell>
          <cell r="HU29" t="str">
            <v>.jpg</v>
          </cell>
          <cell r="HV29" t="str">
            <v>Metz2</v>
          </cell>
          <cell r="HW29" t="str">
            <v>planMetz2.jpg</v>
          </cell>
          <cell r="HX29" t="str">
            <v>.jpg</v>
          </cell>
          <cell r="HY29" t="str">
            <v>Metz2</v>
          </cell>
          <cell r="IA29">
            <v>8740000</v>
          </cell>
          <cell r="IB29">
            <v>8740000</v>
          </cell>
          <cell r="IC29">
            <v>8740000</v>
          </cell>
          <cell r="ID29">
            <v>7890000</v>
          </cell>
          <cell r="IE29">
            <v>7890000</v>
          </cell>
          <cell r="IF29">
            <v>8020000</v>
          </cell>
          <cell r="IM29" t="str">
            <v>yes</v>
          </cell>
        </row>
        <row r="30">
          <cell r="A30">
            <v>10</v>
          </cell>
          <cell r="B30" t="str">
            <v>10, France, Mitry Mory Dist.Ctr. #4</v>
          </cell>
          <cell r="C30" t="str">
            <v>fr000508</v>
          </cell>
          <cell r="D30" t="str">
            <v>Mitry Mory Dist.Ctr. #4</v>
          </cell>
          <cell r="E30" t="str">
            <v>ZAC du Parc de Compans</v>
          </cell>
          <cell r="F30" t="str">
            <v>MITRY MORY</v>
          </cell>
          <cell r="G30" t="str">
            <v>77290</v>
          </cell>
          <cell r="H30" t="str">
            <v>France</v>
          </cell>
          <cell r="I30" t="str">
            <v>fr253</v>
          </cell>
          <cell r="J30" t="str">
            <v>ProLogis France CVIII Eurl</v>
          </cell>
          <cell r="K30" t="str">
            <v xml:space="preserve">A logistics warehouse, built in 1999, extending to a total of 13,092 m² including 782 m² of ancillary office and technical areas.  Reinforced concrete frame construction (beams and columns) on traditional shallow pad foundations.  Bitumen felt waterproofing on thermal insulation and steel roof deck.  The roof areas have PVC roof lights providing natural light.  Reinforced concrete slab floor with polished finish.  External walls comprise profiled lacquered steel cladding with insulation and internal lined panels on secondary steel framing.  </v>
          </cell>
          <cell r="L30">
            <v>1999</v>
          </cell>
          <cell r="M30">
            <v>18</v>
          </cell>
          <cell r="N30">
            <v>727.33333333333337</v>
          </cell>
          <cell r="O30">
            <v>10</v>
          </cell>
          <cell r="P30" t="str">
            <v>Yes</v>
          </cell>
          <cell r="Q30" t="str">
            <v>Freehold</v>
          </cell>
          <cell r="S30">
            <v>24874</v>
          </cell>
          <cell r="T30">
            <v>0.52633271689314143</v>
          </cell>
          <cell r="V30" t="str">
            <v>The ZAC du Parc is one of the best locations for logistic purposes in the Ile-de-France region, due to its proximity to Roissy-Charles de Gaulle Airport and the A1, A4 and A6 motorway network.  Other occupiers in the immediate vicinity include Kuehne &amp; Nagel, Exacompta, Geodis (Sinequanone), Etam 1-2-3 and Transport Alloin.</v>
          </cell>
          <cell r="W30" t="str">
            <v>A logistics warehouse, located in the ZAC du Parc, one of the best locations for logistic purposes in the Ile-de-France region, due to its proximity to Roissy-Charles de Gaulle Airport and the A1, A4 and A6 motorway network.  Other occupiers in the immediate vicinity include Kuehne &amp; Nagel, Exacompta, Geodis (Sinequanone), Etam 1-2-3 and Transport Alloin.</v>
          </cell>
          <cell r="Y30" t="str">
            <v>Euro</v>
          </cell>
          <cell r="Z30" t="str">
            <v>€</v>
          </cell>
          <cell r="AA30" t="str">
            <v>Land &amp; Buildings</v>
          </cell>
          <cell r="AB30" t="str">
            <v>Eurodep SAS</v>
          </cell>
          <cell r="AC30" t="str">
            <v>Wholesale/Distributor</v>
          </cell>
          <cell r="AD30">
            <v>13092</v>
          </cell>
          <cell r="AE30">
            <v>40193</v>
          </cell>
          <cell r="AF30">
            <v>43479</v>
          </cell>
          <cell r="AG30">
            <v>41288</v>
          </cell>
          <cell r="AH30">
            <v>8.2902121834360027</v>
          </cell>
          <cell r="AI30">
            <v>2.2915811088295688</v>
          </cell>
          <cell r="AJ30">
            <v>680784</v>
          </cell>
          <cell r="AK30">
            <v>52</v>
          </cell>
          <cell r="AL30">
            <v>0</v>
          </cell>
          <cell r="AM30">
            <v>0</v>
          </cell>
          <cell r="AO30">
            <v>0</v>
          </cell>
          <cell r="AQ30">
            <v>0</v>
          </cell>
          <cell r="AR30">
            <v>0</v>
          </cell>
          <cell r="AS30">
            <v>0</v>
          </cell>
          <cell r="AT30">
            <v>0</v>
          </cell>
          <cell r="AU30">
            <v>0</v>
          </cell>
          <cell r="AV30">
            <v>0</v>
          </cell>
          <cell r="AW30">
            <v>0</v>
          </cell>
          <cell r="AX30">
            <v>0</v>
          </cell>
          <cell r="AY30">
            <v>0</v>
          </cell>
          <cell r="AZ30">
            <v>0</v>
          </cell>
          <cell r="BB30">
            <v>0</v>
          </cell>
          <cell r="BD30">
            <v>0</v>
          </cell>
          <cell r="BE30">
            <v>0</v>
          </cell>
          <cell r="BF30">
            <v>0</v>
          </cell>
          <cell r="BG30">
            <v>0</v>
          </cell>
          <cell r="BH30">
            <v>0</v>
          </cell>
          <cell r="BI30">
            <v>0</v>
          </cell>
          <cell r="BJ30">
            <v>0</v>
          </cell>
          <cell r="BK30">
            <v>0</v>
          </cell>
          <cell r="BL30">
            <v>0</v>
          </cell>
          <cell r="BM30">
            <v>0</v>
          </cell>
          <cell r="BO30">
            <v>0</v>
          </cell>
          <cell r="BQ30">
            <v>0</v>
          </cell>
          <cell r="BR30">
            <v>0</v>
          </cell>
          <cell r="BS30">
            <v>0</v>
          </cell>
          <cell r="BT30">
            <v>0</v>
          </cell>
          <cell r="BU30">
            <v>0</v>
          </cell>
          <cell r="BV30">
            <v>0</v>
          </cell>
          <cell r="BW30">
            <v>0</v>
          </cell>
          <cell r="BX30">
            <v>0</v>
          </cell>
          <cell r="BY30">
            <v>0</v>
          </cell>
          <cell r="BZ30">
            <v>0</v>
          </cell>
          <cell r="CB30">
            <v>0</v>
          </cell>
          <cell r="CD30">
            <v>0</v>
          </cell>
          <cell r="CE30">
            <v>0</v>
          </cell>
          <cell r="CF30">
            <v>0</v>
          </cell>
          <cell r="CG30">
            <v>0</v>
          </cell>
          <cell r="CH30">
            <v>0</v>
          </cell>
          <cell r="CI30">
            <v>0</v>
          </cell>
          <cell r="CJ30">
            <v>0</v>
          </cell>
          <cell r="CK30">
            <v>0</v>
          </cell>
          <cell r="CL30">
            <v>0</v>
          </cell>
          <cell r="CM30">
            <v>0</v>
          </cell>
          <cell r="CO30">
            <v>0</v>
          </cell>
          <cell r="CQ30">
            <v>0</v>
          </cell>
          <cell r="CR30">
            <v>0</v>
          </cell>
          <cell r="CS30">
            <v>0</v>
          </cell>
          <cell r="CT30">
            <v>0</v>
          </cell>
          <cell r="CU30">
            <v>0</v>
          </cell>
          <cell r="CV30">
            <v>0</v>
          </cell>
          <cell r="CW30">
            <v>0</v>
          </cell>
          <cell r="CX30">
            <v>0</v>
          </cell>
          <cell r="CY30">
            <v>0</v>
          </cell>
          <cell r="CZ30">
            <v>0</v>
          </cell>
          <cell r="DB30">
            <v>0</v>
          </cell>
          <cell r="DD30">
            <v>0</v>
          </cell>
          <cell r="DE30">
            <v>0</v>
          </cell>
          <cell r="DF30">
            <v>0</v>
          </cell>
          <cell r="DG30">
            <v>0</v>
          </cell>
          <cell r="DH30">
            <v>0</v>
          </cell>
          <cell r="DI30">
            <v>0</v>
          </cell>
          <cell r="DJ30">
            <v>0</v>
          </cell>
          <cell r="DK30">
            <v>0</v>
          </cell>
          <cell r="DL30">
            <v>0</v>
          </cell>
          <cell r="DM30">
            <v>0</v>
          </cell>
          <cell r="DO30">
            <v>0</v>
          </cell>
          <cell r="DQ30">
            <v>0</v>
          </cell>
          <cell r="DR30">
            <v>0</v>
          </cell>
          <cell r="DS30">
            <v>0</v>
          </cell>
          <cell r="DT30">
            <v>0</v>
          </cell>
          <cell r="DU30">
            <v>0</v>
          </cell>
          <cell r="DV30">
            <v>0</v>
          </cell>
          <cell r="DW30">
            <v>0</v>
          </cell>
          <cell r="DX30">
            <v>0</v>
          </cell>
          <cell r="DY30">
            <v>0</v>
          </cell>
          <cell r="DZ30">
            <v>0</v>
          </cell>
          <cell r="EB30">
            <v>0</v>
          </cell>
          <cell r="ED30">
            <v>0</v>
          </cell>
          <cell r="EE30">
            <v>0</v>
          </cell>
          <cell r="EF30">
            <v>0</v>
          </cell>
          <cell r="EG30">
            <v>0</v>
          </cell>
          <cell r="EH30">
            <v>0</v>
          </cell>
          <cell r="EI30">
            <v>0</v>
          </cell>
          <cell r="EJ30">
            <v>0</v>
          </cell>
          <cell r="EK30">
            <v>0</v>
          </cell>
          <cell r="EL30">
            <v>0</v>
          </cell>
          <cell r="EM30">
            <v>0</v>
          </cell>
          <cell r="EN30">
            <v>0</v>
          </cell>
          <cell r="EO30">
            <v>13092</v>
          </cell>
          <cell r="EP30">
            <v>680784</v>
          </cell>
          <cell r="EQ30">
            <v>680784</v>
          </cell>
          <cell r="ER30">
            <v>8.2902121834360027</v>
          </cell>
          <cell r="ES30">
            <v>2.2915811088295688</v>
          </cell>
          <cell r="ET30" t="str">
            <v>Let to Eurodep for a term of 3-6-9-12 years from 15 January 2010.  Indexation for the duration of the lease has been capped between +1% and +3%.</v>
          </cell>
          <cell r="EW30" t="str">
            <v>Warehouse</v>
          </cell>
          <cell r="EX30">
            <v>12310</v>
          </cell>
          <cell r="EY30">
            <v>51</v>
          </cell>
          <cell r="EZ30">
            <v>627810</v>
          </cell>
          <cell r="FB30" t="str">
            <v>Office</v>
          </cell>
          <cell r="FC30">
            <v>600</v>
          </cell>
          <cell r="FD30">
            <v>88.29</v>
          </cell>
          <cell r="FE30">
            <v>52974.000000000007</v>
          </cell>
          <cell r="FG30" t="str">
            <v>Other</v>
          </cell>
          <cell r="FH30">
            <v>182</v>
          </cell>
          <cell r="FI30">
            <v>0</v>
          </cell>
          <cell r="FJ30">
            <v>0</v>
          </cell>
          <cell r="FO30">
            <v>0</v>
          </cell>
          <cell r="FT30">
            <v>0</v>
          </cell>
          <cell r="FV30">
            <v>13092</v>
          </cell>
          <cell r="FW30">
            <v>52</v>
          </cell>
          <cell r="FX30">
            <v>680784</v>
          </cell>
          <cell r="FY30">
            <v>680784</v>
          </cell>
          <cell r="FZ30">
            <v>0</v>
          </cell>
          <cell r="GC30">
            <v>0</v>
          </cell>
          <cell r="GE30">
            <v>0</v>
          </cell>
          <cell r="GG30">
            <v>0</v>
          </cell>
          <cell r="GI30">
            <v>0</v>
          </cell>
          <cell r="GK30">
            <v>0</v>
          </cell>
          <cell r="GM30">
            <v>0</v>
          </cell>
          <cell r="GN30">
            <v>0</v>
          </cell>
          <cell r="GO30">
            <v>0</v>
          </cell>
          <cell r="GP30">
            <v>0</v>
          </cell>
          <cell r="GR30">
            <v>40359</v>
          </cell>
          <cell r="GS30">
            <v>680784</v>
          </cell>
          <cell r="GT30">
            <v>680784</v>
          </cell>
          <cell r="GU30">
            <v>680784</v>
          </cell>
          <cell r="GV30">
            <v>8.15</v>
          </cell>
          <cell r="GW30">
            <v>8.15</v>
          </cell>
          <cell r="GX30">
            <v>8.1514000000000006</v>
          </cell>
          <cell r="GY30">
            <v>8340000</v>
          </cell>
          <cell r="GZ30">
            <v>6.2E-2</v>
          </cell>
          <cell r="HA30">
            <v>7850000</v>
          </cell>
          <cell r="HC30">
            <v>40451</v>
          </cell>
          <cell r="HD30">
            <v>680784</v>
          </cell>
          <cell r="HE30">
            <v>680784</v>
          </cell>
          <cell r="HF30">
            <v>680784</v>
          </cell>
          <cell r="HG30">
            <v>8.15</v>
          </cell>
          <cell r="HH30">
            <v>8.15</v>
          </cell>
          <cell r="HI30">
            <v>8.1514000000000006</v>
          </cell>
          <cell r="HJ30">
            <v>8340000</v>
          </cell>
          <cell r="HK30">
            <v>6.2E-2</v>
          </cell>
          <cell r="HL30">
            <v>7850000</v>
          </cell>
          <cell r="HN30">
            <v>1500000</v>
          </cell>
          <cell r="HO30">
            <v>60.303931816354428</v>
          </cell>
          <cell r="HP30">
            <v>6840000</v>
          </cell>
          <cell r="HQ30">
            <v>40148</v>
          </cell>
          <cell r="HR30" t="str">
            <v>An older style logistics warehouse let to Eurodep for a further 8.29 years with a break option in January 2013 (2.29 years).  No change since Q2 2010.</v>
          </cell>
          <cell r="HT30" t="str">
            <v>photomitrymory4.jpg</v>
          </cell>
          <cell r="HU30" t="str">
            <v>.jpg</v>
          </cell>
          <cell r="HV30" t="str">
            <v>mitrymory4</v>
          </cell>
          <cell r="HW30" t="str">
            <v>planMitryMory4.jpg</v>
          </cell>
          <cell r="HX30" t="str">
            <v>.jpg</v>
          </cell>
          <cell r="HY30" t="str">
            <v>MitryMory4</v>
          </cell>
          <cell r="IM30" t="str">
            <v>yes</v>
          </cell>
        </row>
        <row r="31">
          <cell r="A31">
            <v>11</v>
          </cell>
          <cell r="B31" t="str">
            <v>11, Germany, Borken Dist.Ctr. #1</v>
          </cell>
          <cell r="C31" t="str">
            <v>bor00101</v>
          </cell>
          <cell r="D31" t="str">
            <v>Borken Dist.Ctr. #1</v>
          </cell>
          <cell r="E31" t="str">
            <v>Carl-Benz-Str. 1</v>
          </cell>
          <cell r="F31" t="str">
            <v>Borken</v>
          </cell>
          <cell r="G31" t="str">
            <v>34582</v>
          </cell>
          <cell r="H31" t="str">
            <v>Germany</v>
          </cell>
          <cell r="I31" t="str">
            <v>ge099</v>
          </cell>
          <cell r="J31" t="str">
            <v>ProLogis Germany LXVIII BV</v>
          </cell>
          <cell r="K31" t="str">
            <v xml:space="preserve">A modern single-storey, two-side loading logistics warehouse with a two-storey office and social area.  Built in 2008, the building can be sectioned into four parts of 10,000 sq m each, which are separated by fire protection walls.  Reinforced concrete structural frame with vertically profiled metal sandwich element external facade and trapezoidal roof sheeting.  </v>
          </cell>
          <cell r="L31">
            <v>2008</v>
          </cell>
          <cell r="M31">
            <v>19</v>
          </cell>
          <cell r="N31">
            <v>2130.0031578947369</v>
          </cell>
          <cell r="O31">
            <v>10</v>
          </cell>
          <cell r="P31" t="str">
            <v>Yes</v>
          </cell>
          <cell r="Q31" t="str">
            <v>Freehold</v>
          </cell>
          <cell r="R31">
            <v>0</v>
          </cell>
          <cell r="S31">
            <v>66211</v>
          </cell>
          <cell r="T31">
            <v>0.61122864780776609</v>
          </cell>
          <cell r="V31" t="str">
            <v xml:space="preserve">Located in a planned industrial area “Am Kraftwerk Borken”, approximately 2 km from the town centre of Borken.  Hesse benefits from an excellent infrastructure, with its motorway network in the south (A3, A5 and A45), Frankfurt/Main Airport, inland ports along Main and Rhine rivers and a broad railway network.   </v>
          </cell>
          <cell r="W31" t="str">
            <v xml:space="preserve">A modern single-storey, two-side loading logistics warehouse with a two-storey office and social area located in a planned industrial area “Am Kraftwerk Borken”, approximately 2 km from the town centre of Borken.  Hesse benefits from an excellent infrastructure, with its motorway network in the south (A3, A5 and A45), Frankfurt/Main Airport, inland ports along Main and Rhine rivers and a broad railway network.   </v>
          </cell>
          <cell r="Y31" t="str">
            <v>Euro</v>
          </cell>
          <cell r="Z31" t="str">
            <v>€</v>
          </cell>
          <cell r="AA31" t="str">
            <v>Land &amp; Buildings</v>
          </cell>
          <cell r="AB31" t="str">
            <v>Volkswagen AG</v>
          </cell>
          <cell r="AC31" t="str">
            <v>Automotive</v>
          </cell>
          <cell r="AD31">
            <v>40470.06</v>
          </cell>
          <cell r="AE31">
            <v>39482</v>
          </cell>
          <cell r="AF31">
            <v>41308</v>
          </cell>
          <cell r="AG31">
            <v>41308</v>
          </cell>
          <cell r="AH31">
            <v>2.346338124572211</v>
          </cell>
          <cell r="AI31">
            <v>2.346338124572211</v>
          </cell>
          <cell r="AJ31">
            <v>1047348</v>
          </cell>
          <cell r="AK31">
            <v>25.879576160746982</v>
          </cell>
          <cell r="AL31">
            <v>0</v>
          </cell>
          <cell r="AM31">
            <v>0</v>
          </cell>
          <cell r="AO31">
            <v>0</v>
          </cell>
          <cell r="AQ31">
            <v>0</v>
          </cell>
          <cell r="AR31">
            <v>0</v>
          </cell>
          <cell r="AS31">
            <v>0</v>
          </cell>
          <cell r="AT31">
            <v>0</v>
          </cell>
          <cell r="AU31">
            <v>0</v>
          </cell>
          <cell r="AV31">
            <v>0</v>
          </cell>
          <cell r="AW31">
            <v>0</v>
          </cell>
          <cell r="AX31">
            <v>0</v>
          </cell>
          <cell r="AY31">
            <v>0</v>
          </cell>
          <cell r="AZ31">
            <v>0</v>
          </cell>
          <cell r="BB31">
            <v>0</v>
          </cell>
          <cell r="BD31">
            <v>0</v>
          </cell>
          <cell r="BE31">
            <v>0</v>
          </cell>
          <cell r="BF31">
            <v>0</v>
          </cell>
          <cell r="BG31">
            <v>0</v>
          </cell>
          <cell r="BH31">
            <v>0</v>
          </cell>
          <cell r="BI31">
            <v>0</v>
          </cell>
          <cell r="BJ31">
            <v>0</v>
          </cell>
          <cell r="BK31">
            <v>0</v>
          </cell>
          <cell r="BL31">
            <v>0</v>
          </cell>
          <cell r="BM31">
            <v>0</v>
          </cell>
          <cell r="BO31">
            <v>0</v>
          </cell>
          <cell r="BQ31">
            <v>0</v>
          </cell>
          <cell r="BR31">
            <v>0</v>
          </cell>
          <cell r="BS31">
            <v>0</v>
          </cell>
          <cell r="BT31">
            <v>0</v>
          </cell>
          <cell r="BU31">
            <v>0</v>
          </cell>
          <cell r="BV31">
            <v>0</v>
          </cell>
          <cell r="BW31">
            <v>0</v>
          </cell>
          <cell r="BX31">
            <v>0</v>
          </cell>
          <cell r="BY31">
            <v>0</v>
          </cell>
          <cell r="BZ31">
            <v>0</v>
          </cell>
          <cell r="CB31">
            <v>0</v>
          </cell>
          <cell r="CD31">
            <v>0</v>
          </cell>
          <cell r="CE31">
            <v>0</v>
          </cell>
          <cell r="CF31">
            <v>0</v>
          </cell>
          <cell r="CG31">
            <v>0</v>
          </cell>
          <cell r="CH31">
            <v>0</v>
          </cell>
          <cell r="CI31">
            <v>0</v>
          </cell>
          <cell r="CJ31">
            <v>0</v>
          </cell>
          <cell r="CK31">
            <v>0</v>
          </cell>
          <cell r="CL31">
            <v>0</v>
          </cell>
          <cell r="CM31">
            <v>0</v>
          </cell>
          <cell r="CO31">
            <v>0</v>
          </cell>
          <cell r="CQ31">
            <v>0</v>
          </cell>
          <cell r="CR31">
            <v>0</v>
          </cell>
          <cell r="CS31">
            <v>0</v>
          </cell>
          <cell r="CT31">
            <v>0</v>
          </cell>
          <cell r="CU31">
            <v>0</v>
          </cell>
          <cell r="CV31">
            <v>0</v>
          </cell>
          <cell r="CW31">
            <v>0</v>
          </cell>
          <cell r="CX31">
            <v>0</v>
          </cell>
          <cell r="CY31">
            <v>0</v>
          </cell>
          <cell r="CZ31">
            <v>0</v>
          </cell>
          <cell r="DB31">
            <v>0</v>
          </cell>
          <cell r="DD31">
            <v>0</v>
          </cell>
          <cell r="DE31">
            <v>0</v>
          </cell>
          <cell r="DF31">
            <v>0</v>
          </cell>
          <cell r="DG31">
            <v>0</v>
          </cell>
          <cell r="DH31">
            <v>0</v>
          </cell>
          <cell r="DI31">
            <v>0</v>
          </cell>
          <cell r="DJ31">
            <v>0</v>
          </cell>
          <cell r="DK31">
            <v>0</v>
          </cell>
          <cell r="DL31">
            <v>0</v>
          </cell>
          <cell r="DM31">
            <v>0</v>
          </cell>
          <cell r="DO31">
            <v>0</v>
          </cell>
          <cell r="DQ31">
            <v>0</v>
          </cell>
          <cell r="DR31">
            <v>0</v>
          </cell>
          <cell r="DS31">
            <v>0</v>
          </cell>
          <cell r="DT31">
            <v>0</v>
          </cell>
          <cell r="DU31">
            <v>0</v>
          </cell>
          <cell r="DV31">
            <v>0</v>
          </cell>
          <cell r="DW31">
            <v>0</v>
          </cell>
          <cell r="DX31">
            <v>0</v>
          </cell>
          <cell r="DY31">
            <v>0</v>
          </cell>
          <cell r="DZ31">
            <v>0</v>
          </cell>
          <cell r="EB31">
            <v>0</v>
          </cell>
          <cell r="ED31">
            <v>0</v>
          </cell>
          <cell r="EE31">
            <v>0</v>
          </cell>
          <cell r="EF31">
            <v>0</v>
          </cell>
          <cell r="EG31">
            <v>0</v>
          </cell>
          <cell r="EH31">
            <v>0</v>
          </cell>
          <cell r="EI31">
            <v>0</v>
          </cell>
          <cell r="EJ31">
            <v>0</v>
          </cell>
          <cell r="EK31">
            <v>0</v>
          </cell>
          <cell r="EL31">
            <v>0</v>
          </cell>
          <cell r="EM31">
            <v>0</v>
          </cell>
          <cell r="EN31">
            <v>0</v>
          </cell>
          <cell r="EO31">
            <v>40470.06</v>
          </cell>
          <cell r="EP31">
            <v>1047348</v>
          </cell>
          <cell r="EQ31">
            <v>1047348</v>
          </cell>
          <cell r="ER31">
            <v>2.346338124572211</v>
          </cell>
          <cell r="ES31">
            <v>2.346338124572211</v>
          </cell>
          <cell r="ET31" t="str">
            <v>Let to Volkswagen AG for 5 years from 4 February 2008.</v>
          </cell>
          <cell r="EU31">
            <v>0</v>
          </cell>
          <cell r="EW31" t="str">
            <v>Warehouse</v>
          </cell>
          <cell r="EX31">
            <v>40110.68</v>
          </cell>
          <cell r="EY31">
            <v>28.8</v>
          </cell>
          <cell r="EZ31">
            <v>1155187.584</v>
          </cell>
          <cell r="FB31" t="str">
            <v>Office</v>
          </cell>
          <cell r="FC31">
            <v>359.38</v>
          </cell>
          <cell r="FD31">
            <v>90</v>
          </cell>
          <cell r="FE31">
            <v>32344.2</v>
          </cell>
          <cell r="FJ31">
            <v>0</v>
          </cell>
          <cell r="FO31">
            <v>0</v>
          </cell>
          <cell r="FT31">
            <v>0</v>
          </cell>
          <cell r="FV31">
            <v>40470.06</v>
          </cell>
          <cell r="FW31">
            <v>29.343470209829192</v>
          </cell>
          <cell r="FX31">
            <v>1187532</v>
          </cell>
          <cell r="FY31">
            <v>1187532</v>
          </cell>
          <cell r="FZ31">
            <v>0.13384662977348502</v>
          </cell>
          <cell r="GB31">
            <v>40470.06</v>
          </cell>
          <cell r="GC31">
            <v>3.8640509171736614E-2</v>
          </cell>
          <cell r="GD31">
            <v>11875.32</v>
          </cell>
          <cell r="GE31">
            <v>1.1338466297734851E-2</v>
          </cell>
          <cell r="GF31">
            <v>0</v>
          </cell>
          <cell r="GG31">
            <v>0</v>
          </cell>
          <cell r="GH31">
            <v>0</v>
          </cell>
          <cell r="GI31">
            <v>0</v>
          </cell>
          <cell r="GJ31">
            <v>0</v>
          </cell>
          <cell r="GK31">
            <v>0</v>
          </cell>
          <cell r="GL31">
            <v>0</v>
          </cell>
          <cell r="GM31">
            <v>0</v>
          </cell>
          <cell r="GN31">
            <v>52345</v>
          </cell>
          <cell r="GO31">
            <v>4.9978612648327016E-2</v>
          </cell>
          <cell r="GP31">
            <v>52345</v>
          </cell>
          <cell r="GR31">
            <v>40359</v>
          </cell>
          <cell r="GS31">
            <v>1047348</v>
          </cell>
          <cell r="GT31">
            <v>995003</v>
          </cell>
          <cell r="GU31">
            <v>1187532</v>
          </cell>
          <cell r="GV31">
            <v>7.5106999999999999</v>
          </cell>
          <cell r="GW31">
            <v>8.5689000000000011</v>
          </cell>
          <cell r="GX31">
            <v>8</v>
          </cell>
          <cell r="GY31">
            <v>13250000</v>
          </cell>
          <cell r="GZ31">
            <v>0.06</v>
          </cell>
          <cell r="HA31">
            <v>12500000</v>
          </cell>
          <cell r="HC31">
            <v>40451</v>
          </cell>
          <cell r="HD31">
            <v>1047348</v>
          </cell>
          <cell r="HE31">
            <v>995003</v>
          </cell>
          <cell r="HF31">
            <v>1187532</v>
          </cell>
          <cell r="HG31">
            <v>7.5102000000000002</v>
          </cell>
          <cell r="HH31">
            <v>8.5683000000000007</v>
          </cell>
          <cell r="HI31">
            <v>8</v>
          </cell>
          <cell r="HJ31">
            <v>13250000</v>
          </cell>
          <cell r="HK31">
            <v>0.06</v>
          </cell>
          <cell r="HL31">
            <v>12500000</v>
          </cell>
          <cell r="HN31">
            <v>1672850</v>
          </cell>
          <cell r="HO31">
            <v>25.26543927746145</v>
          </cell>
          <cell r="HP31">
            <v>11577150</v>
          </cell>
          <cell r="HQ31">
            <v>39508</v>
          </cell>
          <cell r="HR31" t="str">
            <v>A modern logistics warehouse, single let to Volkswagen for a further 2.35 years.  The tenant has the 5 year extension option, which has been reflected in the valuation due to the under rented nature of the property.  Equivalent yield maintained at 8.0%.  3 month expiry void. No change since Q2 2010.</v>
          </cell>
          <cell r="HT31" t="str">
            <v>photoBorken1.jpg</v>
          </cell>
          <cell r="HU31" t="str">
            <v>.jpg</v>
          </cell>
          <cell r="HV31" t="str">
            <v>Borken1</v>
          </cell>
          <cell r="HW31" t="str">
            <v>planBorken1.jpg</v>
          </cell>
          <cell r="HX31" t="str">
            <v>.jpg</v>
          </cell>
          <cell r="HY31" t="str">
            <v>Borken1</v>
          </cell>
          <cell r="IA31">
            <v>16960000</v>
          </cell>
          <cell r="IB31">
            <v>15340000</v>
          </cell>
          <cell r="IC31">
            <v>15340000</v>
          </cell>
          <cell r="ID31">
            <v>15340000</v>
          </cell>
          <cell r="IE31">
            <v>15340000</v>
          </cell>
          <cell r="IF31">
            <v>13250000</v>
          </cell>
          <cell r="IM31" t="str">
            <v>yes</v>
          </cell>
        </row>
        <row r="32">
          <cell r="A32">
            <v>12</v>
          </cell>
          <cell r="B32" t="str">
            <v>12, Germany, Cologne Dist.Ctr. #4.1</v>
          </cell>
          <cell r="C32" t="str">
            <v>clg00104</v>
          </cell>
          <cell r="D32" t="str">
            <v>Cologne Dist.Ctr. #4.1</v>
          </cell>
          <cell r="E32" t="str">
            <v>Am Eifeltor 20</v>
          </cell>
          <cell r="F32" t="str">
            <v>Köln</v>
          </cell>
          <cell r="G32" t="str">
            <v>50997</v>
          </cell>
          <cell r="H32" t="str">
            <v>Germany</v>
          </cell>
          <cell r="I32" t="str">
            <v>ge018</v>
          </cell>
          <cell r="J32" t="str">
            <v>PLD Germany VI BV</v>
          </cell>
          <cell r="K32" t="str">
            <v xml:space="preserve">Modern logistics warehouse with a net lettable area of 7,419 sq m.  The building is constructed of concrete steel, steel or a combination of both. The outer walls of the warehouse space are constructed with vertically profiled metal sandwich elements and underlying thermal insulation. The roof is flat and covered with trapezoidal roof sheeting, thermal insulation and plastic foil covering. </v>
          </cell>
          <cell r="L32">
            <v>2009</v>
          </cell>
          <cell r="M32">
            <v>9</v>
          </cell>
          <cell r="N32">
            <v>824.33333333333337</v>
          </cell>
          <cell r="O32">
            <v>10</v>
          </cell>
          <cell r="P32" t="str">
            <v>Yes</v>
          </cell>
          <cell r="Q32" t="str">
            <v>Freehold</v>
          </cell>
          <cell r="R32">
            <v>0</v>
          </cell>
          <cell r="S32">
            <v>27995</v>
          </cell>
          <cell r="T32">
            <v>0.26501160921593142</v>
          </cell>
          <cell r="V32" t="str">
            <v>Located adjacent to the western part of the A4 motorway in the cargo transport centre (GVZ) –Eifeltor, to the south-west of the city of Cologne and at the southern edge of the Rhine-Ruhr area. The A4 crosses the A3 motorway (Netherlands-Austria) and the A1 motorway (Baltic sea-Saarbrucken). The micro location can be regarded as excellent due to the location in the biggest cargo transport centre in Germany and the excellent access to the national motorway system.</v>
          </cell>
          <cell r="W32" t="str">
            <v>A modern logistics warehouse located adjacent to the western part of the A4 motorway in the cargo transport centre (GVZ) –Eifeltor, to the south-west of the city of Cologne and at the southern edge of the Rhine-Ruhr area. The A4 crosses the A3 motorway (Netherlands-Austria) and the A1 motorway (Baltic sea-Saarbrucken). The micro location can be regarded as excellent due to the location in the biggest cargo transport centre in Germany and the excellent access to the national motorway system.</v>
          </cell>
          <cell r="Y32" t="str">
            <v>Euro</v>
          </cell>
          <cell r="Z32" t="str">
            <v>€</v>
          </cell>
          <cell r="AA32" t="str">
            <v>Land &amp; Buildings</v>
          </cell>
          <cell r="AB32" t="str">
            <v>Volkswagen Original Teile Logistik GmbH &amp; Co. KG</v>
          </cell>
          <cell r="AC32" t="str">
            <v>Automotive</v>
          </cell>
          <cell r="AD32">
            <v>7250</v>
          </cell>
          <cell r="AE32">
            <v>39911</v>
          </cell>
          <cell r="AF32">
            <v>40663</v>
          </cell>
          <cell r="AG32">
            <v>40663</v>
          </cell>
          <cell r="AH32">
            <v>0.58042436687200549</v>
          </cell>
          <cell r="AI32">
            <v>0.58042436687200549</v>
          </cell>
          <cell r="AJ32">
            <v>416370</v>
          </cell>
          <cell r="AK32">
            <v>57.430344827586204</v>
          </cell>
          <cell r="AL32">
            <v>0</v>
          </cell>
          <cell r="AM32">
            <v>0</v>
          </cell>
          <cell r="AO32" t="str">
            <v>Paneuropa Rösch GmbH</v>
          </cell>
          <cell r="AP32" t="str">
            <v>3PL/Warehousing/Transportation</v>
          </cell>
          <cell r="AQ32">
            <v>169</v>
          </cell>
          <cell r="AR32">
            <v>39934</v>
          </cell>
          <cell r="AS32">
            <v>40663</v>
          </cell>
          <cell r="AT32">
            <v>40663</v>
          </cell>
          <cell r="AU32">
            <v>0.58042436687200549</v>
          </cell>
          <cell r="AV32">
            <v>0.58042436687200549</v>
          </cell>
          <cell r="AW32">
            <v>15912</v>
          </cell>
          <cell r="AX32">
            <v>94.15384615384616</v>
          </cell>
          <cell r="AY32">
            <v>0</v>
          </cell>
          <cell r="AZ32">
            <v>0</v>
          </cell>
          <cell r="BB32">
            <v>0</v>
          </cell>
          <cell r="BD32">
            <v>0</v>
          </cell>
          <cell r="BE32">
            <v>0</v>
          </cell>
          <cell r="BF32">
            <v>0</v>
          </cell>
          <cell r="BG32">
            <v>0</v>
          </cell>
          <cell r="BH32">
            <v>0</v>
          </cell>
          <cell r="BI32">
            <v>0</v>
          </cell>
          <cell r="BJ32">
            <v>0</v>
          </cell>
          <cell r="BK32">
            <v>0</v>
          </cell>
          <cell r="BL32">
            <v>0</v>
          </cell>
          <cell r="BM32">
            <v>0</v>
          </cell>
          <cell r="BO32">
            <v>0</v>
          </cell>
          <cell r="BQ32">
            <v>0</v>
          </cell>
          <cell r="BR32">
            <v>0</v>
          </cell>
          <cell r="BS32">
            <v>0</v>
          </cell>
          <cell r="BT32">
            <v>0</v>
          </cell>
          <cell r="BU32">
            <v>0</v>
          </cell>
          <cell r="BV32">
            <v>0</v>
          </cell>
          <cell r="BW32">
            <v>0</v>
          </cell>
          <cell r="BX32">
            <v>0</v>
          </cell>
          <cell r="BY32">
            <v>0</v>
          </cell>
          <cell r="BZ32">
            <v>0</v>
          </cell>
          <cell r="CB32">
            <v>0</v>
          </cell>
          <cell r="CD32">
            <v>0</v>
          </cell>
          <cell r="CE32">
            <v>0</v>
          </cell>
          <cell r="CF32">
            <v>0</v>
          </cell>
          <cell r="CG32">
            <v>0</v>
          </cell>
          <cell r="CH32">
            <v>0</v>
          </cell>
          <cell r="CI32">
            <v>0</v>
          </cell>
          <cell r="CJ32">
            <v>0</v>
          </cell>
          <cell r="CK32">
            <v>0</v>
          </cell>
          <cell r="CL32">
            <v>0</v>
          </cell>
          <cell r="CM32">
            <v>0</v>
          </cell>
          <cell r="CO32">
            <v>0</v>
          </cell>
          <cell r="CQ32">
            <v>0</v>
          </cell>
          <cell r="CR32">
            <v>0</v>
          </cell>
          <cell r="CS32">
            <v>0</v>
          </cell>
          <cell r="CT32">
            <v>0</v>
          </cell>
          <cell r="CU32">
            <v>0</v>
          </cell>
          <cell r="CV32">
            <v>0</v>
          </cell>
          <cell r="CW32">
            <v>0</v>
          </cell>
          <cell r="CX32">
            <v>0</v>
          </cell>
          <cell r="CY32">
            <v>0</v>
          </cell>
          <cell r="CZ32">
            <v>0</v>
          </cell>
          <cell r="DB32">
            <v>0</v>
          </cell>
          <cell r="DD32">
            <v>0</v>
          </cell>
          <cell r="DE32">
            <v>0</v>
          </cell>
          <cell r="DF32">
            <v>0</v>
          </cell>
          <cell r="DG32">
            <v>0</v>
          </cell>
          <cell r="DH32">
            <v>0</v>
          </cell>
          <cell r="DI32">
            <v>0</v>
          </cell>
          <cell r="DJ32">
            <v>0</v>
          </cell>
          <cell r="DK32">
            <v>0</v>
          </cell>
          <cell r="DL32">
            <v>0</v>
          </cell>
          <cell r="DM32">
            <v>0</v>
          </cell>
          <cell r="DO32">
            <v>0</v>
          </cell>
          <cell r="DQ32">
            <v>0</v>
          </cell>
          <cell r="DR32">
            <v>0</v>
          </cell>
          <cell r="DS32">
            <v>0</v>
          </cell>
          <cell r="DT32">
            <v>0</v>
          </cell>
          <cell r="DU32">
            <v>0</v>
          </cell>
          <cell r="DV32">
            <v>0</v>
          </cell>
          <cell r="DW32">
            <v>0</v>
          </cell>
          <cell r="DX32">
            <v>0</v>
          </cell>
          <cell r="DY32">
            <v>0</v>
          </cell>
          <cell r="DZ32">
            <v>0</v>
          </cell>
          <cell r="EB32">
            <v>0</v>
          </cell>
          <cell r="ED32">
            <v>0</v>
          </cell>
          <cell r="EE32">
            <v>0</v>
          </cell>
          <cell r="EF32">
            <v>0</v>
          </cell>
          <cell r="EG32">
            <v>0</v>
          </cell>
          <cell r="EH32">
            <v>0</v>
          </cell>
          <cell r="EI32">
            <v>0</v>
          </cell>
          <cell r="EJ32">
            <v>0</v>
          </cell>
          <cell r="EK32">
            <v>0</v>
          </cell>
          <cell r="EL32">
            <v>0</v>
          </cell>
          <cell r="EM32">
            <v>0</v>
          </cell>
          <cell r="EN32">
            <v>0</v>
          </cell>
          <cell r="EO32">
            <v>7419</v>
          </cell>
          <cell r="EP32">
            <v>432282</v>
          </cell>
          <cell r="EQ32">
            <v>432282</v>
          </cell>
          <cell r="ER32">
            <v>0.58042436687200549</v>
          </cell>
          <cell r="ES32">
            <v>0.58042436687200549</v>
          </cell>
          <cell r="ET32" t="str">
            <v>Part let to Volkswagen Original Teile GmbH for a term of 2 years 1 month from 6 April 2009 and part let to Paneuropa Roesch GmbH for 2 years from 1 May 2009.</v>
          </cell>
          <cell r="EW32" t="str">
            <v>Warehouse</v>
          </cell>
          <cell r="EX32">
            <v>7170</v>
          </cell>
          <cell r="EY32">
            <v>57</v>
          </cell>
          <cell r="EZ32">
            <v>408690</v>
          </cell>
          <cell r="FB32" t="str">
            <v>Office</v>
          </cell>
          <cell r="FC32">
            <v>249</v>
          </cell>
          <cell r="FD32">
            <v>93</v>
          </cell>
          <cell r="FE32">
            <v>23157</v>
          </cell>
          <cell r="FG32">
            <v>0</v>
          </cell>
          <cell r="FJ32">
            <v>0</v>
          </cell>
          <cell r="FL32">
            <v>0</v>
          </cell>
          <cell r="FO32">
            <v>0</v>
          </cell>
          <cell r="FQ32">
            <v>0</v>
          </cell>
          <cell r="FT32">
            <v>0</v>
          </cell>
          <cell r="FV32">
            <v>7419</v>
          </cell>
          <cell r="FW32">
            <v>58.208249090173879</v>
          </cell>
          <cell r="FX32">
            <v>431847</v>
          </cell>
          <cell r="FY32">
            <v>431847</v>
          </cell>
          <cell r="FZ32">
            <v>-1.0062875622857302E-3</v>
          </cell>
          <cell r="GB32">
            <v>7419</v>
          </cell>
          <cell r="GC32">
            <v>1.7162407872638695E-2</v>
          </cell>
          <cell r="GD32">
            <v>4318.47</v>
          </cell>
          <cell r="GE32">
            <v>9.9899371243771431E-3</v>
          </cell>
          <cell r="GG32">
            <v>0</v>
          </cell>
          <cell r="GI32">
            <v>0</v>
          </cell>
          <cell r="GK32">
            <v>0</v>
          </cell>
          <cell r="GM32">
            <v>0</v>
          </cell>
          <cell r="GN32">
            <v>11737</v>
          </cell>
          <cell r="GO32">
            <v>2.715125774378762E-2</v>
          </cell>
          <cell r="GP32">
            <v>11737</v>
          </cell>
          <cell r="GR32">
            <v>40359</v>
          </cell>
          <cell r="GS32">
            <v>432282</v>
          </cell>
          <cell r="GT32">
            <v>420545</v>
          </cell>
          <cell r="GU32">
            <v>431847</v>
          </cell>
          <cell r="GV32">
            <v>9.0204000000000004</v>
          </cell>
          <cell r="GW32">
            <v>9.011000000000001</v>
          </cell>
          <cell r="GX32">
            <v>8.5500000000000007</v>
          </cell>
          <cell r="GY32">
            <v>4660000</v>
          </cell>
          <cell r="GZ32">
            <v>0.06</v>
          </cell>
          <cell r="HA32">
            <v>4400000</v>
          </cell>
          <cell r="HC32">
            <v>40451</v>
          </cell>
          <cell r="HD32">
            <v>432282</v>
          </cell>
          <cell r="HE32">
            <v>420545</v>
          </cell>
          <cell r="HF32">
            <v>431847</v>
          </cell>
          <cell r="HG32">
            <v>9.0210000000000008</v>
          </cell>
          <cell r="HH32">
            <v>9.0117000000000012</v>
          </cell>
          <cell r="HI32">
            <v>8.5500000000000007</v>
          </cell>
          <cell r="HJ32">
            <v>4660000</v>
          </cell>
          <cell r="HK32">
            <v>0.06</v>
          </cell>
          <cell r="HL32">
            <v>4400000</v>
          </cell>
          <cell r="HN32">
            <v>1500000</v>
          </cell>
          <cell r="HO32">
            <v>53.580996606536878</v>
          </cell>
          <cell r="HP32">
            <v>3160000</v>
          </cell>
          <cell r="HQ32">
            <v>39948</v>
          </cell>
          <cell r="HR32" t="str">
            <v>A modern rack rented logistics warehouse let for a further 0.58 years until lease expiry.  6 months expiry void plus 3 months rent free.  No change since Q2 2010.</v>
          </cell>
          <cell r="HT32" t="str">
            <v>photoCologne4.jpg</v>
          </cell>
          <cell r="HU32" t="str">
            <v>.jpg</v>
          </cell>
          <cell r="HV32" t="str">
            <v>Cologne4</v>
          </cell>
          <cell r="HW32" t="str">
            <v>plancologne4.jpg</v>
          </cell>
          <cell r="HX32" t="str">
            <v>.jpg</v>
          </cell>
          <cell r="HY32" t="str">
            <v>cologne4</v>
          </cell>
          <cell r="IM32" t="str">
            <v>yes</v>
          </cell>
        </row>
        <row r="33">
          <cell r="A33">
            <v>13</v>
          </cell>
          <cell r="B33" t="str">
            <v>13, Germany, Emmerich Dist.Ctr. #1</v>
          </cell>
          <cell r="C33" t="str">
            <v>emr00101</v>
          </cell>
          <cell r="D33" t="str">
            <v>Emmerich Dist.Ctr. #1</v>
          </cell>
          <cell r="E33" t="str">
            <v>Budberger Str. 2</v>
          </cell>
          <cell r="F33" t="str">
            <v>Emmerich</v>
          </cell>
          <cell r="G33" t="str">
            <v>46446</v>
          </cell>
          <cell r="H33" t="str">
            <v>Germany</v>
          </cell>
          <cell r="I33" t="str">
            <v>ge105</v>
          </cell>
          <cell r="J33" t="str">
            <v>ProLogis Germany LXXIV BV</v>
          </cell>
          <cell r="K33" t="str">
            <v xml:space="preserve">A modern a single-storey front-loading logistics warehouse with a net usable area of 84,680 sq m split into eight equally seized units with flexible built-in office containers.  The warehouse comprises a reinforced concrete structural frame with vertically profiled metal sandwich element external facade. </v>
          </cell>
          <cell r="L33">
            <v>2008</v>
          </cell>
          <cell r="M33">
            <v>82</v>
          </cell>
          <cell r="N33">
            <v>1032.6707317073171</v>
          </cell>
          <cell r="O33">
            <v>10</v>
          </cell>
          <cell r="P33" t="str">
            <v>Yes</v>
          </cell>
          <cell r="Q33" t="str">
            <v>Freehold</v>
          </cell>
          <cell r="R33">
            <v>0</v>
          </cell>
          <cell r="S33">
            <v>191380</v>
          </cell>
          <cell r="T33">
            <v>0.44246525237746892</v>
          </cell>
          <cell r="V33" t="str">
            <v>Located in Emmerich am Rhein, which is a city on the lower part of the River Rhine in the northwest of the German federal state of North Rhine-Westphalia.  Emmerich lies to the north bank of the Rhine, just inside the German border.  It is located 4 km to the Netherlands to the north and 5 km to the west. It is therefore the last German town on the Rhine before the river flows into the Netherlands.</v>
          </cell>
          <cell r="W33" t="str">
            <v>A modern a single-storey front-loading logistics warehouse located in Emmerich am Rhein, which is a city on the lower part of the River Rhine in the northwest of the German federal state of North Rhine-Westphalia.  Emmerich lies to the north bank of the Rhine, just inside the German border.  It is located 4 km to the Netherlands to the north and 5 km to the west. It is therefore the last German town on the Rhine before the river flows into the Netherlands.</v>
          </cell>
          <cell r="Y33" t="str">
            <v>Euro</v>
          </cell>
          <cell r="Z33" t="str">
            <v>€</v>
          </cell>
          <cell r="AA33" t="str">
            <v>Land &amp; Buildings</v>
          </cell>
          <cell r="AB33" t="str">
            <v>BLG in.add.out. Logistics GmbH</v>
          </cell>
          <cell r="AC33" t="str">
            <v>3PL/Warehousing/Transportation</v>
          </cell>
          <cell r="AD33">
            <v>64505</v>
          </cell>
          <cell r="AE33">
            <v>39545</v>
          </cell>
          <cell r="AF33">
            <v>41461</v>
          </cell>
          <cell r="AG33">
            <v>41461</v>
          </cell>
          <cell r="AH33">
            <v>2.7652292950034223</v>
          </cell>
          <cell r="AI33">
            <v>2.7652292950034223</v>
          </cell>
          <cell r="AJ33">
            <v>1934632.35</v>
          </cell>
          <cell r="AK33">
            <v>29.99197504069452</v>
          </cell>
          <cell r="AL33">
            <v>0</v>
          </cell>
          <cell r="AM33">
            <v>0</v>
          </cell>
          <cell r="AO33" t="str">
            <v>BLG in.add.out. Logistics GmbH 2</v>
          </cell>
          <cell r="AP33" t="str">
            <v>3PL/Warehousing/Transportation</v>
          </cell>
          <cell r="AQ33">
            <v>20174</v>
          </cell>
          <cell r="AR33">
            <v>39597</v>
          </cell>
          <cell r="AS33">
            <v>40847</v>
          </cell>
          <cell r="AT33">
            <v>40847</v>
          </cell>
          <cell r="AU33">
            <v>1.0841889117043122</v>
          </cell>
          <cell r="AV33">
            <v>1.0841889117043122</v>
          </cell>
          <cell r="AW33">
            <v>576169</v>
          </cell>
          <cell r="AX33">
            <v>28.559978189749181</v>
          </cell>
          <cell r="AY33">
            <v>0</v>
          </cell>
          <cell r="AZ33">
            <v>0</v>
          </cell>
          <cell r="BB33">
            <v>0</v>
          </cell>
          <cell r="BD33">
            <v>0</v>
          </cell>
          <cell r="BE33">
            <v>0</v>
          </cell>
          <cell r="BF33">
            <v>0</v>
          </cell>
          <cell r="BG33">
            <v>0</v>
          </cell>
          <cell r="BH33">
            <v>0</v>
          </cell>
          <cell r="BI33">
            <v>0</v>
          </cell>
          <cell r="BJ33">
            <v>0</v>
          </cell>
          <cell r="BK33">
            <v>0</v>
          </cell>
          <cell r="BL33">
            <v>0</v>
          </cell>
          <cell r="BM33">
            <v>0</v>
          </cell>
          <cell r="BO33">
            <v>0</v>
          </cell>
          <cell r="BQ33">
            <v>0</v>
          </cell>
          <cell r="BR33">
            <v>0</v>
          </cell>
          <cell r="BS33">
            <v>0</v>
          </cell>
          <cell r="BT33">
            <v>0</v>
          </cell>
          <cell r="BU33">
            <v>0</v>
          </cell>
          <cell r="BV33">
            <v>0</v>
          </cell>
          <cell r="BW33">
            <v>0</v>
          </cell>
          <cell r="BX33">
            <v>0</v>
          </cell>
          <cell r="BY33">
            <v>0</v>
          </cell>
          <cell r="BZ33">
            <v>0</v>
          </cell>
          <cell r="CB33">
            <v>0</v>
          </cell>
          <cell r="CD33">
            <v>0</v>
          </cell>
          <cell r="CE33">
            <v>0</v>
          </cell>
          <cell r="CF33">
            <v>0</v>
          </cell>
          <cell r="CG33">
            <v>0</v>
          </cell>
          <cell r="CH33">
            <v>0</v>
          </cell>
          <cell r="CI33">
            <v>0</v>
          </cell>
          <cell r="CJ33">
            <v>0</v>
          </cell>
          <cell r="CK33">
            <v>0</v>
          </cell>
          <cell r="CL33">
            <v>0</v>
          </cell>
          <cell r="CM33">
            <v>0</v>
          </cell>
          <cell r="CO33">
            <v>0</v>
          </cell>
          <cell r="CQ33">
            <v>0</v>
          </cell>
          <cell r="CR33">
            <v>0</v>
          </cell>
          <cell r="CS33">
            <v>0</v>
          </cell>
          <cell r="CT33">
            <v>0</v>
          </cell>
          <cell r="CU33">
            <v>0</v>
          </cell>
          <cell r="CV33">
            <v>0</v>
          </cell>
          <cell r="CW33">
            <v>0</v>
          </cell>
          <cell r="CX33">
            <v>0</v>
          </cell>
          <cell r="CY33">
            <v>0</v>
          </cell>
          <cell r="CZ33">
            <v>0</v>
          </cell>
          <cell r="DB33">
            <v>0</v>
          </cell>
          <cell r="DD33">
            <v>0</v>
          </cell>
          <cell r="DE33">
            <v>0</v>
          </cell>
          <cell r="DF33">
            <v>0</v>
          </cell>
          <cell r="DG33">
            <v>0</v>
          </cell>
          <cell r="DH33">
            <v>0</v>
          </cell>
          <cell r="DI33">
            <v>0</v>
          </cell>
          <cell r="DJ33">
            <v>0</v>
          </cell>
          <cell r="DK33">
            <v>0</v>
          </cell>
          <cell r="DL33">
            <v>0</v>
          </cell>
          <cell r="DM33">
            <v>0</v>
          </cell>
          <cell r="DO33">
            <v>0</v>
          </cell>
          <cell r="DQ33">
            <v>0</v>
          </cell>
          <cell r="DR33">
            <v>0</v>
          </cell>
          <cell r="DS33">
            <v>0</v>
          </cell>
          <cell r="DT33">
            <v>0</v>
          </cell>
          <cell r="DU33">
            <v>0</v>
          </cell>
          <cell r="DV33">
            <v>0</v>
          </cell>
          <cell r="DW33">
            <v>0</v>
          </cell>
          <cell r="DX33">
            <v>0</v>
          </cell>
          <cell r="DY33">
            <v>0</v>
          </cell>
          <cell r="DZ33">
            <v>0</v>
          </cell>
          <cell r="EB33">
            <v>0</v>
          </cell>
          <cell r="ED33">
            <v>0</v>
          </cell>
          <cell r="EE33">
            <v>0</v>
          </cell>
          <cell r="EF33">
            <v>0</v>
          </cell>
          <cell r="EG33">
            <v>0</v>
          </cell>
          <cell r="EH33">
            <v>0</v>
          </cell>
          <cell r="EI33">
            <v>0</v>
          </cell>
          <cell r="EJ33">
            <v>0</v>
          </cell>
          <cell r="EK33">
            <v>0</v>
          </cell>
          <cell r="EL33">
            <v>0</v>
          </cell>
          <cell r="EM33">
            <v>0</v>
          </cell>
          <cell r="EN33">
            <v>0</v>
          </cell>
          <cell r="EO33">
            <v>84679</v>
          </cell>
          <cell r="EP33">
            <v>2510801</v>
          </cell>
          <cell r="EQ33">
            <v>2510801</v>
          </cell>
          <cell r="ER33">
            <v>2.3794706380690278</v>
          </cell>
          <cell r="ES33">
            <v>2.3794706380690278</v>
          </cell>
          <cell r="ET33" t="str">
            <v xml:space="preserve">Part let to BLG in.add.out. Logistics GmbH &amp; Co. KG for 5 years for units 1 - 6 (64,506 sq m) from 1 April 2008 and for 3 year 5 months for units 7 and 8 (20,174 sq m) from 29 May 2008. 
Rolling 12 months option for 20,174 sq m. 
BLG intend to stay until 2013 (co-terminus with other unit)
</v>
          </cell>
          <cell r="EU33">
            <v>0</v>
          </cell>
          <cell r="EW33" t="str">
            <v>Warehouse</v>
          </cell>
          <cell r="EX33">
            <v>80600</v>
          </cell>
          <cell r="EY33">
            <v>33.6</v>
          </cell>
          <cell r="EZ33">
            <v>2708160</v>
          </cell>
          <cell r="FB33" t="str">
            <v>Office</v>
          </cell>
          <cell r="FC33">
            <v>1549</v>
          </cell>
          <cell r="FD33">
            <v>78</v>
          </cell>
          <cell r="FE33">
            <v>120822</v>
          </cell>
          <cell r="FG33" t="str">
            <v>Mezzanine</v>
          </cell>
          <cell r="FH33">
            <v>2531</v>
          </cell>
          <cell r="FI33">
            <v>18</v>
          </cell>
          <cell r="FJ33">
            <v>45558</v>
          </cell>
          <cell r="FL33">
            <v>0</v>
          </cell>
          <cell r="FO33">
            <v>0</v>
          </cell>
          <cell r="FQ33">
            <v>0</v>
          </cell>
          <cell r="FT33">
            <v>0</v>
          </cell>
          <cell r="FV33">
            <v>84679</v>
          </cell>
          <cell r="FW33">
            <v>33.946314906883643</v>
          </cell>
          <cell r="FX33">
            <v>2874540</v>
          </cell>
          <cell r="FY33">
            <v>2874540</v>
          </cell>
          <cell r="FZ33">
            <v>0.1448697049268341</v>
          </cell>
          <cell r="GB33">
            <v>127018.5</v>
          </cell>
          <cell r="GC33">
            <v>5.058883599297595E-2</v>
          </cell>
          <cell r="GD33">
            <v>28745.4</v>
          </cell>
          <cell r="GE33">
            <v>1.1448697049268342E-2</v>
          </cell>
          <cell r="GF33">
            <v>21169.75</v>
          </cell>
          <cell r="GG33">
            <v>8.4314726654959905E-3</v>
          </cell>
          <cell r="GH33">
            <v>0</v>
          </cell>
          <cell r="GI33">
            <v>0</v>
          </cell>
          <cell r="GJ33">
            <v>0</v>
          </cell>
          <cell r="GK33">
            <v>0</v>
          </cell>
          <cell r="GL33">
            <v>0</v>
          </cell>
          <cell r="GM33">
            <v>0</v>
          </cell>
          <cell r="GN33">
            <v>176935</v>
          </cell>
          <cell r="GO33">
            <v>7.0469543384760483E-2</v>
          </cell>
          <cell r="GP33">
            <v>176935</v>
          </cell>
          <cell r="GR33">
            <v>40359</v>
          </cell>
          <cell r="GS33">
            <v>2482532</v>
          </cell>
          <cell r="GT33">
            <v>2305597</v>
          </cell>
          <cell r="GU33">
            <v>2874540</v>
          </cell>
          <cell r="GV33">
            <v>8.2386999999999997</v>
          </cell>
          <cell r="GW33">
            <v>9.6395</v>
          </cell>
          <cell r="GX33">
            <v>8.6</v>
          </cell>
          <cell r="GY33">
            <v>27980000</v>
          </cell>
          <cell r="GZ33">
            <v>0.06</v>
          </cell>
          <cell r="HA33">
            <v>26400000</v>
          </cell>
          <cell r="HC33">
            <v>40451</v>
          </cell>
          <cell r="HD33">
            <v>2510801</v>
          </cell>
          <cell r="HE33">
            <v>2333866</v>
          </cell>
          <cell r="HF33">
            <v>2874540</v>
          </cell>
          <cell r="HG33">
            <v>8.3394000000000013</v>
          </cell>
          <cell r="HH33">
            <v>9.6391000000000009</v>
          </cell>
          <cell r="HI33">
            <v>8.6</v>
          </cell>
          <cell r="HJ33">
            <v>27980000</v>
          </cell>
          <cell r="HK33">
            <v>0.06</v>
          </cell>
          <cell r="HL33">
            <v>26400000</v>
          </cell>
          <cell r="HN33">
            <v>8000000</v>
          </cell>
          <cell r="HO33">
            <v>41.801651165221024</v>
          </cell>
          <cell r="HP33">
            <v>19980000</v>
          </cell>
          <cell r="HQ33">
            <v>39569</v>
          </cell>
          <cell r="HR33" t="str">
            <v>A significant logistics warehouse of 84,680 sq m let to BLG in and Out on 2 leases with a weighted average unexpired term of 2.38 years.  12 month expiry void plus 3 months rent free.  No change since Q2 2010.</v>
          </cell>
          <cell r="HT33" t="str">
            <v>photoEmmerich1.jpg</v>
          </cell>
          <cell r="HU33" t="str">
            <v>.jpg</v>
          </cell>
          <cell r="HV33" t="str">
            <v>Emmerich1</v>
          </cell>
          <cell r="HW33" t="str">
            <v>planEmmerich1.jpg</v>
          </cell>
          <cell r="HX33" t="str">
            <v>.jpg</v>
          </cell>
          <cell r="HY33" t="str">
            <v>Emmerich1</v>
          </cell>
          <cell r="IA33">
            <v>39540000</v>
          </cell>
          <cell r="IB33">
            <v>39540000</v>
          </cell>
          <cell r="IC33">
            <v>32650000</v>
          </cell>
          <cell r="ID33">
            <v>32650000</v>
          </cell>
          <cell r="IE33">
            <v>32650000</v>
          </cell>
          <cell r="IF33">
            <v>27980000</v>
          </cell>
          <cell r="IM33" t="str">
            <v>yes</v>
          </cell>
        </row>
        <row r="34">
          <cell r="A34">
            <v>14</v>
          </cell>
          <cell r="B34" t="str">
            <v>14, Germany, Hamburg Distr.Ctr. #4</v>
          </cell>
          <cell r="C34" t="str">
            <v>ham00104</v>
          </cell>
          <cell r="D34" t="str">
            <v>Hamburg Distr.Ctr. #4</v>
          </cell>
          <cell r="E34" t="str">
            <v>Bredowstrasse 34 a</v>
          </cell>
          <cell r="F34" t="str">
            <v>Hamburg</v>
          </cell>
          <cell r="G34">
            <v>22113</v>
          </cell>
          <cell r="H34" t="str">
            <v>Germany</v>
          </cell>
          <cell r="J34" t="str">
            <v>ProLogis Germany CXCI B.V.</v>
          </cell>
          <cell r="K34" t="str">
            <v>Modern logistics cross-dock building and warehouse with an attached office building and a fuel station and workshop on the site, located in Hamburg-Billbrook, at the road Bredowstraße 34. The lettable area consists of 4.838 sq m warehouse space 7.392 sq m cross dock space, 2.766 sq m office space, 535 sq m workshop space and one fuel station with two 50.000 l tanks.</v>
          </cell>
          <cell r="L34" t="str">
            <v>2008-2009</v>
          </cell>
          <cell r="M34">
            <v>75</v>
          </cell>
          <cell r="N34">
            <v>199.95600000000002</v>
          </cell>
          <cell r="O34">
            <v>10</v>
          </cell>
          <cell r="P34" t="str">
            <v>Yes</v>
          </cell>
          <cell r="Q34" t="str">
            <v>Freehold</v>
          </cell>
          <cell r="S34">
            <v>40828</v>
          </cell>
          <cell r="T34">
            <v>0.36731409816792399</v>
          </cell>
          <cell r="V34" t="str">
            <v>Located approximately 1.5 km north-east of the access to the A1 motorway and just 2.5 km north-east of the junction between the motorway A1 and A25. The A1 motorway is one of Germany’s most frequented and important south-west – north-east connections and connects the Hamburg Region with the Rhine-Ruhr Region.</v>
          </cell>
          <cell r="W34" t="str">
            <v>Modern logistics cross-dock building and warehouse with an attached office building and a fuel station and workshop on the site. Located approximately 1.5 km north-east of the access to the A1 motorway and just 2.5 km north-east of the junction between the motorway A1 and A25.</v>
          </cell>
          <cell r="Y34" t="str">
            <v>Euro</v>
          </cell>
          <cell r="Z34" t="str">
            <v>€</v>
          </cell>
          <cell r="AB34" t="str">
            <v>Fenthol &amp; Sandtmann GmbH</v>
          </cell>
          <cell r="AC34" t="str">
            <v>3PL/Warehousing/Transportation</v>
          </cell>
          <cell r="AD34">
            <v>14996.7</v>
          </cell>
          <cell r="AE34">
            <v>39904</v>
          </cell>
          <cell r="AF34">
            <v>43555</v>
          </cell>
          <cell r="AG34">
            <v>43555</v>
          </cell>
          <cell r="AH34">
            <v>8.4982888432580417</v>
          </cell>
          <cell r="AI34">
            <v>8.4982888432580417</v>
          </cell>
          <cell r="AJ34">
            <v>1453188</v>
          </cell>
          <cell r="AK34">
            <v>96.900518113985072</v>
          </cell>
          <cell r="AL34">
            <v>0</v>
          </cell>
          <cell r="AM34">
            <v>0</v>
          </cell>
          <cell r="EN34">
            <v>0</v>
          </cell>
          <cell r="EO34">
            <v>14996.7</v>
          </cell>
          <cell r="EP34">
            <v>1453188</v>
          </cell>
          <cell r="EQ34">
            <v>1453188</v>
          </cell>
          <cell r="ER34">
            <v>8.4982888432580417</v>
          </cell>
          <cell r="ES34">
            <v>8.4982888432580417</v>
          </cell>
          <cell r="ET34" t="str">
            <v>Let on two tenancies to Fenthol &amp; Sandtmann GmbH, ten year lease contract, no future break options for the property, two options for an extension of the lease for five years each, 12 months notice if the tenant wants extend the lease, 75% indexation (max. change by 2.5%) per year, after two years.</v>
          </cell>
          <cell r="EW34" t="str">
            <v>Cross-dock</v>
          </cell>
          <cell r="EX34">
            <v>7392.18</v>
          </cell>
          <cell r="EY34">
            <v>90</v>
          </cell>
          <cell r="EZ34">
            <v>665296.20000000007</v>
          </cell>
          <cell r="FB34" t="str">
            <v>Warehouse</v>
          </cell>
          <cell r="FC34">
            <v>4838.18</v>
          </cell>
          <cell r="FD34">
            <v>51.6</v>
          </cell>
          <cell r="FE34">
            <v>249650.08800000002</v>
          </cell>
          <cell r="FG34" t="str">
            <v>Office</v>
          </cell>
          <cell r="FH34">
            <v>2766.34</v>
          </cell>
          <cell r="FI34">
            <v>90</v>
          </cell>
          <cell r="FJ34">
            <v>248970.6</v>
          </cell>
          <cell r="FV34">
            <v>14996.7</v>
          </cell>
          <cell r="FW34">
            <v>77.611541205731925</v>
          </cell>
          <cell r="FX34">
            <v>1163917</v>
          </cell>
          <cell r="FY34">
            <v>1163917</v>
          </cell>
          <cell r="FZ34">
            <v>-0.19905958485756833</v>
          </cell>
          <cell r="GB34">
            <v>14996.7</v>
          </cell>
          <cell r="GC34">
            <v>1.0319862261455504E-2</v>
          </cell>
          <cell r="GD34">
            <v>14531.880000000001</v>
          </cell>
          <cell r="GE34">
            <v>0.01</v>
          </cell>
          <cell r="GF34">
            <v>0</v>
          </cell>
          <cell r="GG34">
            <v>0</v>
          </cell>
          <cell r="GH34">
            <v>0</v>
          </cell>
          <cell r="GI34">
            <v>0</v>
          </cell>
          <cell r="GJ34">
            <v>0</v>
          </cell>
          <cell r="GK34">
            <v>0</v>
          </cell>
          <cell r="GL34">
            <v>0</v>
          </cell>
          <cell r="GM34">
            <v>0</v>
          </cell>
          <cell r="GN34">
            <v>29529</v>
          </cell>
          <cell r="GO34">
            <v>2.0320151281183165E-2</v>
          </cell>
          <cell r="GP34">
            <v>30065</v>
          </cell>
          <cell r="GR34" t="str">
            <v>Initial</v>
          </cell>
          <cell r="HC34">
            <v>40451</v>
          </cell>
          <cell r="HD34">
            <v>1453188</v>
          </cell>
          <cell r="HE34">
            <v>1423123</v>
          </cell>
          <cell r="HF34">
            <v>1163917</v>
          </cell>
          <cell r="HG34">
            <v>8.0753000000000004</v>
          </cell>
          <cell r="HH34">
            <v>6.4534000000000002</v>
          </cell>
          <cell r="HI34">
            <v>7.2189000000000005</v>
          </cell>
          <cell r="HJ34">
            <v>17620000</v>
          </cell>
          <cell r="HK34">
            <v>7.0000000000000007E-2</v>
          </cell>
          <cell r="HL34">
            <v>16470000</v>
          </cell>
          <cell r="HN34">
            <v>4370000</v>
          </cell>
          <cell r="HO34">
            <v>107.03438816498482</v>
          </cell>
          <cell r="HP34">
            <v>13250000</v>
          </cell>
          <cell r="HQ34">
            <v>40374</v>
          </cell>
          <cell r="HR34" t="str">
            <v>We have applied an equivalent yield of 7.00% because of the long weighted average lease term and the very good location, but also the fact that it is a cross dock facility with a very high office content. Overall, the property can be described as well-suited for logistics purposes, however the large office content will pose difficulties in the case of re-letting. We did apply expiry voids of 12 months after the termination of the lease. Contributed in July 2010.</v>
          </cell>
          <cell r="HT34" t="str">
            <v>photoHamburg1.jpg</v>
          </cell>
          <cell r="HU34" t="str">
            <v>.jpg</v>
          </cell>
          <cell r="HV34" t="str">
            <v>Hamburg1</v>
          </cell>
          <cell r="HW34" t="str">
            <v>planHamburg1.jpg</v>
          </cell>
          <cell r="HX34" t="str">
            <v>.jpg</v>
          </cell>
          <cell r="HY34" t="str">
            <v>Hamburg1</v>
          </cell>
        </row>
        <row r="35">
          <cell r="A35">
            <v>15</v>
          </cell>
          <cell r="B35" t="str">
            <v>15, Germany, Hannover - Lehrte Dist.Ctr. #1</v>
          </cell>
          <cell r="C35" t="str">
            <v>de000528</v>
          </cell>
          <cell r="D35" t="str">
            <v>Hannover - Lehrte Dist.Ctr. #1</v>
          </cell>
          <cell r="E35" t="str">
            <v>Europastr. 4</v>
          </cell>
          <cell r="F35" t="str">
            <v>Lehrte</v>
          </cell>
          <cell r="G35" t="str">
            <v>31275</v>
          </cell>
          <cell r="H35" t="str">
            <v>Germany</v>
          </cell>
          <cell r="I35" t="str">
            <v>ge235</v>
          </cell>
          <cell r="J35" t="str">
            <v>ProLogis Germany CCIV B.V</v>
          </cell>
          <cell r="K35" t="str">
            <v>A modern logistics warehouse constructed in 2009 and accommodating a total area of 33,006 sq m.  The building is a single-storey front-loading logistics building containing a warehouse area and an integrated two-storey office and social area.  The building is constructed of concrete steel, steel or a combination of both. The outer walls of the warehouse space are constructed with vertically profiled metal sandwich elements and underlying thermal insulation.</v>
          </cell>
          <cell r="L35">
            <v>2009</v>
          </cell>
          <cell r="M35">
            <v>37</v>
          </cell>
          <cell r="N35">
            <v>892.05405405405406</v>
          </cell>
          <cell r="O35">
            <v>10</v>
          </cell>
          <cell r="P35" t="str">
            <v>Yes</v>
          </cell>
          <cell r="Q35" t="str">
            <v>Freehold</v>
          </cell>
          <cell r="S35">
            <v>56738</v>
          </cell>
          <cell r="T35">
            <v>0.5817265324826395</v>
          </cell>
          <cell r="V35" t="str">
            <v xml:space="preserve">Located adjacent to the A2 motorway (Berlin-Ruhr Region) in the cargo transport centre (GVZ) –Lehrte, to the west of the town of Lehrte and to the east of Hanover. The A2 crosses the A7 motorway (Denmark-Austria) further west. The micro location can be regarded as very good due to the location in a cargo transport centre and the excellent access to the national motorway system.  The macro location of Hanover is among Germany’s recognised logistics hubs. </v>
          </cell>
          <cell r="W35" t="str">
            <v xml:space="preserve">A modern logistics warehouse located adjacent to the A2 motorway (Berlin-Ruhr Region) in the cargo transport centre (GVZ) –Lehrte, to the west of the town of Lehrte and to the east of Hanover. The A2 crosses the A7 motorway (Denmark-Austria) further west. The micro location can be regarded as very good due to the location in a cargo transport centre and the excellent access to the national motorway system.  The macro location of Hanover is among Germany’s recognised logistics hubs. </v>
          </cell>
          <cell r="Y35" t="str">
            <v>Euro</v>
          </cell>
          <cell r="Z35" t="str">
            <v>€</v>
          </cell>
          <cell r="AA35" t="str">
            <v>Land &amp; Buildings</v>
          </cell>
          <cell r="AB35" t="str">
            <v>Delticom AG</v>
          </cell>
          <cell r="AC35" t="str">
            <v>Automotive</v>
          </cell>
          <cell r="AD35">
            <v>33006</v>
          </cell>
          <cell r="AE35">
            <v>39904</v>
          </cell>
          <cell r="AF35">
            <v>43554</v>
          </cell>
          <cell r="AG35">
            <v>43554</v>
          </cell>
          <cell r="AH35">
            <v>8.4955509924709105</v>
          </cell>
          <cell r="AI35">
            <v>8.4955509924709105</v>
          </cell>
          <cell r="AJ35">
            <v>1351170</v>
          </cell>
          <cell r="AK35">
            <v>40.93710234502818</v>
          </cell>
          <cell r="AL35">
            <v>0</v>
          </cell>
          <cell r="AM35">
            <v>0</v>
          </cell>
          <cell r="AO35">
            <v>0</v>
          </cell>
          <cell r="AQ35">
            <v>0</v>
          </cell>
          <cell r="AR35">
            <v>0</v>
          </cell>
          <cell r="AS35">
            <v>0</v>
          </cell>
          <cell r="AT35">
            <v>0</v>
          </cell>
          <cell r="AU35">
            <v>0</v>
          </cell>
          <cell r="AV35">
            <v>0</v>
          </cell>
          <cell r="AW35">
            <v>0</v>
          </cell>
          <cell r="AX35">
            <v>0</v>
          </cell>
          <cell r="AY35">
            <v>0</v>
          </cell>
          <cell r="AZ35">
            <v>0</v>
          </cell>
          <cell r="BB35">
            <v>0</v>
          </cell>
          <cell r="BD35">
            <v>0</v>
          </cell>
          <cell r="BE35">
            <v>0</v>
          </cell>
          <cell r="BF35">
            <v>0</v>
          </cell>
          <cell r="BG35">
            <v>0</v>
          </cell>
          <cell r="BH35">
            <v>0</v>
          </cell>
          <cell r="BI35">
            <v>0</v>
          </cell>
          <cell r="BJ35">
            <v>0</v>
          </cell>
          <cell r="BK35">
            <v>0</v>
          </cell>
          <cell r="BL35">
            <v>0</v>
          </cell>
          <cell r="BM35">
            <v>0</v>
          </cell>
          <cell r="BO35">
            <v>0</v>
          </cell>
          <cell r="BQ35">
            <v>0</v>
          </cell>
          <cell r="BR35">
            <v>0</v>
          </cell>
          <cell r="BS35">
            <v>0</v>
          </cell>
          <cell r="BT35">
            <v>0</v>
          </cell>
          <cell r="BU35">
            <v>0</v>
          </cell>
          <cell r="BV35">
            <v>0</v>
          </cell>
          <cell r="BW35">
            <v>0</v>
          </cell>
          <cell r="BX35">
            <v>0</v>
          </cell>
          <cell r="BY35">
            <v>0</v>
          </cell>
          <cell r="BZ35">
            <v>0</v>
          </cell>
          <cell r="CB35">
            <v>0</v>
          </cell>
          <cell r="CD35">
            <v>0</v>
          </cell>
          <cell r="CE35">
            <v>0</v>
          </cell>
          <cell r="CF35">
            <v>0</v>
          </cell>
          <cell r="CG35">
            <v>0</v>
          </cell>
          <cell r="CH35">
            <v>0</v>
          </cell>
          <cell r="CI35">
            <v>0</v>
          </cell>
          <cell r="CJ35">
            <v>0</v>
          </cell>
          <cell r="CK35">
            <v>0</v>
          </cell>
          <cell r="CL35">
            <v>0</v>
          </cell>
          <cell r="CM35">
            <v>0</v>
          </cell>
          <cell r="CO35">
            <v>0</v>
          </cell>
          <cell r="CQ35">
            <v>0</v>
          </cell>
          <cell r="CR35">
            <v>0</v>
          </cell>
          <cell r="CS35">
            <v>0</v>
          </cell>
          <cell r="CT35">
            <v>0</v>
          </cell>
          <cell r="CU35">
            <v>0</v>
          </cell>
          <cell r="CV35">
            <v>0</v>
          </cell>
          <cell r="CW35">
            <v>0</v>
          </cell>
          <cell r="CX35">
            <v>0</v>
          </cell>
          <cell r="CY35">
            <v>0</v>
          </cell>
          <cell r="CZ35">
            <v>0</v>
          </cell>
          <cell r="DB35">
            <v>0</v>
          </cell>
          <cell r="DD35">
            <v>0</v>
          </cell>
          <cell r="DE35">
            <v>0</v>
          </cell>
          <cell r="DF35">
            <v>0</v>
          </cell>
          <cell r="DG35">
            <v>0</v>
          </cell>
          <cell r="DH35">
            <v>0</v>
          </cell>
          <cell r="DI35">
            <v>0</v>
          </cell>
          <cell r="DJ35">
            <v>0</v>
          </cell>
          <cell r="DK35">
            <v>0</v>
          </cell>
          <cell r="DL35">
            <v>0</v>
          </cell>
          <cell r="DM35">
            <v>0</v>
          </cell>
          <cell r="DO35">
            <v>0</v>
          </cell>
          <cell r="DQ35">
            <v>0</v>
          </cell>
          <cell r="DR35">
            <v>0</v>
          </cell>
          <cell r="DS35">
            <v>0</v>
          </cell>
          <cell r="DT35">
            <v>0</v>
          </cell>
          <cell r="DU35">
            <v>0</v>
          </cell>
          <cell r="DV35">
            <v>0</v>
          </cell>
          <cell r="DW35">
            <v>0</v>
          </cell>
          <cell r="DX35">
            <v>0</v>
          </cell>
          <cell r="DY35">
            <v>0</v>
          </cell>
          <cell r="DZ35">
            <v>0</v>
          </cell>
          <cell r="EB35">
            <v>0</v>
          </cell>
          <cell r="ED35">
            <v>0</v>
          </cell>
          <cell r="EE35">
            <v>0</v>
          </cell>
          <cell r="EF35">
            <v>0</v>
          </cell>
          <cell r="EG35">
            <v>0</v>
          </cell>
          <cell r="EH35">
            <v>0</v>
          </cell>
          <cell r="EI35">
            <v>0</v>
          </cell>
          <cell r="EJ35">
            <v>0</v>
          </cell>
          <cell r="EK35">
            <v>0</v>
          </cell>
          <cell r="EL35">
            <v>0</v>
          </cell>
          <cell r="EM35">
            <v>0</v>
          </cell>
          <cell r="EN35">
            <v>0</v>
          </cell>
          <cell r="EO35">
            <v>33006</v>
          </cell>
          <cell r="EP35">
            <v>1351170</v>
          </cell>
          <cell r="EQ35">
            <v>1351170</v>
          </cell>
          <cell r="ER35">
            <v>8.4955509924709105</v>
          </cell>
          <cell r="ES35">
            <v>8.4955509924709105</v>
          </cell>
          <cell r="ET35" t="str">
            <v>Let to Delticom AG for 10 years from 15 April 2009.</v>
          </cell>
          <cell r="EW35" t="str">
            <v>Warehouse</v>
          </cell>
          <cell r="EX35">
            <v>29902</v>
          </cell>
          <cell r="EY35">
            <v>42</v>
          </cell>
          <cell r="EZ35">
            <v>1255884</v>
          </cell>
          <cell r="FB35" t="str">
            <v>Office</v>
          </cell>
          <cell r="FC35">
            <v>275</v>
          </cell>
          <cell r="FD35">
            <v>90</v>
          </cell>
          <cell r="FE35">
            <v>24750</v>
          </cell>
          <cell r="FG35" t="str">
            <v>Mezzanine</v>
          </cell>
          <cell r="FH35">
            <v>2829</v>
          </cell>
          <cell r="FI35">
            <v>30</v>
          </cell>
          <cell r="FJ35">
            <v>84870</v>
          </cell>
          <cell r="FO35">
            <v>0</v>
          </cell>
          <cell r="FT35">
            <v>0</v>
          </cell>
          <cell r="FV35">
            <v>33006</v>
          </cell>
          <cell r="FW35">
            <v>41.371387020541718</v>
          </cell>
          <cell r="FX35">
            <v>1365504</v>
          </cell>
          <cell r="FY35">
            <v>1365504</v>
          </cell>
          <cell r="FZ35">
            <v>1.0608583671928773E-2</v>
          </cell>
          <cell r="GB35">
            <v>33006</v>
          </cell>
          <cell r="GC35">
            <v>2.442771819978241E-2</v>
          </cell>
          <cell r="GD35">
            <v>13655.04</v>
          </cell>
          <cell r="GE35">
            <v>1.0106085836719288E-2</v>
          </cell>
          <cell r="GF35">
            <v>0</v>
          </cell>
          <cell r="GG35">
            <v>0</v>
          </cell>
          <cell r="GH35">
            <v>0</v>
          </cell>
          <cell r="GI35">
            <v>0</v>
          </cell>
          <cell r="GJ35">
            <v>0</v>
          </cell>
          <cell r="GK35">
            <v>0</v>
          </cell>
          <cell r="GL35">
            <v>0</v>
          </cell>
          <cell r="GM35">
            <v>0</v>
          </cell>
          <cell r="GN35">
            <v>46661</v>
          </cell>
          <cell r="GO35">
            <v>3.4533774432528842E-2</v>
          </cell>
          <cell r="GP35">
            <v>46661</v>
          </cell>
          <cell r="GR35">
            <v>40359</v>
          </cell>
          <cell r="GS35">
            <v>1351170</v>
          </cell>
          <cell r="GT35">
            <v>1304509</v>
          </cell>
          <cell r="GU35">
            <v>1365504</v>
          </cell>
          <cell r="GV35">
            <v>7.1552000000000007</v>
          </cell>
          <cell r="GW35">
            <v>7.2338000000000005</v>
          </cell>
          <cell r="GX35">
            <v>7.2</v>
          </cell>
          <cell r="GY35">
            <v>18230000</v>
          </cell>
          <cell r="GZ35">
            <v>0.06</v>
          </cell>
          <cell r="HA35">
            <v>17200000</v>
          </cell>
          <cell r="HC35">
            <v>40451</v>
          </cell>
          <cell r="HD35">
            <v>1351170</v>
          </cell>
          <cell r="HE35">
            <v>1304509</v>
          </cell>
          <cell r="HF35">
            <v>1365504</v>
          </cell>
          <cell r="HG35">
            <v>7.0719000000000003</v>
          </cell>
          <cell r="HH35">
            <v>7.1496000000000004</v>
          </cell>
          <cell r="HI35">
            <v>7.1</v>
          </cell>
          <cell r="HJ35">
            <v>18440000</v>
          </cell>
          <cell r="HK35">
            <v>0.06</v>
          </cell>
          <cell r="HL35">
            <v>17400000</v>
          </cell>
          <cell r="HN35">
            <v>3610000</v>
          </cell>
          <cell r="HO35">
            <v>63.625788713031831</v>
          </cell>
          <cell r="HP35">
            <v>14830000</v>
          </cell>
          <cell r="HQ35">
            <v>39887</v>
          </cell>
          <cell r="HR35" t="str">
            <v>A modern logistics building in close proximity to Hanover with 8.5 years remaining until lease expiry.  Equivalent yield reduced by 10 bps to 7.10%.  No expiry void.</v>
          </cell>
          <cell r="HT35" t="str">
            <v>photoLehrte1.jpg</v>
          </cell>
          <cell r="HU35" t="str">
            <v>.jpg</v>
          </cell>
          <cell r="HV35" t="str">
            <v>Lehrte1</v>
          </cell>
          <cell r="HW35" t="str">
            <v>planLehrte1.jpg</v>
          </cell>
          <cell r="HX35" t="str">
            <v>.jpg</v>
          </cell>
          <cell r="HY35" t="str">
            <v>Lehrte1</v>
          </cell>
          <cell r="IC35">
            <v>17725000</v>
          </cell>
          <cell r="ID35">
            <v>17725000</v>
          </cell>
          <cell r="IE35">
            <v>17725000</v>
          </cell>
          <cell r="IF35">
            <v>18440000</v>
          </cell>
          <cell r="IM35" t="str">
            <v>yes</v>
          </cell>
        </row>
        <row r="36">
          <cell r="A36">
            <v>16</v>
          </cell>
          <cell r="B36" t="str">
            <v>16, Germany, Hannover Airport Dist.Ctr. #1</v>
          </cell>
          <cell r="C36" t="str">
            <v>hna00101</v>
          </cell>
          <cell r="D36" t="str">
            <v>Hannover Airport Dist.Ctr. #1</v>
          </cell>
          <cell r="E36" t="str">
            <v>Muenchener Str. 46</v>
          </cell>
          <cell r="F36" t="str">
            <v>Langenhagen</v>
          </cell>
          <cell r="G36" t="str">
            <v>30855</v>
          </cell>
          <cell r="H36" t="str">
            <v>Germany</v>
          </cell>
          <cell r="I36" t="str">
            <v>ge088</v>
          </cell>
          <cell r="J36" t="str">
            <v>ProLogis Germany LXII BV</v>
          </cell>
          <cell r="K36" t="str">
            <v xml:space="preserve">A modern logistics warehouse constructed in 2008 and accommodating a total area of 25,350 sq m.  A single-storey front-loading logistics building containing three units including a mezzanine area as well as a built-in office area.  Reinforced concrete and steel structural frame with vertically profiled metal sandwich element external facade.  The warehouse has a minimum eaves height of 10m.  </v>
          </cell>
          <cell r="L36">
            <v>2008</v>
          </cell>
          <cell r="M36">
            <v>23</v>
          </cell>
          <cell r="N36">
            <v>1106.391304347826</v>
          </cell>
          <cell r="O36">
            <v>10</v>
          </cell>
          <cell r="P36" t="str">
            <v>Yes</v>
          </cell>
          <cell r="Q36" t="str">
            <v>Freehold</v>
          </cell>
          <cell r="R36">
            <v>0</v>
          </cell>
          <cell r="S36">
            <v>46743</v>
          </cell>
          <cell r="T36">
            <v>0.54440237040840345</v>
          </cell>
          <cell r="V36" t="str">
            <v>Located in the municipality of Langenhagen, directly adjacent to Hanover-Langenhagen International Airport.  The immediate surrounding area is predominately characterised by industrial and commercial usage.  The street leads off “Hessenstraße”, which in turn leads off the main road in the vicinity, the L382 (“Langenhagener Straße”). Langenhagener Straße connects the commercial zone with the A352 federal motorway as well as the B522 federal road, both leading to the A2 federal motorway and the airport.</v>
          </cell>
          <cell r="W36" t="str">
            <v>A modern logistics warehouse located in the municipality of Langenhagen, directly adjacent to Hanover-Langenhagen International Airport.  The immediate surrounding area is predominately characterised by industrial and commercial usage.  The street leads off “Hessenstraße”, which in turn leads off the main road in the vicinity, the L382 (“Langenhagener Straße”). Langenhagener Straße connects the commercial zone with the A352 federal motorway as well as the B522 federal road, both leading to the A2 federal motorway and the airport.</v>
          </cell>
          <cell r="Y36" t="str">
            <v>Euro</v>
          </cell>
          <cell r="Z36" t="str">
            <v>€</v>
          </cell>
          <cell r="AA36" t="str">
            <v>Land &amp; Buildings</v>
          </cell>
          <cell r="AB36" t="str">
            <v>NETRADA Management GmbH</v>
          </cell>
          <cell r="AC36" t="str">
            <v>3PL/Warehousing/Transportation</v>
          </cell>
          <cell r="AD36">
            <v>25447</v>
          </cell>
          <cell r="AE36">
            <v>39737</v>
          </cell>
          <cell r="AF36">
            <v>40847</v>
          </cell>
          <cell r="AG36">
            <v>40847</v>
          </cell>
          <cell r="AH36">
            <v>1.0841889117043122</v>
          </cell>
          <cell r="AI36">
            <v>1.0841889117043122</v>
          </cell>
          <cell r="AJ36">
            <v>1273495</v>
          </cell>
          <cell r="AK36">
            <v>50.044995480803237</v>
          </cell>
          <cell r="AL36">
            <v>0</v>
          </cell>
          <cell r="AM36">
            <v>0</v>
          </cell>
          <cell r="AO36">
            <v>0</v>
          </cell>
          <cell r="AQ36">
            <v>0</v>
          </cell>
          <cell r="AR36">
            <v>0</v>
          </cell>
          <cell r="AS36">
            <v>0</v>
          </cell>
          <cell r="AT36">
            <v>0</v>
          </cell>
          <cell r="AU36">
            <v>0</v>
          </cell>
          <cell r="AV36">
            <v>0</v>
          </cell>
          <cell r="AW36">
            <v>0</v>
          </cell>
          <cell r="AX36">
            <v>0</v>
          </cell>
          <cell r="AY36">
            <v>0</v>
          </cell>
          <cell r="AZ36">
            <v>0</v>
          </cell>
          <cell r="BB36">
            <v>0</v>
          </cell>
          <cell r="BD36">
            <v>0</v>
          </cell>
          <cell r="BE36">
            <v>0</v>
          </cell>
          <cell r="BF36">
            <v>0</v>
          </cell>
          <cell r="BG36">
            <v>0</v>
          </cell>
          <cell r="BH36">
            <v>0</v>
          </cell>
          <cell r="BI36">
            <v>0</v>
          </cell>
          <cell r="BJ36">
            <v>0</v>
          </cell>
          <cell r="BK36">
            <v>0</v>
          </cell>
          <cell r="BL36">
            <v>0</v>
          </cell>
          <cell r="BM36">
            <v>0</v>
          </cell>
          <cell r="BO36">
            <v>0</v>
          </cell>
          <cell r="BQ36">
            <v>0</v>
          </cell>
          <cell r="BR36">
            <v>0</v>
          </cell>
          <cell r="BS36">
            <v>0</v>
          </cell>
          <cell r="BT36">
            <v>0</v>
          </cell>
          <cell r="BU36">
            <v>0</v>
          </cell>
          <cell r="BV36">
            <v>0</v>
          </cell>
          <cell r="BW36">
            <v>0</v>
          </cell>
          <cell r="BX36">
            <v>0</v>
          </cell>
          <cell r="BY36">
            <v>0</v>
          </cell>
          <cell r="BZ36">
            <v>0</v>
          </cell>
          <cell r="CB36">
            <v>0</v>
          </cell>
          <cell r="CD36">
            <v>0</v>
          </cell>
          <cell r="CE36">
            <v>0</v>
          </cell>
          <cell r="CF36">
            <v>0</v>
          </cell>
          <cell r="CG36">
            <v>0</v>
          </cell>
          <cell r="CH36">
            <v>0</v>
          </cell>
          <cell r="CI36">
            <v>0</v>
          </cell>
          <cell r="CJ36">
            <v>0</v>
          </cell>
          <cell r="CK36">
            <v>0</v>
          </cell>
          <cell r="CL36">
            <v>0</v>
          </cell>
          <cell r="CM36">
            <v>0</v>
          </cell>
          <cell r="CO36">
            <v>0</v>
          </cell>
          <cell r="CQ36">
            <v>0</v>
          </cell>
          <cell r="CR36">
            <v>0</v>
          </cell>
          <cell r="CS36">
            <v>0</v>
          </cell>
          <cell r="CT36">
            <v>0</v>
          </cell>
          <cell r="CU36">
            <v>0</v>
          </cell>
          <cell r="CV36">
            <v>0</v>
          </cell>
          <cell r="CW36">
            <v>0</v>
          </cell>
          <cell r="CX36">
            <v>0</v>
          </cell>
          <cell r="CY36">
            <v>0</v>
          </cell>
          <cell r="CZ36">
            <v>0</v>
          </cell>
          <cell r="DB36">
            <v>0</v>
          </cell>
          <cell r="DD36">
            <v>0</v>
          </cell>
          <cell r="DE36">
            <v>0</v>
          </cell>
          <cell r="DF36">
            <v>0</v>
          </cell>
          <cell r="DG36">
            <v>0</v>
          </cell>
          <cell r="DH36">
            <v>0</v>
          </cell>
          <cell r="DI36">
            <v>0</v>
          </cell>
          <cell r="DJ36">
            <v>0</v>
          </cell>
          <cell r="DK36">
            <v>0</v>
          </cell>
          <cell r="DL36">
            <v>0</v>
          </cell>
          <cell r="DM36">
            <v>0</v>
          </cell>
          <cell r="DO36">
            <v>0</v>
          </cell>
          <cell r="DQ36">
            <v>0</v>
          </cell>
          <cell r="DR36">
            <v>0</v>
          </cell>
          <cell r="DS36">
            <v>0</v>
          </cell>
          <cell r="DT36">
            <v>0</v>
          </cell>
          <cell r="DU36">
            <v>0</v>
          </cell>
          <cell r="DV36">
            <v>0</v>
          </cell>
          <cell r="DW36">
            <v>0</v>
          </cell>
          <cell r="DX36">
            <v>0</v>
          </cell>
          <cell r="DY36">
            <v>0</v>
          </cell>
          <cell r="DZ36">
            <v>0</v>
          </cell>
          <cell r="EB36">
            <v>0</v>
          </cell>
          <cell r="ED36">
            <v>0</v>
          </cell>
          <cell r="EE36">
            <v>0</v>
          </cell>
          <cell r="EF36">
            <v>0</v>
          </cell>
          <cell r="EG36">
            <v>0</v>
          </cell>
          <cell r="EH36">
            <v>0</v>
          </cell>
          <cell r="EI36">
            <v>0</v>
          </cell>
          <cell r="EJ36">
            <v>0</v>
          </cell>
          <cell r="EK36">
            <v>0</v>
          </cell>
          <cell r="EL36">
            <v>0</v>
          </cell>
          <cell r="EM36">
            <v>0</v>
          </cell>
          <cell r="EN36">
            <v>0</v>
          </cell>
          <cell r="EO36">
            <v>25447</v>
          </cell>
          <cell r="EP36">
            <v>1273495</v>
          </cell>
          <cell r="EQ36">
            <v>1273495</v>
          </cell>
          <cell r="ER36">
            <v>1.0841889117043122</v>
          </cell>
          <cell r="ES36">
            <v>1.0841889117043122</v>
          </cell>
          <cell r="ET36" t="str">
            <v>Let to Heycom GmbH for a  term of 3 years from 16 October 2008.</v>
          </cell>
          <cell r="EU36">
            <v>0</v>
          </cell>
          <cell r="EW36" t="str">
            <v>Warehouse</v>
          </cell>
          <cell r="EX36">
            <v>22500</v>
          </cell>
          <cell r="EY36">
            <v>50.4</v>
          </cell>
          <cell r="EZ36">
            <v>1134000</v>
          </cell>
          <cell r="FB36" t="str">
            <v>Office</v>
          </cell>
          <cell r="FC36">
            <v>547</v>
          </cell>
          <cell r="FD36">
            <v>90</v>
          </cell>
          <cell r="FE36">
            <v>49230</v>
          </cell>
          <cell r="FG36" t="str">
            <v>Mezzanine</v>
          </cell>
          <cell r="FH36">
            <v>2400</v>
          </cell>
          <cell r="FI36">
            <v>30</v>
          </cell>
          <cell r="FJ36">
            <v>72000</v>
          </cell>
          <cell r="FL36">
            <v>0</v>
          </cell>
          <cell r="FO36">
            <v>0</v>
          </cell>
          <cell r="FQ36">
            <v>0</v>
          </cell>
          <cell r="FT36">
            <v>0</v>
          </cell>
          <cell r="FV36">
            <v>25447</v>
          </cell>
          <cell r="FW36">
            <v>49.327229142924509</v>
          </cell>
          <cell r="FX36">
            <v>1255230</v>
          </cell>
          <cell r="FY36">
            <v>1255230</v>
          </cell>
          <cell r="FZ36">
            <v>-1.4342419876010506E-2</v>
          </cell>
          <cell r="GB36">
            <v>25447</v>
          </cell>
          <cell r="GC36">
            <v>1.9982017989862544E-2</v>
          </cell>
          <cell r="GD36">
            <v>12552.300000000001</v>
          </cell>
          <cell r="GE36">
            <v>9.856575801239895E-3</v>
          </cell>
          <cell r="GF36">
            <v>0</v>
          </cell>
          <cell r="GG36">
            <v>0</v>
          </cell>
          <cell r="GH36">
            <v>0</v>
          </cell>
          <cell r="GI36">
            <v>0</v>
          </cell>
          <cell r="GJ36">
            <v>0</v>
          </cell>
          <cell r="GK36">
            <v>0</v>
          </cell>
          <cell r="GL36">
            <v>0</v>
          </cell>
          <cell r="GM36">
            <v>0</v>
          </cell>
          <cell r="GN36">
            <v>37999</v>
          </cell>
          <cell r="GO36">
            <v>2.983835821891723E-2</v>
          </cell>
          <cell r="GP36">
            <v>37999</v>
          </cell>
          <cell r="GR36">
            <v>40359</v>
          </cell>
          <cell r="GS36">
            <v>1273495</v>
          </cell>
          <cell r="GT36">
            <v>1235496</v>
          </cell>
          <cell r="GU36">
            <v>1255230</v>
          </cell>
          <cell r="GV36">
            <v>7.9561000000000002</v>
          </cell>
          <cell r="GW36">
            <v>7.8385000000000007</v>
          </cell>
          <cell r="GX36">
            <v>7.85</v>
          </cell>
          <cell r="GY36">
            <v>15530000</v>
          </cell>
          <cell r="GZ36">
            <v>0.06</v>
          </cell>
          <cell r="HA36">
            <v>14650000</v>
          </cell>
          <cell r="HC36">
            <v>40451</v>
          </cell>
          <cell r="HD36">
            <v>1273495</v>
          </cell>
          <cell r="HE36">
            <v>1235496</v>
          </cell>
          <cell r="HF36">
            <v>1255230</v>
          </cell>
          <cell r="HG36">
            <v>7.9561999999999999</v>
          </cell>
          <cell r="HH36">
            <v>7.8386000000000005</v>
          </cell>
          <cell r="HI36">
            <v>7.85</v>
          </cell>
          <cell r="HJ36">
            <v>15530000</v>
          </cell>
          <cell r="HK36">
            <v>0.06</v>
          </cell>
          <cell r="HL36">
            <v>14650000</v>
          </cell>
          <cell r="HN36">
            <v>3610000</v>
          </cell>
          <cell r="HO36">
            <v>77.230815309244164</v>
          </cell>
          <cell r="HP36">
            <v>11920000</v>
          </cell>
          <cell r="HQ36">
            <v>39753</v>
          </cell>
          <cell r="HR36" t="str">
            <v>A fully let logistics warehouse in close proximity to the Hanover-Langenhagen International Airport.  Short unexpired lease term of 1.08 years. No expiry void. No change since Q2 2010.</v>
          </cell>
          <cell r="HT36" t="str">
            <v>photoHanover1.jpg</v>
          </cell>
          <cell r="HU36" t="str">
            <v>.jpg</v>
          </cell>
          <cell r="HV36" t="str">
            <v>Hanover1</v>
          </cell>
          <cell r="HW36" t="str">
            <v>planHanover1.jpg</v>
          </cell>
          <cell r="HX36" t="str">
            <v>.jpg</v>
          </cell>
          <cell r="HY36" t="str">
            <v>Hanover1</v>
          </cell>
          <cell r="IB36">
            <v>17300000</v>
          </cell>
          <cell r="IC36">
            <v>17300000</v>
          </cell>
          <cell r="ID36">
            <v>17300000</v>
          </cell>
          <cell r="IE36">
            <v>15530000</v>
          </cell>
          <cell r="IF36">
            <v>15530000</v>
          </cell>
          <cell r="IM36" t="str">
            <v>yes</v>
          </cell>
        </row>
        <row r="37">
          <cell r="A37">
            <v>17</v>
          </cell>
          <cell r="B37" t="str">
            <v>17, Germany, Hannover-Lehrte Dist.Ctr. #2</v>
          </cell>
          <cell r="C37" t="str">
            <v>de000529</v>
          </cell>
          <cell r="D37" t="str">
            <v>Hannover-Lehrte Dist.Ctr. #2</v>
          </cell>
          <cell r="E37" t="str">
            <v>Europastr. 4</v>
          </cell>
          <cell r="F37" t="str">
            <v>Lehrte</v>
          </cell>
          <cell r="G37" t="str">
            <v>31275</v>
          </cell>
          <cell r="H37" t="str">
            <v>Germany</v>
          </cell>
          <cell r="I37" t="str">
            <v>ge236</v>
          </cell>
          <cell r="J37" t="str">
            <v>ProLogis Germany CCV BV</v>
          </cell>
          <cell r="K37" t="str">
            <v xml:space="preserve">A modern single-storey front-loading logistics building containing a warehouse area and an integrated two-storey office and social area. The building is constructed of concrete and steel or a combination of both. The outer walls of the warehouse space are constructed with vertically profiled metal sandwich elements and underlying thermal insulation. The roof is flat and covered with trapezoidal roof sheeting, thermal insulation and plastic foil covering. </v>
          </cell>
          <cell r="L37">
            <v>2009</v>
          </cell>
          <cell r="M37">
            <v>10</v>
          </cell>
          <cell r="N37">
            <v>1114.4879999999998</v>
          </cell>
          <cell r="O37">
            <v>10</v>
          </cell>
          <cell r="P37" t="str">
            <v>Yes</v>
          </cell>
          <cell r="Q37" t="str">
            <v>Freehold</v>
          </cell>
          <cell r="R37">
            <v>0</v>
          </cell>
          <cell r="S37">
            <v>22097</v>
          </cell>
          <cell r="T37">
            <v>0.50436167805584464</v>
          </cell>
          <cell r="V37" t="str">
            <v xml:space="preserve">Located adjacent to the A2 motorway (Berlin-Ruhr Region) in the cargo transport centre (GVZ) –Lehrte, to the west of the town of Lehrte and to the east of Hanover. The A2 crosses the A7 motorway (Denmark-Austria) further west. The micro location can be regarded as very good due to the location in a cargo transport centre and the excellent access to the national motorway system.  The macro location of Hanover is among Germany’s recognised logistics hubs. </v>
          </cell>
          <cell r="W37" t="str">
            <v xml:space="preserve">A modern single-storey front-loading logistics building located adjacent to the A2 motorway (Berlin-Ruhr Region) in the cargo transport centre (GVZ) –Lehrte, to the west of the town of Lehrte and to the east of Hanover. The A2 crosses the A7 motorway (Denmark-Austria) further west. The micro location can be regarded as very good due to the location in a cargo transport centre and the excellent access to the national motorway system.  The macro location of Hanover is among Germany’s recognised logistics hubs. </v>
          </cell>
          <cell r="Y37" t="str">
            <v>Euro</v>
          </cell>
          <cell r="Z37" t="str">
            <v>€</v>
          </cell>
          <cell r="AA37" t="str">
            <v>Land &amp; Buildings</v>
          </cell>
          <cell r="AB37" t="str">
            <v>Delticom AG</v>
          </cell>
          <cell r="AC37" t="str">
            <v>Automotive</v>
          </cell>
          <cell r="AD37">
            <v>11144.88</v>
          </cell>
          <cell r="AE37">
            <v>39934</v>
          </cell>
          <cell r="AF37">
            <v>43555</v>
          </cell>
          <cell r="AG37">
            <v>43555</v>
          </cell>
          <cell r="AH37">
            <v>8.4982888432580417</v>
          </cell>
          <cell r="AI37">
            <v>8.4982888432580417</v>
          </cell>
          <cell r="AJ37">
            <v>448766</v>
          </cell>
          <cell r="AK37">
            <v>40.266561865179348</v>
          </cell>
          <cell r="AL37">
            <v>0</v>
          </cell>
          <cell r="AM37">
            <v>0</v>
          </cell>
          <cell r="AO37">
            <v>0</v>
          </cell>
          <cell r="AQ37">
            <v>0</v>
          </cell>
          <cell r="AR37">
            <v>0</v>
          </cell>
          <cell r="AS37">
            <v>0</v>
          </cell>
          <cell r="AT37">
            <v>0</v>
          </cell>
          <cell r="AU37">
            <v>0</v>
          </cell>
          <cell r="AV37">
            <v>0</v>
          </cell>
          <cell r="AW37">
            <v>0</v>
          </cell>
          <cell r="AX37">
            <v>0</v>
          </cell>
          <cell r="AY37">
            <v>0</v>
          </cell>
          <cell r="AZ37">
            <v>0</v>
          </cell>
          <cell r="BB37">
            <v>0</v>
          </cell>
          <cell r="BD37">
            <v>0</v>
          </cell>
          <cell r="BE37">
            <v>0</v>
          </cell>
          <cell r="BF37">
            <v>0</v>
          </cell>
          <cell r="BG37">
            <v>0</v>
          </cell>
          <cell r="BH37">
            <v>0</v>
          </cell>
          <cell r="BI37">
            <v>0</v>
          </cell>
          <cell r="BJ37">
            <v>0</v>
          </cell>
          <cell r="BK37">
            <v>0</v>
          </cell>
          <cell r="BL37">
            <v>0</v>
          </cell>
          <cell r="BM37">
            <v>0</v>
          </cell>
          <cell r="BO37">
            <v>0</v>
          </cell>
          <cell r="BQ37">
            <v>0</v>
          </cell>
          <cell r="BR37">
            <v>0</v>
          </cell>
          <cell r="BS37">
            <v>0</v>
          </cell>
          <cell r="BT37">
            <v>0</v>
          </cell>
          <cell r="BU37">
            <v>0</v>
          </cell>
          <cell r="BV37">
            <v>0</v>
          </cell>
          <cell r="BW37">
            <v>0</v>
          </cell>
          <cell r="BX37">
            <v>0</v>
          </cell>
          <cell r="BY37">
            <v>0</v>
          </cell>
          <cell r="BZ37">
            <v>0</v>
          </cell>
          <cell r="CB37">
            <v>0</v>
          </cell>
          <cell r="CD37">
            <v>0</v>
          </cell>
          <cell r="CE37">
            <v>0</v>
          </cell>
          <cell r="CF37">
            <v>0</v>
          </cell>
          <cell r="CG37">
            <v>0</v>
          </cell>
          <cell r="CH37">
            <v>0</v>
          </cell>
          <cell r="CI37">
            <v>0</v>
          </cell>
          <cell r="CJ37">
            <v>0</v>
          </cell>
          <cell r="CK37">
            <v>0</v>
          </cell>
          <cell r="CL37">
            <v>0</v>
          </cell>
          <cell r="CM37">
            <v>0</v>
          </cell>
          <cell r="CO37">
            <v>0</v>
          </cell>
          <cell r="CQ37">
            <v>0</v>
          </cell>
          <cell r="CR37">
            <v>0</v>
          </cell>
          <cell r="CS37">
            <v>0</v>
          </cell>
          <cell r="CT37">
            <v>0</v>
          </cell>
          <cell r="CU37">
            <v>0</v>
          </cell>
          <cell r="CV37">
            <v>0</v>
          </cell>
          <cell r="CW37">
            <v>0</v>
          </cell>
          <cell r="CX37">
            <v>0</v>
          </cell>
          <cell r="CY37">
            <v>0</v>
          </cell>
          <cell r="CZ37">
            <v>0</v>
          </cell>
          <cell r="DB37">
            <v>0</v>
          </cell>
          <cell r="DD37">
            <v>0</v>
          </cell>
          <cell r="DE37">
            <v>0</v>
          </cell>
          <cell r="DF37">
            <v>0</v>
          </cell>
          <cell r="DG37">
            <v>0</v>
          </cell>
          <cell r="DH37">
            <v>0</v>
          </cell>
          <cell r="DI37">
            <v>0</v>
          </cell>
          <cell r="DJ37">
            <v>0</v>
          </cell>
          <cell r="DK37">
            <v>0</v>
          </cell>
          <cell r="DL37">
            <v>0</v>
          </cell>
          <cell r="DM37">
            <v>0</v>
          </cell>
          <cell r="DO37">
            <v>0</v>
          </cell>
          <cell r="DQ37">
            <v>0</v>
          </cell>
          <cell r="DR37">
            <v>0</v>
          </cell>
          <cell r="DS37">
            <v>0</v>
          </cell>
          <cell r="DT37">
            <v>0</v>
          </cell>
          <cell r="DU37">
            <v>0</v>
          </cell>
          <cell r="DV37">
            <v>0</v>
          </cell>
          <cell r="DW37">
            <v>0</v>
          </cell>
          <cell r="DX37">
            <v>0</v>
          </cell>
          <cell r="DY37">
            <v>0</v>
          </cell>
          <cell r="DZ37">
            <v>0</v>
          </cell>
          <cell r="EB37">
            <v>0</v>
          </cell>
          <cell r="ED37">
            <v>0</v>
          </cell>
          <cell r="EE37">
            <v>0</v>
          </cell>
          <cell r="EF37">
            <v>0</v>
          </cell>
          <cell r="EG37">
            <v>0</v>
          </cell>
          <cell r="EH37">
            <v>0</v>
          </cell>
          <cell r="EI37">
            <v>0</v>
          </cell>
          <cell r="EJ37">
            <v>0</v>
          </cell>
          <cell r="EK37">
            <v>0</v>
          </cell>
          <cell r="EL37">
            <v>0</v>
          </cell>
          <cell r="EM37">
            <v>0</v>
          </cell>
          <cell r="EN37">
            <v>0</v>
          </cell>
          <cell r="EO37">
            <v>11144.88</v>
          </cell>
          <cell r="EP37">
            <v>448766</v>
          </cell>
          <cell r="EQ37">
            <v>448766</v>
          </cell>
          <cell r="ER37">
            <v>8.4982888432580417</v>
          </cell>
          <cell r="ES37">
            <v>8.4982888432580417</v>
          </cell>
          <cell r="ET37" t="str">
            <v>Let to Delticom AG for 9 years 11 months from 15 April 2009 with two extension options of five years each.</v>
          </cell>
          <cell r="EU37" t="str">
            <v xml:space="preserve">Delticom has a rent free period expiring 31 August 2010 however the rent is indemnified by ProLogis Developments. </v>
          </cell>
          <cell r="EW37" t="str">
            <v>Warehouse</v>
          </cell>
          <cell r="EX37">
            <v>9863.44</v>
          </cell>
          <cell r="EY37">
            <v>42</v>
          </cell>
          <cell r="EZ37">
            <v>414264.48000000004</v>
          </cell>
          <cell r="FB37" t="str">
            <v>Office</v>
          </cell>
          <cell r="FC37">
            <v>50</v>
          </cell>
          <cell r="FD37">
            <v>90</v>
          </cell>
          <cell r="FE37">
            <v>4500</v>
          </cell>
          <cell r="FG37" t="str">
            <v>Mezzanine</v>
          </cell>
          <cell r="FH37">
            <v>1231.44</v>
          </cell>
          <cell r="FI37">
            <v>30</v>
          </cell>
          <cell r="FJ37">
            <v>36943.200000000004</v>
          </cell>
          <cell r="FL37">
            <v>0</v>
          </cell>
          <cell r="FO37">
            <v>0</v>
          </cell>
          <cell r="FQ37">
            <v>0</v>
          </cell>
          <cell r="FT37">
            <v>0</v>
          </cell>
          <cell r="FV37">
            <v>11144.880000000001</v>
          </cell>
          <cell r="FW37">
            <v>40.889359059945008</v>
          </cell>
          <cell r="FX37">
            <v>455707</v>
          </cell>
          <cell r="FY37">
            <v>455707</v>
          </cell>
          <cell r="FZ37">
            <v>1.5466858006176939E-2</v>
          </cell>
          <cell r="GB37">
            <v>11144.880000000001</v>
          </cell>
          <cell r="GC37">
            <v>2.4834501722501262E-2</v>
          </cell>
          <cell r="GD37">
            <v>4557.07</v>
          </cell>
          <cell r="GE37">
            <v>1.0154668580061768E-2</v>
          </cell>
          <cell r="GG37">
            <v>0</v>
          </cell>
          <cell r="GI37">
            <v>0</v>
          </cell>
          <cell r="GK37">
            <v>0</v>
          </cell>
          <cell r="GM37">
            <v>0</v>
          </cell>
          <cell r="GN37">
            <v>15702</v>
          </cell>
          <cell r="GO37">
            <v>3.4989281719203326E-2</v>
          </cell>
          <cell r="GP37">
            <v>15702</v>
          </cell>
          <cell r="GR37">
            <v>40359</v>
          </cell>
          <cell r="GS37">
            <v>448766</v>
          </cell>
          <cell r="GT37">
            <v>433064</v>
          </cell>
          <cell r="GU37">
            <v>455707</v>
          </cell>
          <cell r="GV37">
            <v>7.1659000000000006</v>
          </cell>
          <cell r="GW37">
            <v>7.2807000000000004</v>
          </cell>
          <cell r="GX37">
            <v>7.2</v>
          </cell>
          <cell r="GY37">
            <v>6040000</v>
          </cell>
          <cell r="GZ37">
            <v>0.06</v>
          </cell>
          <cell r="HA37">
            <v>5700000</v>
          </cell>
          <cell r="HC37">
            <v>40451</v>
          </cell>
          <cell r="HD37">
            <v>448766</v>
          </cell>
          <cell r="HE37">
            <v>433064</v>
          </cell>
          <cell r="HF37">
            <v>455707</v>
          </cell>
          <cell r="HG37">
            <v>7.0436000000000005</v>
          </cell>
          <cell r="HH37">
            <v>7.1565000000000003</v>
          </cell>
          <cell r="HI37">
            <v>7.1</v>
          </cell>
          <cell r="HJ37">
            <v>6150000</v>
          </cell>
          <cell r="HK37">
            <v>0.06</v>
          </cell>
          <cell r="HL37">
            <v>5800000</v>
          </cell>
          <cell r="HN37">
            <v>1410000</v>
          </cell>
          <cell r="HO37">
            <v>63.809566909535228</v>
          </cell>
          <cell r="HP37">
            <v>4740000</v>
          </cell>
          <cell r="HQ37">
            <v>39918</v>
          </cell>
          <cell r="HR37" t="str">
            <v xml:space="preserve">A single let logistics warehouse let for a further 8.5 years.  Equivalent yield reduced by 10 bps to 7.1%.  No expiry void.  </v>
          </cell>
          <cell r="HT37" t="str">
            <v>photoLehrte2.jpg</v>
          </cell>
          <cell r="HU37" t="str">
            <v>.jpg</v>
          </cell>
          <cell r="HV37" t="str">
            <v>Lehrte2</v>
          </cell>
          <cell r="HW37" t="str">
            <v>planLehrte1.jpg</v>
          </cell>
          <cell r="HX37" t="str">
            <v>.jpg</v>
          </cell>
          <cell r="HY37" t="str">
            <v>Lehrte1</v>
          </cell>
          <cell r="IM37" t="str">
            <v>yes</v>
          </cell>
        </row>
        <row r="38">
          <cell r="A38">
            <v>18</v>
          </cell>
          <cell r="B38" t="str">
            <v>18, Germany, Herford Dist.Ctr. #1</v>
          </cell>
          <cell r="C38" t="str">
            <v>hrf00101</v>
          </cell>
          <cell r="D38" t="str">
            <v>Herford Dist.Ctr. #1</v>
          </cell>
          <cell r="E38" t="str">
            <v>Röntgenstraße 17</v>
          </cell>
          <cell r="F38" t="str">
            <v>Herford</v>
          </cell>
          <cell r="G38" t="str">
            <v>32052</v>
          </cell>
          <cell r="H38" t="str">
            <v>Germany</v>
          </cell>
          <cell r="I38" t="str">
            <v>ge085</v>
          </cell>
          <cell r="J38" t="str">
            <v>ProLogis Germany LIX BV</v>
          </cell>
          <cell r="K38" t="str">
            <v xml:space="preserve">A modern single-storey front-loading logistics warehouse (one hall segment) with an attached three-storey section as well as a built-in office and social area.  The storage hall area has a minimum eaves height of approximately 10.00 m to 12.50 m and can be accessed via loading ramps from the south, providing the possibility for docking of different sized trucks.  Reinforced concrete structural frame with vertically profiled metal sandwich element ecternal facades.  </v>
          </cell>
          <cell r="L38">
            <v>2008</v>
          </cell>
          <cell r="M38">
            <v>13</v>
          </cell>
          <cell r="N38">
            <v>1726.2307692307693</v>
          </cell>
          <cell r="O38">
            <v>10</v>
          </cell>
          <cell r="P38" t="str">
            <v>Yes</v>
          </cell>
          <cell r="Q38" t="str">
            <v>Freehold</v>
          </cell>
          <cell r="R38">
            <v>0</v>
          </cell>
          <cell r="S38">
            <v>44925</v>
          </cell>
          <cell r="T38">
            <v>0.4995214245965498</v>
          </cell>
          <cell r="V38" t="str">
            <v xml:space="preserve">Located south of Herford in the district of Elverdissen, approximately 7 kilometres south of the city centre in the newly developed commercial park Ostwestfahlen-Lippe.  The property is situated adjacent to the A2 motorway (Oberhausen - Berlin), the most important east-west connection within Germany. Furthermore, the site is linked to the national railway system, and two airports are located in the near vicinity. </v>
          </cell>
          <cell r="W38" t="str">
            <v xml:space="preserve">A modern single-storey front-loading logistics warehouse (one hall segment) with an attached three-storey section as well as a built-in office and social area located south of Herford in the district of Elverdissen, approximately 7 kilometres south of the city centre in the newly developed commercial park Ostwestfahlen-Lippe.  The property is situated adjacent to the A2 motorway (Oberhausen - Berlin), the most important east-west connection within Germany. Furthermore, the site is linked to the national railway system, and two airports are located in the near vicinity. </v>
          </cell>
          <cell r="Y38" t="str">
            <v>Euro</v>
          </cell>
          <cell r="Z38" t="str">
            <v>€</v>
          </cell>
          <cell r="AA38" t="str">
            <v>Land &amp; Buildings</v>
          </cell>
          <cell r="AB38" t="str">
            <v>LOEWE Logistik &amp; Service GmbH &amp; Co. Kg</v>
          </cell>
          <cell r="AC38" t="str">
            <v>3PL/Warehousing/Transportation</v>
          </cell>
          <cell r="AD38">
            <v>22441</v>
          </cell>
          <cell r="AE38">
            <v>39448</v>
          </cell>
          <cell r="AF38">
            <v>43100</v>
          </cell>
          <cell r="AG38">
            <v>43100</v>
          </cell>
          <cell r="AH38">
            <v>7.2525667351129366</v>
          </cell>
          <cell r="AI38">
            <v>7.2525667351129366</v>
          </cell>
          <cell r="AJ38">
            <v>908564</v>
          </cell>
          <cell r="AK38">
            <v>40.486787576311215</v>
          </cell>
          <cell r="AL38">
            <v>0</v>
          </cell>
          <cell r="AM38">
            <v>0</v>
          </cell>
          <cell r="AO38">
            <v>0</v>
          </cell>
          <cell r="AQ38">
            <v>0</v>
          </cell>
          <cell r="AR38">
            <v>0</v>
          </cell>
          <cell r="AS38">
            <v>0</v>
          </cell>
          <cell r="AT38">
            <v>0</v>
          </cell>
          <cell r="AU38">
            <v>0</v>
          </cell>
          <cell r="AV38">
            <v>0</v>
          </cell>
          <cell r="AW38">
            <v>0</v>
          </cell>
          <cell r="AX38">
            <v>0</v>
          </cell>
          <cell r="AY38">
            <v>0</v>
          </cell>
          <cell r="AZ38">
            <v>0</v>
          </cell>
          <cell r="BB38">
            <v>0</v>
          </cell>
          <cell r="BD38">
            <v>0</v>
          </cell>
          <cell r="BE38">
            <v>0</v>
          </cell>
          <cell r="BF38">
            <v>0</v>
          </cell>
          <cell r="BG38">
            <v>0</v>
          </cell>
          <cell r="BH38">
            <v>0</v>
          </cell>
          <cell r="BI38">
            <v>0</v>
          </cell>
          <cell r="BJ38">
            <v>0</v>
          </cell>
          <cell r="BK38">
            <v>0</v>
          </cell>
          <cell r="BL38">
            <v>0</v>
          </cell>
          <cell r="BM38">
            <v>0</v>
          </cell>
          <cell r="BO38">
            <v>0</v>
          </cell>
          <cell r="BQ38">
            <v>0</v>
          </cell>
          <cell r="BR38">
            <v>0</v>
          </cell>
          <cell r="BS38">
            <v>0</v>
          </cell>
          <cell r="BT38">
            <v>0</v>
          </cell>
          <cell r="BU38">
            <v>0</v>
          </cell>
          <cell r="BV38">
            <v>0</v>
          </cell>
          <cell r="BW38">
            <v>0</v>
          </cell>
          <cell r="BX38">
            <v>0</v>
          </cell>
          <cell r="BY38">
            <v>0</v>
          </cell>
          <cell r="BZ38">
            <v>0</v>
          </cell>
          <cell r="CB38">
            <v>0</v>
          </cell>
          <cell r="CD38">
            <v>0</v>
          </cell>
          <cell r="CE38">
            <v>0</v>
          </cell>
          <cell r="CF38">
            <v>0</v>
          </cell>
          <cell r="CG38">
            <v>0</v>
          </cell>
          <cell r="CH38">
            <v>0</v>
          </cell>
          <cell r="CI38">
            <v>0</v>
          </cell>
          <cell r="CJ38">
            <v>0</v>
          </cell>
          <cell r="CK38">
            <v>0</v>
          </cell>
          <cell r="CL38">
            <v>0</v>
          </cell>
          <cell r="CM38">
            <v>0</v>
          </cell>
          <cell r="CO38">
            <v>0</v>
          </cell>
          <cell r="CQ38">
            <v>0</v>
          </cell>
          <cell r="CR38">
            <v>0</v>
          </cell>
          <cell r="CS38">
            <v>0</v>
          </cell>
          <cell r="CT38">
            <v>0</v>
          </cell>
          <cell r="CU38">
            <v>0</v>
          </cell>
          <cell r="CV38">
            <v>0</v>
          </cell>
          <cell r="CW38">
            <v>0</v>
          </cell>
          <cell r="CX38">
            <v>0</v>
          </cell>
          <cell r="CY38">
            <v>0</v>
          </cell>
          <cell r="CZ38">
            <v>0</v>
          </cell>
          <cell r="DB38">
            <v>0</v>
          </cell>
          <cell r="DD38">
            <v>0</v>
          </cell>
          <cell r="DE38">
            <v>0</v>
          </cell>
          <cell r="DF38">
            <v>0</v>
          </cell>
          <cell r="DG38">
            <v>0</v>
          </cell>
          <cell r="DH38">
            <v>0</v>
          </cell>
          <cell r="DI38">
            <v>0</v>
          </cell>
          <cell r="DJ38">
            <v>0</v>
          </cell>
          <cell r="DK38">
            <v>0</v>
          </cell>
          <cell r="DL38">
            <v>0</v>
          </cell>
          <cell r="DM38">
            <v>0</v>
          </cell>
          <cell r="DO38">
            <v>0</v>
          </cell>
          <cell r="DQ38">
            <v>0</v>
          </cell>
          <cell r="DR38">
            <v>0</v>
          </cell>
          <cell r="DS38">
            <v>0</v>
          </cell>
          <cell r="DT38">
            <v>0</v>
          </cell>
          <cell r="DU38">
            <v>0</v>
          </cell>
          <cell r="DV38">
            <v>0</v>
          </cell>
          <cell r="DW38">
            <v>0</v>
          </cell>
          <cell r="DX38">
            <v>0</v>
          </cell>
          <cell r="DY38">
            <v>0</v>
          </cell>
          <cell r="DZ38">
            <v>0</v>
          </cell>
          <cell r="EB38">
            <v>0</v>
          </cell>
          <cell r="ED38">
            <v>0</v>
          </cell>
          <cell r="EE38">
            <v>0</v>
          </cell>
          <cell r="EF38">
            <v>0</v>
          </cell>
          <cell r="EG38">
            <v>0</v>
          </cell>
          <cell r="EH38">
            <v>0</v>
          </cell>
          <cell r="EI38">
            <v>0</v>
          </cell>
          <cell r="EJ38">
            <v>0</v>
          </cell>
          <cell r="EK38">
            <v>0</v>
          </cell>
          <cell r="EL38">
            <v>0</v>
          </cell>
          <cell r="EM38">
            <v>0</v>
          </cell>
          <cell r="EN38">
            <v>0</v>
          </cell>
          <cell r="EO38">
            <v>22441</v>
          </cell>
          <cell r="EP38">
            <v>908565</v>
          </cell>
          <cell r="EQ38">
            <v>908565</v>
          </cell>
          <cell r="ER38">
            <v>7.2525667351129366</v>
          </cell>
          <cell r="ES38">
            <v>7.2525667351129366</v>
          </cell>
          <cell r="ET38" t="str">
            <v>Let to Loewe Logistik &amp; Service GmbH &amp; Co. KG  for 10 years from 1 January 2008.</v>
          </cell>
          <cell r="EU38" t="str">
            <v xml:space="preserve">Loewe have an indemnified rent free of €199,521 pa expiring 31 December 2009. </v>
          </cell>
          <cell r="EW38" t="str">
            <v>Warehouse</v>
          </cell>
          <cell r="EX38">
            <v>20000</v>
          </cell>
          <cell r="EY38">
            <v>42</v>
          </cell>
          <cell r="EZ38">
            <v>840000</v>
          </cell>
          <cell r="FB38" t="str">
            <v>Office</v>
          </cell>
          <cell r="FC38">
            <v>2441</v>
          </cell>
          <cell r="FD38">
            <v>72</v>
          </cell>
          <cell r="FE38">
            <v>175752</v>
          </cell>
          <cell r="FJ38">
            <v>0</v>
          </cell>
          <cell r="FO38">
            <v>0</v>
          </cell>
          <cell r="FT38">
            <v>0</v>
          </cell>
          <cell r="FV38">
            <v>22441</v>
          </cell>
          <cell r="FW38">
            <v>45.2632235640123</v>
          </cell>
          <cell r="FX38">
            <v>1015752</v>
          </cell>
          <cell r="FY38">
            <v>1015752</v>
          </cell>
          <cell r="FZ38">
            <v>0.11797394792887686</v>
          </cell>
          <cell r="GB38">
            <v>22441</v>
          </cell>
          <cell r="GC38">
            <v>2.4699388596302961E-2</v>
          </cell>
          <cell r="GD38">
            <v>10157.52</v>
          </cell>
          <cell r="GE38">
            <v>1.1179739479288769E-2</v>
          </cell>
          <cell r="GF38">
            <v>0</v>
          </cell>
          <cell r="GG38">
            <v>0</v>
          </cell>
          <cell r="GH38">
            <v>0</v>
          </cell>
          <cell r="GI38">
            <v>0</v>
          </cell>
          <cell r="GJ38">
            <v>0</v>
          </cell>
          <cell r="GK38">
            <v>0</v>
          </cell>
          <cell r="GL38">
            <v>0</v>
          </cell>
          <cell r="GM38">
            <v>0</v>
          </cell>
          <cell r="GN38">
            <v>32599</v>
          </cell>
          <cell r="GO38">
            <v>3.5879656381216533E-2</v>
          </cell>
          <cell r="GP38">
            <v>32599</v>
          </cell>
          <cell r="GR38">
            <v>40359</v>
          </cell>
          <cell r="GS38">
            <v>908565</v>
          </cell>
          <cell r="GT38">
            <v>875966</v>
          </cell>
          <cell r="GU38">
            <v>1015752</v>
          </cell>
          <cell r="GV38">
            <v>7.1253000000000002</v>
          </cell>
          <cell r="GW38">
            <v>7.9972000000000003</v>
          </cell>
          <cell r="GX38">
            <v>7.65</v>
          </cell>
          <cell r="GY38">
            <v>12300000</v>
          </cell>
          <cell r="GZ38">
            <v>0.06</v>
          </cell>
          <cell r="HA38">
            <v>11600000</v>
          </cell>
          <cell r="HC38">
            <v>40451</v>
          </cell>
          <cell r="HD38">
            <v>908565</v>
          </cell>
          <cell r="HE38">
            <v>875966</v>
          </cell>
          <cell r="HF38">
            <v>1015752</v>
          </cell>
          <cell r="HG38">
            <v>7.0646000000000004</v>
          </cell>
          <cell r="HH38">
            <v>7.9291</v>
          </cell>
          <cell r="HI38">
            <v>7.6</v>
          </cell>
          <cell r="HJ38">
            <v>12400000</v>
          </cell>
          <cell r="HK38">
            <v>0.06</v>
          </cell>
          <cell r="HL38">
            <v>11700000</v>
          </cell>
          <cell r="HN38">
            <v>1740000</v>
          </cell>
          <cell r="HO38">
            <v>38.731218697829718</v>
          </cell>
          <cell r="HP38">
            <v>10660000</v>
          </cell>
          <cell r="HQ38">
            <v>39508</v>
          </cell>
          <cell r="HR38" t="str">
            <v xml:space="preserve">A modern logistics warehouse let for a further 7.25 years.  Equivalent yield reduced by 5 bps to 7.60%.  No expiry void.  </v>
          </cell>
          <cell r="HT38" t="str">
            <v>photoHereford1.jpg</v>
          </cell>
          <cell r="HU38" t="str">
            <v>.jpg</v>
          </cell>
          <cell r="HV38" t="str">
            <v>Hereford1</v>
          </cell>
          <cell r="HW38" t="str">
            <v>planHereford.jpg</v>
          </cell>
          <cell r="HX38" t="str">
            <v>.jpg</v>
          </cell>
          <cell r="HY38" t="str">
            <v>Hereford</v>
          </cell>
          <cell r="IA38">
            <v>14040000</v>
          </cell>
          <cell r="IB38">
            <v>12870000</v>
          </cell>
          <cell r="IC38">
            <v>12870000</v>
          </cell>
          <cell r="ID38">
            <v>12870000</v>
          </cell>
          <cell r="IE38">
            <v>12870000</v>
          </cell>
          <cell r="IF38">
            <v>12400000</v>
          </cell>
          <cell r="IM38" t="str">
            <v>yes</v>
          </cell>
        </row>
        <row r="39">
          <cell r="A39">
            <v>19</v>
          </cell>
          <cell r="B39" t="str">
            <v>19, Germany, Herford Dist.Ctr. #2</v>
          </cell>
          <cell r="C39" t="str">
            <v>hrf00102</v>
          </cell>
          <cell r="D39" t="str">
            <v>Herford Dist.Ctr. #2</v>
          </cell>
          <cell r="E39" t="str">
            <v>Roentgenstr. 13</v>
          </cell>
          <cell r="F39" t="str">
            <v>Herford</v>
          </cell>
          <cell r="G39" t="str">
            <v>32052</v>
          </cell>
          <cell r="H39" t="str">
            <v>Germany</v>
          </cell>
          <cell r="I39" t="str">
            <v>ge086</v>
          </cell>
          <cell r="J39" t="str">
            <v>ProLogis Germany LX BV</v>
          </cell>
          <cell r="K39" t="str">
            <v xml:space="preserve">A modern single-storey front-loading logistics warehouse (one hall segment), with an attached two-storey section as well as a built-in office area.  Reinforced concrete structural frame with vertically profiled metal sandwich element ecternal facades.  </v>
          </cell>
          <cell r="L39">
            <v>2008</v>
          </cell>
          <cell r="M39">
            <v>9</v>
          </cell>
          <cell r="N39">
            <v>798.11111111111109</v>
          </cell>
          <cell r="O39">
            <v>10</v>
          </cell>
          <cell r="P39" t="str">
            <v>Yes</v>
          </cell>
          <cell r="Q39" t="str">
            <v>Freehold</v>
          </cell>
          <cell r="R39">
            <v>0</v>
          </cell>
          <cell r="S39">
            <v>23584</v>
          </cell>
          <cell r="T39">
            <v>0.30457089552238809</v>
          </cell>
          <cell r="V39" t="str">
            <v xml:space="preserve">Located south of Herford in the district of Elverdissen, approximately 7 kilometres south of the city centre in the newly developed commercial park Ostwestfahlen-Lippe.  The property is situated adjacent to the A2 motorway (Oberhausen - Berlin), the most important east-west connection within Germany. Furthermore, the site is linked to the national railway system, and two airports are located in the near vicinity. </v>
          </cell>
          <cell r="W39" t="str">
            <v xml:space="preserve">A modern single-storey front-loading logistics warehouse (one hall segment), with an attached two-storey section as well as a built-in office area located south of Herford in the district of Elverdissen, approximately 7 kilometres south of the city centre in the newly developed commercial park Ostwestfahlen-Lippe.  The property is situated adjacent to the A2 motorway (Oberhausen - Berlin), the most important east-west connection within Germany. Furthermore, the site is linked to the national railway system, and two airports are located in the near vicinity. </v>
          </cell>
          <cell r="Y39" t="str">
            <v>Euro</v>
          </cell>
          <cell r="Z39" t="str">
            <v>€</v>
          </cell>
          <cell r="AA39" t="str">
            <v>Land &amp; Buildings</v>
          </cell>
          <cell r="AB39" t="str">
            <v>SK Pharma Logistics GmbH</v>
          </cell>
          <cell r="AC39" t="str">
            <v>Pharmaceuticals</v>
          </cell>
          <cell r="AD39">
            <v>7183</v>
          </cell>
          <cell r="AE39">
            <v>39478</v>
          </cell>
          <cell r="AF39">
            <v>43861</v>
          </cell>
          <cell r="AG39">
            <v>43861</v>
          </cell>
          <cell r="AH39">
            <v>9.3360711841204651</v>
          </cell>
          <cell r="AI39">
            <v>9.3360711841204651</v>
          </cell>
          <cell r="AJ39">
            <v>326781.36</v>
          </cell>
          <cell r="AK39">
            <v>45.49371571766671</v>
          </cell>
          <cell r="AL39">
            <v>0</v>
          </cell>
          <cell r="AM39">
            <v>0</v>
          </cell>
          <cell r="AO39">
            <v>0</v>
          </cell>
          <cell r="AQ39">
            <v>0</v>
          </cell>
          <cell r="AR39">
            <v>0</v>
          </cell>
          <cell r="AS39">
            <v>0</v>
          </cell>
          <cell r="AT39">
            <v>0</v>
          </cell>
          <cell r="AU39">
            <v>0</v>
          </cell>
          <cell r="AV39">
            <v>0</v>
          </cell>
          <cell r="AW39">
            <v>0</v>
          </cell>
          <cell r="AX39">
            <v>0</v>
          </cell>
          <cell r="AY39">
            <v>0</v>
          </cell>
          <cell r="AZ39">
            <v>0</v>
          </cell>
          <cell r="BB39">
            <v>0</v>
          </cell>
          <cell r="BD39">
            <v>0</v>
          </cell>
          <cell r="BE39">
            <v>0</v>
          </cell>
          <cell r="BF39">
            <v>0</v>
          </cell>
          <cell r="BG39">
            <v>0</v>
          </cell>
          <cell r="BH39">
            <v>0</v>
          </cell>
          <cell r="BI39">
            <v>0</v>
          </cell>
          <cell r="BJ39">
            <v>0</v>
          </cell>
          <cell r="BK39">
            <v>0</v>
          </cell>
          <cell r="BL39">
            <v>0</v>
          </cell>
          <cell r="BM39">
            <v>0</v>
          </cell>
          <cell r="BO39">
            <v>0</v>
          </cell>
          <cell r="BQ39">
            <v>0</v>
          </cell>
          <cell r="BR39">
            <v>0</v>
          </cell>
          <cell r="BS39">
            <v>0</v>
          </cell>
          <cell r="BT39">
            <v>0</v>
          </cell>
          <cell r="BU39">
            <v>0</v>
          </cell>
          <cell r="BV39">
            <v>0</v>
          </cell>
          <cell r="BW39">
            <v>0</v>
          </cell>
          <cell r="BX39">
            <v>0</v>
          </cell>
          <cell r="BY39">
            <v>0</v>
          </cell>
          <cell r="BZ39">
            <v>0</v>
          </cell>
          <cell r="CB39">
            <v>0</v>
          </cell>
          <cell r="CD39">
            <v>0</v>
          </cell>
          <cell r="CE39">
            <v>0</v>
          </cell>
          <cell r="CF39">
            <v>0</v>
          </cell>
          <cell r="CG39">
            <v>0</v>
          </cell>
          <cell r="CH39">
            <v>0</v>
          </cell>
          <cell r="CI39">
            <v>0</v>
          </cell>
          <cell r="CJ39">
            <v>0</v>
          </cell>
          <cell r="CK39">
            <v>0</v>
          </cell>
          <cell r="CL39">
            <v>0</v>
          </cell>
          <cell r="CM39">
            <v>0</v>
          </cell>
          <cell r="CO39">
            <v>0</v>
          </cell>
          <cell r="CQ39">
            <v>0</v>
          </cell>
          <cell r="CR39">
            <v>0</v>
          </cell>
          <cell r="CS39">
            <v>0</v>
          </cell>
          <cell r="CT39">
            <v>0</v>
          </cell>
          <cell r="CU39">
            <v>0</v>
          </cell>
          <cell r="CV39">
            <v>0</v>
          </cell>
          <cell r="CW39">
            <v>0</v>
          </cell>
          <cell r="CX39">
            <v>0</v>
          </cell>
          <cell r="CY39">
            <v>0</v>
          </cell>
          <cell r="CZ39">
            <v>0</v>
          </cell>
          <cell r="DB39">
            <v>0</v>
          </cell>
          <cell r="DD39">
            <v>0</v>
          </cell>
          <cell r="DE39">
            <v>0</v>
          </cell>
          <cell r="DF39">
            <v>0</v>
          </cell>
          <cell r="DG39">
            <v>0</v>
          </cell>
          <cell r="DH39">
            <v>0</v>
          </cell>
          <cell r="DI39">
            <v>0</v>
          </cell>
          <cell r="DJ39">
            <v>0</v>
          </cell>
          <cell r="DK39">
            <v>0</v>
          </cell>
          <cell r="DL39">
            <v>0</v>
          </cell>
          <cell r="DM39">
            <v>0</v>
          </cell>
          <cell r="DO39">
            <v>0</v>
          </cell>
          <cell r="DQ39">
            <v>0</v>
          </cell>
          <cell r="DR39">
            <v>0</v>
          </cell>
          <cell r="DS39">
            <v>0</v>
          </cell>
          <cell r="DT39">
            <v>0</v>
          </cell>
          <cell r="DU39">
            <v>0</v>
          </cell>
          <cell r="DV39">
            <v>0</v>
          </cell>
          <cell r="DW39">
            <v>0</v>
          </cell>
          <cell r="DX39">
            <v>0</v>
          </cell>
          <cell r="DY39">
            <v>0</v>
          </cell>
          <cell r="DZ39">
            <v>0</v>
          </cell>
          <cell r="EB39">
            <v>0</v>
          </cell>
          <cell r="ED39">
            <v>0</v>
          </cell>
          <cell r="EE39">
            <v>0</v>
          </cell>
          <cell r="EF39">
            <v>0</v>
          </cell>
          <cell r="EG39">
            <v>0</v>
          </cell>
          <cell r="EH39">
            <v>0</v>
          </cell>
          <cell r="EI39">
            <v>0</v>
          </cell>
          <cell r="EJ39">
            <v>0</v>
          </cell>
          <cell r="EK39">
            <v>0</v>
          </cell>
          <cell r="EL39">
            <v>0</v>
          </cell>
          <cell r="EM39">
            <v>0</v>
          </cell>
          <cell r="EN39">
            <v>0</v>
          </cell>
          <cell r="EO39">
            <v>7183</v>
          </cell>
          <cell r="EP39">
            <v>326781</v>
          </cell>
          <cell r="EQ39">
            <v>326781</v>
          </cell>
          <cell r="ER39">
            <v>9.3360711841204651</v>
          </cell>
          <cell r="ES39">
            <v>9.3360711841204651</v>
          </cell>
          <cell r="ET39" t="str">
            <v>Let to SK Pharma Logistics GmbH for 12 years from 31 January 2008.</v>
          </cell>
          <cell r="EU39" t="str">
            <v xml:space="preserve">SK Pharma logistics has a rent free of €89,662 pa expiring 31 July 2010 however the rent is indemnified by ProLogis Developments.  </v>
          </cell>
          <cell r="EW39" t="str">
            <v>Warehouse</v>
          </cell>
          <cell r="EX39">
            <v>6564</v>
          </cell>
          <cell r="EY39">
            <v>42</v>
          </cell>
          <cell r="EZ39">
            <v>275688</v>
          </cell>
          <cell r="FB39" t="str">
            <v>Office</v>
          </cell>
          <cell r="FC39">
            <v>619</v>
          </cell>
          <cell r="FD39">
            <v>72</v>
          </cell>
          <cell r="FE39">
            <v>44568</v>
          </cell>
          <cell r="FG39">
            <v>0</v>
          </cell>
          <cell r="FJ39">
            <v>0</v>
          </cell>
          <cell r="FL39">
            <v>0</v>
          </cell>
          <cell r="FO39">
            <v>0</v>
          </cell>
          <cell r="FQ39">
            <v>0</v>
          </cell>
          <cell r="FT39">
            <v>0</v>
          </cell>
          <cell r="FV39">
            <v>7183</v>
          </cell>
          <cell r="FW39">
            <v>44.585270778226366</v>
          </cell>
          <cell r="FX39">
            <v>320256</v>
          </cell>
          <cell r="FY39">
            <v>320256</v>
          </cell>
          <cell r="FZ39">
            <v>-1.9967501170508689E-2</v>
          </cell>
          <cell r="GB39">
            <v>10774.5</v>
          </cell>
          <cell r="GC39">
            <v>3.2971623197187105E-2</v>
          </cell>
          <cell r="GD39">
            <v>3202.56</v>
          </cell>
          <cell r="GE39">
            <v>9.8003249882949138E-3</v>
          </cell>
          <cell r="GF39">
            <v>0</v>
          </cell>
          <cell r="GG39">
            <v>0</v>
          </cell>
          <cell r="GH39">
            <v>0</v>
          </cell>
          <cell r="GI39">
            <v>0</v>
          </cell>
          <cell r="GJ39">
            <v>0</v>
          </cell>
          <cell r="GK39">
            <v>0</v>
          </cell>
          <cell r="GL39">
            <v>0</v>
          </cell>
          <cell r="GM39">
            <v>0</v>
          </cell>
          <cell r="GN39">
            <v>13977</v>
          </cell>
          <cell r="GO39">
            <v>4.2771764576275857E-2</v>
          </cell>
          <cell r="GP39">
            <v>13977</v>
          </cell>
          <cell r="GR39">
            <v>40359</v>
          </cell>
          <cell r="GS39">
            <v>326781</v>
          </cell>
          <cell r="GT39">
            <v>312804</v>
          </cell>
          <cell r="GU39">
            <v>320256</v>
          </cell>
          <cell r="GV39">
            <v>7.1964000000000006</v>
          </cell>
          <cell r="GW39">
            <v>7.0463000000000005</v>
          </cell>
          <cell r="GX39">
            <v>7.1</v>
          </cell>
          <cell r="GY39">
            <v>4350000</v>
          </cell>
          <cell r="GZ39">
            <v>0.06</v>
          </cell>
          <cell r="HA39">
            <v>4100000</v>
          </cell>
          <cell r="HC39">
            <v>40451</v>
          </cell>
          <cell r="HD39">
            <v>326781</v>
          </cell>
          <cell r="HE39">
            <v>312804</v>
          </cell>
          <cell r="HF39">
            <v>320256</v>
          </cell>
          <cell r="HG39">
            <v>7.0291000000000006</v>
          </cell>
          <cell r="HH39">
            <v>6.8825000000000003</v>
          </cell>
          <cell r="HI39">
            <v>7</v>
          </cell>
          <cell r="HJ39">
            <v>4450000</v>
          </cell>
          <cell r="HK39">
            <v>0.06</v>
          </cell>
          <cell r="HL39">
            <v>4200000</v>
          </cell>
          <cell r="HN39">
            <v>715000</v>
          </cell>
          <cell r="HO39">
            <v>30.317164179104477</v>
          </cell>
          <cell r="HP39">
            <v>3735000</v>
          </cell>
          <cell r="HQ39">
            <v>39553</v>
          </cell>
          <cell r="HR39" t="str">
            <v xml:space="preserve">A logistics warehouse let to a single tenant for a further 9.34 years. Equivalent yield reduced by 10 bps to 7.0%.  No expiry void.  </v>
          </cell>
          <cell r="HT39" t="str">
            <v>photoHereford2.jpg</v>
          </cell>
          <cell r="HU39" t="str">
            <v>.jpg</v>
          </cell>
          <cell r="HV39" t="str">
            <v>Hereford2</v>
          </cell>
          <cell r="HW39" t="str">
            <v>planHereford.jpg</v>
          </cell>
          <cell r="HX39" t="str">
            <v>.jpg</v>
          </cell>
          <cell r="HY39" t="str">
            <v>Hereford</v>
          </cell>
          <cell r="IA39">
            <v>4680000</v>
          </cell>
          <cell r="IB39">
            <v>4680000</v>
          </cell>
          <cell r="IC39">
            <v>4240000</v>
          </cell>
          <cell r="ID39">
            <v>4240000</v>
          </cell>
          <cell r="IE39">
            <v>4240000</v>
          </cell>
          <cell r="IF39">
            <v>4450000</v>
          </cell>
          <cell r="IM39" t="str">
            <v>yes</v>
          </cell>
        </row>
        <row r="40">
          <cell r="A40">
            <v>20</v>
          </cell>
          <cell r="B40" t="str">
            <v>20, Germany, Huenxe Dist.Ctr. #3</v>
          </cell>
          <cell r="C40" t="str">
            <v>hnx00103</v>
          </cell>
          <cell r="D40" t="str">
            <v>Huenxe Dist.Ctr. #3</v>
          </cell>
          <cell r="E40" t="str">
            <v>Werner-Heisenberg-Str. 1</v>
          </cell>
          <cell r="F40" t="str">
            <v>Huenxe</v>
          </cell>
          <cell r="G40" t="str">
            <v>46569</v>
          </cell>
          <cell r="H40" t="str">
            <v>Germany</v>
          </cell>
          <cell r="I40" t="str">
            <v>ge128</v>
          </cell>
          <cell r="J40" t="str">
            <v>ProLogis Germany XCVII BV</v>
          </cell>
          <cell r="K40" t="str">
            <v xml:space="preserve">A modern logistics warehouse completed in 2009 and accommodating a total net lettable area of 45,080 sq m including 4,725 sq m of mezzanine and 1,444 sq m of office/social space. </v>
          </cell>
          <cell r="L40">
            <v>2009</v>
          </cell>
          <cell r="M40">
            <v>75</v>
          </cell>
          <cell r="N40">
            <v>601.48946666666666</v>
          </cell>
          <cell r="O40">
            <v>11.5</v>
          </cell>
          <cell r="P40" t="str">
            <v>Yes</v>
          </cell>
          <cell r="Q40" t="str">
            <v>Freehold</v>
          </cell>
          <cell r="R40">
            <v>0</v>
          </cell>
          <cell r="S40">
            <v>65945</v>
          </cell>
          <cell r="T40">
            <v>0.68408082492986577</v>
          </cell>
          <cell r="V40" t="str">
            <v>Located in the municipality of Hünxe within the district of Wesel which belongs to the Niederrhein (lower Rhine) region. The location has a good connection to the A3 motorway (Netherlands to Austria). The A3 crosses the A4 motorway (Netherlands, through the Rhine-Ruhr-Area) and the A1 motorway (Baltic sea-Saarbrucken). The micro location can be regarded as good due to the access to the national motorway system, the German waterway system and the possibility to provide direct railway access.</v>
          </cell>
          <cell r="W40" t="str">
            <v>A modern logistics warehouse located in the municipality of Hünxe within the district of Wesel which belongs to the Niederrhein (lower Rhine) region. The location has a good connection to the A3 motorway (Netherlands to Austria). The A3 crosses the A4 motorway (Netherlands, through the Rhine-Ruhr-Area) and the A1 motorway (Baltic sea-Saarbrucken). The micro location can be regarded as good due to the access to the national motorway system, the German waterway system and the possibility to provide direct railway access.</v>
          </cell>
          <cell r="Y40" t="str">
            <v>Euro</v>
          </cell>
          <cell r="Z40" t="str">
            <v>€</v>
          </cell>
          <cell r="AA40" t="str">
            <v>Land &amp; Buildings</v>
          </cell>
          <cell r="AB40" t="str">
            <v>LGI West GmbH</v>
          </cell>
          <cell r="AC40" t="str">
            <v>3PL/Warehousing/Transportation</v>
          </cell>
          <cell r="AD40">
            <v>45111.71</v>
          </cell>
          <cell r="AE40">
            <v>39934</v>
          </cell>
          <cell r="AF40">
            <v>43585</v>
          </cell>
          <cell r="AG40">
            <v>41759</v>
          </cell>
          <cell r="AH40">
            <v>8.5804243668720055</v>
          </cell>
          <cell r="AI40">
            <v>3.5811088295687883</v>
          </cell>
          <cell r="AJ40">
            <v>2030379</v>
          </cell>
          <cell r="AK40">
            <v>45.007803960435105</v>
          </cell>
          <cell r="AL40">
            <v>0</v>
          </cell>
          <cell r="AM40">
            <v>0</v>
          </cell>
          <cell r="AO40">
            <v>0</v>
          </cell>
          <cell r="AQ40">
            <v>0</v>
          </cell>
          <cell r="AR40">
            <v>0</v>
          </cell>
          <cell r="AS40">
            <v>0</v>
          </cell>
          <cell r="AT40">
            <v>0</v>
          </cell>
          <cell r="AU40">
            <v>0</v>
          </cell>
          <cell r="AV40">
            <v>0</v>
          </cell>
          <cell r="AW40">
            <v>0</v>
          </cell>
          <cell r="AX40">
            <v>0</v>
          </cell>
          <cell r="AY40">
            <v>0</v>
          </cell>
          <cell r="AZ40">
            <v>0</v>
          </cell>
          <cell r="BB40">
            <v>0</v>
          </cell>
          <cell r="BD40">
            <v>0</v>
          </cell>
          <cell r="BE40">
            <v>0</v>
          </cell>
          <cell r="BF40">
            <v>0</v>
          </cell>
          <cell r="BG40">
            <v>0</v>
          </cell>
          <cell r="BH40">
            <v>0</v>
          </cell>
          <cell r="BI40">
            <v>0</v>
          </cell>
          <cell r="BJ40">
            <v>0</v>
          </cell>
          <cell r="BK40">
            <v>0</v>
          </cell>
          <cell r="BL40">
            <v>0</v>
          </cell>
          <cell r="BM40">
            <v>0</v>
          </cell>
          <cell r="BO40">
            <v>0</v>
          </cell>
          <cell r="BQ40">
            <v>0</v>
          </cell>
          <cell r="BR40">
            <v>0</v>
          </cell>
          <cell r="BS40">
            <v>0</v>
          </cell>
          <cell r="BT40">
            <v>0</v>
          </cell>
          <cell r="BU40">
            <v>0</v>
          </cell>
          <cell r="BV40">
            <v>0</v>
          </cell>
          <cell r="BW40">
            <v>0</v>
          </cell>
          <cell r="BX40">
            <v>0</v>
          </cell>
          <cell r="BY40">
            <v>0</v>
          </cell>
          <cell r="BZ40">
            <v>0</v>
          </cell>
          <cell r="CB40">
            <v>0</v>
          </cell>
          <cell r="CD40">
            <v>0</v>
          </cell>
          <cell r="CE40">
            <v>0</v>
          </cell>
          <cell r="CF40">
            <v>0</v>
          </cell>
          <cell r="CG40">
            <v>0</v>
          </cell>
          <cell r="CH40">
            <v>0</v>
          </cell>
          <cell r="CI40">
            <v>0</v>
          </cell>
          <cell r="CJ40">
            <v>0</v>
          </cell>
          <cell r="CK40">
            <v>0</v>
          </cell>
          <cell r="CL40">
            <v>0</v>
          </cell>
          <cell r="CM40">
            <v>0</v>
          </cell>
          <cell r="CO40">
            <v>0</v>
          </cell>
          <cell r="CQ40">
            <v>0</v>
          </cell>
          <cell r="CR40">
            <v>0</v>
          </cell>
          <cell r="CS40">
            <v>0</v>
          </cell>
          <cell r="CT40">
            <v>0</v>
          </cell>
          <cell r="CU40">
            <v>0</v>
          </cell>
          <cell r="CV40">
            <v>0</v>
          </cell>
          <cell r="CW40">
            <v>0</v>
          </cell>
          <cell r="CX40">
            <v>0</v>
          </cell>
          <cell r="CY40">
            <v>0</v>
          </cell>
          <cell r="CZ40">
            <v>0</v>
          </cell>
          <cell r="DB40">
            <v>0</v>
          </cell>
          <cell r="DD40">
            <v>0</v>
          </cell>
          <cell r="DE40">
            <v>0</v>
          </cell>
          <cell r="DF40">
            <v>0</v>
          </cell>
          <cell r="DG40">
            <v>0</v>
          </cell>
          <cell r="DH40">
            <v>0</v>
          </cell>
          <cell r="DI40">
            <v>0</v>
          </cell>
          <cell r="DJ40">
            <v>0</v>
          </cell>
          <cell r="DK40">
            <v>0</v>
          </cell>
          <cell r="DL40">
            <v>0</v>
          </cell>
          <cell r="DM40">
            <v>0</v>
          </cell>
          <cell r="DO40">
            <v>0</v>
          </cell>
          <cell r="DQ40">
            <v>0</v>
          </cell>
          <cell r="DR40">
            <v>0</v>
          </cell>
          <cell r="DS40">
            <v>0</v>
          </cell>
          <cell r="DT40">
            <v>0</v>
          </cell>
          <cell r="DU40">
            <v>0</v>
          </cell>
          <cell r="DV40">
            <v>0</v>
          </cell>
          <cell r="DW40">
            <v>0</v>
          </cell>
          <cell r="DX40">
            <v>0</v>
          </cell>
          <cell r="DY40">
            <v>0</v>
          </cell>
          <cell r="DZ40">
            <v>0</v>
          </cell>
          <cell r="EB40">
            <v>0</v>
          </cell>
          <cell r="ED40">
            <v>0</v>
          </cell>
          <cell r="EE40">
            <v>0</v>
          </cell>
          <cell r="EF40">
            <v>0</v>
          </cell>
          <cell r="EG40">
            <v>0</v>
          </cell>
          <cell r="EH40">
            <v>0</v>
          </cell>
          <cell r="EI40">
            <v>0</v>
          </cell>
          <cell r="EJ40">
            <v>0</v>
          </cell>
          <cell r="EK40">
            <v>0</v>
          </cell>
          <cell r="EL40">
            <v>0</v>
          </cell>
          <cell r="EM40">
            <v>0</v>
          </cell>
          <cell r="EN40">
            <v>0</v>
          </cell>
          <cell r="EO40">
            <v>45111.71</v>
          </cell>
          <cell r="EP40">
            <v>2030379</v>
          </cell>
          <cell r="EQ40">
            <v>2030379</v>
          </cell>
          <cell r="ER40">
            <v>8.5804243668720055</v>
          </cell>
          <cell r="ES40">
            <v>3.5811088295687883</v>
          </cell>
          <cell r="ET40" t="str">
            <v xml:space="preserve">Let to LGI West GmbH for 10 years from 1 May 2009 with two break options: first after year 5, second after year 8 of the lease contract, exercising either one would result in a penalty payment.  </v>
          </cell>
          <cell r="EW40" t="str">
            <v>Warehouse</v>
          </cell>
          <cell r="EX40">
            <v>38943</v>
          </cell>
          <cell r="EY40">
            <v>45.6</v>
          </cell>
          <cell r="EZ40">
            <v>1775800.8</v>
          </cell>
          <cell r="FB40" t="str">
            <v>Office</v>
          </cell>
          <cell r="FC40">
            <v>1443.84</v>
          </cell>
          <cell r="FD40">
            <v>80.400000000000006</v>
          </cell>
          <cell r="FE40">
            <v>116084.736</v>
          </cell>
          <cell r="FG40" t="str">
            <v>Mezzanine</v>
          </cell>
          <cell r="FH40">
            <v>4724.87</v>
          </cell>
          <cell r="FI40">
            <v>26.4</v>
          </cell>
          <cell r="FJ40">
            <v>124736.56799999998</v>
          </cell>
          <cell r="FL40">
            <v>0</v>
          </cell>
          <cell r="FO40">
            <v>0</v>
          </cell>
          <cell r="FQ40">
            <v>0</v>
          </cell>
          <cell r="FT40">
            <v>0</v>
          </cell>
          <cell r="FV40">
            <v>45111.71</v>
          </cell>
          <cell r="FW40">
            <v>44.702872048077985</v>
          </cell>
          <cell r="FX40">
            <v>2016623</v>
          </cell>
          <cell r="FY40">
            <v>2016623</v>
          </cell>
          <cell r="FZ40">
            <v>-6.7750897738796546E-3</v>
          </cell>
          <cell r="GB40">
            <v>90223.42</v>
          </cell>
          <cell r="GC40">
            <v>4.4436738165633115E-2</v>
          </cell>
          <cell r="GD40">
            <v>40332.46</v>
          </cell>
          <cell r="GE40">
            <v>1.9864498204522407E-2</v>
          </cell>
          <cell r="GG40">
            <v>0</v>
          </cell>
          <cell r="GI40">
            <v>0</v>
          </cell>
          <cell r="GK40">
            <v>0</v>
          </cell>
          <cell r="GM40">
            <v>0</v>
          </cell>
          <cell r="GN40">
            <v>130556</v>
          </cell>
          <cell r="GO40">
            <v>6.4301295472421652E-2</v>
          </cell>
          <cell r="GP40">
            <v>130556</v>
          </cell>
          <cell r="GR40">
            <v>40359</v>
          </cell>
          <cell r="GS40">
            <v>2030379</v>
          </cell>
          <cell r="GT40">
            <v>1899823</v>
          </cell>
          <cell r="GU40">
            <v>2016623</v>
          </cell>
          <cell r="GV40">
            <v>8.0264000000000006</v>
          </cell>
          <cell r="GW40">
            <v>7.9683000000000002</v>
          </cell>
          <cell r="GX40">
            <v>8</v>
          </cell>
          <cell r="GY40">
            <v>23670000</v>
          </cell>
          <cell r="GZ40">
            <v>0.06</v>
          </cell>
          <cell r="HA40">
            <v>22330000</v>
          </cell>
          <cell r="HC40">
            <v>40451</v>
          </cell>
          <cell r="HD40">
            <v>2030379</v>
          </cell>
          <cell r="HE40">
            <v>1899823</v>
          </cell>
          <cell r="HF40">
            <v>2016623</v>
          </cell>
          <cell r="HG40">
            <v>7.9270000000000005</v>
          </cell>
          <cell r="HH40">
            <v>7.8696000000000002</v>
          </cell>
          <cell r="HI40">
            <v>7.9</v>
          </cell>
          <cell r="HJ40">
            <v>23970000</v>
          </cell>
          <cell r="HK40">
            <v>0.06</v>
          </cell>
          <cell r="HL40">
            <v>22610000</v>
          </cell>
          <cell r="HN40">
            <v>1500000</v>
          </cell>
          <cell r="HO40">
            <v>22.746227917203729</v>
          </cell>
          <cell r="HP40">
            <v>22470000</v>
          </cell>
          <cell r="HQ40">
            <v>39948</v>
          </cell>
          <cell r="HR40" t="str">
            <v>A modern logistics warehouse let to a single tenant for a further 3.58 years until the first break option.  3 month expiry void plus 3 months rent free.  Yield improved 10 bps to 7.9% due to improved market conditions and slightly more favourable view on break option with penalty.</v>
          </cell>
          <cell r="HT40" t="str">
            <v>photohunxe3.jpg</v>
          </cell>
          <cell r="HU40" t="str">
            <v>.jpg</v>
          </cell>
          <cell r="HV40" t="str">
            <v>hunxe3</v>
          </cell>
          <cell r="HW40" t="str">
            <v>planhunxe3.jpg</v>
          </cell>
          <cell r="HX40" t="str">
            <v>.jpg</v>
          </cell>
          <cell r="HY40" t="str">
            <v>hunxe3</v>
          </cell>
          <cell r="IM40" t="str">
            <v>yes</v>
          </cell>
        </row>
        <row r="41">
          <cell r="A41">
            <v>21</v>
          </cell>
          <cell r="B41" t="str">
            <v>21, Germany, Leipzig Dist.Ctr. #1</v>
          </cell>
          <cell r="C41" t="str">
            <v>de000532</v>
          </cell>
          <cell r="D41" t="str">
            <v>Leipzig Dist.Ctr. #1</v>
          </cell>
          <cell r="E41" t="str">
            <v>Dingolfinger Str. 11</v>
          </cell>
          <cell r="F41" t="str">
            <v>Leipzig</v>
          </cell>
          <cell r="G41" t="str">
            <v>04349</v>
          </cell>
          <cell r="H41" t="str">
            <v>Germany</v>
          </cell>
          <cell r="I41" t="str">
            <v>ge148</v>
          </cell>
          <cell r="J41" t="str">
            <v>ProLogis Germany CXVII BV</v>
          </cell>
          <cell r="K41" t="str">
            <v xml:space="preserve">A modern logistics warehouse a single-storey front-loading logistics building containing a warehouse area and an attached two-storey office-area with a net lettable area of approximately 9,890 sq m.  Constructed of concrete steel and  steel structural frame with vertically profiled metal sandwich element external facades. </v>
          </cell>
          <cell r="L41">
            <v>2008</v>
          </cell>
          <cell r="M41">
            <v>18</v>
          </cell>
          <cell r="N41">
            <v>549.44444444444446</v>
          </cell>
          <cell r="O41">
            <v>10</v>
          </cell>
          <cell r="P41" t="str">
            <v>Yes</v>
          </cell>
          <cell r="Q41" t="str">
            <v>Freehold</v>
          </cell>
          <cell r="R41">
            <v>0</v>
          </cell>
          <cell r="S41">
            <v>32450</v>
          </cell>
          <cell r="T41">
            <v>0.30477657935285052</v>
          </cell>
          <cell r="V41" t="str">
            <v>Located directly adjacent to the motorway A14 and the BMW plant in the north-east of Leipzig. The A14 crosses the motorway A9 (Berlin-Munich) further west. For the purposes of the subject asset, being let to an automotive company, the micro location can be regarded as very good. The macro location of Leipzig is one of Germany’s logistics hubs with its airport and distribution centres of DHL and Amazon, even though its importance in terms of logistics potential ranks below West-German logistics hubs such as Hamburg, Munich, and Frankfurt.</v>
          </cell>
          <cell r="W41" t="str">
            <v>A modern logistics warehouse a single-storey front-loading logistics building located directly adjacent to the motorway A14 and the BMW plant in the north-east of Leipzig. The A14 crosses the motorway A9 (Berlin-Munich) further west.  The macro location of Leipzig is one of Germany’s logistics hubs with its airport and distribution centres of DHL and Amazon, even though its importance in terms of logistics potential ranks below West-German logistics hubs such as Hamburg, Munich, and Frankfurt.</v>
          </cell>
          <cell r="Y41" t="str">
            <v>Euro</v>
          </cell>
          <cell r="Z41" t="str">
            <v>€</v>
          </cell>
          <cell r="AA41" t="str">
            <v>Land &amp; Buildings</v>
          </cell>
          <cell r="AB41" t="str">
            <v>Schnellecke Modul- und Lieferantenzentrum GmbH</v>
          </cell>
          <cell r="AC41" t="str">
            <v>3PL/Warehousing/Transportation</v>
          </cell>
          <cell r="AD41">
            <v>9890</v>
          </cell>
          <cell r="AE41">
            <v>39800</v>
          </cell>
          <cell r="AF41">
            <v>41656</v>
          </cell>
          <cell r="AG41">
            <v>41656</v>
          </cell>
          <cell r="AH41">
            <v>3.2991101984941822</v>
          </cell>
          <cell r="AI41">
            <v>3.2991101984941822</v>
          </cell>
          <cell r="AJ41">
            <v>442014</v>
          </cell>
          <cell r="AK41">
            <v>44.693023255813955</v>
          </cell>
          <cell r="AL41">
            <v>0</v>
          </cell>
          <cell r="AM41">
            <v>0</v>
          </cell>
          <cell r="AO41">
            <v>0</v>
          </cell>
          <cell r="AQ41">
            <v>0</v>
          </cell>
          <cell r="AR41">
            <v>0</v>
          </cell>
          <cell r="AS41">
            <v>0</v>
          </cell>
          <cell r="AT41">
            <v>0</v>
          </cell>
          <cell r="AU41">
            <v>0</v>
          </cell>
          <cell r="AV41">
            <v>0</v>
          </cell>
          <cell r="AW41">
            <v>0</v>
          </cell>
          <cell r="AX41">
            <v>0</v>
          </cell>
          <cell r="AY41">
            <v>0</v>
          </cell>
          <cell r="AZ41">
            <v>0</v>
          </cell>
          <cell r="BB41">
            <v>0</v>
          </cell>
          <cell r="BD41">
            <v>0</v>
          </cell>
          <cell r="BE41">
            <v>0</v>
          </cell>
          <cell r="BF41">
            <v>0</v>
          </cell>
          <cell r="BG41">
            <v>0</v>
          </cell>
          <cell r="BH41">
            <v>0</v>
          </cell>
          <cell r="BI41">
            <v>0</v>
          </cell>
          <cell r="BJ41">
            <v>0</v>
          </cell>
          <cell r="BK41">
            <v>0</v>
          </cell>
          <cell r="BL41">
            <v>0</v>
          </cell>
          <cell r="BM41">
            <v>0</v>
          </cell>
          <cell r="BO41">
            <v>0</v>
          </cell>
          <cell r="BQ41">
            <v>0</v>
          </cell>
          <cell r="BR41">
            <v>0</v>
          </cell>
          <cell r="BS41">
            <v>0</v>
          </cell>
          <cell r="BT41">
            <v>0</v>
          </cell>
          <cell r="BU41">
            <v>0</v>
          </cell>
          <cell r="BV41">
            <v>0</v>
          </cell>
          <cell r="BW41">
            <v>0</v>
          </cell>
          <cell r="BX41">
            <v>0</v>
          </cell>
          <cell r="BY41">
            <v>0</v>
          </cell>
          <cell r="BZ41">
            <v>0</v>
          </cell>
          <cell r="CB41">
            <v>0</v>
          </cell>
          <cell r="CD41">
            <v>0</v>
          </cell>
          <cell r="CE41">
            <v>0</v>
          </cell>
          <cell r="CF41">
            <v>0</v>
          </cell>
          <cell r="CG41">
            <v>0</v>
          </cell>
          <cell r="CH41">
            <v>0</v>
          </cell>
          <cell r="CI41">
            <v>0</v>
          </cell>
          <cell r="CJ41">
            <v>0</v>
          </cell>
          <cell r="CK41">
            <v>0</v>
          </cell>
          <cell r="CL41">
            <v>0</v>
          </cell>
          <cell r="CM41">
            <v>0</v>
          </cell>
          <cell r="CO41">
            <v>0</v>
          </cell>
          <cell r="CQ41">
            <v>0</v>
          </cell>
          <cell r="CR41">
            <v>0</v>
          </cell>
          <cell r="CS41">
            <v>0</v>
          </cell>
          <cell r="CT41">
            <v>0</v>
          </cell>
          <cell r="CU41">
            <v>0</v>
          </cell>
          <cell r="CV41">
            <v>0</v>
          </cell>
          <cell r="CW41">
            <v>0</v>
          </cell>
          <cell r="CX41">
            <v>0</v>
          </cell>
          <cell r="CY41">
            <v>0</v>
          </cell>
          <cell r="CZ41">
            <v>0</v>
          </cell>
          <cell r="DB41">
            <v>0</v>
          </cell>
          <cell r="DD41">
            <v>0</v>
          </cell>
          <cell r="DE41">
            <v>0</v>
          </cell>
          <cell r="DF41">
            <v>0</v>
          </cell>
          <cell r="DG41">
            <v>0</v>
          </cell>
          <cell r="DH41">
            <v>0</v>
          </cell>
          <cell r="DI41">
            <v>0</v>
          </cell>
          <cell r="DJ41">
            <v>0</v>
          </cell>
          <cell r="DK41">
            <v>0</v>
          </cell>
          <cell r="DL41">
            <v>0</v>
          </cell>
          <cell r="DM41">
            <v>0</v>
          </cell>
          <cell r="DO41">
            <v>0</v>
          </cell>
          <cell r="DQ41">
            <v>0</v>
          </cell>
          <cell r="DR41">
            <v>0</v>
          </cell>
          <cell r="DS41">
            <v>0</v>
          </cell>
          <cell r="DT41">
            <v>0</v>
          </cell>
          <cell r="DU41">
            <v>0</v>
          </cell>
          <cell r="DV41">
            <v>0</v>
          </cell>
          <cell r="DW41">
            <v>0</v>
          </cell>
          <cell r="DX41">
            <v>0</v>
          </cell>
          <cell r="DY41">
            <v>0</v>
          </cell>
          <cell r="DZ41">
            <v>0</v>
          </cell>
          <cell r="EB41">
            <v>0</v>
          </cell>
          <cell r="ED41">
            <v>0</v>
          </cell>
          <cell r="EE41">
            <v>0</v>
          </cell>
          <cell r="EF41">
            <v>0</v>
          </cell>
          <cell r="EG41">
            <v>0</v>
          </cell>
          <cell r="EH41">
            <v>0</v>
          </cell>
          <cell r="EI41">
            <v>0</v>
          </cell>
          <cell r="EJ41">
            <v>0</v>
          </cell>
          <cell r="EK41">
            <v>0</v>
          </cell>
          <cell r="EL41">
            <v>0</v>
          </cell>
          <cell r="EM41">
            <v>0</v>
          </cell>
          <cell r="EN41">
            <v>0</v>
          </cell>
          <cell r="EO41">
            <v>9890</v>
          </cell>
          <cell r="EP41">
            <v>442014</v>
          </cell>
          <cell r="EQ41">
            <v>442014</v>
          </cell>
          <cell r="ER41">
            <v>3.2991101984941822</v>
          </cell>
          <cell r="ES41">
            <v>3.2991101984941822</v>
          </cell>
          <cell r="ET41" t="str">
            <v>Let to Schnellecke Modul- und Lieferantenzentrum GmbH for 5 years from 18 December 2008 to 17th January 2014.</v>
          </cell>
          <cell r="EU41">
            <v>0</v>
          </cell>
          <cell r="EW41" t="str">
            <v>Warehouse</v>
          </cell>
          <cell r="EX41">
            <v>9390</v>
          </cell>
          <cell r="EY41">
            <v>45</v>
          </cell>
          <cell r="EZ41">
            <v>422550</v>
          </cell>
          <cell r="FB41" t="str">
            <v>Office</v>
          </cell>
          <cell r="FC41">
            <v>500</v>
          </cell>
          <cell r="FD41">
            <v>84</v>
          </cell>
          <cell r="FE41">
            <v>42000</v>
          </cell>
          <cell r="FJ41">
            <v>0</v>
          </cell>
          <cell r="FO41">
            <v>0</v>
          </cell>
          <cell r="FT41">
            <v>0</v>
          </cell>
          <cell r="FV41">
            <v>9890</v>
          </cell>
          <cell r="FW41">
            <v>46.97168857431749</v>
          </cell>
          <cell r="FX41">
            <v>464550</v>
          </cell>
          <cell r="FY41">
            <v>464550</v>
          </cell>
          <cell r="FZ41">
            <v>5.0984810435868548E-2</v>
          </cell>
          <cell r="GB41">
            <v>9890</v>
          </cell>
          <cell r="GC41">
            <v>2.2374856904984908E-2</v>
          </cell>
          <cell r="GD41">
            <v>13936.5</v>
          </cell>
          <cell r="GE41">
            <v>3.1529544313076058E-2</v>
          </cell>
          <cell r="GF41">
            <v>0</v>
          </cell>
          <cell r="GG41">
            <v>0</v>
          </cell>
          <cell r="GH41">
            <v>0</v>
          </cell>
          <cell r="GI41">
            <v>0</v>
          </cell>
          <cell r="GJ41">
            <v>0</v>
          </cell>
          <cell r="GK41">
            <v>0</v>
          </cell>
          <cell r="GL41">
            <v>0</v>
          </cell>
          <cell r="GM41">
            <v>0</v>
          </cell>
          <cell r="GN41">
            <v>23826</v>
          </cell>
          <cell r="GO41">
            <v>5.3903270032170929E-2</v>
          </cell>
          <cell r="GP41">
            <v>23826</v>
          </cell>
          <cell r="GR41">
            <v>40359</v>
          </cell>
          <cell r="GS41">
            <v>442014</v>
          </cell>
          <cell r="GT41">
            <v>418188</v>
          </cell>
          <cell r="GU41">
            <v>464550</v>
          </cell>
          <cell r="GV41">
            <v>7.8164000000000007</v>
          </cell>
          <cell r="GW41">
            <v>8.2376000000000005</v>
          </cell>
          <cell r="GX41">
            <v>8</v>
          </cell>
          <cell r="GY41">
            <v>5350000</v>
          </cell>
          <cell r="GZ41">
            <v>0.06</v>
          </cell>
          <cell r="HA41">
            <v>5050000</v>
          </cell>
          <cell r="HC41">
            <v>40451</v>
          </cell>
          <cell r="HD41">
            <v>442014</v>
          </cell>
          <cell r="HE41">
            <v>418188</v>
          </cell>
          <cell r="HF41">
            <v>464550</v>
          </cell>
          <cell r="HG41">
            <v>7.8163</v>
          </cell>
          <cell r="HH41">
            <v>8.2375000000000007</v>
          </cell>
          <cell r="HI41">
            <v>8</v>
          </cell>
          <cell r="HJ41">
            <v>5350000</v>
          </cell>
          <cell r="HK41">
            <v>0.06</v>
          </cell>
          <cell r="HL41">
            <v>5050000</v>
          </cell>
          <cell r="HN41">
            <v>1180000</v>
          </cell>
          <cell r="HO41">
            <v>36.363636363636367</v>
          </cell>
          <cell r="HP41">
            <v>4170000</v>
          </cell>
          <cell r="HQ41">
            <v>39859</v>
          </cell>
          <cell r="HR41" t="str">
            <v>A modern logistics warehouse let to the local company Schnellecke Modul- und Lieferantenzentrum GmbH, an automotive logistics provider and a contractor to both Porsche and BMW who have strong links with the area. The weighted average lease term of the property as at the valuation date is 3.3 years.  Equivalent yield maintained at 8.0%. No change since Q2 2010.</v>
          </cell>
          <cell r="HT41" t="str">
            <v>photoLeipzig1.jpg</v>
          </cell>
          <cell r="HU41" t="str">
            <v>.jpg</v>
          </cell>
          <cell r="HV41" t="str">
            <v>Leipzig1</v>
          </cell>
          <cell r="HW41" t="str">
            <v>planLeipzig1.jpg</v>
          </cell>
          <cell r="HX41" t="str">
            <v>.jpg</v>
          </cell>
          <cell r="HY41" t="str">
            <v>Leipzig1</v>
          </cell>
          <cell r="IC41">
            <v>5710000</v>
          </cell>
          <cell r="ID41">
            <v>5710000</v>
          </cell>
          <cell r="IE41">
            <v>5710000</v>
          </cell>
          <cell r="IF41">
            <v>5350000</v>
          </cell>
          <cell r="IM41" t="str">
            <v>yes</v>
          </cell>
        </row>
        <row r="42">
          <cell r="A42">
            <v>22</v>
          </cell>
          <cell r="B42" t="str">
            <v>22, Germany, Manching Dist.Ctr. #1</v>
          </cell>
          <cell r="C42" t="str">
            <v>de000511</v>
          </cell>
          <cell r="D42" t="str">
            <v>Manching Dist.Ctr. #1</v>
          </cell>
          <cell r="E42" t="str">
            <v>Koenigsaue 2</v>
          </cell>
          <cell r="F42" t="str">
            <v>Manching</v>
          </cell>
          <cell r="G42" t="str">
            <v>85077</v>
          </cell>
          <cell r="H42" t="str">
            <v>Germany</v>
          </cell>
          <cell r="I42" t="str">
            <v>ge046</v>
          </cell>
          <cell r="J42" t="str">
            <v>ProLogis Germany XX BV</v>
          </cell>
          <cell r="K42" t="str">
            <v xml:space="preserve">Modern logistics warehouse with a net lettable area of 17,315 sq m.  The building is constructed of a steel concrete frame with vertically profiled metal sandwich element external facades.  </v>
          </cell>
          <cell r="L42">
            <v>2008</v>
          </cell>
          <cell r="M42">
            <v>14</v>
          </cell>
          <cell r="N42">
            <v>1236.7857142857142</v>
          </cell>
          <cell r="O42">
            <v>10</v>
          </cell>
          <cell r="P42" t="str">
            <v>Yes</v>
          </cell>
          <cell r="Q42" t="str">
            <v>Freehold</v>
          </cell>
          <cell r="R42">
            <v>0</v>
          </cell>
          <cell r="S42">
            <v>28076</v>
          </cell>
          <cell r="T42">
            <v>0.61671890582704092</v>
          </cell>
          <cell r="V42" t="str">
            <v>Located in the east of the Bavarian municipality Manching in the district Westenhausen, and is situated close to the federal street B16 and the motorway A9 (Berlin-Munich). The property is located just south of Ingolstadt, a major industrial hub with large companies, for example, Audi within close proximity and approximately 30 minutes by car north of Munich, one of Europe’s major agglomerations in terms of strength of the local economy. Furthermore, the A9 is a crucial north-south connection, connecting Berlin / Leipzig.</v>
          </cell>
          <cell r="W42" t="str">
            <v>A modern logistics warehouse located in the east of the Bavarian municipality Manching in the district Westenhausen, and is situated close to the federal street B16 and the motorway A9 (Berlin-Munich). The property is located just south of Ingolstadt, a major industrial hub with large companies, for example, Audi within close proximity and approximately 30 minutes by car north of Munich, one of Europe’s major agglomerations in terms of strength of the local economy. Furthermore, the A9 is a crucial north-south connection, connecting Berlin / Leipzig.</v>
          </cell>
          <cell r="Y42" t="str">
            <v>Euro</v>
          </cell>
          <cell r="Z42" t="str">
            <v>€</v>
          </cell>
          <cell r="AA42" t="str">
            <v>Land &amp; Buildings</v>
          </cell>
          <cell r="AB42" t="str">
            <v>LGI Production GmbH</v>
          </cell>
          <cell r="AC42" t="str">
            <v>3PL/Warehousing/Transportation</v>
          </cell>
          <cell r="AD42">
            <v>17315</v>
          </cell>
          <cell r="AE42">
            <v>39814</v>
          </cell>
          <cell r="AF42">
            <v>43465</v>
          </cell>
          <cell r="AG42">
            <v>41640</v>
          </cell>
          <cell r="AH42">
            <v>8.2518822724161538</v>
          </cell>
          <cell r="AI42">
            <v>3.2553045859000687</v>
          </cell>
          <cell r="AJ42">
            <v>737212</v>
          </cell>
          <cell r="AK42">
            <v>42.576494369044184</v>
          </cell>
          <cell r="AL42">
            <v>0</v>
          </cell>
          <cell r="AM42">
            <v>0</v>
          </cell>
          <cell r="AO42">
            <v>0</v>
          </cell>
          <cell r="AQ42">
            <v>0</v>
          </cell>
          <cell r="AR42">
            <v>0</v>
          </cell>
          <cell r="AS42">
            <v>0</v>
          </cell>
          <cell r="AT42">
            <v>0</v>
          </cell>
          <cell r="AU42">
            <v>0</v>
          </cell>
          <cell r="AV42">
            <v>0</v>
          </cell>
          <cell r="AW42">
            <v>0</v>
          </cell>
          <cell r="AX42">
            <v>0</v>
          </cell>
          <cell r="AY42">
            <v>0</v>
          </cell>
          <cell r="AZ42">
            <v>0</v>
          </cell>
          <cell r="BB42">
            <v>0</v>
          </cell>
          <cell r="BD42">
            <v>0</v>
          </cell>
          <cell r="BE42">
            <v>0</v>
          </cell>
          <cell r="BF42">
            <v>0</v>
          </cell>
          <cell r="BG42">
            <v>0</v>
          </cell>
          <cell r="BH42">
            <v>0</v>
          </cell>
          <cell r="BI42">
            <v>0</v>
          </cell>
          <cell r="BJ42">
            <v>0</v>
          </cell>
          <cell r="BK42">
            <v>0</v>
          </cell>
          <cell r="BL42">
            <v>0</v>
          </cell>
          <cell r="BM42">
            <v>0</v>
          </cell>
          <cell r="BO42">
            <v>0</v>
          </cell>
          <cell r="BQ42">
            <v>0</v>
          </cell>
          <cell r="BR42">
            <v>0</v>
          </cell>
          <cell r="BS42">
            <v>0</v>
          </cell>
          <cell r="BT42">
            <v>0</v>
          </cell>
          <cell r="BU42">
            <v>0</v>
          </cell>
          <cell r="BV42">
            <v>0</v>
          </cell>
          <cell r="BW42">
            <v>0</v>
          </cell>
          <cell r="BX42">
            <v>0</v>
          </cell>
          <cell r="BY42">
            <v>0</v>
          </cell>
          <cell r="BZ42">
            <v>0</v>
          </cell>
          <cell r="CB42">
            <v>0</v>
          </cell>
          <cell r="CD42">
            <v>0</v>
          </cell>
          <cell r="CE42">
            <v>0</v>
          </cell>
          <cell r="CF42">
            <v>0</v>
          </cell>
          <cell r="CG42">
            <v>0</v>
          </cell>
          <cell r="CH42">
            <v>0</v>
          </cell>
          <cell r="CI42">
            <v>0</v>
          </cell>
          <cell r="CJ42">
            <v>0</v>
          </cell>
          <cell r="CK42">
            <v>0</v>
          </cell>
          <cell r="CL42">
            <v>0</v>
          </cell>
          <cell r="CM42">
            <v>0</v>
          </cell>
          <cell r="CO42">
            <v>0</v>
          </cell>
          <cell r="CQ42">
            <v>0</v>
          </cell>
          <cell r="CR42">
            <v>0</v>
          </cell>
          <cell r="CS42">
            <v>0</v>
          </cell>
          <cell r="CT42">
            <v>0</v>
          </cell>
          <cell r="CU42">
            <v>0</v>
          </cell>
          <cell r="CV42">
            <v>0</v>
          </cell>
          <cell r="CW42">
            <v>0</v>
          </cell>
          <cell r="CX42">
            <v>0</v>
          </cell>
          <cell r="CY42">
            <v>0</v>
          </cell>
          <cell r="CZ42">
            <v>0</v>
          </cell>
          <cell r="DB42">
            <v>0</v>
          </cell>
          <cell r="DD42">
            <v>0</v>
          </cell>
          <cell r="DE42">
            <v>0</v>
          </cell>
          <cell r="DF42">
            <v>0</v>
          </cell>
          <cell r="DG42">
            <v>0</v>
          </cell>
          <cell r="DH42">
            <v>0</v>
          </cell>
          <cell r="DI42">
            <v>0</v>
          </cell>
          <cell r="DJ42">
            <v>0</v>
          </cell>
          <cell r="DK42">
            <v>0</v>
          </cell>
          <cell r="DL42">
            <v>0</v>
          </cell>
          <cell r="DM42">
            <v>0</v>
          </cell>
          <cell r="DO42">
            <v>0</v>
          </cell>
          <cell r="DQ42">
            <v>0</v>
          </cell>
          <cell r="DR42">
            <v>0</v>
          </cell>
          <cell r="DS42">
            <v>0</v>
          </cell>
          <cell r="DT42">
            <v>0</v>
          </cell>
          <cell r="DU42">
            <v>0</v>
          </cell>
          <cell r="DV42">
            <v>0</v>
          </cell>
          <cell r="DW42">
            <v>0</v>
          </cell>
          <cell r="DX42">
            <v>0</v>
          </cell>
          <cell r="DY42">
            <v>0</v>
          </cell>
          <cell r="DZ42">
            <v>0</v>
          </cell>
          <cell r="EB42">
            <v>0</v>
          </cell>
          <cell r="ED42">
            <v>0</v>
          </cell>
          <cell r="EE42">
            <v>0</v>
          </cell>
          <cell r="EF42">
            <v>0</v>
          </cell>
          <cell r="EG42">
            <v>0</v>
          </cell>
          <cell r="EH42">
            <v>0</v>
          </cell>
          <cell r="EI42">
            <v>0</v>
          </cell>
          <cell r="EJ42">
            <v>0</v>
          </cell>
          <cell r="EK42">
            <v>0</v>
          </cell>
          <cell r="EL42">
            <v>0</v>
          </cell>
          <cell r="EM42">
            <v>0</v>
          </cell>
          <cell r="EN42">
            <v>0</v>
          </cell>
          <cell r="EO42">
            <v>17315</v>
          </cell>
          <cell r="EP42">
            <v>737212</v>
          </cell>
          <cell r="EQ42">
            <v>737212</v>
          </cell>
          <cell r="ER42">
            <v>8.2518822724161538</v>
          </cell>
          <cell r="ES42">
            <v>3.2553045859000687</v>
          </cell>
          <cell r="ET42" t="str">
            <v>Let to LGI Production GmbH for 10 years from 1 January 2009 with a break option as at 1 January 2014. Break penalty of 6 months rent + service charge + VAT (ca. EUR500k)</v>
          </cell>
          <cell r="EU42">
            <v>0</v>
          </cell>
          <cell r="EW42" t="str">
            <v>Warehouse</v>
          </cell>
          <cell r="EX42">
            <v>13630</v>
          </cell>
          <cell r="EY42">
            <v>46.8</v>
          </cell>
          <cell r="EZ42">
            <v>637884</v>
          </cell>
          <cell r="FB42" t="str">
            <v>Office</v>
          </cell>
          <cell r="FC42">
            <v>575</v>
          </cell>
          <cell r="FD42">
            <v>84</v>
          </cell>
          <cell r="FE42">
            <v>48300</v>
          </cell>
          <cell r="FG42" t="str">
            <v>Mezzanine</v>
          </cell>
          <cell r="FH42">
            <v>3110</v>
          </cell>
          <cell r="FI42">
            <v>27</v>
          </cell>
          <cell r="FJ42">
            <v>83970</v>
          </cell>
          <cell r="FO42">
            <v>0</v>
          </cell>
          <cell r="FT42">
            <v>0</v>
          </cell>
          <cell r="FV42">
            <v>17315</v>
          </cell>
          <cell r="FW42">
            <v>44.479006641640197</v>
          </cell>
          <cell r="FX42">
            <v>770154</v>
          </cell>
          <cell r="FY42">
            <v>770154</v>
          </cell>
          <cell r="FZ42">
            <v>4.4684568346689962E-2</v>
          </cell>
          <cell r="GB42">
            <v>34630</v>
          </cell>
          <cell r="GC42">
            <v>4.6974276056276895E-2</v>
          </cell>
          <cell r="GD42">
            <v>3000</v>
          </cell>
          <cell r="GE42">
            <v>4.0693857397871985E-3</v>
          </cell>
          <cell r="GF42">
            <v>0</v>
          </cell>
          <cell r="GG42">
            <v>0</v>
          </cell>
          <cell r="GH42">
            <v>18798.905999999999</v>
          </cell>
          <cell r="GI42">
            <v>2.5499999999999998E-2</v>
          </cell>
          <cell r="GJ42">
            <v>0</v>
          </cell>
          <cell r="GK42">
            <v>0</v>
          </cell>
          <cell r="GL42">
            <v>0</v>
          </cell>
          <cell r="GM42">
            <v>0</v>
          </cell>
          <cell r="GN42">
            <v>56429</v>
          </cell>
          <cell r="GO42">
            <v>7.6543789303483933E-2</v>
          </cell>
          <cell r="GP42">
            <v>56429</v>
          </cell>
          <cell r="GR42">
            <v>40359</v>
          </cell>
          <cell r="GS42">
            <v>737212</v>
          </cell>
          <cell r="GT42">
            <v>680783</v>
          </cell>
          <cell r="GU42">
            <v>770154</v>
          </cell>
          <cell r="GV42">
            <v>7.5548999999999999</v>
          </cell>
          <cell r="GW42">
            <v>7.859</v>
          </cell>
          <cell r="GX42">
            <v>7.9</v>
          </cell>
          <cell r="GY42">
            <v>9010000</v>
          </cell>
          <cell r="GZ42">
            <v>0.06</v>
          </cell>
          <cell r="HA42">
            <v>8500000</v>
          </cell>
          <cell r="HC42">
            <v>40451</v>
          </cell>
          <cell r="HD42">
            <v>737212</v>
          </cell>
          <cell r="HE42">
            <v>680783</v>
          </cell>
          <cell r="HF42">
            <v>770154</v>
          </cell>
          <cell r="HG42">
            <v>7.5545</v>
          </cell>
          <cell r="HH42">
            <v>7.8586</v>
          </cell>
          <cell r="HI42">
            <v>7.9</v>
          </cell>
          <cell r="HJ42">
            <v>9010000</v>
          </cell>
          <cell r="HK42">
            <v>0.06</v>
          </cell>
          <cell r="HL42">
            <v>8500000</v>
          </cell>
          <cell r="HN42">
            <v>3510000</v>
          </cell>
          <cell r="HO42">
            <v>125.01780880467302</v>
          </cell>
          <cell r="HP42">
            <v>5500000</v>
          </cell>
          <cell r="HQ42">
            <v>39859</v>
          </cell>
          <cell r="HR42" t="str">
            <v>The property is let to the company B-LO GmbH, a subsidiary company of LGI Logistics Group International GmbH. The weighted average lease term (WALT) of the property as at the valuation date is approximately 3.25 years.  3 month expiry void.  No change since Q2 2010.</v>
          </cell>
          <cell r="HT42" t="str">
            <v>photoManching1.jpg</v>
          </cell>
          <cell r="HU42" t="str">
            <v>.jpg</v>
          </cell>
          <cell r="HV42" t="str">
            <v>Manching1</v>
          </cell>
          <cell r="HW42" t="str">
            <v>planManching1.jpg</v>
          </cell>
          <cell r="HX42" t="str">
            <v>.jpg</v>
          </cell>
          <cell r="HY42" t="str">
            <v>Manching1</v>
          </cell>
          <cell r="IC42">
            <v>9590000</v>
          </cell>
          <cell r="ID42">
            <v>9590000</v>
          </cell>
          <cell r="IE42">
            <v>9590000</v>
          </cell>
          <cell r="IF42">
            <v>9010000</v>
          </cell>
          <cell r="IM42" t="str">
            <v>yes</v>
          </cell>
        </row>
        <row r="43">
          <cell r="A43">
            <v>23</v>
          </cell>
          <cell r="B43" t="str">
            <v>23, Germany, Neu Wulmstorf Dist.Ctr. #1</v>
          </cell>
          <cell r="C43" t="str">
            <v>nwf00101</v>
          </cell>
          <cell r="D43" t="str">
            <v>Neu Wulmstorf Dist.Ctr. #1</v>
          </cell>
          <cell r="E43" t="str">
            <v>Wulmstorfer Wiesen 5</v>
          </cell>
          <cell r="F43" t="str">
            <v>Neu Wulmstorf</v>
          </cell>
          <cell r="G43" t="str">
            <v>21629</v>
          </cell>
          <cell r="H43" t="str">
            <v>Germany</v>
          </cell>
          <cell r="I43" t="str">
            <v>ge101</v>
          </cell>
          <cell r="J43" t="str">
            <v>Prologis Germany LXX BV</v>
          </cell>
          <cell r="K43" t="str">
            <v xml:space="preserve">A modern single-storey front-loading logistics building, containing three units with a total lettable area of 33,030 sq m.  The minimum eaves height of the storage unit 1 is 14 m, while the eaves heights for units 2 and 3 is both 10 m. The foundation of the hall is constructed of reinforced concrete while the outer wall is mostly constructed of pre-fabricated, perpendicular arranged steel trapeze profiles. The façade cladding is made of horizontally arranged steel cassettes. </v>
          </cell>
          <cell r="L43">
            <v>2008</v>
          </cell>
          <cell r="M43">
            <v>16</v>
          </cell>
          <cell r="N43">
            <v>2064.375</v>
          </cell>
          <cell r="O43">
            <v>14</v>
          </cell>
          <cell r="P43" t="str">
            <v>Yes</v>
          </cell>
          <cell r="Q43" t="str">
            <v>Freehold</v>
          </cell>
          <cell r="R43">
            <v>0</v>
          </cell>
          <cell r="S43">
            <v>50644</v>
          </cell>
          <cell r="T43">
            <v>0.6521996682726483</v>
          </cell>
          <cell r="V43" t="str">
            <v xml:space="preserve">Located in the municipality of Neu Wulmstorf; approximately 1.6 km north of the town centre. The street “Bahnhofstraße”, runs through the town from north to south and connects to the B3 federal road south of the city. This road also provides access to the A1 motorway. Furthermore, the L235 intersects with Neu Wulmstorf’s main east-west throughway, the B73 federal road, or “Hauptstraße”, in the city centre. The B73 connects Neu Wulmstorf with Hamburg to the east and provides access to the A7 motorway.  </v>
          </cell>
          <cell r="W43" t="str">
            <v xml:space="preserve">A modern single-storey front-loading logistics building located in the municipality of Neu Wulmstorf; approximately 1.6 km north of the town centre. The street “Bahnhofstraße”, runs through the town from north to south and connects to the B3 federal road south of the city. This road also provides access to the A1 motorway. Furthermore, the L235 intersects with Neu Wulmstorf’s main east-west throughway, the B73 federal road, or “Hauptstraße”, in the city centre. The B73 connects Neu Wulmstorf with Hamburg to the east and provides access to the A7 motorway.  </v>
          </cell>
          <cell r="Y43" t="str">
            <v>Euro</v>
          </cell>
          <cell r="Z43" t="str">
            <v>€</v>
          </cell>
          <cell r="AA43" t="str">
            <v>Land &amp; Buildings</v>
          </cell>
          <cell r="AB43" t="str">
            <v>Jack Wolfskin Ausrüstung für Draussen</v>
          </cell>
          <cell r="AC43" t="str">
            <v>Retail</v>
          </cell>
          <cell r="AD43">
            <v>33030</v>
          </cell>
          <cell r="AE43">
            <v>39783</v>
          </cell>
          <cell r="AF43">
            <v>43434</v>
          </cell>
          <cell r="AG43">
            <v>43434</v>
          </cell>
          <cell r="AH43">
            <v>8.1670088980150588</v>
          </cell>
          <cell r="AI43">
            <v>8.1670088980150588</v>
          </cell>
          <cell r="AJ43">
            <v>1764910</v>
          </cell>
          <cell r="AK43">
            <v>53.43354526188314</v>
          </cell>
          <cell r="AL43">
            <v>0</v>
          </cell>
          <cell r="AM43">
            <v>0</v>
          </cell>
          <cell r="AO43">
            <v>0</v>
          </cell>
          <cell r="AQ43">
            <v>0</v>
          </cell>
          <cell r="AR43">
            <v>0</v>
          </cell>
          <cell r="AS43">
            <v>0</v>
          </cell>
          <cell r="AT43">
            <v>0</v>
          </cell>
          <cell r="AU43">
            <v>0</v>
          </cell>
          <cell r="AV43">
            <v>0</v>
          </cell>
          <cell r="AW43">
            <v>0</v>
          </cell>
          <cell r="AX43">
            <v>0</v>
          </cell>
          <cell r="AY43">
            <v>0</v>
          </cell>
          <cell r="AZ43">
            <v>0</v>
          </cell>
          <cell r="BB43">
            <v>0</v>
          </cell>
          <cell r="BD43">
            <v>0</v>
          </cell>
          <cell r="BE43">
            <v>0</v>
          </cell>
          <cell r="BF43">
            <v>0</v>
          </cell>
          <cell r="BG43">
            <v>0</v>
          </cell>
          <cell r="BH43">
            <v>0</v>
          </cell>
          <cell r="BI43">
            <v>0</v>
          </cell>
          <cell r="BJ43">
            <v>0</v>
          </cell>
          <cell r="BK43">
            <v>0</v>
          </cell>
          <cell r="BL43">
            <v>0</v>
          </cell>
          <cell r="BM43">
            <v>0</v>
          </cell>
          <cell r="BO43">
            <v>0</v>
          </cell>
          <cell r="BQ43">
            <v>0</v>
          </cell>
          <cell r="BR43">
            <v>0</v>
          </cell>
          <cell r="BS43">
            <v>0</v>
          </cell>
          <cell r="BT43">
            <v>0</v>
          </cell>
          <cell r="BU43">
            <v>0</v>
          </cell>
          <cell r="BV43">
            <v>0</v>
          </cell>
          <cell r="BW43">
            <v>0</v>
          </cell>
          <cell r="BX43">
            <v>0</v>
          </cell>
          <cell r="BY43">
            <v>0</v>
          </cell>
          <cell r="BZ43">
            <v>0</v>
          </cell>
          <cell r="CB43">
            <v>0</v>
          </cell>
          <cell r="CD43">
            <v>0</v>
          </cell>
          <cell r="CE43">
            <v>0</v>
          </cell>
          <cell r="CF43">
            <v>0</v>
          </cell>
          <cell r="CG43">
            <v>0</v>
          </cell>
          <cell r="CH43">
            <v>0</v>
          </cell>
          <cell r="CI43">
            <v>0</v>
          </cell>
          <cell r="CJ43">
            <v>0</v>
          </cell>
          <cell r="CK43">
            <v>0</v>
          </cell>
          <cell r="CL43">
            <v>0</v>
          </cell>
          <cell r="CM43">
            <v>0</v>
          </cell>
          <cell r="CO43">
            <v>0</v>
          </cell>
          <cell r="CQ43">
            <v>0</v>
          </cell>
          <cell r="CR43">
            <v>0</v>
          </cell>
          <cell r="CS43">
            <v>0</v>
          </cell>
          <cell r="CT43">
            <v>0</v>
          </cell>
          <cell r="CU43">
            <v>0</v>
          </cell>
          <cell r="CV43">
            <v>0</v>
          </cell>
          <cell r="CW43">
            <v>0</v>
          </cell>
          <cell r="CX43">
            <v>0</v>
          </cell>
          <cell r="CY43">
            <v>0</v>
          </cell>
          <cell r="CZ43">
            <v>0</v>
          </cell>
          <cell r="DB43">
            <v>0</v>
          </cell>
          <cell r="DD43">
            <v>0</v>
          </cell>
          <cell r="DE43">
            <v>0</v>
          </cell>
          <cell r="DF43">
            <v>0</v>
          </cell>
          <cell r="DG43">
            <v>0</v>
          </cell>
          <cell r="DH43">
            <v>0</v>
          </cell>
          <cell r="DI43">
            <v>0</v>
          </cell>
          <cell r="DJ43">
            <v>0</v>
          </cell>
          <cell r="DK43">
            <v>0</v>
          </cell>
          <cell r="DL43">
            <v>0</v>
          </cell>
          <cell r="DM43">
            <v>0</v>
          </cell>
          <cell r="DO43">
            <v>0</v>
          </cell>
          <cell r="DQ43">
            <v>0</v>
          </cell>
          <cell r="DR43">
            <v>0</v>
          </cell>
          <cell r="DS43">
            <v>0</v>
          </cell>
          <cell r="DT43">
            <v>0</v>
          </cell>
          <cell r="DU43">
            <v>0</v>
          </cell>
          <cell r="DV43">
            <v>0</v>
          </cell>
          <cell r="DW43">
            <v>0</v>
          </cell>
          <cell r="DX43">
            <v>0</v>
          </cell>
          <cell r="DY43">
            <v>0</v>
          </cell>
          <cell r="DZ43">
            <v>0</v>
          </cell>
          <cell r="EB43">
            <v>0</v>
          </cell>
          <cell r="ED43">
            <v>0</v>
          </cell>
          <cell r="EE43">
            <v>0</v>
          </cell>
          <cell r="EF43">
            <v>0</v>
          </cell>
          <cell r="EG43">
            <v>0</v>
          </cell>
          <cell r="EH43">
            <v>0</v>
          </cell>
          <cell r="EI43">
            <v>0</v>
          </cell>
          <cell r="EJ43">
            <v>0</v>
          </cell>
          <cell r="EK43">
            <v>0</v>
          </cell>
          <cell r="EL43">
            <v>0</v>
          </cell>
          <cell r="EM43">
            <v>0</v>
          </cell>
          <cell r="EN43">
            <v>0</v>
          </cell>
          <cell r="EO43">
            <v>33030</v>
          </cell>
          <cell r="EP43">
            <v>1764910</v>
          </cell>
          <cell r="EQ43">
            <v>1764910</v>
          </cell>
          <cell r="ER43">
            <v>8.1670088980150588</v>
          </cell>
          <cell r="ES43">
            <v>8.1670088980150588</v>
          </cell>
          <cell r="ET43" t="str">
            <v xml:space="preserve">Let to Jack Wolfskin Ausrüstung für Draussen GmbH &amp; Co. KGaA for 10 years from 1 December 2008.   </v>
          </cell>
          <cell r="EU43" t="str">
            <v xml:space="preserve">Rent fully indemnified by PLD until 30 May 2010. </v>
          </cell>
          <cell r="EW43" t="str">
            <v>Warehouse</v>
          </cell>
          <cell r="EX43">
            <v>29744</v>
          </cell>
          <cell r="EY43">
            <v>52.2</v>
          </cell>
          <cell r="EZ43">
            <v>1552636.8</v>
          </cell>
          <cell r="FB43" t="str">
            <v>Office</v>
          </cell>
          <cell r="FC43">
            <v>1300</v>
          </cell>
          <cell r="FD43">
            <v>90</v>
          </cell>
          <cell r="FE43">
            <v>117000</v>
          </cell>
          <cell r="FG43" t="str">
            <v>Mezzanine</v>
          </cell>
          <cell r="FH43">
            <v>1986</v>
          </cell>
          <cell r="FI43">
            <v>30</v>
          </cell>
          <cell r="FJ43">
            <v>59580</v>
          </cell>
          <cell r="FL43">
            <v>0</v>
          </cell>
          <cell r="FO43">
            <v>0</v>
          </cell>
          <cell r="FQ43">
            <v>0</v>
          </cell>
          <cell r="FT43">
            <v>0</v>
          </cell>
          <cell r="FV43">
            <v>33030</v>
          </cell>
          <cell r="FW43">
            <v>52.352921586436572</v>
          </cell>
          <cell r="FX43">
            <v>1729217</v>
          </cell>
          <cell r="FY43">
            <v>1729217</v>
          </cell>
          <cell r="FZ43">
            <v>-2.0223694126046087E-2</v>
          </cell>
          <cell r="GB43">
            <v>33030</v>
          </cell>
          <cell r="GC43">
            <v>1.8714835317381624E-2</v>
          </cell>
          <cell r="GD43">
            <v>17292.170000000002</v>
          </cell>
          <cell r="GE43">
            <v>9.7977630587395403E-3</v>
          </cell>
          <cell r="GF43">
            <v>0</v>
          </cell>
          <cell r="GG43">
            <v>0</v>
          </cell>
          <cell r="GH43">
            <v>0</v>
          </cell>
          <cell r="GI43">
            <v>0</v>
          </cell>
          <cell r="GJ43">
            <v>0</v>
          </cell>
          <cell r="GK43">
            <v>0</v>
          </cell>
          <cell r="GL43">
            <v>0</v>
          </cell>
          <cell r="GM43">
            <v>0</v>
          </cell>
          <cell r="GN43">
            <v>50322</v>
          </cell>
          <cell r="GO43">
            <v>2.8512502053929096E-2</v>
          </cell>
          <cell r="GP43">
            <v>50322</v>
          </cell>
          <cell r="GR43">
            <v>40359</v>
          </cell>
          <cell r="GS43">
            <v>1764910</v>
          </cell>
          <cell r="GT43">
            <v>1714588</v>
          </cell>
          <cell r="GU43">
            <v>1729217</v>
          </cell>
          <cell r="GV43">
            <v>7.2858000000000001</v>
          </cell>
          <cell r="GW43">
            <v>7.1341000000000001</v>
          </cell>
          <cell r="GX43">
            <v>7.1</v>
          </cell>
          <cell r="GY43">
            <v>23530000</v>
          </cell>
          <cell r="GZ43">
            <v>0.06</v>
          </cell>
          <cell r="HA43">
            <v>22200000</v>
          </cell>
          <cell r="HC43">
            <v>40451</v>
          </cell>
          <cell r="HD43">
            <v>1764910</v>
          </cell>
          <cell r="HE43">
            <v>1714588</v>
          </cell>
          <cell r="HF43">
            <v>1729217</v>
          </cell>
          <cell r="HG43">
            <v>7.1885000000000003</v>
          </cell>
          <cell r="HH43">
            <v>7.0388999999999999</v>
          </cell>
          <cell r="HI43">
            <v>7</v>
          </cell>
          <cell r="HJ43">
            <v>23850000</v>
          </cell>
          <cell r="HK43">
            <v>0.06</v>
          </cell>
          <cell r="HL43">
            <v>22500000</v>
          </cell>
          <cell r="HN43">
            <v>3220000</v>
          </cell>
          <cell r="HO43">
            <v>63.581075744411976</v>
          </cell>
          <cell r="HP43">
            <v>20630000</v>
          </cell>
          <cell r="HQ43">
            <v>39753</v>
          </cell>
          <cell r="HR43" t="str">
            <v>A fully let logistics warehouse located in a promising location that offers very good traffic connections.  The property has a long unexpired term of 8.17 years however is over rented by approximately 2%.  Equivalent yield reduced by 10 bps to 7.0%.  4 months expiry void.</v>
          </cell>
          <cell r="HT43" t="str">
            <v>photoNeuWulm1.jpg</v>
          </cell>
          <cell r="HU43" t="str">
            <v>.jpg</v>
          </cell>
          <cell r="HV43" t="str">
            <v>NeuWulm1</v>
          </cell>
          <cell r="HW43" t="str">
            <v>planNeuWulm1.jpg</v>
          </cell>
          <cell r="HX43" t="str">
            <v>.jpg</v>
          </cell>
          <cell r="HY43" t="str">
            <v>NeuWulm1</v>
          </cell>
          <cell r="IB43">
            <v>24360000</v>
          </cell>
          <cell r="IC43">
            <v>24360000</v>
          </cell>
          <cell r="ID43">
            <v>24360000</v>
          </cell>
          <cell r="IE43">
            <v>22790000</v>
          </cell>
          <cell r="IF43">
            <v>23850000</v>
          </cell>
          <cell r="IM43" t="str">
            <v>yes</v>
          </cell>
        </row>
        <row r="44">
          <cell r="A44">
            <v>24</v>
          </cell>
          <cell r="B44" t="str">
            <v>24, Germany, Neufahrn Dist.Ctr. #3b</v>
          </cell>
          <cell r="C44" t="str">
            <v>mun00105</v>
          </cell>
          <cell r="D44" t="str">
            <v>Neufahrn Dist.Ctr. #3b</v>
          </cell>
          <cell r="E44" t="str">
            <v>Römerstr. 3-5</v>
          </cell>
          <cell r="F44" t="str">
            <v>Neufahrn</v>
          </cell>
          <cell r="G44" t="str">
            <v>85375</v>
          </cell>
          <cell r="H44" t="str">
            <v>Germany</v>
          </cell>
          <cell r="I44" t="str">
            <v>ge063</v>
          </cell>
          <cell r="J44" t="str">
            <v>ProLogis Germany XXXVIII BV</v>
          </cell>
          <cell r="K44" t="str">
            <v xml:space="preserve">A modern single-storey front-loading logistics complex, containing three units, with an attached two-storey offices.  The foundation of the hall is constructed of reinforced concrete. The storage area for all three units has been constructed using a reinforced concrete skeleton or steel structure. The outer walls of the warehouse space are constructed with vertically profiled metal sandwich elements and underlying thermal insulation. </v>
          </cell>
          <cell r="L44">
            <v>2007</v>
          </cell>
          <cell r="M44">
            <v>39</v>
          </cell>
          <cell r="N44">
            <v>746.5512820512821</v>
          </cell>
          <cell r="O44">
            <v>10.5</v>
          </cell>
          <cell r="P44" t="str">
            <v>Yes</v>
          </cell>
          <cell r="Q44" t="str">
            <v>Freehold</v>
          </cell>
          <cell r="R44">
            <v>0</v>
          </cell>
          <cell r="S44">
            <v>42537</v>
          </cell>
          <cell r="T44">
            <v>0.68447469262054217</v>
          </cell>
          <cell r="V44" t="str">
            <v>Located in the municipality of Neufahrn approximately 3 km east of the city centre in the commercial park “Gewerbegebiet Anschlussstelle A92 Freising Sued/Roemerweg”, which belongs to the district of Mintraching.   Neufahrn forms part of the Freising administrative district and is situated approximately 20 km to the north-east of Munich.  The property lies directly south of the junction “Freising-Sued” that grants access to the A92 motorway. The A9 motorway can be reached within a distance of approximately 7.7 km.</v>
          </cell>
          <cell r="W44" t="str">
            <v>A modern single-storey front-loading logistics complex located in the municipality of Neufahrn approximately 3 km east of the city centre in the commercial park “Gewerbegebiet Anschlussstelle A92 Freising Sued/Roemerweg”, which belongs to the district of Mintraching.   Neufahrn forms part of the Freising administrative district and is situated approximately 20 km to the north-east of Munich.  The property lies directly south of the junction “Freising-Sued” that grants access to the A92 motorway.</v>
          </cell>
          <cell r="Y44" t="str">
            <v>Euro</v>
          </cell>
          <cell r="Z44" t="str">
            <v>€</v>
          </cell>
          <cell r="AA44" t="str">
            <v>Land &amp; Buildings</v>
          </cell>
          <cell r="AB44" t="str">
            <v>Hellmann Worldwide Logistics GmbH</v>
          </cell>
          <cell r="AC44" t="str">
            <v>3PL/Warehousing/Transportation</v>
          </cell>
          <cell r="AD44">
            <v>17789</v>
          </cell>
          <cell r="AE44">
            <v>39128</v>
          </cell>
          <cell r="AF44">
            <v>41121</v>
          </cell>
          <cell r="AG44">
            <v>41121</v>
          </cell>
          <cell r="AH44">
            <v>1.8343600273785079</v>
          </cell>
          <cell r="AI44">
            <v>1.8343600273785079</v>
          </cell>
          <cell r="AJ44">
            <v>1303471</v>
          </cell>
          <cell r="AK44">
            <v>73.273989544100289</v>
          </cell>
          <cell r="AL44">
            <v>0</v>
          </cell>
          <cell r="AM44">
            <v>4800</v>
          </cell>
          <cell r="AO44" t="str">
            <v>Senator International Logistics GmbH</v>
          </cell>
          <cell r="AP44" t="str">
            <v>3PL/Warehousing/Transportation</v>
          </cell>
          <cell r="AQ44">
            <v>11079</v>
          </cell>
          <cell r="AR44">
            <v>39539</v>
          </cell>
          <cell r="AS44">
            <v>41364</v>
          </cell>
          <cell r="AT44">
            <v>41364</v>
          </cell>
          <cell r="AU44">
            <v>2.4996577686516086</v>
          </cell>
          <cell r="AV44">
            <v>2.4996577686516086</v>
          </cell>
          <cell r="AW44">
            <v>764282</v>
          </cell>
          <cell r="AX44">
            <v>68.984745915696365</v>
          </cell>
          <cell r="AY44">
            <v>0</v>
          </cell>
          <cell r="AZ44">
            <v>0</v>
          </cell>
          <cell r="BB44" t="str">
            <v>ProLogis International Incorporated</v>
          </cell>
          <cell r="BC44" t="str">
            <v>Other</v>
          </cell>
          <cell r="BD44">
            <v>247.5</v>
          </cell>
          <cell r="BE44">
            <v>39749</v>
          </cell>
          <cell r="BF44">
            <v>40843</v>
          </cell>
          <cell r="BG44">
            <v>40843</v>
          </cell>
          <cell r="BH44">
            <v>1.0732375085557837</v>
          </cell>
          <cell r="BI44">
            <v>1.0732375085557837</v>
          </cell>
          <cell r="BJ44">
            <v>11845</v>
          </cell>
          <cell r="BK44">
            <v>47.858585858585862</v>
          </cell>
          <cell r="BL44">
            <v>0</v>
          </cell>
          <cell r="BM44">
            <v>0</v>
          </cell>
          <cell r="BU44">
            <v>0</v>
          </cell>
          <cell r="BV44">
            <v>0</v>
          </cell>
          <cell r="BX44">
            <v>0</v>
          </cell>
          <cell r="BY44">
            <v>0</v>
          </cell>
          <cell r="BZ44">
            <v>0</v>
          </cell>
          <cell r="CB44">
            <v>0</v>
          </cell>
          <cell r="CD44">
            <v>0</v>
          </cell>
          <cell r="CE44">
            <v>0</v>
          </cell>
          <cell r="CF44">
            <v>0</v>
          </cell>
          <cell r="CG44">
            <v>0</v>
          </cell>
          <cell r="CH44">
            <v>0</v>
          </cell>
          <cell r="CI44">
            <v>0</v>
          </cell>
          <cell r="CJ44">
            <v>0</v>
          </cell>
          <cell r="CK44">
            <v>0</v>
          </cell>
          <cell r="CL44">
            <v>0</v>
          </cell>
          <cell r="CM44">
            <v>0</v>
          </cell>
          <cell r="CO44">
            <v>0</v>
          </cell>
          <cell r="CQ44">
            <v>0</v>
          </cell>
          <cell r="CR44">
            <v>0</v>
          </cell>
          <cell r="CS44">
            <v>0</v>
          </cell>
          <cell r="CT44">
            <v>0</v>
          </cell>
          <cell r="CU44">
            <v>0</v>
          </cell>
          <cell r="CV44">
            <v>0</v>
          </cell>
          <cell r="CW44">
            <v>0</v>
          </cell>
          <cell r="CX44">
            <v>0</v>
          </cell>
          <cell r="CY44">
            <v>0</v>
          </cell>
          <cell r="CZ44">
            <v>0</v>
          </cell>
          <cell r="DB44">
            <v>0</v>
          </cell>
          <cell r="DD44">
            <v>0</v>
          </cell>
          <cell r="DE44">
            <v>0</v>
          </cell>
          <cell r="DF44">
            <v>0</v>
          </cell>
          <cell r="DG44">
            <v>0</v>
          </cell>
          <cell r="DH44">
            <v>0</v>
          </cell>
          <cell r="DI44">
            <v>0</v>
          </cell>
          <cell r="DJ44">
            <v>0</v>
          </cell>
          <cell r="DK44">
            <v>0</v>
          </cell>
          <cell r="DL44">
            <v>0</v>
          </cell>
          <cell r="DM44">
            <v>0</v>
          </cell>
          <cell r="DO44">
            <v>0</v>
          </cell>
          <cell r="DQ44">
            <v>0</v>
          </cell>
          <cell r="DR44">
            <v>0</v>
          </cell>
          <cell r="DS44">
            <v>0</v>
          </cell>
          <cell r="DT44">
            <v>0</v>
          </cell>
          <cell r="DU44">
            <v>0</v>
          </cell>
          <cell r="DV44">
            <v>0</v>
          </cell>
          <cell r="DW44">
            <v>0</v>
          </cell>
          <cell r="DX44">
            <v>0</v>
          </cell>
          <cell r="DY44">
            <v>0</v>
          </cell>
          <cell r="DZ44">
            <v>0</v>
          </cell>
          <cell r="EB44">
            <v>0</v>
          </cell>
          <cell r="ED44">
            <v>0</v>
          </cell>
          <cell r="EE44">
            <v>0</v>
          </cell>
          <cell r="EF44">
            <v>0</v>
          </cell>
          <cell r="EG44">
            <v>0</v>
          </cell>
          <cell r="EH44">
            <v>0</v>
          </cell>
          <cell r="EI44">
            <v>0</v>
          </cell>
          <cell r="EJ44">
            <v>0</v>
          </cell>
          <cell r="EK44">
            <v>0</v>
          </cell>
          <cell r="EL44">
            <v>0</v>
          </cell>
          <cell r="EM44">
            <v>0</v>
          </cell>
          <cell r="EN44">
            <v>0</v>
          </cell>
          <cell r="EO44">
            <v>29115.5</v>
          </cell>
          <cell r="EP44">
            <v>2084398</v>
          </cell>
          <cell r="EQ44">
            <v>2084398</v>
          </cell>
          <cell r="ER44">
            <v>2.0745312489608674</v>
          </cell>
          <cell r="ES44">
            <v>2.0745312489608674</v>
          </cell>
          <cell r="ET44" t="str">
            <v>Part let to Hellmann Worldwide Logistics for a term of 5 years 6 months from 15 February 2007, part let to Senator International Logistics for a term of 5 years from 1 April 2008 with a break option as at 31 March 2013 and part indemnified by ProLogis International for a term of 3 years from 28 October 2008.</v>
          </cell>
          <cell r="EU44">
            <v>0</v>
          </cell>
          <cell r="EW44" t="str">
            <v>Warehouse</v>
          </cell>
          <cell r="EX44">
            <v>26920.9</v>
          </cell>
          <cell r="EY44">
            <v>72</v>
          </cell>
          <cell r="EZ44">
            <v>1938304.8</v>
          </cell>
          <cell r="FB44" t="str">
            <v>Office</v>
          </cell>
          <cell r="FC44">
            <v>1699.6</v>
          </cell>
          <cell r="FD44">
            <v>108</v>
          </cell>
          <cell r="FE44">
            <v>183556.8</v>
          </cell>
          <cell r="FG44" t="str">
            <v>Mezzanine</v>
          </cell>
          <cell r="FH44">
            <v>425</v>
          </cell>
          <cell r="FI44">
            <v>37.200000000000003</v>
          </cell>
          <cell r="FJ44">
            <v>15810.000000000002</v>
          </cell>
          <cell r="FL44" t="str">
            <v>Carparking</v>
          </cell>
          <cell r="FO44">
            <v>15840</v>
          </cell>
          <cell r="FQ44" t="str">
            <v>Other</v>
          </cell>
          <cell r="FR44">
            <v>69.900000000000006</v>
          </cell>
          <cell r="FT44">
            <v>0</v>
          </cell>
          <cell r="FV44">
            <v>29115.5</v>
          </cell>
          <cell r="FW44">
            <v>73.96445192423279</v>
          </cell>
          <cell r="FX44">
            <v>2153512</v>
          </cell>
          <cell r="FY44">
            <v>2153512</v>
          </cell>
          <cell r="FZ44">
            <v>3.3157775050638119E-2</v>
          </cell>
          <cell r="GB44">
            <v>29115.5</v>
          </cell>
          <cell r="GC44">
            <v>1.396830163913034E-2</v>
          </cell>
          <cell r="GD44">
            <v>21535.119999999999</v>
          </cell>
          <cell r="GE44">
            <v>1.0331577750506381E-2</v>
          </cell>
          <cell r="GF44">
            <v>0</v>
          </cell>
          <cell r="GG44">
            <v>0</v>
          </cell>
          <cell r="GH44">
            <v>0</v>
          </cell>
          <cell r="GI44">
            <v>0</v>
          </cell>
          <cell r="GJ44">
            <v>0</v>
          </cell>
          <cell r="GK44">
            <v>0</v>
          </cell>
          <cell r="GL44">
            <v>0</v>
          </cell>
          <cell r="GM44">
            <v>0</v>
          </cell>
          <cell r="GN44">
            <v>50651</v>
          </cell>
          <cell r="GO44">
            <v>2.4300061696470636E-2</v>
          </cell>
          <cell r="GP44">
            <v>50651</v>
          </cell>
          <cell r="GR44">
            <v>40359</v>
          </cell>
          <cell r="GS44">
            <v>2258886</v>
          </cell>
          <cell r="GT44">
            <v>2208235</v>
          </cell>
          <cell r="GU44">
            <v>2153512</v>
          </cell>
          <cell r="GV44">
            <v>8.0739000000000001</v>
          </cell>
          <cell r="GW44">
            <v>7.6887000000000008</v>
          </cell>
          <cell r="GX44">
            <v>7.5</v>
          </cell>
          <cell r="GY44">
            <v>27350000</v>
          </cell>
          <cell r="GZ44">
            <v>0.06</v>
          </cell>
          <cell r="HA44">
            <v>25800000</v>
          </cell>
          <cell r="HC44">
            <v>40451</v>
          </cell>
          <cell r="HD44">
            <v>2084398</v>
          </cell>
          <cell r="HE44">
            <v>2033747</v>
          </cell>
          <cell r="HF44">
            <v>2153512</v>
          </cell>
          <cell r="HG44">
            <v>7.4939</v>
          </cell>
          <cell r="HH44">
            <v>7.7486000000000006</v>
          </cell>
          <cell r="HI44">
            <v>7.5</v>
          </cell>
          <cell r="HJ44">
            <v>27140000</v>
          </cell>
          <cell r="HK44">
            <v>0.06</v>
          </cell>
          <cell r="HL44">
            <v>25600000</v>
          </cell>
          <cell r="HN44">
            <v>1673000</v>
          </cell>
          <cell r="HO44">
            <v>39.330465242024587</v>
          </cell>
          <cell r="HP44">
            <v>25467000</v>
          </cell>
          <cell r="HQ44">
            <v>39722</v>
          </cell>
          <cell r="HR44" t="str">
            <v>A modern logistics warehouse, fully let logistics warehouse with a weighted average lease term of 2 years.  Senator has increased floor are since our previous valuation and paying a significant ASTI.  Equivalent yield maintained at 7.50%.  3 months expiry void and 3 months rent free.  No change since Q2 2010.</v>
          </cell>
          <cell r="HT44" t="str">
            <v>photoNeufahrn3b.jpg</v>
          </cell>
          <cell r="HU44" t="str">
            <v>.jpg</v>
          </cell>
          <cell r="HV44" t="str">
            <v>Neufahrn3b</v>
          </cell>
          <cell r="HW44" t="str">
            <v>planNeufahrn3b.jpg</v>
          </cell>
          <cell r="HX44" t="str">
            <v>.jpg</v>
          </cell>
          <cell r="HY44" t="str">
            <v>Neufahrn3b</v>
          </cell>
          <cell r="IB44">
            <v>31190000</v>
          </cell>
          <cell r="IC44">
            <v>31190000</v>
          </cell>
          <cell r="ID44">
            <v>31190000</v>
          </cell>
          <cell r="IE44">
            <v>27030000</v>
          </cell>
          <cell r="IF44">
            <v>27140000</v>
          </cell>
          <cell r="IM44" t="str">
            <v>yes</v>
          </cell>
        </row>
        <row r="45">
          <cell r="A45">
            <v>25</v>
          </cell>
          <cell r="B45" t="str">
            <v>25, Germany, Neufahrn Dist.Ctr. #4</v>
          </cell>
          <cell r="C45" t="str">
            <v>mun00106</v>
          </cell>
          <cell r="D45" t="str">
            <v>Neufahrn Dist.Ctr. #4</v>
          </cell>
          <cell r="E45" t="str">
            <v>Roemerstr. 14</v>
          </cell>
          <cell r="F45" t="str">
            <v>Neufahrn</v>
          </cell>
          <cell r="G45" t="str">
            <v>85375</v>
          </cell>
          <cell r="H45" t="str">
            <v>Germany</v>
          </cell>
          <cell r="I45" t="str">
            <v>ge098</v>
          </cell>
          <cell r="J45" t="str">
            <v>ProLogis Germany LXVII BV</v>
          </cell>
          <cell r="K45" t="str">
            <v>A modern single-storey front-loading logistics building containing a warehouse area and an intergraded two-storey office.  The building is constructed of concrete steel, steel or a combination of both. The outer walls of the warehouse space are constructed with vertically profiled metal sandwich elements and underlying thermal insulation. The roof is flat and covered with trapezoidal roof sheeting, thermal insulation and plastic foil covering.</v>
          </cell>
          <cell r="L45">
            <v>2008</v>
          </cell>
          <cell r="M45">
            <v>26</v>
          </cell>
          <cell r="N45">
            <v>943.10538461538465</v>
          </cell>
          <cell r="O45">
            <v>10</v>
          </cell>
          <cell r="P45" t="str">
            <v>Yes</v>
          </cell>
          <cell r="Q45" t="str">
            <v>Freehold</v>
          </cell>
          <cell r="R45">
            <v>0</v>
          </cell>
          <cell r="S45">
            <v>58963</v>
          </cell>
          <cell r="T45">
            <v>0.41586656038532643</v>
          </cell>
          <cell r="V45" t="str">
            <v xml:space="preserve">Located in the municipality of Neufahrn approximately 3 km north east of the city centre in the commercial park “Gewerbegebiet Römerweg”. Neufahrn forms part of the Freising administrative district and is situated approximately 20 km to the north east of Munich. The location is an emerging logistics location as it offers almost immediate access to the A92 motorway. </v>
          </cell>
          <cell r="W45" t="str">
            <v xml:space="preserve">A modern single-storey front-loading logistics building located in the municipality of Neufahrn approximately 3 km north east of the city centre in the commercial park “Gewerbegebiet Römerweg”. Neufahrn forms part of the Freising administrative district and is situated approximately 20 km to the north east of Munich. The location is an emerging logistics location as it offers almost immediate access to the A92 motorway. </v>
          </cell>
          <cell r="Y45" t="str">
            <v>Euro</v>
          </cell>
          <cell r="Z45" t="str">
            <v>€</v>
          </cell>
          <cell r="AA45" t="str">
            <v>Land &amp; Buildings</v>
          </cell>
          <cell r="AB45" t="str">
            <v>Simon Hegele GmbH</v>
          </cell>
          <cell r="AC45" t="str">
            <v>3PL/Warehousing/Transportation</v>
          </cell>
          <cell r="AD45">
            <v>15062.3</v>
          </cell>
          <cell r="AE45">
            <v>39965</v>
          </cell>
          <cell r="AF45">
            <v>41790</v>
          </cell>
          <cell r="AG45">
            <v>41060</v>
          </cell>
          <cell r="AH45">
            <v>3.6659822039698837</v>
          </cell>
          <cell r="AI45">
            <v>1.6673511293634498</v>
          </cell>
          <cell r="AJ45">
            <v>1122778</v>
          </cell>
          <cell r="AK45">
            <v>74.542267781148965</v>
          </cell>
          <cell r="AL45">
            <v>0</v>
          </cell>
          <cell r="AM45">
            <v>0</v>
          </cell>
          <cell r="AO45" t="str">
            <v>REWE-Markt GmbH</v>
          </cell>
          <cell r="AP45" t="str">
            <v>Retail</v>
          </cell>
          <cell r="AQ45">
            <v>8403</v>
          </cell>
          <cell r="AR45">
            <v>39814</v>
          </cell>
          <cell r="AS45">
            <v>40908</v>
          </cell>
          <cell r="AT45">
            <v>40908</v>
          </cell>
          <cell r="AU45">
            <v>1.2511978097193703</v>
          </cell>
          <cell r="AV45">
            <v>1.2511978097193703</v>
          </cell>
          <cell r="AW45">
            <v>624973</v>
          </cell>
          <cell r="AX45">
            <v>74.37498512436035</v>
          </cell>
          <cell r="AY45">
            <v>0</v>
          </cell>
          <cell r="AZ45">
            <v>0</v>
          </cell>
          <cell r="BB45" t="str">
            <v>Vacant</v>
          </cell>
          <cell r="BD45">
            <v>574.13</v>
          </cell>
          <cell r="BH45">
            <v>0</v>
          </cell>
          <cell r="BI45">
            <v>0</v>
          </cell>
          <cell r="BJ45">
            <v>0</v>
          </cell>
          <cell r="BK45">
            <v>0</v>
          </cell>
          <cell r="BL45">
            <v>0</v>
          </cell>
          <cell r="BM45">
            <v>0</v>
          </cell>
          <cell r="BO45" t="str">
            <v>Vacant</v>
          </cell>
          <cell r="BQ45">
            <v>481.31</v>
          </cell>
          <cell r="BU45">
            <v>0</v>
          </cell>
          <cell r="BV45">
            <v>0</v>
          </cell>
          <cell r="BW45">
            <v>0</v>
          </cell>
          <cell r="BX45">
            <v>0</v>
          </cell>
          <cell r="BY45">
            <v>0</v>
          </cell>
          <cell r="BZ45">
            <v>0</v>
          </cell>
          <cell r="CB45">
            <v>0</v>
          </cell>
          <cell r="CD45">
            <v>0</v>
          </cell>
          <cell r="CE45">
            <v>0</v>
          </cell>
          <cell r="CF45">
            <v>0</v>
          </cell>
          <cell r="CG45">
            <v>0</v>
          </cell>
          <cell r="CH45">
            <v>0</v>
          </cell>
          <cell r="CI45">
            <v>0</v>
          </cell>
          <cell r="CJ45">
            <v>0</v>
          </cell>
          <cell r="CK45">
            <v>0</v>
          </cell>
          <cell r="CL45">
            <v>0</v>
          </cell>
          <cell r="CM45">
            <v>0</v>
          </cell>
          <cell r="CO45">
            <v>0</v>
          </cell>
          <cell r="CQ45">
            <v>0</v>
          </cell>
          <cell r="CR45">
            <v>0</v>
          </cell>
          <cell r="CS45">
            <v>0</v>
          </cell>
          <cell r="CT45">
            <v>0</v>
          </cell>
          <cell r="CU45">
            <v>0</v>
          </cell>
          <cell r="CV45">
            <v>0</v>
          </cell>
          <cell r="CW45">
            <v>0</v>
          </cell>
          <cell r="CX45">
            <v>0</v>
          </cell>
          <cell r="CY45">
            <v>0</v>
          </cell>
          <cell r="CZ45">
            <v>0</v>
          </cell>
          <cell r="DB45">
            <v>0</v>
          </cell>
          <cell r="DD45">
            <v>0</v>
          </cell>
          <cell r="DE45">
            <v>0</v>
          </cell>
          <cell r="DF45">
            <v>0</v>
          </cell>
          <cell r="DG45">
            <v>0</v>
          </cell>
          <cell r="DH45">
            <v>0</v>
          </cell>
          <cell r="DI45">
            <v>0</v>
          </cell>
          <cell r="DJ45">
            <v>0</v>
          </cell>
          <cell r="DK45">
            <v>0</v>
          </cell>
          <cell r="DL45">
            <v>0</v>
          </cell>
          <cell r="DM45">
            <v>0</v>
          </cell>
          <cell r="DO45">
            <v>0</v>
          </cell>
          <cell r="DQ45">
            <v>0</v>
          </cell>
          <cell r="DR45">
            <v>0</v>
          </cell>
          <cell r="DS45">
            <v>0</v>
          </cell>
          <cell r="DT45">
            <v>0</v>
          </cell>
          <cell r="DU45">
            <v>0</v>
          </cell>
          <cell r="DV45">
            <v>0</v>
          </cell>
          <cell r="DW45">
            <v>0</v>
          </cell>
          <cell r="DX45">
            <v>0</v>
          </cell>
          <cell r="DY45">
            <v>0</v>
          </cell>
          <cell r="DZ45">
            <v>0</v>
          </cell>
          <cell r="EB45">
            <v>0</v>
          </cell>
          <cell r="ED45">
            <v>0</v>
          </cell>
          <cell r="EE45">
            <v>0</v>
          </cell>
          <cell r="EF45">
            <v>0</v>
          </cell>
          <cell r="EG45">
            <v>0</v>
          </cell>
          <cell r="EH45">
            <v>0</v>
          </cell>
          <cell r="EI45">
            <v>0</v>
          </cell>
          <cell r="EJ45">
            <v>0</v>
          </cell>
          <cell r="EK45">
            <v>0</v>
          </cell>
          <cell r="EL45">
            <v>0</v>
          </cell>
          <cell r="EM45">
            <v>0</v>
          </cell>
          <cell r="EN45">
            <v>1055.44</v>
          </cell>
          <cell r="EO45">
            <v>24520.74</v>
          </cell>
          <cell r="EP45">
            <v>1747751</v>
          </cell>
          <cell r="EQ45">
            <v>1747751</v>
          </cell>
          <cell r="ER45">
            <v>2.8024867476789552</v>
          </cell>
          <cell r="ES45">
            <v>1.5185401210230629</v>
          </cell>
          <cell r="ET45" t="str">
            <v>Let to REWE-Markt GmbH for 3 years from 1 January 2009 and Simon Hegele GmbH for 5 years from 1 June 2009.  Simon Hegele has a break option on 6,240.04 sq m after 3 years.</v>
          </cell>
          <cell r="EW45" t="str">
            <v>Warehouse</v>
          </cell>
          <cell r="EX45">
            <v>22642.58</v>
          </cell>
          <cell r="EY45">
            <v>72</v>
          </cell>
          <cell r="EZ45">
            <v>1630265.7600000002</v>
          </cell>
          <cell r="FB45" t="str">
            <v>Office</v>
          </cell>
          <cell r="FC45">
            <v>1304.03</v>
          </cell>
          <cell r="FD45">
            <v>114</v>
          </cell>
          <cell r="FE45">
            <v>148659.41999999998</v>
          </cell>
          <cell r="FG45" t="str">
            <v>Mezzanine</v>
          </cell>
          <cell r="FH45">
            <v>574.13</v>
          </cell>
          <cell r="FI45">
            <v>21.075366206259908</v>
          </cell>
          <cell r="FJ45">
            <v>12100</v>
          </cell>
          <cell r="FL45" t="str">
            <v>Car parking</v>
          </cell>
          <cell r="FO45">
            <v>20856</v>
          </cell>
          <cell r="FQ45" t="str">
            <v>Truck parking</v>
          </cell>
          <cell r="FT45">
            <v>5280</v>
          </cell>
          <cell r="FV45">
            <v>24520.74</v>
          </cell>
          <cell r="FW45">
            <v>74.10710280358586</v>
          </cell>
          <cell r="FX45">
            <v>1817161</v>
          </cell>
          <cell r="FY45">
            <v>1817161</v>
          </cell>
          <cell r="FZ45">
            <v>3.9713895171566205E-2</v>
          </cell>
          <cell r="GB45">
            <v>24520.74</v>
          </cell>
          <cell r="GC45">
            <v>1.4029881830993088E-2</v>
          </cell>
          <cell r="GD45">
            <v>30392.715</v>
          </cell>
          <cell r="GE45">
            <v>1.738961385231649E-2</v>
          </cell>
          <cell r="GG45">
            <v>0</v>
          </cell>
          <cell r="GI45">
            <v>0</v>
          </cell>
          <cell r="GK45">
            <v>0</v>
          </cell>
          <cell r="GM45">
            <v>0</v>
          </cell>
          <cell r="GN45">
            <v>54913</v>
          </cell>
          <cell r="GO45">
            <v>3.1419235348742469E-2</v>
          </cell>
          <cell r="GP45">
            <v>54913</v>
          </cell>
          <cell r="GR45">
            <v>40359</v>
          </cell>
          <cell r="GS45">
            <v>1747751</v>
          </cell>
          <cell r="GT45">
            <v>1692838</v>
          </cell>
          <cell r="GU45">
            <v>1817161</v>
          </cell>
          <cell r="GV45">
            <v>7.4276</v>
          </cell>
          <cell r="GW45">
            <v>7.7322000000000006</v>
          </cell>
          <cell r="GX45">
            <v>7.5024000000000006</v>
          </cell>
          <cell r="GY45">
            <v>22790000</v>
          </cell>
          <cell r="GZ45">
            <v>0.06</v>
          </cell>
          <cell r="HA45">
            <v>21500000</v>
          </cell>
          <cell r="HC45">
            <v>40451</v>
          </cell>
          <cell r="HD45">
            <v>1747751</v>
          </cell>
          <cell r="HE45">
            <v>1692838</v>
          </cell>
          <cell r="HF45">
            <v>1817161</v>
          </cell>
          <cell r="HG45">
            <v>7.4276</v>
          </cell>
          <cell r="HH45">
            <v>7.7321</v>
          </cell>
          <cell r="HI45">
            <v>7.5024000000000006</v>
          </cell>
          <cell r="HJ45">
            <v>22790000</v>
          </cell>
          <cell r="HK45">
            <v>0.06</v>
          </cell>
          <cell r="HL45">
            <v>21500000</v>
          </cell>
          <cell r="HN45">
            <v>11790000</v>
          </cell>
          <cell r="HO45">
            <v>199.9559045503112</v>
          </cell>
          <cell r="HP45">
            <v>11000000</v>
          </cell>
          <cell r="HQ45">
            <v>39948</v>
          </cell>
          <cell r="HR45" t="str">
            <v>A modern logistics warehouse let with a weighted average unexpired term of 1.52 years.  The warehouse features a mezzanine of 574 sq m and offices of 481 sq m which are currently vacant.   3 to 6 months expiry void plus 3 months rent free.  No change since Q2 2010.</v>
          </cell>
          <cell r="HT45" t="str">
            <v>photoneufahrn4.jpg</v>
          </cell>
          <cell r="HU45" t="str">
            <v>.jpg</v>
          </cell>
          <cell r="HV45" t="str">
            <v>neufahrn4</v>
          </cell>
          <cell r="HW45" t="str">
            <v>planNeufahrn3b.jpg</v>
          </cell>
          <cell r="HX45" t="str">
            <v>.jpg</v>
          </cell>
          <cell r="HY45" t="str">
            <v>Neufahrn3b</v>
          </cell>
          <cell r="IM45" t="str">
            <v>yes</v>
          </cell>
        </row>
        <row r="46">
          <cell r="A46">
            <v>26</v>
          </cell>
          <cell r="B46" t="str">
            <v>26, Germany, Neunkirchen Wellesweiler Dist.Ctr. #1</v>
          </cell>
          <cell r="C46" t="str">
            <v>nnk00101</v>
          </cell>
          <cell r="D46" t="str">
            <v>Neunkirchen Wellesweiler Dist.Ctr. #1</v>
          </cell>
          <cell r="E46" t="str">
            <v>Im Langental 8</v>
          </cell>
          <cell r="F46" t="str">
            <v>Neunkirchen</v>
          </cell>
          <cell r="G46" t="str">
            <v>66539</v>
          </cell>
          <cell r="H46" t="str">
            <v>Germany</v>
          </cell>
          <cell r="I46" t="str">
            <v>ge112</v>
          </cell>
          <cell r="J46" t="str">
            <v>ProLogis Germany LXXXI BV</v>
          </cell>
          <cell r="K46" t="str">
            <v xml:space="preserve">A recently constructed 13,026 sq m warehouse constructed of concrete steel, steel or a combination of both. The outer walls of the warehouse space are constructed with vertically profiled metal sandwich elements and underlying thermal insulation. The property benififts from a seamless concrete floor covering with a load bearing capacity of approx. 60kn/ sq m (dynamic) and 100kn/ sq m (static) for the 12 loading bays and a ceiling height of the storage area is 10.00 m.  </v>
          </cell>
          <cell r="L46">
            <v>2008</v>
          </cell>
          <cell r="M46">
            <v>14</v>
          </cell>
          <cell r="N46">
            <v>930.42857142857144</v>
          </cell>
          <cell r="O46">
            <v>10</v>
          </cell>
          <cell r="P46" t="str">
            <v>Yes</v>
          </cell>
          <cell r="Q46" t="str">
            <v>Freehold</v>
          </cell>
          <cell r="R46">
            <v>0</v>
          </cell>
          <cell r="S46">
            <v>27967</v>
          </cell>
          <cell r="T46">
            <v>0.46576322093896377</v>
          </cell>
          <cell r="V46" t="str">
            <v>Located in a commercial zone in the municipality of Neunkirchen in the federal state of Saarland. Access to the A6 and A8 motorways provide good links to France and Luxembourg.  The immediate surrounding area is predominately characterised by industrial and commercial usage.</v>
          </cell>
          <cell r="W46" t="str">
            <v>A modern warehouse located in a commercial zone in the municipality of Neunkirchen in the federal state of Saarland. Access to the A6 and A8 motorways provide good links to France and Luxembourg.  The immediate surrounding area is predominately characterised by industrial and commercial usage.</v>
          </cell>
          <cell r="Y46" t="str">
            <v>Euro</v>
          </cell>
          <cell r="Z46" t="str">
            <v>€</v>
          </cell>
          <cell r="AA46" t="str">
            <v>Land &amp; Buildings</v>
          </cell>
          <cell r="AB46" t="str">
            <v>CEVA Logistics GmbH</v>
          </cell>
          <cell r="AC46" t="str">
            <v>3PL/Warehousing/Transportation</v>
          </cell>
          <cell r="AD46">
            <v>13026</v>
          </cell>
          <cell r="AE46">
            <v>39661</v>
          </cell>
          <cell r="AF46">
            <v>41486</v>
          </cell>
          <cell r="AG46">
            <v>41486</v>
          </cell>
          <cell r="AH46">
            <v>2.8336755646817249</v>
          </cell>
          <cell r="AI46">
            <v>2.8336755646817249</v>
          </cell>
          <cell r="AJ46">
            <v>603087</v>
          </cell>
          <cell r="AK46">
            <v>46.298710271764165</v>
          </cell>
          <cell r="AL46">
            <v>0</v>
          </cell>
          <cell r="AM46">
            <v>0</v>
          </cell>
          <cell r="AO46">
            <v>0</v>
          </cell>
          <cell r="AQ46">
            <v>0</v>
          </cell>
          <cell r="AR46">
            <v>0</v>
          </cell>
          <cell r="AS46">
            <v>0</v>
          </cell>
          <cell r="AT46">
            <v>0</v>
          </cell>
          <cell r="AU46">
            <v>0</v>
          </cell>
          <cell r="AV46">
            <v>0</v>
          </cell>
          <cell r="AW46">
            <v>0</v>
          </cell>
          <cell r="AX46">
            <v>0</v>
          </cell>
          <cell r="AY46">
            <v>0</v>
          </cell>
          <cell r="AZ46">
            <v>0</v>
          </cell>
          <cell r="BB46">
            <v>0</v>
          </cell>
          <cell r="BD46">
            <v>0</v>
          </cell>
          <cell r="BE46">
            <v>0</v>
          </cell>
          <cell r="BF46">
            <v>0</v>
          </cell>
          <cell r="BG46">
            <v>0</v>
          </cell>
          <cell r="BH46">
            <v>0</v>
          </cell>
          <cell r="BI46">
            <v>0</v>
          </cell>
          <cell r="BJ46">
            <v>0</v>
          </cell>
          <cell r="BK46">
            <v>0</v>
          </cell>
          <cell r="BL46">
            <v>0</v>
          </cell>
          <cell r="BM46">
            <v>0</v>
          </cell>
          <cell r="BO46">
            <v>0</v>
          </cell>
          <cell r="BQ46">
            <v>0</v>
          </cell>
          <cell r="BR46">
            <v>0</v>
          </cell>
          <cell r="BS46">
            <v>0</v>
          </cell>
          <cell r="BT46">
            <v>0</v>
          </cell>
          <cell r="BU46">
            <v>0</v>
          </cell>
          <cell r="BV46">
            <v>0</v>
          </cell>
          <cell r="BW46">
            <v>0</v>
          </cell>
          <cell r="BX46">
            <v>0</v>
          </cell>
          <cell r="BY46">
            <v>0</v>
          </cell>
          <cell r="BZ46">
            <v>0</v>
          </cell>
          <cell r="CB46">
            <v>0</v>
          </cell>
          <cell r="CD46">
            <v>0</v>
          </cell>
          <cell r="CE46">
            <v>0</v>
          </cell>
          <cell r="CF46">
            <v>0</v>
          </cell>
          <cell r="CG46">
            <v>0</v>
          </cell>
          <cell r="CH46">
            <v>0</v>
          </cell>
          <cell r="CI46">
            <v>0</v>
          </cell>
          <cell r="CJ46">
            <v>0</v>
          </cell>
          <cell r="CK46">
            <v>0</v>
          </cell>
          <cell r="CL46">
            <v>0</v>
          </cell>
          <cell r="CM46">
            <v>0</v>
          </cell>
          <cell r="CO46">
            <v>0</v>
          </cell>
          <cell r="CQ46">
            <v>0</v>
          </cell>
          <cell r="CR46">
            <v>0</v>
          </cell>
          <cell r="CS46">
            <v>0</v>
          </cell>
          <cell r="CT46">
            <v>0</v>
          </cell>
          <cell r="CU46">
            <v>0</v>
          </cell>
          <cell r="CV46">
            <v>0</v>
          </cell>
          <cell r="CW46">
            <v>0</v>
          </cell>
          <cell r="CX46">
            <v>0</v>
          </cell>
          <cell r="CY46">
            <v>0</v>
          </cell>
          <cell r="CZ46">
            <v>0</v>
          </cell>
          <cell r="DB46">
            <v>0</v>
          </cell>
          <cell r="DD46">
            <v>0</v>
          </cell>
          <cell r="DE46">
            <v>0</v>
          </cell>
          <cell r="DF46">
            <v>0</v>
          </cell>
          <cell r="DG46">
            <v>0</v>
          </cell>
          <cell r="DH46">
            <v>0</v>
          </cell>
          <cell r="DI46">
            <v>0</v>
          </cell>
          <cell r="DJ46">
            <v>0</v>
          </cell>
          <cell r="DK46">
            <v>0</v>
          </cell>
          <cell r="DL46">
            <v>0</v>
          </cell>
          <cell r="DM46">
            <v>0</v>
          </cell>
          <cell r="DO46">
            <v>0</v>
          </cell>
          <cell r="DQ46">
            <v>0</v>
          </cell>
          <cell r="DR46">
            <v>0</v>
          </cell>
          <cell r="DS46">
            <v>0</v>
          </cell>
          <cell r="DT46">
            <v>0</v>
          </cell>
          <cell r="DU46">
            <v>0</v>
          </cell>
          <cell r="DV46">
            <v>0</v>
          </cell>
          <cell r="DW46">
            <v>0</v>
          </cell>
          <cell r="DX46">
            <v>0</v>
          </cell>
          <cell r="DY46">
            <v>0</v>
          </cell>
          <cell r="DZ46">
            <v>0</v>
          </cell>
          <cell r="EB46">
            <v>0</v>
          </cell>
          <cell r="ED46">
            <v>0</v>
          </cell>
          <cell r="EE46">
            <v>0</v>
          </cell>
          <cell r="EF46">
            <v>0</v>
          </cell>
          <cell r="EG46">
            <v>0</v>
          </cell>
          <cell r="EH46">
            <v>0</v>
          </cell>
          <cell r="EI46">
            <v>0</v>
          </cell>
          <cell r="EJ46">
            <v>0</v>
          </cell>
          <cell r="EK46">
            <v>0</v>
          </cell>
          <cell r="EL46">
            <v>0</v>
          </cell>
          <cell r="EM46">
            <v>0</v>
          </cell>
          <cell r="EN46">
            <v>0</v>
          </cell>
          <cell r="EO46">
            <v>13026</v>
          </cell>
          <cell r="EP46">
            <v>603087</v>
          </cell>
          <cell r="EQ46">
            <v>603087</v>
          </cell>
          <cell r="ER46">
            <v>2.8336755646817249</v>
          </cell>
          <cell r="ES46">
            <v>2.8336755646817249</v>
          </cell>
          <cell r="ET46" t="str">
            <v>Let to CEVA Logistics GmbH for 5 years commencing 1 August 2008.  Different floor area for CEVA of 12,983 sq m versus rent roll of 13,026 sq m.  Also vacant area of 1,108 sq m is not shown in rent roll.</v>
          </cell>
          <cell r="EU46">
            <v>0</v>
          </cell>
          <cell r="EW46" t="str">
            <v>Warehouse</v>
          </cell>
          <cell r="EX46">
            <v>12387</v>
          </cell>
          <cell r="EY46">
            <v>42</v>
          </cell>
          <cell r="EZ46">
            <v>520254</v>
          </cell>
          <cell r="FB46" t="str">
            <v>Office</v>
          </cell>
          <cell r="FC46">
            <v>639</v>
          </cell>
          <cell r="FD46">
            <v>72</v>
          </cell>
          <cell r="FE46">
            <v>46008</v>
          </cell>
          <cell r="FJ46">
            <v>0</v>
          </cell>
          <cell r="FL46">
            <v>0</v>
          </cell>
          <cell r="FM46">
            <v>0</v>
          </cell>
          <cell r="FN46">
            <v>0</v>
          </cell>
          <cell r="FO46">
            <v>0</v>
          </cell>
          <cell r="FQ46">
            <v>0</v>
          </cell>
          <cell r="FR46">
            <v>0</v>
          </cell>
          <cell r="FS46">
            <v>0</v>
          </cell>
          <cell r="FT46">
            <v>0</v>
          </cell>
          <cell r="FV46">
            <v>13026</v>
          </cell>
          <cell r="FW46">
            <v>43.471672040534315</v>
          </cell>
          <cell r="FX46">
            <v>566262</v>
          </cell>
          <cell r="FY46">
            <v>566262</v>
          </cell>
          <cell r="FZ46">
            <v>-6.1060841968074257E-2</v>
          </cell>
          <cell r="GB46">
            <v>13026</v>
          </cell>
          <cell r="GC46">
            <v>2.1598873794328181E-2</v>
          </cell>
          <cell r="GD46">
            <v>5662.62</v>
          </cell>
          <cell r="GE46">
            <v>9.3893915803192566E-3</v>
          </cell>
          <cell r="GF46">
            <v>0</v>
          </cell>
          <cell r="GG46">
            <v>0</v>
          </cell>
          <cell r="GH46">
            <v>0</v>
          </cell>
          <cell r="GI46">
            <v>0</v>
          </cell>
          <cell r="GJ46">
            <v>0</v>
          </cell>
          <cell r="GK46">
            <v>0</v>
          </cell>
          <cell r="GL46">
            <v>0</v>
          </cell>
          <cell r="GM46">
            <v>0</v>
          </cell>
          <cell r="GN46">
            <v>18689</v>
          </cell>
          <cell r="GO46">
            <v>3.0988895466159939E-2</v>
          </cell>
          <cell r="GP46">
            <v>18689</v>
          </cell>
          <cell r="GR46">
            <v>40359</v>
          </cell>
          <cell r="GS46">
            <v>603087</v>
          </cell>
          <cell r="GT46">
            <v>584398</v>
          </cell>
          <cell r="GU46">
            <v>566262</v>
          </cell>
          <cell r="GV46">
            <v>8.6120000000000001</v>
          </cell>
          <cell r="GW46">
            <v>8.0693000000000001</v>
          </cell>
          <cell r="GX46">
            <v>7.9</v>
          </cell>
          <cell r="GY46">
            <v>6780000</v>
          </cell>
          <cell r="GZ46">
            <v>0.06</v>
          </cell>
          <cell r="HA46">
            <v>6400000</v>
          </cell>
          <cell r="HC46">
            <v>40451</v>
          </cell>
          <cell r="HD46">
            <v>603087</v>
          </cell>
          <cell r="HE46">
            <v>584398</v>
          </cell>
          <cell r="HF46">
            <v>566262</v>
          </cell>
          <cell r="HG46">
            <v>8.6128</v>
          </cell>
          <cell r="HH46">
            <v>8.07</v>
          </cell>
          <cell r="HI46">
            <v>7.9</v>
          </cell>
          <cell r="HJ46">
            <v>6780000</v>
          </cell>
          <cell r="HK46">
            <v>0.06</v>
          </cell>
          <cell r="HL46">
            <v>6400000</v>
          </cell>
          <cell r="HN46">
            <v>740000</v>
          </cell>
          <cell r="HO46">
            <v>26.459756141166373</v>
          </cell>
          <cell r="HP46">
            <v>6040000</v>
          </cell>
          <cell r="HQ46">
            <v>39692</v>
          </cell>
          <cell r="HR46" t="str">
            <v>A modern logistics warehouse let to CEVA for a further 2.83 years.  The Mezzanine of 1,108 sq m is not let and not seperatly lettable. We have therefore assumed a reletting only after the expiry of the main lease.  6 month expiry void.  No change since Q2 2010.</v>
          </cell>
          <cell r="HT46" t="str">
            <v>photoNeunk1.jpg</v>
          </cell>
          <cell r="HU46" t="str">
            <v>.jpg</v>
          </cell>
          <cell r="HV46" t="str">
            <v>Neunk1</v>
          </cell>
          <cell r="HW46" t="str">
            <v>planNeunk1.jpg</v>
          </cell>
          <cell r="HX46" t="str">
            <v>.jpg</v>
          </cell>
          <cell r="HY46" t="str">
            <v>Neunk1</v>
          </cell>
          <cell r="IB46">
            <v>8160000</v>
          </cell>
          <cell r="IC46">
            <v>8160000</v>
          </cell>
          <cell r="ID46">
            <v>6860000</v>
          </cell>
          <cell r="IE46">
            <v>6860000</v>
          </cell>
          <cell r="IF46">
            <v>6780000</v>
          </cell>
          <cell r="IM46" t="str">
            <v>yes</v>
          </cell>
        </row>
        <row r="47">
          <cell r="A47">
            <v>27</v>
          </cell>
          <cell r="B47" t="str">
            <v>27, Germany, Unna Dist.Ctr. #1</v>
          </cell>
          <cell r="C47" t="str">
            <v>unn00101</v>
          </cell>
          <cell r="D47" t="str">
            <v>Unna Dist.Ctr. #1</v>
          </cell>
          <cell r="E47" t="str">
            <v>Liese-Meitner-Str. 7</v>
          </cell>
          <cell r="F47" t="str">
            <v>Unna</v>
          </cell>
          <cell r="G47" t="str">
            <v>59427</v>
          </cell>
          <cell r="H47" t="str">
            <v>Germany</v>
          </cell>
          <cell r="I47" t="str">
            <v>ge092</v>
          </cell>
          <cell r="J47" t="str">
            <v>Prologis Germany LXVI BV</v>
          </cell>
          <cell r="K47" t="str">
            <v>A modern single-storey front-loading logistics warehouse (two hall segment), with a built-in office area.  The foundation of the hall is constructed of reinforced concrete. The storage area has been constructed using a reinforced concrete and steel skeleton structure. The outer walls of the warehouse space are constructed with supporting metal framework elements and, if necessary, underlying thermal insulation.</v>
          </cell>
          <cell r="L47">
            <v>2008</v>
          </cell>
          <cell r="M47">
            <v>30</v>
          </cell>
          <cell r="N47">
            <v>1088.3333333333333</v>
          </cell>
          <cell r="O47">
            <v>12.75</v>
          </cell>
          <cell r="P47" t="str">
            <v>Yes</v>
          </cell>
          <cell r="Q47" t="str">
            <v>Freehold</v>
          </cell>
          <cell r="R47">
            <v>0</v>
          </cell>
          <cell r="S47">
            <v>58716</v>
          </cell>
          <cell r="T47">
            <v>0.5560664895428844</v>
          </cell>
          <cell r="V47" t="str">
            <v xml:space="preserve">Located 2km east of Unna’s town centre, in the commercial park “Industriepark 2, Unna-Sued”.  The town of Unna lies on the eastern edge of the Rhine-Ruhr agglomeration, one of Germany’s major conurbation areas.  The site benefits from an excellent infrastructure due to its proximity to major German motorways and inland ports. The A44 motorway runs just south of the commercial park, while one of Germany’s most frequented and important north-south connections, the A1, lies within a distance of approx. five km to the west. </v>
          </cell>
          <cell r="W47" t="str">
            <v>A modern single-storey front-loading logistics warehouse (two hall segment), with a built-in office area located 2km east of Unna’s town centre, in the commercial park “Industriepark 2, Unna-Sued”.  The town of Unna lies on the eastern edge of the Rhine-Ruhr agglomeration, one of Germany’s major conurbation areas.  The site benefits from an excellent infrastructure due to its proximity to major German motorways and inland ports. The A44 motorway runs just south of the commercial park, while one of Germany’s most frequented and important north-south connections.</v>
          </cell>
          <cell r="Y47" t="str">
            <v>Euro</v>
          </cell>
          <cell r="Z47" t="str">
            <v>€</v>
          </cell>
          <cell r="AA47" t="str">
            <v>Land &amp; Buildings</v>
          </cell>
          <cell r="AB47" t="str">
            <v>Van Eupen Logistik GmbH</v>
          </cell>
          <cell r="AC47" t="str">
            <v>Automotive</v>
          </cell>
          <cell r="AD47">
            <v>32650</v>
          </cell>
          <cell r="AE47">
            <v>39569</v>
          </cell>
          <cell r="AF47">
            <v>41394</v>
          </cell>
          <cell r="AG47">
            <v>41394</v>
          </cell>
          <cell r="AH47">
            <v>2.5817932922655715</v>
          </cell>
          <cell r="AI47">
            <v>2.5817932922655715</v>
          </cell>
          <cell r="AJ47">
            <v>1085458</v>
          </cell>
          <cell r="AK47">
            <v>33.245267993874428</v>
          </cell>
          <cell r="AL47">
            <v>-32625</v>
          </cell>
          <cell r="AM47">
            <v>0</v>
          </cell>
          <cell r="AO47">
            <v>0</v>
          </cell>
          <cell r="AQ47">
            <v>0</v>
          </cell>
          <cell r="AR47">
            <v>0</v>
          </cell>
          <cell r="AS47">
            <v>0</v>
          </cell>
          <cell r="AT47">
            <v>0</v>
          </cell>
          <cell r="AU47">
            <v>0</v>
          </cell>
          <cell r="AV47">
            <v>0</v>
          </cell>
          <cell r="AW47">
            <v>0</v>
          </cell>
          <cell r="AX47">
            <v>0</v>
          </cell>
          <cell r="AY47">
            <v>0</v>
          </cell>
          <cell r="AZ47">
            <v>0</v>
          </cell>
          <cell r="BB47">
            <v>0</v>
          </cell>
          <cell r="BD47">
            <v>0</v>
          </cell>
          <cell r="BE47">
            <v>0</v>
          </cell>
          <cell r="BF47">
            <v>0</v>
          </cell>
          <cell r="BG47">
            <v>0</v>
          </cell>
          <cell r="BH47">
            <v>0</v>
          </cell>
          <cell r="BI47">
            <v>0</v>
          </cell>
          <cell r="BJ47">
            <v>0</v>
          </cell>
          <cell r="BK47">
            <v>0</v>
          </cell>
          <cell r="BL47">
            <v>0</v>
          </cell>
          <cell r="BM47">
            <v>0</v>
          </cell>
          <cell r="BO47">
            <v>0</v>
          </cell>
          <cell r="BQ47">
            <v>0</v>
          </cell>
          <cell r="BR47">
            <v>0</v>
          </cell>
          <cell r="BS47">
            <v>0</v>
          </cell>
          <cell r="BT47">
            <v>0</v>
          </cell>
          <cell r="BU47">
            <v>0</v>
          </cell>
          <cell r="BV47">
            <v>0</v>
          </cell>
          <cell r="BW47">
            <v>0</v>
          </cell>
          <cell r="BX47">
            <v>0</v>
          </cell>
          <cell r="BY47">
            <v>0</v>
          </cell>
          <cell r="BZ47">
            <v>0</v>
          </cell>
          <cell r="CB47">
            <v>0</v>
          </cell>
          <cell r="CD47">
            <v>0</v>
          </cell>
          <cell r="CE47">
            <v>0</v>
          </cell>
          <cell r="CF47">
            <v>0</v>
          </cell>
          <cell r="CG47">
            <v>0</v>
          </cell>
          <cell r="CH47">
            <v>0</v>
          </cell>
          <cell r="CI47">
            <v>0</v>
          </cell>
          <cell r="CJ47">
            <v>0</v>
          </cell>
          <cell r="CK47">
            <v>0</v>
          </cell>
          <cell r="CL47">
            <v>0</v>
          </cell>
          <cell r="CM47">
            <v>0</v>
          </cell>
          <cell r="CO47">
            <v>0</v>
          </cell>
          <cell r="CQ47">
            <v>0</v>
          </cell>
          <cell r="CR47">
            <v>0</v>
          </cell>
          <cell r="CS47">
            <v>0</v>
          </cell>
          <cell r="CT47">
            <v>0</v>
          </cell>
          <cell r="CU47">
            <v>0</v>
          </cell>
          <cell r="CV47">
            <v>0</v>
          </cell>
          <cell r="CW47">
            <v>0</v>
          </cell>
          <cell r="CX47">
            <v>0</v>
          </cell>
          <cell r="CY47">
            <v>0</v>
          </cell>
          <cell r="CZ47">
            <v>0</v>
          </cell>
          <cell r="DB47">
            <v>0</v>
          </cell>
          <cell r="DD47">
            <v>0</v>
          </cell>
          <cell r="DE47">
            <v>0</v>
          </cell>
          <cell r="DF47">
            <v>0</v>
          </cell>
          <cell r="DG47">
            <v>0</v>
          </cell>
          <cell r="DH47">
            <v>0</v>
          </cell>
          <cell r="DI47">
            <v>0</v>
          </cell>
          <cell r="DJ47">
            <v>0</v>
          </cell>
          <cell r="DK47">
            <v>0</v>
          </cell>
          <cell r="DL47">
            <v>0</v>
          </cell>
          <cell r="DM47">
            <v>0</v>
          </cell>
          <cell r="DO47">
            <v>0</v>
          </cell>
          <cell r="DQ47">
            <v>0</v>
          </cell>
          <cell r="DR47">
            <v>0</v>
          </cell>
          <cell r="DS47">
            <v>0</v>
          </cell>
          <cell r="DT47">
            <v>0</v>
          </cell>
          <cell r="DU47">
            <v>0</v>
          </cell>
          <cell r="DV47">
            <v>0</v>
          </cell>
          <cell r="DW47">
            <v>0</v>
          </cell>
          <cell r="DX47">
            <v>0</v>
          </cell>
          <cell r="DY47">
            <v>0</v>
          </cell>
          <cell r="DZ47">
            <v>0</v>
          </cell>
          <cell r="EB47">
            <v>0</v>
          </cell>
          <cell r="ED47">
            <v>0</v>
          </cell>
          <cell r="EE47">
            <v>0</v>
          </cell>
          <cell r="EF47">
            <v>0</v>
          </cell>
          <cell r="EG47">
            <v>0</v>
          </cell>
          <cell r="EH47">
            <v>0</v>
          </cell>
          <cell r="EI47">
            <v>0</v>
          </cell>
          <cell r="EJ47">
            <v>0</v>
          </cell>
          <cell r="EK47">
            <v>0</v>
          </cell>
          <cell r="EL47">
            <v>0</v>
          </cell>
          <cell r="EM47">
            <v>0</v>
          </cell>
          <cell r="EN47">
            <v>0</v>
          </cell>
          <cell r="EO47">
            <v>32650</v>
          </cell>
          <cell r="EP47">
            <v>1052833</v>
          </cell>
          <cell r="EQ47">
            <v>1052833</v>
          </cell>
          <cell r="ER47">
            <v>2.5817932922655715</v>
          </cell>
          <cell r="ES47">
            <v>2.5817932922655715</v>
          </cell>
          <cell r="ET47" t="str">
            <v>Let to van Eupen Logistik GmbH &amp; Co. KG, for 5 years from 1 May 2008</v>
          </cell>
          <cell r="EU47" t="str">
            <v>Van Eupen Logistik has a rent free of €32,625 pa for the full term of the lease.</v>
          </cell>
          <cell r="EW47" t="str">
            <v>Warehouse</v>
          </cell>
          <cell r="EX47">
            <v>30930</v>
          </cell>
          <cell r="EY47">
            <v>36</v>
          </cell>
          <cell r="EZ47">
            <v>1113480</v>
          </cell>
          <cell r="FB47" t="str">
            <v>Office</v>
          </cell>
          <cell r="FC47">
            <v>460</v>
          </cell>
          <cell r="FD47">
            <v>90</v>
          </cell>
          <cell r="FE47">
            <v>41400</v>
          </cell>
          <cell r="FG47" t="str">
            <v>Mezzanine</v>
          </cell>
          <cell r="FH47">
            <v>1260</v>
          </cell>
          <cell r="FI47">
            <v>15.6</v>
          </cell>
          <cell r="FJ47">
            <v>19656</v>
          </cell>
          <cell r="FL47">
            <v>0</v>
          </cell>
          <cell r="FO47">
            <v>0</v>
          </cell>
          <cell r="FQ47">
            <v>0</v>
          </cell>
          <cell r="FT47">
            <v>0</v>
          </cell>
          <cell r="FV47">
            <v>32650</v>
          </cell>
          <cell r="FW47">
            <v>35.973537519142418</v>
          </cell>
          <cell r="FX47">
            <v>1174536</v>
          </cell>
          <cell r="FY47">
            <v>1174536</v>
          </cell>
          <cell r="FZ47">
            <v>0.11559573075691966</v>
          </cell>
          <cell r="GB47">
            <v>48975</v>
          </cell>
          <cell r="GC47">
            <v>4.651734890528697E-2</v>
          </cell>
          <cell r="GD47">
            <v>11745.36</v>
          </cell>
          <cell r="GE47">
            <v>1.1155957307569197E-2</v>
          </cell>
          <cell r="GF47">
            <v>0</v>
          </cell>
          <cell r="GG47">
            <v>0</v>
          </cell>
          <cell r="GH47">
            <v>0</v>
          </cell>
          <cell r="GI47">
            <v>0</v>
          </cell>
          <cell r="GJ47">
            <v>0</v>
          </cell>
          <cell r="GK47">
            <v>0</v>
          </cell>
          <cell r="GL47">
            <v>0</v>
          </cell>
          <cell r="GM47">
            <v>0</v>
          </cell>
          <cell r="GN47">
            <v>60720</v>
          </cell>
          <cell r="GO47">
            <v>5.7672964278285353E-2</v>
          </cell>
          <cell r="GP47">
            <v>60720</v>
          </cell>
          <cell r="GR47">
            <v>40359</v>
          </cell>
          <cell r="GS47">
            <v>1085458</v>
          </cell>
          <cell r="GT47">
            <v>1024738</v>
          </cell>
          <cell r="GU47">
            <v>1174536</v>
          </cell>
          <cell r="GV47">
            <v>7.6116000000000001</v>
          </cell>
          <cell r="GW47">
            <v>8.2733000000000008</v>
          </cell>
          <cell r="GX47">
            <v>8</v>
          </cell>
          <cell r="GY47">
            <v>13460000</v>
          </cell>
          <cell r="GZ47">
            <v>0.06</v>
          </cell>
          <cell r="HA47">
            <v>12700000</v>
          </cell>
          <cell r="HC47">
            <v>40451</v>
          </cell>
          <cell r="HD47">
            <v>1052833</v>
          </cell>
          <cell r="HE47">
            <v>992113</v>
          </cell>
          <cell r="HF47">
            <v>1174536</v>
          </cell>
          <cell r="HG47">
            <v>7.3711000000000002</v>
          </cell>
          <cell r="HH47">
            <v>8.2754000000000012</v>
          </cell>
          <cell r="HI47">
            <v>8</v>
          </cell>
          <cell r="HJ47">
            <v>13460000</v>
          </cell>
          <cell r="HK47">
            <v>0.06</v>
          </cell>
          <cell r="HL47">
            <v>12700000</v>
          </cell>
          <cell r="HN47">
            <v>1672850</v>
          </cell>
          <cell r="HO47">
            <v>28.490530690101505</v>
          </cell>
          <cell r="HP47">
            <v>11787150</v>
          </cell>
          <cell r="HQ47">
            <v>39569</v>
          </cell>
          <cell r="HR47" t="str">
            <v>A modern logistics warehouse let to a single tenant for a further 2.58 years until the first break option.  Equivalent yield maintained at 8%.  3 months expiry void.  No change since Q2 2010.</v>
          </cell>
          <cell r="HT47" t="str">
            <v>photoUnna1-2.jpg</v>
          </cell>
          <cell r="HU47" t="str">
            <v>.jpg</v>
          </cell>
          <cell r="HV47" t="str">
            <v>Unna1-2</v>
          </cell>
          <cell r="HW47" t="str">
            <v>planUnna1-2.jpg</v>
          </cell>
          <cell r="HX47" t="str">
            <v>.jpg</v>
          </cell>
          <cell r="HY47" t="str">
            <v>Unna1-2</v>
          </cell>
          <cell r="IA47">
            <v>18200000</v>
          </cell>
          <cell r="IB47">
            <v>18200000</v>
          </cell>
          <cell r="IC47">
            <v>14950000</v>
          </cell>
          <cell r="ID47">
            <v>14950000</v>
          </cell>
          <cell r="IE47">
            <v>14950000</v>
          </cell>
          <cell r="IF47">
            <v>13460000</v>
          </cell>
          <cell r="IM47" t="str">
            <v>yes</v>
          </cell>
        </row>
        <row r="48">
          <cell r="A48">
            <v>28</v>
          </cell>
          <cell r="B48" t="str">
            <v>28, Germany, Wetzlar Dist.Ctr. #1</v>
          </cell>
          <cell r="C48" t="str">
            <v>wtz00101</v>
          </cell>
          <cell r="D48" t="str">
            <v>Wetzlar Dist.Ctr. #1</v>
          </cell>
          <cell r="E48" t="str">
            <v>Dillfeld 2</v>
          </cell>
          <cell r="F48" t="str">
            <v>Wetzlar</v>
          </cell>
          <cell r="G48" t="str">
            <v>35576</v>
          </cell>
          <cell r="H48" t="str">
            <v>Germany</v>
          </cell>
          <cell r="I48" t="str">
            <v>ge115</v>
          </cell>
          <cell r="J48" t="str">
            <v>ProLogis Germany LXXXIV BV</v>
          </cell>
          <cell r="K48" t="str">
            <v>A recently constructed 29,313 sq m warehouse with 23,825 sq m warehousing and 4,924 sq m mezzanine space. The outer walls of the warehouse space are constructed with vertically profiled metal sandwich elements and underlying thermal insulation. The property benififts from a seamless concrete floor covering with a load bearing capacity of approx. 50kn/ sq m with 20 loading bays and the ceiling height of the storage area is 10.00 m.</v>
          </cell>
          <cell r="L48">
            <v>2008</v>
          </cell>
          <cell r="M48">
            <v>24</v>
          </cell>
          <cell r="N48">
            <v>1221.375</v>
          </cell>
          <cell r="O48">
            <v>10</v>
          </cell>
          <cell r="P48" t="str">
            <v>Yes</v>
          </cell>
          <cell r="Q48" t="str">
            <v>Freehold</v>
          </cell>
          <cell r="R48">
            <v>0</v>
          </cell>
          <cell r="S48">
            <v>67237</v>
          </cell>
          <cell r="T48">
            <v>0.43596531671549893</v>
          </cell>
          <cell r="V48" t="str">
            <v>Located in the municipality of Wetzlar and the surrounding area is predominately characterised by industrial usage and open land. The national A 45 motorway can be easily reached approx. 8 km via the B 277 federal road and the A 480 motorway. The A45 motorway is an important connection between the Rhine-Ruhr and Rhine-Main area.</v>
          </cell>
          <cell r="W48" t="str">
            <v>A modern logistics warehouse located in the municipality of Wetzlar and the surrounding area is predominately characterised by industrial usage and open land. The national A 45 motorway can be easily reached approx. 8 km via the B 277 federal road and the A 480 motorway. The A45 motorway is an important connection between the Rhine-Ruhr and Rhine-Main area.</v>
          </cell>
          <cell r="Y48" t="str">
            <v>Euro</v>
          </cell>
          <cell r="Z48" t="str">
            <v>€</v>
          </cell>
          <cell r="AA48" t="str">
            <v>Land &amp; Buildings</v>
          </cell>
          <cell r="AB48" t="str">
            <v>LGI West GmbH</v>
          </cell>
          <cell r="AC48" t="str">
            <v>3PL/Warehousing/Transportation</v>
          </cell>
          <cell r="AD48">
            <v>29313</v>
          </cell>
          <cell r="AE48">
            <v>39569</v>
          </cell>
          <cell r="AF48">
            <v>43281</v>
          </cell>
          <cell r="AG48">
            <v>41455</v>
          </cell>
          <cell r="AH48">
            <v>7.7481177275838471</v>
          </cell>
          <cell r="AI48">
            <v>2.7488021902806299</v>
          </cell>
          <cell r="AJ48">
            <v>1081891</v>
          </cell>
          <cell r="AK48">
            <v>36.908231842527208</v>
          </cell>
          <cell r="AL48">
            <v>0</v>
          </cell>
          <cell r="AM48">
            <v>0</v>
          </cell>
          <cell r="AO48">
            <v>0</v>
          </cell>
          <cell r="AQ48">
            <v>0</v>
          </cell>
          <cell r="AR48">
            <v>0</v>
          </cell>
          <cell r="AS48">
            <v>0</v>
          </cell>
          <cell r="AT48">
            <v>0</v>
          </cell>
          <cell r="AU48">
            <v>0</v>
          </cell>
          <cell r="AV48">
            <v>0</v>
          </cell>
          <cell r="AW48">
            <v>0</v>
          </cell>
          <cell r="AX48">
            <v>0</v>
          </cell>
          <cell r="AY48">
            <v>0</v>
          </cell>
          <cell r="AZ48">
            <v>0</v>
          </cell>
          <cell r="BB48">
            <v>0</v>
          </cell>
          <cell r="BD48">
            <v>0</v>
          </cell>
          <cell r="BE48">
            <v>0</v>
          </cell>
          <cell r="BF48">
            <v>0</v>
          </cell>
          <cell r="BG48">
            <v>0</v>
          </cell>
          <cell r="BH48">
            <v>0</v>
          </cell>
          <cell r="BI48">
            <v>0</v>
          </cell>
          <cell r="BJ48">
            <v>0</v>
          </cell>
          <cell r="BK48">
            <v>0</v>
          </cell>
          <cell r="BL48">
            <v>0</v>
          </cell>
          <cell r="BM48">
            <v>0</v>
          </cell>
          <cell r="BO48">
            <v>0</v>
          </cell>
          <cell r="BQ48">
            <v>0</v>
          </cell>
          <cell r="BR48">
            <v>0</v>
          </cell>
          <cell r="BS48">
            <v>0</v>
          </cell>
          <cell r="BT48">
            <v>0</v>
          </cell>
          <cell r="BU48">
            <v>0</v>
          </cell>
          <cell r="BV48">
            <v>0</v>
          </cell>
          <cell r="BW48">
            <v>0</v>
          </cell>
          <cell r="BX48">
            <v>0</v>
          </cell>
          <cell r="BY48">
            <v>0</v>
          </cell>
          <cell r="BZ48">
            <v>0</v>
          </cell>
          <cell r="CB48">
            <v>0</v>
          </cell>
          <cell r="CD48">
            <v>0</v>
          </cell>
          <cell r="CE48">
            <v>0</v>
          </cell>
          <cell r="CF48">
            <v>0</v>
          </cell>
          <cell r="CG48">
            <v>0</v>
          </cell>
          <cell r="CH48">
            <v>0</v>
          </cell>
          <cell r="CI48">
            <v>0</v>
          </cell>
          <cell r="CJ48">
            <v>0</v>
          </cell>
          <cell r="CK48">
            <v>0</v>
          </cell>
          <cell r="CL48">
            <v>0</v>
          </cell>
          <cell r="CM48">
            <v>0</v>
          </cell>
          <cell r="CO48">
            <v>0</v>
          </cell>
          <cell r="CQ48">
            <v>0</v>
          </cell>
          <cell r="CR48">
            <v>0</v>
          </cell>
          <cell r="CS48">
            <v>0</v>
          </cell>
          <cell r="CT48">
            <v>0</v>
          </cell>
          <cell r="CU48">
            <v>0</v>
          </cell>
          <cell r="CV48">
            <v>0</v>
          </cell>
          <cell r="CW48">
            <v>0</v>
          </cell>
          <cell r="CX48">
            <v>0</v>
          </cell>
          <cell r="CY48">
            <v>0</v>
          </cell>
          <cell r="CZ48">
            <v>0</v>
          </cell>
          <cell r="DB48">
            <v>0</v>
          </cell>
          <cell r="DD48">
            <v>0</v>
          </cell>
          <cell r="DE48">
            <v>0</v>
          </cell>
          <cell r="DF48">
            <v>0</v>
          </cell>
          <cell r="DG48">
            <v>0</v>
          </cell>
          <cell r="DH48">
            <v>0</v>
          </cell>
          <cell r="DI48">
            <v>0</v>
          </cell>
          <cell r="DJ48">
            <v>0</v>
          </cell>
          <cell r="DK48">
            <v>0</v>
          </cell>
          <cell r="DL48">
            <v>0</v>
          </cell>
          <cell r="DM48">
            <v>0</v>
          </cell>
          <cell r="DO48">
            <v>0</v>
          </cell>
          <cell r="DQ48">
            <v>0</v>
          </cell>
          <cell r="DR48">
            <v>0</v>
          </cell>
          <cell r="DS48">
            <v>0</v>
          </cell>
          <cell r="DT48">
            <v>0</v>
          </cell>
          <cell r="DU48">
            <v>0</v>
          </cell>
          <cell r="DV48">
            <v>0</v>
          </cell>
          <cell r="DW48">
            <v>0</v>
          </cell>
          <cell r="DX48">
            <v>0</v>
          </cell>
          <cell r="DY48">
            <v>0</v>
          </cell>
          <cell r="DZ48">
            <v>0</v>
          </cell>
          <cell r="EB48">
            <v>0</v>
          </cell>
          <cell r="ED48">
            <v>0</v>
          </cell>
          <cell r="EE48">
            <v>0</v>
          </cell>
          <cell r="EF48">
            <v>0</v>
          </cell>
          <cell r="EG48">
            <v>0</v>
          </cell>
          <cell r="EH48">
            <v>0</v>
          </cell>
          <cell r="EI48">
            <v>0</v>
          </cell>
          <cell r="EJ48">
            <v>0</v>
          </cell>
          <cell r="EK48">
            <v>0</v>
          </cell>
          <cell r="EL48">
            <v>0</v>
          </cell>
          <cell r="EM48">
            <v>0</v>
          </cell>
          <cell r="EN48">
            <v>0</v>
          </cell>
          <cell r="EO48">
            <v>29313</v>
          </cell>
          <cell r="EP48">
            <v>1081891</v>
          </cell>
          <cell r="EQ48">
            <v>1081891</v>
          </cell>
          <cell r="ER48">
            <v>7.7481177275838471</v>
          </cell>
          <cell r="ES48">
            <v>2.7488021902806299</v>
          </cell>
          <cell r="ET48" t="str">
            <v>Let to LGI West GmbH for 10 years commencing 1 May 2008.</v>
          </cell>
          <cell r="EU48">
            <v>0</v>
          </cell>
          <cell r="EW48" t="str">
            <v>Warehouse</v>
          </cell>
          <cell r="EX48">
            <v>23825</v>
          </cell>
          <cell r="EY48">
            <v>36</v>
          </cell>
          <cell r="EZ48">
            <v>857700</v>
          </cell>
          <cell r="FB48" t="str">
            <v>Office</v>
          </cell>
          <cell r="FC48">
            <v>564</v>
          </cell>
          <cell r="FD48">
            <v>72</v>
          </cell>
          <cell r="FE48">
            <v>40608</v>
          </cell>
          <cell r="FG48" t="str">
            <v>Mezzanine</v>
          </cell>
          <cell r="FH48">
            <v>4924</v>
          </cell>
          <cell r="FI48">
            <v>24</v>
          </cell>
          <cell r="FJ48">
            <v>118176</v>
          </cell>
          <cell r="FL48">
            <v>0</v>
          </cell>
          <cell r="FM48">
            <v>0</v>
          </cell>
          <cell r="FN48">
            <v>0</v>
          </cell>
          <cell r="FO48">
            <v>0</v>
          </cell>
          <cell r="FQ48">
            <v>0</v>
          </cell>
          <cell r="FR48">
            <v>0</v>
          </cell>
          <cell r="FS48">
            <v>0</v>
          </cell>
          <cell r="FT48">
            <v>0</v>
          </cell>
          <cell r="FV48">
            <v>29313</v>
          </cell>
          <cell r="FW48">
            <v>34.676901033671065</v>
          </cell>
          <cell r="FX48">
            <v>1016484</v>
          </cell>
          <cell r="FY48">
            <v>1016484</v>
          </cell>
          <cell r="FZ48">
            <v>-6.0456182739296288E-2</v>
          </cell>
          <cell r="GB48">
            <v>29313</v>
          </cell>
          <cell r="GC48">
            <v>2.7094226682724969E-2</v>
          </cell>
          <cell r="GD48">
            <v>10164.84</v>
          </cell>
          <cell r="GE48">
            <v>9.3954381726070371E-3</v>
          </cell>
          <cell r="GF48">
            <v>0</v>
          </cell>
          <cell r="GG48">
            <v>0</v>
          </cell>
          <cell r="GH48">
            <v>0</v>
          </cell>
          <cell r="GI48">
            <v>0</v>
          </cell>
          <cell r="GJ48">
            <v>0</v>
          </cell>
          <cell r="GK48">
            <v>0</v>
          </cell>
          <cell r="GL48">
            <v>0</v>
          </cell>
          <cell r="GM48">
            <v>0</v>
          </cell>
          <cell r="GN48">
            <v>39478</v>
          </cell>
          <cell r="GO48">
            <v>3.6489812744537109E-2</v>
          </cell>
          <cell r="GP48">
            <v>39478</v>
          </cell>
          <cell r="GR48">
            <v>40359</v>
          </cell>
          <cell r="GS48">
            <v>1081891</v>
          </cell>
          <cell r="GT48">
            <v>1042413</v>
          </cell>
          <cell r="GU48">
            <v>1016484</v>
          </cell>
          <cell r="GV48">
            <v>8.3349000000000011</v>
          </cell>
          <cell r="GW48">
            <v>7.8120000000000003</v>
          </cell>
          <cell r="GX48">
            <v>7.9</v>
          </cell>
          <cell r="GY48">
            <v>12510000</v>
          </cell>
          <cell r="GZ48">
            <v>0.06</v>
          </cell>
          <cell r="HA48">
            <v>11800000</v>
          </cell>
          <cell r="HC48">
            <v>40451</v>
          </cell>
          <cell r="HD48">
            <v>1081891</v>
          </cell>
          <cell r="HE48">
            <v>1042413</v>
          </cell>
          <cell r="HF48">
            <v>1016484</v>
          </cell>
          <cell r="HG48">
            <v>8.3354999999999997</v>
          </cell>
          <cell r="HH48">
            <v>7.8124000000000002</v>
          </cell>
          <cell r="HI48">
            <v>7.9</v>
          </cell>
          <cell r="HJ48">
            <v>12510000</v>
          </cell>
          <cell r="HK48">
            <v>0.06</v>
          </cell>
          <cell r="HL48">
            <v>11800000</v>
          </cell>
          <cell r="HN48">
            <v>3300000</v>
          </cell>
          <cell r="HO48">
            <v>49.080119577018607</v>
          </cell>
          <cell r="HP48">
            <v>9210000</v>
          </cell>
          <cell r="HQ48">
            <v>39692</v>
          </cell>
          <cell r="HR48" t="str">
            <v>A modern single let logistics warehouse with break option in 2013 with a break penalty of 6 months rent.  The valuation assumes that the tenant does not exercise the break considering the penalty liable. No expiry void. No change since Q2 2010.</v>
          </cell>
          <cell r="HT48" t="str">
            <v>photoWetzlar1.jpg</v>
          </cell>
          <cell r="HU48" t="str">
            <v>.jpg</v>
          </cell>
          <cell r="HV48" t="str">
            <v>Wetzlar1</v>
          </cell>
          <cell r="HW48" t="str">
            <v>planWetzlar1.jpg</v>
          </cell>
          <cell r="HX48" t="str">
            <v>.jpg</v>
          </cell>
          <cell r="HY48" t="str">
            <v>Wetzlar1</v>
          </cell>
          <cell r="IB48">
            <v>14670000</v>
          </cell>
          <cell r="IC48">
            <v>14670000</v>
          </cell>
          <cell r="ID48">
            <v>12900000</v>
          </cell>
          <cell r="IE48">
            <v>12900000</v>
          </cell>
          <cell r="IF48">
            <v>12510000</v>
          </cell>
          <cell r="IM48" t="str">
            <v>yes</v>
          </cell>
        </row>
        <row r="49">
          <cell r="A49">
            <v>29</v>
          </cell>
          <cell r="B49" t="str">
            <v>29, Hungary, Budapest-Gyál Dist.Ctr. #4</v>
          </cell>
          <cell r="C49" t="str">
            <v>bud00114</v>
          </cell>
          <cell r="D49" t="str">
            <v>Budapest-Gyál Dist.Ctr. #4</v>
          </cell>
          <cell r="E49" t="str">
            <v>hrsz. 7100</v>
          </cell>
          <cell r="F49" t="str">
            <v>Gyál</v>
          </cell>
          <cell r="G49" t="str">
            <v>2360</v>
          </cell>
          <cell r="H49" t="str">
            <v>Hungary</v>
          </cell>
          <cell r="I49" t="str">
            <v>hu007</v>
          </cell>
          <cell r="J49" t="str">
            <v>ProLogis Hungary Four Kft</v>
          </cell>
          <cell r="K49" t="str">
            <v xml:space="preserve">A modern rectangular logistics warehouse constructed in 2007 and accommodating a total area of 14,132 sq m.  Steel frame warehouse, incorporating offices and mezzanine areas with a solid concrete floor. The exterior is clad with insulated corrugated metal panels (vertical orientation) and the building has a 10.00 metre clear height interior at secondary beams, offering a 13 metre overall building height. </v>
          </cell>
          <cell r="L49">
            <v>2007</v>
          </cell>
          <cell r="M49">
            <v>20</v>
          </cell>
          <cell r="N49">
            <v>694.4</v>
          </cell>
          <cell r="O49">
            <v>10</v>
          </cell>
          <cell r="P49" t="str">
            <v>Yes</v>
          </cell>
          <cell r="Q49" t="str">
            <v>Freehold</v>
          </cell>
          <cell r="S49">
            <v>34625</v>
          </cell>
          <cell r="T49">
            <v>0.40109747292418774</v>
          </cell>
          <cell r="V49" t="str">
            <v>ProLogis Park Gyál is situated 18 km southeast of the centre of Budapest the Capital of Hungary, adjacent to the M5 motorway and 5 km from the M5-M0 Junction. The M5 leads south towards Serbia and Romania. There is direct motorway access via the Gyál junction, which is the last toll free junction on the M5 leaving Budapest.</v>
          </cell>
          <cell r="W49" t="str">
            <v>A modern rectangular logistics warehouse.  ProLogis Park Gyál is situated 18 km southeast of the centre of Budapest the Capital of Hungary, adjacent to the M5 motorway and 5 km from the M5-M0 Junction. The M5 leads south towards Serbia and Romania. There is direct motorway access via the Gyál junction, which is the last toll free junction on the M5 leaving Budapest.</v>
          </cell>
          <cell r="Y49" t="str">
            <v>Euro</v>
          </cell>
          <cell r="Z49" t="str">
            <v>€</v>
          </cell>
          <cell r="AA49" t="str">
            <v>Land &amp; Buildings</v>
          </cell>
          <cell r="AB49" t="str">
            <v>Sauflon CL Kft</v>
          </cell>
          <cell r="AC49" t="str">
            <v>Pharmaceuticals</v>
          </cell>
          <cell r="AD49">
            <v>13666</v>
          </cell>
          <cell r="AE49">
            <v>39356</v>
          </cell>
          <cell r="AF49">
            <v>43889</v>
          </cell>
          <cell r="AG49">
            <v>42277</v>
          </cell>
          <cell r="AH49">
            <v>9.4127310061601648</v>
          </cell>
          <cell r="AI49">
            <v>4.9993155373032172</v>
          </cell>
          <cell r="AJ49">
            <v>629658.72</v>
          </cell>
          <cell r="AK49">
            <v>46.074836821308352</v>
          </cell>
          <cell r="AL49">
            <v>0</v>
          </cell>
          <cell r="AM49">
            <v>41375</v>
          </cell>
          <cell r="AO49" t="str">
            <v>Vacant</v>
          </cell>
          <cell r="AQ49">
            <v>95</v>
          </cell>
          <cell r="AU49">
            <v>0</v>
          </cell>
          <cell r="AV49">
            <v>0</v>
          </cell>
          <cell r="AW49">
            <v>0</v>
          </cell>
          <cell r="AX49">
            <v>0</v>
          </cell>
          <cell r="AY49">
            <v>0</v>
          </cell>
          <cell r="AZ49">
            <v>0</v>
          </cell>
          <cell r="BB49" t="str">
            <v>Etelkiraly Kft</v>
          </cell>
          <cell r="BC49" t="str">
            <v>Other</v>
          </cell>
          <cell r="BD49">
            <v>52</v>
          </cell>
          <cell r="BE49">
            <v>40148</v>
          </cell>
          <cell r="BF49">
            <v>40512</v>
          </cell>
          <cell r="BG49">
            <v>40512</v>
          </cell>
          <cell r="BH49">
            <v>0.16700889801505817</v>
          </cell>
          <cell r="BI49">
            <v>0.16700889801505817</v>
          </cell>
          <cell r="BJ49">
            <v>4680</v>
          </cell>
          <cell r="BK49">
            <v>90</v>
          </cell>
          <cell r="BL49">
            <v>-1638</v>
          </cell>
          <cell r="BM49">
            <v>0</v>
          </cell>
          <cell r="BO49" t="str">
            <v>ECO Magyarország Logisztikai Kft.</v>
          </cell>
          <cell r="BP49" t="str">
            <v>3PL/Warehousing/Transportation</v>
          </cell>
          <cell r="BQ49">
            <v>66</v>
          </cell>
          <cell r="BR49">
            <v>40283</v>
          </cell>
          <cell r="BS49">
            <v>0</v>
          </cell>
          <cell r="BT49">
            <v>0</v>
          </cell>
          <cell r="BU49">
            <v>0</v>
          </cell>
          <cell r="BV49">
            <v>0</v>
          </cell>
          <cell r="BW49">
            <v>6336</v>
          </cell>
          <cell r="BX49">
            <v>96</v>
          </cell>
          <cell r="BY49">
            <v>0</v>
          </cell>
          <cell r="BZ49">
            <v>0</v>
          </cell>
          <cell r="CB49" t="str">
            <v>   Truck Force One Szállítmányozó Kft.</v>
          </cell>
          <cell r="CC49" t="str">
            <v>   3PL/Warehousing/Transportation</v>
          </cell>
          <cell r="CD49">
            <v>9</v>
          </cell>
          <cell r="CE49">
            <v>40301</v>
          </cell>
          <cell r="CF49">
            <v>0</v>
          </cell>
          <cell r="CG49">
            <v>0</v>
          </cell>
          <cell r="CH49">
            <v>0</v>
          </cell>
          <cell r="CI49">
            <v>0</v>
          </cell>
          <cell r="CJ49">
            <v>864</v>
          </cell>
          <cell r="CK49">
            <v>96</v>
          </cell>
          <cell r="CL49">
            <v>0</v>
          </cell>
          <cell r="CM49">
            <v>0</v>
          </cell>
          <cell r="CO49">
            <v>0</v>
          </cell>
          <cell r="CQ49">
            <v>0</v>
          </cell>
          <cell r="CR49">
            <v>0</v>
          </cell>
          <cell r="CS49">
            <v>0</v>
          </cell>
          <cell r="CT49">
            <v>0</v>
          </cell>
          <cell r="CU49">
            <v>0</v>
          </cell>
          <cell r="CV49">
            <v>0</v>
          </cell>
          <cell r="CW49">
            <v>0</v>
          </cell>
          <cell r="CX49">
            <v>0</v>
          </cell>
          <cell r="CY49">
            <v>0</v>
          </cell>
          <cell r="CZ49">
            <v>0</v>
          </cell>
          <cell r="DB49">
            <v>0</v>
          </cell>
          <cell r="DD49">
            <v>0</v>
          </cell>
          <cell r="DE49">
            <v>0</v>
          </cell>
          <cell r="DF49">
            <v>0</v>
          </cell>
          <cell r="DG49">
            <v>0</v>
          </cell>
          <cell r="DH49">
            <v>0</v>
          </cell>
          <cell r="DI49">
            <v>0</v>
          </cell>
          <cell r="DJ49">
            <v>0</v>
          </cell>
          <cell r="DK49">
            <v>0</v>
          </cell>
          <cell r="DL49">
            <v>0</v>
          </cell>
          <cell r="DM49">
            <v>0</v>
          </cell>
          <cell r="DO49">
            <v>0</v>
          </cell>
          <cell r="DQ49">
            <v>0</v>
          </cell>
          <cell r="DR49">
            <v>0</v>
          </cell>
          <cell r="DS49">
            <v>0</v>
          </cell>
          <cell r="DT49">
            <v>0</v>
          </cell>
          <cell r="DU49">
            <v>0</v>
          </cell>
          <cell r="DV49">
            <v>0</v>
          </cell>
          <cell r="DW49">
            <v>0</v>
          </cell>
          <cell r="DX49">
            <v>0</v>
          </cell>
          <cell r="DY49">
            <v>0</v>
          </cell>
          <cell r="DZ49">
            <v>0</v>
          </cell>
          <cell r="EB49">
            <v>0</v>
          </cell>
          <cell r="ED49">
            <v>0</v>
          </cell>
          <cell r="EE49">
            <v>0</v>
          </cell>
          <cell r="EF49">
            <v>0</v>
          </cell>
          <cell r="EG49">
            <v>0</v>
          </cell>
          <cell r="EH49">
            <v>0</v>
          </cell>
          <cell r="EI49">
            <v>0</v>
          </cell>
          <cell r="EJ49">
            <v>0</v>
          </cell>
          <cell r="EK49">
            <v>0</v>
          </cell>
          <cell r="EL49">
            <v>0</v>
          </cell>
          <cell r="EM49">
            <v>0</v>
          </cell>
          <cell r="EN49">
            <v>95</v>
          </cell>
          <cell r="EO49">
            <v>13888</v>
          </cell>
          <cell r="EP49">
            <v>681276</v>
          </cell>
          <cell r="EQ49">
            <v>681276</v>
          </cell>
          <cell r="ER49">
            <v>9.239644582459233</v>
          </cell>
          <cell r="ES49">
            <v>4.9079566448259992</v>
          </cell>
          <cell r="ET49" t="str">
            <v xml:space="preserve">Part let to Sauflon CL Kft for 12 years 11 months from 1 March 2007 with a break option as at 1 October 2015, part let to Etelkiraly Kft for 1 year from 2 November 2009 and part let to ECO Magyarország Logisztikai Kft. For 1 year from 15 April 2010.  </v>
          </cell>
          <cell r="EW49" t="str">
            <v>Warehouse</v>
          </cell>
          <cell r="EX49">
            <v>13200</v>
          </cell>
          <cell r="EY49">
            <v>39</v>
          </cell>
          <cell r="EZ49">
            <v>514800</v>
          </cell>
          <cell r="FB49" t="str">
            <v>Office</v>
          </cell>
          <cell r="FC49">
            <v>688</v>
          </cell>
          <cell r="FD49">
            <v>93</v>
          </cell>
          <cell r="FE49">
            <v>63984</v>
          </cell>
          <cell r="FJ49">
            <v>0</v>
          </cell>
          <cell r="FO49">
            <v>0</v>
          </cell>
          <cell r="FT49">
            <v>0</v>
          </cell>
          <cell r="FV49">
            <v>13888</v>
          </cell>
          <cell r="FW49">
            <v>41.675115207373274</v>
          </cell>
          <cell r="FX49">
            <v>578784</v>
          </cell>
          <cell r="FY49">
            <v>578784</v>
          </cell>
          <cell r="FZ49">
            <v>-0.15044123086678526</v>
          </cell>
          <cell r="GB49">
            <v>6812.76</v>
          </cell>
          <cell r="GC49">
            <v>0.01</v>
          </cell>
          <cell r="GE49">
            <v>0</v>
          </cell>
          <cell r="GG49">
            <v>0</v>
          </cell>
          <cell r="GI49">
            <v>0</v>
          </cell>
          <cell r="GJ49">
            <v>570</v>
          </cell>
          <cell r="GK49">
            <v>8.3666531625948952E-4</v>
          </cell>
          <cell r="GM49">
            <v>0</v>
          </cell>
          <cell r="GN49">
            <v>7383</v>
          </cell>
          <cell r="GO49">
            <v>1.0837017596392651E-2</v>
          </cell>
          <cell r="GP49">
            <v>7383</v>
          </cell>
          <cell r="GR49">
            <v>40359</v>
          </cell>
          <cell r="GS49">
            <v>681276</v>
          </cell>
          <cell r="GT49">
            <v>673839</v>
          </cell>
          <cell r="GU49">
            <v>618384</v>
          </cell>
          <cell r="GV49">
            <v>9.0678000000000001</v>
          </cell>
          <cell r="GW49">
            <v>8.2384000000000004</v>
          </cell>
          <cell r="GX49">
            <v>8.6847000000000012</v>
          </cell>
          <cell r="GY49">
            <v>7430000</v>
          </cell>
          <cell r="GZ49">
            <v>1.7999999999999999E-2</v>
          </cell>
          <cell r="HA49">
            <v>7300000</v>
          </cell>
          <cell r="HC49">
            <v>40451</v>
          </cell>
          <cell r="HD49">
            <v>681276</v>
          </cell>
          <cell r="HE49">
            <v>673893</v>
          </cell>
          <cell r="HF49">
            <v>578784</v>
          </cell>
          <cell r="HG49">
            <v>9.3229000000000006</v>
          </cell>
          <cell r="HH49">
            <v>7.9271000000000003</v>
          </cell>
          <cell r="HI49">
            <v>8.5533000000000001</v>
          </cell>
          <cell r="HJ49">
            <v>7230000</v>
          </cell>
          <cell r="HK49">
            <v>1.7999999999999999E-2</v>
          </cell>
          <cell r="HL49">
            <v>7100000</v>
          </cell>
          <cell r="HN49">
            <v>1600000</v>
          </cell>
          <cell r="HO49">
            <v>46.209386281588451</v>
          </cell>
          <cell r="HP49">
            <v>5630000</v>
          </cell>
          <cell r="HQ49">
            <v>40132</v>
          </cell>
          <cell r="HR49" t="str">
            <v>A modern multi let logistics warehouse with a weighted average unexpired term of 4.91 years until the next break option.  Market rental values reduced from €42 per sq m to €39 per sq m for the warehouse.  4 to 8 month expiry voids with 6 month current void on vacant unit.  Initial yield improved to reflect increased overrent.</v>
          </cell>
          <cell r="HT49" t="str">
            <v>photoBudapest4.jpg</v>
          </cell>
          <cell r="HU49" t="str">
            <v>.jpg</v>
          </cell>
          <cell r="HV49" t="str">
            <v>Budapest4</v>
          </cell>
          <cell r="HW49" t="str">
            <v>planBuda.jpg</v>
          </cell>
          <cell r="HX49" t="str">
            <v>.jpg</v>
          </cell>
          <cell r="HY49" t="str">
            <v>Buda</v>
          </cell>
        </row>
        <row r="50">
          <cell r="A50">
            <v>30</v>
          </cell>
          <cell r="B50" t="str">
            <v>30, Hungary, Budapest-Gyál Dist.Ctr. #5</v>
          </cell>
          <cell r="C50" t="str">
            <v>bud00115</v>
          </cell>
          <cell r="D50" t="str">
            <v>Budapest-Gyál Dist.Ctr. #5</v>
          </cell>
          <cell r="E50" t="str">
            <v>hrsz. 7100</v>
          </cell>
          <cell r="F50" t="str">
            <v>Gyál</v>
          </cell>
          <cell r="G50" t="str">
            <v>2360</v>
          </cell>
          <cell r="H50" t="str">
            <v>Hungary</v>
          </cell>
          <cell r="I50" t="str">
            <v>hu008</v>
          </cell>
          <cell r="J50" t="str">
            <v>ProLogis Hungary Five Kft.</v>
          </cell>
          <cell r="K50" t="str">
            <v xml:space="preserve">A modern logistics warehouse completed in 2008 and accommodating a total floor area of 16,126 sq m.  The property is rectangular in shape and is a single storey concrete and steel frame warehouse, incorporating offices and a mezzanine level with a solid concrete floor.   The exterior is clad with insulated corrugated metal panels (vertical orientation). </v>
          </cell>
          <cell r="L50">
            <v>2008</v>
          </cell>
          <cell r="M50">
            <v>20</v>
          </cell>
          <cell r="N50">
            <v>806.3</v>
          </cell>
          <cell r="O50">
            <v>10</v>
          </cell>
          <cell r="P50" t="str">
            <v>Yes</v>
          </cell>
          <cell r="Q50" t="str">
            <v>Freehold</v>
          </cell>
          <cell r="R50">
            <v>0</v>
          </cell>
          <cell r="S50">
            <v>33792</v>
          </cell>
          <cell r="T50">
            <v>0.47721354166666669</v>
          </cell>
          <cell r="V50" t="str">
            <v xml:space="preserve">Prologis Park Budapest is situated 5 km southeast of Budapest the Capital of Hungary, close to the City of Gyal and the M5 highway.  This area is one of Budapest’s major distribution locations due to its strong infrastructure offering proximity to the national motorway network, principally the M0 and M5 orbital motorway.  Budapest’s international Ferihegy airport is approximately 5.5 km northeast and the City’s central business district is approximately 20 km northeast. </v>
          </cell>
          <cell r="W50" t="str">
            <v xml:space="preserve">A modern logistics warehouse.  Prologis Park Budapest is situated 5 km southeast of Budapest the Capital of Hungary, close to the City of Gyal and the M5 highway.  This area is one of Budapest’s major distribution locations due to its strong infrastructure offering proximity to the national motorway network, principally the M0 and M5 orbital motorway.  Budapest’s international Ferihegy airport is approximately 5.5 km northeast and the City’s central business district is approximately 20 km northeast. </v>
          </cell>
          <cell r="Y50" t="str">
            <v>Euro</v>
          </cell>
          <cell r="Z50" t="str">
            <v>€</v>
          </cell>
          <cell r="AA50" t="str">
            <v>Land &amp; Buildings</v>
          </cell>
          <cell r="AB50" t="str">
            <v>Cargo Partner Kft.</v>
          </cell>
          <cell r="AC50" t="str">
            <v>3PL/Warehousing/Transportation</v>
          </cell>
          <cell r="AD50">
            <v>16126</v>
          </cell>
          <cell r="AE50">
            <v>39539</v>
          </cell>
          <cell r="AF50">
            <v>42460</v>
          </cell>
          <cell r="AG50">
            <v>41364</v>
          </cell>
          <cell r="AH50">
            <v>5.5003422313483918</v>
          </cell>
          <cell r="AI50">
            <v>2.4996577686516086</v>
          </cell>
          <cell r="AJ50">
            <v>766829</v>
          </cell>
          <cell r="AK50">
            <v>47.552337839513825</v>
          </cell>
          <cell r="AL50">
            <v>0</v>
          </cell>
          <cell r="AM50">
            <v>0</v>
          </cell>
          <cell r="AO50">
            <v>0</v>
          </cell>
          <cell r="AQ50">
            <v>0</v>
          </cell>
          <cell r="AR50">
            <v>0</v>
          </cell>
          <cell r="AS50">
            <v>0</v>
          </cell>
          <cell r="AT50">
            <v>0</v>
          </cell>
          <cell r="AU50">
            <v>0</v>
          </cell>
          <cell r="AV50">
            <v>0</v>
          </cell>
          <cell r="AW50">
            <v>0</v>
          </cell>
          <cell r="AX50">
            <v>0</v>
          </cell>
          <cell r="AY50">
            <v>0</v>
          </cell>
          <cell r="AZ50">
            <v>0</v>
          </cell>
          <cell r="BB50">
            <v>0</v>
          </cell>
          <cell r="BD50">
            <v>0</v>
          </cell>
          <cell r="BE50">
            <v>0</v>
          </cell>
          <cell r="BF50">
            <v>0</v>
          </cell>
          <cell r="BG50">
            <v>0</v>
          </cell>
          <cell r="BH50">
            <v>0</v>
          </cell>
          <cell r="BI50">
            <v>0</v>
          </cell>
          <cell r="BJ50">
            <v>0</v>
          </cell>
          <cell r="BK50">
            <v>0</v>
          </cell>
          <cell r="BL50">
            <v>0</v>
          </cell>
          <cell r="BM50">
            <v>0</v>
          </cell>
          <cell r="BO50">
            <v>0</v>
          </cell>
          <cell r="BQ50">
            <v>0</v>
          </cell>
          <cell r="BR50">
            <v>0</v>
          </cell>
          <cell r="BS50">
            <v>0</v>
          </cell>
          <cell r="BT50">
            <v>0</v>
          </cell>
          <cell r="BU50">
            <v>0</v>
          </cell>
          <cell r="BV50">
            <v>0</v>
          </cell>
          <cell r="BW50">
            <v>0</v>
          </cell>
          <cell r="BX50">
            <v>0</v>
          </cell>
          <cell r="BY50">
            <v>0</v>
          </cell>
          <cell r="BZ50">
            <v>0</v>
          </cell>
          <cell r="CB50">
            <v>0</v>
          </cell>
          <cell r="CD50">
            <v>0</v>
          </cell>
          <cell r="CE50">
            <v>0</v>
          </cell>
          <cell r="CF50">
            <v>0</v>
          </cell>
          <cell r="CG50">
            <v>0</v>
          </cell>
          <cell r="CH50">
            <v>0</v>
          </cell>
          <cell r="CI50">
            <v>0</v>
          </cell>
          <cell r="CJ50">
            <v>0</v>
          </cell>
          <cell r="CK50">
            <v>0</v>
          </cell>
          <cell r="CL50">
            <v>0</v>
          </cell>
          <cell r="CM50">
            <v>0</v>
          </cell>
          <cell r="CO50">
            <v>0</v>
          </cell>
          <cell r="CQ50">
            <v>0</v>
          </cell>
          <cell r="CR50">
            <v>0</v>
          </cell>
          <cell r="CS50">
            <v>0</v>
          </cell>
          <cell r="CT50">
            <v>0</v>
          </cell>
          <cell r="CU50">
            <v>0</v>
          </cell>
          <cell r="CV50">
            <v>0</v>
          </cell>
          <cell r="CW50">
            <v>0</v>
          </cell>
          <cell r="CX50">
            <v>0</v>
          </cell>
          <cell r="CY50">
            <v>0</v>
          </cell>
          <cell r="CZ50">
            <v>0</v>
          </cell>
          <cell r="DB50">
            <v>0</v>
          </cell>
          <cell r="DD50">
            <v>0</v>
          </cell>
          <cell r="DE50">
            <v>0</v>
          </cell>
          <cell r="DF50">
            <v>0</v>
          </cell>
          <cell r="DG50">
            <v>0</v>
          </cell>
          <cell r="DH50">
            <v>0</v>
          </cell>
          <cell r="DI50">
            <v>0</v>
          </cell>
          <cell r="DJ50">
            <v>0</v>
          </cell>
          <cell r="DK50">
            <v>0</v>
          </cell>
          <cell r="DL50">
            <v>0</v>
          </cell>
          <cell r="DM50">
            <v>0</v>
          </cell>
          <cell r="DO50">
            <v>0</v>
          </cell>
          <cell r="DQ50">
            <v>0</v>
          </cell>
          <cell r="DR50">
            <v>0</v>
          </cell>
          <cell r="DS50">
            <v>0</v>
          </cell>
          <cell r="DT50">
            <v>0</v>
          </cell>
          <cell r="DU50">
            <v>0</v>
          </cell>
          <cell r="DV50">
            <v>0</v>
          </cell>
          <cell r="DW50">
            <v>0</v>
          </cell>
          <cell r="DX50">
            <v>0</v>
          </cell>
          <cell r="DY50">
            <v>0</v>
          </cell>
          <cell r="DZ50">
            <v>0</v>
          </cell>
          <cell r="EB50">
            <v>0</v>
          </cell>
          <cell r="ED50">
            <v>0</v>
          </cell>
          <cell r="EE50">
            <v>0</v>
          </cell>
          <cell r="EF50">
            <v>0</v>
          </cell>
          <cell r="EG50">
            <v>0</v>
          </cell>
          <cell r="EH50">
            <v>0</v>
          </cell>
          <cell r="EI50">
            <v>0</v>
          </cell>
          <cell r="EJ50">
            <v>0</v>
          </cell>
          <cell r="EK50">
            <v>0</v>
          </cell>
          <cell r="EL50">
            <v>0</v>
          </cell>
          <cell r="EM50">
            <v>0</v>
          </cell>
          <cell r="EN50">
            <v>0</v>
          </cell>
          <cell r="EO50">
            <v>16126</v>
          </cell>
          <cell r="EP50">
            <v>766829</v>
          </cell>
          <cell r="EQ50">
            <v>766829</v>
          </cell>
          <cell r="ER50">
            <v>5.5003422313483918</v>
          </cell>
          <cell r="ES50">
            <v>2.4996577686516086</v>
          </cell>
          <cell r="ET50" t="str">
            <v>Let to Cargo Partner for an 8 year term from 1 April 2008 with a break option as at 31 March 2013.</v>
          </cell>
          <cell r="EU50">
            <v>0</v>
          </cell>
          <cell r="EW50" t="str">
            <v>Warehouse</v>
          </cell>
          <cell r="EX50">
            <v>13228</v>
          </cell>
          <cell r="EY50">
            <v>39</v>
          </cell>
          <cell r="EZ50">
            <v>515892</v>
          </cell>
          <cell r="FB50" t="str">
            <v>Office</v>
          </cell>
          <cell r="FC50">
            <v>1277</v>
          </cell>
          <cell r="FD50">
            <v>93</v>
          </cell>
          <cell r="FE50">
            <v>118761</v>
          </cell>
          <cell r="FG50" t="str">
            <v>Mezzanine</v>
          </cell>
          <cell r="FH50">
            <v>1621</v>
          </cell>
          <cell r="FI50">
            <v>93</v>
          </cell>
          <cell r="FJ50">
            <v>150753</v>
          </cell>
          <cell r="FL50">
            <v>0</v>
          </cell>
          <cell r="FO50">
            <v>0</v>
          </cell>
          <cell r="FQ50">
            <v>0</v>
          </cell>
          <cell r="FT50">
            <v>0</v>
          </cell>
          <cell r="FV50">
            <v>16126</v>
          </cell>
          <cell r="FW50">
            <v>48.704328413741784</v>
          </cell>
          <cell r="FX50">
            <v>785406</v>
          </cell>
          <cell r="FY50">
            <v>785406</v>
          </cell>
          <cell r="FZ50">
            <v>2.4225740028089703E-2</v>
          </cell>
          <cell r="GB50">
            <v>7668.29</v>
          </cell>
          <cell r="GC50">
            <v>0.01</v>
          </cell>
          <cell r="GD50">
            <v>0</v>
          </cell>
          <cell r="GE50">
            <v>0</v>
          </cell>
          <cell r="GF50">
            <v>0</v>
          </cell>
          <cell r="GG50">
            <v>0</v>
          </cell>
          <cell r="GH50">
            <v>0</v>
          </cell>
          <cell r="GI50">
            <v>0</v>
          </cell>
          <cell r="GJ50">
            <v>0</v>
          </cell>
          <cell r="GK50">
            <v>0</v>
          </cell>
          <cell r="GL50">
            <v>0</v>
          </cell>
          <cell r="GM50">
            <v>0</v>
          </cell>
          <cell r="GN50">
            <v>7668</v>
          </cell>
          <cell r="GO50">
            <v>9.9996218192061077E-3</v>
          </cell>
          <cell r="GP50">
            <v>7668</v>
          </cell>
          <cell r="GR50">
            <v>40359</v>
          </cell>
          <cell r="GS50">
            <v>766829</v>
          </cell>
          <cell r="GT50">
            <v>759161</v>
          </cell>
          <cell r="GU50">
            <v>825090</v>
          </cell>
          <cell r="GV50">
            <v>8.7728000000000002</v>
          </cell>
          <cell r="GW50">
            <v>9.4393000000000011</v>
          </cell>
          <cell r="GX50">
            <v>9.0353000000000012</v>
          </cell>
          <cell r="GY50">
            <v>8650000</v>
          </cell>
          <cell r="GZ50">
            <v>1.7999999999999999E-2</v>
          </cell>
          <cell r="HA50">
            <v>8500000</v>
          </cell>
          <cell r="HC50">
            <v>40451</v>
          </cell>
          <cell r="HD50">
            <v>766829</v>
          </cell>
          <cell r="HE50">
            <v>759161</v>
          </cell>
          <cell r="HF50">
            <v>785406</v>
          </cell>
          <cell r="HG50">
            <v>9.0942000000000007</v>
          </cell>
          <cell r="HH50">
            <v>9.3145000000000007</v>
          </cell>
          <cell r="HI50">
            <v>9.0090000000000003</v>
          </cell>
          <cell r="HJ50">
            <v>8350000</v>
          </cell>
          <cell r="HK50">
            <v>1.7999999999999999E-2</v>
          </cell>
          <cell r="HL50">
            <v>8200000</v>
          </cell>
          <cell r="HN50">
            <v>1352000</v>
          </cell>
          <cell r="HO50">
            <v>40.009469696969695</v>
          </cell>
          <cell r="HP50">
            <v>6998000</v>
          </cell>
          <cell r="HQ50">
            <v>39479</v>
          </cell>
          <cell r="HR50" t="str">
            <v>A logistics warehouse forming part of ProLogis Park Budapest.  Let to Cargo Partner for a further 2.5 years until the next break option.  Equivalent yield maintained at 9.0%.  6 month expiry void.  Market rental values reduced from €42 per sq m to €39 per sq m for the warehouse.</v>
          </cell>
          <cell r="HT50" t="str">
            <v>photoBuda5.jpg</v>
          </cell>
          <cell r="HU50" t="str">
            <v>.jpg</v>
          </cell>
          <cell r="HV50" t="str">
            <v>Buda5</v>
          </cell>
          <cell r="HW50" t="str">
            <v>planBuda.jpg</v>
          </cell>
          <cell r="HX50" t="str">
            <v>.jpg</v>
          </cell>
          <cell r="HY50" t="str">
            <v>Buda</v>
          </cell>
          <cell r="IA50">
            <v>11100000</v>
          </cell>
          <cell r="IB50">
            <v>9830000</v>
          </cell>
          <cell r="IC50">
            <v>9830000</v>
          </cell>
          <cell r="ID50">
            <v>9830000</v>
          </cell>
          <cell r="IE50">
            <v>9830000</v>
          </cell>
          <cell r="IF50">
            <v>8350000</v>
          </cell>
        </row>
        <row r="51">
          <cell r="A51">
            <v>31</v>
          </cell>
          <cell r="B51" t="str">
            <v>31, Hungary, Budapest-Gyál Dist.Ctr. #6</v>
          </cell>
          <cell r="C51" t="str">
            <v>bud00106</v>
          </cell>
          <cell r="D51" t="str">
            <v>Budapest-Gyál Dist.Ctr. #6</v>
          </cell>
          <cell r="E51" t="str">
            <v>hrsz 7100</v>
          </cell>
          <cell r="F51" t="str">
            <v>Gyal</v>
          </cell>
          <cell r="G51" t="str">
            <v>2360</v>
          </cell>
          <cell r="H51" t="str">
            <v>Hungary</v>
          </cell>
          <cell r="I51" t="str">
            <v>hu009</v>
          </cell>
          <cell r="J51" t="str">
            <v>ProLogis Hungary Six Kft.</v>
          </cell>
          <cell r="K51" t="str">
            <v xml:space="preserve">A modern logatics warehouse constructed in 2006 and accommodating a total floor area of 19,584 sq m.  The property is rectangular in shape and is a single storey concrete and steel frame warehouse, incorporating offices and a mezzanine level with a solid concrete floor.  The exterior is clad with insulated corrugated metal panels (vertical orientation)  and the building has a 10.00 metre clear height and 23 loading doors.  </v>
          </cell>
          <cell r="L51">
            <v>2006</v>
          </cell>
          <cell r="M51">
            <v>23</v>
          </cell>
          <cell r="N51">
            <v>851.47826086956525</v>
          </cell>
          <cell r="O51">
            <v>10</v>
          </cell>
          <cell r="P51" t="str">
            <v>Yes</v>
          </cell>
          <cell r="Q51" t="str">
            <v>Freehold</v>
          </cell>
          <cell r="R51">
            <v>0</v>
          </cell>
          <cell r="S51">
            <v>44750</v>
          </cell>
          <cell r="T51">
            <v>0.43763128491620112</v>
          </cell>
          <cell r="V51" t="str">
            <v xml:space="preserve">Prologis Park Budapest is situated 5 km southeast of Budapest the Capital of Hungary, close to the City of Gyal and the M5 highway.  This area is one of Budapest’s major distribution locations due to its strong infrastructure offering proximity to the national motorway network, principally the M0 and M5 orbital motorway.  Budapest’s international Ferihegy airport is approximately 5.5 km northeast and the City’s central business district is approximately 20 km northeast. </v>
          </cell>
          <cell r="W51" t="str">
            <v xml:space="preserve">A modern logatics warehouse.   Prologis Park Budapest is situated 5 km southeast of Budapest the Capital of Hungary, close to the City of Gyal and the M5 highway.  This area is one of Budapest’s major distribution locations due to its strong infrastructure offering proximity to the national motorway network, principally the M0 and M5 orbital motorway.  Budapest’s international Ferihegy airport is approximately 5.5 km northeast and the City’s central business district is approximately 20 km northeast. </v>
          </cell>
          <cell r="Y51" t="str">
            <v>Euro</v>
          </cell>
          <cell r="Z51" t="str">
            <v>€</v>
          </cell>
          <cell r="AA51" t="str">
            <v>Land &amp; Buildings</v>
          </cell>
          <cell r="AB51" t="str">
            <v>Diebold Self Service Solutions Sarl.</v>
          </cell>
          <cell r="AC51" t="str">
            <v>Electrical/Mechanical</v>
          </cell>
          <cell r="AD51">
            <v>19584</v>
          </cell>
          <cell r="AE51">
            <v>38875</v>
          </cell>
          <cell r="AF51">
            <v>42527</v>
          </cell>
          <cell r="AG51">
            <v>41431</v>
          </cell>
          <cell r="AH51">
            <v>5.6837782340862422</v>
          </cell>
          <cell r="AI51">
            <v>2.6830937713894594</v>
          </cell>
          <cell r="AJ51">
            <v>1068430.1200000001</v>
          </cell>
          <cell r="AK51">
            <v>54.556276552287585</v>
          </cell>
          <cell r="AL51">
            <v>0</v>
          </cell>
          <cell r="AM51">
            <v>0</v>
          </cell>
          <cell r="AO51">
            <v>0</v>
          </cell>
          <cell r="AQ51">
            <v>0</v>
          </cell>
          <cell r="AR51">
            <v>0</v>
          </cell>
          <cell r="AS51">
            <v>0</v>
          </cell>
          <cell r="AT51">
            <v>0</v>
          </cell>
          <cell r="AU51">
            <v>0</v>
          </cell>
          <cell r="AV51">
            <v>0</v>
          </cell>
          <cell r="AW51">
            <v>0</v>
          </cell>
          <cell r="AX51">
            <v>0</v>
          </cell>
          <cell r="AY51">
            <v>0</v>
          </cell>
          <cell r="AZ51">
            <v>0</v>
          </cell>
          <cell r="BB51">
            <v>0</v>
          </cell>
          <cell r="BD51">
            <v>0</v>
          </cell>
          <cell r="BE51">
            <v>0</v>
          </cell>
          <cell r="BF51">
            <v>0</v>
          </cell>
          <cell r="BG51">
            <v>0</v>
          </cell>
          <cell r="BH51">
            <v>0</v>
          </cell>
          <cell r="BI51">
            <v>0</v>
          </cell>
          <cell r="BJ51">
            <v>0</v>
          </cell>
          <cell r="BK51">
            <v>0</v>
          </cell>
          <cell r="BL51">
            <v>0</v>
          </cell>
          <cell r="BM51">
            <v>0</v>
          </cell>
          <cell r="BO51">
            <v>0</v>
          </cell>
          <cell r="BQ51">
            <v>0</v>
          </cell>
          <cell r="BR51">
            <v>0</v>
          </cell>
          <cell r="BS51">
            <v>0</v>
          </cell>
          <cell r="BT51">
            <v>0</v>
          </cell>
          <cell r="BU51">
            <v>0</v>
          </cell>
          <cell r="BV51">
            <v>0</v>
          </cell>
          <cell r="BW51">
            <v>0</v>
          </cell>
          <cell r="BX51">
            <v>0</v>
          </cell>
          <cell r="BY51">
            <v>0</v>
          </cell>
          <cell r="BZ51">
            <v>0</v>
          </cell>
          <cell r="CB51">
            <v>0</v>
          </cell>
          <cell r="CD51">
            <v>0</v>
          </cell>
          <cell r="CE51">
            <v>0</v>
          </cell>
          <cell r="CF51">
            <v>0</v>
          </cell>
          <cell r="CG51">
            <v>0</v>
          </cell>
          <cell r="CH51">
            <v>0</v>
          </cell>
          <cell r="CI51">
            <v>0</v>
          </cell>
          <cell r="CJ51">
            <v>0</v>
          </cell>
          <cell r="CK51">
            <v>0</v>
          </cell>
          <cell r="CL51">
            <v>0</v>
          </cell>
          <cell r="CM51">
            <v>0</v>
          </cell>
          <cell r="CO51">
            <v>0</v>
          </cell>
          <cell r="CQ51">
            <v>0</v>
          </cell>
          <cell r="CR51">
            <v>0</v>
          </cell>
          <cell r="CS51">
            <v>0</v>
          </cell>
          <cell r="CT51">
            <v>0</v>
          </cell>
          <cell r="CU51">
            <v>0</v>
          </cell>
          <cell r="CV51">
            <v>0</v>
          </cell>
          <cell r="CW51">
            <v>0</v>
          </cell>
          <cell r="CX51">
            <v>0</v>
          </cell>
          <cell r="CY51">
            <v>0</v>
          </cell>
          <cell r="CZ51">
            <v>0</v>
          </cell>
          <cell r="DB51">
            <v>0</v>
          </cell>
          <cell r="DD51">
            <v>0</v>
          </cell>
          <cell r="DE51">
            <v>0</v>
          </cell>
          <cell r="DF51">
            <v>0</v>
          </cell>
          <cell r="DG51">
            <v>0</v>
          </cell>
          <cell r="DH51">
            <v>0</v>
          </cell>
          <cell r="DI51">
            <v>0</v>
          </cell>
          <cell r="DJ51">
            <v>0</v>
          </cell>
          <cell r="DK51">
            <v>0</v>
          </cell>
          <cell r="DL51">
            <v>0</v>
          </cell>
          <cell r="DM51">
            <v>0</v>
          </cell>
          <cell r="DO51">
            <v>0</v>
          </cell>
          <cell r="DQ51">
            <v>0</v>
          </cell>
          <cell r="DR51">
            <v>0</v>
          </cell>
          <cell r="DS51">
            <v>0</v>
          </cell>
          <cell r="DT51">
            <v>0</v>
          </cell>
          <cell r="DU51">
            <v>0</v>
          </cell>
          <cell r="DV51">
            <v>0</v>
          </cell>
          <cell r="DW51">
            <v>0</v>
          </cell>
          <cell r="DX51">
            <v>0</v>
          </cell>
          <cell r="DY51">
            <v>0</v>
          </cell>
          <cell r="DZ51">
            <v>0</v>
          </cell>
          <cell r="EB51">
            <v>0</v>
          </cell>
          <cell r="ED51">
            <v>0</v>
          </cell>
          <cell r="EE51">
            <v>0</v>
          </cell>
          <cell r="EF51">
            <v>0</v>
          </cell>
          <cell r="EG51">
            <v>0</v>
          </cell>
          <cell r="EH51">
            <v>0</v>
          </cell>
          <cell r="EI51">
            <v>0</v>
          </cell>
          <cell r="EJ51">
            <v>0</v>
          </cell>
          <cell r="EK51">
            <v>0</v>
          </cell>
          <cell r="EL51">
            <v>0</v>
          </cell>
          <cell r="EM51">
            <v>0</v>
          </cell>
          <cell r="EN51">
            <v>0</v>
          </cell>
          <cell r="EO51">
            <v>19584</v>
          </cell>
          <cell r="EP51">
            <v>1068430</v>
          </cell>
          <cell r="EQ51">
            <v>1068430</v>
          </cell>
          <cell r="ER51">
            <v>5.6837782340862422</v>
          </cell>
          <cell r="ES51">
            <v>2.6830937713894594</v>
          </cell>
          <cell r="ET51" t="str">
            <v>Let to Diebold Self Service Solutions Sarl for 10 years from 7 June 2006 with a break option as at 6 June 2013.  Annual indexation on lease anniversary in line with European Harmonized Index of Consumer Prices.</v>
          </cell>
          <cell r="EW51" t="str">
            <v>Warehouse</v>
          </cell>
          <cell r="EX51">
            <v>17509</v>
          </cell>
          <cell r="EY51">
            <v>39</v>
          </cell>
          <cell r="EZ51">
            <v>682851</v>
          </cell>
          <cell r="FB51" t="str">
            <v>Office</v>
          </cell>
          <cell r="FC51">
            <v>2075</v>
          </cell>
          <cell r="FD51">
            <v>93</v>
          </cell>
          <cell r="FE51">
            <v>192975</v>
          </cell>
          <cell r="FG51">
            <v>0</v>
          </cell>
          <cell r="FJ51">
            <v>0</v>
          </cell>
          <cell r="FL51">
            <v>0</v>
          </cell>
          <cell r="FO51">
            <v>0</v>
          </cell>
          <cell r="FQ51">
            <v>0</v>
          </cell>
          <cell r="FT51">
            <v>0</v>
          </cell>
          <cell r="FV51">
            <v>19584</v>
          </cell>
          <cell r="FW51">
            <v>44.721507352941174</v>
          </cell>
          <cell r="FX51">
            <v>875826</v>
          </cell>
          <cell r="FY51">
            <v>875826</v>
          </cell>
          <cell r="FZ51">
            <v>-0.18026824405903991</v>
          </cell>
          <cell r="GB51">
            <v>10684.300000000001</v>
          </cell>
          <cell r="GC51">
            <v>0.01</v>
          </cell>
          <cell r="GD51">
            <v>0</v>
          </cell>
          <cell r="GE51">
            <v>0</v>
          </cell>
          <cell r="GF51">
            <v>0</v>
          </cell>
          <cell r="GG51">
            <v>0</v>
          </cell>
          <cell r="GH51">
            <v>0</v>
          </cell>
          <cell r="GI51">
            <v>0</v>
          </cell>
          <cell r="GJ51">
            <v>0</v>
          </cell>
          <cell r="GK51">
            <v>0</v>
          </cell>
          <cell r="GL51">
            <v>0</v>
          </cell>
          <cell r="GM51">
            <v>0</v>
          </cell>
          <cell r="GN51">
            <v>10684</v>
          </cell>
          <cell r="GO51">
            <v>9.999719214174068E-3</v>
          </cell>
          <cell r="GP51">
            <v>10684</v>
          </cell>
          <cell r="GR51">
            <v>40359</v>
          </cell>
          <cell r="GS51">
            <v>1068431</v>
          </cell>
          <cell r="GT51">
            <v>1057747</v>
          </cell>
          <cell r="GU51">
            <v>928353</v>
          </cell>
          <cell r="GV51">
            <v>9.9547000000000008</v>
          </cell>
          <cell r="GW51">
            <v>8.6496000000000013</v>
          </cell>
          <cell r="GX51">
            <v>8.7885000000000009</v>
          </cell>
          <cell r="GY51">
            <v>10590000</v>
          </cell>
          <cell r="GZ51">
            <v>1.7999999999999999E-2</v>
          </cell>
          <cell r="HA51">
            <v>10400000</v>
          </cell>
          <cell r="HC51">
            <v>40451</v>
          </cell>
          <cell r="HD51">
            <v>1068430</v>
          </cell>
          <cell r="HE51">
            <v>1057746</v>
          </cell>
          <cell r="HF51">
            <v>875826</v>
          </cell>
          <cell r="HG51">
            <v>10.2507</v>
          </cell>
          <cell r="HH51">
            <v>8.4028000000000009</v>
          </cell>
          <cell r="HI51">
            <v>8.7771000000000008</v>
          </cell>
          <cell r="HJ51">
            <v>10280000</v>
          </cell>
          <cell r="HK51">
            <v>1.7999999999999999E-2</v>
          </cell>
          <cell r="HL51">
            <v>10100000</v>
          </cell>
          <cell r="HN51">
            <v>2850000</v>
          </cell>
          <cell r="HO51">
            <v>63.687150837988824</v>
          </cell>
          <cell r="HP51">
            <v>7430000</v>
          </cell>
          <cell r="HQ51">
            <v>39263</v>
          </cell>
          <cell r="HR51" t="str">
            <v>A fully let logistics warehouse with 2.68 years remaining until the next break option.  Market rental values reduced from €42 per sq m to €39 per sq m for the warehouse.  4 month expiry void.   Initial yield improved to reflect increased overrent.</v>
          </cell>
          <cell r="HT51" t="str">
            <v>photoBuda6.jpg</v>
          </cell>
          <cell r="HU51" t="str">
            <v>.jpg</v>
          </cell>
          <cell r="HV51" t="str">
            <v>Buda6</v>
          </cell>
          <cell r="HW51" t="str">
            <v>planBuda.jpg</v>
          </cell>
          <cell r="HX51" t="str">
            <v>.jpg</v>
          </cell>
          <cell r="HY51" t="str">
            <v>Buda</v>
          </cell>
          <cell r="IA51">
            <v>14820000</v>
          </cell>
          <cell r="IB51">
            <v>14820000</v>
          </cell>
          <cell r="IC51">
            <v>14820000</v>
          </cell>
          <cell r="ID51">
            <v>14820000</v>
          </cell>
          <cell r="IE51">
            <v>11280000</v>
          </cell>
          <cell r="IF51">
            <v>10280000</v>
          </cell>
        </row>
        <row r="52">
          <cell r="A52">
            <v>32</v>
          </cell>
          <cell r="B52" t="str">
            <v>32, Hungary, Budapest-Gyál Dist.Ctr. #7</v>
          </cell>
          <cell r="C52" t="str">
            <v>bud00107</v>
          </cell>
          <cell r="D52" t="str">
            <v>Budapest-Gyál Dist.Ctr. #7</v>
          </cell>
          <cell r="E52" t="str">
            <v>hrsz. 7100</v>
          </cell>
          <cell r="F52" t="str">
            <v>Gyál</v>
          </cell>
          <cell r="G52" t="str">
            <v>2360</v>
          </cell>
          <cell r="H52" t="str">
            <v>Hungary</v>
          </cell>
          <cell r="I52" t="str">
            <v>hu010</v>
          </cell>
          <cell r="J52" t="str">
            <v>ProLogis Hungary Seven Kft.</v>
          </cell>
          <cell r="K52" t="str">
            <v xml:space="preserve">A modern logatics warehouse constructed in 2006 and accommodating a total floor area of 20,793 sq m. The property is rectangular in shape and is a single storey concrete and steel frame warehouse, incorporating offices and a mezzanine level with a solid concrete floor.  The exterior is clad with insulated corrugated metal panels (vertical orientation)  and the building has a 10 m clear eaves height and 23 loading doors.  </v>
          </cell>
          <cell r="L52">
            <v>2007</v>
          </cell>
          <cell r="M52">
            <v>23</v>
          </cell>
          <cell r="N52">
            <v>904.04347826086962</v>
          </cell>
          <cell r="O52">
            <v>10</v>
          </cell>
          <cell r="P52" t="str">
            <v>Yes</v>
          </cell>
          <cell r="Q52" t="str">
            <v>Freehold</v>
          </cell>
          <cell r="R52">
            <v>0</v>
          </cell>
          <cell r="S52">
            <v>44750</v>
          </cell>
          <cell r="T52">
            <v>0.46464804469273741</v>
          </cell>
          <cell r="V52" t="str">
            <v xml:space="preserve">Prologis Park Budapest is situated 5 km southeast of Budapest the Capital of Hungary, close to the City of Gyal and the M5 highway.  This area is one of Budapest’s major distribution locations due to its strong infrastructure offering proximity to the national motorway network, principally the M0 and M5 orbital motorway.  Budapest’s international Ferihegy airport is approximately 5.5 km northeast and the City’s central business district is approximately 20 km northeast. </v>
          </cell>
          <cell r="W52" t="str">
            <v xml:space="preserve">A modern logatics warehouse.   Prologis Park Budapest is situated 5 km southeast of Budapest the Capital of Hungary, close to the City of Gyal and the M5 highway.  This area is one of Budapest’s major distribution locations due to its strong infrastructure offering proximity to the national motorway network, principally the M0 and M5 orbital motorway.  Budapest’s international Ferihegy airport is approximately 5.5 km northeast and the City’s central business district is approximately 20 km northeast. </v>
          </cell>
          <cell r="Y52" t="str">
            <v>Euro</v>
          </cell>
          <cell r="Z52" t="str">
            <v>€</v>
          </cell>
          <cell r="AA52" t="str">
            <v>Land &amp; Buildings</v>
          </cell>
          <cell r="AB52" t="str">
            <v>Wincanton Magyarország Logisztikai Kft.</v>
          </cell>
          <cell r="AC52" t="str">
            <v>3PL/Warehousing/Transportation</v>
          </cell>
          <cell r="AD52">
            <v>20485</v>
          </cell>
          <cell r="AE52">
            <v>39085</v>
          </cell>
          <cell r="AF52">
            <v>40990</v>
          </cell>
          <cell r="AG52">
            <v>40990</v>
          </cell>
          <cell r="AH52">
            <v>1.4757015742642026</v>
          </cell>
          <cell r="AI52">
            <v>1.4757015742642026</v>
          </cell>
          <cell r="AJ52">
            <v>784112</v>
          </cell>
          <cell r="AK52">
            <v>38.277373688064436</v>
          </cell>
          <cell r="AL52">
            <v>0</v>
          </cell>
          <cell r="AM52">
            <v>0</v>
          </cell>
          <cell r="AO52" t="str">
            <v>Iron Mountain Magyarország Kft.</v>
          </cell>
          <cell r="AP52" t="str">
            <v>Other</v>
          </cell>
          <cell r="AQ52">
            <v>308</v>
          </cell>
          <cell r="AR52">
            <v>39387</v>
          </cell>
          <cell r="AS52">
            <v>40482</v>
          </cell>
          <cell r="AT52">
            <v>40482</v>
          </cell>
          <cell r="AU52">
            <v>8.4873374401095145E-2</v>
          </cell>
          <cell r="AV52">
            <v>8.4873374401095145E-2</v>
          </cell>
          <cell r="AW52">
            <v>30903</v>
          </cell>
          <cell r="AX52">
            <v>100.33441558441558</v>
          </cell>
          <cell r="AY52">
            <v>0</v>
          </cell>
          <cell r="AZ52">
            <v>0</v>
          </cell>
          <cell r="BB52">
            <v>0</v>
          </cell>
          <cell r="BD52">
            <v>0</v>
          </cell>
          <cell r="BE52">
            <v>0</v>
          </cell>
          <cell r="BF52">
            <v>0</v>
          </cell>
          <cell r="BG52">
            <v>0</v>
          </cell>
          <cell r="BH52">
            <v>0</v>
          </cell>
          <cell r="BI52">
            <v>0</v>
          </cell>
          <cell r="BJ52">
            <v>0</v>
          </cell>
          <cell r="BK52">
            <v>0</v>
          </cell>
          <cell r="BL52">
            <v>0</v>
          </cell>
          <cell r="BM52">
            <v>0</v>
          </cell>
          <cell r="BO52">
            <v>0</v>
          </cell>
          <cell r="BQ52">
            <v>0</v>
          </cell>
          <cell r="BR52">
            <v>0</v>
          </cell>
          <cell r="BS52">
            <v>0</v>
          </cell>
          <cell r="BT52">
            <v>0</v>
          </cell>
          <cell r="BU52">
            <v>0</v>
          </cell>
          <cell r="BV52">
            <v>0</v>
          </cell>
          <cell r="BW52">
            <v>0</v>
          </cell>
          <cell r="BX52">
            <v>0</v>
          </cell>
          <cell r="BY52">
            <v>0</v>
          </cell>
          <cell r="BZ52">
            <v>0</v>
          </cell>
          <cell r="CB52">
            <v>0</v>
          </cell>
          <cell r="CD52">
            <v>0</v>
          </cell>
          <cell r="CE52">
            <v>0</v>
          </cell>
          <cell r="CF52">
            <v>0</v>
          </cell>
          <cell r="CG52">
            <v>0</v>
          </cell>
          <cell r="CH52">
            <v>0</v>
          </cell>
          <cell r="CI52">
            <v>0</v>
          </cell>
          <cell r="CJ52">
            <v>0</v>
          </cell>
          <cell r="CK52">
            <v>0</v>
          </cell>
          <cell r="CL52">
            <v>0</v>
          </cell>
          <cell r="CM52">
            <v>0</v>
          </cell>
          <cell r="CO52">
            <v>0</v>
          </cell>
          <cell r="CQ52">
            <v>0</v>
          </cell>
          <cell r="CR52">
            <v>0</v>
          </cell>
          <cell r="CS52">
            <v>0</v>
          </cell>
          <cell r="CT52">
            <v>0</v>
          </cell>
          <cell r="CU52">
            <v>0</v>
          </cell>
          <cell r="CV52">
            <v>0</v>
          </cell>
          <cell r="CW52">
            <v>0</v>
          </cell>
          <cell r="CX52">
            <v>0</v>
          </cell>
          <cell r="CY52">
            <v>0</v>
          </cell>
          <cell r="CZ52">
            <v>0</v>
          </cell>
          <cell r="DB52">
            <v>0</v>
          </cell>
          <cell r="DD52">
            <v>0</v>
          </cell>
          <cell r="DE52">
            <v>0</v>
          </cell>
          <cell r="DF52">
            <v>0</v>
          </cell>
          <cell r="DG52">
            <v>0</v>
          </cell>
          <cell r="DH52">
            <v>0</v>
          </cell>
          <cell r="DI52">
            <v>0</v>
          </cell>
          <cell r="DJ52">
            <v>0</v>
          </cell>
          <cell r="DK52">
            <v>0</v>
          </cell>
          <cell r="DL52">
            <v>0</v>
          </cell>
          <cell r="DM52">
            <v>0</v>
          </cell>
          <cell r="DO52">
            <v>0</v>
          </cell>
          <cell r="DQ52">
            <v>0</v>
          </cell>
          <cell r="DR52">
            <v>0</v>
          </cell>
          <cell r="DS52">
            <v>0</v>
          </cell>
          <cell r="DT52">
            <v>0</v>
          </cell>
          <cell r="DU52">
            <v>0</v>
          </cell>
          <cell r="DV52">
            <v>0</v>
          </cell>
          <cell r="DW52">
            <v>0</v>
          </cell>
          <cell r="DX52">
            <v>0</v>
          </cell>
          <cell r="DY52">
            <v>0</v>
          </cell>
          <cell r="DZ52">
            <v>0</v>
          </cell>
          <cell r="EB52">
            <v>0</v>
          </cell>
          <cell r="ED52">
            <v>0</v>
          </cell>
          <cell r="EE52">
            <v>0</v>
          </cell>
          <cell r="EF52">
            <v>0</v>
          </cell>
          <cell r="EG52">
            <v>0</v>
          </cell>
          <cell r="EH52">
            <v>0</v>
          </cell>
          <cell r="EI52">
            <v>0</v>
          </cell>
          <cell r="EJ52">
            <v>0</v>
          </cell>
          <cell r="EK52">
            <v>0</v>
          </cell>
          <cell r="EL52">
            <v>0</v>
          </cell>
          <cell r="EM52">
            <v>0</v>
          </cell>
          <cell r="EN52">
            <v>0</v>
          </cell>
          <cell r="EO52">
            <v>20793</v>
          </cell>
          <cell r="EP52">
            <v>815015</v>
          </cell>
          <cell r="EQ52">
            <v>815015</v>
          </cell>
          <cell r="ER52">
            <v>1.4229654112974233</v>
          </cell>
          <cell r="ES52">
            <v>1.4229654112974233</v>
          </cell>
          <cell r="ET52" t="str">
            <v xml:space="preserve">Part let to Wincanton Magyarorszag for 5 years 2 months from 3 January 2007 and part let to Iron Mountain for 3 years from 1 November 2007.  Annual indexation on lease anniversary in line with European Harmonized Index of Consumer prices. </v>
          </cell>
          <cell r="EU52">
            <v>0</v>
          </cell>
          <cell r="EW52" t="str">
            <v>Warehouse</v>
          </cell>
          <cell r="EX52">
            <v>17691</v>
          </cell>
          <cell r="EY52">
            <v>39</v>
          </cell>
          <cell r="EZ52">
            <v>689949</v>
          </cell>
          <cell r="FB52" t="str">
            <v>Office</v>
          </cell>
          <cell r="FC52">
            <v>726</v>
          </cell>
          <cell r="FD52">
            <v>93</v>
          </cell>
          <cell r="FE52">
            <v>67518</v>
          </cell>
          <cell r="FG52" t="str">
            <v>Mezzanine</v>
          </cell>
          <cell r="FH52">
            <v>2376</v>
          </cell>
          <cell r="FI52">
            <v>39</v>
          </cell>
          <cell r="FJ52">
            <v>92664</v>
          </cell>
          <cell r="FL52">
            <v>0</v>
          </cell>
          <cell r="FO52">
            <v>0</v>
          </cell>
          <cell r="FQ52">
            <v>0</v>
          </cell>
          <cell r="FT52">
            <v>0</v>
          </cell>
          <cell r="FV52">
            <v>20793</v>
          </cell>
          <cell r="FW52">
            <v>40.885442216130429</v>
          </cell>
          <cell r="FX52">
            <v>850131</v>
          </cell>
          <cell r="FY52">
            <v>850131</v>
          </cell>
          <cell r="FZ52">
            <v>4.3086323564596969E-2</v>
          </cell>
          <cell r="GB52">
            <v>8150.1500000000005</v>
          </cell>
          <cell r="GC52">
            <v>0.01</v>
          </cell>
          <cell r="GD52">
            <v>0</v>
          </cell>
          <cell r="GE52">
            <v>0</v>
          </cell>
          <cell r="GF52">
            <v>0</v>
          </cell>
          <cell r="GG52">
            <v>0</v>
          </cell>
          <cell r="GH52">
            <v>0</v>
          </cell>
          <cell r="GI52">
            <v>0</v>
          </cell>
          <cell r="GJ52">
            <v>0</v>
          </cell>
          <cell r="GK52">
            <v>0</v>
          </cell>
          <cell r="GL52">
            <v>0</v>
          </cell>
          <cell r="GM52">
            <v>0</v>
          </cell>
          <cell r="GN52">
            <v>8150</v>
          </cell>
          <cell r="GO52">
            <v>9.99981595430759E-3</v>
          </cell>
          <cell r="GP52">
            <v>8150</v>
          </cell>
          <cell r="GR52">
            <v>40359</v>
          </cell>
          <cell r="GS52">
            <v>815015</v>
          </cell>
          <cell r="GT52">
            <v>806865</v>
          </cell>
          <cell r="GU52">
            <v>910332</v>
          </cell>
          <cell r="GV52">
            <v>8.6154000000000011</v>
          </cell>
          <cell r="GW52">
            <v>9.6230000000000011</v>
          </cell>
          <cell r="GX52">
            <v>9.2385999999999999</v>
          </cell>
          <cell r="GY52">
            <v>9370000</v>
          </cell>
          <cell r="GZ52">
            <v>1.7999999999999999E-2</v>
          </cell>
          <cell r="HA52">
            <v>9200000</v>
          </cell>
          <cell r="HC52">
            <v>40451</v>
          </cell>
          <cell r="HD52">
            <v>815015</v>
          </cell>
          <cell r="HE52">
            <v>806865</v>
          </cell>
          <cell r="HF52">
            <v>850131</v>
          </cell>
          <cell r="HG52">
            <v>8.9053000000000004</v>
          </cell>
          <cell r="HH52">
            <v>9.2889999999999997</v>
          </cell>
          <cell r="HI52">
            <v>9.0164000000000009</v>
          </cell>
          <cell r="HJ52">
            <v>9060000</v>
          </cell>
          <cell r="HK52">
            <v>1.7999999999999999E-2</v>
          </cell>
          <cell r="HL52">
            <v>8900000</v>
          </cell>
          <cell r="HN52">
            <v>2480000</v>
          </cell>
          <cell r="HO52">
            <v>55.418994413407823</v>
          </cell>
          <cell r="HP52">
            <v>6580000</v>
          </cell>
          <cell r="HQ52">
            <v>39263</v>
          </cell>
          <cell r="HR52" t="str">
            <v>A fully let logistics warehouse with a short weighted average lease term of 1.42 years.  Wincanton break option removed however contract rental reduced from €987,250 per annum to €784,112 per annum.  Market rental values reduced from €42 per sq m to €39 per sq m for the warehouse.  3 to 4 month expiry void.   Initial yield improved to reflect increased overrent.</v>
          </cell>
          <cell r="HT52" t="str">
            <v>photoBuda7.jpg</v>
          </cell>
          <cell r="HU52" t="str">
            <v>.jpg</v>
          </cell>
          <cell r="HV52" t="str">
            <v>Buda7</v>
          </cell>
          <cell r="HW52" t="str">
            <v>planBuda.jpg</v>
          </cell>
          <cell r="HX52" t="str">
            <v>.jpg</v>
          </cell>
          <cell r="HY52" t="str">
            <v>Buda</v>
          </cell>
          <cell r="IA52">
            <v>13360000</v>
          </cell>
          <cell r="IB52">
            <v>13360000</v>
          </cell>
          <cell r="IC52">
            <v>13360000</v>
          </cell>
          <cell r="ID52">
            <v>13360000</v>
          </cell>
          <cell r="IE52">
            <v>10280000</v>
          </cell>
          <cell r="IF52">
            <v>9060000</v>
          </cell>
        </row>
        <row r="53">
          <cell r="A53">
            <v>33</v>
          </cell>
          <cell r="B53" t="str">
            <v>33, Hungary, Harbor Park #L</v>
          </cell>
          <cell r="C53" t="str">
            <v>bud00416</v>
          </cell>
          <cell r="D53" t="str">
            <v>Harbor Park #L</v>
          </cell>
          <cell r="E53" t="str">
            <v>Campona u.1.</v>
          </cell>
          <cell r="F53" t="str">
            <v>Budapest</v>
          </cell>
          <cell r="G53" t="str">
            <v>1225</v>
          </cell>
          <cell r="H53" t="str">
            <v>Hungary</v>
          </cell>
          <cell r="I53" t="str">
            <v>hu031</v>
          </cell>
          <cell r="J53" t="str">
            <v>ProLogis Hungary Seventeen Kft</v>
          </cell>
          <cell r="K53" t="str">
            <v xml:space="preserve">Building L comprises a modern logatics warehouse constructed in 2008 and accommodating a total floor area of 28,925 sq m. The property features concrete and steel frame constuction with warehouses and offices over ground and first floor.  The warehouse is heated with sprinkers and fire detection system. </v>
          </cell>
          <cell r="L53">
            <v>2008</v>
          </cell>
          <cell r="M53">
            <v>29</v>
          </cell>
          <cell r="N53">
            <v>994.75862068965512</v>
          </cell>
          <cell r="O53">
            <v>10</v>
          </cell>
          <cell r="P53" t="str">
            <v>Yes</v>
          </cell>
          <cell r="Q53" t="str">
            <v>Freehold</v>
          </cell>
          <cell r="R53">
            <v>0</v>
          </cell>
          <cell r="S53">
            <v>57334</v>
          </cell>
          <cell r="T53">
            <v>0.50315694003558098</v>
          </cell>
          <cell r="V53" t="str">
            <v>Harbor Park is located in the industrial-commercial area of district XXII, at the south-western gateway of Budapest, approximately 12 km from central Budapest.  The property has strong road network connections and can be accessed directly from AutoRoute M6 (E73) which continues towards the City of Pecs (southwest Hungary) and into Croatia.  The M0 Ring Road, which encircles the City of Budapest, is within 2.5 km of the site, providing easy access to the M1, M7 and M5 highways.</v>
          </cell>
          <cell r="W53" t="str">
            <v>Building L comprises a modern logistics warehouse.  Harbor Park is located in the industrial-commercial area of district XXII, at the south-western gateway of Budapest, approximately 12 km from central Budapest.  The property has strong road network connections and can be accessed directly from AutoRoute M6 (E73) which continues towards the City of Pecs (southwest Hungary) and into Croatia.  The M0 Ring Road, which encircles the City of Budapest, is within 2.5 km of the site, providing easy access to the M1, M7 and M5 highways.</v>
          </cell>
          <cell r="Y53" t="str">
            <v>Euro</v>
          </cell>
          <cell r="Z53" t="str">
            <v>€</v>
          </cell>
          <cell r="AA53" t="str">
            <v>Land &amp; Buildings</v>
          </cell>
          <cell r="AB53" t="str">
            <v>Unilever Magyarország Kereskedelmi Kft.</v>
          </cell>
          <cell r="AC53" t="str">
            <v>Consumer Packaged Goods</v>
          </cell>
          <cell r="AD53">
            <v>27533</v>
          </cell>
          <cell r="AE53">
            <v>39476</v>
          </cell>
          <cell r="AF53">
            <v>40631</v>
          </cell>
          <cell r="AG53">
            <v>40631</v>
          </cell>
          <cell r="AH53">
            <v>0.49281314168377821</v>
          </cell>
          <cell r="AI53">
            <v>0.49281314168377821</v>
          </cell>
          <cell r="AJ53">
            <v>1311168</v>
          </cell>
          <cell r="AK53">
            <v>47.621690335234085</v>
          </cell>
          <cell r="AL53">
            <v>0</v>
          </cell>
          <cell r="AM53">
            <v>23613</v>
          </cell>
          <cell r="AO53" t="str">
            <v>PLD International Incorporated</v>
          </cell>
          <cell r="AP53" t="str">
            <v>Other</v>
          </cell>
          <cell r="AQ53">
            <v>1315</v>
          </cell>
          <cell r="AR53">
            <v>39624</v>
          </cell>
          <cell r="AS53">
            <v>41302</v>
          </cell>
          <cell r="AT53">
            <v>41302</v>
          </cell>
          <cell r="AU53">
            <v>2.3299110198494182</v>
          </cell>
          <cell r="AV53">
            <v>2.3299110198494182</v>
          </cell>
          <cell r="AW53">
            <v>114547</v>
          </cell>
          <cell r="AX53">
            <v>87.107984790874525</v>
          </cell>
          <cell r="AY53">
            <v>0</v>
          </cell>
          <cell r="AZ53">
            <v>0</v>
          </cell>
          <cell r="BB53">
            <v>0</v>
          </cell>
          <cell r="BD53">
            <v>0</v>
          </cell>
          <cell r="BE53">
            <v>0</v>
          </cell>
          <cell r="BF53">
            <v>0</v>
          </cell>
          <cell r="BG53">
            <v>0</v>
          </cell>
          <cell r="BH53">
            <v>0</v>
          </cell>
          <cell r="BI53">
            <v>0</v>
          </cell>
          <cell r="BJ53">
            <v>0</v>
          </cell>
          <cell r="BK53">
            <v>0</v>
          </cell>
          <cell r="BL53">
            <v>0</v>
          </cell>
          <cell r="BM53">
            <v>0</v>
          </cell>
          <cell r="BO53">
            <v>0</v>
          </cell>
          <cell r="BQ53">
            <v>0</v>
          </cell>
          <cell r="BR53">
            <v>0</v>
          </cell>
          <cell r="BS53">
            <v>0</v>
          </cell>
          <cell r="BT53">
            <v>0</v>
          </cell>
          <cell r="BU53">
            <v>0</v>
          </cell>
          <cell r="BV53">
            <v>0</v>
          </cell>
          <cell r="BW53">
            <v>0</v>
          </cell>
          <cell r="BX53">
            <v>0</v>
          </cell>
          <cell r="BY53">
            <v>0</v>
          </cell>
          <cell r="BZ53">
            <v>0</v>
          </cell>
          <cell r="CB53">
            <v>0</v>
          </cell>
          <cell r="CD53">
            <v>0</v>
          </cell>
          <cell r="CE53">
            <v>0</v>
          </cell>
          <cell r="CF53">
            <v>0</v>
          </cell>
          <cell r="CG53">
            <v>0</v>
          </cell>
          <cell r="CH53">
            <v>0</v>
          </cell>
          <cell r="CI53">
            <v>0</v>
          </cell>
          <cell r="CJ53">
            <v>0</v>
          </cell>
          <cell r="CK53">
            <v>0</v>
          </cell>
          <cell r="CL53">
            <v>0</v>
          </cell>
          <cell r="CM53">
            <v>0</v>
          </cell>
          <cell r="CO53">
            <v>0</v>
          </cell>
          <cell r="CQ53">
            <v>0</v>
          </cell>
          <cell r="CR53">
            <v>0</v>
          </cell>
          <cell r="CS53">
            <v>0</v>
          </cell>
          <cell r="CT53">
            <v>0</v>
          </cell>
          <cell r="CU53">
            <v>0</v>
          </cell>
          <cell r="CV53">
            <v>0</v>
          </cell>
          <cell r="CW53">
            <v>0</v>
          </cell>
          <cell r="CX53">
            <v>0</v>
          </cell>
          <cell r="CY53">
            <v>0</v>
          </cell>
          <cell r="CZ53">
            <v>0</v>
          </cell>
          <cell r="DB53">
            <v>0</v>
          </cell>
          <cell r="DD53">
            <v>0</v>
          </cell>
          <cell r="DE53">
            <v>0</v>
          </cell>
          <cell r="DF53">
            <v>0</v>
          </cell>
          <cell r="DG53">
            <v>0</v>
          </cell>
          <cell r="DH53">
            <v>0</v>
          </cell>
          <cell r="DI53">
            <v>0</v>
          </cell>
          <cell r="DJ53">
            <v>0</v>
          </cell>
          <cell r="DK53">
            <v>0</v>
          </cell>
          <cell r="DL53">
            <v>0</v>
          </cell>
          <cell r="DM53">
            <v>0</v>
          </cell>
          <cell r="DO53">
            <v>0</v>
          </cell>
          <cell r="DQ53">
            <v>0</v>
          </cell>
          <cell r="DR53">
            <v>0</v>
          </cell>
          <cell r="DS53">
            <v>0</v>
          </cell>
          <cell r="DT53">
            <v>0</v>
          </cell>
          <cell r="DU53">
            <v>0</v>
          </cell>
          <cell r="DV53">
            <v>0</v>
          </cell>
          <cell r="DW53">
            <v>0</v>
          </cell>
          <cell r="DX53">
            <v>0</v>
          </cell>
          <cell r="DY53">
            <v>0</v>
          </cell>
          <cell r="DZ53">
            <v>0</v>
          </cell>
          <cell r="EB53">
            <v>0</v>
          </cell>
          <cell r="ED53">
            <v>0</v>
          </cell>
          <cell r="EE53">
            <v>0</v>
          </cell>
          <cell r="EF53">
            <v>0</v>
          </cell>
          <cell r="EG53">
            <v>0</v>
          </cell>
          <cell r="EH53">
            <v>0</v>
          </cell>
          <cell r="EI53">
            <v>0</v>
          </cell>
          <cell r="EJ53">
            <v>0</v>
          </cell>
          <cell r="EK53">
            <v>0</v>
          </cell>
          <cell r="EL53">
            <v>0</v>
          </cell>
          <cell r="EM53">
            <v>0</v>
          </cell>
          <cell r="EN53">
            <v>0</v>
          </cell>
          <cell r="EO53">
            <v>28848</v>
          </cell>
          <cell r="EP53">
            <v>1449328</v>
          </cell>
          <cell r="EQ53">
            <v>1449328</v>
          </cell>
          <cell r="ER53">
            <v>0.64041210125861581</v>
          </cell>
          <cell r="ES53">
            <v>0.64041210125861581</v>
          </cell>
          <cell r="ET53" t="str">
            <v>Let to Unilever for 5 years from 28 January 2008 with tenant break option as at 29 January 2011.  Currently 1,392 sq m of office accommodation is vacant and is indemnified by Prologis Developments for 5 years from 25 June 2008. Unilever will vacate in March 2011. ProLogis are in discussion with the sub-tenant HOPI to take a 3 year lease at a reduced rent on 19,000 sq m. We have assumed a decreased rent for this period at €35 psm.</v>
          </cell>
          <cell r="EU53">
            <v>0</v>
          </cell>
          <cell r="EW53" t="str">
            <v>Warehouse</v>
          </cell>
          <cell r="EX53">
            <v>27043</v>
          </cell>
          <cell r="EY53">
            <v>39</v>
          </cell>
          <cell r="EZ53">
            <v>1054677</v>
          </cell>
          <cell r="FB53" t="str">
            <v>Office</v>
          </cell>
          <cell r="FC53">
            <v>1805</v>
          </cell>
          <cell r="FD53">
            <v>93</v>
          </cell>
          <cell r="FE53">
            <v>167865</v>
          </cell>
          <cell r="FG53">
            <v>0</v>
          </cell>
          <cell r="FJ53">
            <v>0</v>
          </cell>
          <cell r="FL53">
            <v>0</v>
          </cell>
          <cell r="FO53">
            <v>0</v>
          </cell>
          <cell r="FQ53">
            <v>0</v>
          </cell>
          <cell r="FT53">
            <v>0</v>
          </cell>
          <cell r="FV53">
            <v>28848</v>
          </cell>
          <cell r="FW53">
            <v>42.378743760399331</v>
          </cell>
          <cell r="FX53">
            <v>1222542</v>
          </cell>
          <cell r="FY53">
            <v>1222542</v>
          </cell>
          <cell r="FZ53">
            <v>-0.15647665676782618</v>
          </cell>
          <cell r="GB53">
            <v>12225.42</v>
          </cell>
          <cell r="GC53">
            <v>8.4352334323217378E-3</v>
          </cell>
          <cell r="GD53">
            <v>0</v>
          </cell>
          <cell r="GE53">
            <v>0</v>
          </cell>
          <cell r="GF53">
            <v>0</v>
          </cell>
          <cell r="GG53">
            <v>0</v>
          </cell>
          <cell r="GH53">
            <v>0</v>
          </cell>
          <cell r="GI53">
            <v>0</v>
          </cell>
          <cell r="GJ53">
            <v>0</v>
          </cell>
          <cell r="GK53">
            <v>0</v>
          </cell>
          <cell r="GL53">
            <v>0</v>
          </cell>
          <cell r="GM53">
            <v>0</v>
          </cell>
          <cell r="GN53">
            <v>12225</v>
          </cell>
          <cell r="GO53">
            <v>8.4349436428468923E-3</v>
          </cell>
          <cell r="GP53">
            <v>12225</v>
          </cell>
          <cell r="GR53">
            <v>40359</v>
          </cell>
          <cell r="GS53">
            <v>1449328</v>
          </cell>
          <cell r="GT53">
            <v>1436220</v>
          </cell>
          <cell r="GU53">
            <v>1310832</v>
          </cell>
          <cell r="GV53">
            <v>9.9351000000000003</v>
          </cell>
          <cell r="GW53">
            <v>8.9771000000000001</v>
          </cell>
          <cell r="GX53">
            <v>9.0129999999999999</v>
          </cell>
          <cell r="GY53">
            <v>14460000</v>
          </cell>
          <cell r="GZ53">
            <v>1.7999999999999999E-2</v>
          </cell>
          <cell r="HA53">
            <v>14200000</v>
          </cell>
          <cell r="HC53">
            <v>40451</v>
          </cell>
          <cell r="HD53">
            <v>1449328</v>
          </cell>
          <cell r="HE53">
            <v>1437103</v>
          </cell>
          <cell r="HF53">
            <v>1222542</v>
          </cell>
          <cell r="HG53">
            <v>10.944000000000001</v>
          </cell>
          <cell r="HH53">
            <v>9.2170000000000005</v>
          </cell>
          <cell r="HI53">
            <v>8.9684000000000008</v>
          </cell>
          <cell r="HJ53">
            <v>13130000</v>
          </cell>
          <cell r="HK53">
            <v>1.7999999999999999E-2</v>
          </cell>
          <cell r="HL53">
            <v>12900000</v>
          </cell>
          <cell r="HN53">
            <v>2650000</v>
          </cell>
          <cell r="HO53">
            <v>46.220392786130397</v>
          </cell>
          <cell r="HP53">
            <v>10480000</v>
          </cell>
          <cell r="HQ53">
            <v>39600</v>
          </cell>
          <cell r="HR53" t="str">
            <v xml:space="preserve">A modern logistics warehouse forming part of the Harbour Park Logistics Zone. Stepped rent for HOPI extension at €35 psm. Market rental values reduced from €42 per sq m to €39 per sq m for the warehouse. 4 month expiry void on PLD office area and 12 months void on the soon to be vacant warehouse. </v>
          </cell>
          <cell r="HT53" t="str">
            <v>photoHarbourL.jpg</v>
          </cell>
          <cell r="HU53" t="str">
            <v>.jpg</v>
          </cell>
          <cell r="HV53" t="str">
            <v>HarbourL</v>
          </cell>
          <cell r="HW53" t="str">
            <v>planHarbourL.jpg</v>
          </cell>
          <cell r="HX53" t="str">
            <v>.jpg</v>
          </cell>
          <cell r="HY53" t="str">
            <v>HarbourL</v>
          </cell>
          <cell r="IA53">
            <v>18950000</v>
          </cell>
          <cell r="IB53">
            <v>18950000</v>
          </cell>
          <cell r="IC53">
            <v>16070000</v>
          </cell>
          <cell r="ID53">
            <v>16070000</v>
          </cell>
          <cell r="IE53">
            <v>16070000</v>
          </cell>
          <cell r="IF53">
            <v>13130000</v>
          </cell>
        </row>
        <row r="54">
          <cell r="A54">
            <v>34</v>
          </cell>
          <cell r="B54" t="str">
            <v>34, Italy, Anagni Dist.Ctr. #1</v>
          </cell>
          <cell r="C54" t="str">
            <v>ana00101</v>
          </cell>
          <cell r="D54" t="str">
            <v>Anagni Dist.Ctr. #1</v>
          </cell>
          <cell r="E54" t="str">
            <v>Località Paduni - Strada Asi</v>
          </cell>
          <cell r="F54" t="str">
            <v>Anagni (Rome)</v>
          </cell>
          <cell r="G54" t="str">
            <v>03012</v>
          </cell>
          <cell r="H54" t="str">
            <v>Italy</v>
          </cell>
          <cell r="I54" t="str">
            <v>it063</v>
          </cell>
          <cell r="J54" t="str">
            <v>ProLogis Astra Srl</v>
          </cell>
          <cell r="K54" t="str">
            <v>A modern logistics warehouse constructed in 2006 and accommodating a total  floor area of 30,393 sq m including offices of 1,352 sq m.  The warehouse has a concrete frame structure and the perimeter walls are made of prefabricated concrete panels.</v>
          </cell>
          <cell r="L54">
            <v>2008</v>
          </cell>
          <cell r="M54">
            <v>42</v>
          </cell>
          <cell r="N54">
            <v>723.64285714285711</v>
          </cell>
          <cell r="O54">
            <v>10</v>
          </cell>
          <cell r="P54" t="str">
            <v>Yes</v>
          </cell>
          <cell r="Q54" t="str">
            <v>Freehold</v>
          </cell>
          <cell r="R54">
            <v>0</v>
          </cell>
          <cell r="S54">
            <v>68165</v>
          </cell>
          <cell r="T54">
            <v>0.44587398224895475</v>
          </cell>
          <cell r="V54" t="str">
            <v>Located within the industrial area of Anagni (Frosinone), approximately 70km far from Rome and 35km far from Frosinone. The industrial area is easily reachable from "Anagni-Fiuggi Terme" exit of A1 Milan-Naples motorway (far some 1km from the subject property).</v>
          </cell>
          <cell r="W54" t="str">
            <v>A modern logistics warehouse located within the industrial area of Anagni (Frosinone), approximately 70km far from Rome and 35km far from Frosinone. The industrial area is easily reachable from "Anagni-Fiuggi Terme" exit of A1 Milan-Naples motorway (far some 1km from the subject property).</v>
          </cell>
          <cell r="Y54" t="str">
            <v>Euro</v>
          </cell>
          <cell r="Z54" t="str">
            <v>€</v>
          </cell>
          <cell r="AA54" t="str">
            <v>Land &amp; Buildings</v>
          </cell>
          <cell r="AB54" t="str">
            <v>Ipercoop Tirreno S.p.A.</v>
          </cell>
          <cell r="AC54" t="str">
            <v>3PL/Warehousing/Transportation</v>
          </cell>
          <cell r="AD54">
            <v>30393</v>
          </cell>
          <cell r="AE54">
            <v>39562</v>
          </cell>
          <cell r="AF54">
            <v>44149</v>
          </cell>
          <cell r="AG54">
            <v>44149</v>
          </cell>
          <cell r="AH54">
            <v>10.124572210814511</v>
          </cell>
          <cell r="AI54">
            <v>10.124572210814511</v>
          </cell>
          <cell r="AJ54">
            <v>1313405</v>
          </cell>
          <cell r="AK54">
            <v>43.214062448590134</v>
          </cell>
          <cell r="AL54">
            <v>0</v>
          </cell>
          <cell r="AM54">
            <v>0</v>
          </cell>
          <cell r="AO54">
            <v>0</v>
          </cell>
          <cell r="AQ54">
            <v>0</v>
          </cell>
          <cell r="AR54">
            <v>0</v>
          </cell>
          <cell r="AS54">
            <v>0</v>
          </cell>
          <cell r="AT54">
            <v>0</v>
          </cell>
          <cell r="AU54">
            <v>0</v>
          </cell>
          <cell r="AV54">
            <v>0</v>
          </cell>
          <cell r="AW54">
            <v>0</v>
          </cell>
          <cell r="AX54">
            <v>0</v>
          </cell>
          <cell r="AY54">
            <v>0</v>
          </cell>
          <cell r="AZ54">
            <v>0</v>
          </cell>
          <cell r="BB54">
            <v>0</v>
          </cell>
          <cell r="BD54">
            <v>0</v>
          </cell>
          <cell r="BE54">
            <v>0</v>
          </cell>
          <cell r="BF54">
            <v>0</v>
          </cell>
          <cell r="BG54">
            <v>0</v>
          </cell>
          <cell r="BH54">
            <v>0</v>
          </cell>
          <cell r="BI54">
            <v>0</v>
          </cell>
          <cell r="BJ54">
            <v>0</v>
          </cell>
          <cell r="BK54">
            <v>0</v>
          </cell>
          <cell r="BL54">
            <v>0</v>
          </cell>
          <cell r="BM54">
            <v>0</v>
          </cell>
          <cell r="BO54">
            <v>0</v>
          </cell>
          <cell r="BQ54">
            <v>0</v>
          </cell>
          <cell r="BR54">
            <v>0</v>
          </cell>
          <cell r="BS54">
            <v>0</v>
          </cell>
          <cell r="BT54">
            <v>0</v>
          </cell>
          <cell r="BU54">
            <v>0</v>
          </cell>
          <cell r="BV54">
            <v>0</v>
          </cell>
          <cell r="BW54">
            <v>0</v>
          </cell>
          <cell r="BX54">
            <v>0</v>
          </cell>
          <cell r="BY54">
            <v>0</v>
          </cell>
          <cell r="BZ54">
            <v>0</v>
          </cell>
          <cell r="CB54">
            <v>0</v>
          </cell>
          <cell r="CD54">
            <v>0</v>
          </cell>
          <cell r="CE54">
            <v>0</v>
          </cell>
          <cell r="CF54">
            <v>0</v>
          </cell>
          <cell r="CG54">
            <v>0</v>
          </cell>
          <cell r="CH54">
            <v>0</v>
          </cell>
          <cell r="CI54">
            <v>0</v>
          </cell>
          <cell r="CJ54">
            <v>0</v>
          </cell>
          <cell r="CK54">
            <v>0</v>
          </cell>
          <cell r="CL54">
            <v>0</v>
          </cell>
          <cell r="CM54">
            <v>0</v>
          </cell>
          <cell r="CO54">
            <v>0</v>
          </cell>
          <cell r="CQ54">
            <v>0</v>
          </cell>
          <cell r="CR54">
            <v>0</v>
          </cell>
          <cell r="CS54">
            <v>0</v>
          </cell>
          <cell r="CT54">
            <v>0</v>
          </cell>
          <cell r="CU54">
            <v>0</v>
          </cell>
          <cell r="CV54">
            <v>0</v>
          </cell>
          <cell r="CW54">
            <v>0</v>
          </cell>
          <cell r="CX54">
            <v>0</v>
          </cell>
          <cell r="CY54">
            <v>0</v>
          </cell>
          <cell r="CZ54">
            <v>0</v>
          </cell>
          <cell r="DB54">
            <v>0</v>
          </cell>
          <cell r="DD54">
            <v>0</v>
          </cell>
          <cell r="DE54">
            <v>0</v>
          </cell>
          <cell r="DF54">
            <v>0</v>
          </cell>
          <cell r="DG54">
            <v>0</v>
          </cell>
          <cell r="DH54">
            <v>0</v>
          </cell>
          <cell r="DI54">
            <v>0</v>
          </cell>
          <cell r="DJ54">
            <v>0</v>
          </cell>
          <cell r="DK54">
            <v>0</v>
          </cell>
          <cell r="DL54">
            <v>0</v>
          </cell>
          <cell r="DM54">
            <v>0</v>
          </cell>
          <cell r="DO54">
            <v>0</v>
          </cell>
          <cell r="DQ54">
            <v>0</v>
          </cell>
          <cell r="DR54">
            <v>0</v>
          </cell>
          <cell r="DS54">
            <v>0</v>
          </cell>
          <cell r="DT54">
            <v>0</v>
          </cell>
          <cell r="DU54">
            <v>0</v>
          </cell>
          <cell r="DV54">
            <v>0</v>
          </cell>
          <cell r="DW54">
            <v>0</v>
          </cell>
          <cell r="DX54">
            <v>0</v>
          </cell>
          <cell r="DY54">
            <v>0</v>
          </cell>
          <cell r="DZ54">
            <v>0</v>
          </cell>
          <cell r="EB54">
            <v>0</v>
          </cell>
          <cell r="ED54">
            <v>0</v>
          </cell>
          <cell r="EE54">
            <v>0</v>
          </cell>
          <cell r="EF54">
            <v>0</v>
          </cell>
          <cell r="EG54">
            <v>0</v>
          </cell>
          <cell r="EH54">
            <v>0</v>
          </cell>
          <cell r="EI54">
            <v>0</v>
          </cell>
          <cell r="EJ54">
            <v>0</v>
          </cell>
          <cell r="EK54">
            <v>0</v>
          </cell>
          <cell r="EL54">
            <v>0</v>
          </cell>
          <cell r="EM54">
            <v>0</v>
          </cell>
          <cell r="EN54">
            <v>0</v>
          </cell>
          <cell r="EO54">
            <v>30393</v>
          </cell>
          <cell r="EP54">
            <v>1313405</v>
          </cell>
          <cell r="EQ54">
            <v>1313405</v>
          </cell>
          <cell r="ER54">
            <v>10.124572210814511</v>
          </cell>
          <cell r="ES54">
            <v>10.124572210814511</v>
          </cell>
          <cell r="ET54" t="str">
            <v>Let to Ipercoop Tirreno S.p.A. for 12 years 7 months from 24 April 2008. At the expiry date the lease is renewable for a further 6 years lease period. The first payment is due on 15 November 2008. The first break option will be on 14 November 2020.</v>
          </cell>
          <cell r="EU54">
            <v>0</v>
          </cell>
          <cell r="EW54" t="str">
            <v>Warehouse</v>
          </cell>
          <cell r="EX54">
            <v>29040</v>
          </cell>
          <cell r="EY54">
            <v>43</v>
          </cell>
          <cell r="EZ54">
            <v>1248720</v>
          </cell>
          <cell r="FB54" t="str">
            <v>Office</v>
          </cell>
          <cell r="FC54">
            <v>1353</v>
          </cell>
          <cell r="FD54">
            <v>43</v>
          </cell>
          <cell r="FE54">
            <v>58179</v>
          </cell>
          <cell r="FG54">
            <v>0</v>
          </cell>
          <cell r="FJ54">
            <v>0</v>
          </cell>
          <cell r="FL54">
            <v>0</v>
          </cell>
          <cell r="FO54">
            <v>0</v>
          </cell>
          <cell r="FQ54">
            <v>0</v>
          </cell>
          <cell r="FT54">
            <v>0</v>
          </cell>
          <cell r="FV54">
            <v>30393</v>
          </cell>
          <cell r="FW54">
            <v>43</v>
          </cell>
          <cell r="FX54">
            <v>1306899</v>
          </cell>
          <cell r="FY54">
            <v>1306899</v>
          </cell>
          <cell r="FZ54">
            <v>-4.9535367993878508E-3</v>
          </cell>
          <cell r="GB54">
            <v>13134.050000000001</v>
          </cell>
          <cell r="GC54">
            <v>0.01</v>
          </cell>
          <cell r="GD54">
            <v>13134.050000000001</v>
          </cell>
          <cell r="GE54">
            <v>0.01</v>
          </cell>
          <cell r="GF54">
            <v>65333</v>
          </cell>
          <cell r="GG54">
            <v>4.9743224671750144E-2</v>
          </cell>
          <cell r="GH54">
            <v>0</v>
          </cell>
          <cell r="GI54">
            <v>0</v>
          </cell>
          <cell r="GJ54">
            <v>6567.0250000000005</v>
          </cell>
          <cell r="GK54">
            <v>5.0000000000000001E-3</v>
          </cell>
          <cell r="GL54">
            <v>0</v>
          </cell>
          <cell r="GM54">
            <v>0</v>
          </cell>
          <cell r="GN54">
            <v>98168</v>
          </cell>
          <cell r="GO54">
            <v>7.4743129499278596E-2</v>
          </cell>
          <cell r="GP54">
            <v>98168</v>
          </cell>
          <cell r="GR54">
            <v>40359</v>
          </cell>
          <cell r="GS54">
            <v>1313405</v>
          </cell>
          <cell r="GT54">
            <v>1215237</v>
          </cell>
          <cell r="GU54">
            <v>1306899</v>
          </cell>
          <cell r="GV54">
            <v>6.7960000000000003</v>
          </cell>
          <cell r="GW54">
            <v>6.7605000000000004</v>
          </cell>
          <cell r="GX54">
            <v>6.7585000000000006</v>
          </cell>
          <cell r="GY54">
            <v>17880000</v>
          </cell>
          <cell r="GZ54">
            <v>5.5E-2</v>
          </cell>
          <cell r="HA54">
            <v>16950000</v>
          </cell>
          <cell r="HC54">
            <v>40451</v>
          </cell>
          <cell r="HD54">
            <v>1313405</v>
          </cell>
          <cell r="HE54">
            <v>1215237</v>
          </cell>
          <cell r="HF54">
            <v>1306899</v>
          </cell>
          <cell r="HG54">
            <v>6.7957000000000001</v>
          </cell>
          <cell r="HH54">
            <v>6.7603</v>
          </cell>
          <cell r="HI54">
            <v>6.7528000000000006</v>
          </cell>
          <cell r="HJ54">
            <v>17880000</v>
          </cell>
          <cell r="HK54">
            <v>5.5E-2</v>
          </cell>
          <cell r="HL54">
            <v>16950000</v>
          </cell>
          <cell r="HN54">
            <v>4200000</v>
          </cell>
          <cell r="HO54">
            <v>61.615198415609186</v>
          </cell>
          <cell r="HP54">
            <v>13680000</v>
          </cell>
          <cell r="HQ54">
            <v>39600</v>
          </cell>
          <cell r="HR54" t="str">
            <v>A modern logistics warehouse let to Ipercoop for a further 10.12 years.  6 month expiry void with 6 months rent free. No change since Q2 2010.</v>
          </cell>
          <cell r="HT54" t="str">
            <v>photoAnagni1.jpg</v>
          </cell>
          <cell r="HU54" t="str">
            <v>.jpg</v>
          </cell>
          <cell r="HV54" t="str">
            <v>Anagni1</v>
          </cell>
          <cell r="HW54" t="str">
            <v>planAnagni.jpg</v>
          </cell>
          <cell r="HX54" t="str">
            <v>.jpg</v>
          </cell>
          <cell r="HY54" t="str">
            <v>Anagni</v>
          </cell>
          <cell r="IA54">
            <v>21205500</v>
          </cell>
          <cell r="IB54">
            <v>21205500</v>
          </cell>
          <cell r="IC54">
            <v>18380000</v>
          </cell>
          <cell r="ID54">
            <v>18380000</v>
          </cell>
          <cell r="IE54">
            <v>18380000</v>
          </cell>
          <cell r="IF54">
            <v>17880000</v>
          </cell>
        </row>
        <row r="55">
          <cell r="A55">
            <v>35</v>
          </cell>
          <cell r="B55" t="str">
            <v>35, Italy, Bologna Park 2 Dist.Ctr. #1</v>
          </cell>
          <cell r="C55" t="str">
            <v>bol00301</v>
          </cell>
          <cell r="D55" t="str">
            <v>Bologna Park 2 Dist.Ctr. #1</v>
          </cell>
          <cell r="E55" t="str">
            <v>Via Henry Ford, 2</v>
          </cell>
          <cell r="F55" t="str">
            <v>Castel San Pietro (BO)</v>
          </cell>
          <cell r="G55" t="str">
            <v>40024</v>
          </cell>
          <cell r="H55" t="str">
            <v>Italy</v>
          </cell>
          <cell r="I55" t="str">
            <v>it053</v>
          </cell>
          <cell r="J55" t="str">
            <v>Prologis Italy XX S.r.l</v>
          </cell>
          <cell r="K55" t="str">
            <v xml:space="preserve">A logistics warehouse constructed in 2007 with associated offices providing a total gross lettable area of 21,707 m².  The property has an irregular layout and it is internally divided by fire prevention walls into three cells.   The warehouse has a concrete frame structure and has an internal clear height of approximately 10 metres. </v>
          </cell>
          <cell r="L55">
            <v>2006</v>
          </cell>
          <cell r="M55">
            <v>26</v>
          </cell>
          <cell r="N55">
            <v>834.88461538461536</v>
          </cell>
          <cell r="O55">
            <v>10</v>
          </cell>
          <cell r="P55" t="str">
            <v>Yes</v>
          </cell>
          <cell r="Q55" t="str">
            <v>Freehold</v>
          </cell>
          <cell r="S55">
            <v>32243</v>
          </cell>
          <cell r="T55">
            <v>0.6732313990633626</v>
          </cell>
          <cell r="V55" t="str">
            <v xml:space="preserve">Located in Via Henry Ford, between the two industrial districts of Poggio Piccolo/Ford and Cà Bianca, belonging to the Municipality of Castel San Pietro, Bologna.  The warehouse is situated approximately 30 km to the south-east of Bologna with the closest motorway exit of “Castel San Pietro Terme” of A14 Bologna-Taranto motorway, being some 1.5 km from the property.  Guglielmo Marconi Airport of Bologna and the port of Ravenna are respectively 35 km to the north-west and 75km to the east of the property.  </v>
          </cell>
          <cell r="W55" t="str">
            <v xml:space="preserve">A logistics warehouse located in Via Henry Ford, between the two industrial districts of Poggio Piccolo/Ford and Cà Bianca, belonging to the Municipality of Castel San Pietro, Bologna.  The warehouse is situated approximately 30 km to the south-east of Bologna with the closest motorway exit of “Castel San Pietro Terme” of A14 Bologna-Taranto motorway, being some 1.5 km from the property.  Guglielmo Marconi Airport of Bologna and the port of Ravenna are respectively 35 km to the north-west and 75km to the east of the property.  </v>
          </cell>
          <cell r="Y55" t="str">
            <v>Euro</v>
          </cell>
          <cell r="Z55" t="str">
            <v>€</v>
          </cell>
          <cell r="AA55" t="str">
            <v>Land &amp; Buildings</v>
          </cell>
          <cell r="AB55" t="str">
            <v>Ceva Logistics Italia srl</v>
          </cell>
          <cell r="AC55" t="str">
            <v>3PL/Warehousing/Transportation</v>
          </cell>
          <cell r="AD55">
            <v>14269</v>
          </cell>
          <cell r="AE55">
            <v>39342</v>
          </cell>
          <cell r="AF55">
            <v>41533</v>
          </cell>
          <cell r="AG55">
            <v>40877</v>
          </cell>
          <cell r="AH55">
            <v>2.9623545516769334</v>
          </cell>
          <cell r="AI55">
            <v>1.1663244353182751</v>
          </cell>
          <cell r="AJ55">
            <v>631734.31999999995</v>
          </cell>
          <cell r="AK55">
            <v>44.273202046394275</v>
          </cell>
          <cell r="AL55">
            <v>0</v>
          </cell>
          <cell r="AM55">
            <v>0</v>
          </cell>
          <cell r="AO55" t="str">
            <v>Albrea srl</v>
          </cell>
          <cell r="AP55" t="str">
            <v>Wholesale/Distributor</v>
          </cell>
          <cell r="AQ55">
            <v>7438</v>
          </cell>
          <cell r="AR55">
            <v>40148</v>
          </cell>
          <cell r="AS55">
            <v>44530</v>
          </cell>
          <cell r="AT55">
            <v>42338</v>
          </cell>
          <cell r="AU55">
            <v>11.167693360711841</v>
          </cell>
          <cell r="AV55">
            <v>5.1663244353182751</v>
          </cell>
          <cell r="AW55">
            <v>300000</v>
          </cell>
          <cell r="AX55">
            <v>40.333422963162143</v>
          </cell>
          <cell r="AY55">
            <v>0</v>
          </cell>
          <cell r="AZ55">
            <v>0</v>
          </cell>
          <cell r="BB55">
            <v>0</v>
          </cell>
          <cell r="BD55">
            <v>0</v>
          </cell>
          <cell r="BE55">
            <v>0</v>
          </cell>
          <cell r="BF55">
            <v>0</v>
          </cell>
          <cell r="BG55">
            <v>0</v>
          </cell>
          <cell r="BH55">
            <v>0</v>
          </cell>
          <cell r="BI55">
            <v>0</v>
          </cell>
          <cell r="BJ55">
            <v>0</v>
          </cell>
          <cell r="BK55">
            <v>0</v>
          </cell>
          <cell r="BL55">
            <v>0</v>
          </cell>
          <cell r="BM55">
            <v>0</v>
          </cell>
          <cell r="BO55">
            <v>0</v>
          </cell>
          <cell r="BQ55">
            <v>0</v>
          </cell>
          <cell r="BR55">
            <v>0</v>
          </cell>
          <cell r="BS55">
            <v>0</v>
          </cell>
          <cell r="BT55">
            <v>0</v>
          </cell>
          <cell r="BU55">
            <v>0</v>
          </cell>
          <cell r="BV55">
            <v>0</v>
          </cell>
          <cell r="BW55">
            <v>0</v>
          </cell>
          <cell r="BX55">
            <v>0</v>
          </cell>
          <cell r="BY55">
            <v>0</v>
          </cell>
          <cell r="BZ55">
            <v>0</v>
          </cell>
          <cell r="CB55">
            <v>0</v>
          </cell>
          <cell r="CD55">
            <v>0</v>
          </cell>
          <cell r="CE55">
            <v>0</v>
          </cell>
          <cell r="CF55">
            <v>0</v>
          </cell>
          <cell r="CG55">
            <v>0</v>
          </cell>
          <cell r="CH55">
            <v>0</v>
          </cell>
          <cell r="CI55">
            <v>0</v>
          </cell>
          <cell r="CJ55">
            <v>0</v>
          </cell>
          <cell r="CK55">
            <v>0</v>
          </cell>
          <cell r="CL55">
            <v>0</v>
          </cell>
          <cell r="CM55">
            <v>0</v>
          </cell>
          <cell r="CO55">
            <v>0</v>
          </cell>
          <cell r="CQ55">
            <v>0</v>
          </cell>
          <cell r="CR55">
            <v>0</v>
          </cell>
          <cell r="CS55">
            <v>0</v>
          </cell>
          <cell r="CT55">
            <v>0</v>
          </cell>
          <cell r="CU55">
            <v>0</v>
          </cell>
          <cell r="CV55">
            <v>0</v>
          </cell>
          <cell r="CW55">
            <v>0</v>
          </cell>
          <cell r="CX55">
            <v>0</v>
          </cell>
          <cell r="CY55">
            <v>0</v>
          </cell>
          <cell r="CZ55">
            <v>0</v>
          </cell>
          <cell r="DB55">
            <v>0</v>
          </cell>
          <cell r="DD55">
            <v>0</v>
          </cell>
          <cell r="DE55">
            <v>0</v>
          </cell>
          <cell r="DF55">
            <v>0</v>
          </cell>
          <cell r="DG55">
            <v>0</v>
          </cell>
          <cell r="DH55">
            <v>0</v>
          </cell>
          <cell r="DI55">
            <v>0</v>
          </cell>
          <cell r="DJ55">
            <v>0</v>
          </cell>
          <cell r="DK55">
            <v>0</v>
          </cell>
          <cell r="DL55">
            <v>0</v>
          </cell>
          <cell r="DM55">
            <v>0</v>
          </cell>
          <cell r="DO55">
            <v>0</v>
          </cell>
          <cell r="DQ55">
            <v>0</v>
          </cell>
          <cell r="DR55">
            <v>0</v>
          </cell>
          <cell r="DS55">
            <v>0</v>
          </cell>
          <cell r="DT55">
            <v>0</v>
          </cell>
          <cell r="DU55">
            <v>0</v>
          </cell>
          <cell r="DV55">
            <v>0</v>
          </cell>
          <cell r="DW55">
            <v>0</v>
          </cell>
          <cell r="DX55">
            <v>0</v>
          </cell>
          <cell r="DY55">
            <v>0</v>
          </cell>
          <cell r="DZ55">
            <v>0</v>
          </cell>
          <cell r="EB55">
            <v>0</v>
          </cell>
          <cell r="ED55">
            <v>0</v>
          </cell>
          <cell r="EE55">
            <v>0</v>
          </cell>
          <cell r="EF55">
            <v>0</v>
          </cell>
          <cell r="EG55">
            <v>0</v>
          </cell>
          <cell r="EH55">
            <v>0</v>
          </cell>
          <cell r="EI55">
            <v>0</v>
          </cell>
          <cell r="EJ55">
            <v>0</v>
          </cell>
          <cell r="EK55">
            <v>0</v>
          </cell>
          <cell r="EL55">
            <v>0</v>
          </cell>
          <cell r="EM55">
            <v>0</v>
          </cell>
          <cell r="EN55">
            <v>0</v>
          </cell>
          <cell r="EO55">
            <v>21707</v>
          </cell>
          <cell r="EP55">
            <v>931734</v>
          </cell>
          <cell r="EQ55">
            <v>931734</v>
          </cell>
          <cell r="ER55">
            <v>5.604311158696059</v>
          </cell>
          <cell r="ES55">
            <v>2.4542452237249961</v>
          </cell>
          <cell r="ET55" t="str">
            <v>Part let to Ceva Logistics Italia srl for 6 years from 17 September 2007. At the expiry date the lease is renewable for a further 6 years lease period. The first break option will be on 30 November 2011 with a notice 12 months before. Part let to Albrea srl for 6 years from 1 December 2009 with a rent free period of 6 months (payment from 1 June 2010). The first break option well be on 30 November 2015 (1st term lease). The annual rent is €300,000 p.a. (+VAT) from 1 June 2010 to 30 November 2013 and after in the order of €310,000 p.a. (+VAT)</v>
          </cell>
          <cell r="EW55" t="str">
            <v>Warehouse</v>
          </cell>
          <cell r="EX55">
            <v>20837</v>
          </cell>
          <cell r="EY55">
            <v>43</v>
          </cell>
          <cell r="EZ55">
            <v>895991</v>
          </cell>
          <cell r="FB55" t="str">
            <v>Office</v>
          </cell>
          <cell r="FC55">
            <v>870</v>
          </cell>
          <cell r="FD55">
            <v>43</v>
          </cell>
          <cell r="FE55">
            <v>37410</v>
          </cell>
          <cell r="FJ55">
            <v>0</v>
          </cell>
          <cell r="FO55">
            <v>0</v>
          </cell>
          <cell r="FT55">
            <v>0</v>
          </cell>
          <cell r="FV55">
            <v>21707</v>
          </cell>
          <cell r="FW55">
            <v>43</v>
          </cell>
          <cell r="FX55">
            <v>933401</v>
          </cell>
          <cell r="FY55">
            <v>933401</v>
          </cell>
          <cell r="FZ55">
            <v>1.7891372430328828E-3</v>
          </cell>
          <cell r="GB55">
            <v>0</v>
          </cell>
          <cell r="GC55">
            <v>0</v>
          </cell>
          <cell r="GD55">
            <v>9317.34</v>
          </cell>
          <cell r="GE55">
            <v>0.01</v>
          </cell>
          <cell r="GF55">
            <v>42545.72</v>
          </cell>
          <cell r="GG55">
            <v>4.566294672084522E-2</v>
          </cell>
          <cell r="GH55">
            <v>12590.06</v>
          </cell>
          <cell r="GI55">
            <v>1.3512504641882769E-2</v>
          </cell>
          <cell r="GJ55">
            <v>4658.67</v>
          </cell>
          <cell r="GK55">
            <v>5.0000000000000001E-3</v>
          </cell>
          <cell r="GL55">
            <v>0</v>
          </cell>
          <cell r="GM55">
            <v>0</v>
          </cell>
          <cell r="GN55">
            <v>69112</v>
          </cell>
          <cell r="GO55">
            <v>7.4175676748943362E-2</v>
          </cell>
          <cell r="GP55">
            <v>69112</v>
          </cell>
          <cell r="GR55">
            <v>40359</v>
          </cell>
          <cell r="GS55">
            <v>931431</v>
          </cell>
          <cell r="GT55">
            <v>862324</v>
          </cell>
          <cell r="GU55">
            <v>933401</v>
          </cell>
          <cell r="GV55">
            <v>7.5684000000000005</v>
          </cell>
          <cell r="GW55">
            <v>7.4215</v>
          </cell>
          <cell r="GX55">
            <v>7.0536000000000003</v>
          </cell>
          <cell r="GY55">
            <v>11390000</v>
          </cell>
          <cell r="GZ55">
            <v>5.5E-2</v>
          </cell>
          <cell r="HA55">
            <v>10800000</v>
          </cell>
          <cell r="HC55">
            <v>40451</v>
          </cell>
          <cell r="HD55">
            <v>931734</v>
          </cell>
          <cell r="HE55">
            <v>862622</v>
          </cell>
          <cell r="HF55">
            <v>933401</v>
          </cell>
          <cell r="HG55">
            <v>7.5708000000000002</v>
          </cell>
          <cell r="HH55">
            <v>7.4214000000000002</v>
          </cell>
          <cell r="HI55">
            <v>7.0329000000000006</v>
          </cell>
          <cell r="HJ55">
            <v>11390000</v>
          </cell>
          <cell r="HK55">
            <v>5.5E-2</v>
          </cell>
          <cell r="HL55">
            <v>10800000</v>
          </cell>
          <cell r="HN55">
            <v>1370000</v>
          </cell>
          <cell r="HO55">
            <v>42.48984275656732</v>
          </cell>
          <cell r="HP55">
            <v>10020000</v>
          </cell>
          <cell r="HQ55">
            <v>40132</v>
          </cell>
          <cell r="HR55" t="str">
            <v>A modern fully let logistics warehouse let for a further 2.45 years until the next break option.  6 month expiry voids with 9 months rent free.  No change since Q2 2010.</v>
          </cell>
          <cell r="HT55" t="str">
            <v>photoBolognaII1.jpg</v>
          </cell>
          <cell r="HU55" t="str">
            <v>.jpg</v>
          </cell>
          <cell r="HV55" t="str">
            <v>BolognaII1</v>
          </cell>
          <cell r="HW55" t="str">
            <v>planBolognaII1.jpg</v>
          </cell>
          <cell r="HX55" t="str">
            <v>.jpg</v>
          </cell>
          <cell r="HY55" t="str">
            <v>BolognaII1</v>
          </cell>
        </row>
        <row r="56">
          <cell r="A56">
            <v>36</v>
          </cell>
          <cell r="B56" t="str">
            <v>36, Italy, Castel San Giovanni Dist.Ctr. #2</v>
          </cell>
          <cell r="C56" t="str">
            <v>mln00202</v>
          </cell>
          <cell r="D56" t="str">
            <v>Castel San Giovanni Dist.Ctr. #2</v>
          </cell>
          <cell r="E56" t="str">
            <v>S.S. 412 Nuova Zona Industriale</v>
          </cell>
          <cell r="F56" t="str">
            <v>Castel S. Giovanni (PC)</v>
          </cell>
          <cell r="G56" t="str">
            <v>29015</v>
          </cell>
          <cell r="H56" t="str">
            <v>Italy</v>
          </cell>
          <cell r="I56" t="str">
            <v>it068</v>
          </cell>
          <cell r="J56" t="str">
            <v>ProLogis Italy XXVII Srl</v>
          </cell>
          <cell r="K56" t="str">
            <v xml:space="preserve">A modern logistics warehouse constructed in 2008 and accommodating a total floor area of 25,708 sq m including offices of 750 sq m and 1,875 sqm on the mezzanine.   The warehouse features a concrete frame structure with the external walls of prefabricated concrete panels.  </v>
          </cell>
          <cell r="L56">
            <v>2008</v>
          </cell>
          <cell r="M56">
            <v>29</v>
          </cell>
          <cell r="N56">
            <v>886.48275862068965</v>
          </cell>
          <cell r="O56">
            <v>10</v>
          </cell>
          <cell r="P56" t="str">
            <v>Yes</v>
          </cell>
          <cell r="Q56" t="str">
            <v>Freehold</v>
          </cell>
          <cell r="R56">
            <v>0</v>
          </cell>
          <cell r="S56">
            <v>34460</v>
          </cell>
          <cell r="T56">
            <v>0.74602437608821826</v>
          </cell>
          <cell r="V56" t="str">
            <v xml:space="preserve">Located along State Road 412, known as “Val Tidone”, within the ProLogis Park in Castel San Giovanni. The warehouse is located approximately 0.5 km from the “Castel San Giovanni” gate of the A21 Motorway (Turin-Brescia). The site is 15km west of Piacenza, 20km from the intersection with the A1 (Milan-Bologna) motorway, and approximately 20km from the city of Pavia. The site is ideally placed to serve distribution networks throughout southern Lombardy and Emilia Romagna, which are among Italy’s wealthiest regions. </v>
          </cell>
          <cell r="W56" t="str">
            <v xml:space="preserve">A modern logistics warehouse located along State Road 412, known as “Val Tidone”, within the ProLogis Park in Castel San Giovanni. The warehouse is located approximately 0.5 km from the “Castel San Giovanni” gate of the A21 Motorway (Turin-Brescia). The site is 15km west of Piacenza, 20km from the intersection with the A1 (Milan-Bologna) motorway, and approximately 20km from the city of Pavia. The site is ideally placed to serve distribution networks throughout southern Lombardy and Emilia Romagna, which are among Italy’s wealthiest regions. </v>
          </cell>
          <cell r="Y56" t="str">
            <v>Euro</v>
          </cell>
          <cell r="Z56" t="str">
            <v>€</v>
          </cell>
          <cell r="AA56" t="str">
            <v>Land &amp; Buildings</v>
          </cell>
          <cell r="AB56" t="str">
            <v>FBH S.p.A.</v>
          </cell>
          <cell r="AC56" t="str">
            <v>Other</v>
          </cell>
          <cell r="AD56">
            <v>25708</v>
          </cell>
          <cell r="AE56">
            <v>39630</v>
          </cell>
          <cell r="AF56">
            <v>41912</v>
          </cell>
          <cell r="AG56">
            <v>41912</v>
          </cell>
          <cell r="AH56">
            <v>4</v>
          </cell>
          <cell r="AI56">
            <v>4</v>
          </cell>
          <cell r="AJ56">
            <v>1057194</v>
          </cell>
          <cell r="AK56">
            <v>41.123152326124163</v>
          </cell>
          <cell r="AL56">
            <v>0</v>
          </cell>
          <cell r="AM56">
            <v>0</v>
          </cell>
          <cell r="AO56">
            <v>0</v>
          </cell>
          <cell r="AQ56">
            <v>0</v>
          </cell>
          <cell r="AR56">
            <v>0</v>
          </cell>
          <cell r="AS56">
            <v>0</v>
          </cell>
          <cell r="AT56">
            <v>0</v>
          </cell>
          <cell r="AU56">
            <v>0</v>
          </cell>
          <cell r="AV56">
            <v>0</v>
          </cell>
          <cell r="AW56">
            <v>0</v>
          </cell>
          <cell r="AX56">
            <v>0</v>
          </cell>
          <cell r="AY56">
            <v>0</v>
          </cell>
          <cell r="AZ56">
            <v>0</v>
          </cell>
          <cell r="BB56">
            <v>0</v>
          </cell>
          <cell r="BD56">
            <v>0</v>
          </cell>
          <cell r="BE56">
            <v>0</v>
          </cell>
          <cell r="BF56">
            <v>0</v>
          </cell>
          <cell r="BG56">
            <v>0</v>
          </cell>
          <cell r="BH56">
            <v>0</v>
          </cell>
          <cell r="BI56">
            <v>0</v>
          </cell>
          <cell r="BJ56">
            <v>0</v>
          </cell>
          <cell r="BK56">
            <v>0</v>
          </cell>
          <cell r="BL56">
            <v>0</v>
          </cell>
          <cell r="BM56">
            <v>0</v>
          </cell>
          <cell r="BO56">
            <v>0</v>
          </cell>
          <cell r="BQ56">
            <v>0</v>
          </cell>
          <cell r="BR56">
            <v>0</v>
          </cell>
          <cell r="BS56">
            <v>0</v>
          </cell>
          <cell r="BT56">
            <v>0</v>
          </cell>
          <cell r="BU56">
            <v>0</v>
          </cell>
          <cell r="BV56">
            <v>0</v>
          </cell>
          <cell r="BW56">
            <v>0</v>
          </cell>
          <cell r="BX56">
            <v>0</v>
          </cell>
          <cell r="BY56">
            <v>0</v>
          </cell>
          <cell r="BZ56">
            <v>0</v>
          </cell>
          <cell r="CB56">
            <v>0</v>
          </cell>
          <cell r="CD56">
            <v>0</v>
          </cell>
          <cell r="CE56">
            <v>0</v>
          </cell>
          <cell r="CF56">
            <v>0</v>
          </cell>
          <cell r="CG56">
            <v>0</v>
          </cell>
          <cell r="CH56">
            <v>0</v>
          </cell>
          <cell r="CI56">
            <v>0</v>
          </cell>
          <cell r="CJ56">
            <v>0</v>
          </cell>
          <cell r="CK56">
            <v>0</v>
          </cell>
          <cell r="CL56">
            <v>0</v>
          </cell>
          <cell r="CM56">
            <v>0</v>
          </cell>
          <cell r="CO56">
            <v>0</v>
          </cell>
          <cell r="CQ56">
            <v>0</v>
          </cell>
          <cell r="CR56">
            <v>0</v>
          </cell>
          <cell r="CS56">
            <v>0</v>
          </cell>
          <cell r="CT56">
            <v>0</v>
          </cell>
          <cell r="CU56">
            <v>0</v>
          </cell>
          <cell r="CV56">
            <v>0</v>
          </cell>
          <cell r="CW56">
            <v>0</v>
          </cell>
          <cell r="CX56">
            <v>0</v>
          </cell>
          <cell r="CY56">
            <v>0</v>
          </cell>
          <cell r="CZ56">
            <v>0</v>
          </cell>
          <cell r="DB56">
            <v>0</v>
          </cell>
          <cell r="DD56">
            <v>0</v>
          </cell>
          <cell r="DE56">
            <v>0</v>
          </cell>
          <cell r="DF56">
            <v>0</v>
          </cell>
          <cell r="DG56">
            <v>0</v>
          </cell>
          <cell r="DH56">
            <v>0</v>
          </cell>
          <cell r="DI56">
            <v>0</v>
          </cell>
          <cell r="DJ56">
            <v>0</v>
          </cell>
          <cell r="DK56">
            <v>0</v>
          </cell>
          <cell r="DL56">
            <v>0</v>
          </cell>
          <cell r="DM56">
            <v>0</v>
          </cell>
          <cell r="DO56">
            <v>0</v>
          </cell>
          <cell r="DQ56">
            <v>0</v>
          </cell>
          <cell r="DR56">
            <v>0</v>
          </cell>
          <cell r="DS56">
            <v>0</v>
          </cell>
          <cell r="DT56">
            <v>0</v>
          </cell>
          <cell r="DU56">
            <v>0</v>
          </cell>
          <cell r="DV56">
            <v>0</v>
          </cell>
          <cell r="DW56">
            <v>0</v>
          </cell>
          <cell r="DX56">
            <v>0</v>
          </cell>
          <cell r="DY56">
            <v>0</v>
          </cell>
          <cell r="DZ56">
            <v>0</v>
          </cell>
          <cell r="EB56">
            <v>0</v>
          </cell>
          <cell r="ED56">
            <v>0</v>
          </cell>
          <cell r="EE56">
            <v>0</v>
          </cell>
          <cell r="EF56">
            <v>0</v>
          </cell>
          <cell r="EG56">
            <v>0</v>
          </cell>
          <cell r="EH56">
            <v>0</v>
          </cell>
          <cell r="EI56">
            <v>0</v>
          </cell>
          <cell r="EJ56">
            <v>0</v>
          </cell>
          <cell r="EK56">
            <v>0</v>
          </cell>
          <cell r="EL56">
            <v>0</v>
          </cell>
          <cell r="EM56">
            <v>0</v>
          </cell>
          <cell r="EN56">
            <v>0</v>
          </cell>
          <cell r="EO56">
            <v>25708</v>
          </cell>
          <cell r="EP56">
            <v>1057194</v>
          </cell>
          <cell r="EQ56">
            <v>1057194</v>
          </cell>
          <cell r="ER56">
            <v>4</v>
          </cell>
          <cell r="ES56">
            <v>4</v>
          </cell>
          <cell r="ET56" t="str">
            <v>Let to FBH S.p.A. for 6 years 3 months from 1 July 2008. At the expiry date the lease agreement is renewable for a further period of 6 years. The first payment is due on 1st October 2008 (three months rent free period).  According to a letter provided to us by the Landlord, the Tenant has sub-let a part of the warehouse to ND Logistics S.p.A.</v>
          </cell>
          <cell r="EU56">
            <v>0</v>
          </cell>
          <cell r="EW56" t="str">
            <v>Warehouse</v>
          </cell>
          <cell r="EX56">
            <v>23083</v>
          </cell>
          <cell r="EY56">
            <v>42</v>
          </cell>
          <cell r="EZ56">
            <v>969486</v>
          </cell>
          <cell r="FB56" t="str">
            <v>Office</v>
          </cell>
          <cell r="FC56">
            <v>500</v>
          </cell>
          <cell r="FD56">
            <v>42</v>
          </cell>
          <cell r="FE56">
            <v>21000</v>
          </cell>
          <cell r="FG56" t="str">
            <v>Shell office</v>
          </cell>
          <cell r="FH56">
            <v>250</v>
          </cell>
          <cell r="FI56">
            <v>0</v>
          </cell>
          <cell r="FJ56">
            <v>0</v>
          </cell>
          <cell r="FL56" t="str">
            <v>Mezzanine</v>
          </cell>
          <cell r="FM56">
            <v>1875</v>
          </cell>
          <cell r="FN56">
            <v>30</v>
          </cell>
          <cell r="FO56">
            <v>56250</v>
          </cell>
          <cell r="FQ56">
            <v>0</v>
          </cell>
          <cell r="FT56">
            <v>0</v>
          </cell>
          <cell r="FV56">
            <v>25708</v>
          </cell>
          <cell r="FW56">
            <v>40.716352886261085</v>
          </cell>
          <cell r="FX56">
            <v>1046736</v>
          </cell>
          <cell r="FY56">
            <v>1046736</v>
          </cell>
          <cell r="FZ56">
            <v>-9.8922241329405958E-3</v>
          </cell>
          <cell r="GB56">
            <v>10571.94</v>
          </cell>
          <cell r="GC56">
            <v>0.01</v>
          </cell>
          <cell r="GD56">
            <v>10571.94</v>
          </cell>
          <cell r="GE56">
            <v>0.01</v>
          </cell>
          <cell r="GF56">
            <v>5285.97</v>
          </cell>
          <cell r="GG56">
            <v>5.0000000000000001E-3</v>
          </cell>
          <cell r="GH56">
            <v>17994</v>
          </cell>
          <cell r="GI56">
            <v>1.7020527925811157E-2</v>
          </cell>
          <cell r="GJ56">
            <v>34042</v>
          </cell>
          <cell r="GK56">
            <v>3.2200334091945282E-2</v>
          </cell>
          <cell r="GL56">
            <v>0</v>
          </cell>
          <cell r="GM56">
            <v>0</v>
          </cell>
          <cell r="GN56">
            <v>78466</v>
          </cell>
          <cell r="GO56">
            <v>7.4221003902784161E-2</v>
          </cell>
          <cell r="GP56">
            <v>78466</v>
          </cell>
          <cell r="GR56">
            <v>40359</v>
          </cell>
          <cell r="GS56">
            <v>1057194</v>
          </cell>
          <cell r="GT56">
            <v>976492</v>
          </cell>
          <cell r="GU56">
            <v>1046736</v>
          </cell>
          <cell r="GV56">
            <v>7.2227000000000006</v>
          </cell>
          <cell r="GW56">
            <v>7.1473000000000004</v>
          </cell>
          <cell r="GX56">
            <v>6.8051000000000004</v>
          </cell>
          <cell r="GY56">
            <v>13520000</v>
          </cell>
          <cell r="GZ56">
            <v>5.5E-2</v>
          </cell>
          <cell r="HA56">
            <v>12815000</v>
          </cell>
          <cell r="HC56">
            <v>40451</v>
          </cell>
          <cell r="HD56">
            <v>1057194</v>
          </cell>
          <cell r="HE56">
            <v>978728</v>
          </cell>
          <cell r="HF56">
            <v>1046736</v>
          </cell>
          <cell r="HG56">
            <v>7.2392000000000003</v>
          </cell>
          <cell r="HH56">
            <v>7.1638000000000002</v>
          </cell>
          <cell r="HI56">
            <v>6.7891000000000004</v>
          </cell>
          <cell r="HJ56">
            <v>13520000</v>
          </cell>
          <cell r="HK56">
            <v>5.5E-2</v>
          </cell>
          <cell r="HL56">
            <v>12815000</v>
          </cell>
          <cell r="HN56">
            <v>3180000</v>
          </cell>
          <cell r="HO56">
            <v>92.280905397562393</v>
          </cell>
          <cell r="HP56">
            <v>10340000</v>
          </cell>
          <cell r="HQ56">
            <v>39600</v>
          </cell>
          <cell r="HR56" t="str">
            <v>A modern logistics warehouse let to FBH for a further 4 years.  6 month expiry void with 6 months rent free.  No change since Q2 2010.</v>
          </cell>
          <cell r="HT56" t="str">
            <v>photoCastel2.jpg</v>
          </cell>
          <cell r="HU56" t="str">
            <v>.jpg</v>
          </cell>
          <cell r="HV56" t="str">
            <v>Castel2</v>
          </cell>
          <cell r="HW56" t="str">
            <v>planCastel2.jpg</v>
          </cell>
          <cell r="HX56" t="str">
            <v>.jpg</v>
          </cell>
          <cell r="HY56" t="str">
            <v>Castel2</v>
          </cell>
          <cell r="IA56">
            <v>16520000</v>
          </cell>
          <cell r="IB56">
            <v>16520000</v>
          </cell>
          <cell r="IC56">
            <v>14390000</v>
          </cell>
          <cell r="ID56">
            <v>14390000</v>
          </cell>
          <cell r="IE56">
            <v>14390000</v>
          </cell>
          <cell r="IF56">
            <v>13520000</v>
          </cell>
        </row>
        <row r="57">
          <cell r="A57">
            <v>37</v>
          </cell>
          <cell r="B57" t="str">
            <v>37, Netherlands, Almere Dist.Ctr. 1</v>
          </cell>
          <cell r="C57" t="str">
            <v>nl000500</v>
          </cell>
          <cell r="D57" t="str">
            <v>Almere Dist.Ctr. 1</v>
          </cell>
          <cell r="E57" t="str">
            <v>Wittevrouwen 15</v>
          </cell>
          <cell r="F57" t="str">
            <v>Almere</v>
          </cell>
          <cell r="G57" t="str">
            <v>1358 CD</v>
          </cell>
          <cell r="H57" t="str">
            <v>Netherlands</v>
          </cell>
          <cell r="I57" t="str">
            <v>nl039</v>
          </cell>
          <cell r="J57" t="str">
            <v>ProLogis Realty IX BV</v>
          </cell>
          <cell r="K57" t="str">
            <v xml:space="preserve">The distribution centre comprises a large modern warehouse with office space.  The building is a front-loading logistics complex with approximately 26,347 sq m lettable floor area warehouse space and a total of 31 loading docks. The warehousing comprises three adjoining units consisting of two large halls and a smaller hall, separated by a firewall. The clear working height is approximately 10.8 m. The office area is divided over ground floor and mezzanine level and totals approximately 2,897 sq m lettable floor area. </v>
          </cell>
          <cell r="L57">
            <v>2009</v>
          </cell>
          <cell r="M57">
            <v>31</v>
          </cell>
          <cell r="N57">
            <v>972.16129032258061</v>
          </cell>
          <cell r="O57">
            <v>10.8</v>
          </cell>
          <cell r="P57" t="str">
            <v>Yes</v>
          </cell>
          <cell r="Q57" t="str">
            <v>Freehold</v>
          </cell>
          <cell r="S57">
            <v>37960</v>
          </cell>
          <cell r="T57">
            <v>0.79391464699683878</v>
          </cell>
          <cell r="V57" t="str">
            <v>Located on the “Stichtse Kant” industrial park, a modern industrial estate, approximately 11.5 km south-east of Almere city centre.  Accessibility is good via the N305 which connects with the A27 motorway, and the centre of Almere 12 km to the west. The A27 links Almere with Utrecht to the south and with the A6 and A28 motorways serving the north.</v>
          </cell>
          <cell r="W57" t="str">
            <v>A modern warehouse located on the “Stichtse Kant” industrial park, a modern industrial estate, approximately 11.5 km south-east of Almere city centre.  Accessibility is good via the N305 which connects with the A27 motorway, and the centre of Almere 12 km to the west. The A27 links Almere with Utrecht to the south and with the A6 and A28 motorways serving the north.</v>
          </cell>
          <cell r="Y57" t="str">
            <v>Euro</v>
          </cell>
          <cell r="Z57" t="str">
            <v>€</v>
          </cell>
          <cell r="AA57" t="str">
            <v>Land &amp; Buildings</v>
          </cell>
          <cell r="AB57" t="str">
            <v>Antalis B.V.</v>
          </cell>
          <cell r="AC57" t="str">
            <v>Wholesale/Distributor</v>
          </cell>
          <cell r="AD57">
            <v>30137</v>
          </cell>
          <cell r="AE57">
            <v>39965</v>
          </cell>
          <cell r="AF57">
            <v>46904</v>
          </cell>
          <cell r="AG57">
            <v>43251</v>
          </cell>
          <cell r="AH57">
            <v>17.66735112936345</v>
          </cell>
          <cell r="AI57">
            <v>7.6659822039698833</v>
          </cell>
          <cell r="AJ57">
            <v>1608947</v>
          </cell>
          <cell r="AK57">
            <v>53.387762551017019</v>
          </cell>
          <cell r="AL57">
            <v>0</v>
          </cell>
          <cell r="AM57">
            <v>77491</v>
          </cell>
          <cell r="AO57">
            <v>0</v>
          </cell>
          <cell r="AU57">
            <v>0</v>
          </cell>
          <cell r="AV57">
            <v>0</v>
          </cell>
          <cell r="AW57">
            <v>0</v>
          </cell>
          <cell r="AX57">
            <v>0</v>
          </cell>
          <cell r="AY57">
            <v>0</v>
          </cell>
          <cell r="AZ57">
            <v>0</v>
          </cell>
          <cell r="BB57">
            <v>0</v>
          </cell>
          <cell r="BD57">
            <v>0</v>
          </cell>
          <cell r="BE57">
            <v>0</v>
          </cell>
          <cell r="BF57">
            <v>0</v>
          </cell>
          <cell r="BG57">
            <v>0</v>
          </cell>
          <cell r="BH57">
            <v>0</v>
          </cell>
          <cell r="BI57">
            <v>0</v>
          </cell>
          <cell r="BJ57">
            <v>0</v>
          </cell>
          <cell r="BK57">
            <v>0</v>
          </cell>
          <cell r="BL57">
            <v>0</v>
          </cell>
          <cell r="BM57">
            <v>0</v>
          </cell>
          <cell r="BO57">
            <v>0</v>
          </cell>
          <cell r="BQ57">
            <v>0</v>
          </cell>
          <cell r="BR57">
            <v>0</v>
          </cell>
          <cell r="BS57">
            <v>0</v>
          </cell>
          <cell r="BT57">
            <v>0</v>
          </cell>
          <cell r="BU57">
            <v>0</v>
          </cell>
          <cell r="BV57">
            <v>0</v>
          </cell>
          <cell r="BW57">
            <v>0</v>
          </cell>
          <cell r="BX57">
            <v>0</v>
          </cell>
          <cell r="BY57">
            <v>0</v>
          </cell>
          <cell r="BZ57">
            <v>0</v>
          </cell>
          <cell r="CB57">
            <v>0</v>
          </cell>
          <cell r="CD57">
            <v>0</v>
          </cell>
          <cell r="CE57">
            <v>0</v>
          </cell>
          <cell r="CF57">
            <v>0</v>
          </cell>
          <cell r="CG57">
            <v>0</v>
          </cell>
          <cell r="CH57">
            <v>0</v>
          </cell>
          <cell r="CI57">
            <v>0</v>
          </cell>
          <cell r="CJ57">
            <v>0</v>
          </cell>
          <cell r="CK57">
            <v>0</v>
          </cell>
          <cell r="CL57">
            <v>0</v>
          </cell>
          <cell r="CM57">
            <v>0</v>
          </cell>
          <cell r="CO57">
            <v>0</v>
          </cell>
          <cell r="CQ57">
            <v>0</v>
          </cell>
          <cell r="CR57">
            <v>0</v>
          </cell>
          <cell r="CS57">
            <v>0</v>
          </cell>
          <cell r="CT57">
            <v>0</v>
          </cell>
          <cell r="CU57">
            <v>0</v>
          </cell>
          <cell r="CV57">
            <v>0</v>
          </cell>
          <cell r="CW57">
            <v>0</v>
          </cell>
          <cell r="CX57">
            <v>0</v>
          </cell>
          <cell r="CY57">
            <v>0</v>
          </cell>
          <cell r="CZ57">
            <v>0</v>
          </cell>
          <cell r="DB57">
            <v>0</v>
          </cell>
          <cell r="DD57">
            <v>0</v>
          </cell>
          <cell r="DE57">
            <v>0</v>
          </cell>
          <cell r="DF57">
            <v>0</v>
          </cell>
          <cell r="DG57">
            <v>0</v>
          </cell>
          <cell r="DH57">
            <v>0</v>
          </cell>
          <cell r="DI57">
            <v>0</v>
          </cell>
          <cell r="DJ57">
            <v>0</v>
          </cell>
          <cell r="DK57">
            <v>0</v>
          </cell>
          <cell r="DL57">
            <v>0</v>
          </cell>
          <cell r="DM57">
            <v>0</v>
          </cell>
          <cell r="DO57">
            <v>0</v>
          </cell>
          <cell r="DQ57">
            <v>0</v>
          </cell>
          <cell r="DR57">
            <v>0</v>
          </cell>
          <cell r="DS57">
            <v>0</v>
          </cell>
          <cell r="DT57">
            <v>0</v>
          </cell>
          <cell r="DU57">
            <v>0</v>
          </cell>
          <cell r="DV57">
            <v>0</v>
          </cell>
          <cell r="DW57">
            <v>0</v>
          </cell>
          <cell r="DX57">
            <v>0</v>
          </cell>
          <cell r="DY57">
            <v>0</v>
          </cell>
          <cell r="DZ57">
            <v>0</v>
          </cell>
          <cell r="EB57">
            <v>0</v>
          </cell>
          <cell r="ED57">
            <v>0</v>
          </cell>
          <cell r="EE57">
            <v>0</v>
          </cell>
          <cell r="EF57">
            <v>0</v>
          </cell>
          <cell r="EG57">
            <v>0</v>
          </cell>
          <cell r="EH57">
            <v>0</v>
          </cell>
          <cell r="EI57">
            <v>0</v>
          </cell>
          <cell r="EJ57">
            <v>0</v>
          </cell>
          <cell r="EK57">
            <v>0</v>
          </cell>
          <cell r="EL57">
            <v>0</v>
          </cell>
          <cell r="EM57">
            <v>0</v>
          </cell>
          <cell r="EN57">
            <v>0</v>
          </cell>
          <cell r="EO57">
            <v>30137</v>
          </cell>
          <cell r="EP57">
            <v>1686438</v>
          </cell>
          <cell r="EQ57">
            <v>1686438</v>
          </cell>
          <cell r="ER57">
            <v>17.66735112936345</v>
          </cell>
          <cell r="ES57">
            <v>7.6659822039698833</v>
          </cell>
          <cell r="ET57" t="str">
            <v>Let to Antalis B.V. for a term of 19 years from 1 June 2006 with a break option as at 31 May 2018.</v>
          </cell>
          <cell r="EW57" t="str">
            <v>Warehouse</v>
          </cell>
          <cell r="EX57">
            <v>26344</v>
          </cell>
          <cell r="EY57">
            <v>52.5</v>
          </cell>
          <cell r="EZ57">
            <v>1383060</v>
          </cell>
          <cell r="FB57" t="str">
            <v>Office</v>
          </cell>
          <cell r="FC57">
            <v>2897</v>
          </cell>
          <cell r="FD57">
            <v>110</v>
          </cell>
          <cell r="FE57">
            <v>318670</v>
          </cell>
          <cell r="FG57" t="str">
            <v>Mezzanine</v>
          </cell>
          <cell r="FH57">
            <v>896</v>
          </cell>
          <cell r="FI57">
            <v>35</v>
          </cell>
          <cell r="FJ57">
            <v>31360</v>
          </cell>
          <cell r="FO57">
            <v>0</v>
          </cell>
          <cell r="FT57">
            <v>0</v>
          </cell>
          <cell r="FV57">
            <v>30137</v>
          </cell>
          <cell r="FW57">
            <v>57.507051133158576</v>
          </cell>
          <cell r="FX57">
            <v>1733090</v>
          </cell>
          <cell r="FY57">
            <v>1733090</v>
          </cell>
          <cell r="FZ57">
            <v>2.7663038902112025E-2</v>
          </cell>
          <cell r="GB57">
            <v>47001.400800000003</v>
          </cell>
          <cell r="GC57">
            <v>2.7870221615025281E-2</v>
          </cell>
          <cell r="GD57">
            <v>13899.381800000001</v>
          </cell>
          <cell r="GE57">
            <v>8.2418575719949393E-3</v>
          </cell>
          <cell r="GF57">
            <v>37798.692900000002</v>
          </cell>
          <cell r="GG57">
            <v>2.2413330878455064E-2</v>
          </cell>
          <cell r="GH57">
            <v>8492.1409999999996</v>
          </cell>
          <cell r="GI57">
            <v>5.0355488906203491E-3</v>
          </cell>
          <cell r="GJ57">
            <v>4003.4378999999999</v>
          </cell>
          <cell r="GK57">
            <v>2.3739016198638789E-3</v>
          </cell>
          <cell r="GM57">
            <v>0</v>
          </cell>
          <cell r="GN57">
            <v>111195</v>
          </cell>
          <cell r="GO57">
            <v>6.5934828318621852E-2</v>
          </cell>
          <cell r="GP57">
            <v>111195</v>
          </cell>
          <cell r="GR57">
            <v>40359</v>
          </cell>
          <cell r="GS57">
            <v>1686438</v>
          </cell>
          <cell r="GT57">
            <v>1575233</v>
          </cell>
          <cell r="GU57">
            <v>1733248</v>
          </cell>
          <cell r="GV57">
            <v>7.0439000000000007</v>
          </cell>
          <cell r="GW57">
            <v>7.2532000000000005</v>
          </cell>
          <cell r="GX57">
            <v>7.0374999999999996</v>
          </cell>
          <cell r="GY57">
            <v>22360000</v>
          </cell>
          <cell r="GZ57">
            <v>7.0000000000000007E-2</v>
          </cell>
          <cell r="HA57">
            <v>20900000</v>
          </cell>
          <cell r="HC57">
            <v>40451</v>
          </cell>
          <cell r="HD57">
            <v>1686438</v>
          </cell>
          <cell r="HE57">
            <v>1575243</v>
          </cell>
          <cell r="HF57">
            <v>1733090</v>
          </cell>
          <cell r="HG57">
            <v>7.0105000000000004</v>
          </cell>
          <cell r="HH57">
            <v>7.2181000000000006</v>
          </cell>
          <cell r="HI57">
            <v>7.0041000000000002</v>
          </cell>
          <cell r="HJ57">
            <v>22470000</v>
          </cell>
          <cell r="HK57">
            <v>7.0000000000000007E-2</v>
          </cell>
          <cell r="HL57">
            <v>21000000</v>
          </cell>
          <cell r="HO57">
            <v>0</v>
          </cell>
          <cell r="HP57">
            <v>22470000</v>
          </cell>
          <cell r="HQ57">
            <v>40040</v>
          </cell>
          <cell r="HR57" t="str">
            <v xml:space="preserve">A modern fully let logistics warehouse with 7.67 years remaining until the next break option.  Equivalent yield has reduced by 4 bps to 7.0%.  2 month expiry void and 6 months rent free.  </v>
          </cell>
          <cell r="HT57" t="str">
            <v>photoAlmere1.jpg</v>
          </cell>
          <cell r="HU57" t="str">
            <v>.jpg</v>
          </cell>
          <cell r="HV57" t="str">
            <v>Almere1</v>
          </cell>
          <cell r="HW57" t="str">
            <v>planAlmere1.jpg</v>
          </cell>
          <cell r="HX57" t="str">
            <v>.jpg</v>
          </cell>
          <cell r="HY57" t="str">
            <v>Almere1</v>
          </cell>
        </row>
        <row r="58">
          <cell r="A58">
            <v>38</v>
          </cell>
          <cell r="B58" t="str">
            <v>38, Netherlands, Almere Dist.Ctr. 2</v>
          </cell>
          <cell r="C58" t="str">
            <v>nl000507</v>
          </cell>
          <cell r="D58" t="str">
            <v>Almere Dist.Ctr. 2</v>
          </cell>
          <cell r="E58" t="str">
            <v>Wittevrouwen 15</v>
          </cell>
          <cell r="F58" t="str">
            <v>Almere</v>
          </cell>
          <cell r="G58" t="str">
            <v>1358 CD</v>
          </cell>
          <cell r="H58" t="str">
            <v>Netherlands</v>
          </cell>
          <cell r="I58" t="str">
            <v>nl040</v>
          </cell>
          <cell r="J58" t="str">
            <v>ProLogis Realty VIII BV</v>
          </cell>
          <cell r="K58" t="str">
            <v xml:space="preserve">The distribution centre comprises a large modern warehouse with office space.  The building is a front-loading logistics complex with approximately 18,688 sq m lettable floor area warehouse space and a total of 20 loading docks and 2 grade level doors. The clear working height is approximately 10.8 m. The office area is divided over three floors to the north aspect of the property and totals approximately 627 sq m lettable floor area. </v>
          </cell>
          <cell r="L58">
            <v>2010</v>
          </cell>
          <cell r="M58">
            <v>22</v>
          </cell>
          <cell r="N58">
            <v>849.45</v>
          </cell>
          <cell r="O58">
            <v>10.8</v>
          </cell>
          <cell r="P58" t="str">
            <v>Yes</v>
          </cell>
          <cell r="Q58" t="str">
            <v>Freehold</v>
          </cell>
          <cell r="S58">
            <v>25686</v>
          </cell>
          <cell r="T58">
            <v>0.72755197383788839</v>
          </cell>
          <cell r="V58" t="str">
            <v>Located on the “Stichtse Kant” industrial park, a modern industrial estate, approximately 11.5 km south-east of Almere city centre.  Accessibility is good via the N305 which connects with the A27 motorway, and the centre of Almere 12 km to the west. The A27 links Almere with Utrecht to the south and with the A6 and A28 motorways serving the north.</v>
          </cell>
          <cell r="W58" t="str">
            <v>A modern warehouse located on the “Stichtse Kant” industrial park, a modern industrial estate, approximately 11.5 km south-east of Almere city centre.  Accessibility is good via the N305 which connects with the A27 motorway, and the centre of Almere 12 km to the west. The A27 links Almere with Utrecht to the south and with the A6 and A28 motorways serving the north.</v>
          </cell>
          <cell r="Y58" t="str">
            <v>Euro</v>
          </cell>
          <cell r="Z58" t="str">
            <v>€</v>
          </cell>
          <cell r="AB58" t="str">
            <v>Geodis Benelux Holding B.V.</v>
          </cell>
          <cell r="AC58" t="str">
            <v>3PL/Warehousing/Transportation</v>
          </cell>
          <cell r="AD58">
            <v>18687.900000000001</v>
          </cell>
          <cell r="AE58">
            <v>40210</v>
          </cell>
          <cell r="AF58">
            <v>42035</v>
          </cell>
          <cell r="AG58">
            <v>42035</v>
          </cell>
          <cell r="AH58">
            <v>4.3367556468172488</v>
          </cell>
          <cell r="AI58">
            <v>4.3367556468172488</v>
          </cell>
          <cell r="AJ58">
            <v>1076370</v>
          </cell>
          <cell r="AK58">
            <v>57.597161799881199</v>
          </cell>
          <cell r="AL58">
            <v>0</v>
          </cell>
          <cell r="AM58">
            <v>0</v>
          </cell>
          <cell r="AO58">
            <v>0</v>
          </cell>
          <cell r="AQ58">
            <v>0</v>
          </cell>
          <cell r="AR58">
            <v>0</v>
          </cell>
          <cell r="AS58">
            <v>0</v>
          </cell>
          <cell r="AT58">
            <v>0</v>
          </cell>
          <cell r="BB58">
            <v>0</v>
          </cell>
          <cell r="BD58">
            <v>0</v>
          </cell>
          <cell r="BE58">
            <v>0</v>
          </cell>
          <cell r="BF58">
            <v>0</v>
          </cell>
          <cell r="BG58">
            <v>0</v>
          </cell>
          <cell r="BO58">
            <v>0</v>
          </cell>
          <cell r="BQ58">
            <v>0</v>
          </cell>
          <cell r="BR58">
            <v>0</v>
          </cell>
          <cell r="BS58">
            <v>0</v>
          </cell>
          <cell r="BT58">
            <v>0</v>
          </cell>
          <cell r="BW58">
            <v>0</v>
          </cell>
          <cell r="BX58">
            <v>0</v>
          </cell>
          <cell r="BY58">
            <v>0</v>
          </cell>
          <cell r="BZ58">
            <v>0</v>
          </cell>
          <cell r="CB58">
            <v>0</v>
          </cell>
          <cell r="CD58">
            <v>0</v>
          </cell>
          <cell r="CE58">
            <v>0</v>
          </cell>
          <cell r="CF58">
            <v>0</v>
          </cell>
          <cell r="CG58">
            <v>0</v>
          </cell>
          <cell r="CJ58">
            <v>0</v>
          </cell>
          <cell r="CK58">
            <v>0</v>
          </cell>
          <cell r="CL58">
            <v>0</v>
          </cell>
          <cell r="CM58">
            <v>0</v>
          </cell>
          <cell r="CO58">
            <v>0</v>
          </cell>
          <cell r="CQ58">
            <v>0</v>
          </cell>
          <cell r="CR58">
            <v>0</v>
          </cell>
          <cell r="CS58">
            <v>0</v>
          </cell>
          <cell r="CT58">
            <v>0</v>
          </cell>
          <cell r="CW58">
            <v>0</v>
          </cell>
          <cell r="CX58">
            <v>0</v>
          </cell>
          <cell r="CY58">
            <v>0</v>
          </cell>
          <cell r="CZ58">
            <v>0</v>
          </cell>
          <cell r="DB58">
            <v>0</v>
          </cell>
          <cell r="DD58">
            <v>0</v>
          </cell>
          <cell r="DE58">
            <v>0</v>
          </cell>
          <cell r="DF58">
            <v>0</v>
          </cell>
          <cell r="DG58">
            <v>0</v>
          </cell>
          <cell r="DJ58">
            <v>0</v>
          </cell>
          <cell r="DK58">
            <v>0</v>
          </cell>
          <cell r="DL58">
            <v>0</v>
          </cell>
          <cell r="DM58">
            <v>0</v>
          </cell>
          <cell r="DO58">
            <v>0</v>
          </cell>
          <cell r="DQ58">
            <v>0</v>
          </cell>
          <cell r="DR58">
            <v>0</v>
          </cell>
          <cell r="DS58">
            <v>0</v>
          </cell>
          <cell r="DT58">
            <v>0</v>
          </cell>
          <cell r="DW58">
            <v>0</v>
          </cell>
          <cell r="DX58">
            <v>0</v>
          </cell>
          <cell r="DY58">
            <v>0</v>
          </cell>
          <cell r="DZ58">
            <v>0</v>
          </cell>
          <cell r="EB58">
            <v>0</v>
          </cell>
          <cell r="ED58">
            <v>0</v>
          </cell>
          <cell r="EE58">
            <v>0</v>
          </cell>
          <cell r="EF58">
            <v>0</v>
          </cell>
          <cell r="EG58">
            <v>0</v>
          </cell>
          <cell r="EJ58">
            <v>0</v>
          </cell>
          <cell r="EK58">
            <v>0</v>
          </cell>
          <cell r="EL58">
            <v>0</v>
          </cell>
          <cell r="EM58">
            <v>0</v>
          </cell>
          <cell r="EN58">
            <v>0</v>
          </cell>
          <cell r="EO58">
            <v>18687.900000000001</v>
          </cell>
          <cell r="EP58">
            <v>1076370</v>
          </cell>
          <cell r="EQ58">
            <v>1076370</v>
          </cell>
          <cell r="ER58">
            <v>4.3367556468172488</v>
          </cell>
          <cell r="ES58">
            <v>4.3367556468172488</v>
          </cell>
          <cell r="ET58" t="str">
            <v>Let to Geodis Benelux Holding B.V. for a term of 5 years from 1 February 2010.</v>
          </cell>
          <cell r="EW58" t="str">
            <v>Warehouse</v>
          </cell>
          <cell r="EX58">
            <v>16434</v>
          </cell>
          <cell r="EY58">
            <v>52.5</v>
          </cell>
          <cell r="EZ58">
            <v>862785</v>
          </cell>
          <cell r="FB58" t="str">
            <v>Office</v>
          </cell>
          <cell r="FC58">
            <v>626.9</v>
          </cell>
          <cell r="FD58">
            <v>120</v>
          </cell>
          <cell r="FE58">
            <v>75228</v>
          </cell>
          <cell r="FG58" t="str">
            <v>Mezzanine</v>
          </cell>
          <cell r="FH58">
            <v>1627</v>
          </cell>
          <cell r="FI58">
            <v>30</v>
          </cell>
          <cell r="FJ58">
            <v>48810</v>
          </cell>
          <cell r="FV58">
            <v>18687.900000000001</v>
          </cell>
          <cell r="FW58">
            <v>52.805451655884283</v>
          </cell>
          <cell r="FX58">
            <v>986823</v>
          </cell>
          <cell r="FY58">
            <v>986823</v>
          </cell>
          <cell r="FZ58">
            <v>-8.3193511524847399E-2</v>
          </cell>
          <cell r="GB58">
            <v>27038.950199999999</v>
          </cell>
          <cell r="GC58">
            <v>2.5120497784219181E-2</v>
          </cell>
          <cell r="GD58">
            <v>0</v>
          </cell>
          <cell r="GE58">
            <v>0</v>
          </cell>
          <cell r="GF58">
            <v>21512.741399999999</v>
          </cell>
          <cell r="GG58">
            <v>1.9986381448758327E-2</v>
          </cell>
          <cell r="GH58">
            <v>0</v>
          </cell>
          <cell r="GI58">
            <v>0</v>
          </cell>
          <cell r="GJ58">
            <v>2269.6929</v>
          </cell>
          <cell r="GK58">
            <v>2.1086549234928509E-3</v>
          </cell>
          <cell r="GM58">
            <v>0</v>
          </cell>
          <cell r="GN58">
            <v>50821</v>
          </cell>
          <cell r="GO58">
            <v>4.7215176937298514E-2</v>
          </cell>
          <cell r="GP58">
            <v>50821</v>
          </cell>
          <cell r="GR58">
            <v>40359</v>
          </cell>
          <cell r="GS58">
            <v>1076395</v>
          </cell>
          <cell r="GT58">
            <v>1025574</v>
          </cell>
          <cell r="GU58">
            <v>986823</v>
          </cell>
          <cell r="GV58">
            <v>7.6347000000000005</v>
          </cell>
          <cell r="GW58">
            <v>6.8115000000000006</v>
          </cell>
          <cell r="GX58">
            <v>6.9471000000000007</v>
          </cell>
          <cell r="GY58">
            <v>13430000</v>
          </cell>
          <cell r="GZ58">
            <v>0.01</v>
          </cell>
          <cell r="HA58">
            <v>13300000</v>
          </cell>
          <cell r="HC58">
            <v>40451</v>
          </cell>
          <cell r="HD58">
            <v>1076370</v>
          </cell>
          <cell r="HE58">
            <v>1025549</v>
          </cell>
          <cell r="HF58">
            <v>986823</v>
          </cell>
          <cell r="HG58">
            <v>7.6690000000000005</v>
          </cell>
          <cell r="HH58">
            <v>6.8422000000000001</v>
          </cell>
          <cell r="HI58">
            <v>6.9582000000000006</v>
          </cell>
          <cell r="HJ58">
            <v>12630000</v>
          </cell>
          <cell r="HK58">
            <v>0.01</v>
          </cell>
          <cell r="HL58">
            <v>12500000</v>
          </cell>
          <cell r="HO58">
            <v>0</v>
          </cell>
          <cell r="HP58">
            <v>12630000</v>
          </cell>
          <cell r="HQ58">
            <v>40301</v>
          </cell>
          <cell r="HR58" t="str">
            <v>A modern fully let logistics warehouse with 4.34 years remaining until lease expiry.  2 month expiry void and 1 months rent free.</v>
          </cell>
        </row>
        <row r="59">
          <cell r="A59">
            <v>39</v>
          </cell>
          <cell r="B59" t="str">
            <v>39, Netherlands, Venlo Dist.Ctr. #3</v>
          </cell>
          <cell r="C59" t="str">
            <v>vnl00301</v>
          </cell>
          <cell r="D59" t="str">
            <v>Venlo Dist.Ctr. #3</v>
          </cell>
          <cell r="E59" t="str">
            <v>Marco Poloweg 26-28</v>
          </cell>
          <cell r="F59" t="str">
            <v>Venlo</v>
          </cell>
          <cell r="G59" t="str">
            <v>5928 LE</v>
          </cell>
          <cell r="H59" t="str">
            <v>Netherlands</v>
          </cell>
          <cell r="I59" t="str">
            <v>nl033</v>
          </cell>
          <cell r="J59" t="str">
            <v>ProLogis Realty III BV</v>
          </cell>
          <cell r="K59" t="str">
            <v>A modern front-loading logistics warehouse / docking terminal with two bays constructed in 2006 and accommodating a total floor area of 17,282 sq m. The warehousing comprises two adjoining halls and is serviced with operated electric dock levellers, and 2 overhead doors at ground level.</v>
          </cell>
          <cell r="L59">
            <v>2005</v>
          </cell>
          <cell r="M59">
            <v>18</v>
          </cell>
          <cell r="N59">
            <v>984</v>
          </cell>
          <cell r="O59">
            <v>10.8</v>
          </cell>
          <cell r="P59" t="str">
            <v>Yes</v>
          </cell>
          <cell r="Q59" t="str">
            <v>Freehold</v>
          </cell>
          <cell r="R59">
            <v>0</v>
          </cell>
          <cell r="S59">
            <v>42419</v>
          </cell>
          <cell r="T59">
            <v>0.41754873995143688</v>
          </cell>
          <cell r="V59" t="str">
            <v xml:space="preserve">Located on Trade Port West, an industrial estate occupied by logistics and distribution units. It is located in north-west Venlo and is connected to the A73 motorway (Nijmegen - Venlo - Belgium) and A67 motorway (Antwerpen - Eindhoven - Venlo - Duisburg). Access to the subject property is excellent, while its location is 1.5 km from the A67 motorway. Three distribution parks are located along the A67 corridor, to the north of Venlo; “Trade Port West”, “Venlo Trade Port” and “Noorderpoort” and a fourth “Keulsepoort”, to the east of Venlo. </v>
          </cell>
          <cell r="W59" t="str">
            <v>A modern front-loading logistics warehouse / docking terminal with two bays located on Trade Port West, an industrial estate occupied by logistics and distribution units. It is located in north-west Venlo and is connected to the A73 motorway (Nijmegen - Venlo - Belgium) and A67 motorway (Antwerpen - Eindhoven - Venlo - Duisburg). Access to the subject property is excellent, while its location is 1.5 km from the A67 motorway.</v>
          </cell>
          <cell r="Y59" t="str">
            <v>Euro</v>
          </cell>
          <cell r="Z59" t="str">
            <v>€</v>
          </cell>
          <cell r="AA59" t="str">
            <v>Land &amp; Buildings</v>
          </cell>
          <cell r="AB59" t="str">
            <v>DHL Solutions Netherlands B.V.</v>
          </cell>
          <cell r="AC59" t="str">
            <v>3PL/Warehousing/Transportation</v>
          </cell>
          <cell r="AD59">
            <v>9071</v>
          </cell>
          <cell r="AE59">
            <v>39405</v>
          </cell>
          <cell r="AF59">
            <v>41231</v>
          </cell>
          <cell r="AG59">
            <v>42327</v>
          </cell>
          <cell r="AH59">
            <v>2.1355236139630391</v>
          </cell>
          <cell r="AI59">
            <v>5.1362080766598224</v>
          </cell>
          <cell r="AJ59">
            <v>471132</v>
          </cell>
          <cell r="AK59">
            <v>51.938264799911806</v>
          </cell>
          <cell r="AL59">
            <v>0</v>
          </cell>
          <cell r="AM59">
            <v>0</v>
          </cell>
          <cell r="AO59" t="str">
            <v>Vacant</v>
          </cell>
          <cell r="AQ59">
            <v>8641</v>
          </cell>
          <cell r="AR59">
            <v>0</v>
          </cell>
          <cell r="AS59">
            <v>0</v>
          </cell>
          <cell r="AT59">
            <v>0</v>
          </cell>
          <cell r="AU59">
            <v>0</v>
          </cell>
          <cell r="AV59">
            <v>0</v>
          </cell>
          <cell r="AW59">
            <v>0</v>
          </cell>
          <cell r="AX59">
            <v>0</v>
          </cell>
          <cell r="AY59">
            <v>0</v>
          </cell>
          <cell r="AZ59">
            <v>0</v>
          </cell>
          <cell r="BB59">
            <v>0</v>
          </cell>
          <cell r="BD59">
            <v>0</v>
          </cell>
          <cell r="BE59">
            <v>0</v>
          </cell>
          <cell r="BF59">
            <v>0</v>
          </cell>
          <cell r="BG59">
            <v>0</v>
          </cell>
          <cell r="BH59">
            <v>0</v>
          </cell>
          <cell r="BI59">
            <v>0</v>
          </cell>
          <cell r="BJ59">
            <v>0</v>
          </cell>
          <cell r="BK59">
            <v>0</v>
          </cell>
          <cell r="BL59">
            <v>0</v>
          </cell>
          <cell r="BM59">
            <v>0</v>
          </cell>
          <cell r="BO59">
            <v>0</v>
          </cell>
          <cell r="BQ59">
            <v>0</v>
          </cell>
          <cell r="BR59">
            <v>0</v>
          </cell>
          <cell r="BS59">
            <v>0</v>
          </cell>
          <cell r="BT59">
            <v>0</v>
          </cell>
          <cell r="BU59">
            <v>0</v>
          </cell>
          <cell r="BV59">
            <v>0</v>
          </cell>
          <cell r="BW59">
            <v>0</v>
          </cell>
          <cell r="BX59">
            <v>0</v>
          </cell>
          <cell r="BY59">
            <v>0</v>
          </cell>
          <cell r="BZ59">
            <v>0</v>
          </cell>
          <cell r="CB59">
            <v>0</v>
          </cell>
          <cell r="CD59">
            <v>0</v>
          </cell>
          <cell r="CE59">
            <v>0</v>
          </cell>
          <cell r="CF59">
            <v>0</v>
          </cell>
          <cell r="CG59">
            <v>0</v>
          </cell>
          <cell r="CH59">
            <v>0</v>
          </cell>
          <cell r="CI59">
            <v>0</v>
          </cell>
          <cell r="CJ59">
            <v>0</v>
          </cell>
          <cell r="CK59">
            <v>0</v>
          </cell>
          <cell r="CL59">
            <v>0</v>
          </cell>
          <cell r="CM59">
            <v>0</v>
          </cell>
          <cell r="CO59">
            <v>0</v>
          </cell>
          <cell r="CQ59">
            <v>0</v>
          </cell>
          <cell r="CR59">
            <v>0</v>
          </cell>
          <cell r="CS59">
            <v>0</v>
          </cell>
          <cell r="CT59">
            <v>0</v>
          </cell>
          <cell r="CU59">
            <v>0</v>
          </cell>
          <cell r="CV59">
            <v>0</v>
          </cell>
          <cell r="CW59">
            <v>0</v>
          </cell>
          <cell r="CX59">
            <v>0</v>
          </cell>
          <cell r="CY59">
            <v>0</v>
          </cell>
          <cell r="CZ59">
            <v>0</v>
          </cell>
          <cell r="DB59">
            <v>0</v>
          </cell>
          <cell r="DD59">
            <v>0</v>
          </cell>
          <cell r="DE59">
            <v>0</v>
          </cell>
          <cell r="DF59">
            <v>0</v>
          </cell>
          <cell r="DG59">
            <v>0</v>
          </cell>
          <cell r="DH59">
            <v>0</v>
          </cell>
          <cell r="DI59">
            <v>0</v>
          </cell>
          <cell r="DJ59">
            <v>0</v>
          </cell>
          <cell r="DK59">
            <v>0</v>
          </cell>
          <cell r="DL59">
            <v>0</v>
          </cell>
          <cell r="DM59">
            <v>0</v>
          </cell>
          <cell r="DO59">
            <v>0</v>
          </cell>
          <cell r="DQ59">
            <v>0</v>
          </cell>
          <cell r="DR59">
            <v>0</v>
          </cell>
          <cell r="DS59">
            <v>0</v>
          </cell>
          <cell r="DT59">
            <v>0</v>
          </cell>
          <cell r="DU59">
            <v>0</v>
          </cell>
          <cell r="DV59">
            <v>0</v>
          </cell>
          <cell r="DW59">
            <v>0</v>
          </cell>
          <cell r="DX59">
            <v>0</v>
          </cell>
          <cell r="DY59">
            <v>0</v>
          </cell>
          <cell r="DZ59">
            <v>0</v>
          </cell>
          <cell r="EB59">
            <v>0</v>
          </cell>
          <cell r="ED59">
            <v>0</v>
          </cell>
          <cell r="EE59">
            <v>0</v>
          </cell>
          <cell r="EF59">
            <v>0</v>
          </cell>
          <cell r="EG59">
            <v>0</v>
          </cell>
          <cell r="EH59">
            <v>0</v>
          </cell>
          <cell r="EI59">
            <v>0</v>
          </cell>
          <cell r="EJ59">
            <v>0</v>
          </cell>
          <cell r="EK59">
            <v>0</v>
          </cell>
          <cell r="EL59">
            <v>0</v>
          </cell>
          <cell r="EM59">
            <v>0</v>
          </cell>
          <cell r="EN59">
            <v>8641</v>
          </cell>
          <cell r="EO59">
            <v>17712</v>
          </cell>
          <cell r="EP59">
            <v>471132</v>
          </cell>
          <cell r="EQ59">
            <v>471132</v>
          </cell>
          <cell r="ER59">
            <v>2.1355236139630391</v>
          </cell>
          <cell r="ES59">
            <v>5.1362080766598224</v>
          </cell>
          <cell r="ET59" t="str">
            <v>Let to DHL Solutions (Netherlands) B.V. for 15 years from 19 November 2007 with a break option on 19 November 2012.</v>
          </cell>
          <cell r="EU59">
            <v>0</v>
          </cell>
          <cell r="EW59" t="str">
            <v>Warehouse</v>
          </cell>
          <cell r="EX59">
            <v>17282</v>
          </cell>
          <cell r="EY59">
            <v>44</v>
          </cell>
          <cell r="EZ59">
            <v>760408</v>
          </cell>
          <cell r="FB59" t="str">
            <v>Office</v>
          </cell>
          <cell r="FC59">
            <v>430</v>
          </cell>
          <cell r="FD59">
            <v>100</v>
          </cell>
          <cell r="FE59">
            <v>43000</v>
          </cell>
          <cell r="FJ59">
            <v>0</v>
          </cell>
          <cell r="FO59">
            <v>0</v>
          </cell>
          <cell r="FT59">
            <v>0</v>
          </cell>
          <cell r="FV59">
            <v>17712</v>
          </cell>
          <cell r="FW59">
            <v>45.359530261969283</v>
          </cell>
          <cell r="FX59">
            <v>803408</v>
          </cell>
          <cell r="FY59">
            <v>803408</v>
          </cell>
          <cell r="FZ59">
            <v>0.70527155871390612</v>
          </cell>
          <cell r="GB59">
            <v>8998.1696000000011</v>
          </cell>
          <cell r="GC59">
            <v>1.909904145759575E-2</v>
          </cell>
          <cell r="GD59">
            <v>6796.8316800000002</v>
          </cell>
          <cell r="GE59">
            <v>1.4426597386719645E-2</v>
          </cell>
          <cell r="GF59">
            <v>15698.592319999998</v>
          </cell>
          <cell r="GG59">
            <v>3.332100625726972E-2</v>
          </cell>
          <cell r="GH59">
            <v>3703.7108800000001</v>
          </cell>
          <cell r="GI59">
            <v>7.861301885671107E-3</v>
          </cell>
          <cell r="GJ59">
            <v>1598.7819199999999</v>
          </cell>
          <cell r="GK59">
            <v>3.393490401840673E-3</v>
          </cell>
          <cell r="GL59">
            <v>0</v>
          </cell>
          <cell r="GM59">
            <v>0</v>
          </cell>
          <cell r="GN59">
            <v>36796</v>
          </cell>
          <cell r="GO59">
            <v>7.8101254001001846E-2</v>
          </cell>
          <cell r="GP59">
            <v>36796</v>
          </cell>
          <cell r="GR59">
            <v>40359</v>
          </cell>
          <cell r="GS59">
            <v>471132</v>
          </cell>
          <cell r="GT59">
            <v>432931</v>
          </cell>
          <cell r="GU59">
            <v>863896</v>
          </cell>
          <cell r="GV59">
            <v>4.4807000000000006</v>
          </cell>
          <cell r="GW59">
            <v>8.5457000000000001</v>
          </cell>
          <cell r="GX59">
            <v>8.0632000000000001</v>
          </cell>
          <cell r="GY59">
            <v>9660000</v>
          </cell>
          <cell r="GZ59">
            <v>7.0000000000000007E-2</v>
          </cell>
          <cell r="HA59">
            <v>9030000</v>
          </cell>
          <cell r="HC59">
            <v>40451</v>
          </cell>
          <cell r="HD59">
            <v>471132</v>
          </cell>
          <cell r="HE59">
            <v>434336</v>
          </cell>
          <cell r="HF59">
            <v>803408</v>
          </cell>
          <cell r="HG59">
            <v>4.7755000000000001</v>
          </cell>
          <cell r="HH59">
            <v>8.4289000000000005</v>
          </cell>
          <cell r="HI59">
            <v>8.0018000000000011</v>
          </cell>
          <cell r="HJ59">
            <v>9100000</v>
          </cell>
          <cell r="HK59">
            <v>7.0000000000000007E-2</v>
          </cell>
          <cell r="HL59">
            <v>8500000</v>
          </cell>
          <cell r="HN59">
            <v>1380000</v>
          </cell>
          <cell r="HO59">
            <v>32.532591527381598</v>
          </cell>
          <cell r="HP59">
            <v>7720000</v>
          </cell>
          <cell r="HQ59">
            <v>39479</v>
          </cell>
          <cell r="HR59" t="str">
            <v xml:space="preserve">A modern logistics warehouse located in Venlo with 2.14 years.  ERV has been reduced to €44 psm for the warehouse. Approximately 49% of the floor area is currently vacant and equivalent yield increased by 15 bps to 8.16%.  2 months expiry void with 6 months rent free.  12 month current void on vacant unit.  </v>
          </cell>
          <cell r="HT59" t="str">
            <v>photoVenlo3.jpg</v>
          </cell>
          <cell r="HU59" t="str">
            <v>.jpg</v>
          </cell>
          <cell r="HV59" t="str">
            <v>Venlo3</v>
          </cell>
          <cell r="HW59" t="str">
            <v>planVenlo3.jpg</v>
          </cell>
          <cell r="HX59" t="str">
            <v>.jpg</v>
          </cell>
          <cell r="HY59" t="str">
            <v>Venlo3</v>
          </cell>
          <cell r="IA59">
            <v>13107000</v>
          </cell>
          <cell r="IB59">
            <v>12520000</v>
          </cell>
          <cell r="IC59">
            <v>12520000</v>
          </cell>
          <cell r="ID59">
            <v>12520000</v>
          </cell>
          <cell r="IE59">
            <v>12520000</v>
          </cell>
          <cell r="IF59">
            <v>9100000</v>
          </cell>
        </row>
        <row r="60">
          <cell r="A60">
            <v>40</v>
          </cell>
          <cell r="B60" t="str">
            <v>40, Poland, Blonie Dist.Ctr. #5</v>
          </cell>
          <cell r="C60" t="str">
            <v>wrw00205</v>
          </cell>
          <cell r="D60" t="str">
            <v>Blonie Dist.Ctr. #5</v>
          </cell>
          <cell r="E60" t="str">
            <v>Kopytow 44e</v>
          </cell>
          <cell r="F60" t="str">
            <v>Błonie</v>
          </cell>
          <cell r="G60" t="str">
            <v>05-870</v>
          </cell>
          <cell r="H60" t="str">
            <v>Poland</v>
          </cell>
          <cell r="I60" t="str">
            <v>pl050</v>
          </cell>
          <cell r="J60" t="str">
            <v>ProLogis Poland XXIII Sp Zoo</v>
          </cell>
          <cell r="K60" t="str">
            <v>A 2005 purpose built distribution center accommodating 26,998 sq m of warehousing and office built to a high specification. The building is of concrete and steel frame construction with a clear eaves height of 10m. There are 29 loading docks and the warehouse is fitted with a sprinkler system.</v>
          </cell>
          <cell r="L60">
            <v>2005</v>
          </cell>
          <cell r="M60">
            <v>33</v>
          </cell>
          <cell r="N60">
            <v>822.5151515151515</v>
          </cell>
          <cell r="O60">
            <v>10</v>
          </cell>
          <cell r="P60" t="str">
            <v>Yes</v>
          </cell>
          <cell r="Q60" t="str">
            <v>Freehold</v>
          </cell>
          <cell r="R60">
            <v>0</v>
          </cell>
          <cell r="S60">
            <v>48148</v>
          </cell>
          <cell r="T60">
            <v>0.5637409653568165</v>
          </cell>
          <cell r="V60" t="str">
            <v>Part of The ProLogis Park Blonie situated on the western edge of Warsaw, 25 km from the city centre in the direction of Poznan on route E-30.</v>
          </cell>
          <cell r="W60" t="str">
            <v>A purpose built distribution centre forming part of The ProLogis Park Blonie situated on the western edge of Warsaw, 25 km from the city centre in the direction of Poznan on route E-30.</v>
          </cell>
          <cell r="Y60" t="str">
            <v>Euro</v>
          </cell>
          <cell r="Z60" t="str">
            <v>€</v>
          </cell>
          <cell r="AA60" t="str">
            <v>Land &amp; Buildings</v>
          </cell>
          <cell r="AB60" t="str">
            <v>Iron Mountain</v>
          </cell>
          <cell r="AC60" t="str">
            <v>Other</v>
          </cell>
          <cell r="AD60">
            <v>8973</v>
          </cell>
          <cell r="AE60">
            <v>40634</v>
          </cell>
          <cell r="AF60">
            <v>44043</v>
          </cell>
          <cell r="AH60">
            <v>9.8343600273785086</v>
          </cell>
          <cell r="AI60">
            <v>0</v>
          </cell>
          <cell r="AJ60">
            <v>386136</v>
          </cell>
          <cell r="AK60">
            <v>43.033099297893678</v>
          </cell>
          <cell r="AL60">
            <v>0</v>
          </cell>
          <cell r="AM60">
            <v>0</v>
          </cell>
          <cell r="AO60" t="str">
            <v>Vacant</v>
          </cell>
          <cell r="AQ60">
            <v>7812</v>
          </cell>
          <cell r="AU60">
            <v>0</v>
          </cell>
          <cell r="AV60">
            <v>0</v>
          </cell>
          <cell r="AW60">
            <v>0</v>
          </cell>
          <cell r="AX60">
            <v>0</v>
          </cell>
          <cell r="AY60">
            <v>0</v>
          </cell>
          <cell r="AZ60">
            <v>0</v>
          </cell>
          <cell r="BB60" t="str">
            <v>Iron Mountain</v>
          </cell>
          <cell r="BC60" t="str">
            <v>Other</v>
          </cell>
          <cell r="BD60">
            <v>6716</v>
          </cell>
          <cell r="BE60">
            <v>38565</v>
          </cell>
          <cell r="BF60">
            <v>44043</v>
          </cell>
          <cell r="BG60">
            <v>44043</v>
          </cell>
          <cell r="BH60">
            <v>9.8343600273785086</v>
          </cell>
          <cell r="BI60">
            <v>9.8343600273785086</v>
          </cell>
          <cell r="BJ60">
            <v>201480</v>
          </cell>
          <cell r="BK60">
            <v>30</v>
          </cell>
          <cell r="BL60">
            <v>-181332</v>
          </cell>
          <cell r="BM60">
            <v>0</v>
          </cell>
          <cell r="BO60" t="str">
            <v>Wincanton</v>
          </cell>
          <cell r="BP60" t="str">
            <v>3PL/Warehousing/Transportation</v>
          </cell>
          <cell r="BQ60">
            <v>852</v>
          </cell>
          <cell r="BR60">
            <v>39479</v>
          </cell>
          <cell r="BS60">
            <v>40786</v>
          </cell>
          <cell r="BT60">
            <v>40786</v>
          </cell>
          <cell r="BU60">
            <v>0.91718001368925395</v>
          </cell>
          <cell r="BV60">
            <v>0.91718001368925395</v>
          </cell>
          <cell r="BW60">
            <v>85248</v>
          </cell>
          <cell r="BX60">
            <v>100.05633802816901</v>
          </cell>
          <cell r="BY60">
            <v>0</v>
          </cell>
          <cell r="BZ60">
            <v>0</v>
          </cell>
          <cell r="CB60" t="str">
            <v>Wincanton</v>
          </cell>
          <cell r="CC60" t="str">
            <v>3PL/Warehousing/Transportation</v>
          </cell>
          <cell r="CD60">
            <v>2790</v>
          </cell>
          <cell r="CE60">
            <v>39234</v>
          </cell>
          <cell r="CF60">
            <v>40786</v>
          </cell>
          <cell r="CG60">
            <v>40786</v>
          </cell>
          <cell r="CH60">
            <v>0.91718001368925395</v>
          </cell>
          <cell r="CI60">
            <v>0.91718001368925395</v>
          </cell>
          <cell r="CJ60">
            <v>83700</v>
          </cell>
          <cell r="CK60">
            <v>30</v>
          </cell>
          <cell r="CL60">
            <v>0</v>
          </cell>
          <cell r="CM60">
            <v>0</v>
          </cell>
          <cell r="CO60">
            <v>0</v>
          </cell>
          <cell r="CQ60">
            <v>0</v>
          </cell>
          <cell r="CR60">
            <v>0</v>
          </cell>
          <cell r="CS60">
            <v>0</v>
          </cell>
          <cell r="CT60">
            <v>0</v>
          </cell>
          <cell r="CU60">
            <v>0</v>
          </cell>
          <cell r="CV60">
            <v>0</v>
          </cell>
          <cell r="CW60">
            <v>0</v>
          </cell>
          <cell r="CX60">
            <v>0</v>
          </cell>
          <cell r="CY60">
            <v>0</v>
          </cell>
          <cell r="CZ60">
            <v>0</v>
          </cell>
          <cell r="DB60">
            <v>0</v>
          </cell>
          <cell r="DD60">
            <v>0</v>
          </cell>
          <cell r="DE60">
            <v>0</v>
          </cell>
          <cell r="DF60">
            <v>0</v>
          </cell>
          <cell r="DG60">
            <v>0</v>
          </cell>
          <cell r="DH60">
            <v>0</v>
          </cell>
          <cell r="DI60">
            <v>0</v>
          </cell>
          <cell r="DJ60">
            <v>0</v>
          </cell>
          <cell r="DK60">
            <v>0</v>
          </cell>
          <cell r="DL60">
            <v>0</v>
          </cell>
          <cell r="DM60">
            <v>0</v>
          </cell>
          <cell r="DO60">
            <v>0</v>
          </cell>
          <cell r="DQ60">
            <v>0</v>
          </cell>
          <cell r="DR60">
            <v>0</v>
          </cell>
          <cell r="DS60">
            <v>0</v>
          </cell>
          <cell r="DT60">
            <v>0</v>
          </cell>
          <cell r="DU60">
            <v>0</v>
          </cell>
          <cell r="DV60">
            <v>0</v>
          </cell>
          <cell r="DW60">
            <v>0</v>
          </cell>
          <cell r="DX60">
            <v>0</v>
          </cell>
          <cell r="DY60">
            <v>0</v>
          </cell>
          <cell r="DZ60">
            <v>0</v>
          </cell>
          <cell r="EB60">
            <v>0</v>
          </cell>
          <cell r="ED60">
            <v>0</v>
          </cell>
          <cell r="EE60">
            <v>0</v>
          </cell>
          <cell r="EF60">
            <v>0</v>
          </cell>
          <cell r="EG60">
            <v>0</v>
          </cell>
          <cell r="EH60">
            <v>0</v>
          </cell>
          <cell r="EI60">
            <v>0</v>
          </cell>
          <cell r="EJ60">
            <v>0</v>
          </cell>
          <cell r="EK60">
            <v>0</v>
          </cell>
          <cell r="EL60">
            <v>0</v>
          </cell>
          <cell r="EM60">
            <v>0</v>
          </cell>
          <cell r="EN60">
            <v>7812</v>
          </cell>
          <cell r="EO60">
            <v>27143</v>
          </cell>
          <cell r="EP60">
            <v>575232</v>
          </cell>
          <cell r="EQ60">
            <v>575232</v>
          </cell>
          <cell r="ER60">
            <v>7.8430681750662501</v>
          </cell>
          <cell r="ES60">
            <v>2.8237962515649619</v>
          </cell>
          <cell r="ET60" t="str">
            <v>Part let to Iron Mountain Polska Sp. z o.o. for 5 years from 1 August 2005 and extended until 31 July 2020, part let to Wincanton Polska Sp. z o.o. on two coterminus leases expiring 31 August 2011 and part vacant with a future coterminus lease to Iron Mountain from 3 March 2011.</v>
          </cell>
          <cell r="EU60">
            <v>0</v>
          </cell>
          <cell r="EW60" t="str">
            <v>Warehouse</v>
          </cell>
          <cell r="EX60">
            <v>25318</v>
          </cell>
          <cell r="EY60">
            <v>37.200000000000003</v>
          </cell>
          <cell r="EZ60">
            <v>941829.60000000009</v>
          </cell>
          <cell r="FB60" t="str">
            <v>Office</v>
          </cell>
          <cell r="FC60">
            <v>852</v>
          </cell>
          <cell r="FD60">
            <v>102</v>
          </cell>
          <cell r="FE60">
            <v>86904</v>
          </cell>
          <cell r="FG60" t="str">
            <v>Warehouse</v>
          </cell>
          <cell r="FH60">
            <v>973</v>
          </cell>
          <cell r="FI60">
            <v>38.4</v>
          </cell>
          <cell r="FJ60">
            <v>37363.199999999997</v>
          </cell>
          <cell r="FL60">
            <v>0</v>
          </cell>
          <cell r="FM60">
            <v>0</v>
          </cell>
          <cell r="FN60">
            <v>0</v>
          </cell>
          <cell r="FO60">
            <v>0</v>
          </cell>
          <cell r="FQ60">
            <v>0</v>
          </cell>
          <cell r="FR60">
            <v>0</v>
          </cell>
          <cell r="FS60">
            <v>0</v>
          </cell>
          <cell r="FT60">
            <v>0</v>
          </cell>
          <cell r="FV60">
            <v>27143</v>
          </cell>
          <cell r="FW60">
            <v>39.277051173414876</v>
          </cell>
          <cell r="FX60">
            <v>1066097</v>
          </cell>
          <cell r="FY60">
            <v>1066097</v>
          </cell>
          <cell r="FZ60">
            <v>0.85333395916777921</v>
          </cell>
          <cell r="GB60">
            <v>5752.32</v>
          </cell>
          <cell r="GC60">
            <v>0.01</v>
          </cell>
          <cell r="GD60">
            <v>0</v>
          </cell>
          <cell r="GE60">
            <v>0</v>
          </cell>
          <cell r="GF60">
            <v>0</v>
          </cell>
          <cell r="GG60">
            <v>0</v>
          </cell>
          <cell r="GH60">
            <v>0</v>
          </cell>
          <cell r="GI60">
            <v>0</v>
          </cell>
          <cell r="GJ60">
            <v>7812</v>
          </cell>
          <cell r="GK60">
            <v>1.3580607476635514E-2</v>
          </cell>
          <cell r="GL60">
            <v>0</v>
          </cell>
          <cell r="GM60">
            <v>0</v>
          </cell>
          <cell r="GN60">
            <v>13564</v>
          </cell>
          <cell r="GO60">
            <v>2.3580051179350244E-2</v>
          </cell>
          <cell r="GP60">
            <v>14537</v>
          </cell>
          <cell r="GR60">
            <v>40359</v>
          </cell>
          <cell r="GS60">
            <v>839520</v>
          </cell>
          <cell r="GT60">
            <v>823313</v>
          </cell>
          <cell r="GU60">
            <v>1064930</v>
          </cell>
          <cell r="GV60">
            <v>7.3081000000000005</v>
          </cell>
          <cell r="GW60">
            <v>9.2888999999999999</v>
          </cell>
          <cell r="GX60">
            <v>8.5224000000000011</v>
          </cell>
          <cell r="GY60">
            <v>11270000</v>
          </cell>
          <cell r="GZ60">
            <v>1.4999999999999999E-2</v>
          </cell>
          <cell r="HA60">
            <v>11100000</v>
          </cell>
          <cell r="HC60">
            <v>40451</v>
          </cell>
          <cell r="HD60">
            <v>575232</v>
          </cell>
          <cell r="HE60">
            <v>560695</v>
          </cell>
          <cell r="HF60">
            <v>1066097</v>
          </cell>
          <cell r="HG60">
            <v>5.1150000000000002</v>
          </cell>
          <cell r="HH60">
            <v>9.5480999999999998</v>
          </cell>
          <cell r="HI60">
            <v>8.5788000000000011</v>
          </cell>
          <cell r="HJ60">
            <v>10960000</v>
          </cell>
          <cell r="HK60">
            <v>1.4999999999999999E-2</v>
          </cell>
          <cell r="HL60">
            <v>10800000</v>
          </cell>
          <cell r="HN60">
            <v>1145000</v>
          </cell>
          <cell r="HO60">
            <v>23.780842402592008</v>
          </cell>
          <cell r="HP60">
            <v>9815000</v>
          </cell>
          <cell r="HQ60">
            <v>39508</v>
          </cell>
          <cell r="HR60" t="str">
            <v xml:space="preserve">A modern multi let logistics warehouse with a short unexpired lease profile.  A future lease to Wincanto has been agreed. 3 month expiry voids plus 6 months rent free for short expiry terms. No change since Q2 2010. </v>
          </cell>
          <cell r="HT60" t="str">
            <v>photoBlonie5.jpg</v>
          </cell>
          <cell r="HU60" t="str">
            <v>.jpg</v>
          </cell>
          <cell r="HV60" t="str">
            <v>Blonie5</v>
          </cell>
          <cell r="HW60" t="str">
            <v>planBlonie.jpg</v>
          </cell>
          <cell r="HX60" t="str">
            <v>.jpg</v>
          </cell>
          <cell r="HY60" t="str">
            <v>Blonie</v>
          </cell>
          <cell r="IA60">
            <v>15550000</v>
          </cell>
          <cell r="IB60">
            <v>15550000</v>
          </cell>
          <cell r="IC60">
            <v>15550000</v>
          </cell>
          <cell r="ID60">
            <v>13400000</v>
          </cell>
          <cell r="IE60">
            <v>13400000</v>
          </cell>
          <cell r="IF60">
            <v>10960000</v>
          </cell>
        </row>
        <row r="61">
          <cell r="A61">
            <v>41</v>
          </cell>
          <cell r="B61" t="str">
            <v>41, Poland, Blonie Dist.Ctr. #6</v>
          </cell>
          <cell r="C61" t="str">
            <v>wrw00206</v>
          </cell>
          <cell r="D61" t="str">
            <v>Blonie Dist.Ctr. #6</v>
          </cell>
          <cell r="E61" t="str">
            <v>Kopytów 44 f</v>
          </cell>
          <cell r="F61" t="str">
            <v>Błonie</v>
          </cell>
          <cell r="G61" t="str">
            <v>05-870</v>
          </cell>
          <cell r="H61" t="str">
            <v>Poland</v>
          </cell>
          <cell r="I61" t="str">
            <v>pl051</v>
          </cell>
          <cell r="J61" t="str">
            <v>ProLogis Poland XXIV Sp Zoo</v>
          </cell>
          <cell r="K61" t="str">
            <v>A 2006 purpose built distribution center accommodating 17,800 sq m of warehousing and office built to a high specification. The building is of concrete and steel frame construction with a clear eaves height of 10m. There are over 20 loading docks and the warehouse is fitted with a sprinkler system.</v>
          </cell>
          <cell r="L61">
            <v>2006</v>
          </cell>
          <cell r="M61">
            <v>36</v>
          </cell>
          <cell r="N61">
            <v>494.44444444444446</v>
          </cell>
          <cell r="O61">
            <v>10</v>
          </cell>
          <cell r="P61" t="str">
            <v>Yes</v>
          </cell>
          <cell r="Q61" t="str">
            <v>Freehold</v>
          </cell>
          <cell r="R61">
            <v>0</v>
          </cell>
          <cell r="S61">
            <v>33497</v>
          </cell>
          <cell r="T61">
            <v>0.53139087082425296</v>
          </cell>
          <cell r="V61" t="str">
            <v>Part of The ProLogis Park Blonie situated on the western edge of Warsaw, 25 km from the city centre in the direction of Poznan on route E-30.</v>
          </cell>
          <cell r="W61" t="str">
            <v>A purpose built distribution centre forming part of The ProLogis Park Blonie situated on the western edge of Warsaw, 25 km from the city centre in the direction of Poznan on route E-30.</v>
          </cell>
          <cell r="Y61" t="str">
            <v>Euro</v>
          </cell>
          <cell r="Z61" t="str">
            <v>€</v>
          </cell>
          <cell r="AA61" t="str">
            <v>Land &amp; Buildings</v>
          </cell>
          <cell r="AB61" t="str">
            <v>PLD International Incorporated</v>
          </cell>
          <cell r="AC61" t="str">
            <v>Other</v>
          </cell>
          <cell r="AD61">
            <v>17800</v>
          </cell>
          <cell r="AE61">
            <v>40118</v>
          </cell>
          <cell r="AF61">
            <v>41152</v>
          </cell>
          <cell r="AG61">
            <v>41152</v>
          </cell>
          <cell r="AH61">
            <v>1.9192334017796031</v>
          </cell>
          <cell r="AI61">
            <v>1.9192334017796031</v>
          </cell>
          <cell r="AJ61">
            <v>649848</v>
          </cell>
          <cell r="AK61">
            <v>36.508314606741571</v>
          </cell>
          <cell r="AL61">
            <v>0</v>
          </cell>
          <cell r="AM61">
            <v>0</v>
          </cell>
          <cell r="AO61">
            <v>0</v>
          </cell>
          <cell r="AQ61">
            <v>0</v>
          </cell>
          <cell r="AR61">
            <v>0</v>
          </cell>
          <cell r="AS61">
            <v>0</v>
          </cell>
          <cell r="AT61">
            <v>0</v>
          </cell>
          <cell r="AU61">
            <v>0</v>
          </cell>
          <cell r="AV61">
            <v>0</v>
          </cell>
          <cell r="AW61">
            <v>0</v>
          </cell>
          <cell r="AX61">
            <v>0</v>
          </cell>
          <cell r="AY61">
            <v>0</v>
          </cell>
          <cell r="AZ61">
            <v>0</v>
          </cell>
          <cell r="BB61">
            <v>0</v>
          </cell>
          <cell r="BD61">
            <v>0</v>
          </cell>
          <cell r="BE61">
            <v>0</v>
          </cell>
          <cell r="BF61">
            <v>0</v>
          </cell>
          <cell r="BG61">
            <v>0</v>
          </cell>
          <cell r="BH61">
            <v>0</v>
          </cell>
          <cell r="BI61">
            <v>0</v>
          </cell>
          <cell r="BJ61">
            <v>0</v>
          </cell>
          <cell r="BK61">
            <v>0</v>
          </cell>
          <cell r="BL61">
            <v>0</v>
          </cell>
          <cell r="BM61">
            <v>0</v>
          </cell>
          <cell r="BO61">
            <v>0</v>
          </cell>
          <cell r="BQ61">
            <v>0</v>
          </cell>
          <cell r="BR61">
            <v>0</v>
          </cell>
          <cell r="BS61">
            <v>0</v>
          </cell>
          <cell r="BT61">
            <v>0</v>
          </cell>
          <cell r="BU61">
            <v>0</v>
          </cell>
          <cell r="BV61">
            <v>0</v>
          </cell>
          <cell r="BW61">
            <v>0</v>
          </cell>
          <cell r="BX61">
            <v>0</v>
          </cell>
          <cell r="BY61">
            <v>0</v>
          </cell>
          <cell r="BZ61">
            <v>0</v>
          </cell>
          <cell r="CB61">
            <v>0</v>
          </cell>
          <cell r="CD61">
            <v>0</v>
          </cell>
          <cell r="CE61">
            <v>0</v>
          </cell>
          <cell r="CF61">
            <v>0</v>
          </cell>
          <cell r="CG61">
            <v>0</v>
          </cell>
          <cell r="CH61">
            <v>0</v>
          </cell>
          <cell r="CI61">
            <v>0</v>
          </cell>
          <cell r="CJ61">
            <v>0</v>
          </cell>
          <cell r="CK61">
            <v>0</v>
          </cell>
          <cell r="CL61">
            <v>0</v>
          </cell>
          <cell r="CM61">
            <v>0</v>
          </cell>
          <cell r="CO61">
            <v>0</v>
          </cell>
          <cell r="CQ61">
            <v>0</v>
          </cell>
          <cell r="CR61">
            <v>0</v>
          </cell>
          <cell r="CS61">
            <v>0</v>
          </cell>
          <cell r="CT61">
            <v>0</v>
          </cell>
          <cell r="CU61">
            <v>0</v>
          </cell>
          <cell r="CV61">
            <v>0</v>
          </cell>
          <cell r="CW61">
            <v>0</v>
          </cell>
          <cell r="CX61">
            <v>0</v>
          </cell>
          <cell r="CY61">
            <v>0</v>
          </cell>
          <cell r="CZ61">
            <v>0</v>
          </cell>
          <cell r="DB61">
            <v>0</v>
          </cell>
          <cell r="DD61">
            <v>0</v>
          </cell>
          <cell r="DE61">
            <v>0</v>
          </cell>
          <cell r="DF61">
            <v>0</v>
          </cell>
          <cell r="DG61">
            <v>0</v>
          </cell>
          <cell r="DH61">
            <v>0</v>
          </cell>
          <cell r="DI61">
            <v>0</v>
          </cell>
          <cell r="DJ61">
            <v>0</v>
          </cell>
          <cell r="DK61">
            <v>0</v>
          </cell>
          <cell r="DL61">
            <v>0</v>
          </cell>
          <cell r="DM61">
            <v>0</v>
          </cell>
          <cell r="DO61">
            <v>0</v>
          </cell>
          <cell r="DQ61">
            <v>0</v>
          </cell>
          <cell r="DR61">
            <v>0</v>
          </cell>
          <cell r="DS61">
            <v>0</v>
          </cell>
          <cell r="DT61">
            <v>0</v>
          </cell>
          <cell r="DU61">
            <v>0</v>
          </cell>
          <cell r="DV61">
            <v>0</v>
          </cell>
          <cell r="DW61">
            <v>0</v>
          </cell>
          <cell r="DX61">
            <v>0</v>
          </cell>
          <cell r="DY61">
            <v>0</v>
          </cell>
          <cell r="DZ61">
            <v>0</v>
          </cell>
          <cell r="EB61">
            <v>0</v>
          </cell>
          <cell r="ED61">
            <v>0</v>
          </cell>
          <cell r="EE61">
            <v>0</v>
          </cell>
          <cell r="EF61">
            <v>0</v>
          </cell>
          <cell r="EG61">
            <v>0</v>
          </cell>
          <cell r="EH61">
            <v>0</v>
          </cell>
          <cell r="EI61">
            <v>0</v>
          </cell>
          <cell r="EJ61">
            <v>0</v>
          </cell>
          <cell r="EK61">
            <v>0</v>
          </cell>
          <cell r="EL61">
            <v>0</v>
          </cell>
          <cell r="EM61">
            <v>0</v>
          </cell>
          <cell r="EN61">
            <v>0</v>
          </cell>
          <cell r="EO61">
            <v>17800</v>
          </cell>
          <cell r="EP61">
            <v>649848</v>
          </cell>
          <cell r="EQ61">
            <v>649848</v>
          </cell>
          <cell r="ER61">
            <v>1.9192334017796031</v>
          </cell>
          <cell r="ES61">
            <v>1.9192334017796031</v>
          </cell>
          <cell r="ET61" t="str">
            <v>Let to PLD International for 5 years from 1 September 2007.</v>
          </cell>
          <cell r="EU61">
            <v>0</v>
          </cell>
          <cell r="EW61" t="str">
            <v>Warehouse</v>
          </cell>
          <cell r="EX61">
            <v>17200</v>
          </cell>
          <cell r="EY61">
            <v>34.799999999999997</v>
          </cell>
          <cell r="EZ61">
            <v>598560</v>
          </cell>
          <cell r="FB61" t="str">
            <v>Office</v>
          </cell>
          <cell r="FC61">
            <v>600</v>
          </cell>
          <cell r="FD61">
            <v>102</v>
          </cell>
          <cell r="FE61">
            <v>61200</v>
          </cell>
          <cell r="FG61">
            <v>0</v>
          </cell>
          <cell r="FJ61">
            <v>0</v>
          </cell>
          <cell r="FL61">
            <v>0</v>
          </cell>
          <cell r="FM61">
            <v>0</v>
          </cell>
          <cell r="FN61">
            <v>0</v>
          </cell>
          <cell r="FO61">
            <v>0</v>
          </cell>
          <cell r="FQ61">
            <v>0</v>
          </cell>
          <cell r="FR61">
            <v>0</v>
          </cell>
          <cell r="FS61">
            <v>0</v>
          </cell>
          <cell r="FT61">
            <v>0</v>
          </cell>
          <cell r="FV61">
            <v>17800</v>
          </cell>
          <cell r="FW61">
            <v>37.065168539325846</v>
          </cell>
          <cell r="FX61">
            <v>659760</v>
          </cell>
          <cell r="FY61">
            <v>659760</v>
          </cell>
          <cell r="FZ61">
            <v>1.525279757727961E-2</v>
          </cell>
          <cell r="GB61">
            <v>6498.4800000000005</v>
          </cell>
          <cell r="GC61">
            <v>0.01</v>
          </cell>
          <cell r="GD61">
            <v>0</v>
          </cell>
          <cell r="GE61">
            <v>0</v>
          </cell>
          <cell r="GF61">
            <v>0</v>
          </cell>
          <cell r="GG61">
            <v>0</v>
          </cell>
          <cell r="GH61">
            <v>0</v>
          </cell>
          <cell r="GI61">
            <v>0</v>
          </cell>
          <cell r="GJ61">
            <v>0</v>
          </cell>
          <cell r="GK61">
            <v>0</v>
          </cell>
          <cell r="GL61">
            <v>0</v>
          </cell>
          <cell r="GM61">
            <v>0</v>
          </cell>
          <cell r="GN61">
            <v>6498</v>
          </cell>
          <cell r="GO61">
            <v>9.9992613657347556E-3</v>
          </cell>
          <cell r="GP61">
            <v>6498</v>
          </cell>
          <cell r="GR61">
            <v>40359</v>
          </cell>
          <cell r="GS61">
            <v>649848</v>
          </cell>
          <cell r="GT61">
            <v>643350</v>
          </cell>
          <cell r="GU61">
            <v>659760</v>
          </cell>
          <cell r="GV61">
            <v>8.8032000000000004</v>
          </cell>
          <cell r="GW61">
            <v>8.9375</v>
          </cell>
          <cell r="GX61">
            <v>8.7501999999999995</v>
          </cell>
          <cell r="GY61">
            <v>7310000</v>
          </cell>
          <cell r="GZ61">
            <v>1.4999999999999999E-2</v>
          </cell>
          <cell r="HA61">
            <v>7200000</v>
          </cell>
          <cell r="HC61">
            <v>40451</v>
          </cell>
          <cell r="HD61">
            <v>649848</v>
          </cell>
          <cell r="HE61">
            <v>643350</v>
          </cell>
          <cell r="HF61">
            <v>659760</v>
          </cell>
          <cell r="HG61">
            <v>8.8032000000000004</v>
          </cell>
          <cell r="HH61">
            <v>8.9375</v>
          </cell>
          <cell r="HI61">
            <v>8.75</v>
          </cell>
          <cell r="HJ61">
            <v>7310000</v>
          </cell>
          <cell r="HK61">
            <v>1.4999999999999999E-2</v>
          </cell>
          <cell r="HL61">
            <v>7200000</v>
          </cell>
          <cell r="HN61">
            <v>984450</v>
          </cell>
          <cell r="HO61">
            <v>29.3891990327492</v>
          </cell>
          <cell r="HP61">
            <v>6325550</v>
          </cell>
          <cell r="HQ61">
            <v>39508</v>
          </cell>
          <cell r="HR61" t="str">
            <v>A modern logistics warehouse fully indemnified by PLD International for a further 1.92 years.  Previously occupied by Antalis.  6 month expiry void with 3 months rent free.  No change since Q2 2010.</v>
          </cell>
          <cell r="HT61" t="str">
            <v>photoBlonie6.jpg</v>
          </cell>
          <cell r="HU61" t="str">
            <v>.jpg</v>
          </cell>
          <cell r="HV61" t="str">
            <v>Blonie6</v>
          </cell>
          <cell r="HW61" t="str">
            <v>planBlonie.jpg</v>
          </cell>
          <cell r="HX61" t="str">
            <v>.jpg</v>
          </cell>
          <cell r="HY61" t="str">
            <v>Blonie</v>
          </cell>
          <cell r="IA61">
            <v>10200000</v>
          </cell>
          <cell r="IB61">
            <v>10200000</v>
          </cell>
          <cell r="IC61">
            <v>10200000</v>
          </cell>
          <cell r="ID61">
            <v>8630000</v>
          </cell>
          <cell r="IE61">
            <v>8630000</v>
          </cell>
          <cell r="IF61">
            <v>7310000</v>
          </cell>
        </row>
        <row r="62">
          <cell r="A62">
            <v>42</v>
          </cell>
          <cell r="B62" t="str">
            <v>42, Poland, Blonie Dist.Ctr. #7</v>
          </cell>
          <cell r="C62" t="str">
            <v>wrw00207</v>
          </cell>
          <cell r="D62" t="str">
            <v>Blonie Dist.Ctr. #7</v>
          </cell>
          <cell r="E62" t="str">
            <v>Kopytów 44 G</v>
          </cell>
          <cell r="F62" t="str">
            <v>Błonie</v>
          </cell>
          <cell r="G62" t="str">
            <v>05-870</v>
          </cell>
          <cell r="H62" t="str">
            <v>Poland</v>
          </cell>
          <cell r="I62" t="str">
            <v>pl053</v>
          </cell>
          <cell r="J62" t="str">
            <v>ProLogis Poland XXV Sp Zoo</v>
          </cell>
          <cell r="K62" t="str">
            <v>A 2006 purpose built distribution center accommodating 17,978 sq m of warehousing and office built to a high specification. The building is of concrete and steel frame construction with a clear eaves height of 10m. The warehouse is fitted with a sprinkler system.</v>
          </cell>
          <cell r="L62">
            <v>2006</v>
          </cell>
          <cell r="M62">
            <v>36</v>
          </cell>
          <cell r="N62">
            <v>496.40916666666664</v>
          </cell>
          <cell r="O62">
            <v>10</v>
          </cell>
          <cell r="P62" t="str">
            <v>Yes</v>
          </cell>
          <cell r="Q62" t="str">
            <v>Freehold</v>
          </cell>
          <cell r="R62">
            <v>0</v>
          </cell>
          <cell r="S62">
            <v>32382</v>
          </cell>
          <cell r="T62">
            <v>0.55187233648323142</v>
          </cell>
          <cell r="V62" t="str">
            <v>Part of The ProLogis Park Blonie situated on the western edge of Warsaw, 25 km from the city centre in the direction of Poznan on route E-30.</v>
          </cell>
          <cell r="W62" t="str">
            <v>A purpose built distribution centre forming part of The ProLogis Park Blonie situated on the western edge of Warsaw, 25 km from the city centre in the direction of Poznan on route E-30.</v>
          </cell>
          <cell r="Y62" t="str">
            <v>Euro</v>
          </cell>
          <cell r="Z62" t="str">
            <v>€</v>
          </cell>
          <cell r="AA62" t="str">
            <v>Land &amp; Buildings</v>
          </cell>
          <cell r="AB62" t="str">
            <v>Mercedes-Benz Polska Sp zoo</v>
          </cell>
          <cell r="AC62" t="str">
            <v>Automotive</v>
          </cell>
          <cell r="AD62">
            <v>2964.73</v>
          </cell>
          <cell r="AE62">
            <v>39387</v>
          </cell>
          <cell r="AF62">
            <v>41213</v>
          </cell>
          <cell r="AG62">
            <v>41213</v>
          </cell>
          <cell r="AH62">
            <v>2.086242299794661</v>
          </cell>
          <cell r="AI62">
            <v>2.086242299794661</v>
          </cell>
          <cell r="AJ62">
            <v>41357.629999999997</v>
          </cell>
          <cell r="AK62">
            <v>13.949880764858856</v>
          </cell>
          <cell r="AL62">
            <v>-41357.629999999997</v>
          </cell>
          <cell r="AM62">
            <v>0</v>
          </cell>
          <cell r="AO62" t="str">
            <v>Interchem S.A.</v>
          </cell>
          <cell r="AP62" t="str">
            <v>3PL/Warehousing/Transportation</v>
          </cell>
          <cell r="AQ62">
            <v>4620</v>
          </cell>
          <cell r="AR62">
            <v>39173</v>
          </cell>
          <cell r="AS62">
            <v>41364</v>
          </cell>
          <cell r="AT62">
            <v>41364</v>
          </cell>
          <cell r="AU62">
            <v>2.4996577686516086</v>
          </cell>
          <cell r="AV62">
            <v>2.4996577686516086</v>
          </cell>
          <cell r="AW62">
            <v>158978</v>
          </cell>
          <cell r="AX62">
            <v>34.410822510822513</v>
          </cell>
          <cell r="AY62">
            <v>-158978</v>
          </cell>
          <cell r="AZ62">
            <v>0</v>
          </cell>
          <cell r="BB62" t="str">
            <v>Vacant</v>
          </cell>
          <cell r="BD62">
            <v>1667</v>
          </cell>
          <cell r="BE62">
            <v>0</v>
          </cell>
          <cell r="BF62">
            <v>0</v>
          </cell>
          <cell r="BG62">
            <v>0</v>
          </cell>
          <cell r="BH62">
            <v>0</v>
          </cell>
          <cell r="BI62">
            <v>0</v>
          </cell>
          <cell r="BJ62">
            <v>0</v>
          </cell>
          <cell r="BK62">
            <v>0</v>
          </cell>
          <cell r="BL62">
            <v>0</v>
          </cell>
          <cell r="BM62">
            <v>0</v>
          </cell>
          <cell r="BO62" t="str">
            <v>Vacant</v>
          </cell>
          <cell r="BQ62">
            <v>5339</v>
          </cell>
          <cell r="BU62">
            <v>0</v>
          </cell>
          <cell r="BV62">
            <v>0</v>
          </cell>
          <cell r="BX62">
            <v>0</v>
          </cell>
          <cell r="BY62">
            <v>0</v>
          </cell>
          <cell r="BZ62">
            <v>0</v>
          </cell>
          <cell r="CB62" t="str">
            <v>Vacant</v>
          </cell>
          <cell r="CD62">
            <v>2520</v>
          </cell>
          <cell r="CE62">
            <v>0</v>
          </cell>
          <cell r="CF62">
            <v>0</v>
          </cell>
          <cell r="CG62">
            <v>0</v>
          </cell>
          <cell r="CH62">
            <v>0</v>
          </cell>
          <cell r="CI62">
            <v>0</v>
          </cell>
          <cell r="CJ62">
            <v>0</v>
          </cell>
          <cell r="CK62">
            <v>0</v>
          </cell>
          <cell r="CL62">
            <v>0</v>
          </cell>
          <cell r="CM62">
            <v>0</v>
          </cell>
          <cell r="CO62" t="str">
            <v>Vacant</v>
          </cell>
          <cell r="CQ62">
            <v>760</v>
          </cell>
          <cell r="CR62">
            <v>0</v>
          </cell>
          <cell r="CS62">
            <v>0</v>
          </cell>
          <cell r="CT62">
            <v>0</v>
          </cell>
          <cell r="CU62">
            <v>0</v>
          </cell>
          <cell r="CV62">
            <v>0</v>
          </cell>
          <cell r="CW62">
            <v>0</v>
          </cell>
          <cell r="CX62">
            <v>0</v>
          </cell>
          <cell r="CY62">
            <v>0</v>
          </cell>
          <cell r="CZ62">
            <v>0</v>
          </cell>
          <cell r="DB62">
            <v>0</v>
          </cell>
          <cell r="DD62">
            <v>0</v>
          </cell>
          <cell r="DE62">
            <v>0</v>
          </cell>
          <cell r="DF62">
            <v>0</v>
          </cell>
          <cell r="DG62">
            <v>0</v>
          </cell>
          <cell r="DH62">
            <v>0</v>
          </cell>
          <cell r="DI62">
            <v>0</v>
          </cell>
          <cell r="DJ62">
            <v>0</v>
          </cell>
          <cell r="DK62">
            <v>0</v>
          </cell>
          <cell r="DL62">
            <v>0</v>
          </cell>
          <cell r="DM62">
            <v>0</v>
          </cell>
          <cell r="DO62">
            <v>0</v>
          </cell>
          <cell r="DQ62">
            <v>0</v>
          </cell>
          <cell r="DR62">
            <v>0</v>
          </cell>
          <cell r="DS62">
            <v>0</v>
          </cell>
          <cell r="DT62">
            <v>0</v>
          </cell>
          <cell r="DU62">
            <v>0</v>
          </cell>
          <cell r="DV62">
            <v>0</v>
          </cell>
          <cell r="DW62">
            <v>0</v>
          </cell>
          <cell r="DX62">
            <v>0</v>
          </cell>
          <cell r="DY62">
            <v>0</v>
          </cell>
          <cell r="DZ62">
            <v>0</v>
          </cell>
          <cell r="EB62">
            <v>0</v>
          </cell>
          <cell r="ED62">
            <v>0</v>
          </cell>
          <cell r="EE62">
            <v>0</v>
          </cell>
          <cell r="EF62">
            <v>0</v>
          </cell>
          <cell r="EG62">
            <v>0</v>
          </cell>
          <cell r="EH62">
            <v>0</v>
          </cell>
          <cell r="EI62">
            <v>0</v>
          </cell>
          <cell r="EJ62">
            <v>0</v>
          </cell>
          <cell r="EK62">
            <v>0</v>
          </cell>
          <cell r="EL62">
            <v>0</v>
          </cell>
          <cell r="EM62">
            <v>0</v>
          </cell>
          <cell r="EN62">
            <v>10286</v>
          </cell>
          <cell r="EO62">
            <v>17870.73</v>
          </cell>
          <cell r="EP62">
            <v>0</v>
          </cell>
          <cell r="EQ62">
            <v>0</v>
          </cell>
          <cell r="ER62">
            <v>2.4143115723845634</v>
          </cell>
          <cell r="ES62">
            <v>2.4143115723845634</v>
          </cell>
          <cell r="ET62" t="str">
            <v>Part let to Interchem for 6 years from 1 April 2007, part let to POL-MAT for 3 years from 1 September 2007 and part let to Mercedes-Benz Polska for 5 years from 1 November 2007.</v>
          </cell>
          <cell r="EU62">
            <v>0</v>
          </cell>
          <cell r="EW62" t="str">
            <v>Warehouse</v>
          </cell>
          <cell r="EX62">
            <v>5339</v>
          </cell>
          <cell r="EY62">
            <v>37.200000000000003</v>
          </cell>
          <cell r="EZ62">
            <v>198610.80000000002</v>
          </cell>
          <cell r="FB62" t="str">
            <v>Warehouse</v>
          </cell>
          <cell r="FC62">
            <v>11403.3</v>
          </cell>
          <cell r="FD62">
            <v>38.400000000000006</v>
          </cell>
          <cell r="FE62">
            <v>437886.72000000003</v>
          </cell>
          <cell r="FG62" t="str">
            <v>Office</v>
          </cell>
          <cell r="FH62">
            <v>1128.43</v>
          </cell>
          <cell r="FI62">
            <v>102</v>
          </cell>
          <cell r="FJ62">
            <v>115099.86</v>
          </cell>
          <cell r="FL62">
            <v>0</v>
          </cell>
          <cell r="FM62">
            <v>0</v>
          </cell>
          <cell r="FN62">
            <v>0</v>
          </cell>
          <cell r="FO62">
            <v>0</v>
          </cell>
          <cell r="FQ62">
            <v>0</v>
          </cell>
          <cell r="FR62">
            <v>0</v>
          </cell>
          <cell r="FS62">
            <v>0</v>
          </cell>
          <cell r="FT62">
            <v>0</v>
          </cell>
          <cell r="FV62">
            <v>17870.73</v>
          </cell>
          <cell r="FW62">
            <v>42.057487299063887</v>
          </cell>
          <cell r="FX62">
            <v>751598</v>
          </cell>
          <cell r="FY62">
            <v>751598</v>
          </cell>
          <cell r="FZ62" t="e">
            <v>#DIV/0!</v>
          </cell>
          <cell r="GB62">
            <v>0</v>
          </cell>
          <cell r="GC62" t="e">
            <v>#DIV/0!</v>
          </cell>
          <cell r="GD62">
            <v>0</v>
          </cell>
          <cell r="GE62" t="e">
            <v>#DIV/0!</v>
          </cell>
          <cell r="GF62">
            <v>0</v>
          </cell>
          <cell r="GG62" t="e">
            <v>#DIV/0!</v>
          </cell>
          <cell r="GH62">
            <v>0</v>
          </cell>
          <cell r="GI62" t="e">
            <v>#DIV/0!</v>
          </cell>
          <cell r="GJ62">
            <v>10286</v>
          </cell>
          <cell r="GK62" t="e">
            <v>#DIV/0!</v>
          </cell>
          <cell r="GL62">
            <v>0</v>
          </cell>
          <cell r="GM62" t="e">
            <v>#DIV/0!</v>
          </cell>
          <cell r="GN62">
            <v>10286</v>
          </cell>
          <cell r="GO62" t="e">
            <v>#DIV/0!</v>
          </cell>
          <cell r="GP62">
            <v>10286</v>
          </cell>
          <cell r="GR62">
            <v>40359</v>
          </cell>
          <cell r="GS62">
            <v>422988</v>
          </cell>
          <cell r="GT62">
            <v>414571</v>
          </cell>
          <cell r="GU62">
            <v>751598</v>
          </cell>
          <cell r="GV62">
            <v>5.3738999999999999</v>
          </cell>
          <cell r="GW62">
            <v>9.5909000000000013</v>
          </cell>
          <cell r="GX62">
            <v>8.86</v>
          </cell>
          <cell r="GY62">
            <v>7710000</v>
          </cell>
          <cell r="GZ62">
            <v>1.4999999999999999E-2</v>
          </cell>
          <cell r="HA62">
            <v>7600000</v>
          </cell>
          <cell r="HC62">
            <v>40451</v>
          </cell>
          <cell r="HD62">
            <v>0</v>
          </cell>
          <cell r="HE62">
            <v>-10286</v>
          </cell>
          <cell r="HF62">
            <v>751598</v>
          </cell>
          <cell r="HG62">
            <v>-0.1351</v>
          </cell>
          <cell r="HH62">
            <v>9.6387999999999998</v>
          </cell>
          <cell r="HI62">
            <v>8.8956999999999997</v>
          </cell>
          <cell r="HJ62">
            <v>7610000</v>
          </cell>
          <cell r="HK62">
            <v>1.4999999999999999E-2</v>
          </cell>
          <cell r="HL62">
            <v>7500000</v>
          </cell>
          <cell r="HN62">
            <v>1266900</v>
          </cell>
          <cell r="HO62">
            <v>39.123587178061889</v>
          </cell>
          <cell r="HP62">
            <v>6343100</v>
          </cell>
          <cell r="HQ62">
            <v>39479</v>
          </cell>
          <cell r="HR62" t="str">
            <v>A multi let logistics warehouse with a short unexpired lease profile.  Interchem floor area has decreased by 2,520 sq m whilst Ferplast Polska have vacated.  Rent frees accurately reflected for Interchem and Daimler. 6 month expiry void with 3 months rent free.  9 month current void.</v>
          </cell>
          <cell r="HT62" t="str">
            <v>photoBlonie7.jpg</v>
          </cell>
          <cell r="HU62" t="str">
            <v>.jpg</v>
          </cell>
          <cell r="HV62" t="str">
            <v>Blonie7</v>
          </cell>
          <cell r="HW62" t="str">
            <v>planBlonie.jpg</v>
          </cell>
          <cell r="HX62" t="str">
            <v>.jpg</v>
          </cell>
          <cell r="HY62" t="str">
            <v>Blonie</v>
          </cell>
          <cell r="IA62">
            <v>10810000</v>
          </cell>
          <cell r="IB62">
            <v>10810000</v>
          </cell>
          <cell r="IC62">
            <v>10810000</v>
          </cell>
          <cell r="ID62">
            <v>9240000</v>
          </cell>
          <cell r="IE62">
            <v>9240000</v>
          </cell>
          <cell r="IF62">
            <v>7610000</v>
          </cell>
        </row>
        <row r="63">
          <cell r="A63">
            <v>43</v>
          </cell>
          <cell r="B63" t="str">
            <v>43, Poland, Blonie Dist.Ctr. #8</v>
          </cell>
          <cell r="C63" t="str">
            <v>wrw00208</v>
          </cell>
          <cell r="D63" t="str">
            <v>Blonie Dist.Ctr. #8</v>
          </cell>
          <cell r="E63" t="str">
            <v>Kopytów 44 h</v>
          </cell>
          <cell r="F63" t="str">
            <v>Błonie</v>
          </cell>
          <cell r="G63" t="str">
            <v>05-870</v>
          </cell>
          <cell r="H63" t="str">
            <v>Poland</v>
          </cell>
          <cell r="I63" t="str">
            <v>pl054</v>
          </cell>
          <cell r="J63" t="str">
            <v>ProLogis Poland XXVI Sp Zoo</v>
          </cell>
          <cell r="K63" t="str">
            <v>A 2008 purpose built distribution center accommodating 18,120 sq m of warehousing and office built to a high specification. The building is of concrete and steel frame construction with a clear eaves height of 10m. There are 26 loading docks, 4 drive-in doors and the warehouse is fitted with a sprinkler system.</v>
          </cell>
          <cell r="L63">
            <v>2007</v>
          </cell>
          <cell r="M63">
            <v>28</v>
          </cell>
          <cell r="N63">
            <v>642.42857142857144</v>
          </cell>
          <cell r="O63">
            <v>10</v>
          </cell>
          <cell r="P63" t="str">
            <v>Yes</v>
          </cell>
          <cell r="Q63" t="str">
            <v>Freehold</v>
          </cell>
          <cell r="R63">
            <v>0</v>
          </cell>
          <cell r="S63">
            <v>34022</v>
          </cell>
          <cell r="T63">
            <v>0.52871671271530185</v>
          </cell>
          <cell r="V63" t="str">
            <v>Part of The ProLogis Park Blonie situated on the western edge of Warsaw, 25 km from the city centre in the direction of Poznan on route E-30.</v>
          </cell>
          <cell r="W63" t="str">
            <v>A purpose built distribution centre forming part of The ProLogis Park Blonie situated on the western edge of Warsaw, 25 km from the city centre in the direction of Poznan on route E-30.</v>
          </cell>
          <cell r="Y63" t="str">
            <v>Euro</v>
          </cell>
          <cell r="Z63" t="str">
            <v>€</v>
          </cell>
          <cell r="AA63" t="str">
            <v>Land &amp; Buildings</v>
          </cell>
          <cell r="AB63" t="str">
            <v>DC Sp zoo</v>
          </cell>
          <cell r="AC63" t="str">
            <v>Other</v>
          </cell>
          <cell r="AD63">
            <v>345</v>
          </cell>
          <cell r="AE63">
            <v>39587</v>
          </cell>
          <cell r="AF63">
            <v>40681</v>
          </cell>
          <cell r="AG63">
            <v>40681</v>
          </cell>
          <cell r="AH63">
            <v>0.62970568104038327</v>
          </cell>
          <cell r="AI63">
            <v>0.62970568104038327</v>
          </cell>
          <cell r="AJ63">
            <v>0</v>
          </cell>
          <cell r="AK63">
            <v>0</v>
          </cell>
          <cell r="AL63">
            <v>0</v>
          </cell>
          <cell r="AM63">
            <v>0</v>
          </cell>
          <cell r="AO63" t="str">
            <v>Tradis Spolka zoo</v>
          </cell>
          <cell r="AP63" t="str">
            <v>Food</v>
          </cell>
          <cell r="AQ63">
            <v>14214</v>
          </cell>
          <cell r="AR63">
            <v>39461</v>
          </cell>
          <cell r="AS63">
            <v>43113</v>
          </cell>
          <cell r="AT63">
            <v>41287</v>
          </cell>
          <cell r="AU63">
            <v>7.2881587953456535</v>
          </cell>
          <cell r="AV63">
            <v>2.2888432580424367</v>
          </cell>
          <cell r="AW63">
            <v>603439</v>
          </cell>
          <cell r="AX63">
            <v>42.453848318559167</v>
          </cell>
          <cell r="AY63">
            <v>0</v>
          </cell>
          <cell r="AZ63">
            <v>0</v>
          </cell>
          <cell r="BB63" t="str">
            <v>DC Sp zoo</v>
          </cell>
          <cell r="BC63" t="str">
            <v>Other</v>
          </cell>
          <cell r="BD63">
            <v>3429</v>
          </cell>
          <cell r="BE63">
            <v>39493</v>
          </cell>
          <cell r="BF63">
            <v>40681</v>
          </cell>
          <cell r="BG63">
            <v>40681</v>
          </cell>
          <cell r="BH63">
            <v>0.62970568104038327</v>
          </cell>
          <cell r="BI63">
            <v>0.62970568104038327</v>
          </cell>
          <cell r="BJ63">
            <v>179440</v>
          </cell>
          <cell r="BK63">
            <v>52.330125400991541</v>
          </cell>
          <cell r="BL63">
            <v>0</v>
          </cell>
          <cell r="BM63">
            <v>0</v>
          </cell>
          <cell r="BO63">
            <v>0</v>
          </cell>
          <cell r="BQ63">
            <v>0</v>
          </cell>
          <cell r="BR63">
            <v>0</v>
          </cell>
          <cell r="BS63">
            <v>0</v>
          </cell>
          <cell r="BT63">
            <v>0</v>
          </cell>
          <cell r="BU63">
            <v>0</v>
          </cell>
          <cell r="BV63">
            <v>0</v>
          </cell>
          <cell r="BW63">
            <v>0</v>
          </cell>
          <cell r="BX63">
            <v>0</v>
          </cell>
          <cell r="BY63">
            <v>0</v>
          </cell>
          <cell r="BZ63">
            <v>0</v>
          </cell>
          <cell r="CB63">
            <v>0</v>
          </cell>
          <cell r="CD63">
            <v>0</v>
          </cell>
          <cell r="CE63">
            <v>0</v>
          </cell>
          <cell r="CF63">
            <v>0</v>
          </cell>
          <cell r="CG63">
            <v>0</v>
          </cell>
          <cell r="CH63">
            <v>0</v>
          </cell>
          <cell r="CI63">
            <v>0</v>
          </cell>
          <cell r="CJ63">
            <v>0</v>
          </cell>
          <cell r="CK63">
            <v>0</v>
          </cell>
          <cell r="CL63">
            <v>0</v>
          </cell>
          <cell r="CM63">
            <v>0</v>
          </cell>
          <cell r="CO63">
            <v>0</v>
          </cell>
          <cell r="CQ63">
            <v>0</v>
          </cell>
          <cell r="CR63">
            <v>0</v>
          </cell>
          <cell r="CS63">
            <v>0</v>
          </cell>
          <cell r="CT63">
            <v>0</v>
          </cell>
          <cell r="CU63">
            <v>0</v>
          </cell>
          <cell r="CV63">
            <v>0</v>
          </cell>
          <cell r="CW63">
            <v>0</v>
          </cell>
          <cell r="CX63">
            <v>0</v>
          </cell>
          <cell r="CY63">
            <v>0</v>
          </cell>
          <cell r="CZ63">
            <v>0</v>
          </cell>
          <cell r="DB63">
            <v>0</v>
          </cell>
          <cell r="DD63">
            <v>0</v>
          </cell>
          <cell r="DE63">
            <v>0</v>
          </cell>
          <cell r="DF63">
            <v>0</v>
          </cell>
          <cell r="DG63">
            <v>0</v>
          </cell>
          <cell r="DH63">
            <v>0</v>
          </cell>
          <cell r="DI63">
            <v>0</v>
          </cell>
          <cell r="DJ63">
            <v>0</v>
          </cell>
          <cell r="DK63">
            <v>0</v>
          </cell>
          <cell r="DL63">
            <v>0</v>
          </cell>
          <cell r="DM63">
            <v>0</v>
          </cell>
          <cell r="DO63">
            <v>0</v>
          </cell>
          <cell r="DQ63">
            <v>0</v>
          </cell>
          <cell r="DR63">
            <v>0</v>
          </cell>
          <cell r="DS63">
            <v>0</v>
          </cell>
          <cell r="DT63">
            <v>0</v>
          </cell>
          <cell r="DU63">
            <v>0</v>
          </cell>
          <cell r="DV63">
            <v>0</v>
          </cell>
          <cell r="DW63">
            <v>0</v>
          </cell>
          <cell r="DX63">
            <v>0</v>
          </cell>
          <cell r="DY63">
            <v>0</v>
          </cell>
          <cell r="DZ63">
            <v>0</v>
          </cell>
          <cell r="EB63">
            <v>0</v>
          </cell>
          <cell r="ED63">
            <v>0</v>
          </cell>
          <cell r="EE63">
            <v>0</v>
          </cell>
          <cell r="EF63">
            <v>0</v>
          </cell>
          <cell r="EG63">
            <v>0</v>
          </cell>
          <cell r="EH63">
            <v>0</v>
          </cell>
          <cell r="EI63">
            <v>0</v>
          </cell>
          <cell r="EJ63">
            <v>0</v>
          </cell>
          <cell r="EK63">
            <v>0</v>
          </cell>
          <cell r="EL63">
            <v>0</v>
          </cell>
          <cell r="EM63">
            <v>0</v>
          </cell>
          <cell r="EN63">
            <v>0</v>
          </cell>
          <cell r="EO63">
            <v>17988</v>
          </cell>
          <cell r="EP63">
            <v>782880</v>
          </cell>
          <cell r="EQ63">
            <v>782880</v>
          </cell>
          <cell r="ER63">
            <v>5.7620061883260023</v>
          </cell>
          <cell r="ES63">
            <v>1.9085601659972438</v>
          </cell>
          <cell r="ET63" t="str">
            <v>Part let to Daimler-Chrysler for 3 years 3 months lease from 15 February 2008, part let to Daimler-Chrysler for 3 years from 19 May 2008 and part let to Tradis Spolka for 10 years from 14 January 2008 with a break option as at 13 January 2013.</v>
          </cell>
          <cell r="EU63">
            <v>0</v>
          </cell>
          <cell r="EW63" t="str">
            <v>Warehouse</v>
          </cell>
          <cell r="EX63">
            <v>13223</v>
          </cell>
          <cell r="EY63">
            <v>34.799999999999997</v>
          </cell>
          <cell r="EZ63">
            <v>460160.39999999997</v>
          </cell>
          <cell r="FB63" t="str">
            <v>Warehouse</v>
          </cell>
          <cell r="FC63">
            <v>3429</v>
          </cell>
          <cell r="FD63">
            <v>38.400000000000006</v>
          </cell>
          <cell r="FE63">
            <v>131673.60000000001</v>
          </cell>
          <cell r="FG63" t="str">
            <v>Office</v>
          </cell>
          <cell r="FH63">
            <v>1300</v>
          </cell>
          <cell r="FI63">
            <v>102</v>
          </cell>
          <cell r="FJ63">
            <v>132600</v>
          </cell>
          <cell r="FL63" t="str">
            <v xml:space="preserve">Technical </v>
          </cell>
          <cell r="FM63">
            <v>36</v>
          </cell>
          <cell r="FN63">
            <v>60</v>
          </cell>
          <cell r="FO63">
            <v>2160</v>
          </cell>
          <cell r="FQ63">
            <v>0</v>
          </cell>
          <cell r="FR63">
            <v>0</v>
          </cell>
          <cell r="FS63">
            <v>0</v>
          </cell>
          <cell r="FT63">
            <v>0</v>
          </cell>
          <cell r="FV63">
            <v>17988</v>
          </cell>
          <cell r="FW63">
            <v>40.393262174783189</v>
          </cell>
          <cell r="FX63">
            <v>726594</v>
          </cell>
          <cell r="FY63">
            <v>726594</v>
          </cell>
          <cell r="FZ63">
            <v>-7.1896076026977312E-2</v>
          </cell>
          <cell r="GB63">
            <v>7828.8</v>
          </cell>
          <cell r="GC63">
            <v>0.01</v>
          </cell>
          <cell r="GD63">
            <v>0</v>
          </cell>
          <cell r="GE63">
            <v>0</v>
          </cell>
          <cell r="GF63">
            <v>0</v>
          </cell>
          <cell r="GG63">
            <v>0</v>
          </cell>
          <cell r="GH63">
            <v>0</v>
          </cell>
          <cell r="GI63">
            <v>0</v>
          </cell>
          <cell r="GJ63">
            <v>0</v>
          </cell>
          <cell r="GK63">
            <v>0</v>
          </cell>
          <cell r="GL63">
            <v>0</v>
          </cell>
          <cell r="GM63">
            <v>0</v>
          </cell>
          <cell r="GN63">
            <v>7829</v>
          </cell>
          <cell r="GO63">
            <v>1.0000255466993664E-2</v>
          </cell>
          <cell r="GP63">
            <v>7829</v>
          </cell>
          <cell r="GR63">
            <v>40359</v>
          </cell>
          <cell r="GS63">
            <v>782880</v>
          </cell>
          <cell r="GT63">
            <v>775051</v>
          </cell>
          <cell r="GU63">
            <v>726594</v>
          </cell>
          <cell r="GV63">
            <v>9.1999000000000013</v>
          </cell>
          <cell r="GW63">
            <v>8.5385000000000009</v>
          </cell>
          <cell r="GX63">
            <v>8.3902999999999999</v>
          </cell>
          <cell r="GY63">
            <v>8420000</v>
          </cell>
          <cell r="GZ63">
            <v>1.4999999999999999E-2</v>
          </cell>
          <cell r="HA63">
            <v>8300000</v>
          </cell>
          <cell r="HC63">
            <v>40451</v>
          </cell>
          <cell r="HD63">
            <v>782880</v>
          </cell>
          <cell r="HE63">
            <v>775051</v>
          </cell>
          <cell r="HF63">
            <v>726594</v>
          </cell>
          <cell r="HG63">
            <v>9.1996000000000002</v>
          </cell>
          <cell r="HH63">
            <v>8.5381999999999998</v>
          </cell>
          <cell r="HI63">
            <v>8.3902000000000001</v>
          </cell>
          <cell r="HJ63">
            <v>8420000</v>
          </cell>
          <cell r="HK63">
            <v>1.4999999999999999E-2</v>
          </cell>
          <cell r="HL63">
            <v>8300000</v>
          </cell>
          <cell r="HN63">
            <v>1990650</v>
          </cell>
          <cell r="HO63">
            <v>58.510669566750927</v>
          </cell>
          <cell r="HP63">
            <v>6429350</v>
          </cell>
          <cell r="HQ63">
            <v>39479</v>
          </cell>
          <cell r="HR63" t="str">
            <v>A multi let logistics warehouse with a weighted average unexpired term of 1.91 years until the next break option.   6 month expiry void with 3 months rent free.  No change since Q2 2010.</v>
          </cell>
          <cell r="HT63" t="str">
            <v>photoBlonie8.jpg</v>
          </cell>
          <cell r="HU63" t="str">
            <v>.jpg</v>
          </cell>
          <cell r="HV63" t="str">
            <v>Blonie8</v>
          </cell>
          <cell r="HW63" t="str">
            <v>planBlonie.jpg</v>
          </cell>
          <cell r="HX63" t="str">
            <v>.jpg</v>
          </cell>
          <cell r="HY63" t="str">
            <v>Blonie</v>
          </cell>
          <cell r="IA63">
            <v>11120000</v>
          </cell>
          <cell r="IB63">
            <v>11120000</v>
          </cell>
          <cell r="IC63">
            <v>11120000</v>
          </cell>
          <cell r="ID63">
            <v>9290000</v>
          </cell>
          <cell r="IE63">
            <v>9290000</v>
          </cell>
          <cell r="IF63">
            <v>8420000</v>
          </cell>
        </row>
        <row r="64">
          <cell r="A64">
            <v>44</v>
          </cell>
          <cell r="B64" t="str">
            <v>44, Poland, Chorzów Dist.Ctr. #1</v>
          </cell>
          <cell r="C64" t="str">
            <v>cho00101</v>
          </cell>
          <cell r="D64" t="str">
            <v>Chorzów Dist.Ctr. #1</v>
          </cell>
          <cell r="E64" t="str">
            <v>ul. Niedźwiedziniec 10</v>
          </cell>
          <cell r="F64" t="str">
            <v>Chorzów</v>
          </cell>
          <cell r="G64" t="str">
            <v>41-506</v>
          </cell>
          <cell r="H64" t="str">
            <v>Poland</v>
          </cell>
          <cell r="I64" t="str">
            <v>pl055</v>
          </cell>
          <cell r="J64" t="str">
            <v>ProLogis Poland XXVII Sp Zoo</v>
          </cell>
          <cell r="K64" t="str">
            <v>DC 1 comprises a modern logistics warehouse completed in October 2006 and accommodating a total area area of 24,509 sq m. The building is of concrete frame and steel frame construction with insulated corrugated metal panel external walls and peripheral prefabricated concrete panels up to 2.0 m.  The warehouse has a minimum eaves height of 10 m and has been equipped with 33 loading bays with electrical operation type dock levellers plus 4 gates at the ground level.</v>
          </cell>
          <cell r="L64">
            <v>2006</v>
          </cell>
          <cell r="M64">
            <v>35</v>
          </cell>
          <cell r="N64">
            <v>700.25714285714287</v>
          </cell>
          <cell r="O64">
            <v>10</v>
          </cell>
          <cell r="P64" t="str">
            <v>Yes</v>
          </cell>
          <cell r="Q64" t="str">
            <v>Freehold</v>
          </cell>
          <cell r="R64">
            <v>0</v>
          </cell>
          <cell r="S64">
            <v>52932</v>
          </cell>
          <cell r="T64">
            <v>0.46302803597067937</v>
          </cell>
          <cell r="V64" t="str">
            <v xml:space="preserve">Located within a prime warehouse location within the Silesia region and can be reached from the A4 Motorway. Approximately 6 km to the south-east from the site it intersects with a national road leading from Gdańsk to Cieszyn – the main connection between northern and southern Poland. The site is located 15 km from Gliwice-Sośnica where a planned crossing of A4 Motorway with planned A1 Motorway will be located. The property is situated in a distance of 40 km to the Katowice airport in Pyrzowice. </v>
          </cell>
          <cell r="W64" t="str">
            <v xml:space="preserve">DC 1 comprises a modern logistics warehouse located within a prime warehouse location within the Silesia region and can be reached from the A4 Motorway. Approximately 6 km to the south-east from the site it intersects with a national road leading from Gdańsk to Cieszyn – the main connection between northern and southern Poland. The site is located 15 km from Gliwice-Sośnica where a planned crossing of A4 Motorway with planned A1 Motorway will be located. The property is situated in a distance of 40 km to the Katowice airport in Pyrzowice. </v>
          </cell>
          <cell r="Y64" t="str">
            <v>Euro</v>
          </cell>
          <cell r="Z64" t="str">
            <v>€</v>
          </cell>
          <cell r="AA64" t="str">
            <v>Land &amp; Buildings</v>
          </cell>
          <cell r="AB64" t="str">
            <v>FM Polska Sp z o.o.</v>
          </cell>
          <cell r="AC64" t="str">
            <v>3PL/Warehousing/Transportation</v>
          </cell>
          <cell r="AD64">
            <v>19424</v>
          </cell>
          <cell r="AE64">
            <v>38949</v>
          </cell>
          <cell r="AF64">
            <v>41501</v>
          </cell>
          <cell r="AG64">
            <v>40409</v>
          </cell>
          <cell r="AH64">
            <v>2.8747433264887063</v>
          </cell>
          <cell r="AI64">
            <v>-0.11498973305954825</v>
          </cell>
          <cell r="AJ64">
            <v>521076</v>
          </cell>
          <cell r="AK64">
            <v>26.826400329489292</v>
          </cell>
          <cell r="AL64">
            <v>-521076</v>
          </cell>
          <cell r="AM64">
            <v>0</v>
          </cell>
          <cell r="AO64" t="str">
            <v>Raben Polska Sp z o.o.</v>
          </cell>
          <cell r="AP64" t="str">
            <v>3PL/Warehousing/Transportation</v>
          </cell>
          <cell r="AQ64">
            <v>5085</v>
          </cell>
          <cell r="AR64">
            <v>40210</v>
          </cell>
          <cell r="AS64">
            <v>43860</v>
          </cell>
          <cell r="AT64">
            <v>42035</v>
          </cell>
          <cell r="AU64">
            <v>9.3333333333333339</v>
          </cell>
          <cell r="AV64">
            <v>4.3367556468172488</v>
          </cell>
          <cell r="AW64">
            <v>233172</v>
          </cell>
          <cell r="AX64">
            <v>45.854867256637171</v>
          </cell>
          <cell r="AY64">
            <v>-233172</v>
          </cell>
          <cell r="AZ64">
            <v>0</v>
          </cell>
          <cell r="BB64">
            <v>0</v>
          </cell>
          <cell r="BD64">
            <v>0</v>
          </cell>
          <cell r="BE64">
            <v>0</v>
          </cell>
          <cell r="BF64">
            <v>0</v>
          </cell>
          <cell r="BG64">
            <v>0</v>
          </cell>
          <cell r="BH64">
            <v>0</v>
          </cell>
          <cell r="BI64">
            <v>0</v>
          </cell>
          <cell r="BJ64">
            <v>0</v>
          </cell>
          <cell r="BK64">
            <v>0</v>
          </cell>
          <cell r="BL64">
            <v>0</v>
          </cell>
          <cell r="BM64">
            <v>0</v>
          </cell>
          <cell r="BO64">
            <v>0</v>
          </cell>
          <cell r="BQ64">
            <v>0</v>
          </cell>
          <cell r="BR64">
            <v>0</v>
          </cell>
          <cell r="BS64">
            <v>0</v>
          </cell>
          <cell r="BT64">
            <v>0</v>
          </cell>
          <cell r="BU64">
            <v>0</v>
          </cell>
          <cell r="BV64">
            <v>0</v>
          </cell>
          <cell r="BW64">
            <v>0</v>
          </cell>
          <cell r="BX64">
            <v>0</v>
          </cell>
          <cell r="BY64">
            <v>0</v>
          </cell>
          <cell r="BZ64">
            <v>0</v>
          </cell>
          <cell r="CB64">
            <v>0</v>
          </cell>
          <cell r="CD64">
            <v>0</v>
          </cell>
          <cell r="CE64">
            <v>0</v>
          </cell>
          <cell r="CF64">
            <v>0</v>
          </cell>
          <cell r="CG64">
            <v>0</v>
          </cell>
          <cell r="CH64">
            <v>0</v>
          </cell>
          <cell r="CI64">
            <v>0</v>
          </cell>
          <cell r="CJ64">
            <v>0</v>
          </cell>
          <cell r="CK64">
            <v>0</v>
          </cell>
          <cell r="CL64">
            <v>0</v>
          </cell>
          <cell r="CM64">
            <v>0</v>
          </cell>
          <cell r="CO64">
            <v>0</v>
          </cell>
          <cell r="CQ64">
            <v>0</v>
          </cell>
          <cell r="CR64">
            <v>0</v>
          </cell>
          <cell r="CS64">
            <v>0</v>
          </cell>
          <cell r="CT64">
            <v>0</v>
          </cell>
          <cell r="CU64">
            <v>0</v>
          </cell>
          <cell r="CV64">
            <v>0</v>
          </cell>
          <cell r="CW64">
            <v>0</v>
          </cell>
          <cell r="CX64">
            <v>0</v>
          </cell>
          <cell r="CY64">
            <v>0</v>
          </cell>
          <cell r="CZ64">
            <v>0</v>
          </cell>
          <cell r="DB64">
            <v>0</v>
          </cell>
          <cell r="DD64">
            <v>0</v>
          </cell>
          <cell r="DE64">
            <v>0</v>
          </cell>
          <cell r="DF64">
            <v>0</v>
          </cell>
          <cell r="DG64">
            <v>0</v>
          </cell>
          <cell r="DH64">
            <v>0</v>
          </cell>
          <cell r="DI64">
            <v>0</v>
          </cell>
          <cell r="DJ64">
            <v>0</v>
          </cell>
          <cell r="DK64">
            <v>0</v>
          </cell>
          <cell r="DL64">
            <v>0</v>
          </cell>
          <cell r="DM64">
            <v>0</v>
          </cell>
          <cell r="DO64">
            <v>0</v>
          </cell>
          <cell r="DQ64">
            <v>0</v>
          </cell>
          <cell r="DR64">
            <v>0</v>
          </cell>
          <cell r="DS64">
            <v>0</v>
          </cell>
          <cell r="DT64">
            <v>0</v>
          </cell>
          <cell r="DU64">
            <v>0</v>
          </cell>
          <cell r="DV64">
            <v>0</v>
          </cell>
          <cell r="DW64">
            <v>0</v>
          </cell>
          <cell r="DX64">
            <v>0</v>
          </cell>
          <cell r="DY64">
            <v>0</v>
          </cell>
          <cell r="DZ64">
            <v>0</v>
          </cell>
          <cell r="EB64">
            <v>0</v>
          </cell>
          <cell r="ED64">
            <v>0</v>
          </cell>
          <cell r="EE64">
            <v>0</v>
          </cell>
          <cell r="EF64">
            <v>0</v>
          </cell>
          <cell r="EG64">
            <v>0</v>
          </cell>
          <cell r="EH64">
            <v>0</v>
          </cell>
          <cell r="EI64">
            <v>0</v>
          </cell>
          <cell r="EJ64">
            <v>0</v>
          </cell>
          <cell r="EK64">
            <v>0</v>
          </cell>
          <cell r="EL64">
            <v>0</v>
          </cell>
          <cell r="EM64">
            <v>0</v>
          </cell>
          <cell r="EN64">
            <v>0</v>
          </cell>
          <cell r="EO64">
            <v>24509</v>
          </cell>
          <cell r="EP64">
            <v>0</v>
          </cell>
          <cell r="EQ64">
            <v>0</v>
          </cell>
          <cell r="ER64">
            <v>4.8713841516231122</v>
          </cell>
          <cell r="ES64">
            <v>1.2612451044430137</v>
          </cell>
          <cell r="ET64" t="str">
            <v>Part let to FM Polska sp. z.o.o. for a term of 6 years from 20 August 2006 with a break option as at 19 August 2010 and part let to Raben Polska for a term of 10 years from 1 February 2010.</v>
          </cell>
          <cell r="EU64">
            <v>0</v>
          </cell>
          <cell r="EW64" t="str">
            <v>Warehouse</v>
          </cell>
          <cell r="EX64">
            <v>18868</v>
          </cell>
          <cell r="EY64">
            <v>38.400000000000006</v>
          </cell>
          <cell r="EZ64">
            <v>724531.20000000007</v>
          </cell>
          <cell r="FB64" t="str">
            <v>Warehouse</v>
          </cell>
          <cell r="FC64">
            <v>4054</v>
          </cell>
          <cell r="FD64">
            <v>39.599999999999994</v>
          </cell>
          <cell r="FE64">
            <v>160538.39999999997</v>
          </cell>
          <cell r="FG64" t="str">
            <v>Office</v>
          </cell>
          <cell r="FH64">
            <v>1587</v>
          </cell>
          <cell r="FI64">
            <v>102</v>
          </cell>
          <cell r="FJ64">
            <v>161874</v>
          </cell>
          <cell r="FL64">
            <v>0</v>
          </cell>
          <cell r="FO64">
            <v>0</v>
          </cell>
          <cell r="FQ64">
            <v>0</v>
          </cell>
          <cell r="FT64">
            <v>0</v>
          </cell>
          <cell r="FV64">
            <v>24509</v>
          </cell>
          <cell r="FW64">
            <v>42.716675506956626</v>
          </cell>
          <cell r="FX64">
            <v>1046943</v>
          </cell>
          <cell r="FY64">
            <v>1046943</v>
          </cell>
          <cell r="FZ64" t="e">
            <v>#DIV/0!</v>
          </cell>
          <cell r="GB64">
            <v>0</v>
          </cell>
          <cell r="GC64" t="e">
            <v>#DIV/0!</v>
          </cell>
          <cell r="GD64">
            <v>0</v>
          </cell>
          <cell r="GE64" t="e">
            <v>#DIV/0!</v>
          </cell>
          <cell r="GF64">
            <v>0</v>
          </cell>
          <cell r="GG64" t="e">
            <v>#DIV/0!</v>
          </cell>
          <cell r="GH64">
            <v>0</v>
          </cell>
          <cell r="GI64" t="e">
            <v>#DIV/0!</v>
          </cell>
          <cell r="GJ64">
            <v>0</v>
          </cell>
          <cell r="GK64" t="e">
            <v>#DIV/0!</v>
          </cell>
          <cell r="GL64">
            <v>0</v>
          </cell>
          <cell r="GM64" t="e">
            <v>#DIV/0!</v>
          </cell>
          <cell r="GN64">
            <v>0</v>
          </cell>
          <cell r="GO64" t="e">
            <v>#DIV/0!</v>
          </cell>
          <cell r="GP64">
            <v>0</v>
          </cell>
          <cell r="GR64">
            <v>40359</v>
          </cell>
          <cell r="GS64">
            <v>793752</v>
          </cell>
          <cell r="GT64">
            <v>785814</v>
          </cell>
          <cell r="GU64">
            <v>1046943</v>
          </cell>
          <cell r="GV64">
            <v>7.3037000000000001</v>
          </cell>
          <cell r="GW64">
            <v>9.6334</v>
          </cell>
          <cell r="GX64">
            <v>8.6166999999999998</v>
          </cell>
          <cell r="GY64">
            <v>10760000</v>
          </cell>
          <cell r="GZ64">
            <v>1.4999999999999999E-2</v>
          </cell>
          <cell r="HA64">
            <v>10600000</v>
          </cell>
          <cell r="HC64">
            <v>40451</v>
          </cell>
          <cell r="HD64">
            <v>0</v>
          </cell>
          <cell r="HE64">
            <v>0</v>
          </cell>
          <cell r="HF64">
            <v>1046943</v>
          </cell>
          <cell r="HG64">
            <v>0</v>
          </cell>
          <cell r="HH64">
            <v>9.4556000000000004</v>
          </cell>
          <cell r="HI64">
            <v>8.6167999999999996</v>
          </cell>
          <cell r="HJ64">
            <v>10960000</v>
          </cell>
          <cell r="HK64">
            <v>1.4999999999999999E-2</v>
          </cell>
          <cell r="HL64">
            <v>10800000</v>
          </cell>
          <cell r="HN64">
            <v>2370000</v>
          </cell>
          <cell r="HO64">
            <v>44.774427567445024</v>
          </cell>
          <cell r="HP64">
            <v>8590000</v>
          </cell>
          <cell r="HQ64">
            <v>39753</v>
          </cell>
          <cell r="HR64" t="str">
            <v>A fully let logistics warehouse with a weighted unexpired term to the first break of 1.26 years. Raben has a 9 month rent free incentive from 1 February 2010 with the rental increasing to €232,092 per annum from 1 November 2010.  1 month expiry void and 3 months rent-free for Raben and 6 months expiry void plus 3 months rent free for FM Polska. Rent frees are now accurately reflected.</v>
          </cell>
          <cell r="HT64" t="str">
            <v>photoChorzow1.jpg</v>
          </cell>
          <cell r="HU64" t="str">
            <v>.jpg</v>
          </cell>
          <cell r="HV64" t="str">
            <v>Chorzow1</v>
          </cell>
          <cell r="HW64" t="str">
            <v>planChorzow.jpg</v>
          </cell>
          <cell r="HX64" t="str">
            <v>.jpg</v>
          </cell>
          <cell r="HY64" t="str">
            <v>Chorzow</v>
          </cell>
          <cell r="IB64">
            <v>14830000</v>
          </cell>
          <cell r="IC64">
            <v>14830000</v>
          </cell>
          <cell r="ID64">
            <v>14830000</v>
          </cell>
          <cell r="IE64">
            <v>12080000</v>
          </cell>
          <cell r="IF64">
            <v>10960000</v>
          </cell>
        </row>
        <row r="65">
          <cell r="A65">
            <v>45</v>
          </cell>
          <cell r="B65" t="str">
            <v>45, Poland, Chorzow Dist.Ctr. #2</v>
          </cell>
          <cell r="C65" t="str">
            <v>cho00102</v>
          </cell>
          <cell r="D65" t="str">
            <v>Chorzow Dist.Ctr. #2</v>
          </cell>
          <cell r="E65" t="str">
            <v>ul. Niedźwiedziniec 10</v>
          </cell>
          <cell r="F65" t="str">
            <v>Chorzow</v>
          </cell>
          <cell r="G65" t="str">
            <v>41-506</v>
          </cell>
          <cell r="H65" t="str">
            <v>Poland</v>
          </cell>
          <cell r="I65" t="str">
            <v>pl055</v>
          </cell>
          <cell r="J65" t="str">
            <v>ProLogis Poland XXVII Sp Zoo</v>
          </cell>
          <cell r="K65" t="str">
            <v>DC 2 comprises a modern logistics warehouse completed in October 2006 and accommodating a total area area of 23,713 sq m. The building is of concrete frame and steel frame construction with insulated corrugated metal panel external walls and peripheral prefabricated concrete panels up to 2.0 m.  The warehouse has a minimum eaves height of 11.5 m and has been equipped with 53 loading bays with electrical operation type dock levellers plus 1 gate at the ground level.</v>
          </cell>
          <cell r="L65">
            <v>2006</v>
          </cell>
          <cell r="M65">
            <v>55</v>
          </cell>
          <cell r="N65">
            <v>431.14545454545453</v>
          </cell>
          <cell r="O65">
            <v>11.5</v>
          </cell>
          <cell r="P65" t="str">
            <v>Yes</v>
          </cell>
          <cell r="Q65" t="str">
            <v>Freehold</v>
          </cell>
          <cell r="R65">
            <v>0</v>
          </cell>
          <cell r="S65">
            <v>51213</v>
          </cell>
          <cell r="T65">
            <v>0.46302696580946245</v>
          </cell>
          <cell r="V65" t="str">
            <v xml:space="preserve">Located within a prime warehouse location within the Silesia region and can be reached from the A4 Motorway. Approximately 6 km to the south-east from the site it intersects with a national road leading from Gdańsk to Cieszyn – the main connection between northern and southern Poland. The site is located 15 km from Gliwice-Sośnica where a planned crossing of A4 Motorway with planned A1 Motorway will be located. The property is situated in a distance of 40 km to the Katowice airport in Pyrzowice. </v>
          </cell>
          <cell r="W65" t="str">
            <v xml:space="preserve">DC 2 comprises a modern logistics warehouse located within a prime warehouse location within the Silesia region and can be reached from the A4 Motorway. Approximately 6 km to the south-east from the site it intersects with a national road leading from Gdańsk to Cieszyn – the main connection between northern and southern Poland. The site is located 15 km from Gliwice-Sośnica where a planned crossing of A4 Motorway with planned A1 Motorway will be located. The property is situated in a distance of 40 km to the Katowice airport in Pyrzowice. </v>
          </cell>
          <cell r="Y65" t="str">
            <v>Euro</v>
          </cell>
          <cell r="Z65" t="str">
            <v>€</v>
          </cell>
          <cell r="AA65" t="str">
            <v>Land &amp; Buildings</v>
          </cell>
          <cell r="AB65" t="str">
            <v>Raben Polska Sp z o.o.</v>
          </cell>
          <cell r="AC65" t="str">
            <v>3PL/Warehousing/Transportation</v>
          </cell>
          <cell r="AD65">
            <v>19389</v>
          </cell>
          <cell r="AE65">
            <v>40210</v>
          </cell>
          <cell r="AF65">
            <v>42035</v>
          </cell>
          <cell r="AG65">
            <v>40786</v>
          </cell>
          <cell r="AH65">
            <v>4.3367556468172488</v>
          </cell>
          <cell r="AI65">
            <v>0.91718001368925395</v>
          </cell>
          <cell r="AJ65">
            <v>719544</v>
          </cell>
          <cell r="AK65">
            <v>37.110939192325546</v>
          </cell>
          <cell r="AL65">
            <v>-719544</v>
          </cell>
          <cell r="AM65">
            <v>6924</v>
          </cell>
          <cell r="AO65" t="str">
            <v>Raben Polska Sp z o.o.</v>
          </cell>
          <cell r="AP65" t="str">
            <v>3PL/Warehousing/Transportation</v>
          </cell>
          <cell r="AQ65">
            <v>4324</v>
          </cell>
          <cell r="AR65">
            <v>40330</v>
          </cell>
          <cell r="AS65">
            <v>43861</v>
          </cell>
          <cell r="AT65">
            <v>43861</v>
          </cell>
          <cell r="AU65">
            <v>9.3360711841204651</v>
          </cell>
          <cell r="AV65">
            <v>9.3360711841204651</v>
          </cell>
          <cell r="AW65">
            <v>55992</v>
          </cell>
          <cell r="AX65">
            <v>12.949121184088806</v>
          </cell>
          <cell r="AY65">
            <v>0</v>
          </cell>
          <cell r="AZ65">
            <v>0</v>
          </cell>
          <cell r="BB65">
            <v>0</v>
          </cell>
          <cell r="BD65">
            <v>0</v>
          </cell>
          <cell r="BE65">
            <v>0</v>
          </cell>
          <cell r="BF65">
            <v>0</v>
          </cell>
          <cell r="BG65">
            <v>0</v>
          </cell>
          <cell r="BH65">
            <v>0</v>
          </cell>
          <cell r="BI65">
            <v>0</v>
          </cell>
          <cell r="BJ65">
            <v>0</v>
          </cell>
          <cell r="BK65">
            <v>0</v>
          </cell>
          <cell r="BL65">
            <v>0</v>
          </cell>
          <cell r="BM65">
            <v>0</v>
          </cell>
          <cell r="BO65">
            <v>0</v>
          </cell>
          <cell r="BQ65">
            <v>0</v>
          </cell>
          <cell r="BR65">
            <v>0</v>
          </cell>
          <cell r="BS65">
            <v>0</v>
          </cell>
          <cell r="BT65">
            <v>0</v>
          </cell>
          <cell r="BU65">
            <v>0</v>
          </cell>
          <cell r="BV65">
            <v>0</v>
          </cell>
          <cell r="BW65">
            <v>0</v>
          </cell>
          <cell r="BX65">
            <v>0</v>
          </cell>
          <cell r="BY65">
            <v>0</v>
          </cell>
          <cell r="BZ65">
            <v>0</v>
          </cell>
          <cell r="CB65">
            <v>0</v>
          </cell>
          <cell r="CD65">
            <v>0</v>
          </cell>
          <cell r="CE65">
            <v>0</v>
          </cell>
          <cell r="CF65">
            <v>0</v>
          </cell>
          <cell r="CG65">
            <v>0</v>
          </cell>
          <cell r="CH65">
            <v>0</v>
          </cell>
          <cell r="CI65">
            <v>0</v>
          </cell>
          <cell r="CJ65">
            <v>0</v>
          </cell>
          <cell r="CK65">
            <v>0</v>
          </cell>
          <cell r="CL65">
            <v>0</v>
          </cell>
          <cell r="CM65">
            <v>0</v>
          </cell>
          <cell r="CO65">
            <v>0</v>
          </cell>
          <cell r="CQ65">
            <v>0</v>
          </cell>
          <cell r="CR65">
            <v>0</v>
          </cell>
          <cell r="CS65">
            <v>0</v>
          </cell>
          <cell r="CT65">
            <v>0</v>
          </cell>
          <cell r="CU65">
            <v>0</v>
          </cell>
          <cell r="CV65">
            <v>0</v>
          </cell>
          <cell r="CW65">
            <v>0</v>
          </cell>
          <cell r="CX65">
            <v>0</v>
          </cell>
          <cell r="CY65">
            <v>0</v>
          </cell>
          <cell r="CZ65">
            <v>0</v>
          </cell>
          <cell r="DB65">
            <v>0</v>
          </cell>
          <cell r="DD65">
            <v>0</v>
          </cell>
          <cell r="DE65">
            <v>0</v>
          </cell>
          <cell r="DF65">
            <v>0</v>
          </cell>
          <cell r="DG65">
            <v>0</v>
          </cell>
          <cell r="DH65">
            <v>0</v>
          </cell>
          <cell r="DI65">
            <v>0</v>
          </cell>
          <cell r="DJ65">
            <v>0</v>
          </cell>
          <cell r="DK65">
            <v>0</v>
          </cell>
          <cell r="DL65">
            <v>0</v>
          </cell>
          <cell r="DM65">
            <v>0</v>
          </cell>
          <cell r="DO65">
            <v>0</v>
          </cell>
          <cell r="DQ65">
            <v>0</v>
          </cell>
          <cell r="DR65">
            <v>0</v>
          </cell>
          <cell r="DS65">
            <v>0</v>
          </cell>
          <cell r="DT65">
            <v>0</v>
          </cell>
          <cell r="DU65">
            <v>0</v>
          </cell>
          <cell r="DV65">
            <v>0</v>
          </cell>
          <cell r="DW65">
            <v>0</v>
          </cell>
          <cell r="DX65">
            <v>0</v>
          </cell>
          <cell r="DY65">
            <v>0</v>
          </cell>
          <cell r="DZ65">
            <v>0</v>
          </cell>
          <cell r="EB65">
            <v>0</v>
          </cell>
          <cell r="ED65">
            <v>0</v>
          </cell>
          <cell r="EE65">
            <v>0</v>
          </cell>
          <cell r="EF65">
            <v>0</v>
          </cell>
          <cell r="EG65">
            <v>0</v>
          </cell>
          <cell r="EH65">
            <v>0</v>
          </cell>
          <cell r="EI65">
            <v>0</v>
          </cell>
          <cell r="EJ65">
            <v>0</v>
          </cell>
          <cell r="EK65">
            <v>0</v>
          </cell>
          <cell r="EL65">
            <v>0</v>
          </cell>
          <cell r="EM65">
            <v>0</v>
          </cell>
          <cell r="EN65">
            <v>0</v>
          </cell>
          <cell r="EO65">
            <v>23713</v>
          </cell>
          <cell r="EP65">
            <v>62916</v>
          </cell>
          <cell r="EQ65">
            <v>62916</v>
          </cell>
          <cell r="ER65">
            <v>4.3367556468172488</v>
          </cell>
          <cell r="ES65">
            <v>0.91718001368925384</v>
          </cell>
          <cell r="ET65" t="str">
            <v>Let to Raben Polska sp.z.o.o for a term of 10 years from 1 February 2010 with a break option as at 31 January 2015.</v>
          </cell>
          <cell r="EU65">
            <v>0</v>
          </cell>
          <cell r="EW65" t="str">
            <v>Warehouse</v>
          </cell>
          <cell r="EX65">
            <v>18990</v>
          </cell>
          <cell r="EY65">
            <v>38.400000000000006</v>
          </cell>
          <cell r="EZ65">
            <v>729216.00000000012</v>
          </cell>
          <cell r="FB65" t="str">
            <v>Warehouse</v>
          </cell>
          <cell r="FC65">
            <v>4324</v>
          </cell>
          <cell r="FD65">
            <v>39.599999999999994</v>
          </cell>
          <cell r="FE65">
            <v>171230.39999999997</v>
          </cell>
          <cell r="FG65" t="str">
            <v>Office</v>
          </cell>
          <cell r="FH65">
            <v>399</v>
          </cell>
          <cell r="FI65">
            <v>102</v>
          </cell>
          <cell r="FJ65">
            <v>40698</v>
          </cell>
          <cell r="FL65">
            <v>0</v>
          </cell>
          <cell r="FO65">
            <v>0</v>
          </cell>
          <cell r="FQ65">
            <v>0</v>
          </cell>
          <cell r="FT65">
            <v>0</v>
          </cell>
          <cell r="FV65">
            <v>23713</v>
          </cell>
          <cell r="FW65">
            <v>39.688989162063002</v>
          </cell>
          <cell r="FX65">
            <v>941145</v>
          </cell>
          <cell r="FY65">
            <v>941145</v>
          </cell>
          <cell r="FZ65">
            <v>13.958754529849323</v>
          </cell>
          <cell r="GB65">
            <v>629.16</v>
          </cell>
          <cell r="GC65">
            <v>0.01</v>
          </cell>
          <cell r="GD65">
            <v>0</v>
          </cell>
          <cell r="GE65">
            <v>0</v>
          </cell>
          <cell r="GF65">
            <v>0</v>
          </cell>
          <cell r="GG65">
            <v>0</v>
          </cell>
          <cell r="GH65">
            <v>0</v>
          </cell>
          <cell r="GI65">
            <v>0</v>
          </cell>
          <cell r="GJ65">
            <v>0</v>
          </cell>
          <cell r="GK65">
            <v>0</v>
          </cell>
          <cell r="GL65">
            <v>0</v>
          </cell>
          <cell r="GM65">
            <v>0</v>
          </cell>
          <cell r="GN65">
            <v>629</v>
          </cell>
          <cell r="GO65">
            <v>9.9974569266959128E-3</v>
          </cell>
          <cell r="GP65">
            <v>629</v>
          </cell>
          <cell r="GR65">
            <v>40359</v>
          </cell>
          <cell r="GS65">
            <v>6924</v>
          </cell>
          <cell r="GT65">
            <v>6855</v>
          </cell>
          <cell r="GU65">
            <v>941145</v>
          </cell>
          <cell r="GV65">
            <v>6.3100000000000003E-2</v>
          </cell>
          <cell r="GW65">
            <v>8.5786999999999995</v>
          </cell>
          <cell r="GX65">
            <v>8.25</v>
          </cell>
          <cell r="GY65">
            <v>10860000</v>
          </cell>
          <cell r="GZ65">
            <v>1.4999999999999999E-2</v>
          </cell>
          <cell r="HA65">
            <v>10700000</v>
          </cell>
          <cell r="HC65">
            <v>40451</v>
          </cell>
          <cell r="HD65">
            <v>62916</v>
          </cell>
          <cell r="HE65">
            <v>62287</v>
          </cell>
          <cell r="HF65">
            <v>941145</v>
          </cell>
          <cell r="HG65">
            <v>0.55790000000000006</v>
          </cell>
          <cell r="HH65">
            <v>8.345600000000001</v>
          </cell>
          <cell r="HI65">
            <v>8.25</v>
          </cell>
          <cell r="HJ65">
            <v>11170000</v>
          </cell>
          <cell r="HK65">
            <v>1.4999999999999999E-2</v>
          </cell>
          <cell r="HL65">
            <v>11000000</v>
          </cell>
          <cell r="HN65">
            <v>2370000</v>
          </cell>
          <cell r="HO65">
            <v>46.277312401148144</v>
          </cell>
          <cell r="HP65">
            <v>8800000</v>
          </cell>
          <cell r="HQ65">
            <v>39753</v>
          </cell>
          <cell r="HR65" t="str">
            <v>A fully let logistics warehouse with a weighted average unexpired term to the first break of 0.92 years.  Initial lease has a 9 month rent free from 1 February 2010 with rental payments commencing from 1 November 2010 of €719,544 per annum.  Second lease commences 1 March 2011 with 7 months rent free.  3 month expiry void and 3 months rent-free.  Rent frees are now accurately reflected.</v>
          </cell>
          <cell r="HT65" t="str">
            <v>photoChorzow2.jpg</v>
          </cell>
          <cell r="HU65" t="str">
            <v>.jpg</v>
          </cell>
          <cell r="HV65" t="str">
            <v>Chorzow2</v>
          </cell>
          <cell r="HW65" t="str">
            <v>planChorzow.jpg</v>
          </cell>
          <cell r="HX65" t="str">
            <v>.jpg</v>
          </cell>
          <cell r="HY65" t="str">
            <v>Chorzow</v>
          </cell>
          <cell r="IB65">
            <v>13700000</v>
          </cell>
          <cell r="IC65">
            <v>13700000</v>
          </cell>
          <cell r="ID65">
            <v>13700000</v>
          </cell>
          <cell r="IE65">
            <v>11570000</v>
          </cell>
          <cell r="IF65">
            <v>11170000</v>
          </cell>
        </row>
        <row r="66">
          <cell r="A66">
            <v>46</v>
          </cell>
          <cell r="B66" t="str">
            <v>46, Poland, Chorzow Dist.Ctr. #3</v>
          </cell>
          <cell r="C66" t="str">
            <v>cho00103</v>
          </cell>
          <cell r="D66" t="str">
            <v>Chorzow Dist.Ctr. #3</v>
          </cell>
          <cell r="E66" t="str">
            <v>ul. Niedźwiedziniec 10</v>
          </cell>
          <cell r="F66" t="str">
            <v>Chorzów</v>
          </cell>
          <cell r="G66" t="str">
            <v>41-506</v>
          </cell>
          <cell r="H66" t="str">
            <v>Poland</v>
          </cell>
          <cell r="I66" t="str">
            <v>pl055</v>
          </cell>
          <cell r="J66" t="str">
            <v>ProLogis Poland XXVII Sp Zoo</v>
          </cell>
          <cell r="K66" t="str">
            <v>DC 3 comprises a modern logistics warehouse completed in November 2006 and accommodating a total area area of 36,892 sq m. The building is of concrete frame and steel frame construction with insulated corrugated metal panel external walls.  The warehouse has a minimum eaves height of 10 m and has been equipped with 38 loading bays with electrical operation type dock levellers plus 7 gates at the ground level.</v>
          </cell>
          <cell r="L66">
            <v>2006</v>
          </cell>
          <cell r="M66">
            <v>39</v>
          </cell>
          <cell r="N66">
            <v>945.9487179487179</v>
          </cell>
          <cell r="O66">
            <v>10</v>
          </cell>
          <cell r="P66" t="str">
            <v>Yes</v>
          </cell>
          <cell r="Q66" t="str">
            <v>Freehold</v>
          </cell>
          <cell r="R66">
            <v>0</v>
          </cell>
          <cell r="S66">
            <v>79675</v>
          </cell>
          <cell r="T66">
            <v>0.46303106369626607</v>
          </cell>
          <cell r="V66" t="str">
            <v xml:space="preserve">Located within a prime warehouse location within the Silesia region and can be reached from the A4 Motorway. Approximately 6 km to the south-east from the site it intersects with a national road leading from Gdańsk to Cieszyn – the main connection between northern and southern Poland. The site is located 15 km from Gliwice-Sośnica where a planned crossing of A4 Motorway with planned A1 Motorway will be located. The property is situated in a distance of 40 km to the Katowice airport in Pyrzowice. </v>
          </cell>
          <cell r="W66" t="str">
            <v xml:space="preserve">DC 3 comprises a modern logistics warehouse located within a prime warehouse location within the Silesia region and can be reached from the A4 Motorway. Approximately 6 km to the south-east from the site it intersects with a national road leading from Gdańsk to Cieszyn – the main connection between northern and southern Poland. The site is located 15 km from Gliwice-Sośnica where a planned crossing of A4 Motorway with planned A1 Motorway will be located. The property is situated in a distance of 40 km to the Katowice airport in Pyrzowice. </v>
          </cell>
          <cell r="Y66" t="str">
            <v>Euro</v>
          </cell>
          <cell r="Z66" t="str">
            <v>€</v>
          </cell>
          <cell r="AA66" t="str">
            <v>Land &amp; Buildings</v>
          </cell>
          <cell r="AB66" t="str">
            <v>   Moto-Profil Sp. z o.o.</v>
          </cell>
          <cell r="AC66" t="str">
            <v>Automotive</v>
          </cell>
          <cell r="AD66">
            <v>20395</v>
          </cell>
          <cell r="AE66">
            <v>40360</v>
          </cell>
          <cell r="AF66">
            <v>42185</v>
          </cell>
          <cell r="AG66">
            <v>42185</v>
          </cell>
          <cell r="AH66">
            <v>4.7474332648870634</v>
          </cell>
          <cell r="AI66">
            <v>4.7474332648870634</v>
          </cell>
          <cell r="AJ66">
            <v>646896</v>
          </cell>
          <cell r="AK66">
            <v>31.718362343711693</v>
          </cell>
          <cell r="AL66">
            <v>-646896</v>
          </cell>
          <cell r="AM66">
            <v>0</v>
          </cell>
          <cell r="AO66" t="str">
            <v>Kanlux S.A.</v>
          </cell>
          <cell r="AP66" t="str">
            <v>Wholesale/Distributor</v>
          </cell>
          <cell r="AQ66">
            <v>4979</v>
          </cell>
          <cell r="AR66">
            <v>40360</v>
          </cell>
          <cell r="AS66">
            <v>42369</v>
          </cell>
          <cell r="AT66">
            <v>42369</v>
          </cell>
          <cell r="AU66">
            <v>5.2511978097193701</v>
          </cell>
          <cell r="AV66">
            <v>5.2511978097193701</v>
          </cell>
          <cell r="AW66">
            <v>179496</v>
          </cell>
          <cell r="AX66">
            <v>36.050612572805782</v>
          </cell>
          <cell r="AY66">
            <v>-179496</v>
          </cell>
          <cell r="AZ66">
            <v>0</v>
          </cell>
          <cell r="BB66" t="str">
            <v>Ponetex Logistics Sp z o.o.</v>
          </cell>
          <cell r="BC66" t="str">
            <v>3PL/Warehousing/Transportation</v>
          </cell>
          <cell r="BD66">
            <v>4057</v>
          </cell>
          <cell r="BE66">
            <v>39022</v>
          </cell>
          <cell r="BF66">
            <v>41213</v>
          </cell>
          <cell r="BG66">
            <v>41213</v>
          </cell>
          <cell r="BH66">
            <v>2.086242299794661</v>
          </cell>
          <cell r="BI66">
            <v>2.086242299794661</v>
          </cell>
          <cell r="BJ66">
            <v>173079.6</v>
          </cell>
          <cell r="BK66">
            <v>42.661966970667983</v>
          </cell>
          <cell r="BL66">
            <v>0</v>
          </cell>
          <cell r="BM66">
            <v>0</v>
          </cell>
          <cell r="BO66" t="str">
            <v>Wilhelm Karmann Gmbh Sp z o.o.</v>
          </cell>
          <cell r="BP66" t="str">
            <v>Automotive</v>
          </cell>
          <cell r="BQ66">
            <v>3788</v>
          </cell>
          <cell r="BR66">
            <v>39052</v>
          </cell>
          <cell r="BS66">
            <v>41608</v>
          </cell>
          <cell r="BT66">
            <v>40512</v>
          </cell>
          <cell r="BU66">
            <v>3.1676933607118412</v>
          </cell>
          <cell r="BV66">
            <v>0.16700889801505817</v>
          </cell>
          <cell r="BW66">
            <v>181416</v>
          </cell>
          <cell r="BX66">
            <v>47.89229144667371</v>
          </cell>
          <cell r="BY66">
            <v>0</v>
          </cell>
          <cell r="BZ66">
            <v>0</v>
          </cell>
          <cell r="CB66" t="str">
            <v>Saint Gobain Construction Products</v>
          </cell>
          <cell r="CC66" t="str">
            <v>Building Supplies</v>
          </cell>
          <cell r="CD66">
            <v>3673</v>
          </cell>
          <cell r="CE66">
            <v>39087</v>
          </cell>
          <cell r="CF66">
            <v>40912</v>
          </cell>
          <cell r="CG66">
            <v>40912</v>
          </cell>
          <cell r="CH66">
            <v>1.2621492128678986</v>
          </cell>
          <cell r="CI66">
            <v>1.2621492128678986</v>
          </cell>
          <cell r="CJ66">
            <v>161796</v>
          </cell>
          <cell r="CK66">
            <v>44.050095289953717</v>
          </cell>
          <cell r="CL66">
            <v>0</v>
          </cell>
          <cell r="CM66">
            <v>0</v>
          </cell>
          <cell r="CU66">
            <v>0</v>
          </cell>
          <cell r="CV66">
            <v>0</v>
          </cell>
          <cell r="CW66">
            <v>0</v>
          </cell>
          <cell r="CX66">
            <v>0</v>
          </cell>
          <cell r="CY66">
            <v>0</v>
          </cell>
          <cell r="CZ66">
            <v>0</v>
          </cell>
          <cell r="DH66">
            <v>0</v>
          </cell>
          <cell r="DI66">
            <v>0</v>
          </cell>
          <cell r="DJ66">
            <v>0</v>
          </cell>
          <cell r="DK66">
            <v>0</v>
          </cell>
          <cell r="DL66">
            <v>0</v>
          </cell>
          <cell r="DM66">
            <v>0</v>
          </cell>
          <cell r="DO66">
            <v>0</v>
          </cell>
          <cell r="DQ66">
            <v>0</v>
          </cell>
          <cell r="DR66">
            <v>0</v>
          </cell>
          <cell r="DS66">
            <v>0</v>
          </cell>
          <cell r="DT66">
            <v>0</v>
          </cell>
          <cell r="DU66">
            <v>0</v>
          </cell>
          <cell r="DV66">
            <v>0</v>
          </cell>
          <cell r="DW66">
            <v>0</v>
          </cell>
          <cell r="DX66">
            <v>0</v>
          </cell>
          <cell r="DY66">
            <v>0</v>
          </cell>
          <cell r="DZ66">
            <v>0</v>
          </cell>
          <cell r="EB66">
            <v>0</v>
          </cell>
          <cell r="ED66">
            <v>0</v>
          </cell>
          <cell r="EE66">
            <v>0</v>
          </cell>
          <cell r="EF66">
            <v>0</v>
          </cell>
          <cell r="EG66">
            <v>0</v>
          </cell>
          <cell r="EH66">
            <v>0</v>
          </cell>
          <cell r="EI66">
            <v>0</v>
          </cell>
          <cell r="EJ66">
            <v>0</v>
          </cell>
          <cell r="EK66">
            <v>0</v>
          </cell>
          <cell r="EL66">
            <v>0</v>
          </cell>
          <cell r="EM66">
            <v>0</v>
          </cell>
          <cell r="EN66">
            <v>0</v>
          </cell>
          <cell r="EO66">
            <v>36892</v>
          </cell>
          <cell r="EP66">
            <v>516288</v>
          </cell>
          <cell r="EQ66">
            <v>516288</v>
          </cell>
          <cell r="ER66">
            <v>3.8383067514188629</v>
          </cell>
          <cell r="ES66">
            <v>3.4328708225934865</v>
          </cell>
          <cell r="ET66" t="str">
            <v>Part let to Ponetex Logistics sp. z.o.o. for a term of 6 years from 1 November 2006, part let to Wilhelm Karmann GmbH sp. z.o.o. for a term of 7 years from 1 December 2006 with a break option as at 30 November 2011 and part let to Saint-Gobain Weber Terranova sp. z.o.o. for a term of 5 years from 5 January 2007.</v>
          </cell>
          <cell r="EU66">
            <v>0</v>
          </cell>
          <cell r="EW66" t="str">
            <v>Warehouse</v>
          </cell>
          <cell r="EX66">
            <v>17402</v>
          </cell>
          <cell r="EY66">
            <v>38.4</v>
          </cell>
          <cell r="EZ66">
            <v>668236.79999999993</v>
          </cell>
          <cell r="FB66" t="str">
            <v>Warehouse</v>
          </cell>
          <cell r="FC66">
            <v>15134</v>
          </cell>
          <cell r="FD66">
            <v>39.599999999999994</v>
          </cell>
          <cell r="FE66">
            <v>599306.39999999991</v>
          </cell>
          <cell r="FG66" t="str">
            <v>Office</v>
          </cell>
          <cell r="FH66">
            <v>4356</v>
          </cell>
          <cell r="FI66">
            <v>102</v>
          </cell>
          <cell r="FJ66">
            <v>444312</v>
          </cell>
          <cell r="FL66">
            <v>0</v>
          </cell>
          <cell r="FO66">
            <v>0</v>
          </cell>
          <cell r="FQ66">
            <v>0</v>
          </cell>
          <cell r="FT66">
            <v>0</v>
          </cell>
          <cell r="FV66">
            <v>36892</v>
          </cell>
          <cell r="FW66">
            <v>46.401794426976039</v>
          </cell>
          <cell r="FX66">
            <v>1711855</v>
          </cell>
          <cell r="FY66">
            <v>1711855</v>
          </cell>
          <cell r="FZ66">
            <v>2.3156978275691089</v>
          </cell>
          <cell r="GB66">
            <v>5162.88</v>
          </cell>
          <cell r="GC66">
            <v>0.01</v>
          </cell>
          <cell r="GD66">
            <v>0</v>
          </cell>
          <cell r="GE66">
            <v>0</v>
          </cell>
          <cell r="GF66">
            <v>0</v>
          </cell>
          <cell r="GG66">
            <v>0</v>
          </cell>
          <cell r="GH66">
            <v>0</v>
          </cell>
          <cell r="GI66">
            <v>0</v>
          </cell>
          <cell r="GJ66">
            <v>0</v>
          </cell>
          <cell r="GK66">
            <v>0</v>
          </cell>
          <cell r="GL66">
            <v>0</v>
          </cell>
          <cell r="GM66">
            <v>0</v>
          </cell>
          <cell r="GN66">
            <v>5163</v>
          </cell>
          <cell r="GO66">
            <v>1.0000232428412048E-2</v>
          </cell>
          <cell r="GP66">
            <v>5163</v>
          </cell>
          <cell r="GR66">
            <v>40359</v>
          </cell>
          <cell r="GS66">
            <v>373164</v>
          </cell>
          <cell r="GT66">
            <v>369432</v>
          </cell>
          <cell r="GU66">
            <v>1711855</v>
          </cell>
          <cell r="GV66">
            <v>2.0916999999999999</v>
          </cell>
          <cell r="GW66">
            <v>9.5955000000000013</v>
          </cell>
          <cell r="GX66">
            <v>8.5752000000000006</v>
          </cell>
          <cell r="GY66">
            <v>17660000</v>
          </cell>
          <cell r="GZ66">
            <v>1.4999999999999999E-2</v>
          </cell>
          <cell r="HA66">
            <v>17400000</v>
          </cell>
          <cell r="HC66">
            <v>40451</v>
          </cell>
          <cell r="HD66">
            <v>516288</v>
          </cell>
          <cell r="HE66">
            <v>511125</v>
          </cell>
          <cell r="HF66">
            <v>1711855</v>
          </cell>
          <cell r="HG66">
            <v>2.8611</v>
          </cell>
          <cell r="HH66">
            <v>9.4867000000000008</v>
          </cell>
          <cell r="HI66">
            <v>8.5749999999999993</v>
          </cell>
          <cell r="HJ66">
            <v>17860000</v>
          </cell>
          <cell r="HK66">
            <v>1.4999999999999999E-2</v>
          </cell>
          <cell r="HL66">
            <v>17600000</v>
          </cell>
          <cell r="HN66">
            <v>3530000</v>
          </cell>
          <cell r="HO66">
            <v>44.304989017885156</v>
          </cell>
          <cell r="HP66">
            <v>14330000</v>
          </cell>
          <cell r="HQ66">
            <v>39753</v>
          </cell>
          <cell r="HR66" t="str">
            <v>A multi let logistics warehouse with an unexpired term of 3.43 years until the next break option.  Reporter and C. Hatwig have vacated since our previous valuation whilst Moto-Profil will occupy 13,010 sq m from 1 July 2010 with 9 months rent free.   1 to 3 month expiry void and 3 months rent-free.  Rent frees are now accurately reflected.</v>
          </cell>
          <cell r="HT66" t="str">
            <v>photoChorzow3.jpg</v>
          </cell>
          <cell r="HU66" t="str">
            <v>.jpg</v>
          </cell>
          <cell r="HV66" t="str">
            <v>Chorzow3</v>
          </cell>
          <cell r="HW66" t="str">
            <v>planChorzow.jpg</v>
          </cell>
          <cell r="HX66" t="str">
            <v>.jpg</v>
          </cell>
          <cell r="HY66" t="str">
            <v>Chorzow</v>
          </cell>
          <cell r="IB66">
            <v>24310000</v>
          </cell>
          <cell r="IC66">
            <v>24310000</v>
          </cell>
          <cell r="ID66">
            <v>24310000</v>
          </cell>
          <cell r="IE66">
            <v>19290000</v>
          </cell>
          <cell r="IF66">
            <v>17860000</v>
          </cell>
        </row>
        <row r="67">
          <cell r="A67">
            <v>47</v>
          </cell>
          <cell r="B67" t="str">
            <v>47, Poland, Chorzow II Dist.Ctr. #4</v>
          </cell>
          <cell r="C67" t="str">
            <v>cho00104</v>
          </cell>
          <cell r="D67" t="str">
            <v>Chorzow II Dist.Ctr. #4</v>
          </cell>
          <cell r="E67" t="str">
            <v>ul. Niedźwiedziniec 10</v>
          </cell>
          <cell r="F67" t="str">
            <v>Chorzów</v>
          </cell>
          <cell r="G67" t="str">
            <v>41-506</v>
          </cell>
          <cell r="H67" t="str">
            <v>Poland</v>
          </cell>
          <cell r="I67" t="str">
            <v>pl055</v>
          </cell>
          <cell r="J67" t="str">
            <v>ProLogis Poland XXVII Sp Zoo</v>
          </cell>
          <cell r="K67" t="str">
            <v>DC 4 comprises a modern logistics warehouse completed in August 2007 and accommodating a total area area of 12,500 sq m. The building is of concrete frame and steel frame construction with insulated corrugated metal panel external walls.  The warehouse has a minimum eaves height of 10 m and has been equipped with 12 loading bays with electrical operation type dock levellers plus 2 gates at the ground level.</v>
          </cell>
          <cell r="L67">
            <v>2007</v>
          </cell>
          <cell r="M67">
            <v>14</v>
          </cell>
          <cell r="N67">
            <v>892.85714285714289</v>
          </cell>
          <cell r="O67">
            <v>10</v>
          </cell>
          <cell r="P67" t="str">
            <v>Yes</v>
          </cell>
          <cell r="Q67" t="str">
            <v>Freehold</v>
          </cell>
          <cell r="R67">
            <v>0</v>
          </cell>
          <cell r="S67">
            <v>26996</v>
          </cell>
          <cell r="T67">
            <v>0.46303156023114533</v>
          </cell>
          <cell r="V67" t="str">
            <v xml:space="preserve">Located within a prime warehouse location within the Silesia region and can be reached from the A4 Motorway. Approximately 6 km to the south-east from the site it intersects with a national road leading from Gdańsk to Cieszyn – the main connection between northern and southern Poland. The site is located 15 km from Gliwice-Sośnica where a planned crossing of A4 Motorway with planned A1 Motorway will be located. The property is situated in a distance of 40 km to the Katowice airport in Pyrzowice. </v>
          </cell>
          <cell r="W67" t="str">
            <v xml:space="preserve">DC 4 comprises a modern logistics warehouse located within a prime warehouse location within the Silesia region and can be reached from the A4 Motorway. Approximately 6 km to the south-east from the site it intersects with a national road leading from Gdańsk to Cieszyn – the main connection between northern and southern Poland. The site is located 15 km from Gliwice-Sośnica where a planned crossing of A4 Motorway with planned A1 Motorway will be located. The property is situated in a distance of 40 km to the Katowice airport in Pyrzowice. </v>
          </cell>
          <cell r="Y67" t="str">
            <v>Euro</v>
          </cell>
          <cell r="Z67" t="str">
            <v>€</v>
          </cell>
          <cell r="AA67" t="str">
            <v>Land &amp; Buildings</v>
          </cell>
          <cell r="AB67" t="str">
            <v>Mid Ocean Logistics Poland  Sp z o.o.</v>
          </cell>
          <cell r="AC67" t="str">
            <v>Other</v>
          </cell>
          <cell r="AD67">
            <v>12500</v>
          </cell>
          <cell r="AE67">
            <v>39356</v>
          </cell>
          <cell r="AF67">
            <v>41182</v>
          </cell>
          <cell r="AG67">
            <v>41182</v>
          </cell>
          <cell r="AH67">
            <v>2.001368925393566</v>
          </cell>
          <cell r="AI67">
            <v>2.001368925393566</v>
          </cell>
          <cell r="AJ67">
            <v>552359</v>
          </cell>
          <cell r="AK67">
            <v>44.188720000000004</v>
          </cell>
          <cell r="AL67">
            <v>0</v>
          </cell>
          <cell r="AM67">
            <v>0</v>
          </cell>
          <cell r="AO67">
            <v>0</v>
          </cell>
          <cell r="AQ67">
            <v>0</v>
          </cell>
          <cell r="AR67">
            <v>0</v>
          </cell>
          <cell r="AS67">
            <v>0</v>
          </cell>
          <cell r="AT67">
            <v>0</v>
          </cell>
          <cell r="AU67">
            <v>0</v>
          </cell>
          <cell r="AV67">
            <v>0</v>
          </cell>
          <cell r="AW67">
            <v>0</v>
          </cell>
          <cell r="AX67">
            <v>0</v>
          </cell>
          <cell r="AY67">
            <v>0</v>
          </cell>
          <cell r="AZ67">
            <v>0</v>
          </cell>
          <cell r="BB67">
            <v>0</v>
          </cell>
          <cell r="BD67">
            <v>0</v>
          </cell>
          <cell r="BE67">
            <v>0</v>
          </cell>
          <cell r="BF67">
            <v>0</v>
          </cell>
          <cell r="BG67">
            <v>0</v>
          </cell>
          <cell r="BH67">
            <v>0</v>
          </cell>
          <cell r="BI67">
            <v>0</v>
          </cell>
          <cell r="BJ67">
            <v>0</v>
          </cell>
          <cell r="BK67">
            <v>0</v>
          </cell>
          <cell r="BL67">
            <v>0</v>
          </cell>
          <cell r="BM67">
            <v>0</v>
          </cell>
          <cell r="BO67">
            <v>0</v>
          </cell>
          <cell r="BQ67">
            <v>0</v>
          </cell>
          <cell r="BR67">
            <v>0</v>
          </cell>
          <cell r="BS67">
            <v>0</v>
          </cell>
          <cell r="BT67">
            <v>0</v>
          </cell>
          <cell r="BU67">
            <v>0</v>
          </cell>
          <cell r="BV67">
            <v>0</v>
          </cell>
          <cell r="BW67">
            <v>0</v>
          </cell>
          <cell r="BX67">
            <v>0</v>
          </cell>
          <cell r="BY67">
            <v>0</v>
          </cell>
          <cell r="BZ67">
            <v>0</v>
          </cell>
          <cell r="CB67">
            <v>0</v>
          </cell>
          <cell r="CD67">
            <v>0</v>
          </cell>
          <cell r="CE67">
            <v>0</v>
          </cell>
          <cell r="CF67">
            <v>0</v>
          </cell>
          <cell r="CG67">
            <v>0</v>
          </cell>
          <cell r="CH67">
            <v>0</v>
          </cell>
          <cell r="CI67">
            <v>0</v>
          </cell>
          <cell r="CJ67">
            <v>0</v>
          </cell>
          <cell r="CK67">
            <v>0</v>
          </cell>
          <cell r="CL67">
            <v>0</v>
          </cell>
          <cell r="CM67">
            <v>0</v>
          </cell>
          <cell r="CO67">
            <v>0</v>
          </cell>
          <cell r="CQ67">
            <v>0</v>
          </cell>
          <cell r="CR67">
            <v>0</v>
          </cell>
          <cell r="CS67">
            <v>0</v>
          </cell>
          <cell r="CT67">
            <v>0</v>
          </cell>
          <cell r="CU67">
            <v>0</v>
          </cell>
          <cell r="CV67">
            <v>0</v>
          </cell>
          <cell r="CW67">
            <v>0</v>
          </cell>
          <cell r="CX67">
            <v>0</v>
          </cell>
          <cell r="CY67">
            <v>0</v>
          </cell>
          <cell r="CZ67">
            <v>0</v>
          </cell>
          <cell r="DB67">
            <v>0</v>
          </cell>
          <cell r="DD67">
            <v>0</v>
          </cell>
          <cell r="DE67">
            <v>0</v>
          </cell>
          <cell r="DF67">
            <v>0</v>
          </cell>
          <cell r="DG67">
            <v>0</v>
          </cell>
          <cell r="DH67">
            <v>0</v>
          </cell>
          <cell r="DI67">
            <v>0</v>
          </cell>
          <cell r="DJ67">
            <v>0</v>
          </cell>
          <cell r="DK67">
            <v>0</v>
          </cell>
          <cell r="DL67">
            <v>0</v>
          </cell>
          <cell r="DM67">
            <v>0</v>
          </cell>
          <cell r="DO67">
            <v>0</v>
          </cell>
          <cell r="DQ67">
            <v>0</v>
          </cell>
          <cell r="DR67">
            <v>0</v>
          </cell>
          <cell r="DS67">
            <v>0</v>
          </cell>
          <cell r="DT67">
            <v>0</v>
          </cell>
          <cell r="DU67">
            <v>0</v>
          </cell>
          <cell r="DV67">
            <v>0</v>
          </cell>
          <cell r="DW67">
            <v>0</v>
          </cell>
          <cell r="DX67">
            <v>0</v>
          </cell>
          <cell r="DY67">
            <v>0</v>
          </cell>
          <cell r="DZ67">
            <v>0</v>
          </cell>
          <cell r="EB67">
            <v>0</v>
          </cell>
          <cell r="ED67">
            <v>0</v>
          </cell>
          <cell r="EE67">
            <v>0</v>
          </cell>
          <cell r="EF67">
            <v>0</v>
          </cell>
          <cell r="EG67">
            <v>0</v>
          </cell>
          <cell r="EH67">
            <v>0</v>
          </cell>
          <cell r="EI67">
            <v>0</v>
          </cell>
          <cell r="EJ67">
            <v>0</v>
          </cell>
          <cell r="EK67">
            <v>0</v>
          </cell>
          <cell r="EL67">
            <v>0</v>
          </cell>
          <cell r="EM67">
            <v>0</v>
          </cell>
          <cell r="EN67">
            <v>0</v>
          </cell>
          <cell r="EO67">
            <v>12500</v>
          </cell>
          <cell r="EP67">
            <v>552360</v>
          </cell>
          <cell r="EQ67">
            <v>552360</v>
          </cell>
          <cell r="ER67">
            <v>2.001368925393566</v>
          </cell>
          <cell r="ES67">
            <v>2.001368925393566</v>
          </cell>
          <cell r="ET67" t="str">
            <v>Let to Mid Ocean Logistics Poland for a term of 5 years from 1 October 2007.</v>
          </cell>
          <cell r="EU67">
            <v>0</v>
          </cell>
          <cell r="EW67" t="str">
            <v>Warehouse</v>
          </cell>
          <cell r="EX67">
            <v>12000</v>
          </cell>
          <cell r="EY67">
            <v>38.400000000000006</v>
          </cell>
          <cell r="EZ67">
            <v>460800.00000000006</v>
          </cell>
          <cell r="FB67" t="str">
            <v>Office</v>
          </cell>
          <cell r="FC67">
            <v>500</v>
          </cell>
          <cell r="FD67">
            <v>102</v>
          </cell>
          <cell r="FE67">
            <v>51000</v>
          </cell>
          <cell r="FG67">
            <v>0</v>
          </cell>
          <cell r="FJ67">
            <v>0</v>
          </cell>
          <cell r="FL67">
            <v>0</v>
          </cell>
          <cell r="FO67">
            <v>0</v>
          </cell>
          <cell r="FQ67">
            <v>0</v>
          </cell>
          <cell r="FT67">
            <v>0</v>
          </cell>
          <cell r="FV67">
            <v>12500</v>
          </cell>
          <cell r="FW67">
            <v>40.944000000000003</v>
          </cell>
          <cell r="FX67">
            <v>511800</v>
          </cell>
          <cell r="FY67">
            <v>511800</v>
          </cell>
          <cell r="FZ67">
            <v>-7.3430371496849875E-2</v>
          </cell>
          <cell r="GB67">
            <v>5523.6</v>
          </cell>
          <cell r="GC67">
            <v>0.01</v>
          </cell>
          <cell r="GD67">
            <v>0</v>
          </cell>
          <cell r="GE67">
            <v>0</v>
          </cell>
          <cell r="GF67">
            <v>0</v>
          </cell>
          <cell r="GG67">
            <v>0</v>
          </cell>
          <cell r="GH67">
            <v>0</v>
          </cell>
          <cell r="GI67">
            <v>0</v>
          </cell>
          <cell r="GJ67">
            <v>0</v>
          </cell>
          <cell r="GK67">
            <v>0</v>
          </cell>
          <cell r="GL67">
            <v>0</v>
          </cell>
          <cell r="GM67">
            <v>0</v>
          </cell>
          <cell r="GN67">
            <v>5524</v>
          </cell>
          <cell r="GO67">
            <v>1.0000724165399377E-2</v>
          </cell>
          <cell r="GP67">
            <v>5524</v>
          </cell>
          <cell r="GR67">
            <v>40359</v>
          </cell>
          <cell r="GS67">
            <v>552360</v>
          </cell>
          <cell r="GT67">
            <v>546836</v>
          </cell>
          <cell r="GU67">
            <v>511800</v>
          </cell>
          <cell r="GV67">
            <v>9.4530000000000012</v>
          </cell>
          <cell r="GW67">
            <v>8.7589000000000006</v>
          </cell>
          <cell r="GX67">
            <v>8.75</v>
          </cell>
          <cell r="GY67">
            <v>5790000</v>
          </cell>
          <cell r="GZ67">
            <v>1.4999999999999999E-2</v>
          </cell>
          <cell r="HA67">
            <v>5700000</v>
          </cell>
          <cell r="HC67">
            <v>40451</v>
          </cell>
          <cell r="HD67">
            <v>552360</v>
          </cell>
          <cell r="HE67">
            <v>546836</v>
          </cell>
          <cell r="HF67">
            <v>511800</v>
          </cell>
          <cell r="HG67">
            <v>9.4525000000000006</v>
          </cell>
          <cell r="HH67">
            <v>8.7584</v>
          </cell>
          <cell r="HI67">
            <v>8.6999999999999993</v>
          </cell>
          <cell r="HJ67">
            <v>5790000</v>
          </cell>
          <cell r="HK67">
            <v>1.4999999999999999E-2</v>
          </cell>
          <cell r="HL67">
            <v>5700000</v>
          </cell>
          <cell r="HN67">
            <v>1250000</v>
          </cell>
          <cell r="HO67">
            <v>46.303156023114532</v>
          </cell>
          <cell r="HP67">
            <v>4540000</v>
          </cell>
          <cell r="HQ67">
            <v>39753</v>
          </cell>
          <cell r="HR67" t="str">
            <v>A fully let logistics warehouse with an unexpired term to the first break of 2 years.  Slightly over rented.   1 month expiry void and 3 months rent-free. No change since Q2 2010.</v>
          </cell>
          <cell r="HT67" t="str">
            <v>photoChorzow4.jpg</v>
          </cell>
          <cell r="HU67" t="str">
            <v>.jpg</v>
          </cell>
          <cell r="HV67" t="str">
            <v>Chorzow4</v>
          </cell>
          <cell r="HW67" t="str">
            <v>planChorzow.jpg</v>
          </cell>
          <cell r="HX67" t="str">
            <v>.jpg</v>
          </cell>
          <cell r="HY67" t="str">
            <v>Chorzow</v>
          </cell>
          <cell r="IB67">
            <v>7520000</v>
          </cell>
          <cell r="IC67">
            <v>7520000</v>
          </cell>
          <cell r="ID67">
            <v>7520000</v>
          </cell>
          <cell r="IE67">
            <v>6090000</v>
          </cell>
          <cell r="IF67">
            <v>5790000</v>
          </cell>
        </row>
        <row r="68">
          <cell r="A68">
            <v>48</v>
          </cell>
          <cell r="B68" t="str">
            <v>48, Poland, Chorzow II Dist.Ctr. #5</v>
          </cell>
          <cell r="C68" t="str">
            <v>cho00105</v>
          </cell>
          <cell r="D68" t="str">
            <v>Chorzow II Dist.Ctr. #5</v>
          </cell>
          <cell r="E68" t="str">
            <v>ul. Niedźwiedziniec 10</v>
          </cell>
          <cell r="F68" t="str">
            <v>Chorzów</v>
          </cell>
          <cell r="G68" t="str">
            <v>41-506</v>
          </cell>
          <cell r="H68" t="str">
            <v>Poland</v>
          </cell>
          <cell r="I68" t="str">
            <v>pl055</v>
          </cell>
          <cell r="J68" t="str">
            <v>ProLogis Poland XXVII Sp Zoo</v>
          </cell>
          <cell r="K68" t="str">
            <v>DC 5 comprises a modern logistics warehouse completed in July 2008 and accommodating a total area area of 17,961 sq m. The building is of concrete frame and steel frame construction with insulated corrugated metal panel external walls.  The warehouse has a minimum eaves height of 10 m and has been equipped with 21 loading bays with electrical operation type dock levellers plus 5 gates at the ground level.</v>
          </cell>
          <cell r="L68">
            <v>2008</v>
          </cell>
          <cell r="M68">
            <v>26</v>
          </cell>
          <cell r="N68">
            <v>693.11538461538464</v>
          </cell>
          <cell r="O68">
            <v>10</v>
          </cell>
          <cell r="P68" t="str">
            <v>Yes</v>
          </cell>
          <cell r="Q68" t="str">
            <v>Freehold</v>
          </cell>
          <cell r="R68">
            <v>0</v>
          </cell>
          <cell r="S68">
            <v>38136</v>
          </cell>
          <cell r="T68">
            <v>0.47254562617998741</v>
          </cell>
          <cell r="V68" t="str">
            <v xml:space="preserve">Located within a prime warehouse location within the Silesia region and can be reached from the A4 Motorway. Approximately 6 km to the south-east from the site it intersects with a national road leading from Gdańsk to Cieszyn – the main connection between northern and southern Poland. The site is located 15 km from Gliwice-Sośnica where a planned crossing of A4 Motorway with planned A1 Motorway will be located. The property is situated in a distance of 40 km to the Katowice airport in Pyrzowice. </v>
          </cell>
          <cell r="W68" t="str">
            <v xml:space="preserve">DC 5 comprises a modern logistics warehouse located within a prime warehouse location within the Silesia region and can be reached from the A4 Motorway. Approximately 6 km to the south-east from the site it intersects with a national road leading from Gdańsk to Cieszyn – the main connection between northern and southern Poland. The site is located 15 km from Gliwice-Sośnica where a planned crossing of A4 Motorway with planned A1 Motorway will be located. The property is situated in a distance of 40 km to the Katowice airport in Pyrzowice. </v>
          </cell>
          <cell r="Y68" t="str">
            <v>Euro</v>
          </cell>
          <cell r="Z68" t="str">
            <v>€</v>
          </cell>
          <cell r="AA68" t="str">
            <v>Land &amp; Buildings</v>
          </cell>
          <cell r="AB68" t="str">
            <v>ALDI Sp z o.o.</v>
          </cell>
          <cell r="AC68" t="str">
            <v>Food</v>
          </cell>
          <cell r="AD68">
            <v>6725</v>
          </cell>
          <cell r="AE68">
            <v>39692</v>
          </cell>
          <cell r="AF68">
            <v>42094</v>
          </cell>
          <cell r="AG68">
            <v>42094</v>
          </cell>
          <cell r="AH68">
            <v>4.4982888432580426</v>
          </cell>
          <cell r="AI68">
            <v>4.4982888432580426</v>
          </cell>
          <cell r="AJ68">
            <v>283128</v>
          </cell>
          <cell r="AK68">
            <v>42.100817843866174</v>
          </cell>
          <cell r="AL68">
            <v>-283128</v>
          </cell>
          <cell r="AM68">
            <v>0</v>
          </cell>
          <cell r="AO68" t="str">
            <v>VIP Collection</v>
          </cell>
          <cell r="AP68" t="str">
            <v>Other</v>
          </cell>
          <cell r="AQ68">
            <v>5343</v>
          </cell>
          <cell r="AR68">
            <v>39873</v>
          </cell>
          <cell r="AS68">
            <v>43524</v>
          </cell>
          <cell r="AT68">
            <v>43524</v>
          </cell>
          <cell r="AU68">
            <v>8.4134154688569467</v>
          </cell>
          <cell r="AV68">
            <v>8.4134154688569467</v>
          </cell>
          <cell r="AW68">
            <v>256092</v>
          </cell>
          <cell r="AX68">
            <v>47.930376193149918</v>
          </cell>
          <cell r="AY68">
            <v>0</v>
          </cell>
          <cell r="AZ68">
            <v>0</v>
          </cell>
          <cell r="BB68" t="str">
            <v>Prologis Poland Management Sp. z o.o.</v>
          </cell>
          <cell r="BC68" t="str">
            <v>Other</v>
          </cell>
          <cell r="BD68">
            <v>193</v>
          </cell>
          <cell r="BE68">
            <v>39692</v>
          </cell>
          <cell r="BF68">
            <v>41517</v>
          </cell>
          <cell r="BG68">
            <v>41517</v>
          </cell>
          <cell r="BH68">
            <v>2.9185489390828199</v>
          </cell>
          <cell r="BI68">
            <v>2.9185489390828199</v>
          </cell>
          <cell r="BJ68">
            <v>18660</v>
          </cell>
          <cell r="BK68">
            <v>96.683937823834199</v>
          </cell>
          <cell r="BL68">
            <v>0</v>
          </cell>
          <cell r="BM68">
            <v>0</v>
          </cell>
          <cell r="BO68" t="str">
            <v>Raben</v>
          </cell>
          <cell r="BP68" t="str">
            <v>3PL/Warehousing/Transportation</v>
          </cell>
          <cell r="BQ68">
            <v>5760</v>
          </cell>
          <cell r="BR68">
            <v>40409</v>
          </cell>
          <cell r="BS68">
            <v>40574</v>
          </cell>
          <cell r="BT68">
            <v>40574</v>
          </cell>
          <cell r="BU68">
            <v>0.33675564681724846</v>
          </cell>
          <cell r="BV68">
            <v>0.33675564681724846</v>
          </cell>
          <cell r="BW68">
            <v>175392</v>
          </cell>
          <cell r="BX68">
            <v>30.45</v>
          </cell>
          <cell r="BY68">
            <v>0</v>
          </cell>
          <cell r="BZ68">
            <v>0</v>
          </cell>
          <cell r="CB68">
            <v>0</v>
          </cell>
          <cell r="CD68">
            <v>0</v>
          </cell>
          <cell r="CE68">
            <v>0</v>
          </cell>
          <cell r="CF68">
            <v>0</v>
          </cell>
          <cell r="CG68">
            <v>0</v>
          </cell>
          <cell r="CH68">
            <v>0</v>
          </cell>
          <cell r="CI68">
            <v>0</v>
          </cell>
          <cell r="CJ68">
            <v>0</v>
          </cell>
          <cell r="CK68">
            <v>0</v>
          </cell>
          <cell r="CL68">
            <v>0</v>
          </cell>
          <cell r="CM68">
            <v>0</v>
          </cell>
          <cell r="CO68">
            <v>0</v>
          </cell>
          <cell r="CQ68">
            <v>0</v>
          </cell>
          <cell r="CR68">
            <v>0</v>
          </cell>
          <cell r="CS68">
            <v>0</v>
          </cell>
          <cell r="CT68">
            <v>0</v>
          </cell>
          <cell r="CU68">
            <v>0</v>
          </cell>
          <cell r="CV68">
            <v>0</v>
          </cell>
          <cell r="CW68">
            <v>0</v>
          </cell>
          <cell r="CX68">
            <v>0</v>
          </cell>
          <cell r="CY68">
            <v>0</v>
          </cell>
          <cell r="CZ68">
            <v>0</v>
          </cell>
          <cell r="DB68">
            <v>0</v>
          </cell>
          <cell r="DD68">
            <v>0</v>
          </cell>
          <cell r="DE68">
            <v>0</v>
          </cell>
          <cell r="DF68">
            <v>0</v>
          </cell>
          <cell r="DG68">
            <v>0</v>
          </cell>
          <cell r="DH68">
            <v>0</v>
          </cell>
          <cell r="DI68">
            <v>0</v>
          </cell>
          <cell r="DJ68">
            <v>0</v>
          </cell>
          <cell r="DK68">
            <v>0</v>
          </cell>
          <cell r="DL68">
            <v>0</v>
          </cell>
          <cell r="DM68">
            <v>0</v>
          </cell>
          <cell r="DO68">
            <v>0</v>
          </cell>
          <cell r="DQ68">
            <v>0</v>
          </cell>
          <cell r="DR68">
            <v>0</v>
          </cell>
          <cell r="DS68">
            <v>0</v>
          </cell>
          <cell r="DT68">
            <v>0</v>
          </cell>
          <cell r="DU68">
            <v>0</v>
          </cell>
          <cell r="DV68">
            <v>0</v>
          </cell>
          <cell r="DW68">
            <v>0</v>
          </cell>
          <cell r="DX68">
            <v>0</v>
          </cell>
          <cell r="DY68">
            <v>0</v>
          </cell>
          <cell r="DZ68">
            <v>0</v>
          </cell>
          <cell r="EB68">
            <v>0</v>
          </cell>
          <cell r="ED68">
            <v>0</v>
          </cell>
          <cell r="EE68">
            <v>0</v>
          </cell>
          <cell r="EF68">
            <v>0</v>
          </cell>
          <cell r="EG68">
            <v>0</v>
          </cell>
          <cell r="EH68">
            <v>0</v>
          </cell>
          <cell r="EI68">
            <v>0</v>
          </cell>
          <cell r="EJ68">
            <v>0</v>
          </cell>
          <cell r="EK68">
            <v>0</v>
          </cell>
          <cell r="EL68">
            <v>0</v>
          </cell>
          <cell r="EM68">
            <v>0</v>
          </cell>
          <cell r="EN68">
            <v>0</v>
          </cell>
          <cell r="EO68">
            <v>18021</v>
          </cell>
          <cell r="EP68">
            <v>450144</v>
          </cell>
          <cell r="EQ68">
            <v>450144</v>
          </cell>
          <cell r="ER68">
            <v>4.8300279943517994</v>
          </cell>
          <cell r="ES68">
            <v>4.8300279943517994</v>
          </cell>
          <cell r="ET68" t="str">
            <v xml:space="preserve">Part let to Aldi for a term of 6 years 7 months from 1 September 2008, part let to VIP Collection  for a term of 10 years from 1 March 2009, part let to KAR Logistics for a term of 3 years from 1 February 2010, part let to Raben for 4 months from 19 August 2010 and part let to ProLogis Poland ProLogis Poland management for a term of 5 years from 1 September 2008. </v>
          </cell>
          <cell r="EU68">
            <v>0</v>
          </cell>
          <cell r="EW68" t="str">
            <v>Warehouse</v>
          </cell>
          <cell r="EX68">
            <v>6457</v>
          </cell>
          <cell r="EY68">
            <v>42</v>
          </cell>
          <cell r="EZ68">
            <v>271194</v>
          </cell>
          <cell r="FB68" t="str">
            <v>Warehouse</v>
          </cell>
          <cell r="FC68">
            <v>9988</v>
          </cell>
          <cell r="FD68">
            <v>39.599999999999994</v>
          </cell>
          <cell r="FE68">
            <v>395524.79999999993</v>
          </cell>
          <cell r="FG68" t="str">
            <v>Office</v>
          </cell>
          <cell r="FH68">
            <v>932</v>
          </cell>
          <cell r="FI68">
            <v>102</v>
          </cell>
          <cell r="FJ68">
            <v>95064</v>
          </cell>
          <cell r="FL68" t="str">
            <v>Office</v>
          </cell>
          <cell r="FM68">
            <v>644</v>
          </cell>
          <cell r="FN68">
            <v>48</v>
          </cell>
          <cell r="FO68">
            <v>30912</v>
          </cell>
          <cell r="FQ68">
            <v>0</v>
          </cell>
          <cell r="FT68">
            <v>0</v>
          </cell>
          <cell r="FV68">
            <v>18021</v>
          </cell>
          <cell r="FW68">
            <v>43.987292603074188</v>
          </cell>
          <cell r="FX68">
            <v>792695</v>
          </cell>
          <cell r="FY68">
            <v>792695</v>
          </cell>
          <cell r="FZ68">
            <v>0.76098093054666949</v>
          </cell>
          <cell r="GB68">
            <v>4501.4400000000005</v>
          </cell>
          <cell r="GC68">
            <v>1.0000000000000002E-2</v>
          </cell>
          <cell r="GD68">
            <v>0</v>
          </cell>
          <cell r="GE68">
            <v>0</v>
          </cell>
          <cell r="GF68">
            <v>0</v>
          </cell>
          <cell r="GG68">
            <v>0</v>
          </cell>
          <cell r="GH68">
            <v>0</v>
          </cell>
          <cell r="GI68">
            <v>0</v>
          </cell>
          <cell r="GJ68">
            <v>0</v>
          </cell>
          <cell r="GK68">
            <v>0</v>
          </cell>
          <cell r="GL68">
            <v>0</v>
          </cell>
          <cell r="GM68">
            <v>0</v>
          </cell>
          <cell r="GN68">
            <v>4501</v>
          </cell>
          <cell r="GO68">
            <v>9.9990225350110179E-3</v>
          </cell>
          <cell r="GP68">
            <v>8508</v>
          </cell>
          <cell r="GR68">
            <v>40359</v>
          </cell>
          <cell r="GS68">
            <v>372120</v>
          </cell>
          <cell r="GT68">
            <v>368399</v>
          </cell>
          <cell r="GU68">
            <v>792695</v>
          </cell>
          <cell r="GV68">
            <v>4.2202000000000002</v>
          </cell>
          <cell r="GW68">
            <v>8.9899000000000004</v>
          </cell>
          <cell r="GX68">
            <v>8.4997000000000007</v>
          </cell>
          <cell r="GY68">
            <v>8730000</v>
          </cell>
          <cell r="GZ68">
            <v>1.4999999999999999E-2</v>
          </cell>
          <cell r="HA68">
            <v>8600000</v>
          </cell>
          <cell r="HC68">
            <v>40451</v>
          </cell>
          <cell r="HD68">
            <v>450144</v>
          </cell>
          <cell r="HE68">
            <v>441636</v>
          </cell>
          <cell r="HF68">
            <v>792695</v>
          </cell>
          <cell r="HG68">
            <v>4.8886000000000003</v>
          </cell>
          <cell r="HH68">
            <v>8.6493000000000002</v>
          </cell>
          <cell r="HI68">
            <v>8.5432000000000006</v>
          </cell>
          <cell r="HJ68">
            <v>9030000</v>
          </cell>
          <cell r="HK68">
            <v>1.4999999999999999E-2</v>
          </cell>
          <cell r="HL68">
            <v>8900000</v>
          </cell>
          <cell r="HN68">
            <v>1730000</v>
          </cell>
          <cell r="HO68">
            <v>45.36396056219845</v>
          </cell>
          <cell r="HP68">
            <v>7300000</v>
          </cell>
          <cell r="HQ68">
            <v>39753</v>
          </cell>
          <cell r="HR68" t="str">
            <v>A multi let logistics warehouse with the ALDI lease extended for a further 3 years since our previous valuation with 7 months rent free.  Market rental levels reduced whilst the equivalent yield has remained constant at 8.5%.  1 to 6 months expiry void plus 3 months months rent free.  ALDI rent free now accurately reflected.</v>
          </cell>
          <cell r="HT68" t="str">
            <v>photoChorzow5.jpg</v>
          </cell>
          <cell r="HU68" t="str">
            <v>.jpg</v>
          </cell>
          <cell r="HV68" t="str">
            <v>Chorzow5</v>
          </cell>
          <cell r="HW68" t="str">
            <v>planChorzow.jpg</v>
          </cell>
          <cell r="HX68" t="str">
            <v>.jpg</v>
          </cell>
          <cell r="HY68" t="str">
            <v>Chorzow</v>
          </cell>
          <cell r="IB68">
            <v>11330000</v>
          </cell>
          <cell r="IC68">
            <v>11330000</v>
          </cell>
          <cell r="ID68">
            <v>11330000</v>
          </cell>
          <cell r="IE68">
            <v>9140000</v>
          </cell>
          <cell r="IF68">
            <v>9030000</v>
          </cell>
        </row>
        <row r="69">
          <cell r="A69">
            <v>49</v>
          </cell>
          <cell r="B69" t="str">
            <v>49, Poland, Chorzow II Dist.Ctr. #5</v>
          </cell>
          <cell r="C69" t="str">
            <v>cho00105a</v>
          </cell>
          <cell r="D69" t="str">
            <v>Chorzow II Dist.Ctr. #5</v>
          </cell>
          <cell r="E69" t="str">
            <v>ul. Niedźwiedziniec 10</v>
          </cell>
          <cell r="F69" t="str">
            <v>Chorzów</v>
          </cell>
          <cell r="G69" t="str">
            <v>41-506</v>
          </cell>
          <cell r="H69" t="str">
            <v>Poland</v>
          </cell>
          <cell r="I69" t="str">
            <v>pl055</v>
          </cell>
          <cell r="J69" t="str">
            <v>ProLogis Poland XXVII Sp Zoo</v>
          </cell>
          <cell r="K69" t="str">
            <v>ASTI Income associated with Chorzow DC5</v>
          </cell>
          <cell r="L69" t="str">
            <v>n/a</v>
          </cell>
          <cell r="M69" t="str">
            <v>n/a</v>
          </cell>
          <cell r="N69" t="str">
            <v>n/a</v>
          </cell>
          <cell r="O69" t="str">
            <v>n/a</v>
          </cell>
          <cell r="P69" t="str">
            <v>n/a</v>
          </cell>
          <cell r="Q69" t="str">
            <v>n/a</v>
          </cell>
          <cell r="R69">
            <v>0</v>
          </cell>
          <cell r="S69" t="str">
            <v>n/a</v>
          </cell>
          <cell r="T69" t="str">
            <v>n/a</v>
          </cell>
          <cell r="V69" t="str">
            <v xml:space="preserve">Located within a prime warehouse location within the Silesia region and can be reached from the A4 Motorway. Approximately 6 km to the south-east from the site it intersects with a national road leading from Gdańsk to Cieszyn – the main connection between northern and southern Poland. The site is located 15 km from Gliwice-Sośnica where a planned crossing of A4 Motorway with planned A1 Motorway will be located. The property is situated in a distance of 40 km to the Katowice airport in Pyrzowice. </v>
          </cell>
          <cell r="W69" t="str">
            <v>Above standard tenent improvements.</v>
          </cell>
          <cell r="Y69" t="str">
            <v>Euro</v>
          </cell>
          <cell r="Z69" t="str">
            <v>€</v>
          </cell>
          <cell r="AA69" t="str">
            <v>ASTI</v>
          </cell>
          <cell r="AB69" t="str">
            <v>ALDI Sp z o.o.</v>
          </cell>
          <cell r="AC69" t="str">
            <v>Food</v>
          </cell>
          <cell r="AD69">
            <v>0</v>
          </cell>
          <cell r="AE69">
            <v>39692</v>
          </cell>
          <cell r="AF69">
            <v>42094</v>
          </cell>
          <cell r="AG69">
            <v>42094</v>
          </cell>
          <cell r="AH69">
            <v>4.4982888432580426</v>
          </cell>
          <cell r="AI69">
            <v>4.4982888432580426</v>
          </cell>
          <cell r="AJ69">
            <v>0</v>
          </cell>
          <cell r="AK69">
            <v>0</v>
          </cell>
          <cell r="AL69">
            <v>0</v>
          </cell>
          <cell r="AM69">
            <v>33732</v>
          </cell>
          <cell r="AO69">
            <v>0</v>
          </cell>
          <cell r="AQ69">
            <v>0</v>
          </cell>
          <cell r="AR69">
            <v>0</v>
          </cell>
          <cell r="AS69">
            <v>0</v>
          </cell>
          <cell r="AT69">
            <v>0</v>
          </cell>
          <cell r="AU69">
            <v>0</v>
          </cell>
          <cell r="AV69">
            <v>0</v>
          </cell>
          <cell r="AW69">
            <v>0</v>
          </cell>
          <cell r="AX69">
            <v>0</v>
          </cell>
          <cell r="AY69">
            <v>0</v>
          </cell>
          <cell r="AZ69">
            <v>0</v>
          </cell>
          <cell r="BB69">
            <v>0</v>
          </cell>
          <cell r="BD69">
            <v>0</v>
          </cell>
          <cell r="BE69">
            <v>0</v>
          </cell>
          <cell r="BF69">
            <v>0</v>
          </cell>
          <cell r="BG69">
            <v>0</v>
          </cell>
          <cell r="BH69">
            <v>0</v>
          </cell>
          <cell r="BI69">
            <v>0</v>
          </cell>
          <cell r="BJ69">
            <v>0</v>
          </cell>
          <cell r="BK69">
            <v>0</v>
          </cell>
          <cell r="BL69">
            <v>0</v>
          </cell>
          <cell r="BM69">
            <v>0</v>
          </cell>
          <cell r="BO69">
            <v>0</v>
          </cell>
          <cell r="BQ69">
            <v>0</v>
          </cell>
          <cell r="BR69">
            <v>0</v>
          </cell>
          <cell r="BS69">
            <v>0</v>
          </cell>
          <cell r="BT69">
            <v>0</v>
          </cell>
          <cell r="BU69">
            <v>0</v>
          </cell>
          <cell r="BV69">
            <v>0</v>
          </cell>
          <cell r="BW69">
            <v>0</v>
          </cell>
          <cell r="BX69">
            <v>0</v>
          </cell>
          <cell r="BY69">
            <v>0</v>
          </cell>
          <cell r="BZ69">
            <v>0</v>
          </cell>
          <cell r="CB69">
            <v>0</v>
          </cell>
          <cell r="CD69">
            <v>0</v>
          </cell>
          <cell r="CE69">
            <v>0</v>
          </cell>
          <cell r="CF69">
            <v>0</v>
          </cell>
          <cell r="CG69">
            <v>0</v>
          </cell>
          <cell r="CH69">
            <v>0</v>
          </cell>
          <cell r="CI69">
            <v>0</v>
          </cell>
          <cell r="CJ69">
            <v>0</v>
          </cell>
          <cell r="CK69">
            <v>0</v>
          </cell>
          <cell r="CL69">
            <v>0</v>
          </cell>
          <cell r="CM69">
            <v>0</v>
          </cell>
          <cell r="CO69">
            <v>0</v>
          </cell>
          <cell r="CQ69">
            <v>0</v>
          </cell>
          <cell r="CR69">
            <v>0</v>
          </cell>
          <cell r="CS69">
            <v>0</v>
          </cell>
          <cell r="CT69">
            <v>0</v>
          </cell>
          <cell r="CU69">
            <v>0</v>
          </cell>
          <cell r="CV69">
            <v>0</v>
          </cell>
          <cell r="CW69">
            <v>0</v>
          </cell>
          <cell r="CX69">
            <v>0</v>
          </cell>
          <cell r="CY69">
            <v>0</v>
          </cell>
          <cell r="CZ69">
            <v>0</v>
          </cell>
          <cell r="DB69">
            <v>0</v>
          </cell>
          <cell r="DD69">
            <v>0</v>
          </cell>
          <cell r="DE69">
            <v>0</v>
          </cell>
          <cell r="DF69">
            <v>0</v>
          </cell>
          <cell r="DG69">
            <v>0</v>
          </cell>
          <cell r="DH69">
            <v>0</v>
          </cell>
          <cell r="DI69">
            <v>0</v>
          </cell>
          <cell r="DJ69">
            <v>0</v>
          </cell>
          <cell r="DK69">
            <v>0</v>
          </cell>
          <cell r="DL69">
            <v>0</v>
          </cell>
          <cell r="DM69">
            <v>0</v>
          </cell>
          <cell r="DO69">
            <v>0</v>
          </cell>
          <cell r="DQ69">
            <v>0</v>
          </cell>
          <cell r="DR69">
            <v>0</v>
          </cell>
          <cell r="DS69">
            <v>0</v>
          </cell>
          <cell r="DT69">
            <v>0</v>
          </cell>
          <cell r="DU69">
            <v>0</v>
          </cell>
          <cell r="DV69">
            <v>0</v>
          </cell>
          <cell r="DW69">
            <v>0</v>
          </cell>
          <cell r="DX69">
            <v>0</v>
          </cell>
          <cell r="DY69">
            <v>0</v>
          </cell>
          <cell r="DZ69">
            <v>0</v>
          </cell>
          <cell r="EB69">
            <v>0</v>
          </cell>
          <cell r="ED69">
            <v>0</v>
          </cell>
          <cell r="EE69">
            <v>0</v>
          </cell>
          <cell r="EF69">
            <v>0</v>
          </cell>
          <cell r="EG69">
            <v>0</v>
          </cell>
          <cell r="EH69">
            <v>0</v>
          </cell>
          <cell r="EI69">
            <v>0</v>
          </cell>
          <cell r="EJ69">
            <v>0</v>
          </cell>
          <cell r="EK69">
            <v>0</v>
          </cell>
          <cell r="EL69">
            <v>0</v>
          </cell>
          <cell r="EM69">
            <v>0</v>
          </cell>
          <cell r="EN69">
            <v>0</v>
          </cell>
          <cell r="EO69">
            <v>0</v>
          </cell>
          <cell r="EP69">
            <v>33732</v>
          </cell>
          <cell r="EQ69">
            <v>33732</v>
          </cell>
          <cell r="ER69">
            <v>4.4982888432580426</v>
          </cell>
          <cell r="ES69">
            <v>4.4982888432580426</v>
          </cell>
          <cell r="ET69" t="str">
            <v>ASTI.</v>
          </cell>
          <cell r="EU69">
            <v>0</v>
          </cell>
          <cell r="EW69">
            <v>0</v>
          </cell>
          <cell r="EZ69">
            <v>0</v>
          </cell>
          <cell r="FB69">
            <v>0</v>
          </cell>
          <cell r="FE69">
            <v>0</v>
          </cell>
          <cell r="FG69">
            <v>0</v>
          </cell>
          <cell r="FJ69">
            <v>0</v>
          </cell>
          <cell r="FL69">
            <v>0</v>
          </cell>
          <cell r="FO69">
            <v>0</v>
          </cell>
          <cell r="FQ69">
            <v>0</v>
          </cell>
          <cell r="FT69">
            <v>0</v>
          </cell>
          <cell r="FV69">
            <v>0</v>
          </cell>
          <cell r="FW69">
            <v>0</v>
          </cell>
          <cell r="FX69">
            <v>0</v>
          </cell>
          <cell r="FY69">
            <v>0</v>
          </cell>
          <cell r="FZ69">
            <v>-1</v>
          </cell>
          <cell r="GB69">
            <v>0</v>
          </cell>
          <cell r="GC69">
            <v>0</v>
          </cell>
          <cell r="GD69">
            <v>0</v>
          </cell>
          <cell r="GE69">
            <v>0</v>
          </cell>
          <cell r="GF69">
            <v>0</v>
          </cell>
          <cell r="GG69">
            <v>0</v>
          </cell>
          <cell r="GH69">
            <v>0</v>
          </cell>
          <cell r="GI69">
            <v>0</v>
          </cell>
          <cell r="GJ69">
            <v>0</v>
          </cell>
          <cell r="GK69">
            <v>0</v>
          </cell>
          <cell r="GL69">
            <v>0</v>
          </cell>
          <cell r="GM69">
            <v>0</v>
          </cell>
          <cell r="GN69">
            <v>0</v>
          </cell>
          <cell r="GO69">
            <v>0</v>
          </cell>
          <cell r="GP69">
            <v>0</v>
          </cell>
          <cell r="GR69">
            <v>40359</v>
          </cell>
          <cell r="GS69">
            <v>33732</v>
          </cell>
          <cell r="GT69">
            <v>33732</v>
          </cell>
          <cell r="GU69">
            <v>0</v>
          </cell>
          <cell r="GV69">
            <v>47.480400000000003</v>
          </cell>
          <cell r="GW69">
            <v>47.480400000000003</v>
          </cell>
          <cell r="GX69">
            <v>8.75</v>
          </cell>
          <cell r="GY69">
            <v>70000</v>
          </cell>
          <cell r="GZ69">
            <v>1.4999999999999999E-2</v>
          </cell>
          <cell r="HA69">
            <v>70000</v>
          </cell>
          <cell r="HC69">
            <v>40451</v>
          </cell>
          <cell r="HD69">
            <v>33732</v>
          </cell>
          <cell r="HE69">
            <v>33732</v>
          </cell>
          <cell r="HF69">
            <v>0</v>
          </cell>
          <cell r="HG69">
            <v>52.754100000000001</v>
          </cell>
          <cell r="HH69">
            <v>52.754100000000001</v>
          </cell>
          <cell r="HI69">
            <v>9</v>
          </cell>
          <cell r="HJ69">
            <v>60000</v>
          </cell>
          <cell r="HK69">
            <v>1.4999999999999999E-2</v>
          </cell>
          <cell r="HL69">
            <v>63000</v>
          </cell>
          <cell r="HN69">
            <v>0</v>
          </cell>
          <cell r="HO69" t="e">
            <v>#VALUE!</v>
          </cell>
          <cell r="HP69">
            <v>60000</v>
          </cell>
          <cell r="HQ69">
            <v>39753</v>
          </cell>
          <cell r="HR69" t="str">
            <v>Above standard tenants inprovements valued until expiry of lease.  Valuation looks low?</v>
          </cell>
          <cell r="HT69" t="str">
            <v>photoChorzow5.jpg</v>
          </cell>
          <cell r="HU69" t="str">
            <v>.jpg</v>
          </cell>
          <cell r="HV69" t="str">
            <v>Chorzow5</v>
          </cell>
          <cell r="HW69" t="str">
            <v>planChorzow.jpg</v>
          </cell>
          <cell r="HX69" t="str">
            <v>.jpg</v>
          </cell>
          <cell r="HY69" t="str">
            <v>Chorzow</v>
          </cell>
          <cell r="IE69">
            <v>200000</v>
          </cell>
          <cell r="IF69">
            <v>60000</v>
          </cell>
        </row>
        <row r="70">
          <cell r="A70">
            <v>50</v>
          </cell>
          <cell r="B70" t="str">
            <v>50, Poland, Chorzow II Dist.Ctr. #6</v>
          </cell>
          <cell r="C70" t="str">
            <v>cho00106</v>
          </cell>
          <cell r="D70" t="str">
            <v>Chorzow II Dist.Ctr. #6</v>
          </cell>
          <cell r="E70" t="str">
            <v>ul. Niedźwiedziniec 10</v>
          </cell>
          <cell r="F70" t="str">
            <v>Chorzów</v>
          </cell>
          <cell r="G70" t="str">
            <v>41-506</v>
          </cell>
          <cell r="H70" t="str">
            <v>Poland</v>
          </cell>
          <cell r="I70" t="str">
            <v>pl055</v>
          </cell>
          <cell r="J70" t="str">
            <v>ProLogis Poland XXVII Sp Zoo</v>
          </cell>
          <cell r="K70" t="str">
            <v>DC 6 comprises a modern logistics warehouse completed in March 2007 and accommodating a total area area of 10,371 sq m. The building is of concrete frame and steel frame construction with insulated corrugated metal panel external walls.  The warehouse has a minimum eaves height of 10 m and has been equipped with 16 loading bays with electrical operation type dock levellers plus 2 gates at the ground level.</v>
          </cell>
          <cell r="L70">
            <v>2007</v>
          </cell>
          <cell r="M70">
            <v>18</v>
          </cell>
          <cell r="N70">
            <v>562.77777777777783</v>
          </cell>
          <cell r="O70">
            <v>10</v>
          </cell>
          <cell r="P70" t="str">
            <v>Yes</v>
          </cell>
          <cell r="Q70" t="str">
            <v>Freehold</v>
          </cell>
          <cell r="R70">
            <v>0</v>
          </cell>
          <cell r="S70">
            <v>21878</v>
          </cell>
          <cell r="T70">
            <v>0.46302221409635252</v>
          </cell>
          <cell r="V70" t="str">
            <v xml:space="preserve">Located within a prime warehouse location within the Silesia region and can be reached from the A4 Motorway. Approximately 6 km to the south-east from the site it intersects with a national road leading from Gdańsk to Cieszyn – the main connection between northern and southern Poland. The site is located 15 km from Gliwice-Sośnica where a planned crossing of A4 Motorway with planned A1 Motorway will be located. The property is situated in a distance of 40 km to the Katowice airport in Pyrzowice. </v>
          </cell>
          <cell r="W70" t="str">
            <v xml:space="preserve">DC 6 comprises a modern logistics warehouse located within a prime warehouse location within the Silesia region and can be reached from the A4 Motorway. Approximately 6 km to the south-east from the site it intersects with a national road leading from Gdańsk to Cieszyn – the main connection between northern and southern Poland. The site is located 15 km from Gliwice-Sośnica where a planned crossing of A4 Motorway with planned A1 Motorway will be located. The property is situated in a distance of 40 km to the Katowice airport in Pyrzowice. </v>
          </cell>
          <cell r="Y70" t="str">
            <v>Euro</v>
          </cell>
          <cell r="Z70" t="str">
            <v>€</v>
          </cell>
          <cell r="AA70" t="str">
            <v>Land &amp; Buildings</v>
          </cell>
          <cell r="AB70" t="str">
            <v>Kuehne &amp; Nagel Sp z o.o.</v>
          </cell>
          <cell r="AC70" t="str">
            <v>3PL/Warehousing/Transportation</v>
          </cell>
          <cell r="AD70">
            <v>5517</v>
          </cell>
          <cell r="AE70">
            <v>39142</v>
          </cell>
          <cell r="AF70">
            <v>40982</v>
          </cell>
          <cell r="AG70">
            <v>40982</v>
          </cell>
          <cell r="AH70">
            <v>1.4537987679671458</v>
          </cell>
          <cell r="AI70">
            <v>1.4537987679671458</v>
          </cell>
          <cell r="AJ70">
            <v>247188</v>
          </cell>
          <cell r="AK70">
            <v>44.804785209352907</v>
          </cell>
          <cell r="AL70">
            <v>0</v>
          </cell>
          <cell r="AM70">
            <v>58740</v>
          </cell>
          <cell r="AO70" t="str">
            <v>Danone Sp. Z o.o.</v>
          </cell>
          <cell r="AP70" t="str">
            <v>Consumer Packaged Goods</v>
          </cell>
          <cell r="AQ70">
            <v>4613</v>
          </cell>
          <cell r="AR70">
            <v>39156</v>
          </cell>
          <cell r="AS70">
            <v>40982</v>
          </cell>
          <cell r="AT70">
            <v>40982</v>
          </cell>
          <cell r="AU70">
            <v>1.4537987679671458</v>
          </cell>
          <cell r="AV70">
            <v>1.4537987679671458</v>
          </cell>
          <cell r="AW70">
            <v>287016</v>
          </cell>
          <cell r="AX70">
            <v>62.218946455668764</v>
          </cell>
          <cell r="AY70">
            <v>0</v>
          </cell>
          <cell r="AZ70">
            <v>0</v>
          </cell>
          <cell r="BB70">
            <v>0</v>
          </cell>
          <cell r="BD70">
            <v>0</v>
          </cell>
          <cell r="BE70">
            <v>0</v>
          </cell>
          <cell r="BF70">
            <v>0</v>
          </cell>
          <cell r="BG70">
            <v>0</v>
          </cell>
          <cell r="BH70">
            <v>0</v>
          </cell>
          <cell r="BI70">
            <v>0</v>
          </cell>
          <cell r="BJ70">
            <v>0</v>
          </cell>
          <cell r="BK70">
            <v>0</v>
          </cell>
          <cell r="BL70">
            <v>0</v>
          </cell>
          <cell r="BM70">
            <v>0</v>
          </cell>
          <cell r="BO70">
            <v>0</v>
          </cell>
          <cell r="BQ70">
            <v>0</v>
          </cell>
          <cell r="BR70">
            <v>0</v>
          </cell>
          <cell r="BS70">
            <v>0</v>
          </cell>
          <cell r="BT70">
            <v>0</v>
          </cell>
          <cell r="BU70">
            <v>0</v>
          </cell>
          <cell r="BV70">
            <v>0</v>
          </cell>
          <cell r="BW70">
            <v>0</v>
          </cell>
          <cell r="BX70">
            <v>0</v>
          </cell>
          <cell r="BY70">
            <v>0</v>
          </cell>
          <cell r="BZ70">
            <v>0</v>
          </cell>
          <cell r="CB70">
            <v>0</v>
          </cell>
          <cell r="CD70">
            <v>0</v>
          </cell>
          <cell r="CE70">
            <v>0</v>
          </cell>
          <cell r="CF70">
            <v>0</v>
          </cell>
          <cell r="CG70">
            <v>0</v>
          </cell>
          <cell r="CH70">
            <v>0</v>
          </cell>
          <cell r="CI70">
            <v>0</v>
          </cell>
          <cell r="CJ70">
            <v>0</v>
          </cell>
          <cell r="CK70">
            <v>0</v>
          </cell>
          <cell r="CL70">
            <v>0</v>
          </cell>
          <cell r="CM70">
            <v>0</v>
          </cell>
          <cell r="CO70">
            <v>0</v>
          </cell>
          <cell r="CQ70">
            <v>0</v>
          </cell>
          <cell r="CR70">
            <v>0</v>
          </cell>
          <cell r="CS70">
            <v>0</v>
          </cell>
          <cell r="CT70">
            <v>0</v>
          </cell>
          <cell r="CU70">
            <v>0</v>
          </cell>
          <cell r="CV70">
            <v>0</v>
          </cell>
          <cell r="CW70">
            <v>0</v>
          </cell>
          <cell r="CX70">
            <v>0</v>
          </cell>
          <cell r="CY70">
            <v>0</v>
          </cell>
          <cell r="CZ70">
            <v>0</v>
          </cell>
          <cell r="DB70">
            <v>0</v>
          </cell>
          <cell r="DD70">
            <v>0</v>
          </cell>
          <cell r="DE70">
            <v>0</v>
          </cell>
          <cell r="DF70">
            <v>0</v>
          </cell>
          <cell r="DG70">
            <v>0</v>
          </cell>
          <cell r="DH70">
            <v>0</v>
          </cell>
          <cell r="DI70">
            <v>0</v>
          </cell>
          <cell r="DJ70">
            <v>0</v>
          </cell>
          <cell r="DK70">
            <v>0</v>
          </cell>
          <cell r="DL70">
            <v>0</v>
          </cell>
          <cell r="DM70">
            <v>0</v>
          </cell>
          <cell r="DO70">
            <v>0</v>
          </cell>
          <cell r="DQ70">
            <v>0</v>
          </cell>
          <cell r="DR70">
            <v>0</v>
          </cell>
          <cell r="DS70">
            <v>0</v>
          </cell>
          <cell r="DT70">
            <v>0</v>
          </cell>
          <cell r="DU70">
            <v>0</v>
          </cell>
          <cell r="DV70">
            <v>0</v>
          </cell>
          <cell r="DW70">
            <v>0</v>
          </cell>
          <cell r="DX70">
            <v>0</v>
          </cell>
          <cell r="DY70">
            <v>0</v>
          </cell>
          <cell r="DZ70">
            <v>0</v>
          </cell>
          <cell r="EB70">
            <v>0</v>
          </cell>
          <cell r="ED70">
            <v>0</v>
          </cell>
          <cell r="EE70">
            <v>0</v>
          </cell>
          <cell r="EF70">
            <v>0</v>
          </cell>
          <cell r="EG70">
            <v>0</v>
          </cell>
          <cell r="EH70">
            <v>0</v>
          </cell>
          <cell r="EI70">
            <v>0</v>
          </cell>
          <cell r="EJ70">
            <v>0</v>
          </cell>
          <cell r="EK70">
            <v>0</v>
          </cell>
          <cell r="EL70">
            <v>0</v>
          </cell>
          <cell r="EM70">
            <v>0</v>
          </cell>
          <cell r="EN70">
            <v>0</v>
          </cell>
          <cell r="EO70">
            <v>10130</v>
          </cell>
          <cell r="EP70">
            <v>592944</v>
          </cell>
          <cell r="EQ70">
            <v>592944</v>
          </cell>
          <cell r="ER70">
            <v>1.453798767967146</v>
          </cell>
          <cell r="ES70">
            <v>1.453798767967146</v>
          </cell>
          <cell r="ET70" t="str">
            <v>Part let to Kuehne and Nagel for a 5 year term from 1 March 2007 and part let to Danone for a 5 year term from 15 March 2007.</v>
          </cell>
          <cell r="EU70">
            <v>0</v>
          </cell>
          <cell r="EW70" t="str">
            <v>Warehouse</v>
          </cell>
          <cell r="EX70">
            <v>4603</v>
          </cell>
          <cell r="EY70">
            <v>39.599999999999994</v>
          </cell>
          <cell r="EZ70">
            <v>182278.8</v>
          </cell>
          <cell r="FB70" t="str">
            <v>Warehouse</v>
          </cell>
          <cell r="FC70">
            <v>4037</v>
          </cell>
          <cell r="FD70">
            <v>51</v>
          </cell>
          <cell r="FE70">
            <v>205887</v>
          </cell>
          <cell r="FG70" t="str">
            <v>Warehouse</v>
          </cell>
          <cell r="FH70">
            <v>342</v>
          </cell>
          <cell r="FI70">
            <v>54</v>
          </cell>
          <cell r="FJ70">
            <v>18468</v>
          </cell>
          <cell r="FL70" t="str">
            <v>Office</v>
          </cell>
          <cell r="FM70">
            <v>1148</v>
          </cell>
          <cell r="FN70">
            <v>102</v>
          </cell>
          <cell r="FO70">
            <v>117096</v>
          </cell>
          <cell r="FQ70">
            <v>0</v>
          </cell>
          <cell r="FT70">
            <v>0</v>
          </cell>
          <cell r="FV70">
            <v>10130</v>
          </cell>
          <cell r="FW70">
            <v>51.700888450148078</v>
          </cell>
          <cell r="FX70">
            <v>523730</v>
          </cell>
          <cell r="FY70">
            <v>523730</v>
          </cell>
          <cell r="FZ70">
            <v>-0.11672940446315334</v>
          </cell>
          <cell r="GB70">
            <v>5342.04</v>
          </cell>
          <cell r="GC70">
            <v>9.0093499554764027E-3</v>
          </cell>
          <cell r="GD70">
            <v>0</v>
          </cell>
          <cell r="GE70">
            <v>0</v>
          </cell>
          <cell r="GF70">
            <v>0</v>
          </cell>
          <cell r="GG70">
            <v>0</v>
          </cell>
          <cell r="GH70">
            <v>0</v>
          </cell>
          <cell r="GI70">
            <v>0</v>
          </cell>
          <cell r="GJ70">
            <v>0</v>
          </cell>
          <cell r="GK70">
            <v>0</v>
          </cell>
          <cell r="GL70">
            <v>0</v>
          </cell>
          <cell r="GM70">
            <v>0</v>
          </cell>
          <cell r="GN70">
            <v>5342</v>
          </cell>
          <cell r="GO70">
            <v>9.0092824954801799E-3</v>
          </cell>
          <cell r="GP70">
            <v>5342</v>
          </cell>
          <cell r="GR70">
            <v>40359</v>
          </cell>
          <cell r="GS70">
            <v>592944</v>
          </cell>
          <cell r="GT70">
            <v>587602</v>
          </cell>
          <cell r="GU70">
            <v>523730</v>
          </cell>
          <cell r="GV70">
            <v>10.0517</v>
          </cell>
          <cell r="GW70">
            <v>8.8695000000000004</v>
          </cell>
          <cell r="GX70">
            <v>8.7506000000000004</v>
          </cell>
          <cell r="GY70">
            <v>5890000</v>
          </cell>
          <cell r="GZ70">
            <v>1.4999999999999999E-2</v>
          </cell>
          <cell r="HA70">
            <v>5800000</v>
          </cell>
          <cell r="HC70">
            <v>40451</v>
          </cell>
          <cell r="HD70">
            <v>592944</v>
          </cell>
          <cell r="HE70">
            <v>587602</v>
          </cell>
          <cell r="HF70">
            <v>523730</v>
          </cell>
          <cell r="HG70">
            <v>10.083300000000001</v>
          </cell>
          <cell r="HH70">
            <v>8.8974000000000011</v>
          </cell>
          <cell r="HI70">
            <v>8.7505000000000006</v>
          </cell>
          <cell r="HJ70">
            <v>5790000</v>
          </cell>
          <cell r="HK70">
            <v>1.4999999999999999E-2</v>
          </cell>
          <cell r="HL70">
            <v>5700000</v>
          </cell>
          <cell r="HN70">
            <v>980000</v>
          </cell>
          <cell r="HO70">
            <v>44.793856842490172</v>
          </cell>
          <cell r="HP70">
            <v>4810000</v>
          </cell>
          <cell r="HQ70">
            <v>39753</v>
          </cell>
          <cell r="HR70" t="str">
            <v>A fully let logistics warehouse with an unexpired term to expiry of 1.45 years.  3 month expiry void plus 3 months rent-free. 3 months closer to reversion.</v>
          </cell>
          <cell r="HT70" t="str">
            <v>photoChorzow6.jpg</v>
          </cell>
          <cell r="HU70" t="str">
            <v>.jpg</v>
          </cell>
          <cell r="HV70" t="str">
            <v>Chorzow6</v>
          </cell>
          <cell r="HW70" t="str">
            <v>planChorzow.jpg</v>
          </cell>
          <cell r="HX70" t="str">
            <v>.jpg</v>
          </cell>
          <cell r="HY70" t="str">
            <v>Chorzow</v>
          </cell>
          <cell r="IB70">
            <v>7620000</v>
          </cell>
          <cell r="IC70">
            <v>7620000</v>
          </cell>
          <cell r="ID70">
            <v>7620000</v>
          </cell>
          <cell r="IE70">
            <v>6190000</v>
          </cell>
          <cell r="IF70">
            <v>5790000</v>
          </cell>
        </row>
        <row r="71">
          <cell r="A71">
            <v>51</v>
          </cell>
          <cell r="B71" t="str">
            <v>51, Poland, Chorzow II Dist.Ctr. #7</v>
          </cell>
          <cell r="C71" t="str">
            <v>cho00107</v>
          </cell>
          <cell r="D71" t="str">
            <v>Chorzow II Dist.Ctr. #7</v>
          </cell>
          <cell r="E71" t="str">
            <v>ul. Niedźwiedziniec 10</v>
          </cell>
          <cell r="F71" t="str">
            <v>Chorzów</v>
          </cell>
          <cell r="G71" t="str">
            <v>41-506</v>
          </cell>
          <cell r="H71" t="str">
            <v>Poland</v>
          </cell>
          <cell r="I71" t="str">
            <v>pl055</v>
          </cell>
          <cell r="J71" t="str">
            <v>ProLogis Poland XXVII Sp Zoo</v>
          </cell>
          <cell r="K71" t="str">
            <v>DC 7 comprises a modern logistics warehouse completed in November 2007 and accommodating a total area area of 19,050 sq m. The building is of concrete frame and steel frame construction with insulated corrugated metal panel external walls.  The warehouse has a minimum eaves height of 10 m and has been equipped with 34 loading bays with electrical operation type dock levellers plus 3 gates at the ground level.</v>
          </cell>
          <cell r="L71">
            <v>2007</v>
          </cell>
          <cell r="M71">
            <v>37</v>
          </cell>
          <cell r="N71">
            <v>514.8648648648649</v>
          </cell>
          <cell r="O71">
            <v>10</v>
          </cell>
          <cell r="P71" t="str">
            <v>Yes</v>
          </cell>
          <cell r="Q71" t="str">
            <v>Freehold</v>
          </cell>
          <cell r="R71">
            <v>0</v>
          </cell>
          <cell r="S71">
            <v>41142</v>
          </cell>
          <cell r="T71">
            <v>0.46303047980166251</v>
          </cell>
          <cell r="V71" t="str">
            <v xml:space="preserve">Located within a prime warehouse location within the Silesia region and can be reached from the A4 Motorway. Approximately 6 km to the south-east from the site it intersects with a national road leading from Gdańsk to Cieszyn – the main connection between northern and southern Poland. The site is located 15 km from Gliwice-Sośnica where a planned crossing of A4 Motorway with planned A1 Motorway will be located. The property is situated in a distance of 40 km to the Katowice airport in Pyrzowice. </v>
          </cell>
          <cell r="W71" t="str">
            <v xml:space="preserve">DC 7 comprises a modern logistics warehouse located within a prime warehouse location within the Silesia region and can be reached from the A4 Motorway. Approximately 6 km to the south-east from the site it intersects with a national road leading from Gdańsk to Cieszyn – the main connection between northern and southern Poland. The site is located 15 km from Gliwice-Sośnica where a planned crossing of A4 Motorway with planned A1 Motorway will be located. The property is situated in a distance of 40 km to the Katowice airport in Pyrzowice. </v>
          </cell>
          <cell r="Y71" t="str">
            <v>Euro</v>
          </cell>
          <cell r="Z71" t="str">
            <v>€</v>
          </cell>
          <cell r="AA71" t="str">
            <v>Land &amp; Buildings</v>
          </cell>
          <cell r="AB71" t="str">
            <v>Przedsiebiorstwo Handlowe Alfa Elektro</v>
          </cell>
          <cell r="AC71" t="str">
            <v>Electrical/Mechanical</v>
          </cell>
          <cell r="AD71">
            <v>5865</v>
          </cell>
          <cell r="AE71">
            <v>39356</v>
          </cell>
          <cell r="AF71">
            <v>41182</v>
          </cell>
          <cell r="AG71">
            <v>41182</v>
          </cell>
          <cell r="AH71">
            <v>2.001368925393566</v>
          </cell>
          <cell r="AI71">
            <v>2.001368925393566</v>
          </cell>
          <cell r="AJ71">
            <v>268716</v>
          </cell>
          <cell r="AK71">
            <v>45.816879795396417</v>
          </cell>
          <cell r="AL71">
            <v>0</v>
          </cell>
          <cell r="AM71">
            <v>0</v>
          </cell>
          <cell r="AO71" t="str">
            <v>ALDI Sp z o.o.</v>
          </cell>
          <cell r="AP71" t="str">
            <v>Food</v>
          </cell>
          <cell r="AQ71">
            <v>9776</v>
          </cell>
          <cell r="AR71">
            <v>39417</v>
          </cell>
          <cell r="AS71">
            <v>42094</v>
          </cell>
          <cell r="AT71">
            <v>42094</v>
          </cell>
          <cell r="AU71">
            <v>4.4982888432580426</v>
          </cell>
          <cell r="AV71">
            <v>4.4982888432580426</v>
          </cell>
          <cell r="AW71">
            <v>407484</v>
          </cell>
          <cell r="AX71">
            <v>41.682078559738137</v>
          </cell>
          <cell r="AY71">
            <v>-407484</v>
          </cell>
          <cell r="AZ71">
            <v>0</v>
          </cell>
          <cell r="BB71" t="str">
            <v>PLD International Incorporated</v>
          </cell>
          <cell r="BC71" t="str">
            <v>Other</v>
          </cell>
          <cell r="BD71">
            <v>2275</v>
          </cell>
          <cell r="BE71">
            <v>39805</v>
          </cell>
          <cell r="BF71">
            <v>40899</v>
          </cell>
          <cell r="BG71">
            <v>40899</v>
          </cell>
          <cell r="BH71">
            <v>1.2265571526351813</v>
          </cell>
          <cell r="BI71">
            <v>1.2265571526351813</v>
          </cell>
          <cell r="BJ71">
            <v>101004</v>
          </cell>
          <cell r="BK71">
            <v>44.39736263736264</v>
          </cell>
          <cell r="BL71">
            <v>0</v>
          </cell>
          <cell r="BM71">
            <v>0</v>
          </cell>
          <cell r="BO71" t="str">
            <v>K&amp;N</v>
          </cell>
          <cell r="BP71" t="str">
            <v>3PL/Warehousing/Transportation</v>
          </cell>
          <cell r="BQ71">
            <v>1134</v>
          </cell>
          <cell r="BR71">
            <v>39142</v>
          </cell>
          <cell r="BS71">
            <v>41227</v>
          </cell>
          <cell r="BT71">
            <v>41227</v>
          </cell>
          <cell r="BU71">
            <v>2.1245722108145104</v>
          </cell>
          <cell r="BV71">
            <v>2.1245722108145104</v>
          </cell>
          <cell r="BW71">
            <v>45588</v>
          </cell>
          <cell r="BX71">
            <v>40.201058201058203</v>
          </cell>
          <cell r="BY71">
            <v>0</v>
          </cell>
          <cell r="BZ71">
            <v>0</v>
          </cell>
          <cell r="CB71">
            <v>0</v>
          </cell>
          <cell r="CD71">
            <v>0</v>
          </cell>
          <cell r="CE71">
            <v>0</v>
          </cell>
          <cell r="CF71">
            <v>0</v>
          </cell>
          <cell r="CG71">
            <v>0</v>
          </cell>
          <cell r="CH71">
            <v>0</v>
          </cell>
          <cell r="CI71">
            <v>0</v>
          </cell>
          <cell r="CJ71">
            <v>0</v>
          </cell>
          <cell r="CK71">
            <v>0</v>
          </cell>
          <cell r="CL71">
            <v>0</v>
          </cell>
          <cell r="CM71">
            <v>0</v>
          </cell>
          <cell r="CO71">
            <v>0</v>
          </cell>
          <cell r="CQ71">
            <v>0</v>
          </cell>
          <cell r="CR71">
            <v>0</v>
          </cell>
          <cell r="CS71">
            <v>0</v>
          </cell>
          <cell r="CT71">
            <v>0</v>
          </cell>
          <cell r="CU71">
            <v>0</v>
          </cell>
          <cell r="CV71">
            <v>0</v>
          </cell>
          <cell r="CW71">
            <v>0</v>
          </cell>
          <cell r="CX71">
            <v>0</v>
          </cell>
          <cell r="CY71">
            <v>0</v>
          </cell>
          <cell r="CZ71">
            <v>0</v>
          </cell>
          <cell r="DB71">
            <v>0</v>
          </cell>
          <cell r="DD71">
            <v>0</v>
          </cell>
          <cell r="DE71">
            <v>0</v>
          </cell>
          <cell r="DF71">
            <v>0</v>
          </cell>
          <cell r="DG71">
            <v>0</v>
          </cell>
          <cell r="DH71">
            <v>0</v>
          </cell>
          <cell r="DI71">
            <v>0</v>
          </cell>
          <cell r="DJ71">
            <v>0</v>
          </cell>
          <cell r="DK71">
            <v>0</v>
          </cell>
          <cell r="DL71">
            <v>0</v>
          </cell>
          <cell r="DM71">
            <v>0</v>
          </cell>
          <cell r="DO71">
            <v>0</v>
          </cell>
          <cell r="DQ71">
            <v>0</v>
          </cell>
          <cell r="DR71">
            <v>0</v>
          </cell>
          <cell r="DS71">
            <v>0</v>
          </cell>
          <cell r="DT71">
            <v>0</v>
          </cell>
          <cell r="DU71">
            <v>0</v>
          </cell>
          <cell r="DV71">
            <v>0</v>
          </cell>
          <cell r="DW71">
            <v>0</v>
          </cell>
          <cell r="DX71">
            <v>0</v>
          </cell>
          <cell r="DY71">
            <v>0</v>
          </cell>
          <cell r="DZ71">
            <v>0</v>
          </cell>
          <cell r="EB71">
            <v>0</v>
          </cell>
          <cell r="ED71">
            <v>0</v>
          </cell>
          <cell r="EE71">
            <v>0</v>
          </cell>
          <cell r="EF71">
            <v>0</v>
          </cell>
          <cell r="EG71">
            <v>0</v>
          </cell>
          <cell r="EH71">
            <v>0</v>
          </cell>
          <cell r="EI71">
            <v>0</v>
          </cell>
          <cell r="EJ71">
            <v>0</v>
          </cell>
          <cell r="EK71">
            <v>0</v>
          </cell>
          <cell r="EL71">
            <v>0</v>
          </cell>
          <cell r="EM71">
            <v>0</v>
          </cell>
          <cell r="EN71">
            <v>0</v>
          </cell>
          <cell r="EO71">
            <v>19050</v>
          </cell>
          <cell r="EP71">
            <v>415308</v>
          </cell>
          <cell r="EQ71">
            <v>415308</v>
          </cell>
          <cell r="ER71">
            <v>3.1496693693589548</v>
          </cell>
          <cell r="ES71">
            <v>3.1496693693589548</v>
          </cell>
          <cell r="ET71" t="str">
            <v>Part let to Alfa for a 5 year term from 1 October 2007, part let to Aldi for a 7 years 4 months from 1 December 2007 and part let to PLD International Incorporated for a term of 3 years 4 months from 23 December 2008.</v>
          </cell>
          <cell r="EU71">
            <v>0</v>
          </cell>
          <cell r="EW71" t="str">
            <v>Warehouse</v>
          </cell>
          <cell r="EX71">
            <v>8702</v>
          </cell>
          <cell r="EY71">
            <v>42</v>
          </cell>
          <cell r="EZ71">
            <v>365484</v>
          </cell>
          <cell r="FB71" t="str">
            <v>Warehouse</v>
          </cell>
          <cell r="FC71">
            <v>8944</v>
          </cell>
          <cell r="FD71">
            <v>39.599999999999994</v>
          </cell>
          <cell r="FE71">
            <v>354182.39999999997</v>
          </cell>
          <cell r="FG71" t="str">
            <v>Office</v>
          </cell>
          <cell r="FH71">
            <v>1404</v>
          </cell>
          <cell r="FI71">
            <v>102</v>
          </cell>
          <cell r="FJ71">
            <v>143208</v>
          </cell>
          <cell r="FL71">
            <v>0</v>
          </cell>
          <cell r="FO71">
            <v>0</v>
          </cell>
          <cell r="FQ71">
            <v>0</v>
          </cell>
          <cell r="FT71">
            <v>0</v>
          </cell>
          <cell r="FV71">
            <v>19050</v>
          </cell>
          <cell r="FW71">
            <v>45.29522309711286</v>
          </cell>
          <cell r="FX71">
            <v>862874</v>
          </cell>
          <cell r="FY71">
            <v>862874</v>
          </cell>
          <cell r="FZ71">
            <v>1.0776724744045383</v>
          </cell>
          <cell r="GB71">
            <v>4153.08</v>
          </cell>
          <cell r="GC71">
            <v>0.01</v>
          </cell>
          <cell r="GD71">
            <v>0</v>
          </cell>
          <cell r="GE71">
            <v>0</v>
          </cell>
          <cell r="GF71">
            <v>0</v>
          </cell>
          <cell r="GG71">
            <v>0</v>
          </cell>
          <cell r="GH71">
            <v>0</v>
          </cell>
          <cell r="GI71">
            <v>0</v>
          </cell>
          <cell r="GJ71">
            <v>0</v>
          </cell>
          <cell r="GK71">
            <v>0</v>
          </cell>
          <cell r="GL71">
            <v>0</v>
          </cell>
          <cell r="GM71">
            <v>0</v>
          </cell>
          <cell r="GN71">
            <v>3697</v>
          </cell>
          <cell r="GO71">
            <v>8.9018270777350781E-3</v>
          </cell>
          <cell r="GP71">
            <v>3697</v>
          </cell>
          <cell r="GR71">
            <v>40359</v>
          </cell>
          <cell r="GS71">
            <v>415320</v>
          </cell>
          <cell r="GT71">
            <v>411623</v>
          </cell>
          <cell r="GU71">
            <v>862848</v>
          </cell>
          <cell r="GV71">
            <v>4.6905000000000001</v>
          </cell>
          <cell r="GW71">
            <v>9.7391000000000005</v>
          </cell>
          <cell r="GX71">
            <v>9.0882000000000005</v>
          </cell>
          <cell r="GY71">
            <v>8730000</v>
          </cell>
          <cell r="GZ71">
            <v>1.4999999999999999E-2</v>
          </cell>
          <cell r="HA71">
            <v>8600000</v>
          </cell>
          <cell r="HC71">
            <v>40451</v>
          </cell>
          <cell r="HD71">
            <v>415308</v>
          </cell>
          <cell r="HE71">
            <v>411611</v>
          </cell>
          <cell r="HF71">
            <v>862874</v>
          </cell>
          <cell r="HG71">
            <v>4.3982999999999999</v>
          </cell>
          <cell r="HH71">
            <v>9.1330000000000009</v>
          </cell>
          <cell r="HI71">
            <v>8.6237000000000013</v>
          </cell>
          <cell r="HJ71">
            <v>9340000</v>
          </cell>
          <cell r="HK71">
            <v>1.4999999999999999E-2</v>
          </cell>
          <cell r="HL71">
            <v>9200000</v>
          </cell>
          <cell r="HN71">
            <v>1820000</v>
          </cell>
          <cell r="HO71">
            <v>44.237032715959359</v>
          </cell>
          <cell r="HP71">
            <v>7520000</v>
          </cell>
          <cell r="HQ71">
            <v>39753</v>
          </cell>
          <cell r="HR71" t="str">
            <v>A fully let logistics warehouse with an unexpired term to expiry of 3.15 years.   ALDI lease extended for a further 3 years until 2015 with a 7 month rent free incentive.  6 month expiry void for Alfa and 1 month for ALDI.  3 months rent-free incentive. EY decreased by 47 bps to 8.62%.</v>
          </cell>
          <cell r="HT71" t="str">
            <v>photoChorzow7.jpg</v>
          </cell>
          <cell r="HU71" t="str">
            <v>.jpg</v>
          </cell>
          <cell r="HV71" t="str">
            <v>Chorzow7</v>
          </cell>
          <cell r="HW71" t="str">
            <v>planChorzow.jpg</v>
          </cell>
          <cell r="HX71" t="str">
            <v>.jpg</v>
          </cell>
          <cell r="HY71" t="str">
            <v>Chorzow</v>
          </cell>
          <cell r="IB71">
            <v>12670000</v>
          </cell>
          <cell r="IC71">
            <v>12670000</v>
          </cell>
          <cell r="ID71">
            <v>12670000</v>
          </cell>
          <cell r="IE71">
            <v>9640000</v>
          </cell>
          <cell r="IF71">
            <v>9340000</v>
          </cell>
        </row>
        <row r="72">
          <cell r="A72">
            <v>52</v>
          </cell>
          <cell r="B72" t="str">
            <v>52, Poland, Chorzow II Dist.Ctr. #7</v>
          </cell>
          <cell r="C72" t="str">
            <v>cho00107a</v>
          </cell>
          <cell r="D72" t="str">
            <v>Chorzow II Dist.Ctr. #7</v>
          </cell>
          <cell r="E72" t="str">
            <v>ul. Niedźwiedziniec 10</v>
          </cell>
          <cell r="F72" t="str">
            <v>Chorzów</v>
          </cell>
          <cell r="G72" t="str">
            <v>41-506</v>
          </cell>
          <cell r="H72" t="str">
            <v>Poland</v>
          </cell>
          <cell r="I72" t="str">
            <v>pl055</v>
          </cell>
          <cell r="J72" t="str">
            <v>ProLogis Poland XXVII Sp Zoo</v>
          </cell>
          <cell r="K72" t="str">
            <v>ASTI Income associated with Chorzow DC7</v>
          </cell>
          <cell r="L72" t="str">
            <v>n/a</v>
          </cell>
          <cell r="M72" t="str">
            <v>n/a</v>
          </cell>
          <cell r="N72" t="str">
            <v>n/a</v>
          </cell>
          <cell r="O72" t="str">
            <v>n/a</v>
          </cell>
          <cell r="P72" t="str">
            <v>n/a</v>
          </cell>
          <cell r="Q72" t="str">
            <v>n/a</v>
          </cell>
          <cell r="R72">
            <v>0</v>
          </cell>
          <cell r="S72" t="str">
            <v>n/a</v>
          </cell>
          <cell r="T72" t="str">
            <v>n/a</v>
          </cell>
          <cell r="V72" t="str">
            <v xml:space="preserve">Located within a prime warehouse location within the Silesia region and can be reached from the A4 Motorway. Approximately 6 km to the south-east from the site it intersects with a national road leading from Gdańsk to Cieszyn – the main connection between northern and southern Poland. The site is located 15 km from Gliwice-Sośnica where a planned crossing of A4 Motorway with planned A1 Motorway will be located. The property is situated in a distance of 40 km to the Katowice airport in Pyrzowice. </v>
          </cell>
          <cell r="W72" t="str">
            <v>Above standard tenent improvements.</v>
          </cell>
          <cell r="Y72" t="str">
            <v>Euro</v>
          </cell>
          <cell r="Z72" t="str">
            <v>€</v>
          </cell>
          <cell r="AA72" t="str">
            <v>ASTI</v>
          </cell>
          <cell r="AB72" t="str">
            <v>ALDI</v>
          </cell>
          <cell r="AC72" t="str">
            <v>Food</v>
          </cell>
          <cell r="AD72">
            <v>0</v>
          </cell>
          <cell r="AE72">
            <v>39417</v>
          </cell>
          <cell r="AF72">
            <v>41243</v>
          </cell>
          <cell r="AG72">
            <v>41243</v>
          </cell>
          <cell r="AH72">
            <v>2.1683778234086244</v>
          </cell>
          <cell r="AI72">
            <v>2.1683778234086244</v>
          </cell>
          <cell r="AJ72">
            <v>0</v>
          </cell>
          <cell r="AK72">
            <v>0</v>
          </cell>
          <cell r="AL72">
            <v>0</v>
          </cell>
          <cell r="AM72">
            <v>249792</v>
          </cell>
          <cell r="AO72">
            <v>0</v>
          </cell>
          <cell r="AQ72">
            <v>0</v>
          </cell>
          <cell r="AR72">
            <v>0</v>
          </cell>
          <cell r="AS72">
            <v>0</v>
          </cell>
          <cell r="AT72">
            <v>0</v>
          </cell>
          <cell r="AU72">
            <v>0</v>
          </cell>
          <cell r="AV72">
            <v>0</v>
          </cell>
          <cell r="AW72">
            <v>0</v>
          </cell>
          <cell r="AX72">
            <v>0</v>
          </cell>
          <cell r="AY72">
            <v>0</v>
          </cell>
          <cell r="AZ72">
            <v>0</v>
          </cell>
          <cell r="BB72">
            <v>0</v>
          </cell>
          <cell r="BD72">
            <v>0</v>
          </cell>
          <cell r="BE72">
            <v>0</v>
          </cell>
          <cell r="BF72">
            <v>0</v>
          </cell>
          <cell r="BG72">
            <v>0</v>
          </cell>
          <cell r="BH72">
            <v>0</v>
          </cell>
          <cell r="BI72">
            <v>0</v>
          </cell>
          <cell r="BJ72">
            <v>0</v>
          </cell>
          <cell r="BK72">
            <v>0</v>
          </cell>
          <cell r="BL72">
            <v>0</v>
          </cell>
          <cell r="BM72">
            <v>0</v>
          </cell>
          <cell r="BO72">
            <v>0</v>
          </cell>
          <cell r="BQ72">
            <v>0</v>
          </cell>
          <cell r="BR72">
            <v>0</v>
          </cell>
          <cell r="BS72">
            <v>0</v>
          </cell>
          <cell r="BT72">
            <v>0</v>
          </cell>
          <cell r="BU72">
            <v>0</v>
          </cell>
          <cell r="BV72">
            <v>0</v>
          </cell>
          <cell r="BW72">
            <v>0</v>
          </cell>
          <cell r="BX72">
            <v>0</v>
          </cell>
          <cell r="BY72">
            <v>0</v>
          </cell>
          <cell r="BZ72">
            <v>0</v>
          </cell>
          <cell r="CB72">
            <v>0</v>
          </cell>
          <cell r="CD72">
            <v>0</v>
          </cell>
          <cell r="CE72">
            <v>0</v>
          </cell>
          <cell r="CF72">
            <v>0</v>
          </cell>
          <cell r="CG72">
            <v>0</v>
          </cell>
          <cell r="CH72">
            <v>0</v>
          </cell>
          <cell r="CI72">
            <v>0</v>
          </cell>
          <cell r="CJ72">
            <v>0</v>
          </cell>
          <cell r="CK72">
            <v>0</v>
          </cell>
          <cell r="CL72">
            <v>0</v>
          </cell>
          <cell r="CM72">
            <v>0</v>
          </cell>
          <cell r="CO72">
            <v>0</v>
          </cell>
          <cell r="CQ72">
            <v>0</v>
          </cell>
          <cell r="CR72">
            <v>0</v>
          </cell>
          <cell r="CS72">
            <v>0</v>
          </cell>
          <cell r="CT72">
            <v>0</v>
          </cell>
          <cell r="CU72">
            <v>0</v>
          </cell>
          <cell r="CV72">
            <v>0</v>
          </cell>
          <cell r="CW72">
            <v>0</v>
          </cell>
          <cell r="CX72">
            <v>0</v>
          </cell>
          <cell r="CY72">
            <v>0</v>
          </cell>
          <cell r="CZ72">
            <v>0</v>
          </cell>
          <cell r="DB72">
            <v>0</v>
          </cell>
          <cell r="DD72">
            <v>0</v>
          </cell>
          <cell r="DE72">
            <v>0</v>
          </cell>
          <cell r="DF72">
            <v>0</v>
          </cell>
          <cell r="DG72">
            <v>0</v>
          </cell>
          <cell r="DH72">
            <v>0</v>
          </cell>
          <cell r="DI72">
            <v>0</v>
          </cell>
          <cell r="DJ72">
            <v>0</v>
          </cell>
          <cell r="DK72">
            <v>0</v>
          </cell>
          <cell r="DL72">
            <v>0</v>
          </cell>
          <cell r="DM72">
            <v>0</v>
          </cell>
          <cell r="DO72">
            <v>0</v>
          </cell>
          <cell r="DQ72">
            <v>0</v>
          </cell>
          <cell r="DR72">
            <v>0</v>
          </cell>
          <cell r="DS72">
            <v>0</v>
          </cell>
          <cell r="DT72">
            <v>0</v>
          </cell>
          <cell r="DU72">
            <v>0</v>
          </cell>
          <cell r="DV72">
            <v>0</v>
          </cell>
          <cell r="DW72">
            <v>0</v>
          </cell>
          <cell r="DX72">
            <v>0</v>
          </cell>
          <cell r="DY72">
            <v>0</v>
          </cell>
          <cell r="DZ72">
            <v>0</v>
          </cell>
          <cell r="EB72">
            <v>0</v>
          </cell>
          <cell r="ED72">
            <v>0</v>
          </cell>
          <cell r="EE72">
            <v>0</v>
          </cell>
          <cell r="EF72">
            <v>0</v>
          </cell>
          <cell r="EG72">
            <v>0</v>
          </cell>
          <cell r="EH72">
            <v>0</v>
          </cell>
          <cell r="EI72">
            <v>0</v>
          </cell>
          <cell r="EJ72">
            <v>0</v>
          </cell>
          <cell r="EK72">
            <v>0</v>
          </cell>
          <cell r="EL72">
            <v>0</v>
          </cell>
          <cell r="EM72">
            <v>0</v>
          </cell>
          <cell r="EN72">
            <v>0</v>
          </cell>
          <cell r="EO72">
            <v>0</v>
          </cell>
          <cell r="EP72">
            <v>249792</v>
          </cell>
          <cell r="EQ72">
            <v>249792</v>
          </cell>
          <cell r="ER72">
            <v>2.1683778234086244</v>
          </cell>
          <cell r="ES72">
            <v>2.1683778234086244</v>
          </cell>
          <cell r="ET72" t="str">
            <v>ASTI.</v>
          </cell>
          <cell r="EU72">
            <v>0</v>
          </cell>
          <cell r="EW72">
            <v>0</v>
          </cell>
          <cell r="EZ72">
            <v>0</v>
          </cell>
          <cell r="FB72">
            <v>0</v>
          </cell>
          <cell r="FE72">
            <v>0</v>
          </cell>
          <cell r="FG72">
            <v>0</v>
          </cell>
          <cell r="FJ72">
            <v>0</v>
          </cell>
          <cell r="FL72">
            <v>0</v>
          </cell>
          <cell r="FO72">
            <v>0</v>
          </cell>
          <cell r="FQ72">
            <v>0</v>
          </cell>
          <cell r="FT72">
            <v>0</v>
          </cell>
          <cell r="FV72">
            <v>0</v>
          </cell>
          <cell r="FW72">
            <v>0</v>
          </cell>
          <cell r="FX72">
            <v>0</v>
          </cell>
          <cell r="FY72">
            <v>0</v>
          </cell>
          <cell r="FZ72">
            <v>-1</v>
          </cell>
          <cell r="GB72">
            <v>0</v>
          </cell>
          <cell r="GC72">
            <v>0</v>
          </cell>
          <cell r="GD72">
            <v>0</v>
          </cell>
          <cell r="GE72">
            <v>0</v>
          </cell>
          <cell r="GF72">
            <v>0</v>
          </cell>
          <cell r="GG72">
            <v>0</v>
          </cell>
          <cell r="GH72">
            <v>0</v>
          </cell>
          <cell r="GI72">
            <v>0</v>
          </cell>
          <cell r="GJ72">
            <v>0</v>
          </cell>
          <cell r="GK72">
            <v>0</v>
          </cell>
          <cell r="GL72">
            <v>0</v>
          </cell>
          <cell r="GM72">
            <v>0</v>
          </cell>
          <cell r="GN72">
            <v>0</v>
          </cell>
          <cell r="GO72">
            <v>0</v>
          </cell>
          <cell r="GP72">
            <v>0</v>
          </cell>
          <cell r="GR72">
            <v>40359</v>
          </cell>
          <cell r="GS72">
            <v>249792</v>
          </cell>
          <cell r="GT72">
            <v>249792</v>
          </cell>
          <cell r="GU72">
            <v>0</v>
          </cell>
          <cell r="GV72">
            <v>47.870699999999999</v>
          </cell>
          <cell r="GW72">
            <v>47.870699999999999</v>
          </cell>
          <cell r="GX72">
            <v>9</v>
          </cell>
          <cell r="GY72">
            <v>530000</v>
          </cell>
          <cell r="GZ72">
            <v>1.4999999999999999E-2</v>
          </cell>
          <cell r="HA72">
            <v>525000</v>
          </cell>
          <cell r="HC72">
            <v>40451</v>
          </cell>
          <cell r="HD72">
            <v>249792</v>
          </cell>
          <cell r="HE72">
            <v>249792</v>
          </cell>
          <cell r="HF72">
            <v>0</v>
          </cell>
          <cell r="HG72">
            <v>52.652300000000004</v>
          </cell>
          <cell r="HH72">
            <v>52.652300000000004</v>
          </cell>
          <cell r="HI72">
            <v>8.75</v>
          </cell>
          <cell r="HJ72">
            <v>470000</v>
          </cell>
          <cell r="HK72">
            <v>1.4999999999999999E-2</v>
          </cell>
          <cell r="HL72">
            <v>465000</v>
          </cell>
          <cell r="HN72">
            <v>0</v>
          </cell>
          <cell r="HO72" t="e">
            <v>#VALUE!</v>
          </cell>
          <cell r="HP72">
            <v>470000</v>
          </cell>
          <cell r="HQ72">
            <v>39753</v>
          </cell>
          <cell r="HR72" t="str">
            <v>Above standard tenants inprovements valued until expiry of lease.   3 months closer to reversion.</v>
          </cell>
          <cell r="HT72" t="str">
            <v>photoChorzow7.jpg</v>
          </cell>
          <cell r="HU72" t="str">
            <v>.jpg</v>
          </cell>
          <cell r="HV72" t="str">
            <v>Chorzow7</v>
          </cell>
          <cell r="HW72" t="str">
            <v>planChorzow.jpg</v>
          </cell>
          <cell r="HX72" t="str">
            <v>.jpg</v>
          </cell>
          <cell r="HY72" t="str">
            <v>Chorzow</v>
          </cell>
          <cell r="IE72">
            <v>610000</v>
          </cell>
          <cell r="IF72">
            <v>470000</v>
          </cell>
        </row>
        <row r="73">
          <cell r="A73">
            <v>53</v>
          </cell>
          <cell r="B73" t="str">
            <v>53, Poland, Gdansk Dist.Ctr. #1</v>
          </cell>
          <cell r="C73" t="str">
            <v>gda00101</v>
          </cell>
          <cell r="D73" t="str">
            <v>Gdansk Dist.Ctr. #1</v>
          </cell>
          <cell r="E73" t="str">
            <v>ul. Bysewska 18</v>
          </cell>
          <cell r="F73" t="str">
            <v>Gdańsk</v>
          </cell>
          <cell r="G73" t="str">
            <v>80-298</v>
          </cell>
          <cell r="H73" t="str">
            <v>Poland</v>
          </cell>
          <cell r="I73" t="str">
            <v>pl123</v>
          </cell>
          <cell r="J73" t="str">
            <v>ProLogis Poland LXXXVII Spzoo</v>
          </cell>
          <cell r="K73" t="str">
            <v>A 2007 purpose built distribution center accommodating 18,017 sq m of warehousing and office built to a high specification. The building is of concrete and steel frame construction with a clear eaves height of 10m. There are 22 loading bays and the warehouse is fitted with a sprinkler system.</v>
          </cell>
          <cell r="L73">
            <v>2007</v>
          </cell>
          <cell r="M73">
            <v>27</v>
          </cell>
          <cell r="N73">
            <v>670.68518518518522</v>
          </cell>
          <cell r="O73">
            <v>10</v>
          </cell>
          <cell r="P73" t="str">
            <v>Yes</v>
          </cell>
          <cell r="Q73" t="str">
            <v>Freehold</v>
          </cell>
          <cell r="R73">
            <v>0</v>
          </cell>
          <cell r="S73">
            <v>47640</v>
          </cell>
          <cell r="T73">
            <v>0.38011125104953819</v>
          </cell>
          <cell r="V73" t="str">
            <v>Located in the southern part of Gdańsk which has good transport access to the German and Slovakian borders. The surrounding area is predominantly of commercial and industrial use. The site is within a 5 minutes drive from the S6/E28 Tri-City ring road (part of the planned A1 motorway).</v>
          </cell>
          <cell r="W73" t="str">
            <v>A purpose built distribution centre located in the southern part of Gdańsk which has good transport access to the German and Slovakian borders. The surrounding area is predominantly of commercial and industrial use. The site is within a 5 minutes drive from the S6/E28 Tri-City ring road (part of the planned A1 motorway).</v>
          </cell>
          <cell r="Y73" t="str">
            <v>Euro</v>
          </cell>
          <cell r="Z73" t="str">
            <v>€</v>
          </cell>
          <cell r="AA73" t="str">
            <v>Land &amp; Buildings</v>
          </cell>
          <cell r="AB73" t="str">
            <v>ProLogis Poland Management Sp zoo</v>
          </cell>
          <cell r="AC73" t="str">
            <v>Other</v>
          </cell>
          <cell r="AD73">
            <v>102</v>
          </cell>
          <cell r="AE73">
            <v>39753</v>
          </cell>
          <cell r="AF73">
            <v>41578</v>
          </cell>
          <cell r="AG73">
            <v>41578</v>
          </cell>
          <cell r="AH73">
            <v>3.0855578370978782</v>
          </cell>
          <cell r="AI73">
            <v>3.0855578370978782</v>
          </cell>
          <cell r="AJ73">
            <v>9840</v>
          </cell>
          <cell r="AK73">
            <v>96.470588235294116</v>
          </cell>
          <cell r="AL73">
            <v>0</v>
          </cell>
          <cell r="AM73">
            <v>0</v>
          </cell>
          <cell r="AO73" t="str">
            <v>DSV Solutions Sp zoo</v>
          </cell>
          <cell r="AP73" t="str">
            <v>3PL/Warehousing/Transportation</v>
          </cell>
          <cell r="AQ73">
            <v>2759.5</v>
          </cell>
          <cell r="AR73">
            <v>39203</v>
          </cell>
          <cell r="AS73">
            <v>40663</v>
          </cell>
          <cell r="AT73">
            <v>40663</v>
          </cell>
          <cell r="AU73">
            <v>0.58042436687200549</v>
          </cell>
          <cell r="AV73">
            <v>0.58042436687200549</v>
          </cell>
          <cell r="AW73">
            <v>141060</v>
          </cell>
          <cell r="AX73">
            <v>51.117956151476719</v>
          </cell>
          <cell r="AY73">
            <v>0</v>
          </cell>
          <cell r="AZ73">
            <v>2724</v>
          </cell>
          <cell r="BB73" t="str">
            <v>Iron Mountain Polska Sp zoo</v>
          </cell>
          <cell r="BC73" t="str">
            <v>3PL/Warehousing/Transportation</v>
          </cell>
          <cell r="BD73">
            <v>1740</v>
          </cell>
          <cell r="BE73">
            <v>39203</v>
          </cell>
          <cell r="BF73">
            <v>41029</v>
          </cell>
          <cell r="BG73">
            <v>41029</v>
          </cell>
          <cell r="BH73">
            <v>1.5824777549623545</v>
          </cell>
          <cell r="BI73">
            <v>1.5824777549623545</v>
          </cell>
          <cell r="BJ73">
            <v>74232</v>
          </cell>
          <cell r="BK73">
            <v>42.662068965517243</v>
          </cell>
          <cell r="BL73">
            <v>0</v>
          </cell>
          <cell r="BM73">
            <v>7560</v>
          </cell>
          <cell r="BO73" t="str">
            <v>JAS-FBG S.A.</v>
          </cell>
          <cell r="BP73" t="str">
            <v>3PL/Warehousing/Transportation</v>
          </cell>
          <cell r="BQ73">
            <v>2913</v>
          </cell>
          <cell r="BR73">
            <v>40210</v>
          </cell>
          <cell r="BS73">
            <v>41305</v>
          </cell>
          <cell r="BT73">
            <v>41305</v>
          </cell>
          <cell r="BU73">
            <v>2.3381245722108144</v>
          </cell>
          <cell r="BV73">
            <v>2.3381245722108144</v>
          </cell>
          <cell r="BW73">
            <v>146292</v>
          </cell>
          <cell r="BX73">
            <v>50.220391349124611</v>
          </cell>
          <cell r="BY73">
            <v>0</v>
          </cell>
          <cell r="BZ73">
            <v>0</v>
          </cell>
          <cell r="CB73" t="str">
            <v>Saint Gobain Dystrybucja Budowiana</v>
          </cell>
          <cell r="CC73" t="str">
            <v>Industrial Durables</v>
          </cell>
          <cell r="CD73">
            <v>1730</v>
          </cell>
          <cell r="CE73">
            <v>39569</v>
          </cell>
          <cell r="CF73">
            <v>41394</v>
          </cell>
          <cell r="CG73">
            <v>41394</v>
          </cell>
          <cell r="CH73">
            <v>2.5817932922655715</v>
          </cell>
          <cell r="CI73">
            <v>2.5817932922655715</v>
          </cell>
          <cell r="CJ73">
            <v>81384</v>
          </cell>
          <cell r="CK73">
            <v>47.042774566473987</v>
          </cell>
          <cell r="CL73">
            <v>0</v>
          </cell>
          <cell r="CM73">
            <v>0</v>
          </cell>
          <cell r="CO73" t="str">
            <v>Tradis Sp. Z o.o.</v>
          </cell>
          <cell r="CP73" t="str">
            <v>Food</v>
          </cell>
          <cell r="CQ73">
            <v>8864</v>
          </cell>
          <cell r="CR73">
            <v>39419</v>
          </cell>
          <cell r="CS73">
            <v>43071</v>
          </cell>
          <cell r="CT73">
            <v>41245</v>
          </cell>
          <cell r="CU73">
            <v>7.1731690622861057</v>
          </cell>
          <cell r="CV73">
            <v>2.1738535249828885</v>
          </cell>
          <cell r="CW73">
            <v>391668</v>
          </cell>
          <cell r="CX73">
            <v>44.186371841155236</v>
          </cell>
          <cell r="CY73">
            <v>0</v>
          </cell>
          <cell r="CZ73">
            <v>0</v>
          </cell>
          <cell r="DB73">
            <v>0</v>
          </cell>
          <cell r="DD73">
            <v>0</v>
          </cell>
          <cell r="DE73">
            <v>0</v>
          </cell>
          <cell r="DF73">
            <v>0</v>
          </cell>
          <cell r="DG73">
            <v>0</v>
          </cell>
          <cell r="DH73">
            <v>0</v>
          </cell>
          <cell r="DI73">
            <v>0</v>
          </cell>
          <cell r="DJ73">
            <v>0</v>
          </cell>
          <cell r="DK73">
            <v>0</v>
          </cell>
          <cell r="DL73">
            <v>0</v>
          </cell>
          <cell r="DM73">
            <v>0</v>
          </cell>
          <cell r="DO73">
            <v>0</v>
          </cell>
          <cell r="DQ73">
            <v>0</v>
          </cell>
          <cell r="DR73">
            <v>0</v>
          </cell>
          <cell r="DS73">
            <v>0</v>
          </cell>
          <cell r="DT73">
            <v>0</v>
          </cell>
          <cell r="DU73">
            <v>0</v>
          </cell>
          <cell r="DV73">
            <v>0</v>
          </cell>
          <cell r="DW73">
            <v>0</v>
          </cell>
          <cell r="DX73">
            <v>0</v>
          </cell>
          <cell r="DY73">
            <v>0</v>
          </cell>
          <cell r="DZ73">
            <v>0</v>
          </cell>
          <cell r="EB73">
            <v>0</v>
          </cell>
          <cell r="ED73">
            <v>0</v>
          </cell>
          <cell r="EE73">
            <v>0</v>
          </cell>
          <cell r="EF73">
            <v>0</v>
          </cell>
          <cell r="EG73">
            <v>0</v>
          </cell>
          <cell r="EH73">
            <v>0</v>
          </cell>
          <cell r="EI73">
            <v>0</v>
          </cell>
          <cell r="EJ73">
            <v>0</v>
          </cell>
          <cell r="EK73">
            <v>0</v>
          </cell>
          <cell r="EL73">
            <v>0</v>
          </cell>
          <cell r="EM73">
            <v>0</v>
          </cell>
          <cell r="EN73">
            <v>0</v>
          </cell>
          <cell r="EO73">
            <v>18108.5</v>
          </cell>
          <cell r="EP73">
            <v>854760</v>
          </cell>
          <cell r="EQ73">
            <v>854760</v>
          </cell>
          <cell r="ER73">
            <v>4.2527832697642731</v>
          </cell>
          <cell r="ES73">
            <v>1.9341005388583894</v>
          </cell>
          <cell r="ET73" t="str">
            <v>Part let to DSV Solution for 4 years from May 2007, part let to Iron Mountain Polska for 5 years from 1 May 2007, part let to Saint Gobain for 5 years from 1 May 2008, part let to JAS FBG for 3 years from 1 February 2010, part let to Tradis for 10 years from 3 December 2007 with a break option as at 2 December 2012 and part let to ProLogis Poland for 5 years from 1 November 2008.</v>
          </cell>
          <cell r="EU73">
            <v>0</v>
          </cell>
          <cell r="EW73" t="str">
            <v>Warehouse</v>
          </cell>
          <cell r="EX73">
            <v>8165.4999999999982</v>
          </cell>
          <cell r="EY73">
            <v>40.799999999999997</v>
          </cell>
          <cell r="EZ73">
            <v>333152.39999999991</v>
          </cell>
          <cell r="FB73" t="str">
            <v>Warehouse</v>
          </cell>
          <cell r="FC73">
            <v>8269.1</v>
          </cell>
          <cell r="FD73">
            <v>39.599999999999994</v>
          </cell>
          <cell r="FE73">
            <v>327456.36</v>
          </cell>
          <cell r="FG73" t="str">
            <v>Office</v>
          </cell>
          <cell r="FH73">
            <v>1582.6</v>
          </cell>
          <cell r="FI73">
            <v>102</v>
          </cell>
          <cell r="FJ73">
            <v>161425.19999999998</v>
          </cell>
          <cell r="FL73" t="str">
            <v>Technical</v>
          </cell>
          <cell r="FM73">
            <v>91.3</v>
          </cell>
          <cell r="FN73">
            <v>66</v>
          </cell>
          <cell r="FO73">
            <v>6025.8</v>
          </cell>
          <cell r="FQ73">
            <v>0</v>
          </cell>
          <cell r="FR73">
            <v>0</v>
          </cell>
          <cell r="FS73">
            <v>0</v>
          </cell>
          <cell r="FT73">
            <v>0</v>
          </cell>
          <cell r="FV73">
            <v>18108.499999999996</v>
          </cell>
          <cell r="FW73">
            <v>45.72764171521662</v>
          </cell>
          <cell r="FX73">
            <v>828059</v>
          </cell>
          <cell r="FY73">
            <v>828059</v>
          </cell>
          <cell r="FZ73">
            <v>-3.1238008329823576E-2</v>
          </cell>
          <cell r="GB73">
            <v>8547.6</v>
          </cell>
          <cell r="GC73">
            <v>0.01</v>
          </cell>
          <cell r="GD73">
            <v>0</v>
          </cell>
          <cell r="GE73">
            <v>0</v>
          </cell>
          <cell r="GF73">
            <v>0</v>
          </cell>
          <cell r="GG73">
            <v>0</v>
          </cell>
          <cell r="GH73">
            <v>0</v>
          </cell>
          <cell r="GI73">
            <v>0</v>
          </cell>
          <cell r="GJ73">
            <v>0</v>
          </cell>
          <cell r="GK73">
            <v>0</v>
          </cell>
          <cell r="GL73">
            <v>0</v>
          </cell>
          <cell r="GM73">
            <v>0</v>
          </cell>
          <cell r="GN73">
            <v>8548</v>
          </cell>
          <cell r="GO73">
            <v>1.000046796761664E-2</v>
          </cell>
          <cell r="GP73">
            <v>8548</v>
          </cell>
          <cell r="GR73">
            <v>40359</v>
          </cell>
          <cell r="GS73">
            <v>708480</v>
          </cell>
          <cell r="GT73">
            <v>701395</v>
          </cell>
          <cell r="GU73">
            <v>828059</v>
          </cell>
          <cell r="GV73">
            <v>7.5936000000000003</v>
          </cell>
          <cell r="GW73">
            <v>8.8752000000000013</v>
          </cell>
          <cell r="GX73">
            <v>8.5751000000000008</v>
          </cell>
          <cell r="GY73">
            <v>9240000</v>
          </cell>
          <cell r="GZ73">
            <v>1.4999999999999999E-2</v>
          </cell>
          <cell r="HA73">
            <v>9100000</v>
          </cell>
          <cell r="HC73">
            <v>40451</v>
          </cell>
          <cell r="HD73">
            <v>854760</v>
          </cell>
          <cell r="HE73">
            <v>846212</v>
          </cell>
          <cell r="HF73">
            <v>828059</v>
          </cell>
          <cell r="HG73">
            <v>9.1611000000000011</v>
          </cell>
          <cell r="HH73">
            <v>8.875</v>
          </cell>
          <cell r="HI73">
            <v>8.5749999999999993</v>
          </cell>
          <cell r="HJ73">
            <v>9240000</v>
          </cell>
          <cell r="HK73">
            <v>1.4999999999999999E-2</v>
          </cell>
          <cell r="HL73">
            <v>9100000</v>
          </cell>
          <cell r="HN73">
            <v>3300000</v>
          </cell>
          <cell r="HO73">
            <v>69.269521410579344</v>
          </cell>
          <cell r="HP73">
            <v>5940000</v>
          </cell>
          <cell r="HQ73">
            <v>39630</v>
          </cell>
          <cell r="HR73" t="str">
            <v>A multi let ligistics warehouse with a weighted average unexpired term of 1.93 years until the next break option.  JAS-FBG lease extended for a further 2 years until 2013 with 4 months free.    6 month expiry void with 3 months rent free.  Rent frees have expired since Q2 2010.</v>
          </cell>
          <cell r="HT73" t="str">
            <v>photoGdansk1.jpg</v>
          </cell>
          <cell r="HU73" t="str">
            <v>.jpg</v>
          </cell>
          <cell r="HV73" t="str">
            <v>Gdansk1</v>
          </cell>
          <cell r="HW73" t="str">
            <v>planGdansk.jpg</v>
          </cell>
          <cell r="HX73" t="str">
            <v>.jpg</v>
          </cell>
          <cell r="HY73" t="str">
            <v>Gdansk</v>
          </cell>
          <cell r="IA73">
            <v>12360000</v>
          </cell>
          <cell r="IB73">
            <v>12360000</v>
          </cell>
          <cell r="IC73">
            <v>12360000</v>
          </cell>
          <cell r="ID73">
            <v>10020000</v>
          </cell>
          <cell r="IE73">
            <v>10020000</v>
          </cell>
          <cell r="IF73">
            <v>9240000</v>
          </cell>
        </row>
        <row r="74">
          <cell r="A74">
            <v>54</v>
          </cell>
          <cell r="B74" t="str">
            <v>54, Poland, Gdansk Dist.Ctr. #2</v>
          </cell>
          <cell r="C74" t="str">
            <v>gda00102</v>
          </cell>
          <cell r="D74" t="str">
            <v>Gdansk Dist.Ctr. #2</v>
          </cell>
          <cell r="E74" t="str">
            <v>ul. Bysewska 18</v>
          </cell>
          <cell r="F74" t="str">
            <v>Gdańsk</v>
          </cell>
          <cell r="G74" t="str">
            <v>80-298</v>
          </cell>
          <cell r="H74" t="str">
            <v>Poland</v>
          </cell>
          <cell r="I74" t="str">
            <v>pl123</v>
          </cell>
          <cell r="J74" t="str">
            <v>ProLogis Poland LXXXVII Spzoo</v>
          </cell>
          <cell r="K74" t="str">
            <v>A 2007 purpose built distribution center accommodating 18,031 sq m of warehousing and office built to a high specification. The building is of concrete and steel frame construction with a clear eaves height of 10m. There are 22 loading bays and the warehouse is fitted with a sprinkler system.</v>
          </cell>
          <cell r="L74">
            <v>2007</v>
          </cell>
          <cell r="M74">
            <v>25</v>
          </cell>
          <cell r="N74">
            <v>723.048</v>
          </cell>
          <cell r="O74">
            <v>10</v>
          </cell>
          <cell r="P74" t="str">
            <v>Yes</v>
          </cell>
          <cell r="Q74" t="str">
            <v>Freehold</v>
          </cell>
          <cell r="R74">
            <v>0</v>
          </cell>
          <cell r="S74">
            <v>47640</v>
          </cell>
          <cell r="T74">
            <v>0.37943324937027711</v>
          </cell>
          <cell r="V74" t="str">
            <v>Located in the southern part of Gdańsk which has good transport access to the German and Slovakian borders. The surrounding area is predominantly of commercial and industrial use. The site is within a 5 minutes drive from the S6/E28 Tri-City ring road (part of the planned A1 motorway).</v>
          </cell>
          <cell r="W74" t="str">
            <v>A purpose built distribution centre located in the southern part of Gdańsk which has good transport access to the German and Slovakian borders. The surrounding area is predominantly of commercial and industrial use. The site is within a 5 minutes drive from the S6/E28 Tri-City ring road (part of the planned A1 motorway).</v>
          </cell>
          <cell r="Y74" t="str">
            <v>Euro</v>
          </cell>
          <cell r="Z74" t="str">
            <v>€</v>
          </cell>
          <cell r="AA74" t="str">
            <v>Land &amp; Buildings</v>
          </cell>
          <cell r="AB74" t="str">
            <v>Lekkerland Polska S.A.</v>
          </cell>
          <cell r="AC74" t="str">
            <v>3PL/Warehousing/Transportation</v>
          </cell>
          <cell r="AD74">
            <v>3685.7</v>
          </cell>
          <cell r="AE74">
            <v>39185</v>
          </cell>
          <cell r="AF74">
            <v>41376</v>
          </cell>
          <cell r="AG74">
            <v>41376</v>
          </cell>
          <cell r="AH74">
            <v>2.5325119780971939</v>
          </cell>
          <cell r="AI74">
            <v>2.5325119780971939</v>
          </cell>
          <cell r="AJ74">
            <v>185328</v>
          </cell>
          <cell r="AK74">
            <v>50.282985592967414</v>
          </cell>
          <cell r="AL74">
            <v>0</v>
          </cell>
          <cell r="AM74">
            <v>0</v>
          </cell>
          <cell r="AO74" t="str">
            <v>Vacant</v>
          </cell>
          <cell r="AQ74">
            <v>5221</v>
          </cell>
          <cell r="AR74">
            <v>0</v>
          </cell>
          <cell r="AS74">
            <v>0</v>
          </cell>
          <cell r="AT74">
            <v>0</v>
          </cell>
          <cell r="AU74">
            <v>0</v>
          </cell>
          <cell r="AV74">
            <v>0</v>
          </cell>
          <cell r="AW74">
            <v>0</v>
          </cell>
          <cell r="AX74">
            <v>0</v>
          </cell>
          <cell r="AY74">
            <v>0</v>
          </cell>
          <cell r="AZ74">
            <v>0</v>
          </cell>
          <cell r="BB74" t="str">
            <v>Rohlig Suus Logistics S.A.</v>
          </cell>
          <cell r="BC74" t="str">
            <v>3PL/Warehousing/Transportation</v>
          </cell>
          <cell r="BD74">
            <v>4605</v>
          </cell>
          <cell r="BE74">
            <v>39600</v>
          </cell>
          <cell r="BF74">
            <v>41060</v>
          </cell>
          <cell r="BG74">
            <v>41060</v>
          </cell>
          <cell r="BH74">
            <v>1.6673511293634498</v>
          </cell>
          <cell r="BI74">
            <v>1.6673511293634498</v>
          </cell>
          <cell r="BJ74">
            <v>227352</v>
          </cell>
          <cell r="BK74">
            <v>49.370684039087948</v>
          </cell>
          <cell r="BL74">
            <v>0</v>
          </cell>
          <cell r="BM74">
            <v>0</v>
          </cell>
          <cell r="BO74" t="str">
            <v>Tradis Sp z o.o.</v>
          </cell>
          <cell r="BP74" t="str">
            <v>Food</v>
          </cell>
          <cell r="BQ74">
            <v>4564.5</v>
          </cell>
          <cell r="BR74">
            <v>39419</v>
          </cell>
          <cell r="BS74">
            <v>43071</v>
          </cell>
          <cell r="BT74">
            <v>41245</v>
          </cell>
          <cell r="BU74">
            <v>7.1731690622861057</v>
          </cell>
          <cell r="BV74">
            <v>2.1738535249828885</v>
          </cell>
          <cell r="BW74">
            <v>211224</v>
          </cell>
          <cell r="BX74">
            <v>46.275386132106476</v>
          </cell>
          <cell r="BY74">
            <v>0</v>
          </cell>
          <cell r="BZ74">
            <v>0</v>
          </cell>
          <cell r="CB74">
            <v>0</v>
          </cell>
          <cell r="CD74">
            <v>0</v>
          </cell>
          <cell r="CE74">
            <v>0</v>
          </cell>
          <cell r="CF74">
            <v>0</v>
          </cell>
          <cell r="CG74">
            <v>0</v>
          </cell>
          <cell r="CH74">
            <v>0</v>
          </cell>
          <cell r="CI74">
            <v>0</v>
          </cell>
          <cell r="CJ74">
            <v>0</v>
          </cell>
          <cell r="CK74">
            <v>0</v>
          </cell>
          <cell r="CL74">
            <v>0</v>
          </cell>
          <cell r="CM74">
            <v>0</v>
          </cell>
          <cell r="CO74">
            <v>0</v>
          </cell>
          <cell r="CQ74">
            <v>0</v>
          </cell>
          <cell r="CR74">
            <v>0</v>
          </cell>
          <cell r="CS74">
            <v>0</v>
          </cell>
          <cell r="CT74">
            <v>0</v>
          </cell>
          <cell r="CU74">
            <v>0</v>
          </cell>
          <cell r="CV74">
            <v>0</v>
          </cell>
          <cell r="CW74">
            <v>0</v>
          </cell>
          <cell r="CX74">
            <v>0</v>
          </cell>
          <cell r="CY74">
            <v>0</v>
          </cell>
          <cell r="CZ74">
            <v>0</v>
          </cell>
          <cell r="DB74">
            <v>0</v>
          </cell>
          <cell r="DD74">
            <v>0</v>
          </cell>
          <cell r="DE74">
            <v>0</v>
          </cell>
          <cell r="DF74">
            <v>0</v>
          </cell>
          <cell r="DG74">
            <v>0</v>
          </cell>
          <cell r="DH74">
            <v>0</v>
          </cell>
          <cell r="DI74">
            <v>0</v>
          </cell>
          <cell r="DJ74">
            <v>0</v>
          </cell>
          <cell r="DK74">
            <v>0</v>
          </cell>
          <cell r="DL74">
            <v>0</v>
          </cell>
          <cell r="DM74">
            <v>0</v>
          </cell>
          <cell r="DO74">
            <v>0</v>
          </cell>
          <cell r="DQ74">
            <v>0</v>
          </cell>
          <cell r="DR74">
            <v>0</v>
          </cell>
          <cell r="DS74">
            <v>0</v>
          </cell>
          <cell r="DT74">
            <v>0</v>
          </cell>
          <cell r="DU74">
            <v>0</v>
          </cell>
          <cell r="DV74">
            <v>0</v>
          </cell>
          <cell r="DW74">
            <v>0</v>
          </cell>
          <cell r="DX74">
            <v>0</v>
          </cell>
          <cell r="DY74">
            <v>0</v>
          </cell>
          <cell r="DZ74">
            <v>0</v>
          </cell>
          <cell r="EB74">
            <v>0</v>
          </cell>
          <cell r="ED74">
            <v>0</v>
          </cell>
          <cell r="EE74">
            <v>0</v>
          </cell>
          <cell r="EF74">
            <v>0</v>
          </cell>
          <cell r="EG74">
            <v>0</v>
          </cell>
          <cell r="EH74">
            <v>0</v>
          </cell>
          <cell r="EI74">
            <v>0</v>
          </cell>
          <cell r="EJ74">
            <v>0</v>
          </cell>
          <cell r="EK74">
            <v>0</v>
          </cell>
          <cell r="EL74">
            <v>0</v>
          </cell>
          <cell r="EM74">
            <v>0</v>
          </cell>
          <cell r="EN74">
            <v>5221</v>
          </cell>
          <cell r="EO74">
            <v>18076.2</v>
          </cell>
          <cell r="EP74">
            <v>623904</v>
          </cell>
          <cell r="EQ74">
            <v>623904</v>
          </cell>
          <cell r="ER74">
            <v>3.7883495791855095</v>
          </cell>
          <cell r="ES74">
            <v>2.095820880777846</v>
          </cell>
          <cell r="ET74" t="str">
            <v>Part let to Lekkerland for 6 years from 13 April 2007, part let to Tradis for 10 years from 3 December 2007 and part let to Rohlig Poland for 4 years from 1 June 2008.</v>
          </cell>
          <cell r="EU74">
            <v>0</v>
          </cell>
          <cell r="EW74" t="str">
            <v>Warehouse</v>
          </cell>
          <cell r="EX74">
            <v>11487.099999999999</v>
          </cell>
          <cell r="EY74">
            <v>40.799999999999997</v>
          </cell>
          <cell r="EZ74">
            <v>468673.67999999993</v>
          </cell>
          <cell r="FB74" t="str">
            <v>Warehouse</v>
          </cell>
          <cell r="FC74">
            <v>5061</v>
          </cell>
          <cell r="FD74">
            <v>39.599999999999994</v>
          </cell>
          <cell r="FE74">
            <v>200415.59999999998</v>
          </cell>
          <cell r="FG74" t="str">
            <v>Office</v>
          </cell>
          <cell r="FH74">
            <v>1476.5</v>
          </cell>
          <cell r="FI74">
            <v>102</v>
          </cell>
          <cell r="FJ74">
            <v>150603</v>
          </cell>
          <cell r="FL74" t="str">
            <v>Technical</v>
          </cell>
          <cell r="FM74">
            <v>51.6</v>
          </cell>
          <cell r="FN74">
            <v>66</v>
          </cell>
          <cell r="FO74">
            <v>3405.6</v>
          </cell>
          <cell r="FQ74">
            <v>0</v>
          </cell>
          <cell r="FR74">
            <v>0</v>
          </cell>
          <cell r="FS74">
            <v>0</v>
          </cell>
          <cell r="FT74">
            <v>0</v>
          </cell>
          <cell r="FV74">
            <v>18076.199999999997</v>
          </cell>
          <cell r="FW74">
            <v>45.534957568515516</v>
          </cell>
          <cell r="FX74">
            <v>823099</v>
          </cell>
          <cell r="FY74">
            <v>823099</v>
          </cell>
          <cell r="FZ74">
            <v>0.31927187516028105</v>
          </cell>
          <cell r="GB74">
            <v>6239.04</v>
          </cell>
          <cell r="GC74">
            <v>0.01</v>
          </cell>
          <cell r="GD74">
            <v>0</v>
          </cell>
          <cell r="GE74">
            <v>0</v>
          </cell>
          <cell r="GF74">
            <v>0</v>
          </cell>
          <cell r="GG74">
            <v>0</v>
          </cell>
          <cell r="GH74">
            <v>0</v>
          </cell>
          <cell r="GI74">
            <v>0</v>
          </cell>
          <cell r="GJ74">
            <v>5221</v>
          </cell>
          <cell r="GK74">
            <v>8.3682746063496946E-3</v>
          </cell>
          <cell r="GL74">
            <v>0</v>
          </cell>
          <cell r="GM74">
            <v>0</v>
          </cell>
          <cell r="GN74">
            <v>11460</v>
          </cell>
          <cell r="GO74">
            <v>1.8368210493922142E-2</v>
          </cell>
          <cell r="GP74">
            <v>11460</v>
          </cell>
          <cell r="GR74">
            <v>40359</v>
          </cell>
          <cell r="GS74">
            <v>623904</v>
          </cell>
          <cell r="GT74">
            <v>612444</v>
          </cell>
          <cell r="GU74">
            <v>823099</v>
          </cell>
          <cell r="GV74">
            <v>6.8569000000000004</v>
          </cell>
          <cell r="GW74">
            <v>9.0648</v>
          </cell>
          <cell r="GX74">
            <v>8.7040000000000006</v>
          </cell>
          <cell r="GY74">
            <v>8930000</v>
          </cell>
          <cell r="GZ74">
            <v>1.4999999999999999E-2</v>
          </cell>
          <cell r="HA74">
            <v>8800000</v>
          </cell>
          <cell r="HC74">
            <v>40451</v>
          </cell>
          <cell r="HD74">
            <v>623904</v>
          </cell>
          <cell r="HE74">
            <v>612444</v>
          </cell>
          <cell r="HF74">
            <v>823099</v>
          </cell>
          <cell r="HG74">
            <v>6.7801</v>
          </cell>
          <cell r="HH74">
            <v>8.9632000000000005</v>
          </cell>
          <cell r="HI74">
            <v>8.7040000000000006</v>
          </cell>
          <cell r="HJ74">
            <v>9030000</v>
          </cell>
          <cell r="HK74">
            <v>1.4999999999999999E-2</v>
          </cell>
          <cell r="HL74">
            <v>8900000</v>
          </cell>
          <cell r="HN74">
            <v>1890000</v>
          </cell>
          <cell r="HO74">
            <v>39.672544080604531</v>
          </cell>
          <cell r="HP74">
            <v>7140000</v>
          </cell>
          <cell r="HQ74">
            <v>39630</v>
          </cell>
          <cell r="HR74" t="str">
            <v>A multi let logistics warehouse with a weighted average unexpired term of 2.1 years until the next break option.  C. Hartwig Gdynia have vacated since our previous valuation.    1 to 6 month expiry void with 3 months rent free.  9 months rent free on current void.  3 months closer to reversion.</v>
          </cell>
          <cell r="HY74" t="str">
            <v>Gdansk</v>
          </cell>
          <cell r="IA74">
            <v>11690000</v>
          </cell>
          <cell r="IB74">
            <v>11690000</v>
          </cell>
          <cell r="IC74">
            <v>11690000</v>
          </cell>
          <cell r="ID74">
            <v>9950000</v>
          </cell>
          <cell r="IE74">
            <v>9950000</v>
          </cell>
          <cell r="IF74">
            <v>9030000</v>
          </cell>
        </row>
        <row r="75">
          <cell r="A75">
            <v>55</v>
          </cell>
          <cell r="B75" t="str">
            <v>55, Poland, Gdansk Dist.Ctr. #2</v>
          </cell>
          <cell r="C75" t="str">
            <v>gda00102a</v>
          </cell>
          <cell r="D75" t="str">
            <v>Gdansk Dist.Ctr. #2</v>
          </cell>
          <cell r="E75" t="str">
            <v>ul. Bysewska 18</v>
          </cell>
          <cell r="F75" t="str">
            <v>Gdańsk</v>
          </cell>
          <cell r="G75" t="str">
            <v>80-298</v>
          </cell>
          <cell r="H75" t="str">
            <v>Poland</v>
          </cell>
          <cell r="I75" t="str">
            <v>pl123</v>
          </cell>
          <cell r="J75" t="str">
            <v>ProLogis Poland LXXXVII Spzoo</v>
          </cell>
          <cell r="K75" t="str">
            <v>ASTI Income associated with Gdansk DC2.</v>
          </cell>
          <cell r="L75" t="str">
            <v>n/a</v>
          </cell>
          <cell r="M75" t="str">
            <v>n/a</v>
          </cell>
          <cell r="N75" t="str">
            <v>n/a</v>
          </cell>
          <cell r="O75" t="str">
            <v>n/a</v>
          </cell>
          <cell r="P75" t="str">
            <v>n/a</v>
          </cell>
          <cell r="Q75" t="str">
            <v>n/a</v>
          </cell>
          <cell r="R75">
            <v>0</v>
          </cell>
          <cell r="S75" t="str">
            <v>n/a</v>
          </cell>
          <cell r="T75" t="str">
            <v>n/a</v>
          </cell>
          <cell r="V75" t="str">
            <v>Located in the southern part of Gdańsk which has good transport access to the German and Slovakian borders. The surrounding area is predominantly of commercial and industrial use. The site is within a 5 minutes drive from the S6/E28 Tri-City ring road (part of the planned A1 motorway).</v>
          </cell>
          <cell r="W75" t="str">
            <v>Above standard tenent improvements.</v>
          </cell>
          <cell r="Y75" t="str">
            <v>Euro</v>
          </cell>
          <cell r="Z75" t="str">
            <v>€</v>
          </cell>
          <cell r="AA75" t="str">
            <v>ASTI</v>
          </cell>
          <cell r="AB75" t="str">
            <v>Lekkerland Polska S.A.</v>
          </cell>
          <cell r="AC75" t="str">
            <v>3PL/Warehousing/Transportation</v>
          </cell>
          <cell r="AD75">
            <v>0</v>
          </cell>
          <cell r="AE75">
            <v>39185</v>
          </cell>
          <cell r="AF75">
            <v>41376</v>
          </cell>
          <cell r="AG75">
            <v>41376</v>
          </cell>
          <cell r="AH75">
            <v>2.5325119780971939</v>
          </cell>
          <cell r="AI75">
            <v>2.5325119780971939</v>
          </cell>
          <cell r="AJ75">
            <v>0</v>
          </cell>
          <cell r="AK75">
            <v>0</v>
          </cell>
          <cell r="AL75">
            <v>0</v>
          </cell>
          <cell r="AM75">
            <v>15384</v>
          </cell>
          <cell r="AO75" t="str">
            <v>Rohlig Suus Logistics S.A.</v>
          </cell>
          <cell r="AP75" t="str">
            <v>3PL/Warehousing/Transportation</v>
          </cell>
          <cell r="AQ75">
            <v>0</v>
          </cell>
          <cell r="AR75">
            <v>39600</v>
          </cell>
          <cell r="AS75">
            <v>41060</v>
          </cell>
          <cell r="AT75">
            <v>41060</v>
          </cell>
          <cell r="AU75">
            <v>1.6673511293634498</v>
          </cell>
          <cell r="AV75">
            <v>1.6673511293634498</v>
          </cell>
          <cell r="AW75">
            <v>0</v>
          </cell>
          <cell r="AX75">
            <v>0</v>
          </cell>
          <cell r="AY75">
            <v>0</v>
          </cell>
          <cell r="AZ75">
            <v>13212</v>
          </cell>
          <cell r="BB75">
            <v>0</v>
          </cell>
          <cell r="BD75">
            <v>0</v>
          </cell>
          <cell r="BE75">
            <v>0</v>
          </cell>
          <cell r="BF75">
            <v>0</v>
          </cell>
          <cell r="BG75">
            <v>0</v>
          </cell>
          <cell r="BH75">
            <v>0</v>
          </cell>
          <cell r="BI75">
            <v>0</v>
          </cell>
          <cell r="BJ75">
            <v>0</v>
          </cell>
          <cell r="BK75">
            <v>0</v>
          </cell>
          <cell r="BL75">
            <v>0</v>
          </cell>
          <cell r="BM75">
            <v>0</v>
          </cell>
          <cell r="BO75">
            <v>0</v>
          </cell>
          <cell r="BQ75">
            <v>0</v>
          </cell>
          <cell r="BR75">
            <v>0</v>
          </cell>
          <cell r="BS75">
            <v>0</v>
          </cell>
          <cell r="BT75">
            <v>0</v>
          </cell>
          <cell r="BU75">
            <v>0</v>
          </cell>
          <cell r="BV75">
            <v>0</v>
          </cell>
          <cell r="BW75">
            <v>0</v>
          </cell>
          <cell r="BX75">
            <v>0</v>
          </cell>
          <cell r="BY75">
            <v>0</v>
          </cell>
          <cell r="BZ75">
            <v>0</v>
          </cell>
          <cell r="CB75">
            <v>0</v>
          </cell>
          <cell r="CD75">
            <v>0</v>
          </cell>
          <cell r="CE75">
            <v>0</v>
          </cell>
          <cell r="CF75">
            <v>0</v>
          </cell>
          <cell r="CG75">
            <v>0</v>
          </cell>
          <cell r="CH75">
            <v>0</v>
          </cell>
          <cell r="CI75">
            <v>0</v>
          </cell>
          <cell r="CJ75">
            <v>0</v>
          </cell>
          <cell r="CK75">
            <v>0</v>
          </cell>
          <cell r="CL75">
            <v>0</v>
          </cell>
          <cell r="CM75">
            <v>0</v>
          </cell>
          <cell r="CO75">
            <v>0</v>
          </cell>
          <cell r="CQ75">
            <v>0</v>
          </cell>
          <cell r="CR75">
            <v>0</v>
          </cell>
          <cell r="CS75">
            <v>0</v>
          </cell>
          <cell r="CT75">
            <v>0</v>
          </cell>
          <cell r="CU75">
            <v>0</v>
          </cell>
          <cell r="CV75">
            <v>0</v>
          </cell>
          <cell r="CW75">
            <v>0</v>
          </cell>
          <cell r="CX75">
            <v>0</v>
          </cell>
          <cell r="CY75">
            <v>0</v>
          </cell>
          <cell r="CZ75">
            <v>0</v>
          </cell>
          <cell r="DB75">
            <v>0</v>
          </cell>
          <cell r="DD75">
            <v>0</v>
          </cell>
          <cell r="DE75">
            <v>0</v>
          </cell>
          <cell r="DF75">
            <v>0</v>
          </cell>
          <cell r="DG75">
            <v>0</v>
          </cell>
          <cell r="DH75">
            <v>0</v>
          </cell>
          <cell r="DI75">
            <v>0</v>
          </cell>
          <cell r="DJ75">
            <v>0</v>
          </cell>
          <cell r="DK75">
            <v>0</v>
          </cell>
          <cell r="DL75">
            <v>0</v>
          </cell>
          <cell r="DM75">
            <v>0</v>
          </cell>
          <cell r="DO75">
            <v>0</v>
          </cell>
          <cell r="DQ75">
            <v>0</v>
          </cell>
          <cell r="DR75">
            <v>0</v>
          </cell>
          <cell r="DS75">
            <v>0</v>
          </cell>
          <cell r="DT75">
            <v>0</v>
          </cell>
          <cell r="DU75">
            <v>0</v>
          </cell>
          <cell r="DV75">
            <v>0</v>
          </cell>
          <cell r="DW75">
            <v>0</v>
          </cell>
          <cell r="DX75">
            <v>0</v>
          </cell>
          <cell r="DY75">
            <v>0</v>
          </cell>
          <cell r="DZ75">
            <v>0</v>
          </cell>
          <cell r="EB75">
            <v>0</v>
          </cell>
          <cell r="ED75">
            <v>0</v>
          </cell>
          <cell r="EE75">
            <v>0</v>
          </cell>
          <cell r="EF75">
            <v>0</v>
          </cell>
          <cell r="EG75">
            <v>0</v>
          </cell>
          <cell r="EH75">
            <v>0</v>
          </cell>
          <cell r="EI75">
            <v>0</v>
          </cell>
          <cell r="EJ75">
            <v>0</v>
          </cell>
          <cell r="EK75">
            <v>0</v>
          </cell>
          <cell r="EL75">
            <v>0</v>
          </cell>
          <cell r="EM75">
            <v>0</v>
          </cell>
          <cell r="EN75">
            <v>0</v>
          </cell>
          <cell r="EO75">
            <v>0</v>
          </cell>
          <cell r="EP75">
            <v>28596</v>
          </cell>
          <cell r="EQ75">
            <v>28596</v>
          </cell>
          <cell r="ER75">
            <v>2.1327880609944443</v>
          </cell>
          <cell r="ES75">
            <v>2.1327880609944443</v>
          </cell>
          <cell r="ET75" t="str">
            <v>ASTI income</v>
          </cell>
          <cell r="EU75">
            <v>0</v>
          </cell>
          <cell r="EW75">
            <v>0</v>
          </cell>
          <cell r="EX75">
            <v>0</v>
          </cell>
          <cell r="EY75">
            <v>0</v>
          </cell>
          <cell r="EZ75">
            <v>0</v>
          </cell>
          <cell r="FB75">
            <v>0</v>
          </cell>
          <cell r="FC75">
            <v>0</v>
          </cell>
          <cell r="FD75">
            <v>0</v>
          </cell>
          <cell r="FE75">
            <v>0</v>
          </cell>
          <cell r="FG75">
            <v>0</v>
          </cell>
          <cell r="FH75">
            <v>0</v>
          </cell>
          <cell r="FI75">
            <v>0</v>
          </cell>
          <cell r="FJ75">
            <v>0</v>
          </cell>
          <cell r="FL75">
            <v>0</v>
          </cell>
          <cell r="FM75">
            <v>0</v>
          </cell>
          <cell r="FN75">
            <v>0</v>
          </cell>
          <cell r="FO75">
            <v>0</v>
          </cell>
          <cell r="FQ75">
            <v>0</v>
          </cell>
          <cell r="FR75">
            <v>0</v>
          </cell>
          <cell r="FS75">
            <v>0</v>
          </cell>
          <cell r="FT75">
            <v>0</v>
          </cell>
          <cell r="FV75">
            <v>0</v>
          </cell>
          <cell r="FW75">
            <v>0</v>
          </cell>
          <cell r="FX75">
            <v>0</v>
          </cell>
          <cell r="FY75">
            <v>0</v>
          </cell>
          <cell r="FZ75">
            <v>-1</v>
          </cell>
          <cell r="GB75">
            <v>285.95999999999998</v>
          </cell>
          <cell r="GC75">
            <v>9.9999999999999985E-3</v>
          </cell>
          <cell r="GD75">
            <v>0</v>
          </cell>
          <cell r="GE75">
            <v>0</v>
          </cell>
          <cell r="GF75">
            <v>0</v>
          </cell>
          <cell r="GG75">
            <v>0</v>
          </cell>
          <cell r="GH75">
            <v>0</v>
          </cell>
          <cell r="GI75">
            <v>0</v>
          </cell>
          <cell r="GJ75">
            <v>0</v>
          </cell>
          <cell r="GK75">
            <v>0</v>
          </cell>
          <cell r="GL75">
            <v>0</v>
          </cell>
          <cell r="GM75">
            <v>0</v>
          </cell>
          <cell r="GN75">
            <v>286</v>
          </cell>
          <cell r="GO75">
            <v>1.0001398797034551E-2</v>
          </cell>
          <cell r="GP75">
            <v>286</v>
          </cell>
          <cell r="GR75">
            <v>40359</v>
          </cell>
          <cell r="GS75">
            <v>28596</v>
          </cell>
          <cell r="GT75">
            <v>28310</v>
          </cell>
          <cell r="GU75">
            <v>0</v>
          </cell>
          <cell r="GV75">
            <v>60.641800000000003</v>
          </cell>
          <cell r="GW75">
            <v>28.017900000000001</v>
          </cell>
          <cell r="GX75">
            <v>9</v>
          </cell>
          <cell r="GY75">
            <v>50000</v>
          </cell>
          <cell r="GZ75">
            <v>1.4999999999999999E-2</v>
          </cell>
          <cell r="HA75">
            <v>46000</v>
          </cell>
          <cell r="HC75">
            <v>40451</v>
          </cell>
          <cell r="HD75">
            <v>28596</v>
          </cell>
          <cell r="HE75">
            <v>28310</v>
          </cell>
          <cell r="HF75">
            <v>0</v>
          </cell>
          <cell r="HG75">
            <v>69.734300000000005</v>
          </cell>
          <cell r="HH75">
            <v>32.218800000000002</v>
          </cell>
          <cell r="HI75">
            <v>9</v>
          </cell>
          <cell r="HJ75">
            <v>40000</v>
          </cell>
          <cell r="HK75">
            <v>1.4999999999999999E-2</v>
          </cell>
          <cell r="HL75">
            <v>40000</v>
          </cell>
          <cell r="HN75">
            <v>0</v>
          </cell>
          <cell r="HO75" t="e">
            <v>#VALUE!</v>
          </cell>
          <cell r="HP75">
            <v>40000</v>
          </cell>
          <cell r="HQ75">
            <v>39630</v>
          </cell>
          <cell r="HR75" t="str">
            <v>Above standard tenants inprovements valued until expiry of lease.  3 months closer to reversion.</v>
          </cell>
          <cell r="HT75" t="str">
            <v>photoGdansk2.jpg</v>
          </cell>
          <cell r="HU75" t="str">
            <v>.jpg</v>
          </cell>
          <cell r="HV75" t="str">
            <v>Gdansk2</v>
          </cell>
          <cell r="HW75" t="str">
            <v>planGdansk.jpg</v>
          </cell>
          <cell r="HX75" t="str">
            <v>.jpg</v>
          </cell>
          <cell r="HY75" t="str">
            <v>Gdansk</v>
          </cell>
          <cell r="IA75">
            <v>50000</v>
          </cell>
          <cell r="IB75">
            <v>50000</v>
          </cell>
          <cell r="IC75">
            <v>50000</v>
          </cell>
          <cell r="ID75">
            <v>100000</v>
          </cell>
          <cell r="IE75">
            <v>100000</v>
          </cell>
          <cell r="IF75">
            <v>40000</v>
          </cell>
        </row>
        <row r="76">
          <cell r="A76">
            <v>56</v>
          </cell>
          <cell r="B76" t="str">
            <v>56, Poland, Gdansk Dist.Ctr. #3</v>
          </cell>
          <cell r="C76" t="str">
            <v>gda00103</v>
          </cell>
          <cell r="D76" t="str">
            <v>Gdansk Dist.Ctr. #3</v>
          </cell>
          <cell r="E76" t="str">
            <v>ul. Bysewska 18</v>
          </cell>
          <cell r="F76" t="str">
            <v>Gdańsk</v>
          </cell>
          <cell r="G76" t="str">
            <v>80-298</v>
          </cell>
          <cell r="H76" t="str">
            <v>Poland</v>
          </cell>
          <cell r="I76" t="str">
            <v>pl124</v>
          </cell>
          <cell r="J76" t="str">
            <v>ProLogis Poland LXXXVIII Sp.zoo</v>
          </cell>
          <cell r="K76" t="str">
            <v xml:space="preserve">A modern logistics warehouse, constructed in 2007 and accommodating a total area of 17,583 sq m. The building is of concrete frame and steel frame construction with grid line spacing of 12m x 24m. Slab uniform spread load is 5T per sq m. The minimum eaves height is 10 m and the warehouse has 30 loading bays plus 2 access gates.  </v>
          </cell>
          <cell r="L76">
            <v>2007</v>
          </cell>
          <cell r="M76">
            <v>32</v>
          </cell>
          <cell r="N76">
            <v>544.41875000000005</v>
          </cell>
          <cell r="O76">
            <v>10</v>
          </cell>
          <cell r="P76" t="str">
            <v>Yes</v>
          </cell>
          <cell r="Q76" t="str">
            <v>Freehold</v>
          </cell>
          <cell r="R76">
            <v>0</v>
          </cell>
          <cell r="S76">
            <v>36773</v>
          </cell>
          <cell r="T76">
            <v>0.47375520082669353</v>
          </cell>
          <cell r="V76" t="str">
            <v>Located in the southern part of Gdańsk which has good transport access to the German and Slovakian borders. The surrounding area is predominantly of commercial and industrial use. The site is within a 5 minutes drive from the S6/E28 Tri-City ring road (part of the planned A1 motorway).</v>
          </cell>
          <cell r="W76" t="str">
            <v>A modern logistics warehouse located in the southern part of Gdańsk which has good transport access to the German and Slovakian borders. The surrounding area is predominantly of commercial and industrial use. The site is within a 5 minutes drive from the S6/E28 Tri-City ring road (part of the planned A1 motorway).</v>
          </cell>
          <cell r="Y76" t="str">
            <v>Euro</v>
          </cell>
          <cell r="Z76" t="str">
            <v>€</v>
          </cell>
          <cell r="AA76" t="str">
            <v>Land &amp; Buildings</v>
          </cell>
          <cell r="AB76" t="str">
            <v>Dovista Polska Holding Sp z o.o.</v>
          </cell>
          <cell r="AC76" t="str">
            <v>Building Supplies</v>
          </cell>
          <cell r="AD76">
            <v>3440.4</v>
          </cell>
          <cell r="AE76">
            <v>40148</v>
          </cell>
          <cell r="AF76">
            <v>40877</v>
          </cell>
          <cell r="AG76">
            <v>40877</v>
          </cell>
          <cell r="AH76">
            <v>1.1663244353182751</v>
          </cell>
          <cell r="AI76">
            <v>1.1663244353182751</v>
          </cell>
          <cell r="AJ76">
            <v>140364</v>
          </cell>
          <cell r="AK76">
            <v>40.798744332054412</v>
          </cell>
          <cell r="AL76">
            <v>0</v>
          </cell>
          <cell r="AM76">
            <v>0</v>
          </cell>
          <cell r="AO76" t="str">
            <v>Marcopol Sp. Z.o.o</v>
          </cell>
          <cell r="AP76" t="str">
            <v>Electrical/Mechanical</v>
          </cell>
          <cell r="AQ76">
            <v>7063</v>
          </cell>
          <cell r="AR76">
            <v>39387</v>
          </cell>
          <cell r="AS76">
            <v>42308</v>
          </cell>
          <cell r="AT76">
            <v>41213</v>
          </cell>
          <cell r="AU76">
            <v>5.0841889117043122</v>
          </cell>
          <cell r="AV76">
            <v>2.086242299794661</v>
          </cell>
          <cell r="AW76">
            <v>322716</v>
          </cell>
          <cell r="AX76">
            <v>45.691066119212799</v>
          </cell>
          <cell r="AY76">
            <v>0</v>
          </cell>
          <cell r="AZ76">
            <v>12324</v>
          </cell>
          <cell r="BB76" t="str">
            <v>Schenker Sp. Z.o.o</v>
          </cell>
          <cell r="BC76" t="str">
            <v>3PL/Warehousing/Transportation</v>
          </cell>
          <cell r="BD76">
            <v>5178</v>
          </cell>
          <cell r="BE76">
            <v>39600</v>
          </cell>
          <cell r="BF76">
            <v>40786</v>
          </cell>
          <cell r="BG76">
            <v>40786</v>
          </cell>
          <cell r="BH76">
            <v>0.91718001368925395</v>
          </cell>
          <cell r="BI76">
            <v>0.91718001368925395</v>
          </cell>
          <cell r="BJ76">
            <v>231852</v>
          </cell>
          <cell r="BK76">
            <v>44.77636152954809</v>
          </cell>
          <cell r="BL76">
            <v>0</v>
          </cell>
          <cell r="BM76">
            <v>0</v>
          </cell>
          <cell r="BO76" t="str">
            <v>Solid Logistics Sp. Z.o.o</v>
          </cell>
          <cell r="BP76" t="str">
            <v>3PL/Warehousing/Transportation</v>
          </cell>
          <cell r="BQ76">
            <v>1740</v>
          </cell>
          <cell r="BR76">
            <v>39692</v>
          </cell>
          <cell r="BS76">
            <v>40786</v>
          </cell>
          <cell r="BT76">
            <v>40786</v>
          </cell>
          <cell r="BU76">
            <v>0.91718001368925395</v>
          </cell>
          <cell r="BV76">
            <v>0.91718001368925395</v>
          </cell>
          <cell r="BW76">
            <v>77976</v>
          </cell>
          <cell r="BX76">
            <v>44.813793103448276</v>
          </cell>
          <cell r="BY76">
            <v>0</v>
          </cell>
          <cell r="BZ76">
            <v>0</v>
          </cell>
          <cell r="CB76">
            <v>0</v>
          </cell>
          <cell r="CD76">
            <v>0</v>
          </cell>
          <cell r="CE76">
            <v>0</v>
          </cell>
          <cell r="CF76">
            <v>0</v>
          </cell>
          <cell r="CG76">
            <v>0</v>
          </cell>
          <cell r="CH76">
            <v>0</v>
          </cell>
          <cell r="CI76">
            <v>0</v>
          </cell>
          <cell r="CJ76">
            <v>0</v>
          </cell>
          <cell r="CK76">
            <v>0</v>
          </cell>
          <cell r="CL76">
            <v>0</v>
          </cell>
          <cell r="CM76">
            <v>0</v>
          </cell>
          <cell r="CO76">
            <v>0</v>
          </cell>
          <cell r="CQ76">
            <v>0</v>
          </cell>
          <cell r="CR76">
            <v>0</v>
          </cell>
          <cell r="CS76">
            <v>0</v>
          </cell>
          <cell r="CT76">
            <v>0</v>
          </cell>
          <cell r="CU76">
            <v>0</v>
          </cell>
          <cell r="CV76">
            <v>0</v>
          </cell>
          <cell r="CW76">
            <v>0</v>
          </cell>
          <cell r="CX76">
            <v>0</v>
          </cell>
          <cell r="CY76">
            <v>0</v>
          </cell>
          <cell r="CZ76">
            <v>0</v>
          </cell>
          <cell r="DB76">
            <v>0</v>
          </cell>
          <cell r="DD76">
            <v>0</v>
          </cell>
          <cell r="DE76">
            <v>0</v>
          </cell>
          <cell r="DF76">
            <v>0</v>
          </cell>
          <cell r="DG76">
            <v>0</v>
          </cell>
          <cell r="DH76">
            <v>0</v>
          </cell>
          <cell r="DI76">
            <v>0</v>
          </cell>
          <cell r="DJ76">
            <v>0</v>
          </cell>
          <cell r="DK76">
            <v>0</v>
          </cell>
          <cell r="DL76">
            <v>0</v>
          </cell>
          <cell r="DM76">
            <v>0</v>
          </cell>
          <cell r="DO76">
            <v>0</v>
          </cell>
          <cell r="DQ76">
            <v>0</v>
          </cell>
          <cell r="DR76">
            <v>0</v>
          </cell>
          <cell r="DS76">
            <v>0</v>
          </cell>
          <cell r="DT76">
            <v>0</v>
          </cell>
          <cell r="DU76">
            <v>0</v>
          </cell>
          <cell r="DV76">
            <v>0</v>
          </cell>
          <cell r="DW76">
            <v>0</v>
          </cell>
          <cell r="DX76">
            <v>0</v>
          </cell>
          <cell r="DY76">
            <v>0</v>
          </cell>
          <cell r="DZ76">
            <v>0</v>
          </cell>
          <cell r="EB76">
            <v>0</v>
          </cell>
          <cell r="ED76">
            <v>0</v>
          </cell>
          <cell r="EE76">
            <v>0</v>
          </cell>
          <cell r="EF76">
            <v>0</v>
          </cell>
          <cell r="EG76">
            <v>0</v>
          </cell>
          <cell r="EH76">
            <v>0</v>
          </cell>
          <cell r="EI76">
            <v>0</v>
          </cell>
          <cell r="EJ76">
            <v>0</v>
          </cell>
          <cell r="EK76">
            <v>0</v>
          </cell>
          <cell r="EL76">
            <v>0</v>
          </cell>
          <cell r="EM76">
            <v>0</v>
          </cell>
          <cell r="EN76">
            <v>0</v>
          </cell>
          <cell r="EO76">
            <v>17421.400000000001</v>
          </cell>
          <cell r="EP76">
            <v>785232</v>
          </cell>
          <cell r="EQ76">
            <v>785232</v>
          </cell>
          <cell r="ER76">
            <v>2.7022971959792077</v>
          </cell>
          <cell r="ES76">
            <v>1.4505501073101357</v>
          </cell>
          <cell r="ET76" t="str">
            <v xml:space="preserve">Part let to Marcopol Sp. Z.o.o for a term of 8 years from 1 November 2007, part let to Schenker Sp. Z.o.o for 3 years 3 months from 1 June 2008 and part let to Solid Logistics of a term of 3 years from 1 September 2008.  3,480 sq m currently vacant.  </v>
          </cell>
          <cell r="EU76">
            <v>0</v>
          </cell>
          <cell r="EW76" t="str">
            <v>Warehouse</v>
          </cell>
          <cell r="EX76">
            <v>11944.5</v>
          </cell>
          <cell r="EY76">
            <v>39.599999999999994</v>
          </cell>
          <cell r="EZ76">
            <v>473002.19999999995</v>
          </cell>
          <cell r="FB76" t="str">
            <v>Warehouse</v>
          </cell>
          <cell r="FC76">
            <v>5180.3999999999996</v>
          </cell>
          <cell r="FD76">
            <v>40.799999999999997</v>
          </cell>
          <cell r="FE76">
            <v>211360.31999999998</v>
          </cell>
          <cell r="FG76" t="str">
            <v>Office</v>
          </cell>
          <cell r="FH76">
            <v>296.5</v>
          </cell>
          <cell r="FI76">
            <v>102</v>
          </cell>
          <cell r="FJ76">
            <v>30243</v>
          </cell>
          <cell r="FL76">
            <v>0</v>
          </cell>
          <cell r="FO76">
            <v>0</v>
          </cell>
          <cell r="FQ76">
            <v>0</v>
          </cell>
          <cell r="FT76">
            <v>0</v>
          </cell>
          <cell r="FV76">
            <v>17421.400000000001</v>
          </cell>
          <cell r="FW76">
            <v>41.018804458883899</v>
          </cell>
          <cell r="FX76">
            <v>714605</v>
          </cell>
          <cell r="FY76">
            <v>714605</v>
          </cell>
          <cell r="FZ76">
            <v>-8.9944118426146663E-2</v>
          </cell>
          <cell r="GB76">
            <v>7852.32</v>
          </cell>
          <cell r="GC76">
            <v>0.01</v>
          </cell>
          <cell r="GD76">
            <v>0</v>
          </cell>
          <cell r="GE76">
            <v>0</v>
          </cell>
          <cell r="GF76">
            <v>0</v>
          </cell>
          <cell r="GG76">
            <v>0</v>
          </cell>
          <cell r="GH76">
            <v>0</v>
          </cell>
          <cell r="GI76">
            <v>0</v>
          </cell>
          <cell r="GJ76">
            <v>0</v>
          </cell>
          <cell r="GK76">
            <v>0</v>
          </cell>
          <cell r="GL76">
            <v>0</v>
          </cell>
          <cell r="GM76">
            <v>0</v>
          </cell>
          <cell r="GN76">
            <v>7852</v>
          </cell>
          <cell r="GO76">
            <v>9.9995924771277781E-3</v>
          </cell>
          <cell r="GP76">
            <v>7852</v>
          </cell>
          <cell r="GR76">
            <v>40359</v>
          </cell>
          <cell r="GS76">
            <v>781764</v>
          </cell>
          <cell r="GT76">
            <v>773946</v>
          </cell>
          <cell r="GU76">
            <v>714605</v>
          </cell>
          <cell r="GV76">
            <v>9.6522000000000006</v>
          </cell>
          <cell r="GW76">
            <v>8.8230000000000004</v>
          </cell>
          <cell r="GX76">
            <v>8.7040000000000006</v>
          </cell>
          <cell r="GY76">
            <v>8020000</v>
          </cell>
          <cell r="GZ76">
            <v>1.4999999999999999E-2</v>
          </cell>
          <cell r="HA76">
            <v>7900000</v>
          </cell>
          <cell r="HC76">
            <v>40451</v>
          </cell>
          <cell r="HD76">
            <v>785232</v>
          </cell>
          <cell r="HE76">
            <v>777380</v>
          </cell>
          <cell r="HF76">
            <v>714605</v>
          </cell>
          <cell r="HG76">
            <v>9.6952999999999996</v>
          </cell>
          <cell r="HH76">
            <v>8.8231999999999999</v>
          </cell>
          <cell r="HI76">
            <v>8.7040000000000006</v>
          </cell>
          <cell r="HJ76">
            <v>8020000</v>
          </cell>
          <cell r="HK76">
            <v>1.4999999999999999E-2</v>
          </cell>
          <cell r="HL76">
            <v>7900000</v>
          </cell>
          <cell r="HN76">
            <v>1710000</v>
          </cell>
          <cell r="HO76">
            <v>46.501509259511053</v>
          </cell>
          <cell r="HP76">
            <v>6310000</v>
          </cell>
          <cell r="HQ76">
            <v>39722</v>
          </cell>
          <cell r="HR76" t="str">
            <v>A fully let logistics warehouse with a weighted average unexpired term to the first break of 1.45 years.  Dovista have occupied a previously vacant unit until 2011.  3 to 6 month expiry void plus 3 months rent-free.  No change since Q2 2010.</v>
          </cell>
          <cell r="HT76" t="str">
            <v>photoGdansk3.jpg</v>
          </cell>
          <cell r="HU76" t="str">
            <v>.jpg</v>
          </cell>
          <cell r="HV76" t="str">
            <v>Gdansk3</v>
          </cell>
          <cell r="HW76" t="str">
            <v>planGdansk.jpg</v>
          </cell>
          <cell r="HX76" t="str">
            <v>.jpg</v>
          </cell>
          <cell r="HY76" t="str">
            <v>Gdansk</v>
          </cell>
          <cell r="IB76">
            <v>10510000</v>
          </cell>
          <cell r="IC76">
            <v>10510000</v>
          </cell>
          <cell r="ID76">
            <v>10510000</v>
          </cell>
          <cell r="IE76">
            <v>8420000</v>
          </cell>
          <cell r="IF76">
            <v>8020000</v>
          </cell>
        </row>
        <row r="77">
          <cell r="A77">
            <v>57</v>
          </cell>
          <cell r="B77" t="str">
            <v>57, Poland, Gdansk Dist.Ctr. #4</v>
          </cell>
          <cell r="C77" t="str">
            <v>gda00104</v>
          </cell>
          <cell r="D77" t="str">
            <v>Gdansk Dist.Ctr. #4</v>
          </cell>
          <cell r="E77" t="str">
            <v>ul. Bysewska 18</v>
          </cell>
          <cell r="F77" t="str">
            <v>Gdańsk</v>
          </cell>
          <cell r="G77" t="str">
            <v>80-298</v>
          </cell>
          <cell r="H77" t="str">
            <v>Poland</v>
          </cell>
          <cell r="I77" t="str">
            <v>pl124</v>
          </cell>
          <cell r="J77" t="str">
            <v>ProLogis Poland LXXXVIII Sp.zoo</v>
          </cell>
          <cell r="K77" t="str">
            <v xml:space="preserve">A modern logistics warehouse, constructed in 2007 and accommodating a total area of 17,536 sq m. The building is of concrete frame and steel frame construction with grid line spacing of 12m x 24m. Slab uniform spread load is 5T per sq m. The minimum eaves height is 10 m and the warehouse has 30 loading bays plus 3 access gates.  </v>
          </cell>
          <cell r="L77">
            <v>2007</v>
          </cell>
          <cell r="M77">
            <v>32</v>
          </cell>
          <cell r="N77">
            <v>547.74374999999998</v>
          </cell>
          <cell r="O77">
            <v>10</v>
          </cell>
          <cell r="P77" t="str">
            <v>Yes</v>
          </cell>
          <cell r="Q77" t="str">
            <v>Freehold</v>
          </cell>
          <cell r="R77">
            <v>0</v>
          </cell>
          <cell r="S77">
            <v>36773</v>
          </cell>
          <cell r="T77">
            <v>0.47664862806950747</v>
          </cell>
          <cell r="V77" t="str">
            <v>Located in the southern part of Gdańsk which has good transport access to the German and Slovakian borders. The surrounding area is predominantly of commercial and industrial use. The site is within a 5 minutes drive from the S6/E28 Tri-City ring road (part of the planned A1 motorway).</v>
          </cell>
          <cell r="W77" t="str">
            <v>A modern logistics warehouse located in the southern part of Gdańsk which has good transport access to the German and Slovakian borders. The surrounding area is predominantly of commercial and industrial use. The site is within a 5 minutes drive from the S6/E28 Tri-City ring road (part of the planned A1 motorway).</v>
          </cell>
          <cell r="Y77" t="str">
            <v>Euro</v>
          </cell>
          <cell r="Z77" t="str">
            <v>€</v>
          </cell>
          <cell r="AA77" t="str">
            <v>Land &amp; Buildings</v>
          </cell>
          <cell r="AB77" t="str">
            <v>Solid Logistics Sp. Z.o.o</v>
          </cell>
          <cell r="AC77" t="str">
            <v>3PL/Warehousing/Transportation</v>
          </cell>
          <cell r="AD77">
            <v>8743</v>
          </cell>
          <cell r="AE77">
            <v>39417</v>
          </cell>
          <cell r="AF77">
            <v>40512</v>
          </cell>
          <cell r="AG77">
            <v>40512</v>
          </cell>
          <cell r="AH77">
            <v>0.16700889801505817</v>
          </cell>
          <cell r="AI77">
            <v>0.16700889801505817</v>
          </cell>
          <cell r="AJ77">
            <v>404388</v>
          </cell>
          <cell r="AK77">
            <v>46.25277364748942</v>
          </cell>
          <cell r="AL77">
            <v>0</v>
          </cell>
          <cell r="AM77">
            <v>0</v>
          </cell>
          <cell r="AO77" t="str">
            <v>Graal S.A.</v>
          </cell>
          <cell r="AP77" t="str">
            <v>Food</v>
          </cell>
          <cell r="AQ77">
            <v>6207.2</v>
          </cell>
          <cell r="AR77">
            <v>39462</v>
          </cell>
          <cell r="AS77">
            <v>40755</v>
          </cell>
          <cell r="AT77">
            <v>40755</v>
          </cell>
          <cell r="AU77">
            <v>0.83230663928815884</v>
          </cell>
          <cell r="AV77">
            <v>0.83230663928815884</v>
          </cell>
          <cell r="AW77">
            <v>277680</v>
          </cell>
          <cell r="AX77">
            <v>44.735146281737336</v>
          </cell>
          <cell r="AY77">
            <v>0</v>
          </cell>
          <cell r="AZ77">
            <v>0</v>
          </cell>
          <cell r="BB77" t="str">
            <v>Dovista Polska Holding Sp z o.o.</v>
          </cell>
          <cell r="BC77" t="str">
            <v>Building Supplies</v>
          </cell>
          <cell r="BD77">
            <v>2577.6</v>
          </cell>
          <cell r="BE77">
            <v>40148</v>
          </cell>
          <cell r="BF77">
            <v>40877</v>
          </cell>
          <cell r="BG77">
            <v>40877</v>
          </cell>
          <cell r="BH77">
            <v>1.1663244353182751</v>
          </cell>
          <cell r="BI77">
            <v>1.1663244353182751</v>
          </cell>
          <cell r="BJ77">
            <v>105168</v>
          </cell>
          <cell r="BK77">
            <v>40.800744878957168</v>
          </cell>
          <cell r="BL77">
            <v>0</v>
          </cell>
          <cell r="BM77">
            <v>0</v>
          </cell>
          <cell r="BO77">
            <v>0</v>
          </cell>
          <cell r="BQ77">
            <v>0</v>
          </cell>
          <cell r="BR77">
            <v>0</v>
          </cell>
          <cell r="BS77">
            <v>0</v>
          </cell>
          <cell r="BT77">
            <v>0</v>
          </cell>
          <cell r="BU77">
            <v>0</v>
          </cell>
          <cell r="BV77">
            <v>0</v>
          </cell>
          <cell r="BW77">
            <v>0</v>
          </cell>
          <cell r="BX77">
            <v>0</v>
          </cell>
          <cell r="BY77">
            <v>0</v>
          </cell>
          <cell r="BZ77">
            <v>0</v>
          </cell>
          <cell r="CB77">
            <v>0</v>
          </cell>
          <cell r="CD77">
            <v>0</v>
          </cell>
          <cell r="CE77">
            <v>0</v>
          </cell>
          <cell r="CF77">
            <v>0</v>
          </cell>
          <cell r="CG77">
            <v>0</v>
          </cell>
          <cell r="CH77">
            <v>0</v>
          </cell>
          <cell r="CI77">
            <v>0</v>
          </cell>
          <cell r="CJ77">
            <v>0</v>
          </cell>
          <cell r="CK77">
            <v>0</v>
          </cell>
          <cell r="CL77">
            <v>0</v>
          </cell>
          <cell r="CM77">
            <v>0</v>
          </cell>
          <cell r="CO77">
            <v>0</v>
          </cell>
          <cell r="CQ77">
            <v>0</v>
          </cell>
          <cell r="CR77">
            <v>0</v>
          </cell>
          <cell r="CS77">
            <v>0</v>
          </cell>
          <cell r="CT77">
            <v>0</v>
          </cell>
          <cell r="CU77">
            <v>0</v>
          </cell>
          <cell r="CV77">
            <v>0</v>
          </cell>
          <cell r="CW77">
            <v>0</v>
          </cell>
          <cell r="CX77">
            <v>0</v>
          </cell>
          <cell r="CY77">
            <v>0</v>
          </cell>
          <cell r="CZ77">
            <v>0</v>
          </cell>
          <cell r="DB77">
            <v>0</v>
          </cell>
          <cell r="DD77">
            <v>0</v>
          </cell>
          <cell r="DE77">
            <v>0</v>
          </cell>
          <cell r="DF77">
            <v>0</v>
          </cell>
          <cell r="DG77">
            <v>0</v>
          </cell>
          <cell r="DH77">
            <v>0</v>
          </cell>
          <cell r="DI77">
            <v>0</v>
          </cell>
          <cell r="DJ77">
            <v>0</v>
          </cell>
          <cell r="DK77">
            <v>0</v>
          </cell>
          <cell r="DL77">
            <v>0</v>
          </cell>
          <cell r="DM77">
            <v>0</v>
          </cell>
          <cell r="DO77">
            <v>0</v>
          </cell>
          <cell r="DQ77">
            <v>0</v>
          </cell>
          <cell r="DR77">
            <v>0</v>
          </cell>
          <cell r="DS77">
            <v>0</v>
          </cell>
          <cell r="DT77">
            <v>0</v>
          </cell>
          <cell r="DU77">
            <v>0</v>
          </cell>
          <cell r="DV77">
            <v>0</v>
          </cell>
          <cell r="DW77">
            <v>0</v>
          </cell>
          <cell r="DX77">
            <v>0</v>
          </cell>
          <cell r="DY77">
            <v>0</v>
          </cell>
          <cell r="DZ77">
            <v>0</v>
          </cell>
          <cell r="EB77">
            <v>0</v>
          </cell>
          <cell r="ED77">
            <v>0</v>
          </cell>
          <cell r="EE77">
            <v>0</v>
          </cell>
          <cell r="EF77">
            <v>0</v>
          </cell>
          <cell r="EG77">
            <v>0</v>
          </cell>
          <cell r="EH77">
            <v>0</v>
          </cell>
          <cell r="EI77">
            <v>0</v>
          </cell>
          <cell r="EJ77">
            <v>0</v>
          </cell>
          <cell r="EK77">
            <v>0</v>
          </cell>
          <cell r="EL77">
            <v>0</v>
          </cell>
          <cell r="EM77">
            <v>0</v>
          </cell>
          <cell r="EN77">
            <v>0</v>
          </cell>
          <cell r="EO77">
            <v>17527.8</v>
          </cell>
          <cell r="EP77">
            <v>787236</v>
          </cell>
          <cell r="EQ77">
            <v>787236</v>
          </cell>
          <cell r="ER77">
            <v>0.53517790098725371</v>
          </cell>
          <cell r="ES77">
            <v>0.53517790098725371</v>
          </cell>
          <cell r="ET77" t="str">
            <v>Part let to Solid Logistics for a term of 3 years 9 months from 1  December 2007, part let to Dovista for 2 years from 1 December 2009 and part let to Graal for a term of 3 years 6 months from 15 January 2008.</v>
          </cell>
          <cell r="EU77">
            <v>0</v>
          </cell>
          <cell r="EW77" t="str">
            <v>Warehouse</v>
          </cell>
          <cell r="EX77">
            <v>13715.8</v>
          </cell>
          <cell r="EY77">
            <v>39.599999999999994</v>
          </cell>
          <cell r="EZ77">
            <v>543145.67999999993</v>
          </cell>
          <cell r="FB77" t="str">
            <v>Warehouse</v>
          </cell>
          <cell r="FC77">
            <v>3447.6</v>
          </cell>
          <cell r="FD77">
            <v>40.799999999999997</v>
          </cell>
          <cell r="FE77">
            <v>140662.07999999999</v>
          </cell>
          <cell r="FG77" t="str">
            <v>Office</v>
          </cell>
          <cell r="FH77">
            <v>364.4</v>
          </cell>
          <cell r="FI77">
            <v>102</v>
          </cell>
          <cell r="FJ77">
            <v>37168.799999999996</v>
          </cell>
          <cell r="FL77">
            <v>0</v>
          </cell>
          <cell r="FO77">
            <v>0</v>
          </cell>
          <cell r="FQ77">
            <v>0</v>
          </cell>
          <cell r="FT77">
            <v>0</v>
          </cell>
          <cell r="FV77">
            <v>17527.8</v>
          </cell>
          <cell r="FW77">
            <v>41.133342461689431</v>
          </cell>
          <cell r="FX77">
            <v>720977</v>
          </cell>
          <cell r="FY77">
            <v>720977</v>
          </cell>
          <cell r="FZ77">
            <v>-8.4166628558653311E-2</v>
          </cell>
          <cell r="GB77">
            <v>7872.3600000000006</v>
          </cell>
          <cell r="GC77">
            <v>0.01</v>
          </cell>
          <cell r="GD77">
            <v>0</v>
          </cell>
          <cell r="GE77">
            <v>0</v>
          </cell>
          <cell r="GF77">
            <v>0</v>
          </cell>
          <cell r="GG77">
            <v>0</v>
          </cell>
          <cell r="GH77">
            <v>0</v>
          </cell>
          <cell r="GI77">
            <v>0</v>
          </cell>
          <cell r="GJ77">
            <v>0</v>
          </cell>
          <cell r="GK77">
            <v>0</v>
          </cell>
          <cell r="GL77">
            <v>0</v>
          </cell>
          <cell r="GM77">
            <v>0</v>
          </cell>
          <cell r="GN77">
            <v>7872</v>
          </cell>
          <cell r="GO77">
            <v>9.9995427038397627E-3</v>
          </cell>
          <cell r="GP77">
            <v>7872</v>
          </cell>
          <cell r="GR77">
            <v>40359</v>
          </cell>
          <cell r="GS77">
            <v>786648</v>
          </cell>
          <cell r="GT77">
            <v>778782</v>
          </cell>
          <cell r="GU77">
            <v>720977</v>
          </cell>
          <cell r="GV77">
            <v>10.229800000000001</v>
          </cell>
          <cell r="GW77">
            <v>9.3757999999999999</v>
          </cell>
          <cell r="GX77">
            <v>8.85</v>
          </cell>
          <cell r="GY77">
            <v>7610000</v>
          </cell>
          <cell r="GZ77">
            <v>1.4999999999999999E-2</v>
          </cell>
          <cell r="HA77">
            <v>7500000</v>
          </cell>
          <cell r="HC77">
            <v>40451</v>
          </cell>
          <cell r="HD77">
            <v>787236</v>
          </cell>
          <cell r="HE77">
            <v>779364</v>
          </cell>
          <cell r="HF77">
            <v>720977</v>
          </cell>
          <cell r="HG77">
            <v>9.972900000000001</v>
          </cell>
          <cell r="HH77">
            <v>9.1334999999999997</v>
          </cell>
          <cell r="HI77">
            <v>8.85</v>
          </cell>
          <cell r="HJ77">
            <v>7820000</v>
          </cell>
          <cell r="HK77">
            <v>1.4999999999999999E-2</v>
          </cell>
          <cell r="HL77">
            <v>7700000</v>
          </cell>
          <cell r="HN77">
            <v>1710000</v>
          </cell>
          <cell r="HO77">
            <v>46.501509259511053</v>
          </cell>
          <cell r="HP77">
            <v>6110000</v>
          </cell>
          <cell r="HQ77">
            <v>39722</v>
          </cell>
          <cell r="HR77" t="str">
            <v xml:space="preserve">A fully let logistics warehouse with an unexpired term to expiry of 0.54 years. Over rented by 8.3%.  6 month expiry void and 3 months rent-free. </v>
          </cell>
          <cell r="HT77" t="str">
            <v>photoGdansk4.jpg</v>
          </cell>
          <cell r="HU77" t="str">
            <v>.jpg</v>
          </cell>
          <cell r="HV77" t="str">
            <v>Gdansk4</v>
          </cell>
          <cell r="HW77" t="str">
            <v>planGdansk.jpg</v>
          </cell>
          <cell r="HX77" t="str">
            <v>.jpg</v>
          </cell>
          <cell r="HY77" t="str">
            <v>Gdansk</v>
          </cell>
          <cell r="IB77">
            <v>9940000</v>
          </cell>
          <cell r="IC77">
            <v>9940000</v>
          </cell>
          <cell r="ID77">
            <v>9940000</v>
          </cell>
          <cell r="IE77">
            <v>8320000</v>
          </cell>
          <cell r="IF77">
            <v>7820000</v>
          </cell>
        </row>
        <row r="78">
          <cell r="A78">
            <v>58</v>
          </cell>
          <cell r="B78" t="str">
            <v>58, Poland, Gdansk Dist.Ctr. #5</v>
          </cell>
          <cell r="C78" t="str">
            <v>gda00105</v>
          </cell>
          <cell r="D78" t="str">
            <v>Gdansk Dist.Ctr. #5</v>
          </cell>
          <cell r="E78" t="str">
            <v>ul. Bysewska 18</v>
          </cell>
          <cell r="F78" t="str">
            <v>Gdańsk</v>
          </cell>
          <cell r="G78" t="str">
            <v>80-298</v>
          </cell>
          <cell r="H78" t="str">
            <v>Poland</v>
          </cell>
          <cell r="I78" t="str">
            <v>pl084</v>
          </cell>
          <cell r="J78" t="str">
            <v>ProLogis Poland LVI Sp. z o.o.</v>
          </cell>
          <cell r="K78" t="str">
            <v xml:space="preserve">A modern logistics warehouse, constructed in 2008 and accommodating a total area of 19,557 sq m. The building is of concrete frame and steel frame construction with grid line spacing of 12m x 24m. Slab uniform spread load is 5T per sq m. The minimum eaves height is 10 m and the warehouse has 28 loading bays plus 2 access gates.  </v>
          </cell>
          <cell r="L78">
            <v>2008</v>
          </cell>
          <cell r="M78">
            <v>31</v>
          </cell>
          <cell r="N78">
            <v>635.51612903225805</v>
          </cell>
          <cell r="O78">
            <v>10</v>
          </cell>
          <cell r="P78" t="str">
            <v>Yes</v>
          </cell>
          <cell r="Q78" t="str">
            <v>Freehold</v>
          </cell>
          <cell r="R78">
            <v>0</v>
          </cell>
          <cell r="S78">
            <v>49159</v>
          </cell>
          <cell r="T78">
            <v>0.40076079659879166</v>
          </cell>
          <cell r="V78" t="str">
            <v>Located in the southern part of Gdańsk which has good transport access to the German and Slovakian borders. The surrounding area is predominantly of commercial and industrial use. The site is within a 5 minutes drive from the S6/E28 Tri-City ring road (part of the planned A1 motorway).</v>
          </cell>
          <cell r="W78" t="str">
            <v>A modern logistics warehouse located in the southern part of Gdańsk which has good transport access to the German and Slovakian borders. The surrounding area is predominantly of commercial and industrial use. The site is within a 5 minutes drive from the S6/E28 Tri-City ring road (part of the planned A1 motorway).</v>
          </cell>
          <cell r="Y78" t="str">
            <v>Euro</v>
          </cell>
          <cell r="Z78" t="str">
            <v>€</v>
          </cell>
          <cell r="AA78" t="str">
            <v>Land &amp; Buildings</v>
          </cell>
          <cell r="AB78" t="str">
            <v>Leroy Merlin Polska Sp z o.o.</v>
          </cell>
          <cell r="AC78" t="str">
            <v>Wholesale/Distributor</v>
          </cell>
          <cell r="AD78">
            <v>3922</v>
          </cell>
          <cell r="AE78">
            <v>39753</v>
          </cell>
          <cell r="AF78">
            <v>43404</v>
          </cell>
          <cell r="AG78">
            <v>43404</v>
          </cell>
          <cell r="AH78">
            <v>8.084873374401095</v>
          </cell>
          <cell r="AI78">
            <v>8.084873374401095</v>
          </cell>
          <cell r="AJ78">
            <v>177552</v>
          </cell>
          <cell r="AK78">
            <v>45.27078021417644</v>
          </cell>
          <cell r="AL78">
            <v>0</v>
          </cell>
          <cell r="AM78">
            <v>0</v>
          </cell>
          <cell r="AO78" t="str">
            <v>Hellmann Worldwide Logistics Sp z o.o.</v>
          </cell>
          <cell r="AP78" t="str">
            <v>3PL/Warehousing/Transportation</v>
          </cell>
          <cell r="AQ78">
            <v>4063</v>
          </cell>
          <cell r="AR78">
            <v>39769</v>
          </cell>
          <cell r="AS78">
            <v>40863</v>
          </cell>
          <cell r="AT78">
            <v>40863</v>
          </cell>
          <cell r="AU78">
            <v>1.1279945242984257</v>
          </cell>
          <cell r="AV78">
            <v>1.1279945242984257</v>
          </cell>
          <cell r="AW78">
            <v>108828</v>
          </cell>
          <cell r="AX78">
            <v>26.785134137336943</v>
          </cell>
          <cell r="AY78">
            <v>0</v>
          </cell>
          <cell r="AZ78">
            <v>0</v>
          </cell>
          <cell r="BB78" t="str">
            <v>Dr Oetker Polska Sp z o.o.</v>
          </cell>
          <cell r="BC78" t="str">
            <v>Food</v>
          </cell>
          <cell r="BD78">
            <v>5878</v>
          </cell>
          <cell r="BE78">
            <v>39814</v>
          </cell>
          <cell r="BF78">
            <v>41639</v>
          </cell>
          <cell r="BG78">
            <v>41639</v>
          </cell>
          <cell r="BH78">
            <v>3.2525667351129361</v>
          </cell>
          <cell r="BI78">
            <v>3.2525667351129361</v>
          </cell>
          <cell r="BJ78">
            <v>258420</v>
          </cell>
          <cell r="BK78">
            <v>43.963933310649878</v>
          </cell>
          <cell r="BL78">
            <v>0</v>
          </cell>
          <cell r="BM78">
            <v>0</v>
          </cell>
          <cell r="BO78" t="str">
            <v>Stapless Polska Sp z o.o.</v>
          </cell>
          <cell r="BP78" t="str">
            <v>Wholesale/Distributor</v>
          </cell>
          <cell r="BQ78">
            <v>5838</v>
          </cell>
          <cell r="BR78">
            <v>40087</v>
          </cell>
          <cell r="BS78">
            <v>41912</v>
          </cell>
          <cell r="BT78">
            <v>41183</v>
          </cell>
          <cell r="BU78">
            <v>4</v>
          </cell>
          <cell r="BV78">
            <v>2.0041067761806981</v>
          </cell>
          <cell r="BW78">
            <v>248820</v>
          </cell>
          <cell r="BX78">
            <v>42.6207605344296</v>
          </cell>
          <cell r="BY78">
            <v>0</v>
          </cell>
          <cell r="BZ78">
            <v>0</v>
          </cell>
          <cell r="CB78">
            <v>0</v>
          </cell>
          <cell r="CD78">
            <v>0</v>
          </cell>
          <cell r="CE78">
            <v>0</v>
          </cell>
          <cell r="CF78">
            <v>0</v>
          </cell>
          <cell r="CG78">
            <v>0</v>
          </cell>
          <cell r="CH78">
            <v>0</v>
          </cell>
          <cell r="CI78">
            <v>0</v>
          </cell>
          <cell r="CJ78">
            <v>0</v>
          </cell>
          <cell r="CK78">
            <v>0</v>
          </cell>
          <cell r="CL78">
            <v>0</v>
          </cell>
          <cell r="CM78">
            <v>0</v>
          </cell>
          <cell r="CO78">
            <v>0</v>
          </cell>
          <cell r="CQ78">
            <v>0</v>
          </cell>
          <cell r="CR78">
            <v>0</v>
          </cell>
          <cell r="CS78">
            <v>0</v>
          </cell>
          <cell r="CT78">
            <v>0</v>
          </cell>
          <cell r="CU78">
            <v>0</v>
          </cell>
          <cell r="CV78">
            <v>0</v>
          </cell>
          <cell r="CW78">
            <v>0</v>
          </cell>
          <cell r="CX78">
            <v>0</v>
          </cell>
          <cell r="CY78">
            <v>0</v>
          </cell>
          <cell r="CZ78">
            <v>0</v>
          </cell>
          <cell r="DB78">
            <v>0</v>
          </cell>
          <cell r="DD78">
            <v>0</v>
          </cell>
          <cell r="DE78">
            <v>0</v>
          </cell>
          <cell r="DF78">
            <v>0</v>
          </cell>
          <cell r="DG78">
            <v>0</v>
          </cell>
          <cell r="DH78">
            <v>0</v>
          </cell>
          <cell r="DI78">
            <v>0</v>
          </cell>
          <cell r="DJ78">
            <v>0</v>
          </cell>
          <cell r="DK78">
            <v>0</v>
          </cell>
          <cell r="DL78">
            <v>0</v>
          </cell>
          <cell r="DM78">
            <v>0</v>
          </cell>
          <cell r="DO78">
            <v>0</v>
          </cell>
          <cell r="DQ78">
            <v>0</v>
          </cell>
          <cell r="DR78">
            <v>0</v>
          </cell>
          <cell r="DS78">
            <v>0</v>
          </cell>
          <cell r="DT78">
            <v>0</v>
          </cell>
          <cell r="DU78">
            <v>0</v>
          </cell>
          <cell r="DV78">
            <v>0</v>
          </cell>
          <cell r="DW78">
            <v>0</v>
          </cell>
          <cell r="DX78">
            <v>0</v>
          </cell>
          <cell r="DY78">
            <v>0</v>
          </cell>
          <cell r="DZ78">
            <v>0</v>
          </cell>
          <cell r="EB78">
            <v>0</v>
          </cell>
          <cell r="ED78">
            <v>0</v>
          </cell>
          <cell r="EE78">
            <v>0</v>
          </cell>
          <cell r="EF78">
            <v>0</v>
          </cell>
          <cell r="EG78">
            <v>0</v>
          </cell>
          <cell r="EH78">
            <v>0</v>
          </cell>
          <cell r="EI78">
            <v>0</v>
          </cell>
          <cell r="EJ78">
            <v>0</v>
          </cell>
          <cell r="EK78">
            <v>0</v>
          </cell>
          <cell r="EL78">
            <v>0</v>
          </cell>
          <cell r="EM78">
            <v>0</v>
          </cell>
          <cell r="EN78">
            <v>0</v>
          </cell>
          <cell r="EO78">
            <v>19701</v>
          </cell>
          <cell r="EP78">
            <v>793620</v>
          </cell>
          <cell r="EQ78">
            <v>793620</v>
          </cell>
          <cell r="ER78">
            <v>4.2766703474583521</v>
          </cell>
          <cell r="ES78">
            <v>3.6509071963901847</v>
          </cell>
          <cell r="ET78" t="str">
            <v>Part let to Leroy-Merlin Polska for a term of 10 years from 1 November 2008, part let to Hellman Worldwide Logistics for a term of 3 years from 17 November 2008, part let to Dr Oetker for a term of 5 years from 1 January 2009 and part let to Stapless Polska for 5 years from 1 October 2009 with a break option as at 1 October 2012.</v>
          </cell>
          <cell r="EU78">
            <v>0</v>
          </cell>
          <cell r="EW78" t="str">
            <v>Warehouse</v>
          </cell>
          <cell r="EX78">
            <v>11071</v>
          </cell>
          <cell r="EY78">
            <v>39.599999999999994</v>
          </cell>
          <cell r="EZ78">
            <v>438411.59999999992</v>
          </cell>
          <cell r="FB78" t="str">
            <v>Warehouse</v>
          </cell>
          <cell r="FC78">
            <v>7514</v>
          </cell>
          <cell r="FD78">
            <v>40.799999999999997</v>
          </cell>
          <cell r="FE78">
            <v>306571.19999999995</v>
          </cell>
          <cell r="FG78" t="str">
            <v>Office</v>
          </cell>
          <cell r="FH78">
            <v>1116</v>
          </cell>
          <cell r="FI78">
            <v>102</v>
          </cell>
          <cell r="FJ78">
            <v>113832</v>
          </cell>
          <cell r="FL78">
            <v>0</v>
          </cell>
          <cell r="FO78">
            <v>0</v>
          </cell>
          <cell r="FQ78">
            <v>0</v>
          </cell>
          <cell r="FT78">
            <v>0</v>
          </cell>
          <cell r="FV78">
            <v>19701</v>
          </cell>
          <cell r="FW78">
            <v>43.592457235673315</v>
          </cell>
          <cell r="FX78">
            <v>858815</v>
          </cell>
          <cell r="FY78">
            <v>858815</v>
          </cell>
          <cell r="FZ78">
            <v>8.2148887376830224E-2</v>
          </cell>
          <cell r="GB78">
            <v>7936.2</v>
          </cell>
          <cell r="GC78">
            <v>0.01</v>
          </cell>
          <cell r="GD78">
            <v>0</v>
          </cell>
          <cell r="GE78">
            <v>0</v>
          </cell>
          <cell r="GF78">
            <v>0</v>
          </cell>
          <cell r="GG78">
            <v>0</v>
          </cell>
          <cell r="GH78">
            <v>0</v>
          </cell>
          <cell r="GI78">
            <v>0</v>
          </cell>
          <cell r="GJ78">
            <v>0</v>
          </cell>
          <cell r="GK78">
            <v>0</v>
          </cell>
          <cell r="GL78">
            <v>0</v>
          </cell>
          <cell r="GM78">
            <v>0</v>
          </cell>
          <cell r="GN78">
            <v>7936</v>
          </cell>
          <cell r="GO78">
            <v>9.9997479902220205E-3</v>
          </cell>
          <cell r="GP78">
            <v>7936</v>
          </cell>
          <cell r="GR78">
            <v>40359</v>
          </cell>
          <cell r="GS78">
            <v>877764</v>
          </cell>
          <cell r="GT78">
            <v>868986</v>
          </cell>
          <cell r="GU78">
            <v>858815</v>
          </cell>
          <cell r="GV78">
            <v>9.0114999999999998</v>
          </cell>
          <cell r="GW78">
            <v>8.8170000000000002</v>
          </cell>
          <cell r="GX78">
            <v>8.5705000000000009</v>
          </cell>
          <cell r="GY78">
            <v>9640000</v>
          </cell>
          <cell r="GZ78">
            <v>1.4999999999999999E-2</v>
          </cell>
          <cell r="HA78">
            <v>9500000</v>
          </cell>
          <cell r="HC78">
            <v>40451</v>
          </cell>
          <cell r="HD78">
            <v>793620</v>
          </cell>
          <cell r="HE78">
            <v>785684</v>
          </cell>
          <cell r="HF78">
            <v>858815</v>
          </cell>
          <cell r="HG78">
            <v>8.1483000000000008</v>
          </cell>
          <cell r="HH78">
            <v>8.8176000000000005</v>
          </cell>
          <cell r="HI78">
            <v>8.5705000000000009</v>
          </cell>
          <cell r="HJ78">
            <v>9640000</v>
          </cell>
          <cell r="HK78">
            <v>1.4999999999999999E-2</v>
          </cell>
          <cell r="HL78">
            <v>9500000</v>
          </cell>
          <cell r="HN78">
            <v>2150000</v>
          </cell>
          <cell r="HO78">
            <v>43.735633352997418</v>
          </cell>
          <cell r="HP78">
            <v>7490000</v>
          </cell>
          <cell r="HQ78">
            <v>39753</v>
          </cell>
          <cell r="HR78" t="str">
            <v xml:space="preserve">A fully let logistics warehouse with an unexpired term to expiry of 4.28 years.  1 to 6 month expiry void and 3 months rent-free. </v>
          </cell>
          <cell r="HT78" t="str">
            <v>photoGdansk5.jpg</v>
          </cell>
          <cell r="HU78" t="str">
            <v>.jpg</v>
          </cell>
          <cell r="HV78" t="str">
            <v>Gdansk5</v>
          </cell>
          <cell r="HW78" t="str">
            <v>planGdansk.jpg</v>
          </cell>
          <cell r="HX78" t="str">
            <v>.jpg</v>
          </cell>
          <cell r="HY78" t="str">
            <v>Gdansk</v>
          </cell>
          <cell r="IB78">
            <v>11430000</v>
          </cell>
          <cell r="IC78">
            <v>11430000</v>
          </cell>
          <cell r="ID78">
            <v>11430000</v>
          </cell>
          <cell r="IE78">
            <v>10050000</v>
          </cell>
          <cell r="IF78">
            <v>9640000</v>
          </cell>
        </row>
        <row r="79">
          <cell r="A79">
            <v>59</v>
          </cell>
          <cell r="B79" t="str">
            <v>59, Poland, Poznan II Dist.Ctr. #3</v>
          </cell>
          <cell r="C79" t="str">
            <v>wrw00603</v>
          </cell>
          <cell r="D79" t="str">
            <v>Poznan II Dist.Ctr. #3</v>
          </cell>
          <cell r="E79" t="str">
            <v>ul. Za Motelem 2C</v>
          </cell>
          <cell r="F79" t="str">
            <v>Sady, Tarnowo Podgórne</v>
          </cell>
          <cell r="G79" t="str">
            <v>62-080</v>
          </cell>
          <cell r="H79" t="str">
            <v>Poland</v>
          </cell>
          <cell r="I79" t="str">
            <v>pl075</v>
          </cell>
          <cell r="J79" t="str">
            <v>ProLogis Poland XLVII Sp Zoo</v>
          </cell>
          <cell r="K79" t="str">
            <v>A 2005 purpose built distribution center accommodating 15,169 sq m of warehousing and office built to a high specification. The building is of concrete and steel frame construction with a clear eaves height of 10m. There are 24 loading docks and the warehouse is fitted with a sprinkler system.</v>
          </cell>
          <cell r="L79">
            <v>2005</v>
          </cell>
          <cell r="M79">
            <v>24</v>
          </cell>
          <cell r="N79">
            <v>631.25</v>
          </cell>
          <cell r="O79">
            <v>10</v>
          </cell>
          <cell r="P79" t="str">
            <v>Yes</v>
          </cell>
          <cell r="Q79" t="str">
            <v>Freehold</v>
          </cell>
          <cell r="R79">
            <v>0</v>
          </cell>
          <cell r="S79">
            <v>37667</v>
          </cell>
          <cell r="T79">
            <v>0.4022088300103539</v>
          </cell>
          <cell r="V79" t="str">
            <v>Part of The ProLogis Park Poznan II, situated approximately 10 km to the west of Poznan city centre directly to the E30. In the vicinity of existing ProLogis Park Poznan I.</v>
          </cell>
          <cell r="W79" t="str">
            <v>A purpose built distribution centre forming part of The ProLogis Park Poznan II, situated approximately 10 km to the west of Poznan city centre directly to the E30. In the vicinity of existing ProLogis Park Poznan I.</v>
          </cell>
          <cell r="Y79" t="str">
            <v>Euro</v>
          </cell>
          <cell r="Z79" t="str">
            <v>€</v>
          </cell>
          <cell r="AA79" t="str">
            <v>Land &amp; Buildings</v>
          </cell>
          <cell r="AB79" t="str">
            <v>FlexLink Engineering Polska Sp zoo</v>
          </cell>
          <cell r="AC79" t="str">
            <v>Automotive</v>
          </cell>
          <cell r="AD79">
            <v>4130</v>
          </cell>
          <cell r="AE79">
            <v>38852</v>
          </cell>
          <cell r="AF79">
            <v>40677</v>
          </cell>
          <cell r="AG79">
            <v>40677</v>
          </cell>
          <cell r="AH79">
            <v>0.61875427789185489</v>
          </cell>
          <cell r="AI79">
            <v>0.61875427789185489</v>
          </cell>
          <cell r="AJ79">
            <v>238584</v>
          </cell>
          <cell r="AK79">
            <v>57.768523002421304</v>
          </cell>
          <cell r="AL79">
            <v>0</v>
          </cell>
          <cell r="AM79">
            <v>29604</v>
          </cell>
          <cell r="AO79" t="str">
            <v>Sopro Polska Sp zoo</v>
          </cell>
          <cell r="AP79" t="str">
            <v>Chemicals</v>
          </cell>
          <cell r="AQ79">
            <v>3423</v>
          </cell>
          <cell r="AR79">
            <v>38838</v>
          </cell>
          <cell r="AS79">
            <v>40663</v>
          </cell>
          <cell r="AT79">
            <v>40663</v>
          </cell>
          <cell r="AU79">
            <v>0.58042436687200549</v>
          </cell>
          <cell r="AV79">
            <v>0.58042436687200549</v>
          </cell>
          <cell r="AW79">
            <v>191892</v>
          </cell>
          <cell r="AX79">
            <v>56.059596844872921</v>
          </cell>
          <cell r="AY79">
            <v>0</v>
          </cell>
          <cell r="AZ79">
            <v>0</v>
          </cell>
          <cell r="BB79" t="str">
            <v>FRESENIUS Medical Care Polska S.A.</v>
          </cell>
          <cell r="BC79" t="str">
            <v>Pharmaceuticals</v>
          </cell>
          <cell r="BD79">
            <v>2719</v>
          </cell>
          <cell r="BE79">
            <v>39730</v>
          </cell>
          <cell r="BF79">
            <v>41555</v>
          </cell>
          <cell r="BG79">
            <v>41555</v>
          </cell>
          <cell r="BH79">
            <v>3.0225872689938398</v>
          </cell>
          <cell r="BI79">
            <v>3.0225872689938398</v>
          </cell>
          <cell r="BJ79">
            <v>115728</v>
          </cell>
          <cell r="BK79">
            <v>42.562706877528505</v>
          </cell>
          <cell r="BL79">
            <v>0</v>
          </cell>
          <cell r="BM79">
            <v>0</v>
          </cell>
          <cell r="BO79" t="str">
            <v>Vacant</v>
          </cell>
          <cell r="BQ79">
            <v>2240</v>
          </cell>
          <cell r="BR79">
            <v>0</v>
          </cell>
          <cell r="BS79">
            <v>0</v>
          </cell>
          <cell r="BT79">
            <v>0</v>
          </cell>
          <cell r="BU79">
            <v>0</v>
          </cell>
          <cell r="BV79">
            <v>0</v>
          </cell>
          <cell r="BW79">
            <v>0</v>
          </cell>
          <cell r="BX79">
            <v>0</v>
          </cell>
          <cell r="BY79">
            <v>0</v>
          </cell>
          <cell r="BZ79">
            <v>0</v>
          </cell>
          <cell r="CB79" t="str">
            <v>Vacant</v>
          </cell>
          <cell r="CD79">
            <v>2638</v>
          </cell>
          <cell r="CE79">
            <v>0</v>
          </cell>
          <cell r="CF79">
            <v>0</v>
          </cell>
          <cell r="CG79">
            <v>0</v>
          </cell>
          <cell r="CH79">
            <v>0</v>
          </cell>
          <cell r="CI79">
            <v>0</v>
          </cell>
          <cell r="CJ79">
            <v>0</v>
          </cell>
          <cell r="CK79">
            <v>0</v>
          </cell>
          <cell r="CL79">
            <v>0</v>
          </cell>
          <cell r="CM79">
            <v>0</v>
          </cell>
          <cell r="CO79">
            <v>0</v>
          </cell>
          <cell r="CQ79">
            <v>0</v>
          </cell>
          <cell r="CR79">
            <v>0</v>
          </cell>
          <cell r="CS79">
            <v>0</v>
          </cell>
          <cell r="CT79">
            <v>0</v>
          </cell>
          <cell r="CU79">
            <v>0</v>
          </cell>
          <cell r="CV79">
            <v>0</v>
          </cell>
          <cell r="CW79">
            <v>0</v>
          </cell>
          <cell r="CX79">
            <v>0</v>
          </cell>
          <cell r="CY79">
            <v>0</v>
          </cell>
          <cell r="CZ79">
            <v>0</v>
          </cell>
          <cell r="DB79">
            <v>0</v>
          </cell>
          <cell r="DD79">
            <v>0</v>
          </cell>
          <cell r="DE79">
            <v>0</v>
          </cell>
          <cell r="DF79">
            <v>0</v>
          </cell>
          <cell r="DG79">
            <v>0</v>
          </cell>
          <cell r="DH79">
            <v>0</v>
          </cell>
          <cell r="DI79">
            <v>0</v>
          </cell>
          <cell r="DJ79">
            <v>0</v>
          </cell>
          <cell r="DK79">
            <v>0</v>
          </cell>
          <cell r="DL79">
            <v>0</v>
          </cell>
          <cell r="DM79">
            <v>0</v>
          </cell>
          <cell r="DO79">
            <v>0</v>
          </cell>
          <cell r="DQ79">
            <v>0</v>
          </cell>
          <cell r="DR79">
            <v>0</v>
          </cell>
          <cell r="DS79">
            <v>0</v>
          </cell>
          <cell r="DT79">
            <v>0</v>
          </cell>
          <cell r="DU79">
            <v>0</v>
          </cell>
          <cell r="DV79">
            <v>0</v>
          </cell>
          <cell r="DW79">
            <v>0</v>
          </cell>
          <cell r="DX79">
            <v>0</v>
          </cell>
          <cell r="DY79">
            <v>0</v>
          </cell>
          <cell r="DZ79">
            <v>0</v>
          </cell>
          <cell r="EB79">
            <v>0</v>
          </cell>
          <cell r="ED79">
            <v>0</v>
          </cell>
          <cell r="EE79">
            <v>0</v>
          </cell>
          <cell r="EF79">
            <v>0</v>
          </cell>
          <cell r="EG79">
            <v>0</v>
          </cell>
          <cell r="EH79">
            <v>0</v>
          </cell>
          <cell r="EI79">
            <v>0</v>
          </cell>
          <cell r="EJ79">
            <v>0</v>
          </cell>
          <cell r="EK79">
            <v>0</v>
          </cell>
          <cell r="EL79">
            <v>0</v>
          </cell>
          <cell r="EM79">
            <v>0</v>
          </cell>
          <cell r="EN79">
            <v>4878</v>
          </cell>
          <cell r="EO79">
            <v>15150</v>
          </cell>
          <cell r="EP79">
            <v>575808</v>
          </cell>
          <cell r="EQ79">
            <v>575808</v>
          </cell>
          <cell r="ER79">
            <v>1.1146048778670099</v>
          </cell>
          <cell r="ES79">
            <v>1.1146048778670099</v>
          </cell>
          <cell r="ET79" t="str">
            <v>Part let to FlexLinkEng Polska for 5 years from 15 May 2006, part let to Sopro Polska for 5 years from 1 May 2006 and part let to Fresenius for 5 years from 25 September 2008.</v>
          </cell>
          <cell r="EU79">
            <v>0</v>
          </cell>
          <cell r="EW79" t="str">
            <v>Warehouse</v>
          </cell>
          <cell r="EX79">
            <v>13388</v>
          </cell>
          <cell r="EY79">
            <v>39.599999999999994</v>
          </cell>
          <cell r="EZ79">
            <v>530164.79999999993</v>
          </cell>
          <cell r="FB79" t="str">
            <v>Office</v>
          </cell>
          <cell r="FC79">
            <v>1762</v>
          </cell>
          <cell r="FD79">
            <v>102</v>
          </cell>
          <cell r="FE79">
            <v>179724</v>
          </cell>
          <cell r="FG79">
            <v>0</v>
          </cell>
          <cell r="FJ79">
            <v>0</v>
          </cell>
          <cell r="FL79">
            <v>0</v>
          </cell>
          <cell r="FM79">
            <v>0</v>
          </cell>
          <cell r="FN79">
            <v>0</v>
          </cell>
          <cell r="FO79">
            <v>0</v>
          </cell>
          <cell r="FQ79">
            <v>0</v>
          </cell>
          <cell r="FR79">
            <v>0</v>
          </cell>
          <cell r="FS79">
            <v>0</v>
          </cell>
          <cell r="FT79">
            <v>0</v>
          </cell>
          <cell r="FV79">
            <v>15150</v>
          </cell>
          <cell r="FW79">
            <v>46.857293729372934</v>
          </cell>
          <cell r="FX79">
            <v>709888</v>
          </cell>
          <cell r="FY79">
            <v>709888</v>
          </cell>
          <cell r="FZ79">
            <v>0.23285539624319218</v>
          </cell>
          <cell r="GB79">
            <v>5758.08</v>
          </cell>
          <cell r="GC79">
            <v>0.01</v>
          </cell>
          <cell r="GD79">
            <v>0</v>
          </cell>
          <cell r="GE79">
            <v>0</v>
          </cell>
          <cell r="GF79">
            <v>0</v>
          </cell>
          <cell r="GG79">
            <v>0</v>
          </cell>
          <cell r="GH79">
            <v>0</v>
          </cell>
          <cell r="GI79">
            <v>0</v>
          </cell>
          <cell r="GJ79">
            <v>4878</v>
          </cell>
          <cell r="GK79">
            <v>8.4715738579526512E-3</v>
          </cell>
          <cell r="GL79">
            <v>0</v>
          </cell>
          <cell r="GM79">
            <v>0</v>
          </cell>
          <cell r="GN79">
            <v>10636</v>
          </cell>
          <cell r="GO79">
            <v>1.8471434922752029E-2</v>
          </cell>
          <cell r="GP79">
            <v>10636</v>
          </cell>
          <cell r="GR79">
            <v>40359</v>
          </cell>
          <cell r="GS79">
            <v>575808</v>
          </cell>
          <cell r="GT79">
            <v>565172</v>
          </cell>
          <cell r="GU79">
            <v>709888</v>
          </cell>
          <cell r="GV79">
            <v>7.327</v>
          </cell>
          <cell r="GW79">
            <v>9.0478000000000005</v>
          </cell>
          <cell r="GX79">
            <v>8.8792000000000009</v>
          </cell>
          <cell r="GY79">
            <v>7710000</v>
          </cell>
          <cell r="GZ79">
            <v>1.4999999999999999E-2</v>
          </cell>
          <cell r="HA79">
            <v>7600000</v>
          </cell>
          <cell r="HC79">
            <v>40451</v>
          </cell>
          <cell r="HD79">
            <v>575808</v>
          </cell>
          <cell r="HE79">
            <v>565172</v>
          </cell>
          <cell r="HF79">
            <v>709888</v>
          </cell>
          <cell r="HG79">
            <v>7.3273000000000001</v>
          </cell>
          <cell r="HH79">
            <v>9.0481999999999996</v>
          </cell>
          <cell r="HI79">
            <v>8.8792000000000009</v>
          </cell>
          <cell r="HJ79">
            <v>7710000</v>
          </cell>
          <cell r="HK79">
            <v>1.4999999999999999E-2</v>
          </cell>
          <cell r="HL79">
            <v>7600000</v>
          </cell>
          <cell r="HN79">
            <v>1800000</v>
          </cell>
          <cell r="HO79">
            <v>47.787187724002443</v>
          </cell>
          <cell r="HP79">
            <v>5910000</v>
          </cell>
          <cell r="HQ79">
            <v>39630</v>
          </cell>
          <cell r="HR79" t="str">
            <v>A modern multi let logistics warehouse  with a weighted average unexpired term of 1.11 years until lease expiry.  6 month expiry void with 3 months rent free.  3 month current void on vacant units. Wincanton in negotiations to take vacant area.  No change since Q2 2010.</v>
          </cell>
          <cell r="HT79" t="str">
            <v>photoPoznanII3.jpg</v>
          </cell>
          <cell r="HU79" t="str">
            <v>.jpg</v>
          </cell>
          <cell r="HV79" t="str">
            <v>PoznanII3</v>
          </cell>
          <cell r="HW79" t="str">
            <v>planPoznanII.jpg</v>
          </cell>
          <cell r="HX79" t="str">
            <v>.jpg</v>
          </cell>
          <cell r="HY79" t="str">
            <v>PoznanII</v>
          </cell>
          <cell r="IA79">
            <v>10810000</v>
          </cell>
          <cell r="IB79">
            <v>10810000</v>
          </cell>
          <cell r="IC79">
            <v>10810000</v>
          </cell>
          <cell r="ID79">
            <v>8680000</v>
          </cell>
          <cell r="IE79">
            <v>8680000</v>
          </cell>
          <cell r="IF79">
            <v>7710000</v>
          </cell>
        </row>
        <row r="80">
          <cell r="A80">
            <v>60</v>
          </cell>
          <cell r="B80" t="str">
            <v>60, Poland, Poznan II Dist.Ctr. #4</v>
          </cell>
          <cell r="C80" t="str">
            <v>wrw00604</v>
          </cell>
          <cell r="D80" t="str">
            <v>Poznan II Dist.Ctr. #4</v>
          </cell>
          <cell r="E80" t="str">
            <v>ul. Za Motelem 2d</v>
          </cell>
          <cell r="F80" t="str">
            <v>Tarnowo Podgórne</v>
          </cell>
          <cell r="G80" t="str">
            <v>62-080</v>
          </cell>
          <cell r="H80" t="str">
            <v>Poland</v>
          </cell>
          <cell r="I80" t="str">
            <v>pl093</v>
          </cell>
          <cell r="J80" t="str">
            <v>ProLogis Poland LXV Sp z o.o</v>
          </cell>
          <cell r="K80" t="str">
            <v>A 2006 purpose built distribution center accommodating 18,133 sq m of warehousing and office built to a high specification. The building is of concrete and steel frame construction with a clear eaves height of 10m. There are 28 loading docks and the warehouse is fitted with a sprinkler system.</v>
          </cell>
          <cell r="L80">
            <v>2006</v>
          </cell>
          <cell r="M80">
            <v>32</v>
          </cell>
          <cell r="N80">
            <v>572.890625</v>
          </cell>
          <cell r="O80">
            <v>10</v>
          </cell>
          <cell r="P80" t="str">
            <v>Yes</v>
          </cell>
          <cell r="Q80" t="str">
            <v>Freehold</v>
          </cell>
          <cell r="R80">
            <v>0</v>
          </cell>
          <cell r="S80">
            <v>48461</v>
          </cell>
          <cell r="T80">
            <v>0.37829388580508039</v>
          </cell>
          <cell r="V80" t="str">
            <v>Part of The ProLogis Park Poznan II, situated approximately 10 km to the west of Poznan city centre directly to the E30. In the vicinity of existing ProLogis Park Poznan I.</v>
          </cell>
          <cell r="W80" t="str">
            <v>A purpose built distribution centre forming part of The ProLogis Park Poznan II, situated approximately 10 km to the west of Poznan city centre directly to the E30. In the vicinity of existing ProLogis Park Poznan I.</v>
          </cell>
          <cell r="Y80" t="str">
            <v>Euro</v>
          </cell>
          <cell r="Z80" t="str">
            <v>€</v>
          </cell>
          <cell r="AA80" t="str">
            <v>Land &amp; Buildings</v>
          </cell>
          <cell r="AB80" t="str">
            <v>DSV Solutions Sp zoo</v>
          </cell>
          <cell r="AC80" t="str">
            <v>3PL/Warehousing/Transportation</v>
          </cell>
          <cell r="AD80">
            <v>12693.5</v>
          </cell>
          <cell r="AE80">
            <v>38930</v>
          </cell>
          <cell r="AF80">
            <v>40755</v>
          </cell>
          <cell r="AG80">
            <v>40755</v>
          </cell>
          <cell r="AH80">
            <v>0.83230663928815884</v>
          </cell>
          <cell r="AI80">
            <v>0.83230663928815884</v>
          </cell>
          <cell r="AJ80">
            <v>555564</v>
          </cell>
          <cell r="AK80">
            <v>43.767597589317369</v>
          </cell>
          <cell r="AL80">
            <v>0</v>
          </cell>
          <cell r="AM80">
            <v>4392</v>
          </cell>
          <cell r="AO80" t="str">
            <v>Solid Logistics Sp z o.o.</v>
          </cell>
          <cell r="AP80" t="str">
            <v>3PL/Warehousing/Transportation</v>
          </cell>
          <cell r="AQ80">
            <v>3600</v>
          </cell>
          <cell r="AR80">
            <v>39203</v>
          </cell>
          <cell r="AS80">
            <v>40482</v>
          </cell>
          <cell r="AT80">
            <v>40482</v>
          </cell>
          <cell r="AU80">
            <v>8.4873374401095145E-2</v>
          </cell>
          <cell r="AV80">
            <v>8.4873374401095145E-2</v>
          </cell>
          <cell r="AW80">
            <v>173868</v>
          </cell>
          <cell r="AX80">
            <v>48.296666666666667</v>
          </cell>
          <cell r="AY80">
            <v>0</v>
          </cell>
          <cell r="AZ80">
            <v>0</v>
          </cell>
          <cell r="BB80" t="str">
            <v>Vacant</v>
          </cell>
          <cell r="BD80">
            <v>1207.5</v>
          </cell>
          <cell r="BE80">
            <v>0</v>
          </cell>
          <cell r="BF80">
            <v>0</v>
          </cell>
          <cell r="BG80">
            <v>0</v>
          </cell>
          <cell r="BH80">
            <v>0</v>
          </cell>
          <cell r="BI80">
            <v>0</v>
          </cell>
          <cell r="BJ80">
            <v>0</v>
          </cell>
          <cell r="BK80">
            <v>0</v>
          </cell>
          <cell r="BL80">
            <v>0</v>
          </cell>
          <cell r="BM80">
            <v>0</v>
          </cell>
          <cell r="BO80" t="str">
            <v>DHL Supply Chain</v>
          </cell>
          <cell r="BQ80">
            <v>831.5</v>
          </cell>
          <cell r="BR80">
            <v>40359</v>
          </cell>
          <cell r="BS80">
            <v>40723</v>
          </cell>
          <cell r="BT80">
            <v>40723</v>
          </cell>
          <cell r="BU80">
            <v>0.74469541409993156</v>
          </cell>
          <cell r="BV80">
            <v>0.74469541409993156</v>
          </cell>
          <cell r="BW80">
            <v>41628</v>
          </cell>
          <cell r="BX80">
            <v>50.063740228502709</v>
          </cell>
          <cell r="BY80">
            <v>0</v>
          </cell>
          <cell r="BZ80">
            <v>0</v>
          </cell>
          <cell r="CB80">
            <v>0</v>
          </cell>
          <cell r="CD80">
            <v>0</v>
          </cell>
          <cell r="CE80">
            <v>0</v>
          </cell>
          <cell r="CF80">
            <v>0</v>
          </cell>
          <cell r="CG80">
            <v>0</v>
          </cell>
          <cell r="CH80">
            <v>0</v>
          </cell>
          <cell r="CI80">
            <v>0</v>
          </cell>
          <cell r="CJ80">
            <v>0</v>
          </cell>
          <cell r="CK80">
            <v>0</v>
          </cell>
          <cell r="CL80">
            <v>0</v>
          </cell>
          <cell r="CM80">
            <v>0</v>
          </cell>
          <cell r="CO80">
            <v>0</v>
          </cell>
          <cell r="CQ80">
            <v>0</v>
          </cell>
          <cell r="CR80">
            <v>0</v>
          </cell>
          <cell r="CS80">
            <v>0</v>
          </cell>
          <cell r="CT80">
            <v>0</v>
          </cell>
          <cell r="CU80">
            <v>0</v>
          </cell>
          <cell r="CV80">
            <v>0</v>
          </cell>
          <cell r="CW80">
            <v>0</v>
          </cell>
          <cell r="CX80">
            <v>0</v>
          </cell>
          <cell r="CY80">
            <v>0</v>
          </cell>
          <cell r="CZ80">
            <v>0</v>
          </cell>
          <cell r="DB80">
            <v>0</v>
          </cell>
          <cell r="DD80">
            <v>0</v>
          </cell>
          <cell r="DE80">
            <v>0</v>
          </cell>
          <cell r="DF80">
            <v>0</v>
          </cell>
          <cell r="DG80">
            <v>0</v>
          </cell>
          <cell r="DH80">
            <v>0</v>
          </cell>
          <cell r="DI80">
            <v>0</v>
          </cell>
          <cell r="DJ80">
            <v>0</v>
          </cell>
          <cell r="DK80">
            <v>0</v>
          </cell>
          <cell r="DL80">
            <v>0</v>
          </cell>
          <cell r="DM80">
            <v>0</v>
          </cell>
          <cell r="DO80">
            <v>0</v>
          </cell>
          <cell r="DQ80">
            <v>0</v>
          </cell>
          <cell r="DR80">
            <v>0</v>
          </cell>
          <cell r="DS80">
            <v>0</v>
          </cell>
          <cell r="DT80">
            <v>0</v>
          </cell>
          <cell r="DU80">
            <v>0</v>
          </cell>
          <cell r="DV80">
            <v>0</v>
          </cell>
          <cell r="DW80">
            <v>0</v>
          </cell>
          <cell r="DX80">
            <v>0</v>
          </cell>
          <cell r="DY80">
            <v>0</v>
          </cell>
          <cell r="DZ80">
            <v>0</v>
          </cell>
          <cell r="EB80">
            <v>0</v>
          </cell>
          <cell r="ED80">
            <v>0</v>
          </cell>
          <cell r="EE80">
            <v>0</v>
          </cell>
          <cell r="EF80">
            <v>0</v>
          </cell>
          <cell r="EG80">
            <v>0</v>
          </cell>
          <cell r="EH80">
            <v>0</v>
          </cell>
          <cell r="EI80">
            <v>0</v>
          </cell>
          <cell r="EJ80">
            <v>0</v>
          </cell>
          <cell r="EK80">
            <v>0</v>
          </cell>
          <cell r="EL80">
            <v>0</v>
          </cell>
          <cell r="EM80">
            <v>0</v>
          </cell>
          <cell r="EN80">
            <v>1207.5</v>
          </cell>
          <cell r="EO80">
            <v>18332.5</v>
          </cell>
          <cell r="EP80">
            <v>775452</v>
          </cell>
          <cell r="EQ80">
            <v>775452</v>
          </cell>
          <cell r="ER80">
            <v>0.65903632701476955</v>
          </cell>
          <cell r="ES80">
            <v>0.65903632701476955</v>
          </cell>
          <cell r="ET80" t="str">
            <v>Part let to DSV Solution Sp.z.o.o. for 5 years from 1 August 2006, part let to DHL for 1 year from 30 June 2010 and part let to Solid Logistics for 3 years 6 months from 1 May 2007.</v>
          </cell>
          <cell r="EU80">
            <v>0</v>
          </cell>
          <cell r="EW80" t="str">
            <v>Warehouse</v>
          </cell>
          <cell r="EX80">
            <v>11944</v>
          </cell>
          <cell r="EY80">
            <v>38.400000000000006</v>
          </cell>
          <cell r="EZ80">
            <v>458649.60000000009</v>
          </cell>
          <cell r="FB80" t="str">
            <v>Warehouse</v>
          </cell>
          <cell r="FC80">
            <v>5188</v>
          </cell>
          <cell r="FD80">
            <v>39.599999999999994</v>
          </cell>
          <cell r="FE80">
            <v>205444.79999999996</v>
          </cell>
          <cell r="FG80" t="str">
            <v>Office</v>
          </cell>
          <cell r="FH80">
            <v>1200.5</v>
          </cell>
          <cell r="FI80">
            <v>102</v>
          </cell>
          <cell r="FJ80">
            <v>122451</v>
          </cell>
          <cell r="FL80">
            <v>0</v>
          </cell>
          <cell r="FM80">
            <v>0</v>
          </cell>
          <cell r="FN80">
            <v>0</v>
          </cell>
          <cell r="FO80">
            <v>0</v>
          </cell>
          <cell r="FQ80">
            <v>0</v>
          </cell>
          <cell r="FR80">
            <v>0</v>
          </cell>
          <cell r="FS80">
            <v>0</v>
          </cell>
          <cell r="FT80">
            <v>0</v>
          </cell>
          <cell r="FV80">
            <v>18332.5</v>
          </cell>
          <cell r="FW80">
            <v>42.904459293604255</v>
          </cell>
          <cell r="FX80">
            <v>786546</v>
          </cell>
          <cell r="FY80">
            <v>786546</v>
          </cell>
          <cell r="FZ80">
            <v>1.4306494792714442E-2</v>
          </cell>
          <cell r="GB80">
            <v>7754.52</v>
          </cell>
          <cell r="GC80">
            <v>0.01</v>
          </cell>
          <cell r="GD80">
            <v>0</v>
          </cell>
          <cell r="GE80">
            <v>0</v>
          </cell>
          <cell r="GF80">
            <v>0</v>
          </cell>
          <cell r="GG80">
            <v>0</v>
          </cell>
          <cell r="GH80">
            <v>0</v>
          </cell>
          <cell r="GI80">
            <v>0</v>
          </cell>
          <cell r="GJ80">
            <v>1207.5</v>
          </cell>
          <cell r="GK80">
            <v>1.557156342365485E-3</v>
          </cell>
          <cell r="GL80">
            <v>0</v>
          </cell>
          <cell r="GM80">
            <v>0</v>
          </cell>
          <cell r="GN80">
            <v>8962</v>
          </cell>
          <cell r="GO80">
            <v>1.1557130550956087E-2</v>
          </cell>
          <cell r="GP80">
            <v>8962</v>
          </cell>
          <cell r="GR80">
            <v>40359</v>
          </cell>
          <cell r="GS80">
            <v>769920</v>
          </cell>
          <cell r="GT80">
            <v>761013</v>
          </cell>
          <cell r="GU80">
            <v>786546</v>
          </cell>
          <cell r="GV80">
            <v>8.9260000000000002</v>
          </cell>
          <cell r="GW80">
            <v>9.1191000000000013</v>
          </cell>
          <cell r="GX80">
            <v>8.8673999999999999</v>
          </cell>
          <cell r="GY80">
            <v>8530000</v>
          </cell>
          <cell r="GZ80">
            <v>1.4999999999999999E-2</v>
          </cell>
          <cell r="HA80">
            <v>8400000</v>
          </cell>
          <cell r="HC80">
            <v>40451</v>
          </cell>
          <cell r="HD80">
            <v>775452</v>
          </cell>
          <cell r="HE80">
            <v>766490</v>
          </cell>
          <cell r="HF80">
            <v>786546</v>
          </cell>
          <cell r="HG80">
            <v>8.9904000000000011</v>
          </cell>
          <cell r="HH80">
            <v>9.1192000000000011</v>
          </cell>
          <cell r="HI80">
            <v>8.8673999999999999</v>
          </cell>
          <cell r="HJ80">
            <v>8530000</v>
          </cell>
          <cell r="HK80">
            <v>1.4999999999999999E-2</v>
          </cell>
          <cell r="HL80">
            <v>8400000</v>
          </cell>
          <cell r="HN80">
            <v>1110000</v>
          </cell>
          <cell r="HO80">
            <v>22.905016404944181</v>
          </cell>
          <cell r="HP80">
            <v>7420000</v>
          </cell>
          <cell r="HQ80">
            <v>39479</v>
          </cell>
          <cell r="HR80" t="str">
            <v>A modern logistics warehouse with a weighted average unexpired term of 0.66 years.  DHL have reduced the floor space from 2,039 sq m to 832 sq m.  6 month expiry void with 3 months rent free. 9 month current void on vacant unit.  DHL rent has been indexed.</v>
          </cell>
          <cell r="HT80" t="str">
            <v>photoPoznanII4.jpg</v>
          </cell>
          <cell r="HU80" t="str">
            <v>.jpg</v>
          </cell>
          <cell r="HV80" t="str">
            <v>PoznanII4</v>
          </cell>
          <cell r="HW80" t="str">
            <v>planPoznanII.jpg</v>
          </cell>
          <cell r="HX80" t="str">
            <v>.jpg</v>
          </cell>
          <cell r="HY80" t="str">
            <v>PoznanII</v>
          </cell>
          <cell r="IA80">
            <v>11230000</v>
          </cell>
          <cell r="IB80">
            <v>11230000</v>
          </cell>
          <cell r="IC80">
            <v>11230000</v>
          </cell>
          <cell r="ID80">
            <v>9490000</v>
          </cell>
          <cell r="IE80">
            <v>9490000</v>
          </cell>
          <cell r="IF80">
            <v>8530000</v>
          </cell>
        </row>
        <row r="81">
          <cell r="A81">
            <v>61</v>
          </cell>
          <cell r="B81" t="str">
            <v>61, Poland, Poznan II Dist.Ctr. #5</v>
          </cell>
          <cell r="C81" t="str">
            <v>wrw00605</v>
          </cell>
          <cell r="D81" t="str">
            <v>Poznan II Dist.Ctr. #5</v>
          </cell>
          <cell r="E81" t="str">
            <v>ul. Za Motelem 2e</v>
          </cell>
          <cell r="F81" t="str">
            <v>Tarnowo Podgórne</v>
          </cell>
          <cell r="G81" t="str">
            <v>62-080</v>
          </cell>
          <cell r="H81" t="str">
            <v>Poland</v>
          </cell>
          <cell r="I81" t="str">
            <v>pl094</v>
          </cell>
          <cell r="J81" t="str">
            <v>ProLogis Poland LXVI Sp z o.o</v>
          </cell>
          <cell r="K81" t="str">
            <v>A 2006 purpose built distribution center accommodating 17,953 sq m of warehousing and office built to a high specification. The building is of concrete and steel frame construction with a clear eaves height of 10m. There are 32 loading docks and the warehouse is fitted with a sprinkler system.</v>
          </cell>
          <cell r="L81">
            <v>2006</v>
          </cell>
          <cell r="M81">
            <v>31</v>
          </cell>
          <cell r="N81">
            <v>579.38709677419354</v>
          </cell>
          <cell r="O81">
            <v>10</v>
          </cell>
          <cell r="P81" t="str">
            <v>Yes</v>
          </cell>
          <cell r="Q81" t="str">
            <v>Freehold</v>
          </cell>
          <cell r="R81">
            <v>0</v>
          </cell>
          <cell r="S81">
            <v>47667</v>
          </cell>
          <cell r="T81">
            <v>0.37680156082824595</v>
          </cell>
          <cell r="V81" t="str">
            <v>Part of The ProLogis Park Poznan II, situated approximately 10 km to the west of Poznan city centre directly to the E30. In the vicinity of existing ProLogis Park Poznan I.</v>
          </cell>
          <cell r="W81" t="str">
            <v>A purpose built distribution centre forming part of The ProLogis Park Poznan II, situated approximately 10 km to the west of Poznan city centre directly to the E30. In the vicinity of existing ProLogis Park Poznan I.</v>
          </cell>
          <cell r="Y81" t="str">
            <v>Euro</v>
          </cell>
          <cell r="Z81" t="str">
            <v>€</v>
          </cell>
          <cell r="AA81" t="str">
            <v>Land &amp; Buildings</v>
          </cell>
          <cell r="AB81" t="str">
            <v>Green</v>
          </cell>
          <cell r="AD81">
            <v>8901</v>
          </cell>
          <cell r="AE81">
            <v>40410</v>
          </cell>
          <cell r="AF81">
            <v>41140</v>
          </cell>
          <cell r="AG81">
            <v>41140</v>
          </cell>
          <cell r="AH81">
            <v>1.8863791923340179</v>
          </cell>
          <cell r="AI81">
            <v>1.8863791923340179</v>
          </cell>
          <cell r="AJ81">
            <v>323604</v>
          </cell>
          <cell r="AK81">
            <v>36.355915065722954</v>
          </cell>
          <cell r="AL81">
            <v>-323604</v>
          </cell>
          <cell r="AM81">
            <v>0</v>
          </cell>
          <cell r="AO81" t="str">
            <v>Solid Logistics Sp z o.o.</v>
          </cell>
          <cell r="AP81" t="str">
            <v>3PL/Warehousing/Transportation</v>
          </cell>
          <cell r="AQ81">
            <v>2939</v>
          </cell>
          <cell r="AR81">
            <v>39387</v>
          </cell>
          <cell r="AS81">
            <v>40482</v>
          </cell>
          <cell r="AT81">
            <v>40482</v>
          </cell>
          <cell r="AU81">
            <v>8.4873374401095145E-2</v>
          </cell>
          <cell r="AV81">
            <v>8.4873374401095145E-2</v>
          </cell>
          <cell r="AW81">
            <v>133008</v>
          </cell>
          <cell r="AX81">
            <v>45.256209595100373</v>
          </cell>
          <cell r="AY81">
            <v>0</v>
          </cell>
          <cell r="AZ81">
            <v>0</v>
          </cell>
          <cell r="BB81" t="str">
            <v>JAS FBG S.A.</v>
          </cell>
          <cell r="BC81" t="str">
            <v>3PL/Warehousing/Transportation</v>
          </cell>
          <cell r="BD81">
            <v>6121</v>
          </cell>
          <cell r="BE81">
            <v>39624</v>
          </cell>
          <cell r="BF81">
            <v>40718</v>
          </cell>
          <cell r="BG81">
            <v>40718</v>
          </cell>
          <cell r="BH81">
            <v>0.731006160164271</v>
          </cell>
          <cell r="BI81">
            <v>0.731006160164271</v>
          </cell>
          <cell r="BJ81">
            <v>265728</v>
          </cell>
          <cell r="BK81">
            <v>43.412514295049832</v>
          </cell>
          <cell r="BL81">
            <v>0</v>
          </cell>
          <cell r="BM81">
            <v>0</v>
          </cell>
          <cell r="BO81">
            <v>0</v>
          </cell>
          <cell r="BQ81">
            <v>0</v>
          </cell>
          <cell r="BR81">
            <v>0</v>
          </cell>
          <cell r="BS81">
            <v>0</v>
          </cell>
          <cell r="BT81">
            <v>0</v>
          </cell>
          <cell r="BU81">
            <v>0</v>
          </cell>
          <cell r="BV81">
            <v>0</v>
          </cell>
          <cell r="BW81">
            <v>0</v>
          </cell>
          <cell r="BX81">
            <v>0</v>
          </cell>
          <cell r="BY81">
            <v>0</v>
          </cell>
          <cell r="BZ81">
            <v>0</v>
          </cell>
          <cell r="CB81">
            <v>0</v>
          </cell>
          <cell r="CD81">
            <v>0</v>
          </cell>
          <cell r="CE81">
            <v>0</v>
          </cell>
          <cell r="CF81">
            <v>0</v>
          </cell>
          <cell r="CG81">
            <v>0</v>
          </cell>
          <cell r="CH81">
            <v>0</v>
          </cell>
          <cell r="CI81">
            <v>0</v>
          </cell>
          <cell r="CJ81">
            <v>0</v>
          </cell>
          <cell r="CK81">
            <v>0</v>
          </cell>
          <cell r="CL81">
            <v>0</v>
          </cell>
          <cell r="CM81">
            <v>0</v>
          </cell>
          <cell r="CO81">
            <v>0</v>
          </cell>
          <cell r="CQ81">
            <v>0</v>
          </cell>
          <cell r="CR81">
            <v>0</v>
          </cell>
          <cell r="CS81">
            <v>0</v>
          </cell>
          <cell r="CT81">
            <v>0</v>
          </cell>
          <cell r="CU81">
            <v>0</v>
          </cell>
          <cell r="CV81">
            <v>0</v>
          </cell>
          <cell r="CW81">
            <v>0</v>
          </cell>
          <cell r="CX81">
            <v>0</v>
          </cell>
          <cell r="CY81">
            <v>0</v>
          </cell>
          <cell r="CZ81">
            <v>0</v>
          </cell>
          <cell r="DB81">
            <v>0</v>
          </cell>
          <cell r="DD81">
            <v>0</v>
          </cell>
          <cell r="DE81">
            <v>0</v>
          </cell>
          <cell r="DF81">
            <v>0</v>
          </cell>
          <cell r="DG81">
            <v>0</v>
          </cell>
          <cell r="DH81">
            <v>0</v>
          </cell>
          <cell r="DI81">
            <v>0</v>
          </cell>
          <cell r="DJ81">
            <v>0</v>
          </cell>
          <cell r="DK81">
            <v>0</v>
          </cell>
          <cell r="DL81">
            <v>0</v>
          </cell>
          <cell r="DM81">
            <v>0</v>
          </cell>
          <cell r="DO81">
            <v>0</v>
          </cell>
          <cell r="DQ81">
            <v>0</v>
          </cell>
          <cell r="DR81">
            <v>0</v>
          </cell>
          <cell r="DS81">
            <v>0</v>
          </cell>
          <cell r="DT81">
            <v>0</v>
          </cell>
          <cell r="DU81">
            <v>0</v>
          </cell>
          <cell r="DV81">
            <v>0</v>
          </cell>
          <cell r="DW81">
            <v>0</v>
          </cell>
          <cell r="DX81">
            <v>0</v>
          </cell>
          <cell r="DY81">
            <v>0</v>
          </cell>
          <cell r="DZ81">
            <v>0</v>
          </cell>
          <cell r="EB81">
            <v>0</v>
          </cell>
          <cell r="ED81">
            <v>0</v>
          </cell>
          <cell r="EE81">
            <v>0</v>
          </cell>
          <cell r="EF81">
            <v>0</v>
          </cell>
          <cell r="EG81">
            <v>0</v>
          </cell>
          <cell r="EH81">
            <v>0</v>
          </cell>
          <cell r="EI81">
            <v>0</v>
          </cell>
          <cell r="EJ81">
            <v>0</v>
          </cell>
          <cell r="EK81">
            <v>0</v>
          </cell>
          <cell r="EL81">
            <v>0</v>
          </cell>
          <cell r="EM81">
            <v>0</v>
          </cell>
          <cell r="EN81">
            <v>0</v>
          </cell>
          <cell r="EO81">
            <v>17961</v>
          </cell>
          <cell r="EP81">
            <v>398736</v>
          </cell>
          <cell r="EQ81">
            <v>398736</v>
          </cell>
          <cell r="ER81">
            <v>1.1296307761809254</v>
          </cell>
          <cell r="ES81">
            <v>1.1296307761809254</v>
          </cell>
          <cell r="ET81" t="str">
            <v>Part let to JAS FBG for 3 years from 25 June 2008 and part let to Solid Logistics for 3 years from 1 November 2007.</v>
          </cell>
          <cell r="EU81">
            <v>0</v>
          </cell>
          <cell r="EW81" t="str">
            <v>Warehouse</v>
          </cell>
          <cell r="EX81">
            <v>14630</v>
          </cell>
          <cell r="EY81">
            <v>38.400000000000006</v>
          </cell>
          <cell r="EZ81">
            <v>561792.00000000012</v>
          </cell>
          <cell r="FB81" t="str">
            <v>Warehouse</v>
          </cell>
          <cell r="FC81">
            <v>2835</v>
          </cell>
          <cell r="FD81">
            <v>39.599999999999994</v>
          </cell>
          <cell r="FE81">
            <v>112265.99999999999</v>
          </cell>
          <cell r="FG81" t="str">
            <v>Office</v>
          </cell>
          <cell r="FH81">
            <v>496</v>
          </cell>
          <cell r="FI81">
            <v>102</v>
          </cell>
          <cell r="FJ81">
            <v>50592</v>
          </cell>
          <cell r="FL81">
            <v>0</v>
          </cell>
          <cell r="FM81">
            <v>0</v>
          </cell>
          <cell r="FN81">
            <v>0</v>
          </cell>
          <cell r="FO81">
            <v>0</v>
          </cell>
          <cell r="FQ81">
            <v>0</v>
          </cell>
          <cell r="FR81">
            <v>0</v>
          </cell>
          <cell r="FS81">
            <v>0</v>
          </cell>
          <cell r="FT81">
            <v>0</v>
          </cell>
          <cell r="FV81">
            <v>17961</v>
          </cell>
          <cell r="FW81">
            <v>40.345749123100049</v>
          </cell>
          <cell r="FX81">
            <v>724650</v>
          </cell>
          <cell r="FY81">
            <v>724650</v>
          </cell>
          <cell r="FZ81">
            <v>0.81736788250872761</v>
          </cell>
          <cell r="GB81">
            <v>3987.36</v>
          </cell>
          <cell r="GC81">
            <v>0.01</v>
          </cell>
          <cell r="GD81">
            <v>0</v>
          </cell>
          <cell r="GE81">
            <v>0</v>
          </cell>
          <cell r="GF81">
            <v>0</v>
          </cell>
          <cell r="GG81">
            <v>0</v>
          </cell>
          <cell r="GH81">
            <v>0</v>
          </cell>
          <cell r="GI81">
            <v>0</v>
          </cell>
          <cell r="GJ81">
            <v>0</v>
          </cell>
          <cell r="GK81">
            <v>0</v>
          </cell>
          <cell r="GL81">
            <v>0</v>
          </cell>
          <cell r="GM81">
            <v>0</v>
          </cell>
          <cell r="GN81">
            <v>3987</v>
          </cell>
          <cell r="GO81">
            <v>9.9990971469844717E-3</v>
          </cell>
          <cell r="GP81">
            <v>3987</v>
          </cell>
          <cell r="GR81">
            <v>40359</v>
          </cell>
          <cell r="GS81">
            <v>398736</v>
          </cell>
          <cell r="GT81">
            <v>385848</v>
          </cell>
          <cell r="GU81">
            <v>724650</v>
          </cell>
          <cell r="GV81">
            <v>5.2072000000000003</v>
          </cell>
          <cell r="GW81">
            <v>9.5615000000000006</v>
          </cell>
          <cell r="GX81">
            <v>8.9199000000000002</v>
          </cell>
          <cell r="GY81">
            <v>7410000</v>
          </cell>
          <cell r="GZ81">
            <v>1.4999999999999999E-2</v>
          </cell>
          <cell r="HA81">
            <v>7300000</v>
          </cell>
          <cell r="HC81">
            <v>40451</v>
          </cell>
          <cell r="HD81">
            <v>398736</v>
          </cell>
          <cell r="HE81">
            <v>394749</v>
          </cell>
          <cell r="HF81">
            <v>724650</v>
          </cell>
          <cell r="HG81">
            <v>5.0509000000000004</v>
          </cell>
          <cell r="HH81">
            <v>9.1794000000000011</v>
          </cell>
          <cell r="HI81">
            <v>8.8022000000000009</v>
          </cell>
          <cell r="HJ81">
            <v>7820000</v>
          </cell>
          <cell r="HK81">
            <v>1.4999999999999999E-2</v>
          </cell>
          <cell r="HL81">
            <v>7700000</v>
          </cell>
          <cell r="HN81">
            <v>725000</v>
          </cell>
          <cell r="HO81">
            <v>15.209683848364696</v>
          </cell>
          <cell r="HP81">
            <v>7095000</v>
          </cell>
          <cell r="HQ81">
            <v>39630</v>
          </cell>
          <cell r="HR81" t="str">
            <v xml:space="preserve">A modern multi let logistics warehouse with a weighted average unexpired term of 1.13 years.  New tenant Green has signed for 2 years and equivalent yield has been improved by 12 bps to 8.8%.  6 month expiry void with 3 months rent free.   9 month current void on vacant units.  </v>
          </cell>
          <cell r="HT81" t="str">
            <v>photoPoznanII5.jpg</v>
          </cell>
          <cell r="HU81" t="str">
            <v>.jpg</v>
          </cell>
          <cell r="HV81" t="str">
            <v>PoznanII5</v>
          </cell>
          <cell r="HW81" t="str">
            <v>planPoznanII.jpg</v>
          </cell>
          <cell r="HX81" t="str">
            <v>.jpg</v>
          </cell>
          <cell r="HY81" t="str">
            <v>PoznanII</v>
          </cell>
          <cell r="IA81">
            <v>11020000</v>
          </cell>
          <cell r="IB81">
            <v>11020000</v>
          </cell>
          <cell r="IC81">
            <v>11020000</v>
          </cell>
          <cell r="ID81">
            <v>8780000</v>
          </cell>
          <cell r="IE81">
            <v>8780000</v>
          </cell>
          <cell r="IF81">
            <v>7820000</v>
          </cell>
        </row>
        <row r="82">
          <cell r="A82">
            <v>62</v>
          </cell>
          <cell r="B82" t="str">
            <v>62, Poland, Poznan II Dist.Ctr. #7</v>
          </cell>
          <cell r="C82" t="str">
            <v>wrw00607</v>
          </cell>
          <cell r="D82" t="str">
            <v>Poznan II Dist.Ctr. #7</v>
          </cell>
          <cell r="E82" t="str">
            <v>ul. Za Motelem 2g</v>
          </cell>
          <cell r="F82" t="str">
            <v>Tarnowo Podgórne</v>
          </cell>
          <cell r="G82" t="str">
            <v>62-080</v>
          </cell>
          <cell r="H82" t="str">
            <v>Poland</v>
          </cell>
          <cell r="I82" t="str">
            <v>pl126</v>
          </cell>
          <cell r="J82" t="str">
            <v>ProLogis Poland XC Sp zoo</v>
          </cell>
          <cell r="K82" t="str">
            <v>A 2007 purpose built distribution center accommodating 19,159 sq m of warehousing and office built to a high specification. The building is of concrete and steel frame construction with a clear eaves height of 10m. The warehouse is fitted with a sprinkler system.</v>
          </cell>
          <cell r="L82">
            <v>2007</v>
          </cell>
          <cell r="M82">
            <v>33</v>
          </cell>
          <cell r="N82">
            <v>574.60606060606062</v>
          </cell>
          <cell r="O82">
            <v>10</v>
          </cell>
          <cell r="P82" t="str">
            <v>Yes</v>
          </cell>
          <cell r="Q82" t="str">
            <v>Freehold</v>
          </cell>
          <cell r="R82">
            <v>0</v>
          </cell>
          <cell r="S82">
            <v>50190</v>
          </cell>
          <cell r="T82">
            <v>0.37780434349472009</v>
          </cell>
          <cell r="V82" t="str">
            <v>Part of The ProLogis Park Poznan II, situated approximately 10 km to the west of Poznan city centre directly to the E30. In the vicinity of existing ProLogis Park Poznan I.</v>
          </cell>
          <cell r="W82" t="str">
            <v>A purpose built distribution centre forming part of The ProLogis Park Poznan II, situated approximately 10 km to the west of Poznan city centre directly to the E30. In the vicinity of existing ProLogis Park Poznan I.</v>
          </cell>
          <cell r="Y82" t="str">
            <v>Euro</v>
          </cell>
          <cell r="Z82" t="str">
            <v>€</v>
          </cell>
          <cell r="AA82" t="str">
            <v>Land &amp; Buildings</v>
          </cell>
          <cell r="AB82" t="str">
            <v>Rohlig Suus Logistics S.A.</v>
          </cell>
          <cell r="AC82" t="str">
            <v>3PL/Warehousing/Transportation</v>
          </cell>
          <cell r="AD82">
            <v>11085</v>
          </cell>
          <cell r="AE82">
            <v>39769</v>
          </cell>
          <cell r="AF82">
            <v>41099</v>
          </cell>
          <cell r="AG82">
            <v>41099</v>
          </cell>
          <cell r="AH82">
            <v>1.7741273100616017</v>
          </cell>
          <cell r="AI82">
            <v>1.7741273100616017</v>
          </cell>
          <cell r="AJ82">
            <v>490332</v>
          </cell>
          <cell r="AK82">
            <v>44.233829499323413</v>
          </cell>
          <cell r="AL82">
            <v>0</v>
          </cell>
          <cell r="AM82">
            <v>0</v>
          </cell>
          <cell r="AO82" t="str">
            <v>ITM - Baza Poznanska Sp.zo.o</v>
          </cell>
          <cell r="AP82" t="str">
            <v>Retail</v>
          </cell>
          <cell r="AQ82">
            <v>7877</v>
          </cell>
          <cell r="AR82">
            <v>39814</v>
          </cell>
          <cell r="AS82">
            <v>42277</v>
          </cell>
          <cell r="AT82">
            <v>42277</v>
          </cell>
          <cell r="AU82">
            <v>4.9993155373032172</v>
          </cell>
          <cell r="AV82">
            <v>4.9993155373032172</v>
          </cell>
          <cell r="AW82">
            <v>355413</v>
          </cell>
          <cell r="AX82">
            <v>45.120350387203253</v>
          </cell>
          <cell r="AY82">
            <v>0</v>
          </cell>
          <cell r="AZ82">
            <v>0</v>
          </cell>
          <cell r="BB82">
            <v>0</v>
          </cell>
          <cell r="BD82">
            <v>0</v>
          </cell>
          <cell r="BE82">
            <v>0</v>
          </cell>
          <cell r="BF82">
            <v>0</v>
          </cell>
          <cell r="BG82">
            <v>0</v>
          </cell>
          <cell r="BH82">
            <v>0</v>
          </cell>
          <cell r="BI82">
            <v>0</v>
          </cell>
          <cell r="BJ82">
            <v>0</v>
          </cell>
          <cell r="BK82">
            <v>0</v>
          </cell>
          <cell r="BL82">
            <v>0</v>
          </cell>
          <cell r="BM82">
            <v>0</v>
          </cell>
          <cell r="BO82">
            <v>0</v>
          </cell>
          <cell r="BQ82">
            <v>0</v>
          </cell>
          <cell r="BR82">
            <v>0</v>
          </cell>
          <cell r="BS82">
            <v>0</v>
          </cell>
          <cell r="BT82">
            <v>0</v>
          </cell>
          <cell r="BU82">
            <v>0</v>
          </cell>
          <cell r="BV82">
            <v>0</v>
          </cell>
          <cell r="BW82">
            <v>0</v>
          </cell>
          <cell r="BX82">
            <v>0</v>
          </cell>
          <cell r="BY82">
            <v>0</v>
          </cell>
          <cell r="BZ82">
            <v>0</v>
          </cell>
          <cell r="CB82">
            <v>0</v>
          </cell>
          <cell r="CD82">
            <v>0</v>
          </cell>
          <cell r="CE82">
            <v>0</v>
          </cell>
          <cell r="CF82">
            <v>0</v>
          </cell>
          <cell r="CG82">
            <v>0</v>
          </cell>
          <cell r="CH82">
            <v>0</v>
          </cell>
          <cell r="CI82">
            <v>0</v>
          </cell>
          <cell r="CJ82">
            <v>0</v>
          </cell>
          <cell r="CK82">
            <v>0</v>
          </cell>
          <cell r="CL82">
            <v>0</v>
          </cell>
          <cell r="CM82">
            <v>0</v>
          </cell>
          <cell r="CO82">
            <v>0</v>
          </cell>
          <cell r="CQ82">
            <v>0</v>
          </cell>
          <cell r="CR82">
            <v>0</v>
          </cell>
          <cell r="CS82">
            <v>0</v>
          </cell>
          <cell r="CT82">
            <v>0</v>
          </cell>
          <cell r="CU82">
            <v>0</v>
          </cell>
          <cell r="CV82">
            <v>0</v>
          </cell>
          <cell r="CW82">
            <v>0</v>
          </cell>
          <cell r="CX82">
            <v>0</v>
          </cell>
          <cell r="CY82">
            <v>0</v>
          </cell>
          <cell r="CZ82">
            <v>0</v>
          </cell>
          <cell r="DB82">
            <v>0</v>
          </cell>
          <cell r="DD82">
            <v>0</v>
          </cell>
          <cell r="DE82">
            <v>0</v>
          </cell>
          <cell r="DF82">
            <v>0</v>
          </cell>
          <cell r="DG82">
            <v>0</v>
          </cell>
          <cell r="DH82">
            <v>0</v>
          </cell>
          <cell r="DI82">
            <v>0</v>
          </cell>
          <cell r="DJ82">
            <v>0</v>
          </cell>
          <cell r="DK82">
            <v>0</v>
          </cell>
          <cell r="DL82">
            <v>0</v>
          </cell>
          <cell r="DM82">
            <v>0</v>
          </cell>
          <cell r="DO82">
            <v>0</v>
          </cell>
          <cell r="DQ82">
            <v>0</v>
          </cell>
          <cell r="DR82">
            <v>0</v>
          </cell>
          <cell r="DS82">
            <v>0</v>
          </cell>
          <cell r="DT82">
            <v>0</v>
          </cell>
          <cell r="DU82">
            <v>0</v>
          </cell>
          <cell r="DV82">
            <v>0</v>
          </cell>
          <cell r="DW82">
            <v>0</v>
          </cell>
          <cell r="DX82">
            <v>0</v>
          </cell>
          <cell r="DY82">
            <v>0</v>
          </cell>
          <cell r="DZ82">
            <v>0</v>
          </cell>
          <cell r="EB82">
            <v>0</v>
          </cell>
          <cell r="ED82">
            <v>0</v>
          </cell>
          <cell r="EE82">
            <v>0</v>
          </cell>
          <cell r="EF82">
            <v>0</v>
          </cell>
          <cell r="EG82">
            <v>0</v>
          </cell>
          <cell r="EH82">
            <v>0</v>
          </cell>
          <cell r="EI82">
            <v>0</v>
          </cell>
          <cell r="EJ82">
            <v>0</v>
          </cell>
          <cell r="EK82">
            <v>0</v>
          </cell>
          <cell r="EL82">
            <v>0</v>
          </cell>
          <cell r="EM82">
            <v>0</v>
          </cell>
          <cell r="EN82">
            <v>0</v>
          </cell>
          <cell r="EO82">
            <v>18962</v>
          </cell>
          <cell r="EP82">
            <v>845748</v>
          </cell>
          <cell r="EQ82">
            <v>845748</v>
          </cell>
          <cell r="ER82">
            <v>3.1294694325791741</v>
          </cell>
          <cell r="ES82">
            <v>3.1294694325791741</v>
          </cell>
          <cell r="ET82" t="str">
            <v>Part let to Rohlig Suus Logistics for 3 years 8 months from 17 November 2008 and part let to ITM - Baza Poznanska for 6 years 9 months from 1 January 2009.</v>
          </cell>
          <cell r="EW82" t="str">
            <v>Warehouse</v>
          </cell>
          <cell r="EX82">
            <v>17786</v>
          </cell>
          <cell r="EY82">
            <v>38.400000000000006</v>
          </cell>
          <cell r="EZ82">
            <v>682982.40000000014</v>
          </cell>
          <cell r="FB82" t="str">
            <v>Office</v>
          </cell>
          <cell r="FC82">
            <v>1176</v>
          </cell>
          <cell r="FD82">
            <v>102</v>
          </cell>
          <cell r="FE82">
            <v>119952</v>
          </cell>
          <cell r="FG82">
            <v>0</v>
          </cell>
          <cell r="FH82">
            <v>0</v>
          </cell>
          <cell r="FI82">
            <v>0</v>
          </cell>
          <cell r="FJ82">
            <v>0</v>
          </cell>
          <cell r="FL82">
            <v>0</v>
          </cell>
          <cell r="FM82">
            <v>0</v>
          </cell>
          <cell r="FN82">
            <v>0</v>
          </cell>
          <cell r="FO82">
            <v>0</v>
          </cell>
          <cell r="FQ82">
            <v>0</v>
          </cell>
          <cell r="FR82">
            <v>0</v>
          </cell>
          <cell r="FS82">
            <v>0</v>
          </cell>
          <cell r="FT82">
            <v>0</v>
          </cell>
          <cell r="FV82">
            <v>18962</v>
          </cell>
          <cell r="FW82">
            <v>42.344372956439194</v>
          </cell>
          <cell r="FX82">
            <v>802934</v>
          </cell>
          <cell r="FY82">
            <v>802934</v>
          </cell>
          <cell r="FZ82">
            <v>-5.0622644097296124E-2</v>
          </cell>
          <cell r="GB82">
            <v>8457.48</v>
          </cell>
          <cell r="GC82">
            <v>0.01</v>
          </cell>
          <cell r="GD82">
            <v>0</v>
          </cell>
          <cell r="GE82">
            <v>0</v>
          </cell>
          <cell r="GF82">
            <v>0</v>
          </cell>
          <cell r="GG82">
            <v>0</v>
          </cell>
          <cell r="GH82">
            <v>0</v>
          </cell>
          <cell r="GI82">
            <v>0</v>
          </cell>
          <cell r="GJ82">
            <v>0</v>
          </cell>
          <cell r="GK82">
            <v>0</v>
          </cell>
          <cell r="GL82">
            <v>0</v>
          </cell>
          <cell r="GM82">
            <v>0</v>
          </cell>
          <cell r="GN82">
            <v>8457</v>
          </cell>
          <cell r="GO82">
            <v>9.9994324550575341E-3</v>
          </cell>
          <cell r="GP82">
            <v>8457</v>
          </cell>
          <cell r="GR82">
            <v>40359</v>
          </cell>
          <cell r="GS82">
            <v>845748</v>
          </cell>
          <cell r="GT82">
            <v>837291</v>
          </cell>
          <cell r="GU82">
            <v>802934</v>
          </cell>
          <cell r="GV82">
            <v>9.3743999999999996</v>
          </cell>
          <cell r="GW82">
            <v>8.8998000000000008</v>
          </cell>
          <cell r="GX82">
            <v>8.6471</v>
          </cell>
          <cell r="GY82">
            <v>8930000</v>
          </cell>
          <cell r="GZ82">
            <v>1.4999999999999999E-2</v>
          </cell>
          <cell r="HA82">
            <v>8800000</v>
          </cell>
          <cell r="HC82">
            <v>40451</v>
          </cell>
          <cell r="HD82">
            <v>845748</v>
          </cell>
          <cell r="HE82">
            <v>837291</v>
          </cell>
          <cell r="HF82">
            <v>802934</v>
          </cell>
          <cell r="HG82">
            <v>9.2687000000000008</v>
          </cell>
          <cell r="HH82">
            <v>8.7995000000000001</v>
          </cell>
          <cell r="HI82">
            <v>8.6470000000000002</v>
          </cell>
          <cell r="HJ82">
            <v>9030000</v>
          </cell>
          <cell r="HK82">
            <v>1.4999999999999999E-2</v>
          </cell>
          <cell r="HL82">
            <v>8900000</v>
          </cell>
          <cell r="HN82">
            <v>2260000</v>
          </cell>
          <cell r="HO82">
            <v>45.028890217174734</v>
          </cell>
          <cell r="HP82">
            <v>6770000</v>
          </cell>
          <cell r="HQ82">
            <v>39722</v>
          </cell>
          <cell r="HR82" t="str">
            <v xml:space="preserve">A modern multi let logistics warehouse with a weighted average unexpired term of 3.13 years.  6 month expiry void with 3 months rent free.  </v>
          </cell>
          <cell r="HT82" t="str">
            <v>photoPoznanII7.jpg</v>
          </cell>
          <cell r="HU82" t="str">
            <v>.jpg</v>
          </cell>
          <cell r="HV82" t="str">
            <v>PoznanII7</v>
          </cell>
          <cell r="HW82" t="str">
            <v>planPoznanII.jpg</v>
          </cell>
          <cell r="HX82" t="str">
            <v>.jpg</v>
          </cell>
          <cell r="HY82" t="str">
            <v>PoznanII</v>
          </cell>
          <cell r="IB82">
            <v>11180000</v>
          </cell>
          <cell r="IC82">
            <v>11180000</v>
          </cell>
          <cell r="ID82">
            <v>11180000</v>
          </cell>
          <cell r="IE82">
            <v>9540000</v>
          </cell>
          <cell r="IF82">
            <v>9030000</v>
          </cell>
        </row>
        <row r="83">
          <cell r="A83">
            <v>63</v>
          </cell>
          <cell r="B83" t="str">
            <v>63, Poland, Teresin Dist.Ctr. #4</v>
          </cell>
          <cell r="C83" t="str">
            <v>wrw00304</v>
          </cell>
          <cell r="D83" t="str">
            <v>Teresin Dist.Ctr. #4</v>
          </cell>
          <cell r="E83" t="str">
            <v>Al. XX-Lecia 23 C</v>
          </cell>
          <cell r="F83" t="str">
            <v>Teresin</v>
          </cell>
          <cell r="G83" t="str">
            <v>96-515</v>
          </cell>
          <cell r="H83" t="str">
            <v>Poland</v>
          </cell>
          <cell r="I83" t="str">
            <v>pl022</v>
          </cell>
          <cell r="J83" t="str">
            <v>ProLogis Poland IX Sp. z o.o.</v>
          </cell>
          <cell r="K83" t="str">
            <v>A 2006 purpose built distribution center accommodating 24,734 sq m of warehousing and office built to a high specification. The building is of concrete and steel frame construction with a clear eaves height of 10m. There are 24 loading docks and the warehouse is fitted with a sprinkler system.</v>
          </cell>
          <cell r="L83">
            <v>2004</v>
          </cell>
          <cell r="M83">
            <v>31</v>
          </cell>
          <cell r="N83">
            <v>799.70967741935488</v>
          </cell>
          <cell r="O83">
            <v>10</v>
          </cell>
          <cell r="P83" t="str">
            <v>Yes</v>
          </cell>
          <cell r="Q83" t="str">
            <v>Freehold</v>
          </cell>
          <cell r="R83">
            <v>0</v>
          </cell>
          <cell r="S83">
            <v>59368</v>
          </cell>
          <cell r="T83">
            <v>0.41758186228271121</v>
          </cell>
          <cell r="V83" t="str">
            <v>Part of ProLogis Park Teresin, aproximately 40 km west of Warsaw City Centre on the international E-30 highway and connected to the highway via a 500 m service road.</v>
          </cell>
          <cell r="W83" t="str">
            <v>A purpose built distribution centre forming part of ProLogis Park Teresin, aproximately 40 km west of Warsaw City Centre on the international E-30 highway and connected to the highway via a 500 m service road.</v>
          </cell>
          <cell r="Y83" t="str">
            <v>Euro</v>
          </cell>
          <cell r="Z83" t="str">
            <v>€</v>
          </cell>
          <cell r="AA83" t="str">
            <v>Land &amp; Buildings</v>
          </cell>
          <cell r="AB83" t="str">
            <v>International Automotive Comp Sp zoo</v>
          </cell>
          <cell r="AC83" t="str">
            <v>Automotive</v>
          </cell>
          <cell r="AD83">
            <v>5750</v>
          </cell>
          <cell r="AE83">
            <v>38546</v>
          </cell>
          <cell r="AF83">
            <v>41102</v>
          </cell>
          <cell r="AG83">
            <v>41102</v>
          </cell>
          <cell r="AH83">
            <v>1.7823408624229979</v>
          </cell>
          <cell r="AI83">
            <v>1.7823408624229979</v>
          </cell>
          <cell r="AJ83">
            <v>304428</v>
          </cell>
          <cell r="AK83">
            <v>52.944000000000003</v>
          </cell>
          <cell r="AL83">
            <v>0</v>
          </cell>
          <cell r="AM83">
            <v>0</v>
          </cell>
          <cell r="AO83" t="str">
            <v>DHL Exel Supply Chain (Poland) Sp z o.o.</v>
          </cell>
          <cell r="AP83" t="str">
            <v>3PL/Warehousing/Transportation</v>
          </cell>
          <cell r="AQ83">
            <v>11153</v>
          </cell>
          <cell r="AR83">
            <v>38412</v>
          </cell>
          <cell r="AS83">
            <v>40603</v>
          </cell>
          <cell r="AT83">
            <v>40603</v>
          </cell>
          <cell r="AU83">
            <v>0.41615331964407942</v>
          </cell>
          <cell r="AV83">
            <v>0.41615331964407942</v>
          </cell>
          <cell r="AW83">
            <v>381216</v>
          </cell>
          <cell r="AX83">
            <v>34.180579216354346</v>
          </cell>
          <cell r="AY83">
            <v>0</v>
          </cell>
          <cell r="AZ83">
            <v>3024</v>
          </cell>
          <cell r="BB83" t="str">
            <v>Schenker Sp zoo</v>
          </cell>
          <cell r="BC83" t="str">
            <v>3PL/Warehousing/Transportation</v>
          </cell>
          <cell r="BD83">
            <v>7888</v>
          </cell>
          <cell r="BE83">
            <v>38899</v>
          </cell>
          <cell r="BF83">
            <v>41090</v>
          </cell>
          <cell r="BG83">
            <v>41090</v>
          </cell>
          <cell r="BH83">
            <v>1.7494866529774127</v>
          </cell>
          <cell r="BI83">
            <v>1.7494866529774127</v>
          </cell>
          <cell r="BJ83">
            <v>255804</v>
          </cell>
          <cell r="BK83">
            <v>32.429513184584181</v>
          </cell>
          <cell r="BL83">
            <v>0</v>
          </cell>
          <cell r="BM83">
            <v>0</v>
          </cell>
          <cell r="BO83">
            <v>0</v>
          </cell>
          <cell r="BQ83">
            <v>0</v>
          </cell>
          <cell r="BR83">
            <v>0</v>
          </cell>
          <cell r="BS83">
            <v>0</v>
          </cell>
          <cell r="BT83">
            <v>0</v>
          </cell>
          <cell r="BU83">
            <v>0</v>
          </cell>
          <cell r="BV83">
            <v>0</v>
          </cell>
          <cell r="BW83">
            <v>0</v>
          </cell>
          <cell r="BX83">
            <v>0</v>
          </cell>
          <cell r="BY83">
            <v>0</v>
          </cell>
          <cell r="BZ83">
            <v>0</v>
          </cell>
          <cell r="CB83">
            <v>0</v>
          </cell>
          <cell r="CD83">
            <v>0</v>
          </cell>
          <cell r="CE83">
            <v>0</v>
          </cell>
          <cell r="CF83">
            <v>0</v>
          </cell>
          <cell r="CG83">
            <v>0</v>
          </cell>
          <cell r="CH83">
            <v>0</v>
          </cell>
          <cell r="CI83">
            <v>0</v>
          </cell>
          <cell r="CJ83">
            <v>0</v>
          </cell>
          <cell r="CK83">
            <v>0</v>
          </cell>
          <cell r="CL83">
            <v>0</v>
          </cell>
          <cell r="CM83">
            <v>0</v>
          </cell>
          <cell r="CO83">
            <v>0</v>
          </cell>
          <cell r="CQ83">
            <v>0</v>
          </cell>
          <cell r="CR83">
            <v>0</v>
          </cell>
          <cell r="CS83">
            <v>0</v>
          </cell>
          <cell r="CT83">
            <v>0</v>
          </cell>
          <cell r="CU83">
            <v>0</v>
          </cell>
          <cell r="CV83">
            <v>0</v>
          </cell>
          <cell r="CW83">
            <v>0</v>
          </cell>
          <cell r="CX83">
            <v>0</v>
          </cell>
          <cell r="CY83">
            <v>0</v>
          </cell>
          <cell r="CZ83">
            <v>0</v>
          </cell>
          <cell r="DB83">
            <v>0</v>
          </cell>
          <cell r="DD83">
            <v>0</v>
          </cell>
          <cell r="DE83">
            <v>0</v>
          </cell>
          <cell r="DF83">
            <v>0</v>
          </cell>
          <cell r="DG83">
            <v>0</v>
          </cell>
          <cell r="DH83">
            <v>0</v>
          </cell>
          <cell r="DI83">
            <v>0</v>
          </cell>
          <cell r="DJ83">
            <v>0</v>
          </cell>
          <cell r="DK83">
            <v>0</v>
          </cell>
          <cell r="DL83">
            <v>0</v>
          </cell>
          <cell r="DM83">
            <v>0</v>
          </cell>
          <cell r="DO83">
            <v>0</v>
          </cell>
          <cell r="DQ83">
            <v>0</v>
          </cell>
          <cell r="DR83">
            <v>0</v>
          </cell>
          <cell r="DS83">
            <v>0</v>
          </cell>
          <cell r="DT83">
            <v>0</v>
          </cell>
          <cell r="DU83">
            <v>0</v>
          </cell>
          <cell r="DV83">
            <v>0</v>
          </cell>
          <cell r="DW83">
            <v>0</v>
          </cell>
          <cell r="DX83">
            <v>0</v>
          </cell>
          <cell r="DY83">
            <v>0</v>
          </cell>
          <cell r="DZ83">
            <v>0</v>
          </cell>
          <cell r="EB83">
            <v>0</v>
          </cell>
          <cell r="ED83">
            <v>0</v>
          </cell>
          <cell r="EE83">
            <v>0</v>
          </cell>
          <cell r="EF83">
            <v>0</v>
          </cell>
          <cell r="EG83">
            <v>0</v>
          </cell>
          <cell r="EH83">
            <v>0</v>
          </cell>
          <cell r="EI83">
            <v>0</v>
          </cell>
          <cell r="EJ83">
            <v>0</v>
          </cell>
          <cell r="EK83">
            <v>0</v>
          </cell>
          <cell r="EL83">
            <v>0</v>
          </cell>
          <cell r="EM83">
            <v>0</v>
          </cell>
          <cell r="EN83">
            <v>0</v>
          </cell>
          <cell r="EO83">
            <v>24791</v>
          </cell>
          <cell r="EP83">
            <v>944472</v>
          </cell>
          <cell r="EQ83">
            <v>944472</v>
          </cell>
          <cell r="ER83">
            <v>1.2202101993369574</v>
          </cell>
          <cell r="ES83">
            <v>1.2202101993369574</v>
          </cell>
          <cell r="ET83" t="str">
            <v>Part let to International Automotive for 7 years from 13 July 2005, part let to Schenker for 3 years from 1 July 2007 and part let to DHL for 6 years from 1 March 2005.</v>
          </cell>
          <cell r="EU83">
            <v>0</v>
          </cell>
          <cell r="EW83" t="str">
            <v>Warehouse</v>
          </cell>
          <cell r="EX83">
            <v>23528</v>
          </cell>
          <cell r="EY83">
            <v>33.599999999999994</v>
          </cell>
          <cell r="EZ83">
            <v>790540.79999999981</v>
          </cell>
          <cell r="FB83" t="str">
            <v>Office</v>
          </cell>
          <cell r="FC83">
            <v>1263</v>
          </cell>
          <cell r="FD83">
            <v>102.16389548693587</v>
          </cell>
          <cell r="FE83">
            <v>129033</v>
          </cell>
          <cell r="FG83">
            <v>0</v>
          </cell>
          <cell r="FJ83">
            <v>0</v>
          </cell>
          <cell r="FL83">
            <v>0</v>
          </cell>
          <cell r="FM83">
            <v>0</v>
          </cell>
          <cell r="FN83">
            <v>0</v>
          </cell>
          <cell r="FO83">
            <v>0</v>
          </cell>
          <cell r="FQ83">
            <v>0</v>
          </cell>
          <cell r="FR83">
            <v>0</v>
          </cell>
          <cell r="FS83">
            <v>0</v>
          </cell>
          <cell r="FT83">
            <v>0</v>
          </cell>
          <cell r="FV83">
            <v>24791</v>
          </cell>
          <cell r="FW83">
            <v>37.093017627364766</v>
          </cell>
          <cell r="FX83">
            <v>919573</v>
          </cell>
          <cell r="FY83">
            <v>919573</v>
          </cell>
          <cell r="FZ83">
            <v>-2.6362877883092353E-2</v>
          </cell>
          <cell r="GB83">
            <v>9444.7199999999993</v>
          </cell>
          <cell r="GC83">
            <v>9.9999999999999985E-3</v>
          </cell>
          <cell r="GD83">
            <v>0</v>
          </cell>
          <cell r="GE83">
            <v>0</v>
          </cell>
          <cell r="GF83">
            <v>0</v>
          </cell>
          <cell r="GG83">
            <v>0</v>
          </cell>
          <cell r="GH83">
            <v>0</v>
          </cell>
          <cell r="GI83">
            <v>0</v>
          </cell>
          <cell r="GJ83">
            <v>0</v>
          </cell>
          <cell r="GK83">
            <v>0</v>
          </cell>
          <cell r="GL83">
            <v>0</v>
          </cell>
          <cell r="GM83">
            <v>0</v>
          </cell>
          <cell r="GN83">
            <v>9445</v>
          </cell>
          <cell r="GO83">
            <v>1.0000296461938523E-2</v>
          </cell>
          <cell r="GP83">
            <v>9445</v>
          </cell>
          <cell r="GR83">
            <v>40359</v>
          </cell>
          <cell r="GS83">
            <v>935376</v>
          </cell>
          <cell r="GT83">
            <v>926022</v>
          </cell>
          <cell r="GU83">
            <v>919573</v>
          </cell>
          <cell r="GV83">
            <v>9.2155000000000005</v>
          </cell>
          <cell r="GW83">
            <v>9.059800000000001</v>
          </cell>
          <cell r="GX83">
            <v>8.7942999999999998</v>
          </cell>
          <cell r="GY83">
            <v>10050000</v>
          </cell>
          <cell r="GZ83">
            <v>1.4999999999999999E-2</v>
          </cell>
          <cell r="HA83">
            <v>9900000</v>
          </cell>
          <cell r="HC83">
            <v>40451</v>
          </cell>
          <cell r="HD83">
            <v>944472</v>
          </cell>
          <cell r="HE83">
            <v>935027</v>
          </cell>
          <cell r="HF83">
            <v>919573</v>
          </cell>
          <cell r="HG83">
            <v>9.3051000000000013</v>
          </cell>
          <cell r="HH83">
            <v>9.059800000000001</v>
          </cell>
          <cell r="HI83">
            <v>8.7942999999999998</v>
          </cell>
          <cell r="HJ83">
            <v>10050000</v>
          </cell>
          <cell r="HK83">
            <v>1.4999999999999999E-2</v>
          </cell>
          <cell r="HL83">
            <v>9900000</v>
          </cell>
          <cell r="HN83">
            <v>941600</v>
          </cell>
          <cell r="HO83">
            <v>15.860396173022504</v>
          </cell>
          <cell r="HP83">
            <v>9108400</v>
          </cell>
          <cell r="HQ83">
            <v>39263</v>
          </cell>
          <cell r="HR83" t="str">
            <v>A modern multi let logistics warehouse with a weighted average unexpired term of 1.22 years.  Schenker have extended the lease term until 2012 (previouslu 2009) in exchange for a lower contract rental.  3 to 6 month expiry void with 3 months rent free.  ASTI rent has been updated to an increase figure as YARDI figure was inaccurate.</v>
          </cell>
          <cell r="HT83" t="str">
            <v>photoTeresin.jpg</v>
          </cell>
          <cell r="HU83" t="str">
            <v>.jpg</v>
          </cell>
          <cell r="HV83" t="str">
            <v>Teresin</v>
          </cell>
          <cell r="HW83" t="str">
            <v>planTeresin.jpg</v>
          </cell>
          <cell r="HX83" t="str">
            <v>.jpg</v>
          </cell>
          <cell r="HY83" t="str">
            <v>Teresin</v>
          </cell>
          <cell r="IA83">
            <v>13800000</v>
          </cell>
          <cell r="IB83">
            <v>13800000</v>
          </cell>
          <cell r="IC83">
            <v>13800000</v>
          </cell>
          <cell r="ID83">
            <v>11930000</v>
          </cell>
          <cell r="IE83">
            <v>11930000</v>
          </cell>
          <cell r="IF83">
            <v>10050000</v>
          </cell>
        </row>
        <row r="84">
          <cell r="A84">
            <v>64</v>
          </cell>
          <cell r="B84" t="str">
            <v>64, Poland, Teresin Dist.Ctr. #4</v>
          </cell>
          <cell r="C84" t="str">
            <v>wrw00304a</v>
          </cell>
          <cell r="D84" t="str">
            <v>Teresin Dist.Ctr. #4</v>
          </cell>
          <cell r="E84" t="str">
            <v>Al. XX-Lecia 23 C</v>
          </cell>
          <cell r="F84" t="str">
            <v>Teresin</v>
          </cell>
          <cell r="G84" t="str">
            <v>96-515</v>
          </cell>
          <cell r="H84" t="str">
            <v>Poland</v>
          </cell>
          <cell r="I84" t="str">
            <v>pl022</v>
          </cell>
          <cell r="J84" t="str">
            <v>ProLogis Poland IX Sp. z o.o.</v>
          </cell>
          <cell r="K84" t="str">
            <v>ASTI Income associated with Teresin DC4.</v>
          </cell>
          <cell r="L84" t="str">
            <v>n/a</v>
          </cell>
          <cell r="M84" t="str">
            <v>n/a</v>
          </cell>
          <cell r="N84" t="str">
            <v>n/a</v>
          </cell>
          <cell r="O84" t="str">
            <v>n/a</v>
          </cell>
          <cell r="P84" t="str">
            <v>n/a</v>
          </cell>
          <cell r="Q84" t="str">
            <v>n/a</v>
          </cell>
          <cell r="R84">
            <v>0</v>
          </cell>
          <cell r="S84" t="str">
            <v>n/a</v>
          </cell>
          <cell r="T84" t="str">
            <v>n/a</v>
          </cell>
          <cell r="V84" t="str">
            <v>Modern warehouse building, which forms part of ProLogis Park Teresin. The Park is located aprox. 40 km west of Warsaw City Centre on the international E-30 highway and connected to the highway via a 500 m service road.</v>
          </cell>
          <cell r="W84" t="str">
            <v>Above standard tenent improvements.</v>
          </cell>
          <cell r="Y84" t="str">
            <v>Euro</v>
          </cell>
          <cell r="Z84" t="str">
            <v>€</v>
          </cell>
          <cell r="AA84" t="str">
            <v>ASTI</v>
          </cell>
          <cell r="AB84" t="str">
            <v>International Automotive Comp Sp zoo</v>
          </cell>
          <cell r="AC84" t="str">
            <v>3PL/Warehousing/Transportation</v>
          </cell>
          <cell r="AD84">
            <v>0</v>
          </cell>
          <cell r="AE84">
            <v>38546</v>
          </cell>
          <cell r="AF84">
            <v>41102</v>
          </cell>
          <cell r="AG84">
            <v>41102</v>
          </cell>
          <cell r="AH84">
            <v>1.7823408624229979</v>
          </cell>
          <cell r="AI84">
            <v>1.7823408624229979</v>
          </cell>
          <cell r="AJ84">
            <v>0</v>
          </cell>
          <cell r="AK84">
            <v>0</v>
          </cell>
          <cell r="AL84">
            <v>0</v>
          </cell>
          <cell r="AM84">
            <v>62724</v>
          </cell>
          <cell r="AO84">
            <v>0</v>
          </cell>
          <cell r="AQ84">
            <v>0</v>
          </cell>
          <cell r="AR84">
            <v>0</v>
          </cell>
          <cell r="AS84">
            <v>0</v>
          </cell>
          <cell r="AT84">
            <v>0</v>
          </cell>
          <cell r="AU84">
            <v>0</v>
          </cell>
          <cell r="AV84">
            <v>0</v>
          </cell>
          <cell r="AW84">
            <v>0</v>
          </cell>
          <cell r="AX84">
            <v>0</v>
          </cell>
          <cell r="AY84">
            <v>0</v>
          </cell>
          <cell r="AZ84">
            <v>0</v>
          </cell>
          <cell r="BB84">
            <v>0</v>
          </cell>
          <cell r="BD84">
            <v>0</v>
          </cell>
          <cell r="BE84">
            <v>0</v>
          </cell>
          <cell r="BF84">
            <v>0</v>
          </cell>
          <cell r="BG84">
            <v>0</v>
          </cell>
          <cell r="BH84">
            <v>0</v>
          </cell>
          <cell r="BI84">
            <v>0</v>
          </cell>
          <cell r="BJ84">
            <v>0</v>
          </cell>
          <cell r="BK84">
            <v>0</v>
          </cell>
          <cell r="BL84">
            <v>0</v>
          </cell>
          <cell r="BM84">
            <v>0</v>
          </cell>
          <cell r="BO84">
            <v>0</v>
          </cell>
          <cell r="BQ84">
            <v>0</v>
          </cell>
          <cell r="BR84">
            <v>0</v>
          </cell>
          <cell r="BS84">
            <v>0</v>
          </cell>
          <cell r="BT84">
            <v>0</v>
          </cell>
          <cell r="BU84">
            <v>0</v>
          </cell>
          <cell r="BV84">
            <v>0</v>
          </cell>
          <cell r="BW84">
            <v>0</v>
          </cell>
          <cell r="BX84">
            <v>0</v>
          </cell>
          <cell r="BY84">
            <v>0</v>
          </cell>
          <cell r="BZ84">
            <v>0</v>
          </cell>
          <cell r="CB84">
            <v>0</v>
          </cell>
          <cell r="CD84">
            <v>0</v>
          </cell>
          <cell r="CE84">
            <v>0</v>
          </cell>
          <cell r="CF84">
            <v>0</v>
          </cell>
          <cell r="CG84">
            <v>0</v>
          </cell>
          <cell r="CH84">
            <v>0</v>
          </cell>
          <cell r="CI84">
            <v>0</v>
          </cell>
          <cell r="CJ84">
            <v>0</v>
          </cell>
          <cell r="CK84">
            <v>0</v>
          </cell>
          <cell r="CL84">
            <v>0</v>
          </cell>
          <cell r="CM84">
            <v>0</v>
          </cell>
          <cell r="CO84">
            <v>0</v>
          </cell>
          <cell r="CQ84">
            <v>0</v>
          </cell>
          <cell r="CR84">
            <v>0</v>
          </cell>
          <cell r="CS84">
            <v>0</v>
          </cell>
          <cell r="CT84">
            <v>0</v>
          </cell>
          <cell r="CU84">
            <v>0</v>
          </cell>
          <cell r="CV84">
            <v>0</v>
          </cell>
          <cell r="CW84">
            <v>0</v>
          </cell>
          <cell r="CX84">
            <v>0</v>
          </cell>
          <cell r="CY84">
            <v>0</v>
          </cell>
          <cell r="CZ84">
            <v>0</v>
          </cell>
          <cell r="DB84">
            <v>0</v>
          </cell>
          <cell r="DD84">
            <v>0</v>
          </cell>
          <cell r="DE84">
            <v>0</v>
          </cell>
          <cell r="DF84">
            <v>0</v>
          </cell>
          <cell r="DG84">
            <v>0</v>
          </cell>
          <cell r="DH84">
            <v>0</v>
          </cell>
          <cell r="DI84">
            <v>0</v>
          </cell>
          <cell r="DJ84">
            <v>0</v>
          </cell>
          <cell r="DK84">
            <v>0</v>
          </cell>
          <cell r="DL84">
            <v>0</v>
          </cell>
          <cell r="DM84">
            <v>0</v>
          </cell>
          <cell r="DO84">
            <v>0</v>
          </cell>
          <cell r="DQ84">
            <v>0</v>
          </cell>
          <cell r="DR84">
            <v>0</v>
          </cell>
          <cell r="DS84">
            <v>0</v>
          </cell>
          <cell r="DT84">
            <v>0</v>
          </cell>
          <cell r="DU84">
            <v>0</v>
          </cell>
          <cell r="DV84">
            <v>0</v>
          </cell>
          <cell r="DW84">
            <v>0</v>
          </cell>
          <cell r="DX84">
            <v>0</v>
          </cell>
          <cell r="DY84">
            <v>0</v>
          </cell>
          <cell r="DZ84">
            <v>0</v>
          </cell>
          <cell r="EB84">
            <v>0</v>
          </cell>
          <cell r="ED84">
            <v>0</v>
          </cell>
          <cell r="EE84">
            <v>0</v>
          </cell>
          <cell r="EF84">
            <v>0</v>
          </cell>
          <cell r="EG84">
            <v>0</v>
          </cell>
          <cell r="EH84">
            <v>0</v>
          </cell>
          <cell r="EI84">
            <v>0</v>
          </cell>
          <cell r="EJ84">
            <v>0</v>
          </cell>
          <cell r="EK84">
            <v>0</v>
          </cell>
          <cell r="EL84">
            <v>0</v>
          </cell>
          <cell r="EM84">
            <v>0</v>
          </cell>
          <cell r="EN84">
            <v>0</v>
          </cell>
          <cell r="EO84">
            <v>0</v>
          </cell>
          <cell r="EP84">
            <v>62724</v>
          </cell>
          <cell r="EQ84">
            <v>62724</v>
          </cell>
          <cell r="ER84">
            <v>1.7823408624229979</v>
          </cell>
          <cell r="ES84">
            <v>1.7823408624229979</v>
          </cell>
          <cell r="ET84" t="str">
            <v xml:space="preserve">ASTI for 7 years until 12 July 2012.  </v>
          </cell>
          <cell r="EU84">
            <v>0</v>
          </cell>
          <cell r="EW84">
            <v>0</v>
          </cell>
          <cell r="EX84">
            <v>0</v>
          </cell>
          <cell r="EY84">
            <v>0</v>
          </cell>
          <cell r="EZ84">
            <v>0</v>
          </cell>
          <cell r="FB84">
            <v>0</v>
          </cell>
          <cell r="FC84">
            <v>0</v>
          </cell>
          <cell r="FD84">
            <v>0</v>
          </cell>
          <cell r="FE84">
            <v>0</v>
          </cell>
          <cell r="FG84">
            <v>0</v>
          </cell>
          <cell r="FH84">
            <v>0</v>
          </cell>
          <cell r="FI84">
            <v>0</v>
          </cell>
          <cell r="FJ84">
            <v>0</v>
          </cell>
          <cell r="FM84">
            <v>0</v>
          </cell>
          <cell r="FN84">
            <v>0</v>
          </cell>
          <cell r="FO84">
            <v>0</v>
          </cell>
          <cell r="FR84">
            <v>0</v>
          </cell>
          <cell r="FS84">
            <v>0</v>
          </cell>
          <cell r="FT84">
            <v>0</v>
          </cell>
          <cell r="FV84">
            <v>0</v>
          </cell>
          <cell r="FW84">
            <v>0</v>
          </cell>
          <cell r="FX84">
            <v>0</v>
          </cell>
          <cell r="FY84">
            <v>0</v>
          </cell>
          <cell r="FZ84">
            <v>-1</v>
          </cell>
          <cell r="GB84">
            <v>627.24</v>
          </cell>
          <cell r="GC84">
            <v>0.01</v>
          </cell>
          <cell r="GD84">
            <v>0</v>
          </cell>
          <cell r="GE84">
            <v>0</v>
          </cell>
          <cell r="GF84">
            <v>0</v>
          </cell>
          <cell r="GG84">
            <v>0</v>
          </cell>
          <cell r="GH84">
            <v>0</v>
          </cell>
          <cell r="GI84">
            <v>0</v>
          </cell>
          <cell r="GJ84">
            <v>0</v>
          </cell>
          <cell r="GK84">
            <v>0</v>
          </cell>
          <cell r="GL84">
            <v>0</v>
          </cell>
          <cell r="GM84">
            <v>0</v>
          </cell>
          <cell r="GN84">
            <v>627</v>
          </cell>
          <cell r="GO84">
            <v>9.9961737134111345E-3</v>
          </cell>
          <cell r="GP84">
            <v>627</v>
          </cell>
          <cell r="GR84">
            <v>40359</v>
          </cell>
          <cell r="GS84">
            <v>62724</v>
          </cell>
          <cell r="GT84">
            <v>62097</v>
          </cell>
          <cell r="GU84">
            <v>0</v>
          </cell>
          <cell r="GV84">
            <v>55.6233</v>
          </cell>
          <cell r="GW84">
            <v>55.6233</v>
          </cell>
          <cell r="GX84">
            <v>9</v>
          </cell>
          <cell r="GY84">
            <v>110000</v>
          </cell>
          <cell r="GZ84">
            <v>1.4999999999999999E-2</v>
          </cell>
          <cell r="HA84">
            <v>110000</v>
          </cell>
          <cell r="HC84">
            <v>40451</v>
          </cell>
          <cell r="HD84">
            <v>62724</v>
          </cell>
          <cell r="HE84">
            <v>62097</v>
          </cell>
          <cell r="HF84">
            <v>0</v>
          </cell>
          <cell r="HG84">
            <v>63.073100000000004</v>
          </cell>
          <cell r="HH84">
            <v>63.073100000000004</v>
          </cell>
          <cell r="HI84">
            <v>9</v>
          </cell>
          <cell r="HJ84">
            <v>100000</v>
          </cell>
          <cell r="HK84">
            <v>1.4999999999999999E-2</v>
          </cell>
          <cell r="HL84">
            <v>97000</v>
          </cell>
          <cell r="HN84">
            <v>0</v>
          </cell>
          <cell r="HO84" t="e">
            <v>#VALUE!</v>
          </cell>
          <cell r="HP84">
            <v>100000</v>
          </cell>
          <cell r="HQ84">
            <v>39263</v>
          </cell>
          <cell r="HR84" t="str">
            <v>Above standard tenants inprovements valued until expiry of lease.  3 months closer to reversion.</v>
          </cell>
          <cell r="HT84" t="str">
            <v>photoTeresin.jpg</v>
          </cell>
          <cell r="HU84" t="str">
            <v>.jpg</v>
          </cell>
          <cell r="HV84" t="str">
            <v>Teresin</v>
          </cell>
          <cell r="HW84" t="str">
            <v>planTeresin.jpg</v>
          </cell>
          <cell r="HX84" t="str">
            <v>.jpg</v>
          </cell>
          <cell r="HY84" t="str">
            <v>Teresin</v>
          </cell>
          <cell r="IA84">
            <v>210000</v>
          </cell>
          <cell r="IB84">
            <v>210000</v>
          </cell>
          <cell r="IC84">
            <v>210000</v>
          </cell>
          <cell r="ID84">
            <v>200000</v>
          </cell>
          <cell r="IE84">
            <v>200000</v>
          </cell>
          <cell r="IF84">
            <v>100000</v>
          </cell>
        </row>
        <row r="85">
          <cell r="A85">
            <v>65</v>
          </cell>
          <cell r="B85" t="str">
            <v>65, Poland, Teresin Dist.Ctr. #6</v>
          </cell>
          <cell r="C85" t="str">
            <v>wrw00306</v>
          </cell>
          <cell r="D85" t="str">
            <v>Teresin Dist.Ctr. #6</v>
          </cell>
          <cell r="E85" t="str">
            <v>Al. XX-Lecia 23 E</v>
          </cell>
          <cell r="F85" t="str">
            <v>Teresin</v>
          </cell>
          <cell r="G85" t="str">
            <v>96-515</v>
          </cell>
          <cell r="H85" t="str">
            <v>Poland</v>
          </cell>
          <cell r="I85" t="str">
            <v>pl058</v>
          </cell>
          <cell r="J85" t="str">
            <v>ProLogis Poland XXX Sp Zoo</v>
          </cell>
          <cell r="K85" t="str">
            <v>A 2006 purpose built distribution center accommodating 28,803 sq m of warehousing and office built to a high specification. The building is of concrete and steel frame construction with a clear eaves height of 10m. There are 28 loading docks and the warehouse is fitted with a sprinkler system.</v>
          </cell>
          <cell r="L85">
            <v>2005</v>
          </cell>
          <cell r="M85">
            <v>35</v>
          </cell>
          <cell r="N85">
            <v>822.94285714285718</v>
          </cell>
          <cell r="O85">
            <v>10</v>
          </cell>
          <cell r="P85" t="str">
            <v>Yes</v>
          </cell>
          <cell r="Q85" t="str">
            <v>Freehold</v>
          </cell>
          <cell r="R85">
            <v>0</v>
          </cell>
          <cell r="S85">
            <v>61241</v>
          </cell>
          <cell r="T85">
            <v>0.47032216978821378</v>
          </cell>
          <cell r="V85" t="str">
            <v>Part of ProLogis Park Teresin aproximately 40 km west of Warsaw City Centre on the international E-30 highway and connected to the highway via a 500 m service road.</v>
          </cell>
          <cell r="W85" t="str">
            <v>A purpose built distribution centre forming part of ProLogis Park Teresin aproximately 40 km west of Warsaw City Centre on the international E-30 highway and connected to the highway via a 500 m service road.</v>
          </cell>
          <cell r="Y85" t="str">
            <v>Euro</v>
          </cell>
          <cell r="Z85" t="str">
            <v>€</v>
          </cell>
          <cell r="AA85" t="str">
            <v>Land &amp; Buildings</v>
          </cell>
          <cell r="AB85" t="str">
            <v>Vacant</v>
          </cell>
          <cell r="AD85">
            <v>19203</v>
          </cell>
          <cell r="AE85">
            <v>0</v>
          </cell>
          <cell r="AF85">
            <v>0</v>
          </cell>
          <cell r="AG85">
            <v>0</v>
          </cell>
          <cell r="AH85">
            <v>0</v>
          </cell>
          <cell r="AI85">
            <v>0</v>
          </cell>
          <cell r="AJ85">
            <v>0</v>
          </cell>
          <cell r="AK85">
            <v>0</v>
          </cell>
          <cell r="AL85">
            <v>0</v>
          </cell>
          <cell r="AM85">
            <v>0</v>
          </cell>
          <cell r="AO85" t="str">
            <v>VIVA MANUFACTURING SP. Z O.O.</v>
          </cell>
          <cell r="AP85" t="str">
            <v>   Other</v>
          </cell>
          <cell r="AQ85">
            <v>9600</v>
          </cell>
          <cell r="AR85">
            <v>40391</v>
          </cell>
          <cell r="AS85">
            <v>42171</v>
          </cell>
          <cell r="AT85">
            <v>42171</v>
          </cell>
          <cell r="AU85">
            <v>4.7091033538672145</v>
          </cell>
          <cell r="AV85">
            <v>4.7091033538672145</v>
          </cell>
          <cell r="AW85">
            <v>161280</v>
          </cell>
          <cell r="AX85">
            <v>16.8</v>
          </cell>
          <cell r="AY85">
            <v>-161280</v>
          </cell>
          <cell r="AZ85">
            <v>0</v>
          </cell>
          <cell r="BB85">
            <v>0</v>
          </cell>
          <cell r="BD85">
            <v>0</v>
          </cell>
          <cell r="BE85">
            <v>0</v>
          </cell>
          <cell r="BF85">
            <v>0</v>
          </cell>
          <cell r="BG85">
            <v>0</v>
          </cell>
          <cell r="BH85">
            <v>0</v>
          </cell>
          <cell r="BI85">
            <v>0</v>
          </cell>
          <cell r="BJ85">
            <v>0</v>
          </cell>
          <cell r="BK85">
            <v>0</v>
          </cell>
          <cell r="BL85">
            <v>0</v>
          </cell>
          <cell r="BM85">
            <v>0</v>
          </cell>
          <cell r="BO85">
            <v>0</v>
          </cell>
          <cell r="BQ85">
            <v>0</v>
          </cell>
          <cell r="BR85">
            <v>0</v>
          </cell>
          <cell r="BS85">
            <v>0</v>
          </cell>
          <cell r="BT85">
            <v>0</v>
          </cell>
          <cell r="BU85">
            <v>0</v>
          </cell>
          <cell r="BV85">
            <v>0</v>
          </cell>
          <cell r="BW85">
            <v>0</v>
          </cell>
          <cell r="BX85">
            <v>0</v>
          </cell>
          <cell r="BY85">
            <v>0</v>
          </cell>
          <cell r="BZ85">
            <v>0</v>
          </cell>
          <cell r="CB85">
            <v>0</v>
          </cell>
          <cell r="CD85">
            <v>0</v>
          </cell>
          <cell r="CE85">
            <v>0</v>
          </cell>
          <cell r="CF85">
            <v>0</v>
          </cell>
          <cell r="CG85">
            <v>0</v>
          </cell>
          <cell r="CH85">
            <v>0</v>
          </cell>
          <cell r="CI85">
            <v>0</v>
          </cell>
          <cell r="CJ85">
            <v>0</v>
          </cell>
          <cell r="CK85">
            <v>0</v>
          </cell>
          <cell r="CL85">
            <v>0</v>
          </cell>
          <cell r="CM85">
            <v>0</v>
          </cell>
          <cell r="CO85">
            <v>0</v>
          </cell>
          <cell r="CQ85">
            <v>0</v>
          </cell>
          <cell r="CR85">
            <v>0</v>
          </cell>
          <cell r="CS85">
            <v>0</v>
          </cell>
          <cell r="CT85">
            <v>0</v>
          </cell>
          <cell r="CU85">
            <v>0</v>
          </cell>
          <cell r="CV85">
            <v>0</v>
          </cell>
          <cell r="CW85">
            <v>0</v>
          </cell>
          <cell r="CX85">
            <v>0</v>
          </cell>
          <cell r="CY85">
            <v>0</v>
          </cell>
          <cell r="CZ85">
            <v>0</v>
          </cell>
          <cell r="DB85">
            <v>0</v>
          </cell>
          <cell r="DD85">
            <v>0</v>
          </cell>
          <cell r="DE85">
            <v>0</v>
          </cell>
          <cell r="DF85">
            <v>0</v>
          </cell>
          <cell r="DG85">
            <v>0</v>
          </cell>
          <cell r="DH85">
            <v>0</v>
          </cell>
          <cell r="DI85">
            <v>0</v>
          </cell>
          <cell r="DJ85">
            <v>0</v>
          </cell>
          <cell r="DK85">
            <v>0</v>
          </cell>
          <cell r="DL85">
            <v>0</v>
          </cell>
          <cell r="DM85">
            <v>0</v>
          </cell>
          <cell r="DO85">
            <v>0</v>
          </cell>
          <cell r="DQ85">
            <v>0</v>
          </cell>
          <cell r="DR85">
            <v>0</v>
          </cell>
          <cell r="DS85">
            <v>0</v>
          </cell>
          <cell r="DT85">
            <v>0</v>
          </cell>
          <cell r="DU85">
            <v>0</v>
          </cell>
          <cell r="DV85">
            <v>0</v>
          </cell>
          <cell r="DW85">
            <v>0</v>
          </cell>
          <cell r="DX85">
            <v>0</v>
          </cell>
          <cell r="DY85">
            <v>0</v>
          </cell>
          <cell r="DZ85">
            <v>0</v>
          </cell>
          <cell r="EB85">
            <v>0</v>
          </cell>
          <cell r="ED85">
            <v>0</v>
          </cell>
          <cell r="EE85">
            <v>0</v>
          </cell>
          <cell r="EF85">
            <v>0</v>
          </cell>
          <cell r="EG85">
            <v>0</v>
          </cell>
          <cell r="EH85">
            <v>0</v>
          </cell>
          <cell r="EI85">
            <v>0</v>
          </cell>
          <cell r="EJ85">
            <v>0</v>
          </cell>
          <cell r="EK85">
            <v>0</v>
          </cell>
          <cell r="EL85">
            <v>0</v>
          </cell>
          <cell r="EM85">
            <v>0</v>
          </cell>
          <cell r="EN85">
            <v>19203</v>
          </cell>
          <cell r="EO85">
            <v>28803</v>
          </cell>
          <cell r="EP85">
            <v>0</v>
          </cell>
          <cell r="EQ85">
            <v>0</v>
          </cell>
          <cell r="ER85">
            <v>0</v>
          </cell>
          <cell r="ES85">
            <v>0</v>
          </cell>
          <cell r="ET85" t="str">
            <v>Vacant</v>
          </cell>
          <cell r="EU85">
            <v>0</v>
          </cell>
          <cell r="EW85" t="str">
            <v>Warehouse</v>
          </cell>
          <cell r="EX85">
            <v>28110</v>
          </cell>
          <cell r="EY85">
            <v>33.599999999999994</v>
          </cell>
          <cell r="EZ85">
            <v>944495.99999999988</v>
          </cell>
          <cell r="FB85" t="str">
            <v>Office</v>
          </cell>
          <cell r="FC85">
            <v>693</v>
          </cell>
          <cell r="FD85">
            <v>102</v>
          </cell>
          <cell r="FE85">
            <v>70686</v>
          </cell>
          <cell r="FG85">
            <v>0</v>
          </cell>
          <cell r="FJ85">
            <v>0</v>
          </cell>
          <cell r="FL85">
            <v>0</v>
          </cell>
          <cell r="FM85">
            <v>0</v>
          </cell>
          <cell r="FN85">
            <v>0</v>
          </cell>
          <cell r="FO85">
            <v>0</v>
          </cell>
          <cell r="FQ85">
            <v>0</v>
          </cell>
          <cell r="FR85">
            <v>0</v>
          </cell>
          <cell r="FS85">
            <v>0</v>
          </cell>
          <cell r="FT85">
            <v>0</v>
          </cell>
          <cell r="FV85">
            <v>28803</v>
          </cell>
          <cell r="FW85">
            <v>35.245703572544528</v>
          </cell>
          <cell r="FX85">
            <v>1015182</v>
          </cell>
          <cell r="FY85">
            <v>1015182</v>
          </cell>
          <cell r="FZ85" t="e">
            <v>#DIV/0!</v>
          </cell>
          <cell r="GB85">
            <v>0</v>
          </cell>
          <cell r="GC85" t="e">
            <v>#DIV/0!</v>
          </cell>
          <cell r="GD85">
            <v>0</v>
          </cell>
          <cell r="GE85" t="e">
            <v>#DIV/0!</v>
          </cell>
          <cell r="GF85">
            <v>0</v>
          </cell>
          <cell r="GG85" t="e">
            <v>#DIV/0!</v>
          </cell>
          <cell r="GH85">
            <v>0</v>
          </cell>
          <cell r="GI85" t="e">
            <v>#DIV/0!</v>
          </cell>
          <cell r="GJ85">
            <v>19203</v>
          </cell>
          <cell r="GK85" t="e">
            <v>#DIV/0!</v>
          </cell>
          <cell r="GL85">
            <v>0</v>
          </cell>
          <cell r="GM85" t="e">
            <v>#DIV/0!</v>
          </cell>
          <cell r="GN85">
            <v>19203</v>
          </cell>
          <cell r="GO85" t="e">
            <v>#DIV/0!</v>
          </cell>
          <cell r="GP85">
            <v>19203</v>
          </cell>
          <cell r="GR85">
            <v>40359</v>
          </cell>
          <cell r="GS85">
            <v>0</v>
          </cell>
          <cell r="GT85">
            <v>-28803</v>
          </cell>
          <cell r="GU85">
            <v>1015182</v>
          </cell>
          <cell r="GV85">
            <v>-0.29260000000000003</v>
          </cell>
          <cell r="GW85">
            <v>9.9158000000000008</v>
          </cell>
          <cell r="GX85">
            <v>9</v>
          </cell>
          <cell r="GY85">
            <v>9850000</v>
          </cell>
          <cell r="GZ85">
            <v>1.4999999999999999E-2</v>
          </cell>
          <cell r="HA85">
            <v>9700000</v>
          </cell>
          <cell r="HC85">
            <v>40451</v>
          </cell>
          <cell r="HD85">
            <v>0</v>
          </cell>
          <cell r="HE85">
            <v>-19203</v>
          </cell>
          <cell r="HF85">
            <v>1015182</v>
          </cell>
          <cell r="HG85">
            <v>-0.18920000000000001</v>
          </cell>
          <cell r="HH85">
            <v>9.7123000000000008</v>
          </cell>
          <cell r="HI85">
            <v>8.8322000000000003</v>
          </cell>
          <cell r="HJ85">
            <v>10150000</v>
          </cell>
          <cell r="HK85">
            <v>1.4999999999999999E-2</v>
          </cell>
          <cell r="HL85">
            <v>10000000</v>
          </cell>
          <cell r="HN85">
            <v>1450000</v>
          </cell>
          <cell r="HO85">
            <v>23.676948449568101</v>
          </cell>
          <cell r="HP85">
            <v>8700000</v>
          </cell>
          <cell r="HQ85">
            <v>39479</v>
          </cell>
          <cell r="HR85" t="str">
            <v>A logistics warehouse which is currently vacant.  Leased to Viva with rent free incentive.</v>
          </cell>
          <cell r="HT85" t="str">
            <v>photoTeresin.jpg</v>
          </cell>
          <cell r="HU85" t="str">
            <v>.jpg</v>
          </cell>
          <cell r="HV85" t="str">
            <v>Teresin</v>
          </cell>
          <cell r="HW85" t="str">
            <v>planTeresin.jpg</v>
          </cell>
          <cell r="HX85" t="str">
            <v>.jpg</v>
          </cell>
          <cell r="HY85" t="str">
            <v>Teresin</v>
          </cell>
          <cell r="IA85">
            <v>15350000</v>
          </cell>
          <cell r="IB85">
            <v>15350000</v>
          </cell>
          <cell r="IC85">
            <v>13350000</v>
          </cell>
          <cell r="ID85">
            <v>13800000</v>
          </cell>
          <cell r="IE85">
            <v>13800000</v>
          </cell>
          <cell r="IF85">
            <v>10150000</v>
          </cell>
        </row>
        <row r="86">
          <cell r="A86">
            <v>66</v>
          </cell>
          <cell r="B86" t="str">
            <v>66, Poland, Warsaw III Dist.Ctr.#1</v>
          </cell>
          <cell r="C86" t="str">
            <v>wrw00411</v>
          </cell>
          <cell r="D86" t="str">
            <v>Warsaw III Dist.Ctr.#1</v>
          </cell>
          <cell r="E86" t="str">
            <v>ul. Daniszewska 14</v>
          </cell>
          <cell r="F86" t="str">
            <v>Warszawa</v>
          </cell>
          <cell r="G86" t="str">
            <v>03-230</v>
          </cell>
          <cell r="H86" t="str">
            <v>Poland</v>
          </cell>
          <cell r="I86" t="str">
            <v>pl128</v>
          </cell>
          <cell r="J86" t="str">
            <v>ProLogis Poland XCII Sp. z o.o.</v>
          </cell>
          <cell r="K86" t="str">
            <v xml:space="preserve">A modern logistics warehouse constructed in 2007 and accommodating a total area of 24,139 sq m. The building is of concrete frame and steel frame construction with grid line spacing of 12m x 25m. Slab uniform spread load is 5T per sq m. The minimum eaves height of the warehouse is 10 m and the warehouse has been equipped with 25 loading bays.  </v>
          </cell>
          <cell r="L86">
            <v>2007</v>
          </cell>
          <cell r="M86">
            <v>28</v>
          </cell>
          <cell r="N86">
            <v>862.10714285714289</v>
          </cell>
          <cell r="O86">
            <v>10</v>
          </cell>
          <cell r="P86" t="str">
            <v>Yes</v>
          </cell>
          <cell r="Q86" t="str">
            <v>Freehold</v>
          </cell>
          <cell r="R86">
            <v>0</v>
          </cell>
          <cell r="S86">
            <v>65615</v>
          </cell>
          <cell r="T86">
            <v>0.36788844014325994</v>
          </cell>
          <cell r="V86" t="str">
            <v>Situated in northern part of Warsaw, within Białołęka District, at ulica Daniszewska 14. Ulica Daniszewska links ulica Annopol which links ulica Toruńska (major arterial road in the northern part of Warszawa) and Trasa Armii Krajowej (a part of Warsaw northern ring road).</v>
          </cell>
          <cell r="W86" t="str">
            <v>A modern logistics warehouse located in northern part of Warsaw, within Białołęka District, at ulica Daniszewska 14. Ulica Daniszewska links ulica Annopol which links ulica Toruńska (major arterial road in the northern part of Warszawa) and Trasa Armii Krajowej (a part of Warsaw northern ring road).</v>
          </cell>
          <cell r="Y86" t="str">
            <v>Euro</v>
          </cell>
          <cell r="Z86" t="str">
            <v>€</v>
          </cell>
          <cell r="AA86" t="str">
            <v>Land &amp; Buildings</v>
          </cell>
          <cell r="AB86" t="str">
            <v>ABC Data</v>
          </cell>
          <cell r="AC86" t="str">
            <v>Other</v>
          </cell>
          <cell r="AD86">
            <v>24139</v>
          </cell>
          <cell r="AE86">
            <v>39264</v>
          </cell>
          <cell r="AF86">
            <v>41090</v>
          </cell>
          <cell r="AG86">
            <v>41090</v>
          </cell>
          <cell r="AH86">
            <v>1.7494866529774127</v>
          </cell>
          <cell r="AI86">
            <v>1.7494866529774127</v>
          </cell>
          <cell r="AJ86">
            <v>1442418</v>
          </cell>
          <cell r="AK86">
            <v>59.754670864575999</v>
          </cell>
          <cell r="AL86">
            <v>0</v>
          </cell>
          <cell r="AM86">
            <v>0</v>
          </cell>
          <cell r="AO86">
            <v>0</v>
          </cell>
          <cell r="AQ86">
            <v>0</v>
          </cell>
          <cell r="AR86">
            <v>0</v>
          </cell>
          <cell r="AS86">
            <v>0</v>
          </cell>
          <cell r="AT86">
            <v>0</v>
          </cell>
          <cell r="AU86">
            <v>0</v>
          </cell>
          <cell r="AV86">
            <v>0</v>
          </cell>
          <cell r="AW86">
            <v>0</v>
          </cell>
          <cell r="AX86">
            <v>0</v>
          </cell>
          <cell r="AY86">
            <v>0</v>
          </cell>
          <cell r="AZ86">
            <v>0</v>
          </cell>
          <cell r="BB86">
            <v>0</v>
          </cell>
          <cell r="BD86">
            <v>0</v>
          </cell>
          <cell r="BE86">
            <v>0</v>
          </cell>
          <cell r="BF86">
            <v>0</v>
          </cell>
          <cell r="BG86">
            <v>0</v>
          </cell>
          <cell r="BH86">
            <v>0</v>
          </cell>
          <cell r="BI86">
            <v>0</v>
          </cell>
          <cell r="BJ86">
            <v>0</v>
          </cell>
          <cell r="BK86">
            <v>0</v>
          </cell>
          <cell r="BL86">
            <v>0</v>
          </cell>
          <cell r="BM86">
            <v>0</v>
          </cell>
          <cell r="BO86">
            <v>0</v>
          </cell>
          <cell r="BQ86">
            <v>0</v>
          </cell>
          <cell r="BR86">
            <v>0</v>
          </cell>
          <cell r="BS86">
            <v>0</v>
          </cell>
          <cell r="BT86">
            <v>0</v>
          </cell>
          <cell r="BU86">
            <v>0</v>
          </cell>
          <cell r="BV86">
            <v>0</v>
          </cell>
          <cell r="BW86">
            <v>0</v>
          </cell>
          <cell r="BX86">
            <v>0</v>
          </cell>
          <cell r="BY86">
            <v>0</v>
          </cell>
          <cell r="BZ86">
            <v>0</v>
          </cell>
          <cell r="CB86">
            <v>0</v>
          </cell>
          <cell r="CD86">
            <v>0</v>
          </cell>
          <cell r="CE86">
            <v>0</v>
          </cell>
          <cell r="CF86">
            <v>0</v>
          </cell>
          <cell r="CG86">
            <v>0</v>
          </cell>
          <cell r="CH86">
            <v>0</v>
          </cell>
          <cell r="CI86">
            <v>0</v>
          </cell>
          <cell r="CJ86">
            <v>0</v>
          </cell>
          <cell r="CK86">
            <v>0</v>
          </cell>
          <cell r="CL86">
            <v>0</v>
          </cell>
          <cell r="CM86">
            <v>0</v>
          </cell>
          <cell r="CO86">
            <v>0</v>
          </cell>
          <cell r="CQ86">
            <v>0</v>
          </cell>
          <cell r="CR86">
            <v>0</v>
          </cell>
          <cell r="CS86">
            <v>0</v>
          </cell>
          <cell r="CT86">
            <v>0</v>
          </cell>
          <cell r="CU86">
            <v>0</v>
          </cell>
          <cell r="CV86">
            <v>0</v>
          </cell>
          <cell r="CW86">
            <v>0</v>
          </cell>
          <cell r="CX86">
            <v>0</v>
          </cell>
          <cell r="CY86">
            <v>0</v>
          </cell>
          <cell r="CZ86">
            <v>0</v>
          </cell>
          <cell r="DB86">
            <v>0</v>
          </cell>
          <cell r="DD86">
            <v>0</v>
          </cell>
          <cell r="DE86">
            <v>0</v>
          </cell>
          <cell r="DF86">
            <v>0</v>
          </cell>
          <cell r="DG86">
            <v>0</v>
          </cell>
          <cell r="DH86">
            <v>0</v>
          </cell>
          <cell r="DI86">
            <v>0</v>
          </cell>
          <cell r="DJ86">
            <v>0</v>
          </cell>
          <cell r="DK86">
            <v>0</v>
          </cell>
          <cell r="DL86">
            <v>0</v>
          </cell>
          <cell r="DM86">
            <v>0</v>
          </cell>
          <cell r="DO86">
            <v>0</v>
          </cell>
          <cell r="DQ86">
            <v>0</v>
          </cell>
          <cell r="DR86">
            <v>0</v>
          </cell>
          <cell r="DS86">
            <v>0</v>
          </cell>
          <cell r="DT86">
            <v>0</v>
          </cell>
          <cell r="DU86">
            <v>0</v>
          </cell>
          <cell r="DV86">
            <v>0</v>
          </cell>
          <cell r="DW86">
            <v>0</v>
          </cell>
          <cell r="DX86">
            <v>0</v>
          </cell>
          <cell r="DY86">
            <v>0</v>
          </cell>
          <cell r="DZ86">
            <v>0</v>
          </cell>
          <cell r="EB86">
            <v>0</v>
          </cell>
          <cell r="ED86">
            <v>0</v>
          </cell>
          <cell r="EE86">
            <v>0</v>
          </cell>
          <cell r="EF86">
            <v>0</v>
          </cell>
          <cell r="EG86">
            <v>0</v>
          </cell>
          <cell r="EH86">
            <v>0</v>
          </cell>
          <cell r="EI86">
            <v>0</v>
          </cell>
          <cell r="EJ86">
            <v>0</v>
          </cell>
          <cell r="EK86">
            <v>0</v>
          </cell>
          <cell r="EL86">
            <v>0</v>
          </cell>
          <cell r="EM86">
            <v>0</v>
          </cell>
          <cell r="EN86">
            <v>0</v>
          </cell>
          <cell r="EO86">
            <v>24139</v>
          </cell>
          <cell r="EP86">
            <v>1442424</v>
          </cell>
          <cell r="EQ86">
            <v>1442424</v>
          </cell>
          <cell r="ER86">
            <v>1.7494866529774125</v>
          </cell>
          <cell r="ES86">
            <v>1.7494866529774125</v>
          </cell>
          <cell r="ET86" t="str">
            <v xml:space="preserve">Let to ABC Data for a term of 5 years from 1 July 2007.  </v>
          </cell>
          <cell r="EU86">
            <v>0</v>
          </cell>
          <cell r="EW86" t="str">
            <v>Warehouse</v>
          </cell>
          <cell r="EX86">
            <v>19847</v>
          </cell>
          <cell r="EY86">
            <v>54</v>
          </cell>
          <cell r="EZ86">
            <v>1071738</v>
          </cell>
          <cell r="FB86" t="str">
            <v>Office</v>
          </cell>
          <cell r="FC86">
            <v>2565</v>
          </cell>
          <cell r="FD86">
            <v>108</v>
          </cell>
          <cell r="FE86">
            <v>277020</v>
          </cell>
          <cell r="FG86" t="str">
            <v>Office</v>
          </cell>
          <cell r="FH86">
            <v>1727</v>
          </cell>
          <cell r="FI86">
            <v>72</v>
          </cell>
          <cell r="FJ86">
            <v>124344</v>
          </cell>
          <cell r="FL86">
            <v>0</v>
          </cell>
          <cell r="FO86">
            <v>0</v>
          </cell>
          <cell r="FQ86">
            <v>0</v>
          </cell>
          <cell r="FT86">
            <v>0</v>
          </cell>
          <cell r="FV86">
            <v>24139</v>
          </cell>
          <cell r="FW86">
            <v>61.025808857036331</v>
          </cell>
          <cell r="FX86">
            <v>1473102</v>
          </cell>
          <cell r="FY86">
            <v>1473102</v>
          </cell>
          <cell r="FZ86">
            <v>2.1268364919052929E-2</v>
          </cell>
          <cell r="GB86">
            <v>14424.24</v>
          </cell>
          <cell r="GC86">
            <v>0.01</v>
          </cell>
          <cell r="GD86">
            <v>0</v>
          </cell>
          <cell r="GE86">
            <v>0</v>
          </cell>
          <cell r="GF86">
            <v>0</v>
          </cell>
          <cell r="GG86">
            <v>0</v>
          </cell>
          <cell r="GH86">
            <v>0</v>
          </cell>
          <cell r="GI86">
            <v>0</v>
          </cell>
          <cell r="GJ86">
            <v>0</v>
          </cell>
          <cell r="GK86">
            <v>0</v>
          </cell>
          <cell r="GL86">
            <v>0</v>
          </cell>
          <cell r="GM86">
            <v>0</v>
          </cell>
          <cell r="GN86">
            <v>14424</v>
          </cell>
          <cell r="GO86">
            <v>9.9998336134174137E-3</v>
          </cell>
          <cell r="GP86">
            <v>14424</v>
          </cell>
          <cell r="GR86">
            <v>40359</v>
          </cell>
          <cell r="GS86">
            <v>1442424</v>
          </cell>
          <cell r="GT86">
            <v>1428000</v>
          </cell>
          <cell r="GU86">
            <v>1473102</v>
          </cell>
          <cell r="GV86">
            <v>8.7386999999999997</v>
          </cell>
          <cell r="GW86">
            <v>8.9245000000000001</v>
          </cell>
          <cell r="GX86">
            <v>8.6999999999999993</v>
          </cell>
          <cell r="GY86">
            <v>16340000</v>
          </cell>
          <cell r="GZ86">
            <v>1.4999999999999999E-2</v>
          </cell>
          <cell r="HA86">
            <v>16100000</v>
          </cell>
          <cell r="HC86">
            <v>40451</v>
          </cell>
          <cell r="HD86">
            <v>1442424</v>
          </cell>
          <cell r="HE86">
            <v>1428000</v>
          </cell>
          <cell r="HF86">
            <v>1473102</v>
          </cell>
          <cell r="HG86">
            <v>8.7386999999999997</v>
          </cell>
          <cell r="HH86">
            <v>8.9245000000000001</v>
          </cell>
          <cell r="HI86">
            <v>8.6996000000000002</v>
          </cell>
          <cell r="HJ86">
            <v>16340000</v>
          </cell>
          <cell r="HK86">
            <v>1.4999999999999999E-2</v>
          </cell>
          <cell r="HL86">
            <v>16100000</v>
          </cell>
          <cell r="HN86">
            <v>3400000</v>
          </cell>
          <cell r="HO86">
            <v>51.817419797302449</v>
          </cell>
          <cell r="HP86">
            <v>12940000</v>
          </cell>
          <cell r="HQ86">
            <v>39753</v>
          </cell>
          <cell r="HR86" t="str">
            <v>A fully let logistics warehouse with an unexpired term to lease expiry of 1.75 years.  1 month expiry void and 3 months rent-free incentive. No change since Q2 2010.</v>
          </cell>
          <cell r="HT86" t="str">
            <v>photoWarsawIII1.jpg</v>
          </cell>
          <cell r="HU86" t="str">
            <v>.jpg</v>
          </cell>
          <cell r="HV86" t="str">
            <v>WarsawIII1</v>
          </cell>
          <cell r="HW86" t="str">
            <v>planWarsawIII1.jpg</v>
          </cell>
          <cell r="HX86" t="str">
            <v>.jpg</v>
          </cell>
          <cell r="HY86" t="str">
            <v>WarsawIII1</v>
          </cell>
          <cell r="IB86">
            <v>20700000</v>
          </cell>
          <cell r="IC86">
            <v>20700000</v>
          </cell>
          <cell r="ID86">
            <v>20700000</v>
          </cell>
          <cell r="IE86">
            <v>16750000</v>
          </cell>
          <cell r="IF86">
            <v>16340000</v>
          </cell>
        </row>
        <row r="87">
          <cell r="A87">
            <v>67</v>
          </cell>
          <cell r="B87" t="str">
            <v>67, Poland, Warsaw III Dist.Ctr.#1</v>
          </cell>
          <cell r="C87" t="str">
            <v>wrw00411a</v>
          </cell>
          <cell r="D87" t="str">
            <v>Warsaw III Dist.Ctr.#1</v>
          </cell>
          <cell r="E87" t="str">
            <v>ul. Daniszewska 14</v>
          </cell>
          <cell r="F87" t="str">
            <v>Warszawa</v>
          </cell>
          <cell r="G87" t="str">
            <v>03-230</v>
          </cell>
          <cell r="H87" t="str">
            <v>Poland</v>
          </cell>
          <cell r="I87" t="str">
            <v>pl128</v>
          </cell>
          <cell r="J87" t="str">
            <v>ProLogis Poland XCII Sp. z o.o.</v>
          </cell>
          <cell r="K87" t="str">
            <v>Additional development land.</v>
          </cell>
          <cell r="L87" t="str">
            <v>n/a</v>
          </cell>
          <cell r="M87" t="str">
            <v>n/a</v>
          </cell>
          <cell r="N87" t="str">
            <v>n/a</v>
          </cell>
          <cell r="O87" t="str">
            <v>n/a</v>
          </cell>
          <cell r="P87" t="str">
            <v>n/a</v>
          </cell>
          <cell r="Q87" t="str">
            <v>n/a</v>
          </cell>
          <cell r="R87">
            <v>0</v>
          </cell>
          <cell r="S87" t="str">
            <v>n/a</v>
          </cell>
          <cell r="T87" t="str">
            <v>n/a</v>
          </cell>
          <cell r="V87" t="str">
            <v>Situated in northern part of Warsaw, within Białołęka District, at ulica Daniszewska 14. Ulica Daniszewska links ulica Annopol which links ulica Toruńska (major arterial road in the northern part of Warszawa) and Trasa Armii Krajowej (a part of Warsaw northern ring road).</v>
          </cell>
          <cell r="W87" t="str">
            <v>Additional development land.</v>
          </cell>
          <cell r="Y87" t="str">
            <v>Euro</v>
          </cell>
          <cell r="Z87" t="str">
            <v>€</v>
          </cell>
          <cell r="AA87" t="str">
            <v>Land</v>
          </cell>
          <cell r="AB87">
            <v>0</v>
          </cell>
          <cell r="AD87">
            <v>0</v>
          </cell>
          <cell r="AE87">
            <v>0</v>
          </cell>
          <cell r="AF87">
            <v>0</v>
          </cell>
          <cell r="AG87">
            <v>0</v>
          </cell>
          <cell r="AH87">
            <v>0</v>
          </cell>
          <cell r="AI87">
            <v>0</v>
          </cell>
          <cell r="AJ87">
            <v>0</v>
          </cell>
          <cell r="AK87">
            <v>0</v>
          </cell>
          <cell r="AL87">
            <v>0</v>
          </cell>
          <cell r="AM87">
            <v>0</v>
          </cell>
          <cell r="AO87">
            <v>0</v>
          </cell>
          <cell r="AQ87">
            <v>0</v>
          </cell>
          <cell r="AR87">
            <v>0</v>
          </cell>
          <cell r="AS87">
            <v>0</v>
          </cell>
          <cell r="AT87">
            <v>0</v>
          </cell>
          <cell r="AU87">
            <v>0</v>
          </cell>
          <cell r="AV87">
            <v>0</v>
          </cell>
          <cell r="AW87">
            <v>0</v>
          </cell>
          <cell r="AX87">
            <v>0</v>
          </cell>
          <cell r="AY87">
            <v>0</v>
          </cell>
          <cell r="AZ87">
            <v>0</v>
          </cell>
          <cell r="BB87">
            <v>0</v>
          </cell>
          <cell r="BD87">
            <v>0</v>
          </cell>
          <cell r="BE87">
            <v>0</v>
          </cell>
          <cell r="BF87">
            <v>0</v>
          </cell>
          <cell r="BG87">
            <v>0</v>
          </cell>
          <cell r="BH87">
            <v>0</v>
          </cell>
          <cell r="BI87">
            <v>0</v>
          </cell>
          <cell r="BJ87">
            <v>0</v>
          </cell>
          <cell r="BK87">
            <v>0</v>
          </cell>
          <cell r="BL87">
            <v>0</v>
          </cell>
          <cell r="BM87">
            <v>0</v>
          </cell>
          <cell r="BO87">
            <v>0</v>
          </cell>
          <cell r="BQ87">
            <v>0</v>
          </cell>
          <cell r="BR87">
            <v>0</v>
          </cell>
          <cell r="BS87">
            <v>0</v>
          </cell>
          <cell r="BT87">
            <v>0</v>
          </cell>
          <cell r="BU87">
            <v>0</v>
          </cell>
          <cell r="BV87">
            <v>0</v>
          </cell>
          <cell r="BW87">
            <v>0</v>
          </cell>
          <cell r="BX87">
            <v>0</v>
          </cell>
          <cell r="BY87">
            <v>0</v>
          </cell>
          <cell r="BZ87">
            <v>0</v>
          </cell>
          <cell r="CB87">
            <v>0</v>
          </cell>
          <cell r="CD87">
            <v>0</v>
          </cell>
          <cell r="CE87">
            <v>0</v>
          </cell>
          <cell r="CF87">
            <v>0</v>
          </cell>
          <cell r="CG87">
            <v>0</v>
          </cell>
          <cell r="CH87">
            <v>0</v>
          </cell>
          <cell r="CI87">
            <v>0</v>
          </cell>
          <cell r="CJ87">
            <v>0</v>
          </cell>
          <cell r="CK87">
            <v>0</v>
          </cell>
          <cell r="CL87">
            <v>0</v>
          </cell>
          <cell r="CM87">
            <v>0</v>
          </cell>
          <cell r="CO87">
            <v>0</v>
          </cell>
          <cell r="CQ87">
            <v>0</v>
          </cell>
          <cell r="CR87">
            <v>0</v>
          </cell>
          <cell r="CS87">
            <v>0</v>
          </cell>
          <cell r="CT87">
            <v>0</v>
          </cell>
          <cell r="CU87">
            <v>0</v>
          </cell>
          <cell r="CV87">
            <v>0</v>
          </cell>
          <cell r="CW87">
            <v>0</v>
          </cell>
          <cell r="CX87">
            <v>0</v>
          </cell>
          <cell r="CY87">
            <v>0</v>
          </cell>
          <cell r="CZ87">
            <v>0</v>
          </cell>
          <cell r="DB87">
            <v>0</v>
          </cell>
          <cell r="DD87">
            <v>0</v>
          </cell>
          <cell r="DE87">
            <v>0</v>
          </cell>
          <cell r="DF87">
            <v>0</v>
          </cell>
          <cell r="DG87">
            <v>0</v>
          </cell>
          <cell r="DH87">
            <v>0</v>
          </cell>
          <cell r="DI87">
            <v>0</v>
          </cell>
          <cell r="DJ87">
            <v>0</v>
          </cell>
          <cell r="DK87">
            <v>0</v>
          </cell>
          <cell r="DL87">
            <v>0</v>
          </cell>
          <cell r="DM87">
            <v>0</v>
          </cell>
          <cell r="DO87">
            <v>0</v>
          </cell>
          <cell r="DQ87">
            <v>0</v>
          </cell>
          <cell r="DR87">
            <v>0</v>
          </cell>
          <cell r="DS87">
            <v>0</v>
          </cell>
          <cell r="DT87">
            <v>0</v>
          </cell>
          <cell r="DU87">
            <v>0</v>
          </cell>
          <cell r="DV87">
            <v>0</v>
          </cell>
          <cell r="DW87">
            <v>0</v>
          </cell>
          <cell r="DX87">
            <v>0</v>
          </cell>
          <cell r="DY87">
            <v>0</v>
          </cell>
          <cell r="DZ87">
            <v>0</v>
          </cell>
          <cell r="EB87">
            <v>0</v>
          </cell>
          <cell r="ED87">
            <v>0</v>
          </cell>
          <cell r="EE87">
            <v>0</v>
          </cell>
          <cell r="EF87">
            <v>0</v>
          </cell>
          <cell r="EG87">
            <v>0</v>
          </cell>
          <cell r="EH87">
            <v>0</v>
          </cell>
          <cell r="EI87">
            <v>0</v>
          </cell>
          <cell r="EJ87">
            <v>0</v>
          </cell>
          <cell r="EK87">
            <v>0</v>
          </cell>
          <cell r="EL87">
            <v>0</v>
          </cell>
          <cell r="EM87">
            <v>0</v>
          </cell>
          <cell r="EN87">
            <v>0</v>
          </cell>
          <cell r="EO87">
            <v>0</v>
          </cell>
          <cell r="EP87">
            <v>0</v>
          </cell>
          <cell r="EQ87">
            <v>0</v>
          </cell>
          <cell r="ER87">
            <v>0</v>
          </cell>
          <cell r="ES87">
            <v>0</v>
          </cell>
          <cell r="ET87" t="str">
            <v>Vacant land.</v>
          </cell>
          <cell r="EU87">
            <v>0</v>
          </cell>
          <cell r="EW87">
            <v>0</v>
          </cell>
          <cell r="EZ87">
            <v>0</v>
          </cell>
          <cell r="FB87">
            <v>0</v>
          </cell>
          <cell r="FE87">
            <v>0</v>
          </cell>
          <cell r="FG87">
            <v>0</v>
          </cell>
          <cell r="FJ87">
            <v>0</v>
          </cell>
          <cell r="FL87">
            <v>0</v>
          </cell>
          <cell r="FO87">
            <v>0</v>
          </cell>
          <cell r="FQ87">
            <v>0</v>
          </cell>
          <cell r="FT87">
            <v>0</v>
          </cell>
          <cell r="FV87">
            <v>0</v>
          </cell>
          <cell r="FW87">
            <v>0</v>
          </cell>
          <cell r="FX87">
            <v>0</v>
          </cell>
          <cell r="FY87">
            <v>0</v>
          </cell>
          <cell r="FZ87">
            <v>0</v>
          </cell>
          <cell r="GB87">
            <v>0</v>
          </cell>
          <cell r="GC87" t="e">
            <v>#DIV/0!</v>
          </cell>
          <cell r="GD87">
            <v>0</v>
          </cell>
          <cell r="GE87" t="e">
            <v>#DIV/0!</v>
          </cell>
          <cell r="GF87">
            <v>0</v>
          </cell>
          <cell r="GG87" t="e">
            <v>#DIV/0!</v>
          </cell>
          <cell r="GH87">
            <v>0</v>
          </cell>
          <cell r="GI87" t="e">
            <v>#DIV/0!</v>
          </cell>
          <cell r="GJ87">
            <v>0</v>
          </cell>
          <cell r="GK87" t="e">
            <v>#DIV/0!</v>
          </cell>
          <cell r="GL87">
            <v>0</v>
          </cell>
          <cell r="GM87" t="e">
            <v>#DIV/0!</v>
          </cell>
          <cell r="GN87">
            <v>0</v>
          </cell>
          <cell r="GO87" t="e">
            <v>#DIV/0!</v>
          </cell>
          <cell r="GP87">
            <v>0</v>
          </cell>
          <cell r="GR87">
            <v>40359</v>
          </cell>
          <cell r="GS87">
            <v>0</v>
          </cell>
          <cell r="GT87">
            <v>0</v>
          </cell>
          <cell r="GU87">
            <v>0</v>
          </cell>
          <cell r="GV87">
            <v>0</v>
          </cell>
          <cell r="GW87">
            <v>0</v>
          </cell>
          <cell r="GX87">
            <v>0</v>
          </cell>
          <cell r="GY87">
            <v>1370000</v>
          </cell>
          <cell r="GZ87">
            <v>1.4999999999999999E-2</v>
          </cell>
          <cell r="HA87">
            <v>1350000</v>
          </cell>
          <cell r="HC87">
            <v>40451</v>
          </cell>
          <cell r="HD87">
            <v>0</v>
          </cell>
          <cell r="HE87">
            <v>0</v>
          </cell>
          <cell r="HF87">
            <v>0</v>
          </cell>
          <cell r="HG87">
            <v>0</v>
          </cell>
          <cell r="HH87">
            <v>0</v>
          </cell>
          <cell r="HI87">
            <v>0</v>
          </cell>
          <cell r="HJ87">
            <v>1370000</v>
          </cell>
          <cell r="HK87">
            <v>1.4999999999999999E-2</v>
          </cell>
          <cell r="HL87">
            <v>1350000</v>
          </cell>
          <cell r="HN87">
            <v>1780000</v>
          </cell>
          <cell r="HO87" t="e">
            <v>#VALUE!</v>
          </cell>
          <cell r="HP87">
            <v>-410000</v>
          </cell>
          <cell r="HQ87">
            <v>39753</v>
          </cell>
          <cell r="HR87" t="str">
            <v>Residual approach. Rents and yields adjusted on December 2009 valuation. No change since Q2 2010.</v>
          </cell>
          <cell r="HT87" t="str">
            <v>photoWarsawIII1.jpg</v>
          </cell>
          <cell r="HU87" t="str">
            <v>.jpg</v>
          </cell>
          <cell r="HV87" t="str">
            <v>WarsawIII1</v>
          </cell>
          <cell r="HW87" t="str">
            <v>planWarsawIII1.jpg</v>
          </cell>
          <cell r="HX87" t="str">
            <v>.jpg</v>
          </cell>
          <cell r="HY87" t="str">
            <v>WarsawIII1</v>
          </cell>
          <cell r="IB87">
            <v>2000000</v>
          </cell>
          <cell r="IC87">
            <v>2000000</v>
          </cell>
          <cell r="ID87">
            <v>2000000</v>
          </cell>
          <cell r="IE87">
            <v>1780000</v>
          </cell>
          <cell r="IF87">
            <v>1370000</v>
          </cell>
        </row>
        <row r="88">
          <cell r="A88">
            <v>68</v>
          </cell>
          <cell r="B88" t="str">
            <v>68, Poland, Wroclaw Dist.Ctr. #1</v>
          </cell>
          <cell r="C88" t="str">
            <v>wro00101</v>
          </cell>
          <cell r="D88" t="str">
            <v>Wroclaw Dist.Ctr. #1</v>
          </cell>
          <cell r="E88" t="str">
            <v>ul. Magazynowa 1, Bielany Wrocławskie</v>
          </cell>
          <cell r="F88" t="str">
            <v>Kobierzyce</v>
          </cell>
          <cell r="G88" t="str">
            <v>55-040</v>
          </cell>
          <cell r="H88" t="str">
            <v>Poland</v>
          </cell>
          <cell r="I88" t="str">
            <v>pl074</v>
          </cell>
          <cell r="J88" t="str">
            <v>ProLogis Poland XLVI Sp Zoo</v>
          </cell>
          <cell r="K88" t="str">
            <v>A 2005 purpose built distribution center accommodating 18,728 sq m of warehousing and office built to a high specification. The building is of concrete and steel frame construction with a clear eaves height of 10m. There are 12 loading docks and the warehouse is fitted with a sprinkler system.</v>
          </cell>
          <cell r="L88">
            <v>2005</v>
          </cell>
          <cell r="M88">
            <v>29</v>
          </cell>
          <cell r="N88">
            <v>647.0344827586207</v>
          </cell>
          <cell r="O88">
            <v>10</v>
          </cell>
          <cell r="P88" t="str">
            <v>Yes</v>
          </cell>
          <cell r="Q88" t="str">
            <v>Freehold</v>
          </cell>
          <cell r="R88">
            <v>0</v>
          </cell>
          <cell r="S88">
            <v>33457</v>
          </cell>
          <cell r="T88">
            <v>0.56083928624801982</v>
          </cell>
          <cell r="V88" t="str">
            <v>Wrocław is the capital of the Lower Silesia voivodship, situated in southwest Poland, approximately 344 km from Warsaw.  The site is located in the western part of Bielany Wrocławskie near the bielanski road junction (A4-Motorway, Highway E-261 and Highway E-67) approximately 10 km south of Wroclaw.  The site benefits from good connections to all parts of Poland and neighbouring countries. The Strachowice Airport in Wroclaw is with 10 km of the site.</v>
          </cell>
          <cell r="W88" t="str">
            <v>A purpose built distribution centre. Wrocław is the capital of the Lower Silesia voivodship, situated in southwest Poland, approximately 344 km from Warsaw.  The site is located in the western part of Bielany Wrocławskie near the bielanski road junction (A4-Motorway, Highway E-261 and Highway E-67) approximately 10 km south of Wroclaw.  The site benefits from good connections to all parts of Poland and neighbouring countries. The Strachowice Airport in Wroclaw is with 10 km of the site.</v>
          </cell>
          <cell r="Y88" t="str">
            <v>Euro</v>
          </cell>
          <cell r="Z88" t="str">
            <v>€</v>
          </cell>
          <cell r="AA88" t="str">
            <v>Land &amp; Buildings</v>
          </cell>
          <cell r="AB88" t="str">
            <v>MSI Polska Sp z o.o.</v>
          </cell>
          <cell r="AC88" t="str">
            <v>Computer/Electronics</v>
          </cell>
          <cell r="AD88">
            <v>4959</v>
          </cell>
          <cell r="AE88">
            <v>38930</v>
          </cell>
          <cell r="AF88">
            <v>40755</v>
          </cell>
          <cell r="AG88">
            <v>40755</v>
          </cell>
          <cell r="AH88">
            <v>0.83230663928815884</v>
          </cell>
          <cell r="AI88">
            <v>0.83230663928815884</v>
          </cell>
          <cell r="AJ88">
            <v>286248</v>
          </cell>
          <cell r="AK88">
            <v>57.722928009679372</v>
          </cell>
          <cell r="AL88">
            <v>0</v>
          </cell>
          <cell r="AM88">
            <v>0</v>
          </cell>
          <cell r="AO88" t="str">
            <v>RBHZ Silimpex Sp z o.o.</v>
          </cell>
          <cell r="AP88" t="str">
            <v>Food</v>
          </cell>
          <cell r="AQ88">
            <v>2988</v>
          </cell>
          <cell r="AR88">
            <v>38991</v>
          </cell>
          <cell r="AS88">
            <v>41214</v>
          </cell>
          <cell r="AT88">
            <v>41214</v>
          </cell>
          <cell r="AU88">
            <v>2.0889801505817931</v>
          </cell>
          <cell r="AV88">
            <v>2.0889801505817931</v>
          </cell>
          <cell r="AW88">
            <v>159420</v>
          </cell>
          <cell r="AX88">
            <v>53.353413654618471</v>
          </cell>
          <cell r="AY88">
            <v>0</v>
          </cell>
          <cell r="AZ88">
            <v>0</v>
          </cell>
          <cell r="BB88" t="str">
            <v>Iron Mountain Polska Sp z o.o.</v>
          </cell>
          <cell r="BC88" t="str">
            <v>3PL/Warehousing/Transportation</v>
          </cell>
          <cell r="BD88">
            <v>1800</v>
          </cell>
          <cell r="BE88">
            <v>38890</v>
          </cell>
          <cell r="BF88">
            <v>40715</v>
          </cell>
          <cell r="BG88">
            <v>40715</v>
          </cell>
          <cell r="BH88">
            <v>0.7227926078028748</v>
          </cell>
          <cell r="BI88">
            <v>0.7227926078028748</v>
          </cell>
          <cell r="BJ88">
            <v>80220</v>
          </cell>
          <cell r="BK88">
            <v>44.56666666666667</v>
          </cell>
          <cell r="BL88">
            <v>0</v>
          </cell>
          <cell r="BM88">
            <v>7560</v>
          </cell>
          <cell r="BO88" t="str">
            <v>ET Euroterminal S.A.</v>
          </cell>
          <cell r="BP88" t="str">
            <v>3PL/Warehousing/Transportation</v>
          </cell>
          <cell r="BQ88">
            <v>4473</v>
          </cell>
          <cell r="BR88">
            <v>38958</v>
          </cell>
          <cell r="BS88">
            <v>40786</v>
          </cell>
          <cell r="BT88">
            <v>40786</v>
          </cell>
          <cell r="BU88">
            <v>0.91718001368925395</v>
          </cell>
          <cell r="BV88">
            <v>0.91718001368925395</v>
          </cell>
          <cell r="BW88">
            <v>218568</v>
          </cell>
          <cell r="BX88">
            <v>48.863849765258216</v>
          </cell>
          <cell r="BY88">
            <v>0</v>
          </cell>
          <cell r="BZ88">
            <v>5040</v>
          </cell>
          <cell r="CB88" t="str">
            <v>Katowickie Przedsiębiorstwo Meblowe "AGATA" Spółka</v>
          </cell>
          <cell r="CC88" t="str">
            <v>Furniture/Home Furnishings</v>
          </cell>
          <cell r="CD88">
            <v>2286</v>
          </cell>
          <cell r="CE88">
            <v>40224</v>
          </cell>
          <cell r="CF88">
            <v>42049</v>
          </cell>
          <cell r="CG88">
            <v>42049</v>
          </cell>
          <cell r="CH88">
            <v>4.3750855578370977</v>
          </cell>
          <cell r="CI88">
            <v>4.3750855578370977</v>
          </cell>
          <cell r="CJ88">
            <v>24000</v>
          </cell>
          <cell r="CK88">
            <v>10.498687664041995</v>
          </cell>
          <cell r="CL88">
            <v>0</v>
          </cell>
          <cell r="CM88">
            <v>0</v>
          </cell>
          <cell r="CO88" t="str">
            <v>Meble-Black Red White Sp zoo</v>
          </cell>
          <cell r="CP88" t="str">
            <v>Furniture/Home Furnishings</v>
          </cell>
          <cell r="CQ88">
            <v>2258</v>
          </cell>
          <cell r="CR88">
            <v>39142</v>
          </cell>
          <cell r="CS88">
            <v>41333</v>
          </cell>
          <cell r="CT88">
            <v>41333</v>
          </cell>
          <cell r="CU88">
            <v>2.4147843942505132</v>
          </cell>
          <cell r="CV88">
            <v>2.4147843942505132</v>
          </cell>
          <cell r="CW88">
            <v>87288</v>
          </cell>
          <cell r="CX88">
            <v>38.657218777679361</v>
          </cell>
          <cell r="CY88">
            <v>0</v>
          </cell>
          <cell r="CZ88">
            <v>0</v>
          </cell>
          <cell r="DB88">
            <v>0</v>
          </cell>
          <cell r="DD88">
            <v>0</v>
          </cell>
          <cell r="DE88">
            <v>0</v>
          </cell>
          <cell r="DF88">
            <v>0</v>
          </cell>
          <cell r="DG88">
            <v>0</v>
          </cell>
          <cell r="DH88">
            <v>0</v>
          </cell>
          <cell r="DI88">
            <v>0</v>
          </cell>
          <cell r="DJ88">
            <v>0</v>
          </cell>
          <cell r="DK88">
            <v>0</v>
          </cell>
          <cell r="DL88">
            <v>0</v>
          </cell>
          <cell r="DM88">
            <v>0</v>
          </cell>
          <cell r="DO88">
            <v>0</v>
          </cell>
          <cell r="DQ88">
            <v>0</v>
          </cell>
          <cell r="DR88">
            <v>0</v>
          </cell>
          <cell r="DS88">
            <v>0</v>
          </cell>
          <cell r="DT88">
            <v>0</v>
          </cell>
          <cell r="DU88">
            <v>0</v>
          </cell>
          <cell r="DV88">
            <v>0</v>
          </cell>
          <cell r="DW88">
            <v>0</v>
          </cell>
          <cell r="DX88">
            <v>0</v>
          </cell>
          <cell r="DY88">
            <v>0</v>
          </cell>
          <cell r="DZ88">
            <v>0</v>
          </cell>
          <cell r="EB88">
            <v>0</v>
          </cell>
          <cell r="ED88">
            <v>0</v>
          </cell>
          <cell r="EE88">
            <v>0</v>
          </cell>
          <cell r="EF88">
            <v>0</v>
          </cell>
          <cell r="EG88">
            <v>0</v>
          </cell>
          <cell r="EH88">
            <v>0</v>
          </cell>
          <cell r="EI88">
            <v>0</v>
          </cell>
          <cell r="EJ88">
            <v>0</v>
          </cell>
          <cell r="EK88">
            <v>0</v>
          </cell>
          <cell r="EL88">
            <v>0</v>
          </cell>
          <cell r="EM88">
            <v>0</v>
          </cell>
          <cell r="EN88">
            <v>0</v>
          </cell>
          <cell r="EO88">
            <v>18764</v>
          </cell>
          <cell r="EP88">
            <v>868344</v>
          </cell>
          <cell r="EQ88">
            <v>868344</v>
          </cell>
          <cell r="ER88">
            <v>1.3386055926914064</v>
          </cell>
          <cell r="ES88">
            <v>1.3386055926914064</v>
          </cell>
          <cell r="ET88" t="str">
            <v>Part let to MSI Polska for 5 years from 1 August 2006, part let to RBHZ Silimpex for 6 years from 1 October 2006, part let to Iron Mountain for 5 years from 22 June 2006, part let to ET Euroterminal for 5 years from 29 August 2006, part let to AGATA meble for 5 years from 15 February 2010 and part let to Meble-Black Red White for 6 years from 1 March 2007.</v>
          </cell>
          <cell r="EU88">
            <v>0</v>
          </cell>
          <cell r="EW88" t="str">
            <v>Warehouse 1</v>
          </cell>
          <cell r="EX88">
            <v>16895</v>
          </cell>
          <cell r="EY88">
            <v>40.799999999999997</v>
          </cell>
          <cell r="EZ88">
            <v>689316</v>
          </cell>
          <cell r="FB88" t="str">
            <v>Office</v>
          </cell>
          <cell r="FC88">
            <v>1869</v>
          </cell>
          <cell r="FD88">
            <v>102</v>
          </cell>
          <cell r="FE88">
            <v>190638</v>
          </cell>
          <cell r="FG88">
            <v>0</v>
          </cell>
          <cell r="FJ88">
            <v>0</v>
          </cell>
          <cell r="FL88">
            <v>0</v>
          </cell>
          <cell r="FM88">
            <v>0</v>
          </cell>
          <cell r="FN88">
            <v>0</v>
          </cell>
          <cell r="FO88">
            <v>0</v>
          </cell>
          <cell r="FQ88">
            <v>0</v>
          </cell>
          <cell r="FR88">
            <v>0</v>
          </cell>
          <cell r="FS88">
            <v>0</v>
          </cell>
          <cell r="FT88">
            <v>0</v>
          </cell>
          <cell r="FV88">
            <v>18764</v>
          </cell>
          <cell r="FW88">
            <v>46.89591771477297</v>
          </cell>
          <cell r="FX88">
            <v>879955</v>
          </cell>
          <cell r="FY88">
            <v>879955</v>
          </cell>
          <cell r="FZ88">
            <v>1.3371428834655389E-2</v>
          </cell>
          <cell r="GB88">
            <v>8799.5500000000011</v>
          </cell>
          <cell r="GC88">
            <v>1.0133714288346555E-2</v>
          </cell>
          <cell r="GD88">
            <v>0</v>
          </cell>
          <cell r="GE88">
            <v>0</v>
          </cell>
          <cell r="GF88">
            <v>0</v>
          </cell>
          <cell r="GG88">
            <v>0</v>
          </cell>
          <cell r="GH88">
            <v>0</v>
          </cell>
          <cell r="GI88">
            <v>0</v>
          </cell>
          <cell r="GJ88">
            <v>0</v>
          </cell>
          <cell r="GK88">
            <v>0</v>
          </cell>
          <cell r="GL88">
            <v>0</v>
          </cell>
          <cell r="GM88">
            <v>0</v>
          </cell>
          <cell r="GN88">
            <v>8800</v>
          </cell>
          <cell r="GO88">
            <v>1.0134232516145675E-2</v>
          </cell>
          <cell r="GP88">
            <v>8800</v>
          </cell>
          <cell r="GR88">
            <v>40359</v>
          </cell>
          <cell r="GS88">
            <v>860916</v>
          </cell>
          <cell r="GT88">
            <v>852116</v>
          </cell>
          <cell r="GU88">
            <v>879955</v>
          </cell>
          <cell r="GV88">
            <v>9.0274999999999999</v>
          </cell>
          <cell r="GW88">
            <v>9.2292000000000005</v>
          </cell>
          <cell r="GX88">
            <v>8.7812999999999999</v>
          </cell>
          <cell r="GY88">
            <v>9440000</v>
          </cell>
          <cell r="GZ88">
            <v>1.4999999999999999E-2</v>
          </cell>
          <cell r="HA88">
            <v>9300000</v>
          </cell>
          <cell r="HC88">
            <v>40451</v>
          </cell>
          <cell r="HD88">
            <v>868344</v>
          </cell>
          <cell r="HE88">
            <v>859544</v>
          </cell>
          <cell r="HF88">
            <v>879955</v>
          </cell>
          <cell r="HG88">
            <v>8.9145000000000003</v>
          </cell>
          <cell r="HH88">
            <v>9.0349000000000004</v>
          </cell>
          <cell r="HI88">
            <v>8.7812000000000001</v>
          </cell>
          <cell r="HJ88">
            <v>9640000</v>
          </cell>
          <cell r="HK88">
            <v>1.4999999999999999E-2</v>
          </cell>
          <cell r="HL88">
            <v>9500000</v>
          </cell>
          <cell r="HN88">
            <v>2850000</v>
          </cell>
          <cell r="HO88">
            <v>85.1839674806468</v>
          </cell>
          <cell r="HP88">
            <v>6790000</v>
          </cell>
          <cell r="HQ88">
            <v>39538</v>
          </cell>
          <cell r="HR88" t="str">
            <v>A modern multi let logistics warehouse with a weighted average unexpired term of 1.34 years.  6 month expiry void with 3 months rent free.  Passing rents indexed.</v>
          </cell>
          <cell r="HT88" t="str">
            <v>photoWroclaw1.jpg</v>
          </cell>
          <cell r="HU88" t="str">
            <v>.jpg</v>
          </cell>
          <cell r="HV88" t="str">
            <v>Wroclaw1</v>
          </cell>
          <cell r="HW88" t="str">
            <v>planWroclaw.jpg</v>
          </cell>
          <cell r="HX88" t="str">
            <v>.jpg</v>
          </cell>
          <cell r="HY88" t="str">
            <v>Wroclaw</v>
          </cell>
          <cell r="IA88">
            <v>12770000</v>
          </cell>
          <cell r="IB88">
            <v>12770000</v>
          </cell>
          <cell r="IC88">
            <v>12770000</v>
          </cell>
          <cell r="ID88">
            <v>10760000</v>
          </cell>
          <cell r="IE88">
            <v>10760000</v>
          </cell>
          <cell r="IF88">
            <v>9640000</v>
          </cell>
        </row>
        <row r="89">
          <cell r="A89">
            <v>69</v>
          </cell>
          <cell r="B89" t="str">
            <v>69, Poland, Wroclaw Dist.Ctr. #3</v>
          </cell>
          <cell r="C89" t="str">
            <v>wro00103</v>
          </cell>
          <cell r="D89" t="str">
            <v>Wroclaw Dist.Ctr. #3</v>
          </cell>
          <cell r="E89" t="str">
            <v>ul. Magazynowa 3, Bielany Wrocławskie</v>
          </cell>
          <cell r="F89" t="str">
            <v>Kobierzyce</v>
          </cell>
          <cell r="G89" t="str">
            <v>55-040</v>
          </cell>
          <cell r="H89" t="str">
            <v>Poland</v>
          </cell>
          <cell r="I89" t="str">
            <v>pl069</v>
          </cell>
          <cell r="J89" t="str">
            <v>ProLogis Poland XLI SpZoo</v>
          </cell>
          <cell r="K89" t="str">
            <v>A 2006 purpose built distribution center accommodating 17,747 sq m of warehousing and office built to a high specification. The building is of concrete and steel frame construction with a clear eaves height of 10m. There are 24 loading docks and the warehouse is fitted with a sprinkler system.</v>
          </cell>
          <cell r="L89">
            <v>2006</v>
          </cell>
          <cell r="M89">
            <v>27</v>
          </cell>
          <cell r="N89">
            <v>657.2962962962963</v>
          </cell>
          <cell r="O89">
            <v>10</v>
          </cell>
          <cell r="P89" t="str">
            <v>Yes</v>
          </cell>
          <cell r="Q89" t="str">
            <v>Freehold</v>
          </cell>
          <cell r="R89">
            <v>0</v>
          </cell>
          <cell r="S89">
            <v>34803</v>
          </cell>
          <cell r="T89">
            <v>0.50992730511737494</v>
          </cell>
          <cell r="V89" t="str">
            <v>Wrocław is the capital of the Lower Silesia voivodship, situated in southwest Poland, approximately 344 km from Warsaw.  The site is located in the western part of Bielany Wrocławskie near the bielanski road junction (A4-Motorway, Highway E-261 and Highway E-67) approximately 10 km south of Wroclaw.  The site benefits from good connections to all parts of Poland and neighbouring countries. The Strachowice Airport in Wroclaw is with 10 km of the site.</v>
          </cell>
          <cell r="W89" t="str">
            <v>A purpose built distribution centre. Wrocław is the capital of the Lower Silesia voivodship, situated in southwest Poland, approximately 344 km from Warsaw.  The site is located in the western part of Bielany Wrocławskie near the bielanski road junction (A4-Motorway, Highway E-261 and Highway E-67) approximately 10 km south of Wroclaw.  The site benefits from good connections to all parts of Poland and neighbouring countries. The Strachowice Airport in Wroclaw is with 10 km of the site.</v>
          </cell>
          <cell r="Y89" t="str">
            <v>Euro</v>
          </cell>
          <cell r="Z89" t="str">
            <v>€</v>
          </cell>
          <cell r="AA89" t="str">
            <v>Land &amp; Buildings</v>
          </cell>
          <cell r="AB89" t="str">
            <v>Kuehne + Nagel Sp z o.o.</v>
          </cell>
          <cell r="AC89" t="str">
            <v>3PL/Warehousing/Transportation</v>
          </cell>
          <cell r="AD89">
            <v>11910</v>
          </cell>
          <cell r="AE89">
            <v>38899</v>
          </cell>
          <cell r="AF89">
            <v>41455</v>
          </cell>
          <cell r="AG89">
            <v>40724</v>
          </cell>
          <cell r="AH89">
            <v>2.7488021902806299</v>
          </cell>
          <cell r="AI89">
            <v>0.74743326488706363</v>
          </cell>
          <cell r="AJ89">
            <v>456480</v>
          </cell>
          <cell r="AK89">
            <v>38.327455919395469</v>
          </cell>
          <cell r="AL89">
            <v>0</v>
          </cell>
          <cell r="AM89">
            <v>0</v>
          </cell>
          <cell r="AO89" t="str">
            <v>   Hellmann Worldwide Logistics Polska Sp. z o.o.</v>
          </cell>
          <cell r="AP89" t="str">
            <v>   3PL/Warehousing/Transportation</v>
          </cell>
          <cell r="AQ89">
            <v>3713</v>
          </cell>
          <cell r="AR89">
            <v>40299</v>
          </cell>
          <cell r="AS89">
            <v>41394</v>
          </cell>
          <cell r="AT89">
            <v>41394</v>
          </cell>
          <cell r="AU89">
            <v>2.5817932922655715</v>
          </cell>
          <cell r="AV89">
            <v>2.5817932922655715</v>
          </cell>
          <cell r="AW89">
            <v>138168</v>
          </cell>
          <cell r="AX89">
            <v>37.211957985456507</v>
          </cell>
          <cell r="AY89">
            <v>-138168</v>
          </cell>
          <cell r="AZ89">
            <v>0</v>
          </cell>
          <cell r="BB89" t="str">
            <v>Vacant</v>
          </cell>
          <cell r="BD89">
            <v>2124</v>
          </cell>
          <cell r="BE89">
            <v>0</v>
          </cell>
          <cell r="BF89">
            <v>0</v>
          </cell>
          <cell r="BG89">
            <v>0</v>
          </cell>
          <cell r="BH89">
            <v>0</v>
          </cell>
          <cell r="BI89">
            <v>0</v>
          </cell>
          <cell r="BJ89">
            <v>0</v>
          </cell>
          <cell r="BK89">
            <v>0</v>
          </cell>
          <cell r="BL89">
            <v>0</v>
          </cell>
          <cell r="BM89">
            <v>0</v>
          </cell>
          <cell r="BO89">
            <v>0</v>
          </cell>
          <cell r="BQ89">
            <v>0</v>
          </cell>
          <cell r="BR89">
            <v>0</v>
          </cell>
          <cell r="BS89">
            <v>0</v>
          </cell>
          <cell r="BT89">
            <v>0</v>
          </cell>
          <cell r="BU89">
            <v>0</v>
          </cell>
          <cell r="BV89">
            <v>0</v>
          </cell>
          <cell r="BW89">
            <v>0</v>
          </cell>
          <cell r="BX89">
            <v>0</v>
          </cell>
          <cell r="BY89">
            <v>0</v>
          </cell>
          <cell r="BZ89">
            <v>0</v>
          </cell>
          <cell r="CB89">
            <v>0</v>
          </cell>
          <cell r="CD89">
            <v>0</v>
          </cell>
          <cell r="CE89">
            <v>0</v>
          </cell>
          <cell r="CF89">
            <v>0</v>
          </cell>
          <cell r="CG89">
            <v>0</v>
          </cell>
          <cell r="CH89">
            <v>0</v>
          </cell>
          <cell r="CI89">
            <v>0</v>
          </cell>
          <cell r="CJ89">
            <v>0</v>
          </cell>
          <cell r="CK89">
            <v>0</v>
          </cell>
          <cell r="CL89">
            <v>0</v>
          </cell>
          <cell r="CM89">
            <v>0</v>
          </cell>
          <cell r="CO89">
            <v>0</v>
          </cell>
          <cell r="CQ89">
            <v>0</v>
          </cell>
          <cell r="CR89">
            <v>0</v>
          </cell>
          <cell r="CS89">
            <v>0</v>
          </cell>
          <cell r="CT89">
            <v>0</v>
          </cell>
          <cell r="CU89">
            <v>0</v>
          </cell>
          <cell r="CV89">
            <v>0</v>
          </cell>
          <cell r="CW89">
            <v>0</v>
          </cell>
          <cell r="CX89">
            <v>0</v>
          </cell>
          <cell r="CY89">
            <v>0</v>
          </cell>
          <cell r="CZ89">
            <v>0</v>
          </cell>
          <cell r="DB89">
            <v>0</v>
          </cell>
          <cell r="DD89">
            <v>0</v>
          </cell>
          <cell r="DE89">
            <v>0</v>
          </cell>
          <cell r="DF89">
            <v>0</v>
          </cell>
          <cell r="DG89">
            <v>0</v>
          </cell>
          <cell r="DH89">
            <v>0</v>
          </cell>
          <cell r="DI89">
            <v>0</v>
          </cell>
          <cell r="DJ89">
            <v>0</v>
          </cell>
          <cell r="DK89">
            <v>0</v>
          </cell>
          <cell r="DL89">
            <v>0</v>
          </cell>
          <cell r="DM89">
            <v>0</v>
          </cell>
          <cell r="DO89">
            <v>0</v>
          </cell>
          <cell r="DQ89">
            <v>0</v>
          </cell>
          <cell r="DR89">
            <v>0</v>
          </cell>
          <cell r="DS89">
            <v>0</v>
          </cell>
          <cell r="DT89">
            <v>0</v>
          </cell>
          <cell r="DU89">
            <v>0</v>
          </cell>
          <cell r="DV89">
            <v>0</v>
          </cell>
          <cell r="DW89">
            <v>0</v>
          </cell>
          <cell r="DX89">
            <v>0</v>
          </cell>
          <cell r="DY89">
            <v>0</v>
          </cell>
          <cell r="DZ89">
            <v>0</v>
          </cell>
          <cell r="EB89">
            <v>0</v>
          </cell>
          <cell r="ED89">
            <v>0</v>
          </cell>
          <cell r="EE89">
            <v>0</v>
          </cell>
          <cell r="EF89">
            <v>0</v>
          </cell>
          <cell r="EG89">
            <v>0</v>
          </cell>
          <cell r="EH89">
            <v>0</v>
          </cell>
          <cell r="EI89">
            <v>0</v>
          </cell>
          <cell r="EJ89">
            <v>0</v>
          </cell>
          <cell r="EK89">
            <v>0</v>
          </cell>
          <cell r="EL89">
            <v>0</v>
          </cell>
          <cell r="EM89">
            <v>0</v>
          </cell>
          <cell r="EN89">
            <v>2124</v>
          </cell>
          <cell r="EO89">
            <v>17747</v>
          </cell>
          <cell r="EP89">
            <v>456480</v>
          </cell>
          <cell r="EQ89">
            <v>456480</v>
          </cell>
          <cell r="ER89">
            <v>2.7099972410990225</v>
          </cell>
          <cell r="ES89">
            <v>1.1736515591768513</v>
          </cell>
          <cell r="ET89" t="str">
            <v>Let to Kuehne &amp; Nagel for 7 years from 1 July 2006 with a break option as at 30 June 2011.</v>
          </cell>
          <cell r="EU89">
            <v>0</v>
          </cell>
          <cell r="EW89" t="str">
            <v>Warehouse</v>
          </cell>
          <cell r="EX89">
            <v>17014</v>
          </cell>
          <cell r="EY89">
            <v>39.599999999999994</v>
          </cell>
          <cell r="EZ89">
            <v>673754.39999999991</v>
          </cell>
          <cell r="FB89" t="str">
            <v>Office</v>
          </cell>
          <cell r="FC89">
            <v>733</v>
          </cell>
          <cell r="FD89">
            <v>102</v>
          </cell>
          <cell r="FE89">
            <v>74766</v>
          </cell>
          <cell r="FG89">
            <v>0</v>
          </cell>
          <cell r="FJ89">
            <v>0</v>
          </cell>
          <cell r="FL89">
            <v>0</v>
          </cell>
          <cell r="FM89">
            <v>0</v>
          </cell>
          <cell r="FN89">
            <v>0</v>
          </cell>
          <cell r="FO89">
            <v>0</v>
          </cell>
          <cell r="FQ89">
            <v>0</v>
          </cell>
          <cell r="FR89">
            <v>0</v>
          </cell>
          <cell r="FS89">
            <v>0</v>
          </cell>
          <cell r="FT89">
            <v>0</v>
          </cell>
          <cell r="FV89">
            <v>17747</v>
          </cell>
          <cell r="FW89">
            <v>42.177269397644672</v>
          </cell>
          <cell r="FX89">
            <v>748520</v>
          </cell>
          <cell r="FY89">
            <v>748520</v>
          </cell>
          <cell r="FZ89">
            <v>0.63976515948124779</v>
          </cell>
          <cell r="GB89">
            <v>7485.2</v>
          </cell>
          <cell r="GC89">
            <v>1.6397651594812476E-2</v>
          </cell>
          <cell r="GD89">
            <v>0</v>
          </cell>
          <cell r="GE89">
            <v>0</v>
          </cell>
          <cell r="GF89">
            <v>0</v>
          </cell>
          <cell r="GG89">
            <v>0</v>
          </cell>
          <cell r="GH89">
            <v>0</v>
          </cell>
          <cell r="GI89">
            <v>0</v>
          </cell>
          <cell r="GJ89">
            <v>5837</v>
          </cell>
          <cell r="GK89">
            <v>1.2786978618997547E-2</v>
          </cell>
          <cell r="GL89">
            <v>0</v>
          </cell>
          <cell r="GM89">
            <v>0</v>
          </cell>
          <cell r="GN89">
            <v>13322</v>
          </cell>
          <cell r="GO89">
            <v>2.9184192078513846E-2</v>
          </cell>
          <cell r="GP89">
            <v>13322</v>
          </cell>
          <cell r="GR89">
            <v>40359</v>
          </cell>
          <cell r="GS89">
            <v>428904</v>
          </cell>
          <cell r="GT89">
            <v>415582</v>
          </cell>
          <cell r="GU89">
            <v>748520</v>
          </cell>
          <cell r="GV89">
            <v>5.1825000000000001</v>
          </cell>
          <cell r="GW89">
            <v>9.2411000000000012</v>
          </cell>
          <cell r="GX89">
            <v>8.7774000000000001</v>
          </cell>
          <cell r="GY89">
            <v>8020000</v>
          </cell>
          <cell r="GZ89">
            <v>1.4999999999999999E-2</v>
          </cell>
          <cell r="HA89">
            <v>7900000</v>
          </cell>
          <cell r="HC89">
            <v>40451</v>
          </cell>
          <cell r="HD89">
            <v>456480</v>
          </cell>
          <cell r="HE89">
            <v>443158</v>
          </cell>
          <cell r="HF89">
            <v>748520</v>
          </cell>
          <cell r="HG89">
            <v>5.4574999999999996</v>
          </cell>
          <cell r="HH89">
            <v>9.1257999999999999</v>
          </cell>
          <cell r="HI89">
            <v>8.7774000000000001</v>
          </cell>
          <cell r="HJ89">
            <v>8120000</v>
          </cell>
          <cell r="HK89">
            <v>1.4999999999999999E-2</v>
          </cell>
          <cell r="HL89">
            <v>8000000</v>
          </cell>
          <cell r="HN89">
            <v>3115000</v>
          </cell>
          <cell r="HO89">
            <v>89.503778409907198</v>
          </cell>
          <cell r="HP89">
            <v>5005000</v>
          </cell>
          <cell r="HQ89">
            <v>39263</v>
          </cell>
          <cell r="HR89" t="str">
            <v>A modern logistics warehouse with a weighted average unexpired term of 1.17 years until the nexty break option.   1 month expiry void on K&amp;N with 3 months rent free. 9 months current void on vacant unit.  Passing rents indexed.</v>
          </cell>
          <cell r="HT89" t="str">
            <v>photoWroclaw3.jpg</v>
          </cell>
          <cell r="HU89" t="str">
            <v>.jpg</v>
          </cell>
          <cell r="HV89" t="str">
            <v>Wroclaw3</v>
          </cell>
          <cell r="HW89" t="str">
            <v>planWroclaw.jpg</v>
          </cell>
          <cell r="HX89" t="str">
            <v>.jpg</v>
          </cell>
          <cell r="HY89" t="str">
            <v>Wroclaw</v>
          </cell>
          <cell r="IA89">
            <v>10610000</v>
          </cell>
          <cell r="IB89">
            <v>10610000</v>
          </cell>
          <cell r="IC89">
            <v>10610000</v>
          </cell>
          <cell r="ID89">
            <v>9030000</v>
          </cell>
          <cell r="IE89">
            <v>9030000</v>
          </cell>
          <cell r="IF89">
            <v>8120000</v>
          </cell>
        </row>
        <row r="90">
          <cell r="A90">
            <v>70</v>
          </cell>
          <cell r="B90" t="str">
            <v>70, Poland, Wroclaw Dist.Ctr. #4</v>
          </cell>
          <cell r="C90" t="str">
            <v>wro00104</v>
          </cell>
          <cell r="D90" t="str">
            <v>Wroclaw Dist.Ctr. #4</v>
          </cell>
          <cell r="E90" t="str">
            <v>ul. Magazynowa 4, Bielany Wrocławskie</v>
          </cell>
          <cell r="F90" t="str">
            <v>Kobierzyce</v>
          </cell>
          <cell r="G90" t="str">
            <v>55-040</v>
          </cell>
          <cell r="H90" t="str">
            <v>Poland</v>
          </cell>
          <cell r="I90" t="str">
            <v>pl070</v>
          </cell>
          <cell r="J90" t="str">
            <v>ProLogis Poland XLII Sp Zoo</v>
          </cell>
          <cell r="K90" t="str">
            <v>A modern logistics warehouse constructed in 2007 and accommodating a total area of 24,912 sq m. The building is of concrete frame and steel frame construction.</v>
          </cell>
          <cell r="L90">
            <v>2007</v>
          </cell>
          <cell r="M90">
            <v>42</v>
          </cell>
          <cell r="N90">
            <v>613.97619047619048</v>
          </cell>
          <cell r="O90">
            <v>10</v>
          </cell>
          <cell r="P90" t="str">
            <v>Yes</v>
          </cell>
          <cell r="Q90" t="str">
            <v>Freehold</v>
          </cell>
          <cell r="R90">
            <v>0</v>
          </cell>
          <cell r="S90">
            <v>50842</v>
          </cell>
          <cell r="T90">
            <v>0.50719877266826641</v>
          </cell>
          <cell r="V90" t="str">
            <v>Wrocław is the capital of the Lower Silesia voivodship, situated in southwest Poland, approximately 344 km from Warsaw.  The site is located in the western part of Bielany Wrocławskie near the bielanski road junction (A4-Motorway, Highway E-261 and Highway E-67) approximately 10 km south of Wroclaw.  The site benefits from good connections to all parts of Poland and neighbouring countries. The Strachowice Airport in Wroclaw is with 10 km of the site.</v>
          </cell>
          <cell r="W90" t="str">
            <v>A modern logistics warehouse. Wrocław is the capital of the Lower Silesia voivodship, situated in southwest Poland, approximately 344 km from Warsaw.  The site is located in the western part of Bielany Wrocławskie near the bielanski road junction (A4-Motorway, Highway E-261 and Highway E-67) approximately 10 km south of Wroclaw.  The site benefits from good connections to all parts of Poland and neighbouring countries. The Strachowice Airport in Wroclaw is with 10 km of the site.</v>
          </cell>
          <cell r="Y90" t="str">
            <v>Euro</v>
          </cell>
          <cell r="Z90" t="str">
            <v>€</v>
          </cell>
          <cell r="AA90" t="str">
            <v>Land &amp; Buildings</v>
          </cell>
          <cell r="AB90" t="str">
            <v>Wincanton Polska Sp z o.o.</v>
          </cell>
          <cell r="AC90" t="str">
            <v>3PL/Warehousing/Transportation</v>
          </cell>
          <cell r="AD90">
            <v>900</v>
          </cell>
          <cell r="AE90">
            <v>39508</v>
          </cell>
          <cell r="AF90">
            <v>40633</v>
          </cell>
          <cell r="AG90">
            <v>40633</v>
          </cell>
          <cell r="AH90">
            <v>0.49828884325804246</v>
          </cell>
          <cell r="AI90">
            <v>0.49828884325804246</v>
          </cell>
          <cell r="AJ90">
            <v>38460</v>
          </cell>
          <cell r="AK90">
            <v>42.733333333333334</v>
          </cell>
          <cell r="AL90">
            <v>0</v>
          </cell>
          <cell r="AM90">
            <v>0</v>
          </cell>
          <cell r="AO90" t="str">
            <v>Wincanton Polska Sp z o.o.</v>
          </cell>
          <cell r="AP90" t="str">
            <v>3PL/Warehousing/Transportation</v>
          </cell>
          <cell r="AQ90">
            <v>1778</v>
          </cell>
          <cell r="AR90">
            <v>39601</v>
          </cell>
          <cell r="AS90">
            <v>40725</v>
          </cell>
          <cell r="AT90">
            <v>40725</v>
          </cell>
          <cell r="AU90">
            <v>0.75017111567419581</v>
          </cell>
          <cell r="AV90">
            <v>0.75017111567419581</v>
          </cell>
          <cell r="AW90">
            <v>75984</v>
          </cell>
          <cell r="AX90">
            <v>42.73565804274466</v>
          </cell>
          <cell r="AY90">
            <v>0</v>
          </cell>
          <cell r="AZ90">
            <v>0</v>
          </cell>
          <cell r="BB90" t="str">
            <v>Impel Rental Sp z o.o.</v>
          </cell>
          <cell r="BC90" t="str">
            <v>Other</v>
          </cell>
          <cell r="BD90">
            <v>3189</v>
          </cell>
          <cell r="BE90">
            <v>39356</v>
          </cell>
          <cell r="BF90">
            <v>41547</v>
          </cell>
          <cell r="BG90">
            <v>41547</v>
          </cell>
          <cell r="BH90">
            <v>3.0006844626967832</v>
          </cell>
          <cell r="BI90">
            <v>3.0006844626967832</v>
          </cell>
          <cell r="BJ90">
            <v>196320</v>
          </cell>
          <cell r="BK90">
            <v>61.561618062088428</v>
          </cell>
          <cell r="BL90">
            <v>0</v>
          </cell>
          <cell r="BM90">
            <v>0</v>
          </cell>
          <cell r="BO90" t="str">
            <v>Kurier SP z o.o.</v>
          </cell>
          <cell r="BP90" t="str">
            <v>3PL/Warehousing/Transportation</v>
          </cell>
          <cell r="BQ90">
            <v>10028</v>
          </cell>
          <cell r="BR90">
            <v>39356</v>
          </cell>
          <cell r="BS90">
            <v>40451</v>
          </cell>
          <cell r="BT90">
            <v>40451</v>
          </cell>
          <cell r="BU90">
            <v>0</v>
          </cell>
          <cell r="BV90">
            <v>0</v>
          </cell>
          <cell r="BW90">
            <v>447876</v>
          </cell>
          <cell r="BX90">
            <v>44.662544874351816</v>
          </cell>
          <cell r="BY90">
            <v>0</v>
          </cell>
          <cell r="BZ90">
            <v>0</v>
          </cell>
          <cell r="CB90" t="str">
            <v>Volvo Polska Sp. Z o.o.</v>
          </cell>
          <cell r="CC90" t="str">
            <v>Automotive</v>
          </cell>
          <cell r="CD90">
            <v>3632</v>
          </cell>
          <cell r="CE90">
            <v>39356</v>
          </cell>
          <cell r="CF90">
            <v>41182</v>
          </cell>
          <cell r="CG90">
            <v>41182</v>
          </cell>
          <cell r="CH90">
            <v>2.001368925393566</v>
          </cell>
          <cell r="CI90">
            <v>2.001368925393566</v>
          </cell>
          <cell r="CJ90">
            <v>170808</v>
          </cell>
          <cell r="CK90">
            <v>47.028634361233479</v>
          </cell>
          <cell r="CL90">
            <v>0</v>
          </cell>
          <cell r="CM90">
            <v>0</v>
          </cell>
          <cell r="CO90" t="str">
            <v>Healthy Food Production S.A.</v>
          </cell>
          <cell r="CP90" t="str">
            <v>Food</v>
          </cell>
          <cell r="CQ90">
            <v>6260</v>
          </cell>
          <cell r="CR90">
            <v>39417</v>
          </cell>
          <cell r="CS90">
            <v>43069</v>
          </cell>
          <cell r="CT90">
            <v>43069</v>
          </cell>
          <cell r="CU90">
            <v>7.1676933607118416</v>
          </cell>
          <cell r="CV90">
            <v>7.1676933607118416</v>
          </cell>
          <cell r="CW90">
            <v>264000</v>
          </cell>
          <cell r="CX90">
            <v>42.172523961661341</v>
          </cell>
          <cell r="CY90">
            <v>0</v>
          </cell>
          <cell r="CZ90">
            <v>0</v>
          </cell>
          <cell r="DB90">
            <v>0</v>
          </cell>
          <cell r="DD90">
            <v>0</v>
          </cell>
          <cell r="DE90">
            <v>0</v>
          </cell>
          <cell r="DF90">
            <v>0</v>
          </cell>
          <cell r="DG90">
            <v>0</v>
          </cell>
          <cell r="DH90">
            <v>0</v>
          </cell>
          <cell r="DI90">
            <v>0</v>
          </cell>
          <cell r="DJ90">
            <v>0</v>
          </cell>
          <cell r="DK90">
            <v>0</v>
          </cell>
          <cell r="DL90">
            <v>0</v>
          </cell>
          <cell r="DM90">
            <v>0</v>
          </cell>
          <cell r="DO90">
            <v>0</v>
          </cell>
          <cell r="DQ90">
            <v>0</v>
          </cell>
          <cell r="DR90">
            <v>0</v>
          </cell>
          <cell r="DS90">
            <v>0</v>
          </cell>
          <cell r="DT90">
            <v>0</v>
          </cell>
          <cell r="DU90">
            <v>0</v>
          </cell>
          <cell r="DV90">
            <v>0</v>
          </cell>
          <cell r="DW90">
            <v>0</v>
          </cell>
          <cell r="DX90">
            <v>0</v>
          </cell>
          <cell r="DY90">
            <v>0</v>
          </cell>
          <cell r="DZ90">
            <v>0</v>
          </cell>
          <cell r="EB90">
            <v>0</v>
          </cell>
          <cell r="ED90">
            <v>0</v>
          </cell>
          <cell r="EE90">
            <v>0</v>
          </cell>
          <cell r="EF90">
            <v>0</v>
          </cell>
          <cell r="EG90">
            <v>0</v>
          </cell>
          <cell r="EH90">
            <v>0</v>
          </cell>
          <cell r="EI90">
            <v>0</v>
          </cell>
          <cell r="EJ90">
            <v>0</v>
          </cell>
          <cell r="EK90">
            <v>0</v>
          </cell>
          <cell r="EL90">
            <v>0</v>
          </cell>
          <cell r="EM90">
            <v>0</v>
          </cell>
          <cell r="EN90">
            <v>0</v>
          </cell>
          <cell r="EO90">
            <v>25787</v>
          </cell>
          <cell r="EP90">
            <v>1193448</v>
          </cell>
          <cell r="EQ90">
            <v>1193448</v>
          </cell>
          <cell r="ER90">
            <v>2.4294149684932025</v>
          </cell>
          <cell r="ES90">
            <v>2.4294149684932025</v>
          </cell>
          <cell r="ET90" t="str">
            <v>Part let to Wincanton Polska for 3 years 1 month from 1 March 2008 and 2 June 2008, part let to Impel for 6 years from 1 October 2007, part let to Kurier for 3 years from 1 October 2007, part let to Volvo for 5 years from 1 October 2007 and Heathy Food Production for 10 years from 1 December 2007.</v>
          </cell>
          <cell r="EU90" t="str">
            <v xml:space="preserve">Wincanton receives a rent incentive of 1/03/2008 - €720; 01/12/2008-31/03/2011 - €2,160; 01/04/2011-31/12/2011 €1,440.  Impel receives a monthly rent incentive of €990 for the whole lease term.  Kurier receives a monthly rent incentive of €1,700 for the whole lease term.  Volvo first invoice of  €32,804 cover periods Oct 2007 - Jan 2008 whilst for the period Feb 2007 to 30 Sep 2010, the monthly rent is reduced by €2,656.  HFP receives a rent incentive for the first 3 years of €7,904 and for the next 7 years of €1,452.  All the incentives are indemnified by ProLogis Developments.  </v>
          </cell>
          <cell r="EW90" t="str">
            <v>Warehouse</v>
          </cell>
          <cell r="EX90">
            <v>9176</v>
          </cell>
          <cell r="EY90">
            <v>40.799999999999997</v>
          </cell>
          <cell r="EZ90">
            <v>374380.79999999999</v>
          </cell>
          <cell r="FB90" t="str">
            <v>Warehouse 2</v>
          </cell>
          <cell r="FC90">
            <v>14981</v>
          </cell>
          <cell r="FD90">
            <v>39.599999999999994</v>
          </cell>
          <cell r="FE90">
            <v>593247.59999999986</v>
          </cell>
          <cell r="FG90" t="str">
            <v>Office</v>
          </cell>
          <cell r="FH90">
            <v>1630</v>
          </cell>
          <cell r="FI90">
            <v>102</v>
          </cell>
          <cell r="FJ90">
            <v>166260</v>
          </cell>
          <cell r="FL90">
            <v>0</v>
          </cell>
          <cell r="FO90">
            <v>0</v>
          </cell>
          <cell r="FQ90">
            <v>0</v>
          </cell>
          <cell r="FT90">
            <v>0</v>
          </cell>
          <cell r="FV90">
            <v>25787</v>
          </cell>
          <cell r="FW90">
            <v>43.97126459068523</v>
          </cell>
          <cell r="FX90">
            <v>1133887</v>
          </cell>
          <cell r="FY90">
            <v>1133887</v>
          </cell>
          <cell r="FZ90">
            <v>-4.9906657013962907E-2</v>
          </cell>
          <cell r="GB90">
            <v>11338.87</v>
          </cell>
          <cell r="GC90">
            <v>9.5009334298603709E-3</v>
          </cell>
          <cell r="GD90">
            <v>0</v>
          </cell>
          <cell r="GE90">
            <v>0</v>
          </cell>
          <cell r="GF90">
            <v>0</v>
          </cell>
          <cell r="GG90">
            <v>0</v>
          </cell>
          <cell r="GH90">
            <v>0</v>
          </cell>
          <cell r="GI90">
            <v>0</v>
          </cell>
          <cell r="GJ90">
            <v>0</v>
          </cell>
          <cell r="GK90">
            <v>0</v>
          </cell>
          <cell r="GL90">
            <v>0</v>
          </cell>
          <cell r="GM90">
            <v>0</v>
          </cell>
          <cell r="GN90">
            <v>11339</v>
          </cell>
          <cell r="GO90">
            <v>9.5010423579410253E-3</v>
          </cell>
          <cell r="GP90">
            <v>11339</v>
          </cell>
          <cell r="GR90">
            <v>40359</v>
          </cell>
          <cell r="GS90">
            <v>1193448</v>
          </cell>
          <cell r="GT90">
            <v>1182109</v>
          </cell>
          <cell r="GU90">
            <v>1133887</v>
          </cell>
          <cell r="GV90">
            <v>9.5461000000000009</v>
          </cell>
          <cell r="GW90">
            <v>9.065100000000001</v>
          </cell>
          <cell r="GX90">
            <v>8.7005999999999997</v>
          </cell>
          <cell r="GY90">
            <v>12380000</v>
          </cell>
          <cell r="GZ90">
            <v>1.4999999999999999E-2</v>
          </cell>
          <cell r="HA90">
            <v>12200000</v>
          </cell>
          <cell r="HC90">
            <v>40451</v>
          </cell>
          <cell r="HD90">
            <v>1193448</v>
          </cell>
          <cell r="HE90">
            <v>1182109</v>
          </cell>
          <cell r="HF90">
            <v>1133887</v>
          </cell>
          <cell r="HG90">
            <v>9.5464000000000002</v>
          </cell>
          <cell r="HH90">
            <v>9.0654000000000003</v>
          </cell>
          <cell r="HI90">
            <v>8.7007000000000012</v>
          </cell>
          <cell r="HJ90">
            <v>12380000</v>
          </cell>
          <cell r="HK90">
            <v>1.4999999999999999E-2</v>
          </cell>
          <cell r="HL90">
            <v>12200000</v>
          </cell>
          <cell r="HN90">
            <v>2415000</v>
          </cell>
          <cell r="HO90">
            <v>47.500098343888908</v>
          </cell>
          <cell r="HP90">
            <v>9965000</v>
          </cell>
          <cell r="HQ90">
            <v>39553</v>
          </cell>
          <cell r="HR90" t="str">
            <v>A modern logistics warehouse with a weighted average unexpired term of 2.43 years.  1 to 6 month expiry voids plus 3 months rent free.  No change since Q2 2010.</v>
          </cell>
          <cell r="HT90" t="str">
            <v>photoWroclaw4.jpg</v>
          </cell>
          <cell r="HU90" t="str">
            <v>.jpg</v>
          </cell>
          <cell r="HV90" t="str">
            <v>Wroclaw4</v>
          </cell>
          <cell r="HW90" t="str">
            <v>planWroclaw.jpg</v>
          </cell>
          <cell r="HX90" t="str">
            <v>.jpg</v>
          </cell>
          <cell r="HY90" t="str">
            <v>Wroclaw</v>
          </cell>
          <cell r="IA90">
            <v>16380000</v>
          </cell>
          <cell r="IB90">
            <v>16380000</v>
          </cell>
          <cell r="IC90">
            <v>14110000</v>
          </cell>
          <cell r="ID90">
            <v>14110000</v>
          </cell>
          <cell r="IE90">
            <v>14110000</v>
          </cell>
          <cell r="IF90">
            <v>12380000</v>
          </cell>
        </row>
        <row r="91">
          <cell r="A91">
            <v>71</v>
          </cell>
          <cell r="B91" t="str">
            <v>71, Poland, Wroclaw Dist.Ctr. #5</v>
          </cell>
          <cell r="C91" t="str">
            <v>wro00105</v>
          </cell>
          <cell r="D91" t="str">
            <v>Wroclaw Dist.Ctr. #5</v>
          </cell>
          <cell r="E91" t="str">
            <v>ul. Magazynowa 5, Bielany Wrocławskie</v>
          </cell>
          <cell r="F91" t="str">
            <v>Kobierzyce</v>
          </cell>
          <cell r="G91" t="str">
            <v>55-040</v>
          </cell>
          <cell r="H91" t="str">
            <v>Poland</v>
          </cell>
          <cell r="I91" t="str">
            <v>pl098</v>
          </cell>
          <cell r="J91" t="str">
            <v>ProLogis Poland LXX Sp Zoo</v>
          </cell>
          <cell r="K91" t="str">
            <v>A modern logistics warehouse constructed in 2007 and accommodating a total area of 28,300 sq m. The building is of concrete frame and steel frame construction.</v>
          </cell>
          <cell r="L91">
            <v>2007</v>
          </cell>
          <cell r="M91">
            <v>42</v>
          </cell>
          <cell r="N91">
            <v>729.52380952380952</v>
          </cell>
          <cell r="O91">
            <v>10</v>
          </cell>
          <cell r="P91" t="str">
            <v>Yes</v>
          </cell>
          <cell r="Q91" t="str">
            <v>Freehold</v>
          </cell>
          <cell r="R91">
            <v>0</v>
          </cell>
          <cell r="S91">
            <v>59363</v>
          </cell>
          <cell r="T91">
            <v>0.51614642117143672</v>
          </cell>
          <cell r="V91" t="str">
            <v>Wrocław is the capital of the Lower Silesia voivodship, situated in southwest Poland, approximately 344 km from Warsaw.  The site is located in the western part of Bielany Wrocławskie near the bielanski road junction (A4-Motorway, Highway E-261 and Highway E-67) approximately 10 km south of Wroclaw.  The site benefits from good connections to all parts of Poland and neighbouring countries. The Strachowice Airport in Wroclaw is with 10 km of the site.</v>
          </cell>
          <cell r="W91" t="str">
            <v>A modern logistics warehouse. Wrocław is the capital of the Lower Silesia voivodship, situated in southwest Poland, approximately 344 km from Warsaw.  The site is located in the western part of Bielany Wrocławskie near the bielanski road junction (A4-Motorway, Highway E-261 and Highway E-67) approximately 10 km south of Wroclaw.  The site benefits from good connections to all parts of Poland and neighbouring countries. The Strachowice Airport in Wroclaw is with 10 km of the site.</v>
          </cell>
          <cell r="Y91" t="str">
            <v>Euro</v>
          </cell>
          <cell r="Z91" t="str">
            <v>€</v>
          </cell>
          <cell r="AA91" t="str">
            <v>Land &amp; Buildings</v>
          </cell>
          <cell r="AB91" t="str">
            <v>Wincanton Polska Sp z o.o.</v>
          </cell>
          <cell r="AC91" t="str">
            <v>3PL/Warehousing/Transportation</v>
          </cell>
          <cell r="AD91">
            <v>7415</v>
          </cell>
          <cell r="AE91">
            <v>39508</v>
          </cell>
          <cell r="AF91">
            <v>40633</v>
          </cell>
          <cell r="AG91">
            <v>40633</v>
          </cell>
          <cell r="AH91">
            <v>0.49828884325804246</v>
          </cell>
          <cell r="AI91">
            <v>0.49828884325804246</v>
          </cell>
          <cell r="AJ91">
            <v>333552</v>
          </cell>
          <cell r="AK91">
            <v>44.983412002697236</v>
          </cell>
          <cell r="AL91">
            <v>0</v>
          </cell>
          <cell r="AM91">
            <v>0</v>
          </cell>
          <cell r="AO91" t="str">
            <v>Rhenus Contract Logistics S.A.</v>
          </cell>
          <cell r="AP91" t="str">
            <v>3PL/Warehousing/Transportation</v>
          </cell>
          <cell r="AQ91">
            <v>4979</v>
          </cell>
          <cell r="AR91">
            <v>39417</v>
          </cell>
          <cell r="AS91">
            <v>40512</v>
          </cell>
          <cell r="AT91">
            <v>40512</v>
          </cell>
          <cell r="AU91">
            <v>0.16700889801505817</v>
          </cell>
          <cell r="AV91">
            <v>0.16700889801505817</v>
          </cell>
          <cell r="AW91">
            <v>231970</v>
          </cell>
          <cell r="AX91">
            <v>46.589676641895963</v>
          </cell>
          <cell r="AY91">
            <v>0</v>
          </cell>
          <cell r="AZ91">
            <v>0</v>
          </cell>
          <cell r="BB91" t="str">
            <v>ET Euroterminal</v>
          </cell>
          <cell r="BC91" t="str">
            <v>3PL/Warehousing/Transportation</v>
          </cell>
          <cell r="BD91">
            <v>6300</v>
          </cell>
          <cell r="BE91">
            <v>39363</v>
          </cell>
          <cell r="BF91">
            <v>40458</v>
          </cell>
          <cell r="BG91">
            <v>40458</v>
          </cell>
          <cell r="BH91">
            <v>1.9164955509924708E-2</v>
          </cell>
          <cell r="BI91">
            <v>1.9164955509924708E-2</v>
          </cell>
          <cell r="BJ91">
            <v>275088</v>
          </cell>
          <cell r="BK91">
            <v>43.664761904761903</v>
          </cell>
          <cell r="BL91">
            <v>0</v>
          </cell>
          <cell r="BM91">
            <v>0</v>
          </cell>
          <cell r="BO91" t="str">
            <v>Healthy Food production S.A.</v>
          </cell>
          <cell r="BP91" t="str">
            <v>Food</v>
          </cell>
          <cell r="BQ91">
            <v>11946</v>
          </cell>
          <cell r="BR91">
            <v>39417</v>
          </cell>
          <cell r="BS91">
            <v>43069</v>
          </cell>
          <cell r="BT91">
            <v>43069</v>
          </cell>
          <cell r="BU91">
            <v>7.1676933607118416</v>
          </cell>
          <cell r="BV91">
            <v>7.1676933607118416</v>
          </cell>
          <cell r="BW91">
            <v>610296</v>
          </cell>
          <cell r="BX91">
            <v>51.087895529884477</v>
          </cell>
          <cell r="BY91">
            <v>0</v>
          </cell>
          <cell r="BZ91">
            <v>0</v>
          </cell>
          <cell r="CB91">
            <v>0</v>
          </cell>
          <cell r="CD91">
            <v>0</v>
          </cell>
          <cell r="CE91">
            <v>0</v>
          </cell>
          <cell r="CF91">
            <v>0</v>
          </cell>
          <cell r="CG91">
            <v>0</v>
          </cell>
          <cell r="CH91">
            <v>0</v>
          </cell>
          <cell r="CI91">
            <v>0</v>
          </cell>
          <cell r="CJ91">
            <v>0</v>
          </cell>
          <cell r="CK91">
            <v>0</v>
          </cell>
          <cell r="CL91">
            <v>0</v>
          </cell>
          <cell r="CM91">
            <v>0</v>
          </cell>
          <cell r="CO91">
            <v>0</v>
          </cell>
          <cell r="CQ91">
            <v>0</v>
          </cell>
          <cell r="CR91">
            <v>0</v>
          </cell>
          <cell r="CS91">
            <v>0</v>
          </cell>
          <cell r="CT91">
            <v>0</v>
          </cell>
          <cell r="CU91">
            <v>0</v>
          </cell>
          <cell r="CV91">
            <v>0</v>
          </cell>
          <cell r="CW91">
            <v>0</v>
          </cell>
          <cell r="CX91">
            <v>0</v>
          </cell>
          <cell r="CY91">
            <v>0</v>
          </cell>
          <cell r="CZ91">
            <v>0</v>
          </cell>
          <cell r="DB91">
            <v>0</v>
          </cell>
          <cell r="DD91">
            <v>0</v>
          </cell>
          <cell r="DE91">
            <v>0</v>
          </cell>
          <cell r="DF91">
            <v>0</v>
          </cell>
          <cell r="DG91">
            <v>0</v>
          </cell>
          <cell r="DH91">
            <v>0</v>
          </cell>
          <cell r="DI91">
            <v>0</v>
          </cell>
          <cell r="DJ91">
            <v>0</v>
          </cell>
          <cell r="DK91">
            <v>0</v>
          </cell>
          <cell r="DL91">
            <v>0</v>
          </cell>
          <cell r="DM91">
            <v>0</v>
          </cell>
          <cell r="DO91">
            <v>0</v>
          </cell>
          <cell r="DQ91">
            <v>0</v>
          </cell>
          <cell r="DR91">
            <v>0</v>
          </cell>
          <cell r="DS91">
            <v>0</v>
          </cell>
          <cell r="DT91">
            <v>0</v>
          </cell>
          <cell r="DU91">
            <v>0</v>
          </cell>
          <cell r="DV91">
            <v>0</v>
          </cell>
          <cell r="DW91">
            <v>0</v>
          </cell>
          <cell r="DX91">
            <v>0</v>
          </cell>
          <cell r="DY91">
            <v>0</v>
          </cell>
          <cell r="DZ91">
            <v>0</v>
          </cell>
          <cell r="EB91">
            <v>0</v>
          </cell>
          <cell r="ED91">
            <v>0</v>
          </cell>
          <cell r="EE91">
            <v>0</v>
          </cell>
          <cell r="EF91">
            <v>0</v>
          </cell>
          <cell r="EG91">
            <v>0</v>
          </cell>
          <cell r="EH91">
            <v>0</v>
          </cell>
          <cell r="EI91">
            <v>0</v>
          </cell>
          <cell r="EJ91">
            <v>0</v>
          </cell>
          <cell r="EK91">
            <v>0</v>
          </cell>
          <cell r="EL91">
            <v>0</v>
          </cell>
          <cell r="EM91">
            <v>0</v>
          </cell>
          <cell r="EN91">
            <v>0</v>
          </cell>
          <cell r="EO91">
            <v>30640</v>
          </cell>
          <cell r="EP91">
            <v>1450908</v>
          </cell>
          <cell r="EQ91">
            <v>1450908</v>
          </cell>
          <cell r="ER91">
            <v>3.1598414582814245</v>
          </cell>
          <cell r="ES91">
            <v>3.1598414582814245</v>
          </cell>
          <cell r="ET91" t="str">
            <v>Part let to ET Euroterminal for 3 years from 8 October 2007, part let to Healthy Food Production for 10 years from 1 December 2007, part let to Rhenus for 3 years from 1 December 2007, part let to Rhenus for 2 years 9 months from 1 March 2008, Part let to Wincanton for 3 years 1 month from 1 March 2008 and part let to Wincanton for 3 years from 4 April 2008.</v>
          </cell>
          <cell r="EU91" t="str">
            <v>Wincanton receives a monthly rent incentive of €5,680 for the whole lease term.  Rhenus receieves a monthly rent incentive of €4,029 for the whole lease term.  ET EUROTERMINAL receives a monthly rent incentive of €2,835 for the whole lease term and HFP recieves a rent incentives for the first 3 years of €12,435 and for the next 7 years of €2,284.</v>
          </cell>
          <cell r="EW91" t="str">
            <v>Warehouse</v>
          </cell>
          <cell r="EX91">
            <v>23055</v>
          </cell>
          <cell r="EY91">
            <v>39.599999999999994</v>
          </cell>
          <cell r="EZ91">
            <v>912977.99999999988</v>
          </cell>
          <cell r="FB91" t="str">
            <v>Warehouse 2</v>
          </cell>
          <cell r="FC91">
            <v>4740</v>
          </cell>
          <cell r="FD91">
            <v>40.799999999999997</v>
          </cell>
          <cell r="FE91">
            <v>193392</v>
          </cell>
          <cell r="FG91" t="str">
            <v>Office</v>
          </cell>
          <cell r="FH91">
            <v>2845</v>
          </cell>
          <cell r="FI91">
            <v>102</v>
          </cell>
          <cell r="FJ91">
            <v>290190</v>
          </cell>
          <cell r="FL91">
            <v>0</v>
          </cell>
          <cell r="FO91">
            <v>0</v>
          </cell>
          <cell r="FQ91">
            <v>0</v>
          </cell>
          <cell r="FT91">
            <v>0</v>
          </cell>
          <cell r="FV91">
            <v>30640</v>
          </cell>
          <cell r="FW91">
            <v>45.579634464751955</v>
          </cell>
          <cell r="FX91">
            <v>1396560</v>
          </cell>
          <cell r="FY91">
            <v>1396560</v>
          </cell>
          <cell r="FZ91">
            <v>-3.7457922900693913E-2</v>
          </cell>
          <cell r="GB91">
            <v>13965.6</v>
          </cell>
          <cell r="GC91">
            <v>9.6254207709930619E-3</v>
          </cell>
          <cell r="GD91">
            <v>0</v>
          </cell>
          <cell r="GE91">
            <v>0</v>
          </cell>
          <cell r="GF91">
            <v>0</v>
          </cell>
          <cell r="GG91">
            <v>0</v>
          </cell>
          <cell r="GH91">
            <v>0</v>
          </cell>
          <cell r="GI91">
            <v>0</v>
          </cell>
          <cell r="GJ91">
            <v>0</v>
          </cell>
          <cell r="GK91">
            <v>0</v>
          </cell>
          <cell r="GL91">
            <v>0</v>
          </cell>
          <cell r="GM91">
            <v>0</v>
          </cell>
          <cell r="GN91">
            <v>13966</v>
          </cell>
          <cell r="GO91">
            <v>9.6256964604234038E-3</v>
          </cell>
          <cell r="GP91">
            <v>13966</v>
          </cell>
          <cell r="GR91">
            <v>40359</v>
          </cell>
          <cell r="GS91">
            <v>1450908</v>
          </cell>
          <cell r="GT91">
            <v>1436942</v>
          </cell>
          <cell r="GU91">
            <v>1396560</v>
          </cell>
          <cell r="GV91">
            <v>9.3754000000000008</v>
          </cell>
          <cell r="GW91">
            <v>9.0208000000000013</v>
          </cell>
          <cell r="GX91">
            <v>8.6230000000000011</v>
          </cell>
          <cell r="GY91">
            <v>15330000</v>
          </cell>
          <cell r="GZ91">
            <v>1.4999999999999999E-2</v>
          </cell>
          <cell r="HA91">
            <v>15100000</v>
          </cell>
          <cell r="HC91">
            <v>40451</v>
          </cell>
          <cell r="HD91">
            <v>1450908</v>
          </cell>
          <cell r="HE91">
            <v>1436942</v>
          </cell>
          <cell r="HF91">
            <v>1396560</v>
          </cell>
          <cell r="HG91">
            <v>9.2529000000000003</v>
          </cell>
          <cell r="HH91">
            <v>8.9029000000000007</v>
          </cell>
          <cell r="HI91">
            <v>8.6227999999999998</v>
          </cell>
          <cell r="HJ91">
            <v>15530000</v>
          </cell>
          <cell r="HK91">
            <v>1.4999999999999999E-2</v>
          </cell>
          <cell r="HL91">
            <v>15300000</v>
          </cell>
          <cell r="HN91">
            <v>2817000</v>
          </cell>
          <cell r="HO91">
            <v>47.453801189292996</v>
          </cell>
          <cell r="HP91">
            <v>12713000</v>
          </cell>
          <cell r="HQ91">
            <v>39553</v>
          </cell>
          <cell r="HR91" t="str">
            <v xml:space="preserve">A modern multi let logistics warehouse with a weighted average unexpired term of 3.16 years.  3 to 6 month expiry voids plus 3 month expiry voids.  </v>
          </cell>
          <cell r="HT91" t="str">
            <v>photoWroclaw5.jpg</v>
          </cell>
          <cell r="HU91" t="str">
            <v>.jpg</v>
          </cell>
          <cell r="HV91" t="str">
            <v>Wroclaw5</v>
          </cell>
          <cell r="HW91" t="str">
            <v>planWroclaw.jpg</v>
          </cell>
          <cell r="HX91" t="str">
            <v>.jpg</v>
          </cell>
          <cell r="HY91" t="str">
            <v>Wroclaw</v>
          </cell>
          <cell r="IA91">
            <v>18540000</v>
          </cell>
          <cell r="IB91">
            <v>18540000</v>
          </cell>
          <cell r="IC91">
            <v>17300000</v>
          </cell>
          <cell r="ID91">
            <v>17300000</v>
          </cell>
          <cell r="IE91">
            <v>17300000</v>
          </cell>
          <cell r="IF91">
            <v>15530000</v>
          </cell>
        </row>
        <row r="92">
          <cell r="A92">
            <v>72</v>
          </cell>
          <cell r="B92" t="str">
            <v>72, Poland, Wroclaw Dist.Ctr. #6</v>
          </cell>
          <cell r="C92" t="str">
            <v>wro00106</v>
          </cell>
          <cell r="D92" t="str">
            <v>Wroclaw Dist.Ctr. #6</v>
          </cell>
          <cell r="E92" t="str">
            <v>ul. Magazynowa 6, Bielany Wrocławskie</v>
          </cell>
          <cell r="F92" t="str">
            <v>Kobierzyce</v>
          </cell>
          <cell r="G92" t="str">
            <v>55-040</v>
          </cell>
          <cell r="H92" t="str">
            <v>Poland</v>
          </cell>
          <cell r="I92" t="str">
            <v>pl096</v>
          </cell>
          <cell r="J92" t="str">
            <v>ProLogis Poland LXVIII Sp Zoo</v>
          </cell>
          <cell r="K92" t="str">
            <v>A 2007 purpose built distribution center accommodating 18,425 sq m of warehousing and office built to a high specification. The building is of concrete and steel frame construction with a clear eaves height of 10m. There are 12 loading docks and the warehouse is fitted with a sprinkler system.</v>
          </cell>
          <cell r="L92">
            <v>2007</v>
          </cell>
          <cell r="M92">
            <v>12</v>
          </cell>
          <cell r="N92">
            <v>1550.6666666666667</v>
          </cell>
          <cell r="O92">
            <v>10</v>
          </cell>
          <cell r="P92" t="str">
            <v>Yes</v>
          </cell>
          <cell r="Q92" t="str">
            <v>Freehold</v>
          </cell>
          <cell r="R92">
            <v>0</v>
          </cell>
          <cell r="S92">
            <v>37033</v>
          </cell>
          <cell r="T92">
            <v>0.50247076931385526</v>
          </cell>
          <cell r="V92" t="str">
            <v>Wrocław is the capital of the Lower Silesia voivodship, situated in southwest Poland, approximately 344 km from Warsaw.  The site is located in the western part of Bielany Wrocławskie near the bielanski road junction (A4-Motorway, Highway E-261 and Highway E-67) approximately 10 km south of Wroclaw.  The site benefits from good connections to all parts of Poland and neighbouring countries. The Strachowice Airport in Wroclaw is with 10 km of the site.</v>
          </cell>
          <cell r="W92" t="str">
            <v>A purpose built distribution centre. Wrocław is the capital of the Lower Silesia voivodship, situated in southwest Poland, approximately 344 km from Warsaw.  The site is located in the western part of Bielany Wrocławskie near the bielanski road junction (A4-Motorway, Highway E-261 and Highway E-67) approximately 10 km south of Wroclaw.  The site benefits from good connections to all parts of Poland and neighbouring countries. The Strachowice Airport in Wroclaw is with 10 km of the site.</v>
          </cell>
          <cell r="Y92" t="str">
            <v>Euro</v>
          </cell>
          <cell r="Z92" t="str">
            <v>€</v>
          </cell>
          <cell r="AA92" t="str">
            <v>Land &amp; Buildings</v>
          </cell>
          <cell r="AB92" t="str">
            <v>Carlsberg Polska Sp zoo</v>
          </cell>
          <cell r="AC92" t="str">
            <v>Consumer Packaged Goods</v>
          </cell>
          <cell r="AD92">
            <v>18608</v>
          </cell>
          <cell r="AE92">
            <v>39142</v>
          </cell>
          <cell r="AF92">
            <v>40967</v>
          </cell>
          <cell r="AG92">
            <v>40967</v>
          </cell>
          <cell r="AH92">
            <v>1.4127310061601643</v>
          </cell>
          <cell r="AI92">
            <v>1.4127310061601643</v>
          </cell>
          <cell r="AJ92">
            <v>811437</v>
          </cell>
          <cell r="AK92">
            <v>43.606889509888219</v>
          </cell>
          <cell r="AL92">
            <v>0</v>
          </cell>
          <cell r="AM92">
            <v>3096</v>
          </cell>
          <cell r="AO92">
            <v>0</v>
          </cell>
          <cell r="AQ92">
            <v>0</v>
          </cell>
          <cell r="AR92">
            <v>0</v>
          </cell>
          <cell r="AS92">
            <v>0</v>
          </cell>
          <cell r="AT92">
            <v>0</v>
          </cell>
          <cell r="AU92">
            <v>0</v>
          </cell>
          <cell r="AV92">
            <v>0</v>
          </cell>
          <cell r="AW92">
            <v>0</v>
          </cell>
          <cell r="AX92">
            <v>0</v>
          </cell>
          <cell r="AY92">
            <v>0</v>
          </cell>
          <cell r="AZ92">
            <v>0</v>
          </cell>
          <cell r="BB92">
            <v>0</v>
          </cell>
          <cell r="BD92">
            <v>0</v>
          </cell>
          <cell r="BE92">
            <v>0</v>
          </cell>
          <cell r="BF92">
            <v>0</v>
          </cell>
          <cell r="BG92">
            <v>0</v>
          </cell>
          <cell r="BH92">
            <v>0</v>
          </cell>
          <cell r="BI92">
            <v>0</v>
          </cell>
          <cell r="BJ92">
            <v>0</v>
          </cell>
          <cell r="BK92">
            <v>0</v>
          </cell>
          <cell r="BL92">
            <v>0</v>
          </cell>
          <cell r="BM92">
            <v>0</v>
          </cell>
          <cell r="BO92">
            <v>0</v>
          </cell>
          <cell r="BQ92">
            <v>0</v>
          </cell>
          <cell r="BR92">
            <v>0</v>
          </cell>
          <cell r="BS92">
            <v>0</v>
          </cell>
          <cell r="BT92">
            <v>0</v>
          </cell>
          <cell r="BU92">
            <v>0</v>
          </cell>
          <cell r="BV92">
            <v>0</v>
          </cell>
          <cell r="BW92">
            <v>0</v>
          </cell>
          <cell r="BX92">
            <v>0</v>
          </cell>
          <cell r="BY92">
            <v>0</v>
          </cell>
          <cell r="BZ92">
            <v>0</v>
          </cell>
          <cell r="CB92">
            <v>0</v>
          </cell>
          <cell r="CD92">
            <v>0</v>
          </cell>
          <cell r="CE92">
            <v>0</v>
          </cell>
          <cell r="CF92">
            <v>0</v>
          </cell>
          <cell r="CG92">
            <v>0</v>
          </cell>
          <cell r="CH92">
            <v>0</v>
          </cell>
          <cell r="CI92">
            <v>0</v>
          </cell>
          <cell r="CJ92">
            <v>0</v>
          </cell>
          <cell r="CK92">
            <v>0</v>
          </cell>
          <cell r="CL92">
            <v>0</v>
          </cell>
          <cell r="CM92">
            <v>0</v>
          </cell>
          <cell r="CO92">
            <v>0</v>
          </cell>
          <cell r="CQ92">
            <v>0</v>
          </cell>
          <cell r="CR92">
            <v>0</v>
          </cell>
          <cell r="CS92">
            <v>0</v>
          </cell>
          <cell r="CT92">
            <v>0</v>
          </cell>
          <cell r="CU92">
            <v>0</v>
          </cell>
          <cell r="CV92">
            <v>0</v>
          </cell>
          <cell r="CW92">
            <v>0</v>
          </cell>
          <cell r="CX92">
            <v>0</v>
          </cell>
          <cell r="CY92">
            <v>0</v>
          </cell>
          <cell r="CZ92">
            <v>0</v>
          </cell>
          <cell r="DB92">
            <v>0</v>
          </cell>
          <cell r="DD92">
            <v>0</v>
          </cell>
          <cell r="DE92">
            <v>0</v>
          </cell>
          <cell r="DF92">
            <v>0</v>
          </cell>
          <cell r="DG92">
            <v>0</v>
          </cell>
          <cell r="DH92">
            <v>0</v>
          </cell>
          <cell r="DI92">
            <v>0</v>
          </cell>
          <cell r="DJ92">
            <v>0</v>
          </cell>
          <cell r="DK92">
            <v>0</v>
          </cell>
          <cell r="DL92">
            <v>0</v>
          </cell>
          <cell r="DM92">
            <v>0</v>
          </cell>
          <cell r="DO92">
            <v>0</v>
          </cell>
          <cell r="DQ92">
            <v>0</v>
          </cell>
          <cell r="DR92">
            <v>0</v>
          </cell>
          <cell r="DS92">
            <v>0</v>
          </cell>
          <cell r="DT92">
            <v>0</v>
          </cell>
          <cell r="DU92">
            <v>0</v>
          </cell>
          <cell r="DV92">
            <v>0</v>
          </cell>
          <cell r="DW92">
            <v>0</v>
          </cell>
          <cell r="DX92">
            <v>0</v>
          </cell>
          <cell r="DY92">
            <v>0</v>
          </cell>
          <cell r="DZ92">
            <v>0</v>
          </cell>
          <cell r="EB92">
            <v>0</v>
          </cell>
          <cell r="ED92">
            <v>0</v>
          </cell>
          <cell r="EE92">
            <v>0</v>
          </cell>
          <cell r="EF92">
            <v>0</v>
          </cell>
          <cell r="EG92">
            <v>0</v>
          </cell>
          <cell r="EH92">
            <v>0</v>
          </cell>
          <cell r="EI92">
            <v>0</v>
          </cell>
          <cell r="EJ92">
            <v>0</v>
          </cell>
          <cell r="EK92">
            <v>0</v>
          </cell>
          <cell r="EL92">
            <v>0</v>
          </cell>
          <cell r="EM92">
            <v>0</v>
          </cell>
          <cell r="EN92">
            <v>0</v>
          </cell>
          <cell r="EO92">
            <v>18608</v>
          </cell>
          <cell r="EP92">
            <v>814536</v>
          </cell>
          <cell r="EQ92">
            <v>814536</v>
          </cell>
          <cell r="ER92">
            <v>1.4127310061601643</v>
          </cell>
          <cell r="ES92">
            <v>1.4127310061601643</v>
          </cell>
          <cell r="ET92" t="str">
            <v>Let to Carlsberg Polska for 5 years from 1 March 2007.</v>
          </cell>
          <cell r="EU92">
            <v>0</v>
          </cell>
          <cell r="EW92" t="str">
            <v>Warehouse</v>
          </cell>
          <cell r="EX92">
            <v>17803</v>
          </cell>
          <cell r="EY92">
            <v>39.599999999999994</v>
          </cell>
          <cell r="EZ92">
            <v>704998.79999999993</v>
          </cell>
          <cell r="FB92" t="str">
            <v>Office</v>
          </cell>
          <cell r="FC92">
            <v>805</v>
          </cell>
          <cell r="FD92">
            <v>102</v>
          </cell>
          <cell r="FE92">
            <v>82110</v>
          </cell>
          <cell r="FG92">
            <v>0</v>
          </cell>
          <cell r="FJ92">
            <v>0</v>
          </cell>
          <cell r="FL92">
            <v>0</v>
          </cell>
          <cell r="FM92">
            <v>0</v>
          </cell>
          <cell r="FN92">
            <v>0</v>
          </cell>
          <cell r="FO92">
            <v>0</v>
          </cell>
          <cell r="FQ92">
            <v>0</v>
          </cell>
          <cell r="FR92">
            <v>0</v>
          </cell>
          <cell r="FS92">
            <v>0</v>
          </cell>
          <cell r="FT92">
            <v>0</v>
          </cell>
          <cell r="FV92">
            <v>18608</v>
          </cell>
          <cell r="FW92">
            <v>42.299494840928631</v>
          </cell>
          <cell r="FX92">
            <v>787109</v>
          </cell>
          <cell r="FY92">
            <v>787109</v>
          </cell>
          <cell r="FZ92">
            <v>-3.3671931013484979E-2</v>
          </cell>
          <cell r="GB92">
            <v>7871.09</v>
          </cell>
          <cell r="GC92">
            <v>9.6632806898651509E-3</v>
          </cell>
          <cell r="GD92">
            <v>0</v>
          </cell>
          <cell r="GE92">
            <v>0</v>
          </cell>
          <cell r="GF92">
            <v>0</v>
          </cell>
          <cell r="GG92">
            <v>0</v>
          </cell>
          <cell r="GH92">
            <v>0</v>
          </cell>
          <cell r="GI92">
            <v>0</v>
          </cell>
          <cell r="GJ92">
            <v>0</v>
          </cell>
          <cell r="GK92">
            <v>0</v>
          </cell>
          <cell r="GL92">
            <v>0</v>
          </cell>
          <cell r="GM92">
            <v>0</v>
          </cell>
          <cell r="GN92">
            <v>7871</v>
          </cell>
          <cell r="GO92">
            <v>9.6631701975112214E-3</v>
          </cell>
          <cell r="GP92">
            <v>7871</v>
          </cell>
          <cell r="GR92">
            <v>40359</v>
          </cell>
          <cell r="GS92">
            <v>814536</v>
          </cell>
          <cell r="GT92">
            <v>806665</v>
          </cell>
          <cell r="GU92">
            <v>787109</v>
          </cell>
          <cell r="GV92">
            <v>9.241200000000001</v>
          </cell>
          <cell r="GW92">
            <v>8.9269999999999996</v>
          </cell>
          <cell r="GX92">
            <v>8.75</v>
          </cell>
          <cell r="GY92">
            <v>8730000</v>
          </cell>
          <cell r="GZ92">
            <v>1.4999999999999999E-2</v>
          </cell>
          <cell r="HA92">
            <v>8600000</v>
          </cell>
          <cell r="HC92">
            <v>40451</v>
          </cell>
          <cell r="HD92">
            <v>814536</v>
          </cell>
          <cell r="HE92">
            <v>806665</v>
          </cell>
          <cell r="HF92">
            <v>787109</v>
          </cell>
          <cell r="HG92">
            <v>9.2406000000000006</v>
          </cell>
          <cell r="HH92">
            <v>8.926400000000001</v>
          </cell>
          <cell r="HI92">
            <v>8.75</v>
          </cell>
          <cell r="HJ92">
            <v>8730000</v>
          </cell>
          <cell r="HK92">
            <v>1.4999999999999999E-2</v>
          </cell>
          <cell r="HL92">
            <v>8600000</v>
          </cell>
          <cell r="HN92">
            <v>2962640</v>
          </cell>
          <cell r="HO92">
            <v>80</v>
          </cell>
          <cell r="HP92">
            <v>5767360</v>
          </cell>
          <cell r="HQ92">
            <v>39263</v>
          </cell>
          <cell r="HR92" t="str">
            <v>A modern logistics warehouse fully let to carlsberg for a further 1.41 years.    1 month expiry void with 3 months rent free.  No change since Q2 2010.</v>
          </cell>
          <cell r="HT92" t="str">
            <v>photoWroclaw6.jpg</v>
          </cell>
          <cell r="HU92" t="str">
            <v>.jpg</v>
          </cell>
          <cell r="HV92" t="str">
            <v>Wroclaw6</v>
          </cell>
          <cell r="HW92" t="str">
            <v>planWroclaw.jpg</v>
          </cell>
          <cell r="HX92" t="str">
            <v>.jpg</v>
          </cell>
          <cell r="HY92" t="str">
            <v>Wroclaw</v>
          </cell>
          <cell r="IA92">
            <v>11330000</v>
          </cell>
          <cell r="IB92">
            <v>11330000</v>
          </cell>
          <cell r="IC92">
            <v>11330000</v>
          </cell>
          <cell r="ID92">
            <v>9850000</v>
          </cell>
          <cell r="IE92">
            <v>9850000</v>
          </cell>
          <cell r="IF92">
            <v>8730000</v>
          </cell>
        </row>
        <row r="93">
          <cell r="A93">
            <v>73</v>
          </cell>
          <cell r="B93" t="str">
            <v>73, Poland, Wroclaw Dist.Ctr. #7</v>
          </cell>
          <cell r="C93" t="str">
            <v>wro00107</v>
          </cell>
          <cell r="D93" t="str">
            <v>Wroclaw Dist.Ctr. #7</v>
          </cell>
          <cell r="E93" t="str">
            <v>ul. Magazynowa 7, Bielany Wrocławskie</v>
          </cell>
          <cell r="F93" t="str">
            <v>Kobierzyce</v>
          </cell>
          <cell r="G93" t="str">
            <v>55-040</v>
          </cell>
          <cell r="H93" t="str">
            <v>Poland</v>
          </cell>
          <cell r="I93" t="str">
            <v>pl097</v>
          </cell>
          <cell r="J93" t="str">
            <v>ProLogis Poland LXIX Sp Zoo</v>
          </cell>
          <cell r="K93" t="str">
            <v>A 2007 purpose built distribution center accommodating 18,365 sq m of warehousing and office built to a high specification. The building is of concrete and steel frame construction with a clear eaves height of 10m. There are 23 loading docks and the warehouse is fitted with a sprinkler system.</v>
          </cell>
          <cell r="L93">
            <v>2006</v>
          </cell>
          <cell r="M93">
            <v>27</v>
          </cell>
          <cell r="N93">
            <v>681.96296296296293</v>
          </cell>
          <cell r="O93">
            <v>10</v>
          </cell>
          <cell r="P93" t="str">
            <v>Yes</v>
          </cell>
          <cell r="Q93" t="str">
            <v>Freehold</v>
          </cell>
          <cell r="R93">
            <v>0</v>
          </cell>
          <cell r="S93">
            <v>35710</v>
          </cell>
          <cell r="T93">
            <v>0.51562587510501257</v>
          </cell>
          <cell r="V93" t="str">
            <v>Wrocław is the capital of the Lower Silesia voivodship, situated in southwest Poland, approximately 344 km from Warsaw.  The site is located in the western part of Bielany Wrocławskie near the bielanski road junction (A4-Motorway, Highway E-261 and Highway E-67) approximately 10 km south of Wroclaw.  The site benefits from good connections to all parts of Poland and neighbouring countries. The Strachowice Airport in Wroclaw is with 10 km of the site.</v>
          </cell>
          <cell r="W93" t="str">
            <v>A purpose built distribution centre. Wrocław is the capital of the Lower Silesia voivodship, situated in southwest Poland, approximately 344 km from Warsaw.  The site is located in the western part of Bielany Wrocławskie near the bielanski road junction (A4-Motorway, Highway E-261 and Highway E-67) approximately 10 km south of Wroclaw.  The site benefits from good connections to all parts of Poland and neighbouring countries. The Strachowice Airport in Wroclaw is with 10 km of the site.</v>
          </cell>
          <cell r="Y93" t="str">
            <v>Euro</v>
          </cell>
          <cell r="Z93" t="str">
            <v>€</v>
          </cell>
          <cell r="AA93" t="str">
            <v>Land &amp; Buildings</v>
          </cell>
          <cell r="AB93" t="str">
            <v>Rohlig Suus Logistics S.A.</v>
          </cell>
          <cell r="AC93" t="str">
            <v>3PL/Warehousing/Transportation</v>
          </cell>
          <cell r="AD93">
            <v>5084</v>
          </cell>
          <cell r="AE93">
            <v>39203</v>
          </cell>
          <cell r="AF93">
            <v>41639</v>
          </cell>
          <cell r="AG93">
            <v>41639</v>
          </cell>
          <cell r="AH93">
            <v>3.2525667351129361</v>
          </cell>
          <cell r="AI93">
            <v>3.2525667351129361</v>
          </cell>
          <cell r="AJ93">
            <v>204708</v>
          </cell>
          <cell r="AK93">
            <v>40.265145554681354</v>
          </cell>
          <cell r="AL93">
            <v>0</v>
          </cell>
          <cell r="AM93">
            <v>0</v>
          </cell>
          <cell r="AO93" t="str">
            <v>Vacant</v>
          </cell>
          <cell r="AQ93">
            <v>4591</v>
          </cell>
          <cell r="AR93">
            <v>0</v>
          </cell>
          <cell r="AS93">
            <v>0</v>
          </cell>
          <cell r="AT93">
            <v>0</v>
          </cell>
          <cell r="AU93">
            <v>0</v>
          </cell>
          <cell r="AV93">
            <v>0</v>
          </cell>
          <cell r="AW93">
            <v>0</v>
          </cell>
          <cell r="AX93">
            <v>0</v>
          </cell>
          <cell r="AY93">
            <v>0</v>
          </cell>
          <cell r="AZ93">
            <v>0</v>
          </cell>
          <cell r="BB93" t="str">
            <v>Vectrix Sp z o.o.</v>
          </cell>
          <cell r="BC93" t="str">
            <v>Electrical/Mechanical</v>
          </cell>
          <cell r="BD93">
            <v>3356</v>
          </cell>
          <cell r="BE93">
            <v>39173</v>
          </cell>
          <cell r="BF93">
            <v>40999</v>
          </cell>
          <cell r="BG93">
            <v>40999</v>
          </cell>
          <cell r="BH93">
            <v>1.5003422313483916</v>
          </cell>
          <cell r="BI93">
            <v>1.5003422313483916</v>
          </cell>
          <cell r="BJ93">
            <v>173088</v>
          </cell>
          <cell r="BK93">
            <v>51.575685339690111</v>
          </cell>
          <cell r="BL93">
            <v>0</v>
          </cell>
          <cell r="BM93">
            <v>0</v>
          </cell>
          <cell r="BO93" t="str">
            <v>DS Smith Polska S.A.</v>
          </cell>
          <cell r="BP93" t="str">
            <v>3PL/Warehousing/Transportation</v>
          </cell>
          <cell r="BQ93">
            <v>2328</v>
          </cell>
          <cell r="BR93">
            <v>40360</v>
          </cell>
          <cell r="BS93">
            <v>41455</v>
          </cell>
          <cell r="BT93">
            <v>41455</v>
          </cell>
          <cell r="BU93">
            <v>2.7488021902806299</v>
          </cell>
          <cell r="BV93">
            <v>2.7488021902806299</v>
          </cell>
          <cell r="BW93">
            <v>105264</v>
          </cell>
          <cell r="BX93">
            <v>45.216494845360828</v>
          </cell>
          <cell r="BY93">
            <v>-105264</v>
          </cell>
          <cell r="BZ93">
            <v>0</v>
          </cell>
          <cell r="CB93" t="str">
            <v>ProLogis Poland Management Sp z o.o.</v>
          </cell>
          <cell r="CC93" t="str">
            <v>Other</v>
          </cell>
          <cell r="CD93">
            <v>124</v>
          </cell>
          <cell r="CE93">
            <v>39234</v>
          </cell>
          <cell r="CF93">
            <v>0</v>
          </cell>
          <cell r="CG93">
            <v>0</v>
          </cell>
          <cell r="CH93">
            <v>0</v>
          </cell>
          <cell r="CI93">
            <v>0</v>
          </cell>
          <cell r="CJ93">
            <v>11148</v>
          </cell>
          <cell r="CK93">
            <v>89.903225806451616</v>
          </cell>
          <cell r="CL93">
            <v>0</v>
          </cell>
          <cell r="CM93">
            <v>0</v>
          </cell>
          <cell r="CO93" t="str">
            <v>Vacant</v>
          </cell>
          <cell r="CQ93">
            <v>2692</v>
          </cell>
          <cell r="CU93">
            <v>0</v>
          </cell>
          <cell r="CV93">
            <v>0</v>
          </cell>
          <cell r="CX93">
            <v>0</v>
          </cell>
          <cell r="CY93">
            <v>0</v>
          </cell>
          <cell r="CZ93">
            <v>0</v>
          </cell>
          <cell r="DB93" t="str">
            <v>DS Smith Polska S.A.</v>
          </cell>
          <cell r="DC93" t="str">
            <v>3PL/Warehousing/Transportation</v>
          </cell>
          <cell r="DD93">
            <v>238</v>
          </cell>
          <cell r="DE93">
            <v>40360</v>
          </cell>
          <cell r="DF93">
            <v>41455</v>
          </cell>
          <cell r="DG93">
            <v>41455</v>
          </cell>
          <cell r="DH93">
            <v>2.7488021902806299</v>
          </cell>
          <cell r="DI93">
            <v>2.7488021902806299</v>
          </cell>
          <cell r="DJ93">
            <v>0</v>
          </cell>
          <cell r="DK93">
            <v>0</v>
          </cell>
          <cell r="DL93">
            <v>0</v>
          </cell>
          <cell r="DM93">
            <v>0</v>
          </cell>
          <cell r="DO93">
            <v>0</v>
          </cell>
          <cell r="DQ93">
            <v>0</v>
          </cell>
          <cell r="DR93">
            <v>0</v>
          </cell>
          <cell r="DS93">
            <v>0</v>
          </cell>
          <cell r="DT93">
            <v>0</v>
          </cell>
          <cell r="DU93">
            <v>0</v>
          </cell>
          <cell r="DV93">
            <v>0</v>
          </cell>
          <cell r="DW93">
            <v>0</v>
          </cell>
          <cell r="DX93">
            <v>0</v>
          </cell>
          <cell r="DY93">
            <v>0</v>
          </cell>
          <cell r="DZ93">
            <v>0</v>
          </cell>
          <cell r="EB93">
            <v>0</v>
          </cell>
          <cell r="ED93">
            <v>0</v>
          </cell>
          <cell r="EE93">
            <v>0</v>
          </cell>
          <cell r="EF93">
            <v>0</v>
          </cell>
          <cell r="EG93">
            <v>0</v>
          </cell>
          <cell r="EH93">
            <v>0</v>
          </cell>
          <cell r="EI93">
            <v>0</v>
          </cell>
          <cell r="EJ93">
            <v>0</v>
          </cell>
          <cell r="EK93">
            <v>0</v>
          </cell>
          <cell r="EL93">
            <v>0</v>
          </cell>
          <cell r="EM93">
            <v>0</v>
          </cell>
          <cell r="EN93">
            <v>7283</v>
          </cell>
          <cell r="EO93">
            <v>18413</v>
          </cell>
          <cell r="EP93">
            <v>388944</v>
          </cell>
          <cell r="EQ93">
            <v>388944</v>
          </cell>
          <cell r="ER93">
            <v>2.4582110793609764</v>
          </cell>
          <cell r="ES93">
            <v>2.4582110793609764</v>
          </cell>
          <cell r="ET93" t="str">
            <v>Part let to Vectrix for 5 years from 1 April 2007, part let to Rohlig Poland for 6 years 8 months from 1 May 2007, part let to ProLogis Poland Mgmt for 1 year from 30 June 2010 and part let to DS Smith Polska for 3 years from 1 July 2010.</v>
          </cell>
          <cell r="EU93">
            <v>0</v>
          </cell>
          <cell r="EW93" t="str">
            <v>Warehouse</v>
          </cell>
          <cell r="EX93">
            <v>17042</v>
          </cell>
          <cell r="EY93">
            <v>40.799999999999997</v>
          </cell>
          <cell r="EZ93">
            <v>695313.6</v>
          </cell>
          <cell r="FB93" t="str">
            <v>Office</v>
          </cell>
          <cell r="FC93">
            <v>1371</v>
          </cell>
          <cell r="FD93">
            <v>102</v>
          </cell>
          <cell r="FE93">
            <v>139842</v>
          </cell>
          <cell r="FG93">
            <v>0</v>
          </cell>
          <cell r="FJ93">
            <v>0</v>
          </cell>
          <cell r="FL93">
            <v>0</v>
          </cell>
          <cell r="FM93">
            <v>0</v>
          </cell>
          <cell r="FN93">
            <v>0</v>
          </cell>
          <cell r="FO93">
            <v>0</v>
          </cell>
          <cell r="FQ93">
            <v>0</v>
          </cell>
          <cell r="FR93">
            <v>0</v>
          </cell>
          <cell r="FS93">
            <v>0</v>
          </cell>
          <cell r="FT93">
            <v>0</v>
          </cell>
          <cell r="FV93">
            <v>18413</v>
          </cell>
          <cell r="FW93">
            <v>45.356813121164393</v>
          </cell>
          <cell r="FX93">
            <v>835155</v>
          </cell>
          <cell r="FY93">
            <v>835155</v>
          </cell>
          <cell r="FZ93">
            <v>1.1472371343946686</v>
          </cell>
          <cell r="GB93">
            <v>8351.5499999999993</v>
          </cell>
          <cell r="GC93">
            <v>2.1472371343946684E-2</v>
          </cell>
          <cell r="GD93">
            <v>0</v>
          </cell>
          <cell r="GE93">
            <v>0</v>
          </cell>
          <cell r="GF93">
            <v>0</v>
          </cell>
          <cell r="GG93">
            <v>0</v>
          </cell>
          <cell r="GH93">
            <v>0</v>
          </cell>
          <cell r="GI93">
            <v>0</v>
          </cell>
          <cell r="GJ93">
            <v>7283</v>
          </cell>
          <cell r="GK93">
            <v>1.8725060677115473E-2</v>
          </cell>
          <cell r="GL93">
            <v>0</v>
          </cell>
          <cell r="GM93">
            <v>0</v>
          </cell>
          <cell r="GN93">
            <v>15635</v>
          </cell>
          <cell r="GO93">
            <v>4.0198588999958866E-2</v>
          </cell>
          <cell r="GP93">
            <v>15635</v>
          </cell>
          <cell r="GR93">
            <v>40359</v>
          </cell>
          <cell r="GS93">
            <v>503400</v>
          </cell>
          <cell r="GT93">
            <v>490457</v>
          </cell>
          <cell r="GU93">
            <v>835155</v>
          </cell>
          <cell r="GV93">
            <v>5.6181999999999999</v>
          </cell>
          <cell r="GW93">
            <v>9.4184999999999999</v>
          </cell>
          <cell r="GX93">
            <v>8.8849</v>
          </cell>
          <cell r="GY93">
            <v>8730000</v>
          </cell>
          <cell r="GZ93">
            <v>1.4999999999999999E-2</v>
          </cell>
          <cell r="HA93">
            <v>8600000</v>
          </cell>
          <cell r="HC93">
            <v>40451</v>
          </cell>
          <cell r="HD93">
            <v>388944</v>
          </cell>
          <cell r="HE93">
            <v>373309</v>
          </cell>
          <cell r="HF93">
            <v>835155</v>
          </cell>
          <cell r="HG93">
            <v>4.2769000000000004</v>
          </cell>
          <cell r="HH93">
            <v>9.3890000000000011</v>
          </cell>
          <cell r="HI93">
            <v>8.9054000000000002</v>
          </cell>
          <cell r="HJ93">
            <v>8730000</v>
          </cell>
          <cell r="HK93">
            <v>1.4999999999999999E-2</v>
          </cell>
          <cell r="HL93">
            <v>8600000</v>
          </cell>
          <cell r="HN93">
            <v>3060000</v>
          </cell>
          <cell r="HO93">
            <v>85.690282833940074</v>
          </cell>
          <cell r="HP93">
            <v>5670000</v>
          </cell>
          <cell r="HQ93">
            <v>39630</v>
          </cell>
          <cell r="HR93" t="str">
            <v>A modern multi let logistics warehouse with a weighted averge unexpired term of 2.46 years.    6 month expiry void with 3 months rent free. 9 month current void on vacant unit.  No change since Q2 2010.</v>
          </cell>
          <cell r="HT93" t="str">
            <v>photoWroclaw7.jpg</v>
          </cell>
          <cell r="HU93" t="str">
            <v>.jpg</v>
          </cell>
          <cell r="HV93" t="str">
            <v>Wroclaw7</v>
          </cell>
          <cell r="HW93" t="str">
            <v>planWroclaw.jpg</v>
          </cell>
          <cell r="HX93" t="str">
            <v>.jpg</v>
          </cell>
          <cell r="HY93" t="str">
            <v>Wroclaw</v>
          </cell>
          <cell r="IA93">
            <v>11330000</v>
          </cell>
          <cell r="IB93">
            <v>11330000</v>
          </cell>
          <cell r="IC93">
            <v>11330000</v>
          </cell>
          <cell r="ID93">
            <v>9950000</v>
          </cell>
          <cell r="IE93">
            <v>9950000</v>
          </cell>
          <cell r="IF93">
            <v>8730000</v>
          </cell>
        </row>
        <row r="94">
          <cell r="A94">
            <v>74</v>
          </cell>
          <cell r="B94" t="str">
            <v>74, Poland, Wroclaw Dist.Ctr. #7</v>
          </cell>
          <cell r="C94" t="str">
            <v>wro00107a</v>
          </cell>
          <cell r="D94" t="str">
            <v>Wroclaw Dist.Ctr. #7</v>
          </cell>
          <cell r="E94" t="str">
            <v>ul. Magazynowa 7, Bielany Wrocławskie</v>
          </cell>
          <cell r="F94" t="str">
            <v>Kobierzyce</v>
          </cell>
          <cell r="G94" t="str">
            <v>55-040</v>
          </cell>
          <cell r="H94" t="str">
            <v>Poland</v>
          </cell>
          <cell r="I94" t="str">
            <v>pl097</v>
          </cell>
          <cell r="J94" t="str">
            <v>ProLogis Poland LXIX Sp Zoo</v>
          </cell>
          <cell r="K94" t="str">
            <v>ASTI Income associated with Wroclaw DC7.</v>
          </cell>
          <cell r="L94" t="str">
            <v>n/a</v>
          </cell>
          <cell r="M94" t="str">
            <v>n/a</v>
          </cell>
          <cell r="N94" t="str">
            <v>n/a</v>
          </cell>
          <cell r="O94" t="str">
            <v>n/a</v>
          </cell>
          <cell r="P94" t="str">
            <v>n/a</v>
          </cell>
          <cell r="Q94" t="str">
            <v>n/a</v>
          </cell>
          <cell r="R94">
            <v>0</v>
          </cell>
          <cell r="S94" t="str">
            <v>n/a</v>
          </cell>
          <cell r="T94" t="str">
            <v>n/a</v>
          </cell>
          <cell r="V94" t="str">
            <v>Wrocław is the capital of the Lower Silesia voivodship, situated in southwest Poland, approximately 344 km from Warsaw.  The site is located in the western part of Bielany Wrocławskie near the bielanski road junction (A4-Motorway, Highway E-261 and Highway E-67) approximately 10 km south of Wroclaw.  The site benefits from good connections to all parts of Poland and neighbouring countries. The Strachowice Airport in Wroclaw is with 10 km of the site.</v>
          </cell>
          <cell r="W94" t="str">
            <v>Above standard tenent improvements.</v>
          </cell>
          <cell r="Y94" t="str">
            <v>Euro</v>
          </cell>
          <cell r="Z94" t="str">
            <v>€</v>
          </cell>
          <cell r="AA94" t="str">
            <v>ASTI</v>
          </cell>
          <cell r="AB94" t="str">
            <v>Rohlig Suus Logistics S.A.</v>
          </cell>
          <cell r="AC94" t="str">
            <v>3PL/Warehousing/Transportation</v>
          </cell>
          <cell r="AD94">
            <v>0</v>
          </cell>
          <cell r="AE94">
            <v>39203</v>
          </cell>
          <cell r="AF94">
            <v>41394</v>
          </cell>
          <cell r="AG94">
            <v>41394</v>
          </cell>
          <cell r="AH94">
            <v>2.5817932922655715</v>
          </cell>
          <cell r="AI94">
            <v>2.5817932922655715</v>
          </cell>
          <cell r="AJ94">
            <v>0</v>
          </cell>
          <cell r="AK94">
            <v>0</v>
          </cell>
          <cell r="AL94">
            <v>0</v>
          </cell>
          <cell r="AM94">
            <v>2772</v>
          </cell>
          <cell r="AO94" t="str">
            <v>Vectrix Sp z o.o.</v>
          </cell>
          <cell r="AP94" t="str">
            <v>Electrical/Mechanical</v>
          </cell>
          <cell r="AQ94">
            <v>0</v>
          </cell>
          <cell r="AR94">
            <v>39173</v>
          </cell>
          <cell r="AS94">
            <v>40999</v>
          </cell>
          <cell r="AT94">
            <v>40999</v>
          </cell>
          <cell r="AU94">
            <v>1.5003422313483916</v>
          </cell>
          <cell r="AV94">
            <v>1.5003422313483916</v>
          </cell>
          <cell r="AW94">
            <v>0</v>
          </cell>
          <cell r="AX94">
            <v>0</v>
          </cell>
          <cell r="AY94">
            <v>0</v>
          </cell>
          <cell r="AZ94">
            <v>78156</v>
          </cell>
          <cell r="BB94">
            <v>0</v>
          </cell>
          <cell r="BD94">
            <v>0</v>
          </cell>
          <cell r="BE94">
            <v>0</v>
          </cell>
          <cell r="BF94">
            <v>0</v>
          </cell>
          <cell r="BG94">
            <v>0</v>
          </cell>
          <cell r="BH94">
            <v>0</v>
          </cell>
          <cell r="BI94">
            <v>0</v>
          </cell>
          <cell r="BJ94">
            <v>0</v>
          </cell>
          <cell r="BK94">
            <v>0</v>
          </cell>
          <cell r="BL94">
            <v>0</v>
          </cell>
          <cell r="BM94">
            <v>0</v>
          </cell>
          <cell r="BO94">
            <v>0</v>
          </cell>
          <cell r="BQ94">
            <v>0</v>
          </cell>
          <cell r="BR94">
            <v>0</v>
          </cell>
          <cell r="BS94">
            <v>0</v>
          </cell>
          <cell r="BT94">
            <v>0</v>
          </cell>
          <cell r="BU94">
            <v>0</v>
          </cell>
          <cell r="BV94">
            <v>0</v>
          </cell>
          <cell r="BW94">
            <v>0</v>
          </cell>
          <cell r="BX94">
            <v>0</v>
          </cell>
          <cell r="BY94">
            <v>0</v>
          </cell>
          <cell r="BZ94">
            <v>0</v>
          </cell>
          <cell r="CB94">
            <v>0</v>
          </cell>
          <cell r="CD94">
            <v>0</v>
          </cell>
          <cell r="CE94">
            <v>0</v>
          </cell>
          <cell r="CF94">
            <v>0</v>
          </cell>
          <cell r="CG94">
            <v>0</v>
          </cell>
          <cell r="CH94">
            <v>0</v>
          </cell>
          <cell r="CI94">
            <v>0</v>
          </cell>
          <cell r="CJ94">
            <v>0</v>
          </cell>
          <cell r="CK94">
            <v>0</v>
          </cell>
          <cell r="CL94">
            <v>0</v>
          </cell>
          <cell r="CM94">
            <v>0</v>
          </cell>
          <cell r="CO94">
            <v>0</v>
          </cell>
          <cell r="CQ94">
            <v>0</v>
          </cell>
          <cell r="CR94">
            <v>0</v>
          </cell>
          <cell r="CS94">
            <v>0</v>
          </cell>
          <cell r="CT94">
            <v>0</v>
          </cell>
          <cell r="CU94">
            <v>0</v>
          </cell>
          <cell r="CV94">
            <v>0</v>
          </cell>
          <cell r="CW94">
            <v>0</v>
          </cell>
          <cell r="CX94">
            <v>0</v>
          </cell>
          <cell r="CY94">
            <v>0</v>
          </cell>
          <cell r="CZ94">
            <v>0</v>
          </cell>
          <cell r="DB94">
            <v>0</v>
          </cell>
          <cell r="DD94">
            <v>0</v>
          </cell>
          <cell r="DE94">
            <v>0</v>
          </cell>
          <cell r="DF94">
            <v>0</v>
          </cell>
          <cell r="DG94">
            <v>0</v>
          </cell>
          <cell r="DH94">
            <v>0</v>
          </cell>
          <cell r="DI94">
            <v>0</v>
          </cell>
          <cell r="DJ94">
            <v>0</v>
          </cell>
          <cell r="DK94">
            <v>0</v>
          </cell>
          <cell r="DL94">
            <v>0</v>
          </cell>
          <cell r="DM94">
            <v>0</v>
          </cell>
          <cell r="DO94">
            <v>0</v>
          </cell>
          <cell r="DQ94">
            <v>0</v>
          </cell>
          <cell r="DR94">
            <v>0</v>
          </cell>
          <cell r="DS94">
            <v>0</v>
          </cell>
          <cell r="DT94">
            <v>0</v>
          </cell>
          <cell r="DU94">
            <v>0</v>
          </cell>
          <cell r="DV94">
            <v>0</v>
          </cell>
          <cell r="DW94">
            <v>0</v>
          </cell>
          <cell r="DX94">
            <v>0</v>
          </cell>
          <cell r="DY94">
            <v>0</v>
          </cell>
          <cell r="DZ94">
            <v>0</v>
          </cell>
          <cell r="EB94">
            <v>0</v>
          </cell>
          <cell r="ED94">
            <v>0</v>
          </cell>
          <cell r="EE94">
            <v>0</v>
          </cell>
          <cell r="EF94">
            <v>0</v>
          </cell>
          <cell r="EG94">
            <v>0</v>
          </cell>
          <cell r="EH94">
            <v>0</v>
          </cell>
          <cell r="EI94">
            <v>0</v>
          </cell>
          <cell r="EJ94">
            <v>0</v>
          </cell>
          <cell r="EK94">
            <v>0</v>
          </cell>
          <cell r="EL94">
            <v>0</v>
          </cell>
          <cell r="EM94">
            <v>0</v>
          </cell>
          <cell r="EN94">
            <v>0</v>
          </cell>
          <cell r="EO94">
            <v>0</v>
          </cell>
          <cell r="EP94">
            <v>80928</v>
          </cell>
          <cell r="EQ94">
            <v>80928</v>
          </cell>
          <cell r="ER94">
            <v>1.537384816620021</v>
          </cell>
          <cell r="ES94">
            <v>1.537384816620021</v>
          </cell>
          <cell r="ET94" t="str">
            <v>ASTI income</v>
          </cell>
          <cell r="EU94">
            <v>0</v>
          </cell>
          <cell r="EW94">
            <v>0</v>
          </cell>
          <cell r="EX94">
            <v>0</v>
          </cell>
          <cell r="EY94">
            <v>0</v>
          </cell>
          <cell r="EZ94">
            <v>0</v>
          </cell>
          <cell r="FB94">
            <v>0</v>
          </cell>
          <cell r="FC94">
            <v>0</v>
          </cell>
          <cell r="FD94">
            <v>0</v>
          </cell>
          <cell r="FE94">
            <v>0</v>
          </cell>
          <cell r="FG94">
            <v>0</v>
          </cell>
          <cell r="FJ94">
            <v>0</v>
          </cell>
          <cell r="FL94">
            <v>0</v>
          </cell>
          <cell r="FM94">
            <v>0</v>
          </cell>
          <cell r="FN94">
            <v>0</v>
          </cell>
          <cell r="FO94">
            <v>0</v>
          </cell>
          <cell r="FQ94">
            <v>0</v>
          </cell>
          <cell r="FR94">
            <v>0</v>
          </cell>
          <cell r="FS94">
            <v>0</v>
          </cell>
          <cell r="FT94">
            <v>0</v>
          </cell>
          <cell r="FV94">
            <v>0</v>
          </cell>
          <cell r="FW94">
            <v>0</v>
          </cell>
          <cell r="FX94">
            <v>0</v>
          </cell>
          <cell r="FY94">
            <v>0</v>
          </cell>
          <cell r="FZ94">
            <v>-1</v>
          </cell>
          <cell r="GB94">
            <v>0</v>
          </cell>
          <cell r="GC94">
            <v>0</v>
          </cell>
          <cell r="GD94">
            <v>0</v>
          </cell>
          <cell r="GE94">
            <v>0</v>
          </cell>
          <cell r="GF94">
            <v>0</v>
          </cell>
          <cell r="GG94">
            <v>0</v>
          </cell>
          <cell r="GH94">
            <v>0</v>
          </cell>
          <cell r="GI94">
            <v>0</v>
          </cell>
          <cell r="GJ94">
            <v>0</v>
          </cell>
          <cell r="GK94">
            <v>0</v>
          </cell>
          <cell r="GL94">
            <v>0</v>
          </cell>
          <cell r="GM94">
            <v>0</v>
          </cell>
          <cell r="GN94">
            <v>0</v>
          </cell>
          <cell r="GO94">
            <v>0</v>
          </cell>
          <cell r="GP94">
            <v>0</v>
          </cell>
          <cell r="GR94">
            <v>40359</v>
          </cell>
          <cell r="GS94">
            <v>80928</v>
          </cell>
          <cell r="GT94">
            <v>80928</v>
          </cell>
          <cell r="GU94">
            <v>0</v>
          </cell>
          <cell r="GV94">
            <v>66.427000000000007</v>
          </cell>
          <cell r="GW94">
            <v>64.151700000000005</v>
          </cell>
          <cell r="GX94">
            <v>9</v>
          </cell>
          <cell r="GY94">
            <v>120000</v>
          </cell>
          <cell r="GZ94">
            <v>1.4999999999999999E-2</v>
          </cell>
          <cell r="HA94">
            <v>120000</v>
          </cell>
          <cell r="HC94">
            <v>40451</v>
          </cell>
          <cell r="HD94">
            <v>80928</v>
          </cell>
          <cell r="HE94">
            <v>80928</v>
          </cell>
          <cell r="HF94">
            <v>0</v>
          </cell>
          <cell r="HG94">
            <v>75.930999999999997</v>
          </cell>
          <cell r="HH94">
            <v>73.330100000000002</v>
          </cell>
          <cell r="HI94">
            <v>9</v>
          </cell>
          <cell r="HJ94">
            <v>110000</v>
          </cell>
          <cell r="HK94">
            <v>1.4999999999999999E-2</v>
          </cell>
          <cell r="HL94">
            <v>105000</v>
          </cell>
          <cell r="HN94">
            <v>0</v>
          </cell>
          <cell r="HO94" t="e">
            <v>#VALUE!</v>
          </cell>
          <cell r="HP94">
            <v>110000</v>
          </cell>
          <cell r="HQ94">
            <v>39630</v>
          </cell>
          <cell r="HR94" t="str">
            <v>Above standard tenants inprovements valued until expiry of lease.  3 months closer to reversion.</v>
          </cell>
          <cell r="HT94" t="str">
            <v>photoWroclaw7.jpg</v>
          </cell>
          <cell r="HU94" t="str">
            <v>.jpg</v>
          </cell>
          <cell r="HV94" t="str">
            <v>Wroclaw7</v>
          </cell>
          <cell r="HW94" t="str">
            <v>planWroclaw.jpg</v>
          </cell>
          <cell r="HX94" t="str">
            <v>.jpg</v>
          </cell>
          <cell r="HY94" t="str">
            <v>Wroclaw</v>
          </cell>
          <cell r="IA94">
            <v>310000</v>
          </cell>
          <cell r="IB94">
            <v>310000</v>
          </cell>
          <cell r="IC94">
            <v>310000</v>
          </cell>
          <cell r="ID94">
            <v>200000</v>
          </cell>
          <cell r="IE94">
            <v>200000</v>
          </cell>
          <cell r="IF94">
            <v>110000</v>
          </cell>
        </row>
        <row r="95">
          <cell r="A95">
            <v>75</v>
          </cell>
          <cell r="B95" t="str">
            <v>75, Poland, Wroclaw II Dist.Ctr. #1</v>
          </cell>
          <cell r="C95" t="str">
            <v>wro00201</v>
          </cell>
          <cell r="D95" t="str">
            <v>Wroclaw II Dist.Ctr. #1</v>
          </cell>
          <cell r="E95" t="str">
            <v>ul. Kepinska 5,6,7,8,10</v>
          </cell>
          <cell r="F95" t="str">
            <v>Wroclaw, Karlowice</v>
          </cell>
          <cell r="G95" t="str">
            <v>51-132</v>
          </cell>
          <cell r="H95" t="str">
            <v>Poland</v>
          </cell>
          <cell r="I95" t="str">
            <v>pl127</v>
          </cell>
          <cell r="J95" t="str">
            <v>ProLogis Poland XCI Sp. z o.o.</v>
          </cell>
          <cell r="K95" t="str">
            <v>A modern logistics warehouse constructed in 2007 and accommodating a total area of 24,540 sq m including 326 sq m of office accommodation.   The building is of concrete frame and steel frame construction.</v>
          </cell>
          <cell r="L95">
            <v>2007</v>
          </cell>
          <cell r="M95">
            <v>16</v>
          </cell>
          <cell r="N95">
            <v>1533.75</v>
          </cell>
          <cell r="O95">
            <v>10</v>
          </cell>
          <cell r="P95" t="str">
            <v>Yes</v>
          </cell>
          <cell r="Q95" t="str">
            <v>Pepretual Usufruct</v>
          </cell>
          <cell r="S95">
            <v>102552</v>
          </cell>
          <cell r="T95">
            <v>0.23929323660191903</v>
          </cell>
          <cell r="V95" t="str">
            <v xml:space="preserve">Located in Wrocław, the capital of the Lower Silesia voivodship, situated in the south-western part of Poland approximately 344 km from the Polish capital of Warsaw.  The subject property is located in the north part of Wrocław, within Psie Pole district, a distance of approximately 4.5 km from the city centre. The site occupies an area located in the central part of Psie Pole, at ulica Kępińska 7. </v>
          </cell>
          <cell r="W95" t="str">
            <v xml:space="preserve">A modern logistics warehouse located in Wrocław, the capital of the Lower Silesia voivodship, situated in the south-western part of Poland approximately 344 km from the Polish capital of Warsaw.  The subject property is located in the north part of Wrocław, within Psie Pole district, a distance of approximately 4.5 km from the city centre. The site occupies an area located in the central part of Psie Pole, at ulica Kępińska 7. </v>
          </cell>
          <cell r="Y95" t="str">
            <v>Euro</v>
          </cell>
          <cell r="Z95" t="str">
            <v>€</v>
          </cell>
          <cell r="AA95" t="str">
            <v>Land &amp; Buildings</v>
          </cell>
          <cell r="AB95" t="str">
            <v>FagorMastercook</v>
          </cell>
          <cell r="AC95" t="str">
            <v>Other</v>
          </cell>
          <cell r="AD95">
            <v>24540</v>
          </cell>
          <cell r="AE95">
            <v>39142</v>
          </cell>
          <cell r="AF95">
            <v>43770</v>
          </cell>
          <cell r="AG95">
            <v>43770</v>
          </cell>
          <cell r="AH95">
            <v>9.0869267624914443</v>
          </cell>
          <cell r="AI95">
            <v>9.0869267624914443</v>
          </cell>
          <cell r="AJ95">
            <v>1050578</v>
          </cell>
          <cell r="AK95">
            <v>42.81083944580277</v>
          </cell>
          <cell r="AL95">
            <v>0</v>
          </cell>
          <cell r="AM95">
            <v>0</v>
          </cell>
          <cell r="AO95">
            <v>0</v>
          </cell>
          <cell r="AQ95">
            <v>0</v>
          </cell>
          <cell r="AR95">
            <v>0</v>
          </cell>
          <cell r="AS95">
            <v>0</v>
          </cell>
          <cell r="AT95">
            <v>0</v>
          </cell>
          <cell r="AU95">
            <v>0</v>
          </cell>
          <cell r="AV95">
            <v>0</v>
          </cell>
          <cell r="AW95">
            <v>0</v>
          </cell>
          <cell r="AX95">
            <v>0</v>
          </cell>
          <cell r="AY95">
            <v>0</v>
          </cell>
          <cell r="AZ95">
            <v>0</v>
          </cell>
          <cell r="BB95">
            <v>0</v>
          </cell>
          <cell r="BD95">
            <v>0</v>
          </cell>
          <cell r="BE95">
            <v>0</v>
          </cell>
          <cell r="BF95">
            <v>0</v>
          </cell>
          <cell r="BG95">
            <v>0</v>
          </cell>
          <cell r="BH95">
            <v>0</v>
          </cell>
          <cell r="BI95">
            <v>0</v>
          </cell>
          <cell r="BJ95">
            <v>0</v>
          </cell>
          <cell r="BK95">
            <v>0</v>
          </cell>
          <cell r="BL95">
            <v>0</v>
          </cell>
          <cell r="BM95">
            <v>0</v>
          </cell>
          <cell r="BO95">
            <v>0</v>
          </cell>
          <cell r="BQ95">
            <v>0</v>
          </cell>
          <cell r="BR95">
            <v>0</v>
          </cell>
          <cell r="BS95">
            <v>0</v>
          </cell>
          <cell r="BT95">
            <v>0</v>
          </cell>
          <cell r="BU95">
            <v>0</v>
          </cell>
          <cell r="BV95">
            <v>0</v>
          </cell>
          <cell r="BW95">
            <v>0</v>
          </cell>
          <cell r="BX95">
            <v>0</v>
          </cell>
          <cell r="BY95">
            <v>0</v>
          </cell>
          <cell r="BZ95">
            <v>0</v>
          </cell>
          <cell r="CB95">
            <v>0</v>
          </cell>
          <cell r="CD95">
            <v>0</v>
          </cell>
          <cell r="CE95">
            <v>0</v>
          </cell>
          <cell r="CF95">
            <v>0</v>
          </cell>
          <cell r="CG95">
            <v>0</v>
          </cell>
          <cell r="CH95">
            <v>0</v>
          </cell>
          <cell r="CI95">
            <v>0</v>
          </cell>
          <cell r="CJ95">
            <v>0</v>
          </cell>
          <cell r="CK95">
            <v>0</v>
          </cell>
          <cell r="CL95">
            <v>0</v>
          </cell>
          <cell r="CM95">
            <v>0</v>
          </cell>
          <cell r="CO95">
            <v>0</v>
          </cell>
          <cell r="CQ95">
            <v>0</v>
          </cell>
          <cell r="CR95">
            <v>0</v>
          </cell>
          <cell r="CS95">
            <v>0</v>
          </cell>
          <cell r="CT95">
            <v>0</v>
          </cell>
          <cell r="CU95">
            <v>0</v>
          </cell>
          <cell r="CV95">
            <v>0</v>
          </cell>
          <cell r="CW95">
            <v>0</v>
          </cell>
          <cell r="CX95">
            <v>0</v>
          </cell>
          <cell r="CY95">
            <v>0</v>
          </cell>
          <cell r="CZ95">
            <v>0</v>
          </cell>
          <cell r="DB95">
            <v>0</v>
          </cell>
          <cell r="DD95">
            <v>0</v>
          </cell>
          <cell r="DE95">
            <v>0</v>
          </cell>
          <cell r="DF95">
            <v>0</v>
          </cell>
          <cell r="DG95">
            <v>0</v>
          </cell>
          <cell r="DH95">
            <v>0</v>
          </cell>
          <cell r="DI95">
            <v>0</v>
          </cell>
          <cell r="DJ95">
            <v>0</v>
          </cell>
          <cell r="DK95">
            <v>0</v>
          </cell>
          <cell r="DL95">
            <v>0</v>
          </cell>
          <cell r="DM95">
            <v>0</v>
          </cell>
          <cell r="DO95">
            <v>0</v>
          </cell>
          <cell r="DQ95">
            <v>0</v>
          </cell>
          <cell r="DR95">
            <v>0</v>
          </cell>
          <cell r="DS95">
            <v>0</v>
          </cell>
          <cell r="DT95">
            <v>0</v>
          </cell>
          <cell r="DU95">
            <v>0</v>
          </cell>
          <cell r="DV95">
            <v>0</v>
          </cell>
          <cell r="DW95">
            <v>0</v>
          </cell>
          <cell r="DX95">
            <v>0</v>
          </cell>
          <cell r="DY95">
            <v>0</v>
          </cell>
          <cell r="DZ95">
            <v>0</v>
          </cell>
          <cell r="EB95">
            <v>0</v>
          </cell>
          <cell r="ED95">
            <v>0</v>
          </cell>
          <cell r="EE95">
            <v>0</v>
          </cell>
          <cell r="EF95">
            <v>0</v>
          </cell>
          <cell r="EG95">
            <v>0</v>
          </cell>
          <cell r="EH95">
            <v>0</v>
          </cell>
          <cell r="EI95">
            <v>0</v>
          </cell>
          <cell r="EJ95">
            <v>0</v>
          </cell>
          <cell r="EK95">
            <v>0</v>
          </cell>
          <cell r="EL95">
            <v>0</v>
          </cell>
          <cell r="EM95">
            <v>0</v>
          </cell>
          <cell r="EN95">
            <v>0</v>
          </cell>
          <cell r="EO95">
            <v>24540</v>
          </cell>
          <cell r="EP95">
            <v>1050576</v>
          </cell>
          <cell r="EQ95">
            <v>1050576</v>
          </cell>
          <cell r="ER95">
            <v>9.0869267624914443</v>
          </cell>
          <cell r="ES95">
            <v>9.0869267624914443</v>
          </cell>
          <cell r="ET95" t="str">
            <v>Let to Fagormastercook S.A. for 12 years 8 months from 1 March 2007.</v>
          </cell>
          <cell r="EU95">
            <v>0</v>
          </cell>
          <cell r="EW95" t="str">
            <v>Warehouse</v>
          </cell>
          <cell r="EX95">
            <v>24214</v>
          </cell>
          <cell r="EY95">
            <v>39.599999999999994</v>
          </cell>
          <cell r="EZ95">
            <v>958874.39999999991</v>
          </cell>
          <cell r="FB95" t="str">
            <v>Office</v>
          </cell>
          <cell r="FC95">
            <v>326</v>
          </cell>
          <cell r="FD95">
            <v>102</v>
          </cell>
          <cell r="FE95">
            <v>33252</v>
          </cell>
          <cell r="FJ95">
            <v>0</v>
          </cell>
          <cell r="FO95">
            <v>0</v>
          </cell>
          <cell r="FT95">
            <v>0</v>
          </cell>
          <cell r="FV95">
            <v>24540</v>
          </cell>
          <cell r="FW95">
            <v>40.428932355338226</v>
          </cell>
          <cell r="FX95">
            <v>992126</v>
          </cell>
          <cell r="FY95">
            <v>992126</v>
          </cell>
          <cell r="FZ95">
            <v>-5.5636146266429085E-2</v>
          </cell>
          <cell r="GB95">
            <v>10505.76</v>
          </cell>
          <cell r="GC95">
            <v>0.01</v>
          </cell>
          <cell r="GD95">
            <v>0</v>
          </cell>
          <cell r="GE95">
            <v>0</v>
          </cell>
          <cell r="GF95">
            <v>0</v>
          </cell>
          <cell r="GG95">
            <v>0</v>
          </cell>
          <cell r="GH95">
            <v>0</v>
          </cell>
          <cell r="GI95">
            <v>0</v>
          </cell>
          <cell r="GJ95">
            <v>0</v>
          </cell>
          <cell r="GK95">
            <v>0</v>
          </cell>
          <cell r="GL95">
            <v>0</v>
          </cell>
          <cell r="GM95">
            <v>0</v>
          </cell>
          <cell r="GN95">
            <v>10506</v>
          </cell>
          <cell r="GO95">
            <v>1.0000228446109562E-2</v>
          </cell>
          <cell r="GP95">
            <v>10506</v>
          </cell>
          <cell r="GR95">
            <v>40359</v>
          </cell>
          <cell r="GS95">
            <v>1050576</v>
          </cell>
          <cell r="GT95">
            <v>1040070</v>
          </cell>
          <cell r="GU95">
            <v>992126</v>
          </cell>
          <cell r="GV95">
            <v>9.1582000000000008</v>
          </cell>
          <cell r="GW95">
            <v>8.6486999999999998</v>
          </cell>
          <cell r="GX95">
            <v>8.35</v>
          </cell>
          <cell r="GY95">
            <v>11370000</v>
          </cell>
          <cell r="GZ95">
            <v>1.4999999999999999E-2</v>
          </cell>
          <cell r="HA95">
            <v>11200000</v>
          </cell>
          <cell r="HC95">
            <v>40451</v>
          </cell>
          <cell r="HD95">
            <v>1050576</v>
          </cell>
          <cell r="HE95">
            <v>1040070</v>
          </cell>
          <cell r="HF95">
            <v>992126</v>
          </cell>
          <cell r="HG95">
            <v>8.898200000000001</v>
          </cell>
          <cell r="HH95">
            <v>8.4031000000000002</v>
          </cell>
          <cell r="HI95">
            <v>8.35</v>
          </cell>
          <cell r="HJ95">
            <v>11670000</v>
          </cell>
          <cell r="HK95">
            <v>1.4999999999999999E-2</v>
          </cell>
          <cell r="HL95">
            <v>11500000</v>
          </cell>
          <cell r="HN95">
            <v>1500000</v>
          </cell>
          <cell r="HO95">
            <v>14.626725953662532</v>
          </cell>
          <cell r="HP95">
            <v>10170000</v>
          </cell>
          <cell r="HQ95">
            <v>39859</v>
          </cell>
          <cell r="HR95" t="str">
            <v>A modern logistics warehouse located outside wroclaw with 9.09 years remaining until expiry.    1 month expiry void with 3 months rent free.  €50k split for leasehold with tenant.</v>
          </cell>
          <cell r="HT95" t="str">
            <v>photoWroclawII1.jpg</v>
          </cell>
          <cell r="HU95" t="str">
            <v>.jpg</v>
          </cell>
          <cell r="HV95" t="str">
            <v>WroclawII1</v>
          </cell>
          <cell r="HW95" t="str">
            <v>planWroclawII1.jpg</v>
          </cell>
          <cell r="HX95" t="str">
            <v>.jpg</v>
          </cell>
          <cell r="HY95" t="str">
            <v>WroclawII1</v>
          </cell>
          <cell r="IC95">
            <v>12570000</v>
          </cell>
          <cell r="ID95">
            <v>12570000</v>
          </cell>
          <cell r="IE95">
            <v>12570000</v>
          </cell>
          <cell r="IF95">
            <v>11670000</v>
          </cell>
        </row>
        <row r="96">
          <cell r="A96">
            <v>76</v>
          </cell>
          <cell r="B96" t="str">
            <v>76, Poland, Wroclaw II Dist.Ctr. #2</v>
          </cell>
          <cell r="C96" t="str">
            <v>wro00202</v>
          </cell>
          <cell r="D96" t="str">
            <v>Wroclaw II Dist.Ctr. #2</v>
          </cell>
          <cell r="E96" t="str">
            <v>ul. Kępińska 7</v>
          </cell>
          <cell r="F96" t="str">
            <v>Wrocław</v>
          </cell>
          <cell r="G96" t="str">
            <v>51-130</v>
          </cell>
          <cell r="H96" t="str">
            <v>Poland</v>
          </cell>
          <cell r="I96" t="str">
            <v>pl127</v>
          </cell>
          <cell r="J96" t="str">
            <v>ProLogis Poland XCI Sp. z o.o.</v>
          </cell>
          <cell r="K96" t="str">
            <v>A modern logistics warehouse with a net lettable area of approximately 21,637 sq m.  The building is of concrete frame and steel frame construction with grid line spacing of 12m x 24m. Slab uniform spread load is 5T per sq m. The clear internal height of the warehouse at main beams is 10 metres, while the overall building height stays at approximately 12.4 metres.</v>
          </cell>
          <cell r="L96">
            <v>2009</v>
          </cell>
          <cell r="M96">
            <v>16</v>
          </cell>
          <cell r="N96">
            <v>1352.3125</v>
          </cell>
          <cell r="O96">
            <v>10</v>
          </cell>
          <cell r="P96" t="str">
            <v>Yes</v>
          </cell>
          <cell r="Q96" t="str">
            <v>Pepretual Usufruct</v>
          </cell>
          <cell r="S96">
            <v>49110</v>
          </cell>
          <cell r="T96">
            <v>0.44058236611688045</v>
          </cell>
          <cell r="V96" t="str">
            <v xml:space="preserve">Located in Wrocław, the capital of the Lower Silesia voivodship, situated in the south-western part of Poland approximately 344 km from the Polish capital of Warsaw.  The subject property is located in the north part of Wrocław, within Psie Pole district, a distance of approximately 4.5 km from the city centre. The site occupies an area located in the central part of Psie Pole, at ulica Kępińska 7. </v>
          </cell>
          <cell r="W96" t="str">
            <v xml:space="preserve">A modern logistics warehouse located in Wrocław, the capital of the Lower Silesia voivodship, situated in the south-western part of Poland approximately 344 km from the Polish capital of Warsaw.  The subject property is located in the north part of Wrocław, within Psie Pole district, a distance of approximately 4.5 km from the city centre. The site occupies an area located in the central part of Psie Pole, at ulica Kępińska 7. </v>
          </cell>
          <cell r="Y96" t="str">
            <v>Euro</v>
          </cell>
          <cell r="Z96" t="str">
            <v>€</v>
          </cell>
          <cell r="AA96" t="str">
            <v>Land &amp; Buildings</v>
          </cell>
          <cell r="AB96" t="str">
            <v>FagorMastercook</v>
          </cell>
          <cell r="AC96" t="str">
            <v>Other</v>
          </cell>
          <cell r="AD96">
            <v>21637</v>
          </cell>
          <cell r="AE96">
            <v>40119</v>
          </cell>
          <cell r="AF96">
            <v>43770</v>
          </cell>
          <cell r="AG96">
            <v>43770</v>
          </cell>
          <cell r="AH96">
            <v>9.0869267624914443</v>
          </cell>
          <cell r="AI96">
            <v>9.0869267624914443</v>
          </cell>
          <cell r="AJ96">
            <v>898368</v>
          </cell>
          <cell r="AK96">
            <v>41.519988907889264</v>
          </cell>
          <cell r="AL96">
            <v>-140208</v>
          </cell>
          <cell r="AM96">
            <v>0</v>
          </cell>
          <cell r="AO96">
            <v>0</v>
          </cell>
          <cell r="AQ96">
            <v>0</v>
          </cell>
          <cell r="AR96">
            <v>0</v>
          </cell>
          <cell r="AS96">
            <v>0</v>
          </cell>
          <cell r="AT96">
            <v>0</v>
          </cell>
          <cell r="AU96">
            <v>0</v>
          </cell>
          <cell r="AV96">
            <v>0</v>
          </cell>
          <cell r="AW96">
            <v>0</v>
          </cell>
          <cell r="AX96">
            <v>0</v>
          </cell>
          <cell r="AY96">
            <v>0</v>
          </cell>
          <cell r="AZ96">
            <v>0</v>
          </cell>
          <cell r="BB96">
            <v>0</v>
          </cell>
          <cell r="BD96">
            <v>0</v>
          </cell>
          <cell r="BE96">
            <v>0</v>
          </cell>
          <cell r="BF96">
            <v>0</v>
          </cell>
          <cell r="BG96">
            <v>0</v>
          </cell>
          <cell r="BH96">
            <v>0</v>
          </cell>
          <cell r="BI96">
            <v>0</v>
          </cell>
          <cell r="BJ96">
            <v>0</v>
          </cell>
          <cell r="BK96">
            <v>0</v>
          </cell>
          <cell r="BL96">
            <v>0</v>
          </cell>
          <cell r="BM96">
            <v>0</v>
          </cell>
          <cell r="BO96">
            <v>0</v>
          </cell>
          <cell r="BQ96">
            <v>0</v>
          </cell>
          <cell r="BR96">
            <v>0</v>
          </cell>
          <cell r="BS96">
            <v>0</v>
          </cell>
          <cell r="BT96">
            <v>0</v>
          </cell>
          <cell r="BU96">
            <v>0</v>
          </cell>
          <cell r="BV96">
            <v>0</v>
          </cell>
          <cell r="BW96">
            <v>0</v>
          </cell>
          <cell r="BX96">
            <v>0</v>
          </cell>
          <cell r="BY96">
            <v>0</v>
          </cell>
          <cell r="BZ96">
            <v>0</v>
          </cell>
          <cell r="CB96">
            <v>0</v>
          </cell>
          <cell r="CD96">
            <v>0</v>
          </cell>
          <cell r="CE96">
            <v>0</v>
          </cell>
          <cell r="CF96">
            <v>0</v>
          </cell>
          <cell r="CG96">
            <v>0</v>
          </cell>
          <cell r="CH96">
            <v>0</v>
          </cell>
          <cell r="CI96">
            <v>0</v>
          </cell>
          <cell r="CJ96">
            <v>0</v>
          </cell>
          <cell r="CK96">
            <v>0</v>
          </cell>
          <cell r="CL96">
            <v>0</v>
          </cell>
          <cell r="CM96">
            <v>0</v>
          </cell>
          <cell r="CO96">
            <v>0</v>
          </cell>
          <cell r="CQ96">
            <v>0</v>
          </cell>
          <cell r="CR96">
            <v>0</v>
          </cell>
          <cell r="CS96">
            <v>0</v>
          </cell>
          <cell r="CT96">
            <v>0</v>
          </cell>
          <cell r="CU96">
            <v>0</v>
          </cell>
          <cell r="CV96">
            <v>0</v>
          </cell>
          <cell r="CW96">
            <v>0</v>
          </cell>
          <cell r="CX96">
            <v>0</v>
          </cell>
          <cell r="CY96">
            <v>0</v>
          </cell>
          <cell r="CZ96">
            <v>0</v>
          </cell>
          <cell r="DB96">
            <v>0</v>
          </cell>
          <cell r="DD96">
            <v>0</v>
          </cell>
          <cell r="DE96">
            <v>0</v>
          </cell>
          <cell r="DF96">
            <v>0</v>
          </cell>
          <cell r="DG96">
            <v>0</v>
          </cell>
          <cell r="DH96">
            <v>0</v>
          </cell>
          <cell r="DI96">
            <v>0</v>
          </cell>
          <cell r="DJ96">
            <v>0</v>
          </cell>
          <cell r="DK96">
            <v>0</v>
          </cell>
          <cell r="DL96">
            <v>0</v>
          </cell>
          <cell r="DM96">
            <v>0</v>
          </cell>
          <cell r="DO96">
            <v>0</v>
          </cell>
          <cell r="DQ96">
            <v>0</v>
          </cell>
          <cell r="DR96">
            <v>0</v>
          </cell>
          <cell r="DS96">
            <v>0</v>
          </cell>
          <cell r="DT96">
            <v>0</v>
          </cell>
          <cell r="DU96">
            <v>0</v>
          </cell>
          <cell r="DV96">
            <v>0</v>
          </cell>
          <cell r="DW96">
            <v>0</v>
          </cell>
          <cell r="DX96">
            <v>0</v>
          </cell>
          <cell r="DY96">
            <v>0</v>
          </cell>
          <cell r="DZ96">
            <v>0</v>
          </cell>
          <cell r="EB96">
            <v>0</v>
          </cell>
          <cell r="ED96">
            <v>0</v>
          </cell>
          <cell r="EE96">
            <v>0</v>
          </cell>
          <cell r="EF96">
            <v>0</v>
          </cell>
          <cell r="EG96">
            <v>0</v>
          </cell>
          <cell r="EH96">
            <v>0</v>
          </cell>
          <cell r="EI96">
            <v>0</v>
          </cell>
          <cell r="EJ96">
            <v>0</v>
          </cell>
          <cell r="EK96">
            <v>0</v>
          </cell>
          <cell r="EL96">
            <v>0</v>
          </cell>
          <cell r="EM96">
            <v>0</v>
          </cell>
          <cell r="EN96">
            <v>0</v>
          </cell>
          <cell r="EO96">
            <v>21637</v>
          </cell>
          <cell r="EP96">
            <v>758160</v>
          </cell>
          <cell r="EQ96">
            <v>758160</v>
          </cell>
          <cell r="ER96">
            <v>9.0869267624914443</v>
          </cell>
          <cell r="ES96">
            <v>9.0869267624914443</v>
          </cell>
          <cell r="ET96" t="str">
            <v>Let to Fagor Mastercook for 10 years from 2nd November 2009.</v>
          </cell>
          <cell r="EW96" t="str">
            <v>Warehouse</v>
          </cell>
          <cell r="EX96">
            <v>21637</v>
          </cell>
          <cell r="EY96">
            <v>39.599999999999994</v>
          </cell>
          <cell r="EZ96">
            <v>856825.19999999984</v>
          </cell>
          <cell r="FE96">
            <v>0</v>
          </cell>
          <cell r="FJ96">
            <v>0</v>
          </cell>
          <cell r="FO96">
            <v>0</v>
          </cell>
          <cell r="FT96">
            <v>0</v>
          </cell>
          <cell r="FV96">
            <v>21637</v>
          </cell>
          <cell r="FW96">
            <v>39.599990756574385</v>
          </cell>
          <cell r="FX96">
            <v>856825</v>
          </cell>
          <cell r="FY96">
            <v>856825</v>
          </cell>
          <cell r="FZ96">
            <v>0.13013743800780839</v>
          </cell>
          <cell r="GB96">
            <v>7581.6</v>
          </cell>
          <cell r="GC96">
            <v>0.01</v>
          </cell>
          <cell r="GE96">
            <v>0</v>
          </cell>
          <cell r="GG96">
            <v>0</v>
          </cell>
          <cell r="GI96">
            <v>0</v>
          </cell>
          <cell r="GK96">
            <v>0</v>
          </cell>
          <cell r="GL96">
            <v>50000</v>
          </cell>
          <cell r="GM96">
            <v>6.5949140023214101E-2</v>
          </cell>
          <cell r="GN96">
            <v>57582</v>
          </cell>
          <cell r="GO96">
            <v>7.5949667616334288E-2</v>
          </cell>
          <cell r="GP96">
            <v>57582</v>
          </cell>
          <cell r="GR96">
            <v>40359</v>
          </cell>
          <cell r="GS96">
            <v>758160</v>
          </cell>
          <cell r="GT96">
            <v>650578</v>
          </cell>
          <cell r="GU96">
            <v>856825</v>
          </cell>
          <cell r="GV96">
            <v>7.4526000000000003</v>
          </cell>
          <cell r="GW96">
            <v>9.7171000000000003</v>
          </cell>
          <cell r="GX96">
            <v>8.35</v>
          </cell>
          <cell r="GY96">
            <v>8730000</v>
          </cell>
          <cell r="GZ96">
            <v>1.4999999999999999E-2</v>
          </cell>
          <cell r="HA96">
            <v>8600000</v>
          </cell>
          <cell r="HC96">
            <v>40451</v>
          </cell>
          <cell r="HD96">
            <v>758160</v>
          </cell>
          <cell r="HE96">
            <v>700578</v>
          </cell>
          <cell r="HF96">
            <v>856825</v>
          </cell>
          <cell r="HG96">
            <v>7.6691000000000003</v>
          </cell>
          <cell r="HH96">
            <v>9.2858000000000001</v>
          </cell>
          <cell r="HI96">
            <v>8.35</v>
          </cell>
          <cell r="HJ96">
            <v>9140000</v>
          </cell>
          <cell r="HK96">
            <v>1.4999999999999999E-2</v>
          </cell>
          <cell r="HL96">
            <v>9000000</v>
          </cell>
          <cell r="HN96">
            <v>2340000</v>
          </cell>
          <cell r="HO96">
            <v>47.648136835675018</v>
          </cell>
          <cell r="HP96">
            <v>6800000</v>
          </cell>
          <cell r="HQ96">
            <v>40101</v>
          </cell>
          <cell r="HR96" t="str">
            <v>A modern logistics warehouse located outside wroclaw with 9.09 years remaining until expiry.    1 month expiry void with 3 months rent free.  €50k split for leasehold with tenant.</v>
          </cell>
          <cell r="HT96" t="str">
            <v>photowroclawII2.jpg</v>
          </cell>
          <cell r="HU96" t="str">
            <v>.jpg</v>
          </cell>
          <cell r="HV96" t="str">
            <v>wroclawII2</v>
          </cell>
          <cell r="HW96" t="str">
            <v>planWroclawII1.jpg</v>
          </cell>
          <cell r="HX96" t="str">
            <v>.jpg</v>
          </cell>
          <cell r="HY96" t="str">
            <v>WroclawII1</v>
          </cell>
        </row>
        <row r="97">
          <cell r="A97">
            <v>77</v>
          </cell>
          <cell r="B97" t="str">
            <v>77, Slovakia, Nove Mesto Dist.Ctr. #1 &amp; #2</v>
          </cell>
          <cell r="C97" t="str">
            <v>slo00201</v>
          </cell>
          <cell r="D97" t="str">
            <v>Nove Mesto Dist.Ctr. #1 &amp; #2</v>
          </cell>
          <cell r="E97" t="str">
            <v>Rakol'uby 241</v>
          </cell>
          <cell r="F97" t="str">
            <v>Kočovce</v>
          </cell>
          <cell r="G97" t="str">
            <v>916 31</v>
          </cell>
          <cell r="H97" t="str">
            <v>Slovakia</v>
          </cell>
          <cell r="I97" t="str">
            <v>sk101</v>
          </cell>
          <cell r="J97" t="str">
            <v>Prologis Slovak Republic I s.r.o.</v>
          </cell>
          <cell r="K97" t="str">
            <v>A modern logistics warehouse completed in 2008 and accommodating a total area of 20,730 sq m. The property has a reinforced concrete frame structure with steel roof beams. The clear storage height is 14 m. There is a steel mezzanine inside the warehouse.</v>
          </cell>
          <cell r="L97">
            <v>2008</v>
          </cell>
          <cell r="M97">
            <v>62</v>
          </cell>
          <cell r="N97">
            <v>404.27419354838707</v>
          </cell>
          <cell r="O97">
            <v>14</v>
          </cell>
          <cell r="P97" t="str">
            <v>Yes</v>
          </cell>
          <cell r="Q97" t="str">
            <v>Freehold</v>
          </cell>
          <cell r="R97">
            <v>0</v>
          </cell>
          <cell r="S97">
            <v>90124</v>
          </cell>
          <cell r="T97">
            <v>0.27811681683014511</v>
          </cell>
          <cell r="V97" t="str">
            <v xml:space="preserve">Located in Slovakia in Nové Mesto nad Váhom, approximately 100 km north east of Bratislava City Centre, 20 km from Trenčín and approx 100 km south east of Žilina.  The property is located next to the D1 highway linking Bratislava to Žilina, less than 4 km east of the city centre Nové Mesto nad Váhom.  The park is placed near to the Exit Rakoluby of the D1. </v>
          </cell>
          <cell r="W97" t="str">
            <v xml:space="preserve">A modern logistics warehouse located in Slovakia in Nové Mesto nad Váhom, approximately 100 km north east of Bratislava City Centre, 20 km from Trenčín and approx 100 km south east of Žilina.  The property is located next to the D1 highway linking Bratislava to Žilina, less than 4 km east of the city centre Nové Mesto nad Váhom.  The park is placed near to the Exit Rakoluby of the D1. </v>
          </cell>
          <cell r="Y97" t="str">
            <v>Euro</v>
          </cell>
          <cell r="Z97" t="str">
            <v>€</v>
          </cell>
          <cell r="AA97" t="str">
            <v>Land &amp; Buildings</v>
          </cell>
          <cell r="AB97" t="str">
            <v>C &amp; A Mode s.r.o.</v>
          </cell>
          <cell r="AC97" t="str">
            <v>Retail</v>
          </cell>
          <cell r="AD97">
            <v>20730</v>
          </cell>
          <cell r="AE97">
            <v>39753</v>
          </cell>
          <cell r="AF97">
            <v>43434</v>
          </cell>
          <cell r="AG97">
            <v>43434</v>
          </cell>
          <cell r="AH97">
            <v>8.1670088980150588</v>
          </cell>
          <cell r="AI97">
            <v>8.1670088980150588</v>
          </cell>
          <cell r="AJ97">
            <v>899215</v>
          </cell>
          <cell r="AK97">
            <v>43.377472262421612</v>
          </cell>
          <cell r="AL97">
            <v>0</v>
          </cell>
          <cell r="AM97">
            <v>0</v>
          </cell>
          <cell r="AO97" t="str">
            <v>JCL Slovakia s.r.o.</v>
          </cell>
          <cell r="AP97" t="str">
            <v>3PL/Warehousing/Transportation</v>
          </cell>
          <cell r="AQ97">
            <v>4335</v>
          </cell>
          <cell r="AR97">
            <v>39763</v>
          </cell>
          <cell r="AS97">
            <v>41588</v>
          </cell>
          <cell r="AT97">
            <v>41588</v>
          </cell>
          <cell r="AU97">
            <v>3.1129363449691994</v>
          </cell>
          <cell r="AV97">
            <v>3.1129363449691994</v>
          </cell>
          <cell r="AW97">
            <v>207035</v>
          </cell>
          <cell r="AX97">
            <v>47.758938869665513</v>
          </cell>
          <cell r="AY97">
            <v>0</v>
          </cell>
          <cell r="AZ97">
            <v>0</v>
          </cell>
          <cell r="BB97">
            <v>0</v>
          </cell>
          <cell r="BD97">
            <v>0</v>
          </cell>
          <cell r="BE97">
            <v>0</v>
          </cell>
          <cell r="BF97">
            <v>0</v>
          </cell>
          <cell r="BG97">
            <v>0</v>
          </cell>
          <cell r="BH97">
            <v>0</v>
          </cell>
          <cell r="BI97">
            <v>0</v>
          </cell>
          <cell r="BJ97">
            <v>0</v>
          </cell>
          <cell r="BK97">
            <v>0</v>
          </cell>
          <cell r="BL97">
            <v>0</v>
          </cell>
          <cell r="BM97">
            <v>0</v>
          </cell>
          <cell r="BO97">
            <v>0</v>
          </cell>
          <cell r="BQ97">
            <v>0</v>
          </cell>
          <cell r="BR97">
            <v>0</v>
          </cell>
          <cell r="BS97">
            <v>0</v>
          </cell>
          <cell r="BT97">
            <v>0</v>
          </cell>
          <cell r="BU97">
            <v>0</v>
          </cell>
          <cell r="BV97">
            <v>0</v>
          </cell>
          <cell r="BW97">
            <v>0</v>
          </cell>
          <cell r="BX97">
            <v>0</v>
          </cell>
          <cell r="BY97">
            <v>0</v>
          </cell>
          <cell r="BZ97">
            <v>0</v>
          </cell>
          <cell r="CB97">
            <v>0</v>
          </cell>
          <cell r="CD97">
            <v>0</v>
          </cell>
          <cell r="CE97">
            <v>0</v>
          </cell>
          <cell r="CF97">
            <v>0</v>
          </cell>
          <cell r="CG97">
            <v>0</v>
          </cell>
          <cell r="CH97">
            <v>0</v>
          </cell>
          <cell r="CI97">
            <v>0</v>
          </cell>
          <cell r="CJ97">
            <v>0</v>
          </cell>
          <cell r="CK97">
            <v>0</v>
          </cell>
          <cell r="CL97">
            <v>0</v>
          </cell>
          <cell r="CM97">
            <v>0</v>
          </cell>
          <cell r="CO97">
            <v>0</v>
          </cell>
          <cell r="CQ97">
            <v>0</v>
          </cell>
          <cell r="CR97">
            <v>0</v>
          </cell>
          <cell r="CS97">
            <v>0</v>
          </cell>
          <cell r="CT97">
            <v>0</v>
          </cell>
          <cell r="CU97">
            <v>0</v>
          </cell>
          <cell r="CV97">
            <v>0</v>
          </cell>
          <cell r="CW97">
            <v>0</v>
          </cell>
          <cell r="CX97">
            <v>0</v>
          </cell>
          <cell r="CY97">
            <v>0</v>
          </cell>
          <cell r="CZ97">
            <v>0</v>
          </cell>
          <cell r="DB97">
            <v>0</v>
          </cell>
          <cell r="DD97">
            <v>0</v>
          </cell>
          <cell r="DE97">
            <v>0</v>
          </cell>
          <cell r="DF97">
            <v>0</v>
          </cell>
          <cell r="DG97">
            <v>0</v>
          </cell>
          <cell r="DH97">
            <v>0</v>
          </cell>
          <cell r="DI97">
            <v>0</v>
          </cell>
          <cell r="DJ97">
            <v>0</v>
          </cell>
          <cell r="DK97">
            <v>0</v>
          </cell>
          <cell r="DL97">
            <v>0</v>
          </cell>
          <cell r="DM97">
            <v>0</v>
          </cell>
          <cell r="DO97">
            <v>0</v>
          </cell>
          <cell r="DQ97">
            <v>0</v>
          </cell>
          <cell r="DR97">
            <v>0</v>
          </cell>
          <cell r="DS97">
            <v>0</v>
          </cell>
          <cell r="DT97">
            <v>0</v>
          </cell>
          <cell r="DU97">
            <v>0</v>
          </cell>
          <cell r="DV97">
            <v>0</v>
          </cell>
          <cell r="DW97">
            <v>0</v>
          </cell>
          <cell r="DX97">
            <v>0</v>
          </cell>
          <cell r="DY97">
            <v>0</v>
          </cell>
          <cell r="DZ97">
            <v>0</v>
          </cell>
          <cell r="EB97">
            <v>0</v>
          </cell>
          <cell r="ED97">
            <v>0</v>
          </cell>
          <cell r="EE97">
            <v>0</v>
          </cell>
          <cell r="EF97">
            <v>0</v>
          </cell>
          <cell r="EG97">
            <v>0</v>
          </cell>
          <cell r="EH97">
            <v>0</v>
          </cell>
          <cell r="EI97">
            <v>0</v>
          </cell>
          <cell r="EJ97">
            <v>0</v>
          </cell>
          <cell r="EK97">
            <v>0</v>
          </cell>
          <cell r="EL97">
            <v>0</v>
          </cell>
          <cell r="EM97">
            <v>0</v>
          </cell>
          <cell r="EN97">
            <v>0</v>
          </cell>
          <cell r="EO97">
            <v>25065</v>
          </cell>
          <cell r="EP97">
            <v>1106250</v>
          </cell>
          <cell r="EQ97">
            <v>1106250</v>
          </cell>
          <cell r="ER97">
            <v>7.2211377920084159</v>
          </cell>
          <cell r="ES97">
            <v>7.2211377920084159</v>
          </cell>
          <cell r="ET97" t="str">
            <v>Part let to C&amp;A Mode for a term of 10 years 1 month from 1 November 2008. The tenant has a rent free every October of the lease term which quates to a loss of rent of €74,934.6 per annum.  Part let to JCL Slovakia s.r.o. for 5 years from 1 November 2008.</v>
          </cell>
          <cell r="EU97">
            <v>0</v>
          </cell>
          <cell r="EW97" t="str">
            <v>Warehouse</v>
          </cell>
          <cell r="EX97">
            <v>23641</v>
          </cell>
          <cell r="EY97">
            <v>43.2</v>
          </cell>
          <cell r="EZ97">
            <v>1021291.2000000001</v>
          </cell>
          <cell r="FB97" t="str">
            <v>Office</v>
          </cell>
          <cell r="FC97">
            <v>1424</v>
          </cell>
          <cell r="FD97">
            <v>91.2</v>
          </cell>
          <cell r="FE97">
            <v>129868.8</v>
          </cell>
          <cell r="FG97">
            <v>0</v>
          </cell>
          <cell r="FJ97">
            <v>0</v>
          </cell>
          <cell r="FL97">
            <v>0</v>
          </cell>
          <cell r="FO97">
            <v>0</v>
          </cell>
          <cell r="FQ97">
            <v>0</v>
          </cell>
          <cell r="FT97">
            <v>0</v>
          </cell>
          <cell r="FV97">
            <v>25065</v>
          </cell>
          <cell r="FW97">
            <v>45.926989826451226</v>
          </cell>
          <cell r="FX97">
            <v>1151160</v>
          </cell>
          <cell r="FY97">
            <v>1151160</v>
          </cell>
          <cell r="FZ97">
            <v>4.0596610169491523E-2</v>
          </cell>
          <cell r="GB97">
            <v>11511.6</v>
          </cell>
          <cell r="GC97">
            <v>1.0405966101694916E-2</v>
          </cell>
          <cell r="GD97">
            <v>0</v>
          </cell>
          <cell r="GE97">
            <v>0</v>
          </cell>
          <cell r="GF97">
            <v>0</v>
          </cell>
          <cell r="GG97">
            <v>0</v>
          </cell>
          <cell r="GH97">
            <v>0</v>
          </cell>
          <cell r="GI97">
            <v>0</v>
          </cell>
          <cell r="GJ97">
            <v>0</v>
          </cell>
          <cell r="GK97">
            <v>0</v>
          </cell>
          <cell r="GL97">
            <v>0</v>
          </cell>
          <cell r="GM97">
            <v>0</v>
          </cell>
          <cell r="GN97">
            <v>11512</v>
          </cell>
          <cell r="GO97">
            <v>1.0406327683615818E-2</v>
          </cell>
          <cell r="GP97">
            <v>11512</v>
          </cell>
          <cell r="GR97">
            <v>40359</v>
          </cell>
          <cell r="GS97">
            <v>1106250</v>
          </cell>
          <cell r="GT97">
            <v>1094738</v>
          </cell>
          <cell r="GU97">
            <v>1151160</v>
          </cell>
          <cell r="GV97">
            <v>8.9134000000000011</v>
          </cell>
          <cell r="GW97">
            <v>9.2790999999999997</v>
          </cell>
          <cell r="GX97">
            <v>8.5548999999999999</v>
          </cell>
          <cell r="GY97">
            <v>12280000</v>
          </cell>
          <cell r="GZ97">
            <v>1.4999999999999999E-2</v>
          </cell>
          <cell r="HA97">
            <v>12100000</v>
          </cell>
          <cell r="HC97">
            <v>40451</v>
          </cell>
          <cell r="HD97">
            <v>1106250</v>
          </cell>
          <cell r="HE97">
            <v>1094738</v>
          </cell>
          <cell r="HF97">
            <v>1151160</v>
          </cell>
          <cell r="HG97">
            <v>8.9135000000000009</v>
          </cell>
          <cell r="HH97">
            <v>9.2792000000000012</v>
          </cell>
          <cell r="HI97">
            <v>8.5479000000000003</v>
          </cell>
          <cell r="HJ97">
            <v>12280000</v>
          </cell>
          <cell r="HK97">
            <v>1.4999999999999999E-2</v>
          </cell>
          <cell r="HL97">
            <v>12100000</v>
          </cell>
          <cell r="HO97">
            <v>0</v>
          </cell>
          <cell r="HP97">
            <v>12280000</v>
          </cell>
          <cell r="HQ97">
            <v>39753</v>
          </cell>
          <cell r="HR97" t="str">
            <v>A modern logistics warehouse which is fully let to two tenants with a weighted average unexpired term of 7.22 years.  The property is reversionary by approximately 4.1%.   4 month void and 3 month rent free at the expiry of the lease.   No change since Q2 2010.</v>
          </cell>
          <cell r="HT97" t="str">
            <v>photoNovo1.jpg</v>
          </cell>
          <cell r="HU97" t="str">
            <v>.jpg</v>
          </cell>
          <cell r="HV97" t="str">
            <v>Novo1</v>
          </cell>
          <cell r="HW97" t="str">
            <v>planNovo1.jpg</v>
          </cell>
          <cell r="HX97" t="str">
            <v>.jpg</v>
          </cell>
          <cell r="HY97" t="str">
            <v>Novo1</v>
          </cell>
          <cell r="IB97">
            <v>12080000</v>
          </cell>
          <cell r="IC97">
            <v>12080000</v>
          </cell>
          <cell r="ID97">
            <v>12080000</v>
          </cell>
          <cell r="IE97">
            <v>10240000</v>
          </cell>
          <cell r="IF97">
            <v>12280000</v>
          </cell>
        </row>
        <row r="98">
          <cell r="A98">
            <v>78</v>
          </cell>
          <cell r="B98" t="str">
            <v>78, Slovakia, Nove Mesto Dist.Ctr. #1 &amp; #2</v>
          </cell>
          <cell r="C98" t="str">
            <v>slo00201c</v>
          </cell>
          <cell r="D98" t="str">
            <v>Nove Mesto Dist.Ctr. #1 &amp; #2</v>
          </cell>
          <cell r="E98" t="str">
            <v>Rakol'uby 241</v>
          </cell>
          <cell r="F98" t="str">
            <v>Kočovce</v>
          </cell>
          <cell r="G98" t="str">
            <v>916 31</v>
          </cell>
          <cell r="H98" t="str">
            <v>Slovakia</v>
          </cell>
          <cell r="I98" t="str">
            <v>sk101</v>
          </cell>
          <cell r="J98" t="str">
            <v>Prologis Slovak Republic I s.r.o.</v>
          </cell>
          <cell r="K98" t="str">
            <v xml:space="preserve">Development land of 26,050 sq m.  </v>
          </cell>
          <cell r="L98" t="str">
            <v>n/a</v>
          </cell>
          <cell r="M98" t="str">
            <v>n/a</v>
          </cell>
          <cell r="N98" t="str">
            <v>n/a</v>
          </cell>
          <cell r="O98" t="str">
            <v>n/a</v>
          </cell>
          <cell r="P98" t="str">
            <v>n/a</v>
          </cell>
          <cell r="Q98" t="str">
            <v>n/a</v>
          </cell>
          <cell r="R98">
            <v>0</v>
          </cell>
          <cell r="S98" t="str">
            <v>n/a</v>
          </cell>
          <cell r="T98" t="str">
            <v>n/a</v>
          </cell>
          <cell r="V98" t="str">
            <v xml:space="preserve">Located in Slovakia in Nové Mesto nad Váhom, approximately 100 km north east of Bratislava City Centre, 20 km from Trenčín and approx 100 km south east of Žilina.  The property is located next to the D1 highway linking Bratislava to Žilina, less than 4 km east of the city centre Nové Mesto nad Váhom.  The park is placed near to the Exit Rakoluby of the D1. </v>
          </cell>
          <cell r="W98" t="str">
            <v>Development land of 26,050 sq m.</v>
          </cell>
          <cell r="Y98" t="str">
            <v>Euro</v>
          </cell>
          <cell r="Z98" t="str">
            <v>€</v>
          </cell>
          <cell r="AA98" t="str">
            <v>Land</v>
          </cell>
          <cell r="AB98">
            <v>0</v>
          </cell>
          <cell r="AD98">
            <v>0</v>
          </cell>
          <cell r="AE98">
            <v>0</v>
          </cell>
          <cell r="AF98">
            <v>0</v>
          </cell>
          <cell r="AG98">
            <v>0</v>
          </cell>
          <cell r="AH98">
            <v>0</v>
          </cell>
          <cell r="AI98">
            <v>0</v>
          </cell>
          <cell r="AJ98">
            <v>0</v>
          </cell>
          <cell r="AK98">
            <v>0</v>
          </cell>
          <cell r="AL98">
            <v>0</v>
          </cell>
          <cell r="AM98">
            <v>0</v>
          </cell>
          <cell r="AO98">
            <v>0</v>
          </cell>
          <cell r="AQ98">
            <v>0</v>
          </cell>
          <cell r="AR98">
            <v>0</v>
          </cell>
          <cell r="AS98">
            <v>0</v>
          </cell>
          <cell r="AT98">
            <v>0</v>
          </cell>
          <cell r="AU98">
            <v>0</v>
          </cell>
          <cell r="AV98">
            <v>0</v>
          </cell>
          <cell r="AW98">
            <v>0</v>
          </cell>
          <cell r="AX98">
            <v>0</v>
          </cell>
          <cell r="AY98">
            <v>0</v>
          </cell>
          <cell r="AZ98">
            <v>0</v>
          </cell>
          <cell r="BB98">
            <v>0</v>
          </cell>
          <cell r="BD98">
            <v>0</v>
          </cell>
          <cell r="BE98">
            <v>0</v>
          </cell>
          <cell r="BF98">
            <v>0</v>
          </cell>
          <cell r="BG98">
            <v>0</v>
          </cell>
          <cell r="BH98">
            <v>0</v>
          </cell>
          <cell r="BI98">
            <v>0</v>
          </cell>
          <cell r="BJ98">
            <v>0</v>
          </cell>
          <cell r="BK98">
            <v>0</v>
          </cell>
          <cell r="BL98">
            <v>0</v>
          </cell>
          <cell r="BM98">
            <v>0</v>
          </cell>
          <cell r="BO98">
            <v>0</v>
          </cell>
          <cell r="BQ98">
            <v>0</v>
          </cell>
          <cell r="BR98">
            <v>0</v>
          </cell>
          <cell r="BS98">
            <v>0</v>
          </cell>
          <cell r="BT98">
            <v>0</v>
          </cell>
          <cell r="BU98">
            <v>0</v>
          </cell>
          <cell r="BV98">
            <v>0</v>
          </cell>
          <cell r="BW98">
            <v>0</v>
          </cell>
          <cell r="BX98">
            <v>0</v>
          </cell>
          <cell r="BY98">
            <v>0</v>
          </cell>
          <cell r="BZ98">
            <v>0</v>
          </cell>
          <cell r="CB98">
            <v>0</v>
          </cell>
          <cell r="CD98">
            <v>0</v>
          </cell>
          <cell r="CE98">
            <v>0</v>
          </cell>
          <cell r="CF98">
            <v>0</v>
          </cell>
          <cell r="CG98">
            <v>0</v>
          </cell>
          <cell r="CH98">
            <v>0</v>
          </cell>
          <cell r="CI98">
            <v>0</v>
          </cell>
          <cell r="CJ98">
            <v>0</v>
          </cell>
          <cell r="CK98">
            <v>0</v>
          </cell>
          <cell r="CL98">
            <v>0</v>
          </cell>
          <cell r="CM98">
            <v>0</v>
          </cell>
          <cell r="CO98">
            <v>0</v>
          </cell>
          <cell r="CQ98">
            <v>0</v>
          </cell>
          <cell r="CR98">
            <v>0</v>
          </cell>
          <cell r="CS98">
            <v>0</v>
          </cell>
          <cell r="CT98">
            <v>0</v>
          </cell>
          <cell r="CU98">
            <v>0</v>
          </cell>
          <cell r="CV98">
            <v>0</v>
          </cell>
          <cell r="CW98">
            <v>0</v>
          </cell>
          <cell r="CX98">
            <v>0</v>
          </cell>
          <cell r="CY98">
            <v>0</v>
          </cell>
          <cell r="CZ98">
            <v>0</v>
          </cell>
          <cell r="DB98">
            <v>0</v>
          </cell>
          <cell r="DD98">
            <v>0</v>
          </cell>
          <cell r="DE98">
            <v>0</v>
          </cell>
          <cell r="DF98">
            <v>0</v>
          </cell>
          <cell r="DG98">
            <v>0</v>
          </cell>
          <cell r="DH98">
            <v>0</v>
          </cell>
          <cell r="DI98">
            <v>0</v>
          </cell>
          <cell r="DJ98">
            <v>0</v>
          </cell>
          <cell r="DK98">
            <v>0</v>
          </cell>
          <cell r="DL98">
            <v>0</v>
          </cell>
          <cell r="DM98">
            <v>0</v>
          </cell>
          <cell r="DO98">
            <v>0</v>
          </cell>
          <cell r="DQ98">
            <v>0</v>
          </cell>
          <cell r="DR98">
            <v>0</v>
          </cell>
          <cell r="DS98">
            <v>0</v>
          </cell>
          <cell r="DT98">
            <v>0</v>
          </cell>
          <cell r="DU98">
            <v>0</v>
          </cell>
          <cell r="DV98">
            <v>0</v>
          </cell>
          <cell r="DW98">
            <v>0</v>
          </cell>
          <cell r="DX98">
            <v>0</v>
          </cell>
          <cell r="DY98">
            <v>0</v>
          </cell>
          <cell r="DZ98">
            <v>0</v>
          </cell>
          <cell r="EB98">
            <v>0</v>
          </cell>
          <cell r="ED98">
            <v>0</v>
          </cell>
          <cell r="EE98">
            <v>0</v>
          </cell>
          <cell r="EF98">
            <v>0</v>
          </cell>
          <cell r="EG98">
            <v>0</v>
          </cell>
          <cell r="EH98">
            <v>0</v>
          </cell>
          <cell r="EI98">
            <v>0</v>
          </cell>
          <cell r="EJ98">
            <v>0</v>
          </cell>
          <cell r="EK98">
            <v>0</v>
          </cell>
          <cell r="EL98">
            <v>0</v>
          </cell>
          <cell r="EM98">
            <v>0</v>
          </cell>
          <cell r="EN98">
            <v>0</v>
          </cell>
          <cell r="EO98">
            <v>0</v>
          </cell>
          <cell r="EP98">
            <v>0</v>
          </cell>
          <cell r="EQ98">
            <v>0</v>
          </cell>
          <cell r="ER98">
            <v>0</v>
          </cell>
          <cell r="ES98">
            <v>0</v>
          </cell>
          <cell r="ET98" t="str">
            <v>Vacant land.</v>
          </cell>
          <cell r="EU98">
            <v>0</v>
          </cell>
          <cell r="EW98">
            <v>0</v>
          </cell>
          <cell r="EX98">
            <v>0</v>
          </cell>
          <cell r="EY98">
            <v>0</v>
          </cell>
          <cell r="EZ98">
            <v>0</v>
          </cell>
          <cell r="FB98">
            <v>0</v>
          </cell>
          <cell r="FC98">
            <v>0</v>
          </cell>
          <cell r="FD98">
            <v>0</v>
          </cell>
          <cell r="FE98">
            <v>0</v>
          </cell>
          <cell r="FG98">
            <v>0</v>
          </cell>
          <cell r="FJ98">
            <v>0</v>
          </cell>
          <cell r="FL98">
            <v>0</v>
          </cell>
          <cell r="FO98">
            <v>0</v>
          </cell>
          <cell r="FQ98">
            <v>0</v>
          </cell>
          <cell r="FT98">
            <v>0</v>
          </cell>
          <cell r="FV98">
            <v>0</v>
          </cell>
          <cell r="FW98">
            <v>0</v>
          </cell>
          <cell r="FX98">
            <v>0</v>
          </cell>
          <cell r="FY98">
            <v>0</v>
          </cell>
          <cell r="FZ98">
            <v>0</v>
          </cell>
          <cell r="GB98">
            <v>0</v>
          </cell>
          <cell r="GC98" t="e">
            <v>#DIV/0!</v>
          </cell>
          <cell r="GD98">
            <v>0</v>
          </cell>
          <cell r="GE98" t="e">
            <v>#DIV/0!</v>
          </cell>
          <cell r="GF98">
            <v>0</v>
          </cell>
          <cell r="GG98" t="e">
            <v>#DIV/0!</v>
          </cell>
          <cell r="GH98">
            <v>0</v>
          </cell>
          <cell r="GI98" t="e">
            <v>#DIV/0!</v>
          </cell>
          <cell r="GJ98">
            <v>0</v>
          </cell>
          <cell r="GK98" t="e">
            <v>#DIV/0!</v>
          </cell>
          <cell r="GL98">
            <v>0</v>
          </cell>
          <cell r="GM98" t="e">
            <v>#DIV/0!</v>
          </cell>
          <cell r="GN98">
            <v>0</v>
          </cell>
          <cell r="GO98" t="e">
            <v>#DIV/0!</v>
          </cell>
          <cell r="GP98">
            <v>0</v>
          </cell>
          <cell r="GR98">
            <v>40359</v>
          </cell>
          <cell r="GS98">
            <v>0</v>
          </cell>
          <cell r="GT98">
            <v>0</v>
          </cell>
          <cell r="GU98">
            <v>0</v>
          </cell>
          <cell r="GV98">
            <v>0</v>
          </cell>
          <cell r="GW98">
            <v>0</v>
          </cell>
          <cell r="GX98">
            <v>0</v>
          </cell>
          <cell r="GY98">
            <v>120000</v>
          </cell>
          <cell r="GZ98">
            <v>1.4999999999999999E-2</v>
          </cell>
          <cell r="HA98">
            <v>118000</v>
          </cell>
          <cell r="HC98">
            <v>40451</v>
          </cell>
          <cell r="HD98">
            <v>0</v>
          </cell>
          <cell r="HE98">
            <v>0</v>
          </cell>
          <cell r="HF98">
            <v>0</v>
          </cell>
          <cell r="HG98">
            <v>0</v>
          </cell>
          <cell r="HH98">
            <v>0</v>
          </cell>
          <cell r="HI98">
            <v>0</v>
          </cell>
          <cell r="HJ98">
            <v>120000</v>
          </cell>
          <cell r="HK98">
            <v>1.4999999999999999E-2</v>
          </cell>
          <cell r="HL98">
            <v>118000</v>
          </cell>
          <cell r="HN98">
            <v>118000</v>
          </cell>
          <cell r="HO98" t="e">
            <v>#VALUE!</v>
          </cell>
          <cell r="HP98">
            <v>2000</v>
          </cell>
          <cell r="HQ98">
            <v>39753</v>
          </cell>
          <cell r="HR98" t="str">
            <v>Residual approach. No change since Q2 2010.</v>
          </cell>
          <cell r="HT98" t="str">
            <v>photoNovo1.jpg</v>
          </cell>
          <cell r="HU98" t="str">
            <v>.jpg</v>
          </cell>
          <cell r="HV98" t="str">
            <v>Novo1</v>
          </cell>
          <cell r="HW98" t="str">
            <v>planNovo1.jpg</v>
          </cell>
          <cell r="HX98" t="str">
            <v>.jpg</v>
          </cell>
          <cell r="HY98" t="str">
            <v>Novo1</v>
          </cell>
          <cell r="IB98">
            <v>610000</v>
          </cell>
          <cell r="IC98">
            <v>610000</v>
          </cell>
          <cell r="ID98">
            <v>610000</v>
          </cell>
          <cell r="IE98">
            <v>170000</v>
          </cell>
          <cell r="IF98">
            <v>120000</v>
          </cell>
        </row>
        <row r="99">
          <cell r="A99">
            <v>79</v>
          </cell>
          <cell r="B99" t="str">
            <v>79, Slovakia, Nove Mesto Dist.Ctr. #5</v>
          </cell>
          <cell r="C99" t="str">
            <v>sk000500</v>
          </cell>
          <cell r="D99" t="str">
            <v>Nove Mesto Dist.Ctr. #5</v>
          </cell>
          <cell r="E99" t="str">
            <v>Rakol'uby</v>
          </cell>
          <cell r="F99" t="str">
            <v>Kočovce</v>
          </cell>
          <cell r="G99" t="str">
            <v>916 31</v>
          </cell>
          <cell r="H99" t="str">
            <v>Slovakia</v>
          </cell>
          <cell r="I99" t="str">
            <v>sk109</v>
          </cell>
          <cell r="J99" t="str">
            <v>ProLogis Slovakia Republic V Sro</v>
          </cell>
          <cell r="K99" t="str">
            <v>A modern logistics warehouse with the total lettable area of 11,127 sq m and a site area of 28,403 sq m including 36 parking spaces and 6 parking spaces for trucks.  The subject property was completed in 2008 and forms a modern logistics building. It is constructed over one floor with an office block and consists of a reinforced concrete structure with the column grid of 11 per 22 metres. The exterior is covered with mineral wool sandwich panels (horizontal orientation) and peripheral prefabricated concrete panels up to 2.40 m and 4.20 m at docks.</v>
          </cell>
          <cell r="L99">
            <v>2008</v>
          </cell>
          <cell r="M99">
            <v>14</v>
          </cell>
          <cell r="N99">
            <v>794.78571428571433</v>
          </cell>
          <cell r="O99">
            <v>10</v>
          </cell>
          <cell r="P99" t="str">
            <v>Yes</v>
          </cell>
          <cell r="Q99" t="str">
            <v>Freehold</v>
          </cell>
          <cell r="S99">
            <v>28403</v>
          </cell>
          <cell r="T99">
            <v>0.39175439214167518</v>
          </cell>
          <cell r="V99" t="str">
            <v xml:space="preserve">Located in Slovakia in Nové Mesto nad Váhom, approximately 100 km north east of Bratislava City Centre, 20 km from Trenčín and approx 100 km south east of Žilina.  The property is located next to the D1 highway linking Bratislava to Žilina, less than 4 km east of the city centre Nové Mesto nad Váhom.  The park is placed near to the Exit Rakoluby of the D1. </v>
          </cell>
          <cell r="W99" t="str">
            <v xml:space="preserve">A modern logistics warehouse located in Slovakia in Nové Mesto nad Váhom, approximately 100 km north east of Bratislava City Centre, 20 km from Trenčín and approx 100 km south east of Žilina.  The property is located next to the D1 highway linking Bratislava to Žilina, less than 4 km east of the city centre Nové Mesto nad Váhom.  The park is placed near to the Exit Rakoluby of the D1. </v>
          </cell>
          <cell r="Y99" t="str">
            <v>Euro</v>
          </cell>
          <cell r="Z99" t="str">
            <v>€</v>
          </cell>
          <cell r="AA99" t="str">
            <v>Land &amp; Buildings</v>
          </cell>
          <cell r="AB99" t="str">
            <v>Transkam - Slovakia, spol. s r.o.</v>
          </cell>
          <cell r="AC99" t="str">
            <v>3PL/Warehousing/Transportation</v>
          </cell>
          <cell r="AD99">
            <v>11127</v>
          </cell>
          <cell r="AE99">
            <v>39791</v>
          </cell>
          <cell r="AF99">
            <v>41639</v>
          </cell>
          <cell r="AG99">
            <v>41639</v>
          </cell>
          <cell r="AH99">
            <v>3.2525667351129361</v>
          </cell>
          <cell r="AI99">
            <v>3.2525667351129361</v>
          </cell>
          <cell r="AJ99">
            <v>464509</v>
          </cell>
          <cell r="AK99">
            <v>41.746113058326593</v>
          </cell>
          <cell r="AL99">
            <v>0</v>
          </cell>
          <cell r="AM99">
            <v>0</v>
          </cell>
          <cell r="AO99">
            <v>0</v>
          </cell>
          <cell r="AQ99">
            <v>0</v>
          </cell>
          <cell r="AR99">
            <v>0</v>
          </cell>
          <cell r="AS99">
            <v>0</v>
          </cell>
          <cell r="AT99">
            <v>0</v>
          </cell>
          <cell r="AU99">
            <v>0</v>
          </cell>
          <cell r="AV99">
            <v>0</v>
          </cell>
          <cell r="AW99">
            <v>0</v>
          </cell>
          <cell r="AX99">
            <v>0</v>
          </cell>
          <cell r="AY99">
            <v>0</v>
          </cell>
          <cell r="AZ99">
            <v>0</v>
          </cell>
          <cell r="BB99">
            <v>0</v>
          </cell>
          <cell r="BD99">
            <v>0</v>
          </cell>
          <cell r="BE99">
            <v>0</v>
          </cell>
          <cell r="BF99">
            <v>0</v>
          </cell>
          <cell r="BG99">
            <v>0</v>
          </cell>
          <cell r="BH99">
            <v>0</v>
          </cell>
          <cell r="BI99">
            <v>0</v>
          </cell>
          <cell r="BJ99">
            <v>0</v>
          </cell>
          <cell r="BK99">
            <v>0</v>
          </cell>
          <cell r="BL99">
            <v>0</v>
          </cell>
          <cell r="BM99">
            <v>0</v>
          </cell>
          <cell r="BO99">
            <v>0</v>
          </cell>
          <cell r="BQ99">
            <v>0</v>
          </cell>
          <cell r="BR99">
            <v>0</v>
          </cell>
          <cell r="BS99">
            <v>0</v>
          </cell>
          <cell r="BT99">
            <v>0</v>
          </cell>
          <cell r="BU99">
            <v>0</v>
          </cell>
          <cell r="BV99">
            <v>0</v>
          </cell>
          <cell r="BW99">
            <v>0</v>
          </cell>
          <cell r="BX99">
            <v>0</v>
          </cell>
          <cell r="BY99">
            <v>0</v>
          </cell>
          <cell r="BZ99">
            <v>0</v>
          </cell>
          <cell r="CB99">
            <v>0</v>
          </cell>
          <cell r="CD99">
            <v>0</v>
          </cell>
          <cell r="CE99">
            <v>0</v>
          </cell>
          <cell r="CF99">
            <v>0</v>
          </cell>
          <cell r="CG99">
            <v>0</v>
          </cell>
          <cell r="CH99">
            <v>0</v>
          </cell>
          <cell r="CI99">
            <v>0</v>
          </cell>
          <cell r="CJ99">
            <v>0</v>
          </cell>
          <cell r="CK99">
            <v>0</v>
          </cell>
          <cell r="CL99">
            <v>0</v>
          </cell>
          <cell r="CM99">
            <v>0</v>
          </cell>
          <cell r="CO99">
            <v>0</v>
          </cell>
          <cell r="CQ99">
            <v>0</v>
          </cell>
          <cell r="CR99">
            <v>0</v>
          </cell>
          <cell r="CS99">
            <v>0</v>
          </cell>
          <cell r="CT99">
            <v>0</v>
          </cell>
          <cell r="CU99">
            <v>0</v>
          </cell>
          <cell r="CV99">
            <v>0</v>
          </cell>
          <cell r="CW99">
            <v>0</v>
          </cell>
          <cell r="CX99">
            <v>0</v>
          </cell>
          <cell r="CY99">
            <v>0</v>
          </cell>
          <cell r="CZ99">
            <v>0</v>
          </cell>
          <cell r="DB99">
            <v>0</v>
          </cell>
          <cell r="DD99">
            <v>0</v>
          </cell>
          <cell r="DE99">
            <v>0</v>
          </cell>
          <cell r="DF99">
            <v>0</v>
          </cell>
          <cell r="DG99">
            <v>0</v>
          </cell>
          <cell r="DH99">
            <v>0</v>
          </cell>
          <cell r="DI99">
            <v>0</v>
          </cell>
          <cell r="DJ99">
            <v>0</v>
          </cell>
          <cell r="DK99">
            <v>0</v>
          </cell>
          <cell r="DL99">
            <v>0</v>
          </cell>
          <cell r="DM99">
            <v>0</v>
          </cell>
          <cell r="DO99">
            <v>0</v>
          </cell>
          <cell r="DQ99">
            <v>0</v>
          </cell>
          <cell r="DR99">
            <v>0</v>
          </cell>
          <cell r="DS99">
            <v>0</v>
          </cell>
          <cell r="DT99">
            <v>0</v>
          </cell>
          <cell r="DU99">
            <v>0</v>
          </cell>
          <cell r="DV99">
            <v>0</v>
          </cell>
          <cell r="DW99">
            <v>0</v>
          </cell>
          <cell r="DX99">
            <v>0</v>
          </cell>
          <cell r="DY99">
            <v>0</v>
          </cell>
          <cell r="DZ99">
            <v>0</v>
          </cell>
          <cell r="EB99">
            <v>0</v>
          </cell>
          <cell r="ED99">
            <v>0</v>
          </cell>
          <cell r="EE99">
            <v>0</v>
          </cell>
          <cell r="EF99">
            <v>0</v>
          </cell>
          <cell r="EG99">
            <v>0</v>
          </cell>
          <cell r="EH99">
            <v>0</v>
          </cell>
          <cell r="EI99">
            <v>0</v>
          </cell>
          <cell r="EJ99">
            <v>0</v>
          </cell>
          <cell r="EK99">
            <v>0</v>
          </cell>
          <cell r="EL99">
            <v>0</v>
          </cell>
          <cell r="EM99">
            <v>0</v>
          </cell>
          <cell r="EN99">
            <v>0</v>
          </cell>
          <cell r="EO99">
            <v>11127</v>
          </cell>
          <cell r="EP99">
            <v>464509</v>
          </cell>
          <cell r="EQ99">
            <v>464509</v>
          </cell>
          <cell r="ER99">
            <v>3.2525667351129361</v>
          </cell>
          <cell r="ES99">
            <v>3.2525667351129361</v>
          </cell>
          <cell r="ET99" t="str">
            <v>Part let to Transkam - Slovakia, spol. s r.o. for 5 years from 9 December 2008 and part let to Transkam - Slovakia, spol. s r.o.for 4 years 3 months from 1 October 2009.</v>
          </cell>
          <cell r="EW99" t="str">
            <v>Warehouse</v>
          </cell>
          <cell r="EX99">
            <v>10799</v>
          </cell>
          <cell r="EY99">
            <v>43.2</v>
          </cell>
          <cell r="EZ99">
            <v>466516.80000000005</v>
          </cell>
          <cell r="FB99" t="str">
            <v>Office</v>
          </cell>
          <cell r="FC99">
            <v>328</v>
          </cell>
          <cell r="FD99">
            <v>91.199999999999989</v>
          </cell>
          <cell r="FE99">
            <v>29913.599999999995</v>
          </cell>
          <cell r="FJ99">
            <v>0</v>
          </cell>
          <cell r="FO99">
            <v>0</v>
          </cell>
          <cell r="FT99">
            <v>0</v>
          </cell>
          <cell r="FV99">
            <v>11127</v>
          </cell>
          <cell r="FW99">
            <v>44.614990563494203</v>
          </cell>
          <cell r="FX99">
            <v>496431</v>
          </cell>
          <cell r="FY99">
            <v>496431</v>
          </cell>
          <cell r="FZ99">
            <v>6.8722026914440834E-2</v>
          </cell>
          <cell r="GB99">
            <v>4964.3100000000004</v>
          </cell>
          <cell r="GC99">
            <v>1.0687220269144409E-2</v>
          </cell>
          <cell r="GD99">
            <v>0</v>
          </cell>
          <cell r="GE99">
            <v>0</v>
          </cell>
          <cell r="GF99">
            <v>0</v>
          </cell>
          <cell r="GG99">
            <v>0</v>
          </cell>
          <cell r="GH99">
            <v>0</v>
          </cell>
          <cell r="GI99">
            <v>0</v>
          </cell>
          <cell r="GJ99">
            <v>0</v>
          </cell>
          <cell r="GK99">
            <v>0</v>
          </cell>
          <cell r="GL99">
            <v>0</v>
          </cell>
          <cell r="GM99">
            <v>0</v>
          </cell>
          <cell r="GN99">
            <v>4964</v>
          </cell>
          <cell r="GO99">
            <v>1.0686552897791001E-2</v>
          </cell>
          <cell r="GP99">
            <v>4964</v>
          </cell>
          <cell r="GR99">
            <v>40359</v>
          </cell>
          <cell r="GS99">
            <v>464509</v>
          </cell>
          <cell r="GT99">
            <v>459545</v>
          </cell>
          <cell r="GU99">
            <v>496431</v>
          </cell>
          <cell r="GV99">
            <v>8.8770000000000007</v>
          </cell>
          <cell r="GW99">
            <v>9.4936000000000007</v>
          </cell>
          <cell r="GX99">
            <v>8.9863999999999997</v>
          </cell>
          <cell r="GY99">
            <v>5180000</v>
          </cell>
          <cell r="GZ99">
            <v>1.4999999999999999E-2</v>
          </cell>
          <cell r="HA99">
            <v>5100000</v>
          </cell>
          <cell r="HC99">
            <v>40451</v>
          </cell>
          <cell r="HD99">
            <v>464509</v>
          </cell>
          <cell r="HE99">
            <v>459545</v>
          </cell>
          <cell r="HF99">
            <v>496431</v>
          </cell>
          <cell r="HG99">
            <v>8.8769000000000009</v>
          </cell>
          <cell r="HH99">
            <v>9.4936000000000007</v>
          </cell>
          <cell r="HI99">
            <v>8.9885999999999999</v>
          </cell>
          <cell r="HJ99">
            <v>5180000</v>
          </cell>
          <cell r="HK99">
            <v>1.4999999999999999E-2</v>
          </cell>
          <cell r="HL99">
            <v>5100000</v>
          </cell>
          <cell r="HN99">
            <v>1000000</v>
          </cell>
          <cell r="HO99">
            <v>35.207548498398054</v>
          </cell>
          <cell r="HP99">
            <v>4180000</v>
          </cell>
          <cell r="HQ99">
            <v>40101</v>
          </cell>
          <cell r="HR99" t="str">
            <v>A modern logistics warehouse let for a further 3.25 years until lease expiry.  The property is reversionary by 6.9%.  The contract rental has been indexed since our previous and we have maintained our equivalent yield at 9%.  No change since Q2 2010.</v>
          </cell>
          <cell r="HT99" t="str">
            <v>photoNovemesto5.jpg</v>
          </cell>
          <cell r="HU99" t="str">
            <v>.jpg</v>
          </cell>
          <cell r="HV99" t="str">
            <v>Novemesto5</v>
          </cell>
          <cell r="HW99" t="str">
            <v>planNovo1.jpg</v>
          </cell>
          <cell r="HX99" t="str">
            <v>.jpg</v>
          </cell>
          <cell r="HY99" t="str">
            <v>Novo1</v>
          </cell>
        </row>
        <row r="100">
          <cell r="A100">
            <v>80</v>
          </cell>
          <cell r="B100" t="str">
            <v>80, Spain, Tarancon Dist.Ctr. #1</v>
          </cell>
          <cell r="C100" t="str">
            <v>tar00101</v>
          </cell>
          <cell r="D100" t="str">
            <v>Tarancon Dist.Ctr. #1</v>
          </cell>
          <cell r="E100" t="str">
            <v>Polígono Industrial Senda de los Pastores</v>
          </cell>
          <cell r="F100" t="str">
            <v>Cuenca</v>
          </cell>
          <cell r="G100" t="str">
            <v>16400</v>
          </cell>
          <cell r="H100" t="str">
            <v>Spain</v>
          </cell>
          <cell r="I100" t="str">
            <v>sp039</v>
          </cell>
          <cell r="J100" t="str">
            <v>ProLogis Spain XVII SL</v>
          </cell>
          <cell r="K100" t="str">
            <v xml:space="preserve">A modern logistic warehouse constructed in 2008 and accommodating a total area of 39,090 sq m.  </v>
          </cell>
          <cell r="L100">
            <v>2008</v>
          </cell>
          <cell r="M100">
            <v>69</v>
          </cell>
          <cell r="N100">
            <v>572.08695652173913</v>
          </cell>
          <cell r="O100">
            <v>10</v>
          </cell>
          <cell r="P100" t="str">
            <v>Yes</v>
          </cell>
          <cell r="Q100" t="str">
            <v>Freehold</v>
          </cell>
          <cell r="R100">
            <v>0</v>
          </cell>
          <cell r="S100">
            <v>221104</v>
          </cell>
          <cell r="T100">
            <v>0.17853136985310081</v>
          </cell>
          <cell r="V100" t="str">
            <v>Located 3 km south east of the town of Tarancón, approximately 80 kilometres south east of Madrid, along the Madrid-Valencia Freeway (A-3) that unites Valencia, Spain’s largest Port and Madrid, its Capital.  The ProLogis Industrial Park is located 400m west of the A-3 Freeway and is accessed by secondary roads. There are plans to build a direct access to the A-3 highway that would make easier and faster the flow of trucks to the Industrial Park from the highway.</v>
          </cell>
          <cell r="W100" t="str">
            <v>A modern logistic warehouse located 3 km south east of the town of Tarancón, approximately 80 kilometres south east of Madrid, along the Madrid-Valencia Freeway (A-3) that unites Valencia, Spain’s largest Port and Madrid, its Capital.  The ProLogis Industrial Park is located 400m west of the A-3 Freeway and is accessed by secondary roads. There are plans to build a direct access to the A-3 highway that would make easier and faster the flow of trucks to the Industrial Park from the highway.</v>
          </cell>
          <cell r="Y100" t="str">
            <v>Euro</v>
          </cell>
          <cell r="Z100" t="str">
            <v>€</v>
          </cell>
          <cell r="AA100" t="str">
            <v>Land &amp; Buildings</v>
          </cell>
          <cell r="AB100" t="str">
            <v>DHL Exel Supply Chain Spain S.L.U</v>
          </cell>
          <cell r="AC100" t="str">
            <v>3PL/Warehousing/Transportation</v>
          </cell>
          <cell r="AD100">
            <v>39474</v>
          </cell>
          <cell r="AE100">
            <v>39482</v>
          </cell>
          <cell r="AF100">
            <v>43315</v>
          </cell>
          <cell r="AG100">
            <v>41489</v>
          </cell>
          <cell r="AH100">
            <v>7.8412046543463383</v>
          </cell>
          <cell r="AI100">
            <v>2.8418891170431211</v>
          </cell>
          <cell r="AJ100">
            <v>1439968</v>
          </cell>
          <cell r="AK100">
            <v>36.478897502153316</v>
          </cell>
          <cell r="AL100">
            <v>0</v>
          </cell>
          <cell r="AM100">
            <v>722161</v>
          </cell>
          <cell r="AO100">
            <v>0</v>
          </cell>
          <cell r="AQ100">
            <v>0</v>
          </cell>
          <cell r="AR100">
            <v>0</v>
          </cell>
          <cell r="AS100">
            <v>0</v>
          </cell>
          <cell r="AT100">
            <v>0</v>
          </cell>
          <cell r="AU100">
            <v>0</v>
          </cell>
          <cell r="AV100">
            <v>0</v>
          </cell>
          <cell r="AW100">
            <v>0</v>
          </cell>
          <cell r="AX100">
            <v>0</v>
          </cell>
          <cell r="AY100">
            <v>0</v>
          </cell>
          <cell r="AZ100">
            <v>0</v>
          </cell>
          <cell r="BB100">
            <v>0</v>
          </cell>
          <cell r="BD100">
            <v>0</v>
          </cell>
          <cell r="BE100">
            <v>0</v>
          </cell>
          <cell r="BF100">
            <v>0</v>
          </cell>
          <cell r="BG100">
            <v>0</v>
          </cell>
          <cell r="BH100">
            <v>0</v>
          </cell>
          <cell r="BI100">
            <v>0</v>
          </cell>
          <cell r="BJ100">
            <v>0</v>
          </cell>
          <cell r="BK100">
            <v>0</v>
          </cell>
          <cell r="BL100">
            <v>0</v>
          </cell>
          <cell r="BM100">
            <v>0</v>
          </cell>
          <cell r="BO100">
            <v>0</v>
          </cell>
          <cell r="BQ100">
            <v>0</v>
          </cell>
          <cell r="BR100">
            <v>0</v>
          </cell>
          <cell r="BS100">
            <v>0</v>
          </cell>
          <cell r="BT100">
            <v>0</v>
          </cell>
          <cell r="BU100">
            <v>0</v>
          </cell>
          <cell r="BV100">
            <v>0</v>
          </cell>
          <cell r="BW100">
            <v>0</v>
          </cell>
          <cell r="BX100">
            <v>0</v>
          </cell>
          <cell r="BY100">
            <v>0</v>
          </cell>
          <cell r="BZ100">
            <v>0</v>
          </cell>
          <cell r="CB100">
            <v>0</v>
          </cell>
          <cell r="CD100">
            <v>0</v>
          </cell>
          <cell r="CE100">
            <v>0</v>
          </cell>
          <cell r="CF100">
            <v>0</v>
          </cell>
          <cell r="CG100">
            <v>0</v>
          </cell>
          <cell r="CH100">
            <v>0</v>
          </cell>
          <cell r="CI100">
            <v>0</v>
          </cell>
          <cell r="CJ100">
            <v>0</v>
          </cell>
          <cell r="CK100">
            <v>0</v>
          </cell>
          <cell r="CL100">
            <v>0</v>
          </cell>
          <cell r="CM100">
            <v>0</v>
          </cell>
          <cell r="CO100">
            <v>0</v>
          </cell>
          <cell r="CQ100">
            <v>0</v>
          </cell>
          <cell r="CR100">
            <v>0</v>
          </cell>
          <cell r="CS100">
            <v>0</v>
          </cell>
          <cell r="CT100">
            <v>0</v>
          </cell>
          <cell r="CU100">
            <v>0</v>
          </cell>
          <cell r="CV100">
            <v>0</v>
          </cell>
          <cell r="CW100">
            <v>0</v>
          </cell>
          <cell r="CX100">
            <v>0</v>
          </cell>
          <cell r="CY100">
            <v>0</v>
          </cell>
          <cell r="CZ100">
            <v>0</v>
          </cell>
          <cell r="DB100">
            <v>0</v>
          </cell>
          <cell r="DD100">
            <v>0</v>
          </cell>
          <cell r="DE100">
            <v>0</v>
          </cell>
          <cell r="DF100">
            <v>0</v>
          </cell>
          <cell r="DG100">
            <v>0</v>
          </cell>
          <cell r="DH100">
            <v>0</v>
          </cell>
          <cell r="DI100">
            <v>0</v>
          </cell>
          <cell r="DJ100">
            <v>0</v>
          </cell>
          <cell r="DK100">
            <v>0</v>
          </cell>
          <cell r="DL100">
            <v>0</v>
          </cell>
          <cell r="DM100">
            <v>0</v>
          </cell>
          <cell r="DO100">
            <v>0</v>
          </cell>
          <cell r="DQ100">
            <v>0</v>
          </cell>
          <cell r="DR100">
            <v>0</v>
          </cell>
          <cell r="DS100">
            <v>0</v>
          </cell>
          <cell r="DT100">
            <v>0</v>
          </cell>
          <cell r="DU100">
            <v>0</v>
          </cell>
          <cell r="DV100">
            <v>0</v>
          </cell>
          <cell r="DW100">
            <v>0</v>
          </cell>
          <cell r="DX100">
            <v>0</v>
          </cell>
          <cell r="DY100">
            <v>0</v>
          </cell>
          <cell r="DZ100">
            <v>0</v>
          </cell>
          <cell r="EB100">
            <v>0</v>
          </cell>
          <cell r="ED100">
            <v>0</v>
          </cell>
          <cell r="EE100">
            <v>0</v>
          </cell>
          <cell r="EF100">
            <v>0</v>
          </cell>
          <cell r="EG100">
            <v>0</v>
          </cell>
          <cell r="EH100">
            <v>0</v>
          </cell>
          <cell r="EI100">
            <v>0</v>
          </cell>
          <cell r="EJ100">
            <v>0</v>
          </cell>
          <cell r="EK100">
            <v>0</v>
          </cell>
          <cell r="EL100">
            <v>0</v>
          </cell>
          <cell r="EM100">
            <v>0</v>
          </cell>
          <cell r="EN100">
            <v>0</v>
          </cell>
          <cell r="EO100">
            <v>39474</v>
          </cell>
          <cell r="EP100">
            <v>2162129</v>
          </cell>
          <cell r="EQ100">
            <v>2162129</v>
          </cell>
          <cell r="ER100">
            <v>7.8412046543463392</v>
          </cell>
          <cell r="ES100">
            <v>2.8418891170431211</v>
          </cell>
          <cell r="ET100" t="str">
            <v>Let to DHL Exel Supply Chain Spain, S.L.U for 10 years 6 months from 4 February 2008 with a break option on 3 August 2013.</v>
          </cell>
          <cell r="EU100">
            <v>0</v>
          </cell>
          <cell r="EW100" t="str">
            <v>Warehouse</v>
          </cell>
          <cell r="EX100">
            <v>39474</v>
          </cell>
          <cell r="EY100">
            <v>36.226376855651822</v>
          </cell>
          <cell r="EZ100">
            <v>1430000</v>
          </cell>
          <cell r="FE100">
            <v>0</v>
          </cell>
          <cell r="FJ100">
            <v>0</v>
          </cell>
          <cell r="FO100">
            <v>0</v>
          </cell>
          <cell r="FT100">
            <v>0</v>
          </cell>
          <cell r="FV100">
            <v>39474</v>
          </cell>
          <cell r="FW100">
            <v>36.226376855651822</v>
          </cell>
          <cell r="FX100">
            <v>1430000</v>
          </cell>
          <cell r="FY100">
            <v>1430000</v>
          </cell>
          <cell r="FZ100">
            <v>-0.33861485600535396</v>
          </cell>
          <cell r="GB100">
            <v>14300</v>
          </cell>
          <cell r="GC100">
            <v>6.6138514399464599E-3</v>
          </cell>
          <cell r="GD100">
            <v>0</v>
          </cell>
          <cell r="GE100">
            <v>0</v>
          </cell>
          <cell r="GF100">
            <v>0</v>
          </cell>
          <cell r="GG100">
            <v>0</v>
          </cell>
          <cell r="GH100">
            <v>0</v>
          </cell>
          <cell r="GI100">
            <v>0</v>
          </cell>
          <cell r="GJ100">
            <v>0</v>
          </cell>
          <cell r="GK100">
            <v>0</v>
          </cell>
          <cell r="GL100">
            <v>0</v>
          </cell>
          <cell r="GM100">
            <v>0</v>
          </cell>
          <cell r="GN100">
            <v>14300</v>
          </cell>
          <cell r="GO100">
            <v>6.6138514399464599E-3</v>
          </cell>
          <cell r="GP100">
            <v>14300</v>
          </cell>
          <cell r="GR100">
            <v>40359</v>
          </cell>
          <cell r="GS100">
            <v>2162129</v>
          </cell>
          <cell r="GT100">
            <v>2147829</v>
          </cell>
          <cell r="GU100">
            <v>1430000</v>
          </cell>
          <cell r="GV100">
            <v>10.748200000000001</v>
          </cell>
          <cell r="GW100">
            <v>7.0845000000000002</v>
          </cell>
          <cell r="GX100">
            <v>7.8489000000000004</v>
          </cell>
          <cell r="GY100">
            <v>19980000</v>
          </cell>
          <cell r="GZ100">
            <v>2.9000000000000001E-2</v>
          </cell>
          <cell r="HA100">
            <v>19420000</v>
          </cell>
          <cell r="HC100">
            <v>40451</v>
          </cell>
          <cell r="HD100">
            <v>2162129</v>
          </cell>
          <cell r="HE100">
            <v>2147829</v>
          </cell>
          <cell r="HF100">
            <v>1430000</v>
          </cell>
          <cell r="HG100">
            <v>10.8262</v>
          </cell>
          <cell r="HH100">
            <v>7.1359000000000004</v>
          </cell>
          <cell r="HI100">
            <v>7.8503000000000007</v>
          </cell>
          <cell r="HJ100">
            <v>19840000</v>
          </cell>
          <cell r="HK100">
            <v>2.9000000000000001E-2</v>
          </cell>
          <cell r="HL100">
            <v>19280000</v>
          </cell>
          <cell r="HN100">
            <v>6153000</v>
          </cell>
          <cell r="HO100">
            <v>27.828533178956508</v>
          </cell>
          <cell r="HP100">
            <v>13687000</v>
          </cell>
          <cell r="HQ100">
            <v>39508</v>
          </cell>
          <cell r="HR100" t="str">
            <v>A fully let logistics warehouse which comprises approximately 15,000 sq m of cold storage.  The property has 7.84 years remaining until expiry. 3 months closer to reversion.</v>
          </cell>
          <cell r="HT100" t="str">
            <v>photoTarancon1.jpg</v>
          </cell>
          <cell r="HU100" t="str">
            <v>.jpg</v>
          </cell>
          <cell r="HV100" t="str">
            <v>Tarancon1</v>
          </cell>
          <cell r="HW100" t="str">
            <v>planTarancon1.jpg</v>
          </cell>
          <cell r="HX100" t="str">
            <v>.jpg</v>
          </cell>
          <cell r="HY100" t="str">
            <v>Tarancon1</v>
          </cell>
          <cell r="IA100">
            <v>28000000</v>
          </cell>
          <cell r="IB100">
            <v>26960000</v>
          </cell>
          <cell r="IC100">
            <v>26960000</v>
          </cell>
          <cell r="ID100">
            <v>26960000</v>
          </cell>
          <cell r="IE100">
            <v>26960000</v>
          </cell>
          <cell r="IF100">
            <v>19840000</v>
          </cell>
        </row>
        <row r="101">
          <cell r="A101">
            <v>81</v>
          </cell>
          <cell r="B101" t="str">
            <v>81, Spain, Zaragoza Dist.Ctr. #1</v>
          </cell>
          <cell r="C101" t="str">
            <v>zar00101</v>
          </cell>
          <cell r="D101" t="str">
            <v>Zaragoza Dist.Ctr. #1</v>
          </cell>
          <cell r="E101" t="str">
            <v>Polígono Industrial San Miguel Sector 9</v>
          </cell>
          <cell r="F101" t="str">
            <v>Zaragoza</v>
          </cell>
          <cell r="G101" t="str">
            <v>50830</v>
          </cell>
          <cell r="H101" t="str">
            <v>Spain</v>
          </cell>
          <cell r="I101" t="str">
            <v>sp045</v>
          </cell>
          <cell r="J101" t="str">
            <v>ProLogis Spain XX SL</v>
          </cell>
          <cell r="K101" t="str">
            <v>A modern logistics warehouse completed in 2008 and an accommodation of 47,967 sq m.</v>
          </cell>
          <cell r="L101">
            <v>2008</v>
          </cell>
          <cell r="M101">
            <v>39</v>
          </cell>
          <cell r="N101">
            <v>1229.9230769230769</v>
          </cell>
          <cell r="O101">
            <v>11</v>
          </cell>
          <cell r="P101" t="str">
            <v>Yes</v>
          </cell>
          <cell r="Q101" t="str">
            <v>Freehold</v>
          </cell>
          <cell r="R101">
            <v>0</v>
          </cell>
          <cell r="S101">
            <v>67240</v>
          </cell>
          <cell r="T101">
            <v>0.71337001784651988</v>
          </cell>
          <cell r="V101" t="str">
            <v xml:space="preserve">Located in Villanueva de Gállego, approximately 14 km north east of Zaragoza. Access is achieved by taking the A-2 motorway from Madrid and heading towards Huesca along the A-23 highway. The ProLogis warehouse is located near the highway, with limited visibility due to the fact that it is located in second row. There are other industrial parks near the subject property; the PTR and the Empresarium Industrial Parks. </v>
          </cell>
          <cell r="W101" t="str">
            <v xml:space="preserve">A modern logistics warehouse located in Villanueva de Gállego, approximately 14 km north east of Zaragoza. Access is achieved by taking the A-2 motorway from Madrid and heading towards Huesca along the A-23 highway. The ProLogis warehouse is located near the highway, with limited visibility due to the fact that it is located in second row. There are other industrial parks near the subject property; the PTR and the Empresarium Industrial Parks. </v>
          </cell>
          <cell r="Y101" t="str">
            <v>Euro</v>
          </cell>
          <cell r="Z101" t="str">
            <v>€</v>
          </cell>
          <cell r="AA101" t="str">
            <v>Land &amp; Buildings</v>
          </cell>
          <cell r="AB101" t="str">
            <v>ARC DISTRIBUCION ARTE PARA EL HOGAR IBÉR</v>
          </cell>
          <cell r="AC101" t="str">
            <v>3PL/Warehousing/Transportation</v>
          </cell>
          <cell r="AD101">
            <v>47967</v>
          </cell>
          <cell r="AE101">
            <v>39539</v>
          </cell>
          <cell r="AF101">
            <v>43159</v>
          </cell>
          <cell r="AG101">
            <v>43159</v>
          </cell>
          <cell r="AH101">
            <v>7.4140999315537304</v>
          </cell>
          <cell r="AI101">
            <v>7.4140999315537304</v>
          </cell>
          <cell r="AJ101">
            <v>1561942</v>
          </cell>
          <cell r="AK101">
            <v>32.562845289469841</v>
          </cell>
          <cell r="AL101">
            <v>0</v>
          </cell>
          <cell r="AM101">
            <v>0</v>
          </cell>
          <cell r="AO101">
            <v>0</v>
          </cell>
          <cell r="AQ101">
            <v>0</v>
          </cell>
          <cell r="AR101">
            <v>0</v>
          </cell>
          <cell r="AS101">
            <v>0</v>
          </cell>
          <cell r="AT101">
            <v>0</v>
          </cell>
          <cell r="AU101">
            <v>0</v>
          </cell>
          <cell r="AV101">
            <v>0</v>
          </cell>
          <cell r="AW101">
            <v>0</v>
          </cell>
          <cell r="AX101">
            <v>0</v>
          </cell>
          <cell r="AY101">
            <v>0</v>
          </cell>
          <cell r="AZ101">
            <v>0</v>
          </cell>
          <cell r="BB101">
            <v>0</v>
          </cell>
          <cell r="BD101">
            <v>0</v>
          </cell>
          <cell r="BE101">
            <v>0</v>
          </cell>
          <cell r="BF101">
            <v>0</v>
          </cell>
          <cell r="BG101">
            <v>0</v>
          </cell>
          <cell r="BH101">
            <v>0</v>
          </cell>
          <cell r="BI101">
            <v>0</v>
          </cell>
          <cell r="BJ101">
            <v>0</v>
          </cell>
          <cell r="BK101">
            <v>0</v>
          </cell>
          <cell r="BL101">
            <v>0</v>
          </cell>
          <cell r="BM101">
            <v>0</v>
          </cell>
          <cell r="BO101">
            <v>0</v>
          </cell>
          <cell r="BQ101">
            <v>0</v>
          </cell>
          <cell r="BR101">
            <v>0</v>
          </cell>
          <cell r="BS101">
            <v>0</v>
          </cell>
          <cell r="BT101">
            <v>0</v>
          </cell>
          <cell r="BU101">
            <v>0</v>
          </cell>
          <cell r="BV101">
            <v>0</v>
          </cell>
          <cell r="BW101">
            <v>0</v>
          </cell>
          <cell r="BX101">
            <v>0</v>
          </cell>
          <cell r="BY101">
            <v>0</v>
          </cell>
          <cell r="BZ101">
            <v>0</v>
          </cell>
          <cell r="CB101">
            <v>0</v>
          </cell>
          <cell r="CD101">
            <v>0</v>
          </cell>
          <cell r="CE101">
            <v>0</v>
          </cell>
          <cell r="CF101">
            <v>0</v>
          </cell>
          <cell r="CG101">
            <v>0</v>
          </cell>
          <cell r="CH101">
            <v>0</v>
          </cell>
          <cell r="CI101">
            <v>0</v>
          </cell>
          <cell r="CJ101">
            <v>0</v>
          </cell>
          <cell r="CK101">
            <v>0</v>
          </cell>
          <cell r="CL101">
            <v>0</v>
          </cell>
          <cell r="CM101">
            <v>0</v>
          </cell>
          <cell r="CO101">
            <v>0</v>
          </cell>
          <cell r="CQ101">
            <v>0</v>
          </cell>
          <cell r="CR101">
            <v>0</v>
          </cell>
          <cell r="CS101">
            <v>0</v>
          </cell>
          <cell r="CT101">
            <v>0</v>
          </cell>
          <cell r="CU101">
            <v>0</v>
          </cell>
          <cell r="CV101">
            <v>0</v>
          </cell>
          <cell r="CW101">
            <v>0</v>
          </cell>
          <cell r="CX101">
            <v>0</v>
          </cell>
          <cell r="CY101">
            <v>0</v>
          </cell>
          <cell r="CZ101">
            <v>0</v>
          </cell>
          <cell r="DB101">
            <v>0</v>
          </cell>
          <cell r="DD101">
            <v>0</v>
          </cell>
          <cell r="DE101">
            <v>0</v>
          </cell>
          <cell r="DF101">
            <v>0</v>
          </cell>
          <cell r="DG101">
            <v>0</v>
          </cell>
          <cell r="DH101">
            <v>0</v>
          </cell>
          <cell r="DI101">
            <v>0</v>
          </cell>
          <cell r="DJ101">
            <v>0</v>
          </cell>
          <cell r="DK101">
            <v>0</v>
          </cell>
          <cell r="DL101">
            <v>0</v>
          </cell>
          <cell r="DM101">
            <v>0</v>
          </cell>
          <cell r="DO101">
            <v>0</v>
          </cell>
          <cell r="DQ101">
            <v>0</v>
          </cell>
          <cell r="DR101">
            <v>0</v>
          </cell>
          <cell r="DS101">
            <v>0</v>
          </cell>
          <cell r="DT101">
            <v>0</v>
          </cell>
          <cell r="DU101">
            <v>0</v>
          </cell>
          <cell r="DV101">
            <v>0</v>
          </cell>
          <cell r="DW101">
            <v>0</v>
          </cell>
          <cell r="DX101">
            <v>0</v>
          </cell>
          <cell r="DY101">
            <v>0</v>
          </cell>
          <cell r="DZ101">
            <v>0</v>
          </cell>
          <cell r="EB101">
            <v>0</v>
          </cell>
          <cell r="ED101">
            <v>0</v>
          </cell>
          <cell r="EE101">
            <v>0</v>
          </cell>
          <cell r="EF101">
            <v>0</v>
          </cell>
          <cell r="EG101">
            <v>0</v>
          </cell>
          <cell r="EH101">
            <v>0</v>
          </cell>
          <cell r="EI101">
            <v>0</v>
          </cell>
          <cell r="EJ101">
            <v>0</v>
          </cell>
          <cell r="EK101">
            <v>0</v>
          </cell>
          <cell r="EL101">
            <v>0</v>
          </cell>
          <cell r="EM101">
            <v>0</v>
          </cell>
          <cell r="EN101">
            <v>0</v>
          </cell>
          <cell r="EO101">
            <v>47967</v>
          </cell>
          <cell r="EP101">
            <v>1561942</v>
          </cell>
          <cell r="EQ101">
            <v>1561942</v>
          </cell>
          <cell r="ER101">
            <v>7.4140999315537295</v>
          </cell>
          <cell r="ES101">
            <v>7.4140999315537295</v>
          </cell>
          <cell r="ET101" t="str">
            <v>Let to Arc Distribución Arte para el Hogar Ibérica S.L. for 10 years from 1 April 2008.</v>
          </cell>
          <cell r="EU101">
            <v>0</v>
          </cell>
          <cell r="EW101" t="str">
            <v>Warehouse</v>
          </cell>
          <cell r="EX101">
            <v>47967</v>
          </cell>
          <cell r="EY101">
            <v>34.200000000000003</v>
          </cell>
          <cell r="EZ101">
            <v>1640471.4000000001</v>
          </cell>
          <cell r="FE101">
            <v>0</v>
          </cell>
          <cell r="FJ101">
            <v>0</v>
          </cell>
          <cell r="FO101">
            <v>0</v>
          </cell>
          <cell r="FT101">
            <v>0</v>
          </cell>
          <cell r="FV101">
            <v>47967</v>
          </cell>
          <cell r="FW101">
            <v>34.199991660933556</v>
          </cell>
          <cell r="FX101">
            <v>1640471</v>
          </cell>
          <cell r="FY101">
            <v>1640471</v>
          </cell>
          <cell r="FZ101">
            <v>5.0276514748947142E-2</v>
          </cell>
          <cell r="GB101">
            <v>8202.3549999999996</v>
          </cell>
          <cell r="GC101">
            <v>5.2513825737447355E-3</v>
          </cell>
          <cell r="GD101">
            <v>0</v>
          </cell>
          <cell r="GE101">
            <v>0</v>
          </cell>
          <cell r="GF101">
            <v>0</v>
          </cell>
          <cell r="GG101">
            <v>0</v>
          </cell>
          <cell r="GH101">
            <v>8202.3549999999996</v>
          </cell>
          <cell r="GI101">
            <v>5.2513825737447355E-3</v>
          </cell>
          <cell r="GJ101">
            <v>0</v>
          </cell>
          <cell r="GK101">
            <v>0</v>
          </cell>
          <cell r="GL101">
            <v>0</v>
          </cell>
          <cell r="GM101">
            <v>0</v>
          </cell>
          <cell r="GN101">
            <v>16405</v>
          </cell>
          <cell r="GO101">
            <v>1.0502950813794622E-2</v>
          </cell>
          <cell r="GP101">
            <v>16405</v>
          </cell>
          <cell r="GR101">
            <v>40359</v>
          </cell>
          <cell r="GS101">
            <v>1561942</v>
          </cell>
          <cell r="GT101">
            <v>1545537</v>
          </cell>
          <cell r="GU101">
            <v>1640471</v>
          </cell>
          <cell r="GV101">
            <v>7.6827000000000005</v>
          </cell>
          <cell r="GW101">
            <v>8.0731000000000002</v>
          </cell>
          <cell r="GX101">
            <v>7.9007000000000005</v>
          </cell>
          <cell r="GY101">
            <v>20120000</v>
          </cell>
          <cell r="GZ101">
            <v>2.9000000000000001E-2</v>
          </cell>
          <cell r="HA101">
            <v>19550000</v>
          </cell>
          <cell r="HC101">
            <v>40451</v>
          </cell>
          <cell r="HD101">
            <v>1561942</v>
          </cell>
          <cell r="HE101">
            <v>1545537</v>
          </cell>
          <cell r="HF101">
            <v>1640471</v>
          </cell>
          <cell r="HG101">
            <v>7.6788000000000007</v>
          </cell>
          <cell r="HH101">
            <v>8.0690000000000008</v>
          </cell>
          <cell r="HI101">
            <v>7.9008000000000003</v>
          </cell>
          <cell r="HJ101">
            <v>20130000</v>
          </cell>
          <cell r="HK101">
            <v>2.9000000000000001E-2</v>
          </cell>
          <cell r="HL101">
            <v>19560000</v>
          </cell>
          <cell r="HN101">
            <v>7200000</v>
          </cell>
          <cell r="HO101">
            <v>107.07911957168352</v>
          </cell>
          <cell r="HP101">
            <v>12930000</v>
          </cell>
          <cell r="HQ101">
            <v>39508</v>
          </cell>
          <cell r="HR101" t="str">
            <v>A modern logistics warehouse constructed in 2008 and single let to Arc Distribution for a further 7.41 years.  3 months closer to reversion.</v>
          </cell>
          <cell r="HT101" t="str">
            <v>photoZaragoza1.jpg</v>
          </cell>
          <cell r="HU101" t="str">
            <v>.jpg</v>
          </cell>
          <cell r="HV101" t="str">
            <v>Zaragoza1</v>
          </cell>
          <cell r="HW101" t="str">
            <v>planZaragoza1.jpg</v>
          </cell>
          <cell r="HX101" t="str">
            <v>.jpg</v>
          </cell>
          <cell r="HY101" t="str">
            <v>Zaragoza1</v>
          </cell>
          <cell r="IA101">
            <v>27540000</v>
          </cell>
          <cell r="IB101">
            <v>25360000</v>
          </cell>
          <cell r="IC101">
            <v>25360000</v>
          </cell>
          <cell r="ID101">
            <v>25360000</v>
          </cell>
          <cell r="IE101">
            <v>25360000</v>
          </cell>
          <cell r="IF101">
            <v>20130000</v>
          </cell>
        </row>
        <row r="102">
          <cell r="A102">
            <v>82</v>
          </cell>
          <cell r="B102" t="str">
            <v>82, Spain, Zaragoza Dist.Ctr. #1</v>
          </cell>
          <cell r="C102" t="str">
            <v>zar00101a</v>
          </cell>
          <cell r="D102" t="str">
            <v>Zaragoza Dist.Ctr. #1</v>
          </cell>
          <cell r="E102" t="str">
            <v>Polígono Industrial San Miguel Sector 9</v>
          </cell>
          <cell r="F102" t="str">
            <v>Zaragoza</v>
          </cell>
          <cell r="G102" t="str">
            <v>50830</v>
          </cell>
          <cell r="H102" t="str">
            <v>Spain</v>
          </cell>
          <cell r="I102" t="str">
            <v>sp045</v>
          </cell>
          <cell r="J102" t="str">
            <v>ProLogis Spain XX SL</v>
          </cell>
          <cell r="K102" t="str">
            <v>Solar panel/roof income.</v>
          </cell>
          <cell r="L102">
            <v>2008</v>
          </cell>
          <cell r="M102" t="str">
            <v>n/a</v>
          </cell>
          <cell r="N102" t="str">
            <v>n/a</v>
          </cell>
          <cell r="O102" t="str">
            <v>n/a</v>
          </cell>
          <cell r="P102" t="str">
            <v>n/a</v>
          </cell>
          <cell r="Q102" t="str">
            <v>n/a</v>
          </cell>
          <cell r="R102">
            <v>0</v>
          </cell>
          <cell r="S102" t="str">
            <v>n/a</v>
          </cell>
          <cell r="T102" t="str">
            <v>n/a</v>
          </cell>
          <cell r="V102" t="str">
            <v xml:space="preserve">Located in Villanueva de Gállego, approximately 14 km north east of Zaragoza. Access is achieved by taking the A-2 motorway from Madrid and heading towards Huesca along the A-23 highway. The ProLogis warehouse is located near the highway, with limited visibility due to the fact that it is located in second row. There are other industrial parks near the subject property; the PTR and the Empresarium Industrial Parks. </v>
          </cell>
          <cell r="W102" t="str">
            <v>Solar panel/roof income.</v>
          </cell>
          <cell r="Y102" t="str">
            <v>Euro</v>
          </cell>
          <cell r="Z102" t="str">
            <v>€</v>
          </cell>
          <cell r="AA102" t="str">
            <v>Solar Panels</v>
          </cell>
          <cell r="AB102" t="str">
            <v>ProLogis Spain Solar S.L.</v>
          </cell>
          <cell r="AC102" t="str">
            <v>Other</v>
          </cell>
          <cell r="AD102">
            <v>0</v>
          </cell>
          <cell r="AE102">
            <v>39722</v>
          </cell>
          <cell r="AF102">
            <v>48852</v>
          </cell>
          <cell r="AG102">
            <v>48852</v>
          </cell>
          <cell r="AH102">
            <v>23.000684462696782</v>
          </cell>
          <cell r="AI102">
            <v>23.000684462696782</v>
          </cell>
          <cell r="AJ102">
            <v>5754</v>
          </cell>
          <cell r="AK102">
            <v>0</v>
          </cell>
          <cell r="AL102">
            <v>0</v>
          </cell>
          <cell r="AM102">
            <v>0</v>
          </cell>
          <cell r="AO102">
            <v>0</v>
          </cell>
          <cell r="AQ102">
            <v>0</v>
          </cell>
          <cell r="AR102">
            <v>0</v>
          </cell>
          <cell r="AS102">
            <v>0</v>
          </cell>
          <cell r="AT102">
            <v>0</v>
          </cell>
          <cell r="AU102">
            <v>0</v>
          </cell>
          <cell r="AV102">
            <v>0</v>
          </cell>
          <cell r="AW102">
            <v>0</v>
          </cell>
          <cell r="AX102">
            <v>0</v>
          </cell>
          <cell r="AY102">
            <v>0</v>
          </cell>
          <cell r="AZ102">
            <v>0</v>
          </cell>
          <cell r="BB102">
            <v>0</v>
          </cell>
          <cell r="BD102">
            <v>0</v>
          </cell>
          <cell r="BE102">
            <v>0</v>
          </cell>
          <cell r="BF102">
            <v>0</v>
          </cell>
          <cell r="BG102">
            <v>0</v>
          </cell>
          <cell r="BH102">
            <v>0</v>
          </cell>
          <cell r="BI102">
            <v>0</v>
          </cell>
          <cell r="BJ102">
            <v>0</v>
          </cell>
          <cell r="BK102">
            <v>0</v>
          </cell>
          <cell r="BL102">
            <v>0</v>
          </cell>
          <cell r="BM102">
            <v>0</v>
          </cell>
          <cell r="BO102">
            <v>0</v>
          </cell>
          <cell r="BQ102">
            <v>0</v>
          </cell>
          <cell r="BR102">
            <v>0</v>
          </cell>
          <cell r="BS102">
            <v>0</v>
          </cell>
          <cell r="BT102">
            <v>0</v>
          </cell>
          <cell r="BU102">
            <v>0</v>
          </cell>
          <cell r="BV102">
            <v>0</v>
          </cell>
          <cell r="BW102">
            <v>0</v>
          </cell>
          <cell r="BX102">
            <v>0</v>
          </cell>
          <cell r="BY102">
            <v>0</v>
          </cell>
          <cell r="BZ102">
            <v>0</v>
          </cell>
          <cell r="CB102">
            <v>0</v>
          </cell>
          <cell r="CD102">
            <v>0</v>
          </cell>
          <cell r="CE102">
            <v>0</v>
          </cell>
          <cell r="CF102">
            <v>0</v>
          </cell>
          <cell r="CG102">
            <v>0</v>
          </cell>
          <cell r="CH102">
            <v>0</v>
          </cell>
          <cell r="CI102">
            <v>0</v>
          </cell>
          <cell r="CJ102">
            <v>0</v>
          </cell>
          <cell r="CK102">
            <v>0</v>
          </cell>
          <cell r="CL102">
            <v>0</v>
          </cell>
          <cell r="CM102">
            <v>0</v>
          </cell>
          <cell r="CO102">
            <v>0</v>
          </cell>
          <cell r="CQ102">
            <v>0</v>
          </cell>
          <cell r="CR102">
            <v>0</v>
          </cell>
          <cell r="CS102">
            <v>0</v>
          </cell>
          <cell r="CT102">
            <v>0</v>
          </cell>
          <cell r="CU102">
            <v>0</v>
          </cell>
          <cell r="CV102">
            <v>0</v>
          </cell>
          <cell r="CW102">
            <v>0</v>
          </cell>
          <cell r="CX102">
            <v>0</v>
          </cell>
          <cell r="CY102">
            <v>0</v>
          </cell>
          <cell r="CZ102">
            <v>0</v>
          </cell>
          <cell r="DB102">
            <v>0</v>
          </cell>
          <cell r="DD102">
            <v>0</v>
          </cell>
          <cell r="DE102">
            <v>0</v>
          </cell>
          <cell r="DF102">
            <v>0</v>
          </cell>
          <cell r="DG102">
            <v>0</v>
          </cell>
          <cell r="DH102">
            <v>0</v>
          </cell>
          <cell r="DI102">
            <v>0</v>
          </cell>
          <cell r="DJ102">
            <v>0</v>
          </cell>
          <cell r="DK102">
            <v>0</v>
          </cell>
          <cell r="DL102">
            <v>0</v>
          </cell>
          <cell r="DM102">
            <v>0</v>
          </cell>
          <cell r="DO102">
            <v>0</v>
          </cell>
          <cell r="DQ102">
            <v>0</v>
          </cell>
          <cell r="DR102">
            <v>0</v>
          </cell>
          <cell r="DS102">
            <v>0</v>
          </cell>
          <cell r="DT102">
            <v>0</v>
          </cell>
          <cell r="DU102">
            <v>0</v>
          </cell>
          <cell r="DV102">
            <v>0</v>
          </cell>
          <cell r="DW102">
            <v>0</v>
          </cell>
          <cell r="DX102">
            <v>0</v>
          </cell>
          <cell r="DY102">
            <v>0</v>
          </cell>
          <cell r="DZ102">
            <v>0</v>
          </cell>
          <cell r="EB102">
            <v>0</v>
          </cell>
          <cell r="ED102">
            <v>0</v>
          </cell>
          <cell r="EE102">
            <v>0</v>
          </cell>
          <cell r="EF102">
            <v>0</v>
          </cell>
          <cell r="EG102">
            <v>0</v>
          </cell>
          <cell r="EH102">
            <v>0</v>
          </cell>
          <cell r="EI102">
            <v>0</v>
          </cell>
          <cell r="EJ102">
            <v>0</v>
          </cell>
          <cell r="EK102">
            <v>0</v>
          </cell>
          <cell r="EL102">
            <v>0</v>
          </cell>
          <cell r="EM102">
            <v>0</v>
          </cell>
          <cell r="EN102">
            <v>0</v>
          </cell>
          <cell r="EO102">
            <v>0</v>
          </cell>
          <cell r="EP102">
            <v>5754</v>
          </cell>
          <cell r="EQ102">
            <v>5754</v>
          </cell>
          <cell r="ER102">
            <v>23.000684462696782</v>
          </cell>
          <cell r="ES102">
            <v>23.000684462696782</v>
          </cell>
          <cell r="ET102" t="str">
            <v>Solar panel income for 25 years from 1 October 2008</v>
          </cell>
          <cell r="EW102" t="str">
            <v>Solar Panels</v>
          </cell>
          <cell r="EX102">
            <v>0</v>
          </cell>
          <cell r="EY102">
            <v>0</v>
          </cell>
          <cell r="EZ102">
            <v>0</v>
          </cell>
          <cell r="FB102">
            <v>0</v>
          </cell>
          <cell r="FE102">
            <v>0</v>
          </cell>
          <cell r="FG102">
            <v>0</v>
          </cell>
          <cell r="FJ102">
            <v>0</v>
          </cell>
          <cell r="FL102">
            <v>0</v>
          </cell>
          <cell r="FO102">
            <v>0</v>
          </cell>
          <cell r="FQ102">
            <v>0</v>
          </cell>
          <cell r="FT102">
            <v>0</v>
          </cell>
          <cell r="FV102">
            <v>0</v>
          </cell>
          <cell r="FW102">
            <v>0</v>
          </cell>
          <cell r="FX102">
            <v>0</v>
          </cell>
          <cell r="FY102">
            <v>0</v>
          </cell>
          <cell r="FZ102">
            <v>-1</v>
          </cell>
          <cell r="GB102">
            <v>0</v>
          </cell>
          <cell r="GC102">
            <v>0</v>
          </cell>
          <cell r="GD102">
            <v>0</v>
          </cell>
          <cell r="GE102">
            <v>0</v>
          </cell>
          <cell r="GF102">
            <v>0</v>
          </cell>
          <cell r="GG102">
            <v>0</v>
          </cell>
          <cell r="GH102">
            <v>0</v>
          </cell>
          <cell r="GI102">
            <v>0</v>
          </cell>
          <cell r="GJ102">
            <v>0</v>
          </cell>
          <cell r="GK102">
            <v>0</v>
          </cell>
          <cell r="GL102">
            <v>0</v>
          </cell>
          <cell r="GM102">
            <v>0</v>
          </cell>
          <cell r="GN102">
            <v>0</v>
          </cell>
          <cell r="GO102">
            <v>0</v>
          </cell>
          <cell r="GP102">
            <v>0</v>
          </cell>
          <cell r="GR102">
            <v>40359</v>
          </cell>
          <cell r="GS102">
            <v>5754</v>
          </cell>
          <cell r="GT102">
            <v>5754</v>
          </cell>
          <cell r="GU102">
            <v>0</v>
          </cell>
          <cell r="GV102">
            <v>9.5262000000000011</v>
          </cell>
          <cell r="GW102">
            <v>9.5262000000000011</v>
          </cell>
          <cell r="GX102">
            <v>7.9006000000000007</v>
          </cell>
          <cell r="GY102">
            <v>60000</v>
          </cell>
          <cell r="GZ102">
            <v>2.9000000000000001E-2</v>
          </cell>
          <cell r="HA102">
            <v>58700</v>
          </cell>
          <cell r="HC102">
            <v>40451</v>
          </cell>
          <cell r="HD102">
            <v>5754</v>
          </cell>
          <cell r="HE102">
            <v>5754</v>
          </cell>
          <cell r="HF102">
            <v>0</v>
          </cell>
          <cell r="HG102">
            <v>9.5589000000000013</v>
          </cell>
          <cell r="HH102">
            <v>9.5589000000000013</v>
          </cell>
          <cell r="HI102">
            <v>7.8940000000000001</v>
          </cell>
          <cell r="HJ102">
            <v>60000</v>
          </cell>
          <cell r="HK102">
            <v>2.9000000000000001E-2</v>
          </cell>
          <cell r="HL102">
            <v>58500</v>
          </cell>
          <cell r="HN102">
            <v>0</v>
          </cell>
          <cell r="HO102" t="e">
            <v>#VALUE!</v>
          </cell>
          <cell r="HP102">
            <v>60000</v>
          </cell>
          <cell r="HQ102">
            <v>39508</v>
          </cell>
          <cell r="HR102" t="str">
            <v>The term of the solar panel income is 25 years with no reversion.  The remaining lease term is 23 years.  3 months closer to reversion.</v>
          </cell>
          <cell r="HT102" t="str">
            <v>photoZaragoza1.jpg</v>
          </cell>
          <cell r="HU102" t="str">
            <v>.jpg</v>
          </cell>
          <cell r="HV102" t="str">
            <v>Zaragoza1</v>
          </cell>
          <cell r="HW102" t="str">
            <v>planZaragoza1.jpg</v>
          </cell>
          <cell r="HX102" t="str">
            <v>.jpg</v>
          </cell>
          <cell r="HY102" t="str">
            <v>Zaragoza1</v>
          </cell>
        </row>
        <row r="103">
          <cell r="A103">
            <v>83</v>
          </cell>
          <cell r="B103" t="str">
            <v>83, Spain, Zaragoza Dist.Ctr. #1</v>
          </cell>
          <cell r="C103" t="str">
            <v>zar00101b</v>
          </cell>
          <cell r="D103" t="str">
            <v>Zaragoza Dist.Ctr. #1</v>
          </cell>
          <cell r="E103" t="str">
            <v>Polígono Industrial San Miguel Sector 9</v>
          </cell>
          <cell r="F103" t="str">
            <v>Zaragoza</v>
          </cell>
          <cell r="G103" t="str">
            <v>50830</v>
          </cell>
          <cell r="H103" t="str">
            <v>Spain</v>
          </cell>
          <cell r="I103" t="str">
            <v>sp045</v>
          </cell>
          <cell r="J103" t="str">
            <v>ProLogis Spain XX SL</v>
          </cell>
          <cell r="K103" t="str">
            <v>ASTI Income associated with Zaragoza.</v>
          </cell>
          <cell r="L103" t="str">
            <v>n/a</v>
          </cell>
          <cell r="M103" t="str">
            <v>n/a</v>
          </cell>
          <cell r="N103" t="str">
            <v>n/a</v>
          </cell>
          <cell r="O103" t="str">
            <v>n/a</v>
          </cell>
          <cell r="P103" t="str">
            <v>n/a</v>
          </cell>
          <cell r="Q103" t="str">
            <v>n/a</v>
          </cell>
          <cell r="R103">
            <v>0</v>
          </cell>
          <cell r="S103" t="str">
            <v>n/a</v>
          </cell>
          <cell r="T103" t="str">
            <v>n/a</v>
          </cell>
          <cell r="V103" t="str">
            <v xml:space="preserve">Located in Villanueva de Gállego, approximately 14 km north east of Zaragoza. Access is achieved by taking the A-2 motorway from Madrid and heading towards Huesca along the A-23 highway. The ProLogis warehouse is located near the highway, with limited visibility due to the fact that it is located in second row. There are other industrial parks near the subject property; the PTR and the Empresarium Industrial Parks. </v>
          </cell>
          <cell r="W103" t="str">
            <v>Above standard tenent improvements.</v>
          </cell>
          <cell r="Y103" t="str">
            <v>Euro</v>
          </cell>
          <cell r="Z103" t="str">
            <v>€</v>
          </cell>
          <cell r="AA103" t="str">
            <v>ASTI</v>
          </cell>
          <cell r="AB103" t="str">
            <v xml:space="preserve">Arc Distribution </v>
          </cell>
          <cell r="AC103" t="str">
            <v>3PL/Warehousing/Transportation</v>
          </cell>
          <cell r="AD103">
            <v>0</v>
          </cell>
          <cell r="AE103">
            <v>39539</v>
          </cell>
          <cell r="AF103">
            <v>43159</v>
          </cell>
          <cell r="AG103">
            <v>43159</v>
          </cell>
          <cell r="AH103">
            <v>7.4140999315537304</v>
          </cell>
          <cell r="AI103">
            <v>7.4140999315537304</v>
          </cell>
          <cell r="AJ103">
            <v>0</v>
          </cell>
          <cell r="AK103">
            <v>0</v>
          </cell>
          <cell r="AL103">
            <v>0</v>
          </cell>
          <cell r="AM103">
            <v>204373</v>
          </cell>
          <cell r="AO103">
            <v>0</v>
          </cell>
          <cell r="AQ103">
            <v>0</v>
          </cell>
          <cell r="AR103">
            <v>0</v>
          </cell>
          <cell r="AS103">
            <v>0</v>
          </cell>
          <cell r="AT103">
            <v>0</v>
          </cell>
          <cell r="AU103">
            <v>0</v>
          </cell>
          <cell r="AV103">
            <v>0</v>
          </cell>
          <cell r="AW103">
            <v>0</v>
          </cell>
          <cell r="AX103">
            <v>0</v>
          </cell>
          <cell r="AY103">
            <v>0</v>
          </cell>
          <cell r="AZ103">
            <v>0</v>
          </cell>
          <cell r="BB103">
            <v>0</v>
          </cell>
          <cell r="BD103">
            <v>0</v>
          </cell>
          <cell r="BE103">
            <v>0</v>
          </cell>
          <cell r="BF103">
            <v>0</v>
          </cell>
          <cell r="BG103">
            <v>0</v>
          </cell>
          <cell r="BH103">
            <v>0</v>
          </cell>
          <cell r="BI103">
            <v>0</v>
          </cell>
          <cell r="BJ103">
            <v>0</v>
          </cell>
          <cell r="BK103">
            <v>0</v>
          </cell>
          <cell r="BL103">
            <v>0</v>
          </cell>
          <cell r="BM103">
            <v>0</v>
          </cell>
          <cell r="BO103">
            <v>0</v>
          </cell>
          <cell r="BQ103">
            <v>0</v>
          </cell>
          <cell r="BR103">
            <v>0</v>
          </cell>
          <cell r="BS103">
            <v>0</v>
          </cell>
          <cell r="BT103">
            <v>0</v>
          </cell>
          <cell r="BU103">
            <v>0</v>
          </cell>
          <cell r="BV103">
            <v>0</v>
          </cell>
          <cell r="BW103">
            <v>0</v>
          </cell>
          <cell r="BX103">
            <v>0</v>
          </cell>
          <cell r="BY103">
            <v>0</v>
          </cell>
          <cell r="BZ103">
            <v>0</v>
          </cell>
          <cell r="CB103">
            <v>0</v>
          </cell>
          <cell r="CD103">
            <v>0</v>
          </cell>
          <cell r="CE103">
            <v>0</v>
          </cell>
          <cell r="CF103">
            <v>0</v>
          </cell>
          <cell r="CG103">
            <v>0</v>
          </cell>
          <cell r="CH103">
            <v>0</v>
          </cell>
          <cell r="CI103">
            <v>0</v>
          </cell>
          <cell r="CJ103">
            <v>0</v>
          </cell>
          <cell r="CK103">
            <v>0</v>
          </cell>
          <cell r="CL103">
            <v>0</v>
          </cell>
          <cell r="CM103">
            <v>0</v>
          </cell>
          <cell r="CO103">
            <v>0</v>
          </cell>
          <cell r="CQ103">
            <v>0</v>
          </cell>
          <cell r="CR103">
            <v>0</v>
          </cell>
          <cell r="CS103">
            <v>0</v>
          </cell>
          <cell r="CT103">
            <v>0</v>
          </cell>
          <cell r="CU103">
            <v>0</v>
          </cell>
          <cell r="CV103">
            <v>0</v>
          </cell>
          <cell r="CW103">
            <v>0</v>
          </cell>
          <cell r="CX103">
            <v>0</v>
          </cell>
          <cell r="CY103">
            <v>0</v>
          </cell>
          <cell r="CZ103">
            <v>0</v>
          </cell>
          <cell r="DB103">
            <v>0</v>
          </cell>
          <cell r="DD103">
            <v>0</v>
          </cell>
          <cell r="DE103">
            <v>0</v>
          </cell>
          <cell r="DF103">
            <v>0</v>
          </cell>
          <cell r="DG103">
            <v>0</v>
          </cell>
          <cell r="DH103">
            <v>0</v>
          </cell>
          <cell r="DI103">
            <v>0</v>
          </cell>
          <cell r="DJ103">
            <v>0</v>
          </cell>
          <cell r="DK103">
            <v>0</v>
          </cell>
          <cell r="DL103">
            <v>0</v>
          </cell>
          <cell r="DM103">
            <v>0</v>
          </cell>
          <cell r="DO103">
            <v>0</v>
          </cell>
          <cell r="DQ103">
            <v>0</v>
          </cell>
          <cell r="DR103">
            <v>0</v>
          </cell>
          <cell r="DS103">
            <v>0</v>
          </cell>
          <cell r="DT103">
            <v>0</v>
          </cell>
          <cell r="DU103">
            <v>0</v>
          </cell>
          <cell r="DV103">
            <v>0</v>
          </cell>
          <cell r="DW103">
            <v>0</v>
          </cell>
          <cell r="DX103">
            <v>0</v>
          </cell>
          <cell r="DY103">
            <v>0</v>
          </cell>
          <cell r="DZ103">
            <v>0</v>
          </cell>
          <cell r="EB103">
            <v>0</v>
          </cell>
          <cell r="ED103">
            <v>0</v>
          </cell>
          <cell r="EE103">
            <v>0</v>
          </cell>
          <cell r="EF103">
            <v>0</v>
          </cell>
          <cell r="EG103">
            <v>0</v>
          </cell>
          <cell r="EH103">
            <v>0</v>
          </cell>
          <cell r="EI103">
            <v>0</v>
          </cell>
          <cell r="EJ103">
            <v>0</v>
          </cell>
          <cell r="EK103">
            <v>0</v>
          </cell>
          <cell r="EL103">
            <v>0</v>
          </cell>
          <cell r="EM103">
            <v>0</v>
          </cell>
          <cell r="EN103">
            <v>0</v>
          </cell>
          <cell r="EO103">
            <v>0</v>
          </cell>
          <cell r="EP103">
            <v>204373</v>
          </cell>
          <cell r="EQ103">
            <v>204373</v>
          </cell>
          <cell r="ER103" t="e">
            <v>#DIV/0!</v>
          </cell>
          <cell r="ES103" t="e">
            <v>#DIV/0!</v>
          </cell>
          <cell r="ET103" t="str">
            <v>Let to Arc Distribución Arte para el Hogar Ibérica S.L. for 10 years from 1 April 2008.</v>
          </cell>
          <cell r="EZ103">
            <v>0</v>
          </cell>
          <cell r="FE103">
            <v>0</v>
          </cell>
          <cell r="FJ103">
            <v>0</v>
          </cell>
          <cell r="FO103">
            <v>0</v>
          </cell>
          <cell r="FT103">
            <v>0</v>
          </cell>
          <cell r="FV103">
            <v>0</v>
          </cell>
          <cell r="FW103">
            <v>0</v>
          </cell>
          <cell r="FX103">
            <v>0</v>
          </cell>
          <cell r="FY103">
            <v>0</v>
          </cell>
          <cell r="FZ103">
            <v>-1</v>
          </cell>
          <cell r="GB103">
            <v>0</v>
          </cell>
          <cell r="GC103">
            <v>0</v>
          </cell>
          <cell r="GD103">
            <v>0</v>
          </cell>
          <cell r="GE103">
            <v>0</v>
          </cell>
          <cell r="GF103">
            <v>0</v>
          </cell>
          <cell r="GG103">
            <v>0</v>
          </cell>
          <cell r="GH103">
            <v>0</v>
          </cell>
          <cell r="GI103">
            <v>0</v>
          </cell>
          <cell r="GJ103">
            <v>0</v>
          </cell>
          <cell r="GK103">
            <v>0</v>
          </cell>
          <cell r="GL103">
            <v>0</v>
          </cell>
          <cell r="GM103">
            <v>0</v>
          </cell>
          <cell r="GN103">
            <v>0</v>
          </cell>
          <cell r="GO103">
            <v>0</v>
          </cell>
          <cell r="GP103">
            <v>0</v>
          </cell>
          <cell r="GR103">
            <v>40359</v>
          </cell>
          <cell r="GS103">
            <v>204373</v>
          </cell>
          <cell r="GT103">
            <v>204373</v>
          </cell>
          <cell r="GU103">
            <v>0</v>
          </cell>
          <cell r="GV103">
            <v>17.877200000000002</v>
          </cell>
          <cell r="GW103">
            <v>17.877200000000002</v>
          </cell>
          <cell r="GX103">
            <v>7.8897000000000004</v>
          </cell>
          <cell r="GY103">
            <v>1140000</v>
          </cell>
          <cell r="GZ103">
            <v>2.9000000000000001E-2</v>
          </cell>
          <cell r="HA103">
            <v>1111000</v>
          </cell>
          <cell r="HC103">
            <v>40451</v>
          </cell>
          <cell r="HD103">
            <v>204373</v>
          </cell>
          <cell r="HE103">
            <v>204373</v>
          </cell>
          <cell r="HF103">
            <v>0</v>
          </cell>
          <cell r="HG103">
            <v>18.322400000000002</v>
          </cell>
          <cell r="HH103">
            <v>18.322400000000002</v>
          </cell>
          <cell r="HI103">
            <v>7.8909000000000002</v>
          </cell>
          <cell r="HJ103">
            <v>1120000</v>
          </cell>
          <cell r="HK103">
            <v>2.9000000000000001E-2</v>
          </cell>
          <cell r="HL103">
            <v>1084000</v>
          </cell>
          <cell r="HN103">
            <v>0</v>
          </cell>
          <cell r="HO103" t="e">
            <v>#VALUE!</v>
          </cell>
          <cell r="HP103">
            <v>1120000</v>
          </cell>
          <cell r="HQ103">
            <v>39508</v>
          </cell>
          <cell r="HR103" t="str">
            <v>Above standard tenants inprovements for internal racking valued until expiry of lease.  3 months closer to reversion.</v>
          </cell>
          <cell r="HT103" t="str">
            <v>photoZaragoza1.jpg</v>
          </cell>
          <cell r="HU103" t="str">
            <v>.jpg</v>
          </cell>
          <cell r="HV103" t="str">
            <v>Zaragoza1</v>
          </cell>
          <cell r="HW103" t="str">
            <v>planZaragoza1.jpg</v>
          </cell>
          <cell r="HX103" t="str">
            <v>.jpg</v>
          </cell>
          <cell r="HY103" t="str">
            <v>Zaragoza1</v>
          </cell>
          <cell r="IA103">
            <v>1875000</v>
          </cell>
          <cell r="IB103">
            <v>1840000</v>
          </cell>
          <cell r="IC103">
            <v>1840000</v>
          </cell>
          <cell r="ID103">
            <v>1840000</v>
          </cell>
          <cell r="IE103">
            <v>1840000</v>
          </cell>
          <cell r="IF103">
            <v>1120000</v>
          </cell>
        </row>
        <row r="104">
          <cell r="A104">
            <v>84</v>
          </cell>
          <cell r="B104" t="str">
            <v>84, United Kingdom, Cabot Park (P9) Dist.Ctr. #2</v>
          </cell>
          <cell r="C104" t="str">
            <v>bri00302</v>
          </cell>
          <cell r="D104" t="str">
            <v>Cabot Park (P9) Dist.Ctr. #2</v>
          </cell>
          <cell r="E104" t="str">
            <v>Cabot Park</v>
          </cell>
          <cell r="F104" t="str">
            <v>Bristol</v>
          </cell>
          <cell r="G104" t="str">
            <v>BS11 0YH</v>
          </cell>
          <cell r="H104" t="str">
            <v>United Kingdom</v>
          </cell>
          <cell r="I104" t="str">
            <v>uk239</v>
          </cell>
          <cell r="J104" t="str">
            <v>ProLogis UK CCXXXIX Sarl</v>
          </cell>
          <cell r="K104" t="str">
            <v>A new modern three bay logistics warehouse with ancillary offices constructed in 2008 and accommodating a total area of 10,780 sq m.  The warehouse consists of steel portal framed construction with metal clad elevations and metal clad roof incorporating translucent day lighting panels. Externally there is a concrete yard with controlled access via a gatehouse.</v>
          </cell>
          <cell r="L104">
            <v>2008</v>
          </cell>
          <cell r="M104">
            <v>14</v>
          </cell>
          <cell r="N104">
            <v>770.25913445950403</v>
          </cell>
          <cell r="O104">
            <v>10</v>
          </cell>
          <cell r="P104" t="str">
            <v>Yes</v>
          </cell>
          <cell r="Q104" t="str">
            <v>Freehold</v>
          </cell>
          <cell r="R104">
            <v>0</v>
          </cell>
          <cell r="S104">
            <v>29622</v>
          </cell>
          <cell r="T104">
            <v>0.36404118163638705</v>
          </cell>
          <cell r="V104" t="str">
            <v>Cabot Park is situated to the north east of Bristol city centre, 10 miles from the M4/M5 interchange making London, Wales, Birmingham and the South West within three hours drive time.</v>
          </cell>
          <cell r="W104" t="str">
            <v>A modern three bay logistics warehouse. Cabot Park is situated to the north east of Bristol city centre, 10 miles from the M4/M5 interchange making London, Wales, Birmingham and the South West within three hours drive time.</v>
          </cell>
          <cell r="Y104" t="str">
            <v>Pounds</v>
          </cell>
          <cell r="Z104" t="str">
            <v>£</v>
          </cell>
          <cell r="AA104" t="str">
            <v>Land &amp; Buildings</v>
          </cell>
          <cell r="AB104" t="str">
            <v>Culina Logistics Limited</v>
          </cell>
          <cell r="AC104" t="str">
            <v>Food</v>
          </cell>
          <cell r="AD104">
            <v>10783.627882433057</v>
          </cell>
          <cell r="AE104">
            <v>39800</v>
          </cell>
          <cell r="AF104">
            <v>42077</v>
          </cell>
          <cell r="AG104">
            <v>42077</v>
          </cell>
          <cell r="AH104">
            <v>4.4517453798767965</v>
          </cell>
          <cell r="AI104">
            <v>4.4517453798767965</v>
          </cell>
          <cell r="AJ104">
            <v>700000</v>
          </cell>
          <cell r="AK104">
            <v>64.913219153298755</v>
          </cell>
          <cell r="AL104">
            <v>0</v>
          </cell>
          <cell r="AM104">
            <v>0</v>
          </cell>
          <cell r="AO104">
            <v>0</v>
          </cell>
          <cell r="AQ104">
            <v>0</v>
          </cell>
          <cell r="AR104">
            <v>0</v>
          </cell>
          <cell r="AS104">
            <v>0</v>
          </cell>
          <cell r="AT104">
            <v>0</v>
          </cell>
          <cell r="AU104">
            <v>0</v>
          </cell>
          <cell r="AV104">
            <v>0</v>
          </cell>
          <cell r="AW104">
            <v>0</v>
          </cell>
          <cell r="AX104">
            <v>0</v>
          </cell>
          <cell r="AY104">
            <v>0</v>
          </cell>
          <cell r="AZ104">
            <v>0</v>
          </cell>
          <cell r="BB104">
            <v>0</v>
          </cell>
          <cell r="BD104">
            <v>0</v>
          </cell>
          <cell r="BE104">
            <v>0</v>
          </cell>
          <cell r="BF104">
            <v>0</v>
          </cell>
          <cell r="BG104">
            <v>0</v>
          </cell>
          <cell r="BH104">
            <v>0</v>
          </cell>
          <cell r="BI104">
            <v>0</v>
          </cell>
          <cell r="BJ104">
            <v>0</v>
          </cell>
          <cell r="BK104">
            <v>0</v>
          </cell>
          <cell r="BL104">
            <v>0</v>
          </cell>
          <cell r="BM104">
            <v>0</v>
          </cell>
          <cell r="BO104">
            <v>0</v>
          </cell>
          <cell r="BQ104">
            <v>0</v>
          </cell>
          <cell r="BR104">
            <v>0</v>
          </cell>
          <cell r="BS104">
            <v>0</v>
          </cell>
          <cell r="BT104">
            <v>0</v>
          </cell>
          <cell r="BU104">
            <v>0</v>
          </cell>
          <cell r="BV104">
            <v>0</v>
          </cell>
          <cell r="BW104">
            <v>0</v>
          </cell>
          <cell r="BX104">
            <v>0</v>
          </cell>
          <cell r="BY104">
            <v>0</v>
          </cell>
          <cell r="BZ104">
            <v>0</v>
          </cell>
          <cell r="CB104">
            <v>0</v>
          </cell>
          <cell r="CD104">
            <v>0</v>
          </cell>
          <cell r="CE104">
            <v>0</v>
          </cell>
          <cell r="CF104">
            <v>0</v>
          </cell>
          <cell r="CG104">
            <v>0</v>
          </cell>
          <cell r="CH104">
            <v>0</v>
          </cell>
          <cell r="CI104">
            <v>0</v>
          </cell>
          <cell r="CJ104">
            <v>0</v>
          </cell>
          <cell r="CK104">
            <v>0</v>
          </cell>
          <cell r="CL104">
            <v>0</v>
          </cell>
          <cell r="CM104">
            <v>0</v>
          </cell>
          <cell r="CO104">
            <v>0</v>
          </cell>
          <cell r="CQ104">
            <v>0</v>
          </cell>
          <cell r="CR104">
            <v>0</v>
          </cell>
          <cell r="CS104">
            <v>0</v>
          </cell>
          <cell r="CT104">
            <v>0</v>
          </cell>
          <cell r="CU104">
            <v>0</v>
          </cell>
          <cell r="CV104">
            <v>0</v>
          </cell>
          <cell r="CW104">
            <v>0</v>
          </cell>
          <cell r="CX104">
            <v>0</v>
          </cell>
          <cell r="CY104">
            <v>0</v>
          </cell>
          <cell r="CZ104">
            <v>0</v>
          </cell>
          <cell r="DB104">
            <v>0</v>
          </cell>
          <cell r="DD104">
            <v>0</v>
          </cell>
          <cell r="DE104">
            <v>0</v>
          </cell>
          <cell r="DF104">
            <v>0</v>
          </cell>
          <cell r="DG104">
            <v>0</v>
          </cell>
          <cell r="DH104">
            <v>0</v>
          </cell>
          <cell r="DI104">
            <v>0</v>
          </cell>
          <cell r="DJ104">
            <v>0</v>
          </cell>
          <cell r="DK104">
            <v>0</v>
          </cell>
          <cell r="DL104">
            <v>0</v>
          </cell>
          <cell r="DM104">
            <v>0</v>
          </cell>
          <cell r="DO104">
            <v>0</v>
          </cell>
          <cell r="DQ104">
            <v>0</v>
          </cell>
          <cell r="DR104">
            <v>0</v>
          </cell>
          <cell r="DS104">
            <v>0</v>
          </cell>
          <cell r="DT104">
            <v>0</v>
          </cell>
          <cell r="DU104">
            <v>0</v>
          </cell>
          <cell r="DV104">
            <v>0</v>
          </cell>
          <cell r="DW104">
            <v>0</v>
          </cell>
          <cell r="DX104">
            <v>0</v>
          </cell>
          <cell r="DY104">
            <v>0</v>
          </cell>
          <cell r="DZ104">
            <v>0</v>
          </cell>
          <cell r="EB104">
            <v>0</v>
          </cell>
          <cell r="ED104">
            <v>0</v>
          </cell>
          <cell r="EE104">
            <v>0</v>
          </cell>
          <cell r="EF104">
            <v>0</v>
          </cell>
          <cell r="EG104">
            <v>0</v>
          </cell>
          <cell r="EH104">
            <v>0</v>
          </cell>
          <cell r="EI104">
            <v>0</v>
          </cell>
          <cell r="EJ104">
            <v>0</v>
          </cell>
          <cell r="EK104">
            <v>0</v>
          </cell>
          <cell r="EL104">
            <v>0</v>
          </cell>
          <cell r="EM104">
            <v>0</v>
          </cell>
          <cell r="EN104">
            <v>0</v>
          </cell>
          <cell r="EO104">
            <v>10783.627882433057</v>
          </cell>
          <cell r="EP104">
            <v>700000</v>
          </cell>
          <cell r="EQ104">
            <v>700000</v>
          </cell>
          <cell r="ER104">
            <v>4.4517453798767965</v>
          </cell>
          <cell r="ES104">
            <v>4.4517453798767965</v>
          </cell>
          <cell r="ET104" t="str">
            <v>Let to Culina Logistics for 6 years 4 months from 18 December 2008.  The lease is outside the 1954 Landlord and Tenant Act but the tenants have an option to renew their lease for a further 10 years from April 2015.</v>
          </cell>
          <cell r="EW104" t="str">
            <v>Warehouse</v>
          </cell>
          <cell r="EX104">
            <v>10783.627882433057</v>
          </cell>
          <cell r="EY104">
            <v>60.276560642348848</v>
          </cell>
          <cell r="EZ104">
            <v>650000</v>
          </cell>
          <cell r="FE104">
            <v>0</v>
          </cell>
          <cell r="FJ104">
            <v>0</v>
          </cell>
          <cell r="FO104">
            <v>0</v>
          </cell>
          <cell r="FT104">
            <v>0</v>
          </cell>
          <cell r="FV104">
            <v>10783.627882433057</v>
          </cell>
          <cell r="FW104">
            <v>60.276560642348848</v>
          </cell>
          <cell r="FX104">
            <v>650000</v>
          </cell>
          <cell r="FY104">
            <v>650000</v>
          </cell>
          <cell r="FZ104">
            <v>-7.1428571428571425E-2</v>
          </cell>
          <cell r="GB104">
            <v>0</v>
          </cell>
          <cell r="GC104">
            <v>0</v>
          </cell>
          <cell r="GD104">
            <v>0</v>
          </cell>
          <cell r="GE104">
            <v>0</v>
          </cell>
          <cell r="GF104">
            <v>0</v>
          </cell>
          <cell r="GG104">
            <v>0</v>
          </cell>
          <cell r="GH104">
            <v>0</v>
          </cell>
          <cell r="GI104">
            <v>0</v>
          </cell>
          <cell r="GJ104">
            <v>0</v>
          </cell>
          <cell r="GK104">
            <v>0</v>
          </cell>
          <cell r="GL104">
            <v>0</v>
          </cell>
          <cell r="GM104">
            <v>0</v>
          </cell>
          <cell r="GN104">
            <v>0</v>
          </cell>
          <cell r="GO104">
            <v>0</v>
          </cell>
          <cell r="GP104">
            <v>0</v>
          </cell>
          <cell r="GR104">
            <v>40359</v>
          </cell>
          <cell r="GS104">
            <v>700000</v>
          </cell>
          <cell r="GT104">
            <v>700000</v>
          </cell>
          <cell r="GU104">
            <v>650000</v>
          </cell>
          <cell r="GV104">
            <v>9.8785000000000007</v>
          </cell>
          <cell r="GW104">
            <v>9.1729000000000003</v>
          </cell>
          <cell r="GX104">
            <v>9.42</v>
          </cell>
          <cell r="GY104">
            <v>7090000</v>
          </cell>
          <cell r="GZ104">
            <v>5.7625000000000003E-2</v>
          </cell>
          <cell r="HA104">
            <v>6700000</v>
          </cell>
          <cell r="HC104">
            <v>40451</v>
          </cell>
          <cell r="HD104">
            <v>700000</v>
          </cell>
          <cell r="HE104">
            <v>700000</v>
          </cell>
          <cell r="HF104">
            <v>650000</v>
          </cell>
          <cell r="HG104">
            <v>9.8785000000000007</v>
          </cell>
          <cell r="HH104">
            <v>9.1729000000000003</v>
          </cell>
          <cell r="HI104">
            <v>9.4093999999999998</v>
          </cell>
          <cell r="HJ104">
            <v>7090000</v>
          </cell>
          <cell r="HK104">
            <v>5.7625000000000003E-2</v>
          </cell>
          <cell r="HL104">
            <v>6700000</v>
          </cell>
          <cell r="HN104">
            <v>2000000</v>
          </cell>
          <cell r="HO104">
            <v>67.517385726824656</v>
          </cell>
          <cell r="HP104">
            <v>5090000</v>
          </cell>
          <cell r="HQ104">
            <v>39859</v>
          </cell>
          <cell r="HR104" t="str">
            <v>A modern logistics warehouse in close proximity to Bristol with 4.45 years remaining until lease expiry.  No change since Q2 2010.</v>
          </cell>
          <cell r="HT104" t="str">
            <v>photoCabot9.jpg</v>
          </cell>
          <cell r="HU104" t="str">
            <v>.jpg</v>
          </cell>
          <cell r="HV104" t="str">
            <v>Cabot9</v>
          </cell>
          <cell r="HW104" t="str">
            <v>planCabot9.jpg</v>
          </cell>
          <cell r="HX104" t="str">
            <v>.jpg</v>
          </cell>
          <cell r="HY104" t="str">
            <v>Cabot9</v>
          </cell>
          <cell r="IC104">
            <v>6130000</v>
          </cell>
          <cell r="ID104">
            <v>6130000</v>
          </cell>
          <cell r="IE104">
            <v>6130000</v>
          </cell>
          <cell r="IF104">
            <v>7090000</v>
          </cell>
        </row>
        <row r="105">
          <cell r="A105">
            <v>85</v>
          </cell>
          <cell r="B105" t="str">
            <v>85, United Kingdom, Campbell Road (ZAP1) Dist.Ctr. #1</v>
          </cell>
          <cell r="C105" t="str">
            <v>sto00102</v>
          </cell>
          <cell r="D105" t="str">
            <v>Campbell Road (ZAP1) Dist.Ctr. #1</v>
          </cell>
          <cell r="E105" t="str">
            <v>ProLogis Park</v>
          </cell>
          <cell r="F105" t="str">
            <v>Stoke On Trent</v>
          </cell>
          <cell r="G105" t="str">
            <v>ST4 4DG</v>
          </cell>
          <cell r="H105" t="str">
            <v>United Kingdom</v>
          </cell>
          <cell r="I105" t="str">
            <v>uk077</v>
          </cell>
          <cell r="J105" t="str">
            <v>ProLogis UK LXXVII Sarl</v>
          </cell>
          <cell r="K105" t="str">
            <v>A modern logistics warehouse constructed in 2006 and accommodating a total area of 23,225.76 sq m.  The building is currently being extended by a further 23,225.76 sq m.  The property is of steel frame construction with profiled metal elevations and roof. The property provides warehouse and 2 storey office accommodation. 17 dock loaders and 2 level access doors. There is an additional plot of land to the side which is available for a 100,000 sq. ft extension to the existing property. The tenant has installed two 2 storey mezzanine floors in the warehouse area.</v>
          </cell>
          <cell r="L105">
            <v>2004</v>
          </cell>
          <cell r="M105">
            <v>17</v>
          </cell>
          <cell r="N105">
            <v>1366.2212293619305</v>
          </cell>
          <cell r="O105">
            <v>12</v>
          </cell>
          <cell r="P105" t="str">
            <v>Yes</v>
          </cell>
          <cell r="Q105" t="str">
            <v>Freehold</v>
          </cell>
          <cell r="R105">
            <v>0</v>
          </cell>
          <cell r="S105">
            <v>58517</v>
          </cell>
          <cell r="T105">
            <v>0.39690621356448241</v>
          </cell>
          <cell r="V105" t="str">
            <v xml:space="preserve">Located on ProLogis Park, Stoke-on-Trent which is situated adjacent to the A34, A50 and the A500, approximately 3 km (2 miles) west of the city centre.  Stoke-on-Trent is situated approximately 54 km (33.5 miles) south of Manchester, 69 km (43 miles south east of Liverpool and 62 km (38.5 miles) north of Birmingham. Stoke-on-Trent lies between Junctions 15 and 16 of the M6 Motorway, with ProLogis Park being 3 km (2 miles) to the north east of Junction 15. </v>
          </cell>
          <cell r="W105" t="str">
            <v xml:space="preserve">A modern logistics warehouse located on ProLogis Park, Stoke-on-Trent which is situated adjacent to the A34, A50 and the A500, approximately 3 km (2 miles) west of the city centre.  Stoke-on-Trent is situated approximately 54 km (33.5 miles) south of Manchester, 69 km (43 miles south east of Liverpool and 62 km (38.5 miles) north of Birmingham. Stoke-on-Trent lies between Junctions 15 and 16 of the M6 Motorway, with ProLogis Park being 3 km (2 miles) to the north east of Junction 15. </v>
          </cell>
          <cell r="Y105" t="str">
            <v>Pounds</v>
          </cell>
          <cell r="Z105" t="str">
            <v>£</v>
          </cell>
          <cell r="AA105" t="str">
            <v>Land &amp; Buildings</v>
          </cell>
          <cell r="AB105" t="str">
            <v>Dunelm (Soft Furnishings) Limited</v>
          </cell>
          <cell r="AC105" t="str">
            <v>Retail</v>
          </cell>
          <cell r="AD105">
            <v>23225.760899152818</v>
          </cell>
          <cell r="AE105">
            <v>39100</v>
          </cell>
          <cell r="AF105">
            <v>42752</v>
          </cell>
          <cell r="AG105">
            <v>42752</v>
          </cell>
          <cell r="AH105">
            <v>6.2997946611909654</v>
          </cell>
          <cell r="AI105">
            <v>6.2997946611909654</v>
          </cell>
          <cell r="AJ105">
            <v>822917</v>
          </cell>
          <cell r="AK105">
            <v>35.431218101879999</v>
          </cell>
          <cell r="AL105">
            <v>0</v>
          </cell>
          <cell r="AM105">
            <v>0</v>
          </cell>
          <cell r="AO105">
            <v>0</v>
          </cell>
          <cell r="AQ105">
            <v>0</v>
          </cell>
          <cell r="AR105">
            <v>0</v>
          </cell>
          <cell r="AS105">
            <v>0</v>
          </cell>
          <cell r="AT105">
            <v>0</v>
          </cell>
          <cell r="AU105">
            <v>0</v>
          </cell>
          <cell r="AV105">
            <v>0</v>
          </cell>
          <cell r="AW105">
            <v>0</v>
          </cell>
          <cell r="AX105">
            <v>0</v>
          </cell>
          <cell r="AY105">
            <v>0</v>
          </cell>
          <cell r="AZ105">
            <v>0</v>
          </cell>
          <cell r="BB105">
            <v>0</v>
          </cell>
          <cell r="BD105">
            <v>0</v>
          </cell>
          <cell r="BE105">
            <v>0</v>
          </cell>
          <cell r="BF105">
            <v>0</v>
          </cell>
          <cell r="BG105">
            <v>0</v>
          </cell>
          <cell r="BH105">
            <v>0</v>
          </cell>
          <cell r="BI105">
            <v>0</v>
          </cell>
          <cell r="BJ105">
            <v>0</v>
          </cell>
          <cell r="BK105">
            <v>0</v>
          </cell>
          <cell r="BL105">
            <v>0</v>
          </cell>
          <cell r="BM105">
            <v>0</v>
          </cell>
          <cell r="BO105">
            <v>0</v>
          </cell>
          <cell r="BQ105">
            <v>0</v>
          </cell>
          <cell r="BR105">
            <v>0</v>
          </cell>
          <cell r="BS105">
            <v>0</v>
          </cell>
          <cell r="BT105">
            <v>0</v>
          </cell>
          <cell r="BU105">
            <v>0</v>
          </cell>
          <cell r="BV105">
            <v>0</v>
          </cell>
          <cell r="BW105">
            <v>0</v>
          </cell>
          <cell r="BX105">
            <v>0</v>
          </cell>
          <cell r="BY105">
            <v>0</v>
          </cell>
          <cell r="BZ105">
            <v>0</v>
          </cell>
          <cell r="CB105">
            <v>0</v>
          </cell>
          <cell r="CD105">
            <v>0</v>
          </cell>
          <cell r="CE105">
            <v>0</v>
          </cell>
          <cell r="CF105">
            <v>0</v>
          </cell>
          <cell r="CG105">
            <v>0</v>
          </cell>
          <cell r="CH105">
            <v>0</v>
          </cell>
          <cell r="CI105">
            <v>0</v>
          </cell>
          <cell r="CJ105">
            <v>0</v>
          </cell>
          <cell r="CK105">
            <v>0</v>
          </cell>
          <cell r="CL105">
            <v>0</v>
          </cell>
          <cell r="CM105">
            <v>0</v>
          </cell>
          <cell r="CO105">
            <v>0</v>
          </cell>
          <cell r="CQ105">
            <v>0</v>
          </cell>
          <cell r="CR105">
            <v>0</v>
          </cell>
          <cell r="CS105">
            <v>0</v>
          </cell>
          <cell r="CT105">
            <v>0</v>
          </cell>
          <cell r="CU105">
            <v>0</v>
          </cell>
          <cell r="CV105">
            <v>0</v>
          </cell>
          <cell r="CW105">
            <v>0</v>
          </cell>
          <cell r="CX105">
            <v>0</v>
          </cell>
          <cell r="CY105">
            <v>0</v>
          </cell>
          <cell r="CZ105">
            <v>0</v>
          </cell>
          <cell r="DB105">
            <v>0</v>
          </cell>
          <cell r="DD105">
            <v>0</v>
          </cell>
          <cell r="DE105">
            <v>0</v>
          </cell>
          <cell r="DF105">
            <v>0</v>
          </cell>
          <cell r="DG105">
            <v>0</v>
          </cell>
          <cell r="DH105">
            <v>0</v>
          </cell>
          <cell r="DI105">
            <v>0</v>
          </cell>
          <cell r="DJ105">
            <v>0</v>
          </cell>
          <cell r="DK105">
            <v>0</v>
          </cell>
          <cell r="DL105">
            <v>0</v>
          </cell>
          <cell r="DM105">
            <v>0</v>
          </cell>
          <cell r="DO105">
            <v>0</v>
          </cell>
          <cell r="DQ105">
            <v>0</v>
          </cell>
          <cell r="DR105">
            <v>0</v>
          </cell>
          <cell r="DS105">
            <v>0</v>
          </cell>
          <cell r="DT105">
            <v>0</v>
          </cell>
          <cell r="DU105">
            <v>0</v>
          </cell>
          <cell r="DV105">
            <v>0</v>
          </cell>
          <cell r="DW105">
            <v>0</v>
          </cell>
          <cell r="DX105">
            <v>0</v>
          </cell>
          <cell r="DY105">
            <v>0</v>
          </cell>
          <cell r="DZ105">
            <v>0</v>
          </cell>
          <cell r="EB105">
            <v>0</v>
          </cell>
          <cell r="ED105">
            <v>0</v>
          </cell>
          <cell r="EE105">
            <v>0</v>
          </cell>
          <cell r="EF105">
            <v>0</v>
          </cell>
          <cell r="EG105">
            <v>0</v>
          </cell>
          <cell r="EH105">
            <v>0</v>
          </cell>
          <cell r="EI105">
            <v>0</v>
          </cell>
          <cell r="EJ105">
            <v>0</v>
          </cell>
          <cell r="EK105">
            <v>0</v>
          </cell>
          <cell r="EL105">
            <v>0</v>
          </cell>
          <cell r="EM105">
            <v>0</v>
          </cell>
          <cell r="EN105">
            <v>0</v>
          </cell>
          <cell r="EO105">
            <v>23225.760899152818</v>
          </cell>
          <cell r="EP105">
            <v>822917</v>
          </cell>
          <cell r="EQ105">
            <v>822917</v>
          </cell>
          <cell r="ER105">
            <v>6.2997946611909654</v>
          </cell>
          <cell r="ES105">
            <v>6.2997946611909654</v>
          </cell>
          <cell r="ET105" t="str">
            <v xml:space="preserve">Let to Dunelm (Soft Furnishings) Limited for 10 years from 18 January 2007. </v>
          </cell>
          <cell r="EW105" t="str">
            <v>Warehouse</v>
          </cell>
          <cell r="EX105">
            <v>23225.760899152818</v>
          </cell>
          <cell r="EY105">
            <v>43.055639999999997</v>
          </cell>
          <cell r="EZ105">
            <v>1000000</v>
          </cell>
          <cell r="FE105">
            <v>0</v>
          </cell>
          <cell r="FG105">
            <v>0</v>
          </cell>
          <cell r="FJ105">
            <v>0</v>
          </cell>
          <cell r="FL105">
            <v>0</v>
          </cell>
          <cell r="FO105">
            <v>0</v>
          </cell>
          <cell r="FQ105">
            <v>0</v>
          </cell>
          <cell r="FT105">
            <v>0</v>
          </cell>
          <cell r="FV105">
            <v>23225.760899152818</v>
          </cell>
          <cell r="FW105">
            <v>43.055639999999997</v>
          </cell>
          <cell r="FX105">
            <v>1000000</v>
          </cell>
          <cell r="FY105">
            <v>1000000</v>
          </cell>
          <cell r="FZ105">
            <v>0.21518938118911141</v>
          </cell>
          <cell r="GB105">
            <v>0</v>
          </cell>
          <cell r="GC105">
            <v>0</v>
          </cell>
          <cell r="GD105">
            <v>0</v>
          </cell>
          <cell r="GE105">
            <v>0</v>
          </cell>
          <cell r="GF105">
            <v>0</v>
          </cell>
          <cell r="GG105">
            <v>0</v>
          </cell>
          <cell r="GH105">
            <v>0</v>
          </cell>
          <cell r="GI105">
            <v>0</v>
          </cell>
          <cell r="GJ105">
            <v>0</v>
          </cell>
          <cell r="GK105">
            <v>0</v>
          </cell>
          <cell r="GL105">
            <v>0</v>
          </cell>
          <cell r="GM105">
            <v>0</v>
          </cell>
          <cell r="GN105">
            <v>0</v>
          </cell>
          <cell r="GO105">
            <v>0</v>
          </cell>
          <cell r="GP105">
            <v>0</v>
          </cell>
          <cell r="GR105">
            <v>40359</v>
          </cell>
          <cell r="GS105">
            <v>1025000</v>
          </cell>
          <cell r="GT105">
            <v>1025000</v>
          </cell>
          <cell r="GU105">
            <v>1000000</v>
          </cell>
          <cell r="GV105">
            <v>8.0091000000000001</v>
          </cell>
          <cell r="GW105">
            <v>7.8137000000000008</v>
          </cell>
          <cell r="GX105">
            <v>7.7581000000000007</v>
          </cell>
          <cell r="GY105">
            <v>12800000</v>
          </cell>
          <cell r="GZ105">
            <v>5.7625000000000003E-2</v>
          </cell>
          <cell r="HA105">
            <v>12100000</v>
          </cell>
          <cell r="HC105">
            <v>40451</v>
          </cell>
          <cell r="HD105">
            <v>822917</v>
          </cell>
          <cell r="HE105">
            <v>822917</v>
          </cell>
          <cell r="HF105">
            <v>1000000</v>
          </cell>
          <cell r="HG105">
            <v>6.4317000000000002</v>
          </cell>
          <cell r="HH105">
            <v>7.8158000000000003</v>
          </cell>
          <cell r="HI105">
            <v>7.7214</v>
          </cell>
          <cell r="HJ105">
            <v>12800000</v>
          </cell>
          <cell r="HK105">
            <v>5.7625000000000003E-2</v>
          </cell>
          <cell r="HL105">
            <v>12100000</v>
          </cell>
          <cell r="HN105">
            <v>1210000</v>
          </cell>
          <cell r="HO105">
            <v>20.677751764444519</v>
          </cell>
          <cell r="HP105">
            <v>11590000</v>
          </cell>
          <cell r="HQ105">
            <v>39588</v>
          </cell>
          <cell r="HR105" t="str">
            <v>A modern logistics warehouse currently being extended by a further 23,226 sq m.  Entire building occupied by Dunelm.  Equivalent yield maintained at 8.50%.   No change since Q2 2010.</v>
          </cell>
          <cell r="HT105" t="str">
            <v>photoStoke1.jpg</v>
          </cell>
          <cell r="HU105" t="str">
            <v>.jpg</v>
          </cell>
          <cell r="HV105" t="str">
            <v>Stoke1</v>
          </cell>
          <cell r="HW105" t="str">
            <v>planStoke1.jpg</v>
          </cell>
          <cell r="HX105" t="str">
            <v>.jpg</v>
          </cell>
          <cell r="HY105" t="str">
            <v>Stoke1</v>
          </cell>
          <cell r="IA105">
            <v>16710000</v>
          </cell>
          <cell r="IB105">
            <v>16710000</v>
          </cell>
          <cell r="IC105">
            <v>12480000</v>
          </cell>
          <cell r="ID105">
            <v>12480000</v>
          </cell>
          <cell r="IE105">
            <v>12480000</v>
          </cell>
          <cell r="IF105">
            <v>12800000</v>
          </cell>
        </row>
        <row r="106">
          <cell r="A106">
            <v>86</v>
          </cell>
          <cell r="B106" t="str">
            <v>86, United Kingdom, Campbell Road (ZAP1) Dist.Ctr. #2</v>
          </cell>
          <cell r="C106" t="str">
            <v>sto00102a</v>
          </cell>
          <cell r="D106" t="str">
            <v>Campbell Road (ZAP1) Dist.Ctr. #2</v>
          </cell>
          <cell r="E106" t="str">
            <v>ProLogis Park</v>
          </cell>
          <cell r="F106" t="str">
            <v>Stoke On Trent</v>
          </cell>
          <cell r="G106" t="str">
            <v>ST4 4DG</v>
          </cell>
          <cell r="H106" t="str">
            <v>United Kingdom</v>
          </cell>
          <cell r="I106" t="str">
            <v>uk077</v>
          </cell>
          <cell r="J106" t="str">
            <v>ProLogis UK LXXVII Sarl</v>
          </cell>
          <cell r="K106" t="str">
            <v>A modern logistics warehouse constructed in 2006 and accommodating a total area of 23,225.76 sq m.  The building is currently being extended by a further 23,225.76 sq m.  The property is of steel frame construction with profiled metal elevations and roof. The property provides warehouse and 2 storey office accommodation. 17 dock loaders and 2 level access doors. There is an additional plot of land to the side which is available for a 100,000 sq. ft extension to the existing property. The tenant has installed two 2 storey mezzanine floors in the warehouse area.</v>
          </cell>
          <cell r="L106">
            <v>2004</v>
          </cell>
          <cell r="M106">
            <v>17</v>
          </cell>
          <cell r="N106">
            <v>1366.2212293619305</v>
          </cell>
          <cell r="O106">
            <v>12</v>
          </cell>
          <cell r="P106" t="str">
            <v>Yes</v>
          </cell>
          <cell r="Q106" t="str">
            <v>Freehold</v>
          </cell>
          <cell r="R106">
            <v>0</v>
          </cell>
          <cell r="S106">
            <v>58517</v>
          </cell>
          <cell r="T106">
            <v>0.39690621356448241</v>
          </cell>
          <cell r="V106" t="str">
            <v xml:space="preserve">Located on ProLogis Park, Stoke-on-Trent which is situated adjacent to the A34, A50 and the A500, approximately 3 km (2 miles) west of the city centre.  Stoke-on-Trent is situated approximately 54 km (33.5 miles) south of Manchester, 69 km (43 miles south east of Liverpool and 62 km (38.5 miles) north of Birmingham. Stoke-on-Trent lies between Junctions 15 and 16 of the M6 Motorway, with ProLogis Park being 3 km (2 miles) to the north east of Junction 15. </v>
          </cell>
          <cell r="W106" t="str">
            <v xml:space="preserve">A modern logistics warehouse located on ProLogis Park, Stoke-on-Trent which is situated adjacent to the A34, A50 and the A500, approximately 3 km (2 miles) west of the city centre.  Stoke-on-Trent is situated approximately 54 km (33.5 miles) south of Manchester, 69 km (43 miles south east of Liverpool and 62 km (38.5 miles) north of Birmingham. Stoke-on-Trent lies between Junctions 15 and 16 of the M6 Motorway, with ProLogis Park being 3 km (2 miles) to the north east of Junction 15. </v>
          </cell>
          <cell r="Y106" t="str">
            <v>Pounds</v>
          </cell>
          <cell r="Z106" t="str">
            <v>£</v>
          </cell>
          <cell r="AA106" t="str">
            <v>Land &amp; Buildings</v>
          </cell>
          <cell r="AB106" t="str">
            <v>Dunelm (Soft Furnishings) Limited</v>
          </cell>
          <cell r="AC106" t="str">
            <v>Retail</v>
          </cell>
          <cell r="AD106">
            <v>23225.760899152818</v>
          </cell>
          <cell r="AE106">
            <v>40267</v>
          </cell>
          <cell r="AF106">
            <v>43919</v>
          </cell>
          <cell r="AG106">
            <v>42093</v>
          </cell>
          <cell r="AH106">
            <v>9.4948665297741268</v>
          </cell>
          <cell r="AI106">
            <v>4.4955509924709105</v>
          </cell>
          <cell r="AJ106">
            <v>0</v>
          </cell>
          <cell r="AK106">
            <v>0</v>
          </cell>
          <cell r="AL106">
            <v>0</v>
          </cell>
          <cell r="AM106">
            <v>0</v>
          </cell>
          <cell r="AO106">
            <v>0</v>
          </cell>
          <cell r="AQ106">
            <v>0</v>
          </cell>
          <cell r="AR106">
            <v>0</v>
          </cell>
          <cell r="AS106">
            <v>0</v>
          </cell>
          <cell r="AT106">
            <v>0</v>
          </cell>
          <cell r="AU106">
            <v>0</v>
          </cell>
          <cell r="AV106">
            <v>0</v>
          </cell>
          <cell r="AW106">
            <v>0</v>
          </cell>
          <cell r="AX106">
            <v>0</v>
          </cell>
          <cell r="AY106">
            <v>0</v>
          </cell>
          <cell r="AZ106">
            <v>0</v>
          </cell>
          <cell r="BB106">
            <v>0</v>
          </cell>
          <cell r="BD106">
            <v>0</v>
          </cell>
          <cell r="BE106">
            <v>0</v>
          </cell>
          <cell r="BF106">
            <v>0</v>
          </cell>
          <cell r="BG106">
            <v>0</v>
          </cell>
          <cell r="BH106">
            <v>0</v>
          </cell>
          <cell r="BI106">
            <v>0</v>
          </cell>
          <cell r="BJ106">
            <v>0</v>
          </cell>
          <cell r="BK106">
            <v>0</v>
          </cell>
          <cell r="BL106">
            <v>0</v>
          </cell>
          <cell r="BM106">
            <v>0</v>
          </cell>
          <cell r="BO106">
            <v>0</v>
          </cell>
          <cell r="BQ106">
            <v>0</v>
          </cell>
          <cell r="BR106">
            <v>0</v>
          </cell>
          <cell r="BS106">
            <v>0</v>
          </cell>
          <cell r="BT106">
            <v>0</v>
          </cell>
          <cell r="BU106">
            <v>0</v>
          </cell>
          <cell r="BV106">
            <v>0</v>
          </cell>
          <cell r="BW106">
            <v>0</v>
          </cell>
          <cell r="BX106">
            <v>0</v>
          </cell>
          <cell r="BY106">
            <v>0</v>
          </cell>
          <cell r="BZ106">
            <v>0</v>
          </cell>
          <cell r="CB106">
            <v>0</v>
          </cell>
          <cell r="CD106">
            <v>0</v>
          </cell>
          <cell r="CE106">
            <v>0</v>
          </cell>
          <cell r="CF106">
            <v>0</v>
          </cell>
          <cell r="CG106">
            <v>0</v>
          </cell>
          <cell r="CH106">
            <v>0</v>
          </cell>
          <cell r="CI106">
            <v>0</v>
          </cell>
          <cell r="CJ106">
            <v>0</v>
          </cell>
          <cell r="CK106">
            <v>0</v>
          </cell>
          <cell r="CL106">
            <v>0</v>
          </cell>
          <cell r="CM106">
            <v>0</v>
          </cell>
          <cell r="CO106">
            <v>0</v>
          </cell>
          <cell r="CQ106">
            <v>0</v>
          </cell>
          <cell r="CR106">
            <v>0</v>
          </cell>
          <cell r="CS106">
            <v>0</v>
          </cell>
          <cell r="CT106">
            <v>0</v>
          </cell>
          <cell r="CU106">
            <v>0</v>
          </cell>
          <cell r="CV106">
            <v>0</v>
          </cell>
          <cell r="CW106">
            <v>0</v>
          </cell>
          <cell r="CX106">
            <v>0</v>
          </cell>
          <cell r="CY106">
            <v>0</v>
          </cell>
          <cell r="CZ106">
            <v>0</v>
          </cell>
          <cell r="DB106">
            <v>0</v>
          </cell>
          <cell r="DD106">
            <v>0</v>
          </cell>
          <cell r="DE106">
            <v>0</v>
          </cell>
          <cell r="DF106">
            <v>0</v>
          </cell>
          <cell r="DG106">
            <v>0</v>
          </cell>
          <cell r="DH106">
            <v>0</v>
          </cell>
          <cell r="DI106">
            <v>0</v>
          </cell>
          <cell r="DJ106">
            <v>0</v>
          </cell>
          <cell r="DK106">
            <v>0</v>
          </cell>
          <cell r="DL106">
            <v>0</v>
          </cell>
          <cell r="DM106">
            <v>0</v>
          </cell>
          <cell r="DO106">
            <v>0</v>
          </cell>
          <cell r="DQ106">
            <v>0</v>
          </cell>
          <cell r="DR106">
            <v>0</v>
          </cell>
          <cell r="DS106">
            <v>0</v>
          </cell>
          <cell r="DT106">
            <v>0</v>
          </cell>
          <cell r="DU106">
            <v>0</v>
          </cell>
          <cell r="DV106">
            <v>0</v>
          </cell>
          <cell r="DW106">
            <v>0</v>
          </cell>
          <cell r="DX106">
            <v>0</v>
          </cell>
          <cell r="DY106">
            <v>0</v>
          </cell>
          <cell r="DZ106">
            <v>0</v>
          </cell>
          <cell r="EB106">
            <v>0</v>
          </cell>
          <cell r="ED106">
            <v>0</v>
          </cell>
          <cell r="EE106">
            <v>0</v>
          </cell>
          <cell r="EF106">
            <v>0</v>
          </cell>
          <cell r="EG106">
            <v>0</v>
          </cell>
          <cell r="EH106">
            <v>0</v>
          </cell>
          <cell r="EI106">
            <v>0</v>
          </cell>
          <cell r="EJ106">
            <v>0</v>
          </cell>
          <cell r="EK106">
            <v>0</v>
          </cell>
          <cell r="EL106">
            <v>0</v>
          </cell>
          <cell r="EM106">
            <v>0</v>
          </cell>
          <cell r="EN106">
            <v>0</v>
          </cell>
          <cell r="EO106">
            <v>23225.760899152818</v>
          </cell>
          <cell r="EP106">
            <v>0</v>
          </cell>
          <cell r="EQ106">
            <v>0</v>
          </cell>
          <cell r="ER106" t="e">
            <v>#DIV/0!</v>
          </cell>
          <cell r="ES106" t="e">
            <v>#DIV/0!</v>
          </cell>
          <cell r="ET106" t="str">
            <v>Let to Dunelm (Soft Furnishings) Limited for 10 years from 30 March 2010 with a tenant break option on 30 March 2015. Initial rent of €500,000 stepping up to €1,000,000 in February 2014.</v>
          </cell>
          <cell r="EU106" t="str">
            <v xml:space="preserve"> 1 year rent free indemnity.</v>
          </cell>
          <cell r="EW106" t="str">
            <v>Warehouse</v>
          </cell>
          <cell r="EX106">
            <v>23225.760899152818</v>
          </cell>
          <cell r="EY106">
            <v>43.055639999999997</v>
          </cell>
          <cell r="EZ106">
            <v>1000000</v>
          </cell>
          <cell r="FE106">
            <v>0</v>
          </cell>
          <cell r="FG106">
            <v>0</v>
          </cell>
          <cell r="FJ106">
            <v>0</v>
          </cell>
          <cell r="FL106">
            <v>0</v>
          </cell>
          <cell r="FO106">
            <v>0</v>
          </cell>
          <cell r="FQ106">
            <v>0</v>
          </cell>
          <cell r="FT106">
            <v>0</v>
          </cell>
          <cell r="FV106">
            <v>23225.760899152818</v>
          </cell>
          <cell r="FW106">
            <v>43.055639999999997</v>
          </cell>
          <cell r="FX106">
            <v>1000000</v>
          </cell>
          <cell r="FY106">
            <v>1000000</v>
          </cell>
          <cell r="FZ106" t="e">
            <v>#DIV/0!</v>
          </cell>
          <cell r="GB106">
            <v>0</v>
          </cell>
          <cell r="GC106" t="e">
            <v>#DIV/0!</v>
          </cell>
          <cell r="GD106">
            <v>0</v>
          </cell>
          <cell r="GE106" t="e">
            <v>#DIV/0!</v>
          </cell>
          <cell r="GF106">
            <v>0</v>
          </cell>
          <cell r="GG106" t="e">
            <v>#DIV/0!</v>
          </cell>
          <cell r="GH106">
            <v>0</v>
          </cell>
          <cell r="GI106" t="e">
            <v>#DIV/0!</v>
          </cell>
          <cell r="GJ106">
            <v>0</v>
          </cell>
          <cell r="GK106" t="e">
            <v>#DIV/0!</v>
          </cell>
          <cell r="GL106">
            <v>0</v>
          </cell>
          <cell r="GM106" t="e">
            <v>#DIV/0!</v>
          </cell>
          <cell r="GN106">
            <v>0</v>
          </cell>
          <cell r="GO106" t="e">
            <v>#DIV/0!</v>
          </cell>
          <cell r="GP106">
            <v>0</v>
          </cell>
          <cell r="GR106">
            <v>40359</v>
          </cell>
          <cell r="GS106">
            <v>0</v>
          </cell>
          <cell r="GT106">
            <v>0</v>
          </cell>
          <cell r="GU106">
            <v>1000000</v>
          </cell>
          <cell r="GV106">
            <v>0</v>
          </cell>
          <cell r="GW106">
            <v>9.8484999999999996</v>
          </cell>
          <cell r="GX106">
            <v>7.7568000000000001</v>
          </cell>
          <cell r="GY106">
            <v>10150000</v>
          </cell>
          <cell r="GZ106">
            <v>5.7625000000000003E-2</v>
          </cell>
          <cell r="HA106">
            <v>9600000</v>
          </cell>
          <cell r="HC106">
            <v>40451</v>
          </cell>
          <cell r="HD106">
            <v>0</v>
          </cell>
          <cell r="HE106">
            <v>0</v>
          </cell>
          <cell r="HF106">
            <v>1000000</v>
          </cell>
          <cell r="HG106">
            <v>0</v>
          </cell>
          <cell r="HH106">
            <v>9.0027000000000008</v>
          </cell>
          <cell r="HI106">
            <v>7.78</v>
          </cell>
          <cell r="HJ106">
            <v>11110000</v>
          </cell>
          <cell r="HK106">
            <v>5.7625000000000003E-2</v>
          </cell>
          <cell r="HL106">
            <v>10500000</v>
          </cell>
          <cell r="HN106">
            <v>960000</v>
          </cell>
          <cell r="HO106">
            <v>16.405489003195651</v>
          </cell>
          <cell r="HP106">
            <v>10150000</v>
          </cell>
          <cell r="HQ106">
            <v>39588</v>
          </cell>
          <cell r="HR106" t="str">
            <v>A modern logistics warehouse extension. Entire building occupied by Dunelm.  Costs reduced since Q2 2010.</v>
          </cell>
          <cell r="HT106" t="str">
            <v>photoStoke1.jpg</v>
          </cell>
          <cell r="HU106" t="str">
            <v>.jpg</v>
          </cell>
          <cell r="HV106" t="str">
            <v>Stoke1</v>
          </cell>
          <cell r="HW106" t="str">
            <v>planStoke1.jpg</v>
          </cell>
          <cell r="HX106" t="str">
            <v>.jpg</v>
          </cell>
          <cell r="HY106" t="str">
            <v>Stoke1</v>
          </cell>
          <cell r="IA106">
            <v>0</v>
          </cell>
          <cell r="IB106">
            <v>0</v>
          </cell>
          <cell r="IC106">
            <v>0</v>
          </cell>
          <cell r="ID106">
            <v>0</v>
          </cell>
          <cell r="IE106">
            <v>0</v>
          </cell>
          <cell r="IF106">
            <v>0</v>
          </cell>
        </row>
        <row r="107">
          <cell r="A107">
            <v>87</v>
          </cell>
          <cell r="B107" t="str">
            <v>87, United Kingdom, Didcot Dist.Ctr. #1</v>
          </cell>
          <cell r="C107" t="str">
            <v>did00101</v>
          </cell>
          <cell r="D107" t="str">
            <v>Didcot Dist.Ctr. #1</v>
          </cell>
          <cell r="E107" t="str">
            <v>Purchas Road</v>
          </cell>
          <cell r="F107" t="str">
            <v>Didcot</v>
          </cell>
          <cell r="G107" t="str">
            <v>OX11 7HG</v>
          </cell>
          <cell r="H107" t="str">
            <v>United Kingdom</v>
          </cell>
          <cell r="I107" t="str">
            <v>uk076</v>
          </cell>
          <cell r="J107" t="str">
            <v>ProLogis UK LXXVI Sarl</v>
          </cell>
          <cell r="K107" t="str">
            <v xml:space="preserve">A modern logistics warehouse constructed in 2005 and accommodating a total area of 15,404 sq m.  The warehouse comprises 3 bays of steel framed purlin construction with insulated metal clad elevations and roof incorporating perspex translucent panels. </v>
          </cell>
          <cell r="L107">
            <v>2005</v>
          </cell>
          <cell r="M107">
            <v>17</v>
          </cell>
          <cell r="N107">
            <v>905.92490253514381</v>
          </cell>
          <cell r="O107">
            <v>12</v>
          </cell>
          <cell r="P107" t="str">
            <v>No</v>
          </cell>
          <cell r="Q107" t="str">
            <v>Freehold</v>
          </cell>
          <cell r="R107">
            <v>0</v>
          </cell>
          <cell r="S107">
            <v>32374</v>
          </cell>
          <cell r="T107">
            <v>0.47571271214855887</v>
          </cell>
          <cell r="V107" t="str">
            <v>Prologis Park, Purchas Road, Didcot  is approximately 77 km (48 miles) north west of Central London and 16 km (10 miles) south of Oxford. More specifically the subject property is on the north western fringe of Didcot approximately 3 km (1.9 miles) east of the A34. The A24 links Oxford to the north and Reading to the south with Junction 13 of the M4 22 km (14 miles) to the south. The M4 is the major arterial route between London and Bristol.</v>
          </cell>
          <cell r="W107" t="str">
            <v>A modern logistics warehouse.  Prologis Park, Purchas Road, Didcot  is approximately 77 km (48 miles) north west of Central London and 16 km (10 miles) south of Oxford. More specifically the subject property is on the north western fringe of Didcot approximately 3 km (1.9 miles) east of the A34. The A24 links Oxford to the north and Reading to the south with Junction 13 of the M4 22 km (14 miles) to the south. The M4 is the major arterial route between London and Bristol.</v>
          </cell>
          <cell r="Y107" t="str">
            <v>Pounds</v>
          </cell>
          <cell r="Z107" t="str">
            <v>£</v>
          </cell>
          <cell r="AA107" t="str">
            <v>Land &amp; Buildings</v>
          </cell>
          <cell r="AB107" t="str">
            <v>Ryobi Technologies (UK) Limited</v>
          </cell>
          <cell r="AC107" t="str">
            <v>Electrical/Mechanical</v>
          </cell>
          <cell r="AD107">
            <v>15400.723343097445</v>
          </cell>
          <cell r="AE107">
            <v>39357</v>
          </cell>
          <cell r="AF107">
            <v>43009</v>
          </cell>
          <cell r="AG107">
            <v>41914</v>
          </cell>
          <cell r="AH107">
            <v>7.0034223134839149</v>
          </cell>
          <cell r="AI107">
            <v>4.0054757015742641</v>
          </cell>
          <cell r="AJ107">
            <v>1046306</v>
          </cell>
          <cell r="AK107">
            <v>67.938756946046368</v>
          </cell>
          <cell r="AL107">
            <v>0</v>
          </cell>
          <cell r="AM107">
            <v>0</v>
          </cell>
          <cell r="AO107">
            <v>0</v>
          </cell>
          <cell r="AQ107">
            <v>0</v>
          </cell>
          <cell r="AR107">
            <v>0</v>
          </cell>
          <cell r="AS107">
            <v>0</v>
          </cell>
          <cell r="AT107">
            <v>0</v>
          </cell>
          <cell r="AU107">
            <v>0</v>
          </cell>
          <cell r="AV107">
            <v>0</v>
          </cell>
          <cell r="AW107">
            <v>0</v>
          </cell>
          <cell r="AX107">
            <v>0</v>
          </cell>
          <cell r="AY107">
            <v>0</v>
          </cell>
          <cell r="AZ107">
            <v>0</v>
          </cell>
          <cell r="BB107">
            <v>0</v>
          </cell>
          <cell r="BD107">
            <v>0</v>
          </cell>
          <cell r="BE107">
            <v>0</v>
          </cell>
          <cell r="BF107">
            <v>0</v>
          </cell>
          <cell r="BG107">
            <v>0</v>
          </cell>
          <cell r="BH107">
            <v>0</v>
          </cell>
          <cell r="BI107">
            <v>0</v>
          </cell>
          <cell r="BJ107">
            <v>0</v>
          </cell>
          <cell r="BK107">
            <v>0</v>
          </cell>
          <cell r="BL107">
            <v>0</v>
          </cell>
          <cell r="BM107">
            <v>0</v>
          </cell>
          <cell r="BO107">
            <v>0</v>
          </cell>
          <cell r="BQ107">
            <v>0</v>
          </cell>
          <cell r="BR107">
            <v>0</v>
          </cell>
          <cell r="BS107">
            <v>0</v>
          </cell>
          <cell r="BT107">
            <v>0</v>
          </cell>
          <cell r="BU107">
            <v>0</v>
          </cell>
          <cell r="BV107">
            <v>0</v>
          </cell>
          <cell r="BW107">
            <v>0</v>
          </cell>
          <cell r="BX107">
            <v>0</v>
          </cell>
          <cell r="BY107">
            <v>0</v>
          </cell>
          <cell r="BZ107">
            <v>0</v>
          </cell>
          <cell r="CB107">
            <v>0</v>
          </cell>
          <cell r="CD107">
            <v>0</v>
          </cell>
          <cell r="CE107">
            <v>0</v>
          </cell>
          <cell r="CF107">
            <v>0</v>
          </cell>
          <cell r="CG107">
            <v>0</v>
          </cell>
          <cell r="CH107">
            <v>0</v>
          </cell>
          <cell r="CI107">
            <v>0</v>
          </cell>
          <cell r="CJ107">
            <v>0</v>
          </cell>
          <cell r="CK107">
            <v>0</v>
          </cell>
          <cell r="CL107">
            <v>0</v>
          </cell>
          <cell r="CM107">
            <v>0</v>
          </cell>
          <cell r="CO107">
            <v>0</v>
          </cell>
          <cell r="CQ107">
            <v>0</v>
          </cell>
          <cell r="CR107">
            <v>0</v>
          </cell>
          <cell r="CS107">
            <v>0</v>
          </cell>
          <cell r="CT107">
            <v>0</v>
          </cell>
          <cell r="CU107">
            <v>0</v>
          </cell>
          <cell r="CV107">
            <v>0</v>
          </cell>
          <cell r="CW107">
            <v>0</v>
          </cell>
          <cell r="CX107">
            <v>0</v>
          </cell>
          <cell r="CY107">
            <v>0</v>
          </cell>
          <cell r="CZ107">
            <v>0</v>
          </cell>
          <cell r="DB107">
            <v>0</v>
          </cell>
          <cell r="DD107">
            <v>0</v>
          </cell>
          <cell r="DE107">
            <v>0</v>
          </cell>
          <cell r="DF107">
            <v>0</v>
          </cell>
          <cell r="DG107">
            <v>0</v>
          </cell>
          <cell r="DH107">
            <v>0</v>
          </cell>
          <cell r="DI107">
            <v>0</v>
          </cell>
          <cell r="DJ107">
            <v>0</v>
          </cell>
          <cell r="DK107">
            <v>0</v>
          </cell>
          <cell r="DL107">
            <v>0</v>
          </cell>
          <cell r="DM107">
            <v>0</v>
          </cell>
          <cell r="DO107">
            <v>0</v>
          </cell>
          <cell r="DQ107">
            <v>0</v>
          </cell>
          <cell r="DR107">
            <v>0</v>
          </cell>
          <cell r="DS107">
            <v>0</v>
          </cell>
          <cell r="DT107">
            <v>0</v>
          </cell>
          <cell r="DU107">
            <v>0</v>
          </cell>
          <cell r="DV107">
            <v>0</v>
          </cell>
          <cell r="DW107">
            <v>0</v>
          </cell>
          <cell r="DX107">
            <v>0</v>
          </cell>
          <cell r="DY107">
            <v>0</v>
          </cell>
          <cell r="DZ107">
            <v>0</v>
          </cell>
          <cell r="EB107">
            <v>0</v>
          </cell>
          <cell r="ED107">
            <v>0</v>
          </cell>
          <cell r="EE107">
            <v>0</v>
          </cell>
          <cell r="EF107">
            <v>0</v>
          </cell>
          <cell r="EG107">
            <v>0</v>
          </cell>
          <cell r="EH107">
            <v>0</v>
          </cell>
          <cell r="EI107">
            <v>0</v>
          </cell>
          <cell r="EJ107">
            <v>0</v>
          </cell>
          <cell r="EK107">
            <v>0</v>
          </cell>
          <cell r="EL107">
            <v>0</v>
          </cell>
          <cell r="EM107">
            <v>0</v>
          </cell>
          <cell r="EN107">
            <v>0</v>
          </cell>
          <cell r="EO107">
            <v>15400.723343097445</v>
          </cell>
          <cell r="EP107">
            <v>1046306</v>
          </cell>
          <cell r="EQ107">
            <v>1046306</v>
          </cell>
          <cell r="ER107">
            <v>7.0034223134839149</v>
          </cell>
          <cell r="ES107">
            <v>4.0054757015742641</v>
          </cell>
          <cell r="ET107" t="str">
            <v>Let to Ryobi Technologies (UK) Limited for 10 years from 2 October 2007 with a tenant break option as at 1 October 2014.</v>
          </cell>
          <cell r="EU107">
            <v>0</v>
          </cell>
          <cell r="EW107" t="str">
            <v>Warehouse</v>
          </cell>
          <cell r="EX107">
            <v>14338.748651744581</v>
          </cell>
          <cell r="EY107">
            <v>64.583460000000002</v>
          </cell>
          <cell r="EZ107">
            <v>926046.00000000012</v>
          </cell>
          <cell r="FB107" t="str">
            <v>Office</v>
          </cell>
          <cell r="FC107">
            <v>1061.9746913528636</v>
          </cell>
          <cell r="FD107">
            <v>64.583460000000002</v>
          </cell>
          <cell r="FE107">
            <v>68586.000000000015</v>
          </cell>
          <cell r="FJ107">
            <v>0</v>
          </cell>
          <cell r="FO107">
            <v>0</v>
          </cell>
          <cell r="FT107">
            <v>0</v>
          </cell>
          <cell r="FV107">
            <v>15400.723343097445</v>
          </cell>
          <cell r="FW107">
            <v>64.583459999999988</v>
          </cell>
          <cell r="FX107">
            <v>994632</v>
          </cell>
          <cell r="FY107">
            <v>994632</v>
          </cell>
          <cell r="FZ107">
            <v>-4.9387081790604276E-2</v>
          </cell>
          <cell r="GB107">
            <v>0</v>
          </cell>
          <cell r="GC107">
            <v>0</v>
          </cell>
          <cell r="GD107">
            <v>0</v>
          </cell>
          <cell r="GE107">
            <v>0</v>
          </cell>
          <cell r="GF107">
            <v>0</v>
          </cell>
          <cell r="GG107">
            <v>0</v>
          </cell>
          <cell r="GH107">
            <v>0</v>
          </cell>
          <cell r="GI107">
            <v>0</v>
          </cell>
          <cell r="GJ107">
            <v>0</v>
          </cell>
          <cell r="GK107">
            <v>0</v>
          </cell>
          <cell r="GL107">
            <v>0</v>
          </cell>
          <cell r="GM107">
            <v>0</v>
          </cell>
          <cell r="GN107">
            <v>0</v>
          </cell>
          <cell r="GO107">
            <v>0</v>
          </cell>
          <cell r="GP107">
            <v>0</v>
          </cell>
          <cell r="GR107">
            <v>40359</v>
          </cell>
          <cell r="GS107">
            <v>1046306</v>
          </cell>
          <cell r="GT107">
            <v>1046306</v>
          </cell>
          <cell r="GU107">
            <v>994632</v>
          </cell>
          <cell r="GV107">
            <v>9.3330000000000002</v>
          </cell>
          <cell r="GW107">
            <v>8.8720999999999997</v>
          </cell>
          <cell r="GX107">
            <v>8.7553000000000001</v>
          </cell>
          <cell r="GY107">
            <v>11210000</v>
          </cell>
          <cell r="GZ107">
            <v>5.7625000000000003E-2</v>
          </cell>
          <cell r="HA107">
            <v>10600000</v>
          </cell>
          <cell r="HC107">
            <v>40451</v>
          </cell>
          <cell r="HD107">
            <v>1046306</v>
          </cell>
          <cell r="HE107">
            <v>1046306</v>
          </cell>
          <cell r="HF107">
            <v>994632</v>
          </cell>
          <cell r="HG107">
            <v>9.3330000000000002</v>
          </cell>
          <cell r="HH107">
            <v>8.8720999999999997</v>
          </cell>
          <cell r="HI107">
            <v>8.5050000000000008</v>
          </cell>
          <cell r="HJ107">
            <v>11210000</v>
          </cell>
          <cell r="HK107">
            <v>5.7625000000000003E-2</v>
          </cell>
          <cell r="HL107">
            <v>10600000</v>
          </cell>
          <cell r="HN107">
            <v>3500000</v>
          </cell>
          <cell r="HO107">
            <v>108.11144745783653</v>
          </cell>
          <cell r="HP107">
            <v>7710000</v>
          </cell>
          <cell r="HQ107">
            <v>39508</v>
          </cell>
          <cell r="HR107" t="str">
            <v>A logistics warehouse let for a further 4.01 years.  6 month expiry void.   No change since Q2 2010.</v>
          </cell>
          <cell r="HT107" t="str">
            <v>photoDidcot.jpg</v>
          </cell>
          <cell r="HU107" t="str">
            <v>.jpg</v>
          </cell>
          <cell r="HV107" t="str">
            <v>Didcot</v>
          </cell>
          <cell r="HW107" t="str">
            <v>planDidcot.jpg</v>
          </cell>
          <cell r="HX107" t="str">
            <v>.jpg</v>
          </cell>
          <cell r="HY107" t="str">
            <v>Didcot</v>
          </cell>
          <cell r="IA107">
            <v>14600000</v>
          </cell>
          <cell r="IB107">
            <v>11950000</v>
          </cell>
          <cell r="IC107">
            <v>11950000</v>
          </cell>
          <cell r="ID107">
            <v>11950000</v>
          </cell>
          <cell r="IE107">
            <v>11950000</v>
          </cell>
          <cell r="IF107">
            <v>11210000</v>
          </cell>
        </row>
        <row r="108">
          <cell r="A108">
            <v>88</v>
          </cell>
          <cell r="B108" t="str">
            <v>88, United Kingdom, Dunstable Dist.Ctr. #1</v>
          </cell>
          <cell r="C108" t="str">
            <v>bed00101</v>
          </cell>
          <cell r="D108" t="str">
            <v>Dunstable Dist.Ctr. #1</v>
          </cell>
          <cell r="E108" t="str">
            <v>Boscombe Road</v>
          </cell>
          <cell r="F108" t="str">
            <v>Luton</v>
          </cell>
          <cell r="G108" t="str">
            <v>LU5 4SE</v>
          </cell>
          <cell r="H108" t="str">
            <v>United Kingdom</v>
          </cell>
          <cell r="I108" t="str">
            <v>uk202</v>
          </cell>
          <cell r="J108" t="str">
            <v>Prologis UK CCII Sarl</v>
          </cell>
          <cell r="K108" t="str">
            <v xml:space="preserve">A modern logistics warehouse constructed in 2007 and accommodating a total area of 49,439 sq m.   Steel framed construction with insulated metal clad elevations and roof incorporating translucent panels.  It benefits from cross-docking, has ancillary offices with a canteen, car parking and an auto wash lorry cleaner.  On the eastern elevation, there are 30 loading doors with dock levellers and on the western elevation, there are 30 loading doors.  The eaves height is 15.2 m. </v>
          </cell>
          <cell r="L108">
            <v>2006</v>
          </cell>
          <cell r="M108">
            <v>66</v>
          </cell>
          <cell r="N108">
            <v>749.11243106629365</v>
          </cell>
          <cell r="O108">
            <v>15</v>
          </cell>
          <cell r="P108" t="str">
            <v>Yes</v>
          </cell>
          <cell r="Q108" t="str">
            <v>Freehold</v>
          </cell>
          <cell r="R108">
            <v>0</v>
          </cell>
          <cell r="S108">
            <v>93420</v>
          </cell>
          <cell r="T108">
            <v>0.52923806947522345</v>
          </cell>
          <cell r="V108" t="str">
            <v>ProLogis Park is located in Dunstable which is a small town within the county of Bedfordshire, 5 miles to the west of Luton and 36 miles to the north of London.  The property is just 1.5 miles from junction 11 of the M1 with motorway via the A505 dual carriageway.  The M1 provides an immediate link to the national motorway network and offers direct access to both the M25 to the south and M6 to the north. It is also within close proximity to London Luton Airport and Luton’s two mainline train stations.</v>
          </cell>
          <cell r="W108" t="str">
            <v>A modern logistics warehouse.  ProLogis Park is located in Dunstable which is a small town within the county of Bedfordshire, 5 miles to the west of Luton and 36 miles to the north of London.  The property is just 1.5 miles from junction 11 of the M1 with motorway via the A505 dual carriageway.  The M1 provides an immediate link to the national motorway network and offers direct access to both the M25 to the south and M6 to the north. It is also within close proximity to London Luton Airport and Luton’s two mainline train stations.</v>
          </cell>
          <cell r="Y108" t="str">
            <v>Pounds</v>
          </cell>
          <cell r="Z108" t="str">
            <v>£</v>
          </cell>
          <cell r="AA108" t="str">
            <v>Land &amp; Buildings</v>
          </cell>
          <cell r="AB108" t="str">
            <v>Superdrug Stores PLC</v>
          </cell>
          <cell r="AC108" t="str">
            <v>Medical Products</v>
          </cell>
          <cell r="AD108">
            <v>49441.420450375379</v>
          </cell>
          <cell r="AE108">
            <v>39084</v>
          </cell>
          <cell r="AF108">
            <v>48214</v>
          </cell>
          <cell r="AG108">
            <v>48214</v>
          </cell>
          <cell r="AH108">
            <v>21.253935660506503</v>
          </cell>
          <cell r="AI108">
            <v>21.253935660506503</v>
          </cell>
          <cell r="AJ108">
            <v>3806750.3</v>
          </cell>
          <cell r="AK108">
            <v>76.99516448603768</v>
          </cell>
          <cell r="AL108">
            <v>0</v>
          </cell>
          <cell r="AM108">
            <v>37784.699999999997</v>
          </cell>
          <cell r="AO108">
            <v>0</v>
          </cell>
          <cell r="AQ108">
            <v>0</v>
          </cell>
          <cell r="AR108">
            <v>0</v>
          </cell>
          <cell r="AS108">
            <v>0</v>
          </cell>
          <cell r="AT108">
            <v>0</v>
          </cell>
          <cell r="AU108">
            <v>0</v>
          </cell>
          <cell r="AV108">
            <v>0</v>
          </cell>
          <cell r="AW108">
            <v>0</v>
          </cell>
          <cell r="AX108">
            <v>0</v>
          </cell>
          <cell r="AY108">
            <v>0</v>
          </cell>
          <cell r="AZ108">
            <v>0</v>
          </cell>
          <cell r="BB108">
            <v>0</v>
          </cell>
          <cell r="BD108">
            <v>0</v>
          </cell>
          <cell r="BE108">
            <v>0</v>
          </cell>
          <cell r="BF108">
            <v>0</v>
          </cell>
          <cell r="BG108">
            <v>0</v>
          </cell>
          <cell r="BH108">
            <v>0</v>
          </cell>
          <cell r="BI108">
            <v>0</v>
          </cell>
          <cell r="BJ108">
            <v>0</v>
          </cell>
          <cell r="BK108">
            <v>0</v>
          </cell>
          <cell r="BL108">
            <v>0</v>
          </cell>
          <cell r="BM108">
            <v>0</v>
          </cell>
          <cell r="BO108">
            <v>0</v>
          </cell>
          <cell r="BQ108">
            <v>0</v>
          </cell>
          <cell r="BR108">
            <v>0</v>
          </cell>
          <cell r="BS108">
            <v>0</v>
          </cell>
          <cell r="BT108">
            <v>0</v>
          </cell>
          <cell r="BU108">
            <v>0</v>
          </cell>
          <cell r="BV108">
            <v>0</v>
          </cell>
          <cell r="BW108">
            <v>0</v>
          </cell>
          <cell r="BX108">
            <v>0</v>
          </cell>
          <cell r="BY108">
            <v>0</v>
          </cell>
          <cell r="BZ108">
            <v>0</v>
          </cell>
          <cell r="CB108">
            <v>0</v>
          </cell>
          <cell r="CD108">
            <v>0</v>
          </cell>
          <cell r="CE108">
            <v>0</v>
          </cell>
          <cell r="CF108">
            <v>0</v>
          </cell>
          <cell r="CG108">
            <v>0</v>
          </cell>
          <cell r="CH108">
            <v>0</v>
          </cell>
          <cell r="CI108">
            <v>0</v>
          </cell>
          <cell r="CJ108">
            <v>0</v>
          </cell>
          <cell r="CK108">
            <v>0</v>
          </cell>
          <cell r="CL108">
            <v>0</v>
          </cell>
          <cell r="CM108">
            <v>0</v>
          </cell>
          <cell r="CO108">
            <v>0</v>
          </cell>
          <cell r="CQ108">
            <v>0</v>
          </cell>
          <cell r="CR108">
            <v>0</v>
          </cell>
          <cell r="CS108">
            <v>0</v>
          </cell>
          <cell r="CT108">
            <v>0</v>
          </cell>
          <cell r="CU108">
            <v>0</v>
          </cell>
          <cell r="CV108">
            <v>0</v>
          </cell>
          <cell r="CW108">
            <v>0</v>
          </cell>
          <cell r="CX108">
            <v>0</v>
          </cell>
          <cell r="CY108">
            <v>0</v>
          </cell>
          <cell r="CZ108">
            <v>0</v>
          </cell>
          <cell r="DB108">
            <v>0</v>
          </cell>
          <cell r="DD108">
            <v>0</v>
          </cell>
          <cell r="DE108">
            <v>0</v>
          </cell>
          <cell r="DF108">
            <v>0</v>
          </cell>
          <cell r="DG108">
            <v>0</v>
          </cell>
          <cell r="DH108">
            <v>0</v>
          </cell>
          <cell r="DI108">
            <v>0</v>
          </cell>
          <cell r="DJ108">
            <v>0</v>
          </cell>
          <cell r="DK108">
            <v>0</v>
          </cell>
          <cell r="DL108">
            <v>0</v>
          </cell>
          <cell r="DM108">
            <v>0</v>
          </cell>
          <cell r="DO108">
            <v>0</v>
          </cell>
          <cell r="DQ108">
            <v>0</v>
          </cell>
          <cell r="DR108">
            <v>0</v>
          </cell>
          <cell r="DS108">
            <v>0</v>
          </cell>
          <cell r="DT108">
            <v>0</v>
          </cell>
          <cell r="DU108">
            <v>0</v>
          </cell>
          <cell r="DV108">
            <v>0</v>
          </cell>
          <cell r="DW108">
            <v>0</v>
          </cell>
          <cell r="DX108">
            <v>0</v>
          </cell>
          <cell r="DY108">
            <v>0</v>
          </cell>
          <cell r="DZ108">
            <v>0</v>
          </cell>
          <cell r="EB108">
            <v>0</v>
          </cell>
          <cell r="ED108">
            <v>0</v>
          </cell>
          <cell r="EE108">
            <v>0</v>
          </cell>
          <cell r="EF108">
            <v>0</v>
          </cell>
          <cell r="EG108">
            <v>0</v>
          </cell>
          <cell r="EH108">
            <v>0</v>
          </cell>
          <cell r="EI108">
            <v>0</v>
          </cell>
          <cell r="EJ108">
            <v>0</v>
          </cell>
          <cell r="EK108">
            <v>0</v>
          </cell>
          <cell r="EL108">
            <v>0</v>
          </cell>
          <cell r="EM108">
            <v>0</v>
          </cell>
          <cell r="EN108">
            <v>0</v>
          </cell>
          <cell r="EO108">
            <v>49441.420450375379</v>
          </cell>
          <cell r="EP108">
            <v>3844535</v>
          </cell>
          <cell r="EQ108">
            <v>3844535</v>
          </cell>
          <cell r="ER108">
            <v>21.253935660506507</v>
          </cell>
          <cell r="ES108">
            <v>21.253935660506507</v>
          </cell>
          <cell r="ET108" t="str">
            <v>Pre-let to Superdrug Stores Ltd on a 25 years from 2 January 2007.  FRI lease with 5 yearly rent reviews.</v>
          </cell>
          <cell r="EU108" t="str">
            <v>Indemnified rent for Superdrug Stores PLC for an amount of €5,670,405.</v>
          </cell>
          <cell r="EW108" t="str">
            <v>Warehouse</v>
          </cell>
          <cell r="EX108">
            <v>47372.005154260863</v>
          </cell>
          <cell r="EY108">
            <v>75.347369999999998</v>
          </cell>
          <cell r="EZ108">
            <v>3569356.0000000005</v>
          </cell>
          <cell r="FB108" t="str">
            <v>Office</v>
          </cell>
          <cell r="FC108">
            <v>2069.415296114516</v>
          </cell>
          <cell r="FD108">
            <v>75.347369999999998</v>
          </cell>
          <cell r="FE108">
            <v>155925</v>
          </cell>
          <cell r="FG108">
            <v>0</v>
          </cell>
          <cell r="FJ108">
            <v>0</v>
          </cell>
          <cell r="FL108">
            <v>0</v>
          </cell>
          <cell r="FO108">
            <v>0</v>
          </cell>
          <cell r="FQ108">
            <v>0</v>
          </cell>
          <cell r="FT108">
            <v>0</v>
          </cell>
          <cell r="FV108">
            <v>49441.420450375379</v>
          </cell>
          <cell r="FW108">
            <v>75.347369999999998</v>
          </cell>
          <cell r="FX108">
            <v>3725281</v>
          </cell>
          <cell r="FY108">
            <v>3725281</v>
          </cell>
          <cell r="FZ108">
            <v>-3.1019095937480087E-2</v>
          </cell>
          <cell r="GB108">
            <v>0</v>
          </cell>
          <cell r="GC108">
            <v>0</v>
          </cell>
          <cell r="GD108">
            <v>0</v>
          </cell>
          <cell r="GE108">
            <v>0</v>
          </cell>
          <cell r="GF108">
            <v>0</v>
          </cell>
          <cell r="GG108">
            <v>0</v>
          </cell>
          <cell r="GH108">
            <v>0</v>
          </cell>
          <cell r="GI108">
            <v>0</v>
          </cell>
          <cell r="GJ108">
            <v>0</v>
          </cell>
          <cell r="GK108">
            <v>0</v>
          </cell>
          <cell r="GL108">
            <v>0</v>
          </cell>
          <cell r="GM108">
            <v>0</v>
          </cell>
          <cell r="GN108">
            <v>0</v>
          </cell>
          <cell r="GO108">
            <v>0</v>
          </cell>
          <cell r="GP108">
            <v>0</v>
          </cell>
          <cell r="GR108">
            <v>40359</v>
          </cell>
          <cell r="GS108">
            <v>3844535</v>
          </cell>
          <cell r="GT108">
            <v>3844535</v>
          </cell>
          <cell r="GU108">
            <v>3725281</v>
          </cell>
          <cell r="GV108">
            <v>6.2566000000000006</v>
          </cell>
          <cell r="GW108">
            <v>6.0625</v>
          </cell>
          <cell r="GX108">
            <v>6.7522000000000002</v>
          </cell>
          <cell r="GY108">
            <v>61450000</v>
          </cell>
          <cell r="GZ108">
            <v>5.7625000000000003E-2</v>
          </cell>
          <cell r="HA108">
            <v>58100000</v>
          </cell>
          <cell r="HC108">
            <v>40451</v>
          </cell>
          <cell r="HD108">
            <v>3844535</v>
          </cell>
          <cell r="HE108">
            <v>3844535</v>
          </cell>
          <cell r="HF108">
            <v>3725281</v>
          </cell>
          <cell r="HG108">
            <v>6.2566000000000006</v>
          </cell>
          <cell r="HH108">
            <v>6.0625</v>
          </cell>
          <cell r="HI108">
            <v>6.7608000000000006</v>
          </cell>
          <cell r="HJ108">
            <v>61450000</v>
          </cell>
          <cell r="HK108">
            <v>5.7625000000000003E-2</v>
          </cell>
          <cell r="HL108">
            <v>58100000</v>
          </cell>
          <cell r="HN108">
            <v>25000000</v>
          </cell>
          <cell r="HO108">
            <v>267.60864911153931</v>
          </cell>
          <cell r="HP108">
            <v>36450000</v>
          </cell>
          <cell r="HQ108">
            <v>39263</v>
          </cell>
          <cell r="HR108" t="str">
            <v>A modern logistics warehouse fully let to Superdrug for a further 21.25 years.  No change since Q2 2010.</v>
          </cell>
          <cell r="HT108" t="str">
            <v>photoDunstable1.jpg</v>
          </cell>
          <cell r="HU108" t="str">
            <v>.jpg</v>
          </cell>
          <cell r="HV108" t="str">
            <v>Dunstable1</v>
          </cell>
          <cell r="HW108" t="str">
            <v>planDunstable.jpg</v>
          </cell>
          <cell r="HX108" t="str">
            <v>.jpg</v>
          </cell>
          <cell r="HY108" t="str">
            <v>Dunstable</v>
          </cell>
          <cell r="IA108">
            <v>66840000</v>
          </cell>
          <cell r="IB108">
            <v>66840000</v>
          </cell>
          <cell r="IC108">
            <v>50750000</v>
          </cell>
          <cell r="ID108">
            <v>50750000</v>
          </cell>
          <cell r="IE108">
            <v>50750000</v>
          </cell>
          <cell r="IF108">
            <v>61450000</v>
          </cell>
        </row>
        <row r="109">
          <cell r="A109">
            <v>89</v>
          </cell>
          <cell r="B109" t="str">
            <v>89, United Kingdom, Dunstable Dist.Ctr. #2</v>
          </cell>
          <cell r="C109" t="str">
            <v>bed00102</v>
          </cell>
          <cell r="D109" t="str">
            <v>Dunstable Dist.Ctr. #2</v>
          </cell>
          <cell r="E109" t="str">
            <v>Unit 2</v>
          </cell>
          <cell r="F109" t="str">
            <v>Dunstable</v>
          </cell>
          <cell r="G109" t="str">
            <v>LU5 4SE</v>
          </cell>
          <cell r="H109" t="str">
            <v>United Kingdom</v>
          </cell>
          <cell r="I109" t="str">
            <v>uk203</v>
          </cell>
          <cell r="J109" t="str">
            <v>Prologis UK CCIII Sarl</v>
          </cell>
          <cell r="K109" t="str">
            <v xml:space="preserve">A modern logistics warehouse constructed in 2007 and accommodating a total area of 22,368 sq m.   The warehouse is of steel framed construction with insulated metal clad elevations and roof which also incorporates transluscent panels.  The warehouse has a concrete floor (50kn per sqm loading capacity) is fully sprinklered and has halogen lamp lighting.  The eaves height is 12m and there are 21 loading doors plus 3 level access doors.  </v>
          </cell>
          <cell r="L109">
            <v>2006</v>
          </cell>
          <cell r="M109">
            <v>25</v>
          </cell>
          <cell r="N109">
            <v>894.74921287896314</v>
          </cell>
          <cell r="O109">
            <v>12</v>
          </cell>
          <cell r="P109" t="str">
            <v>No</v>
          </cell>
          <cell r="Q109" t="str">
            <v>Freehold</v>
          </cell>
          <cell r="R109">
            <v>0</v>
          </cell>
          <cell r="S109">
            <v>39497</v>
          </cell>
          <cell r="T109">
            <v>0.56633998333985058</v>
          </cell>
          <cell r="V109" t="str">
            <v>ProLogis Park is located in Dunstable which is a small town within the county of Bedfordshire, 5 miles to the west of Luton and 36 miles to the north of London.  The property is just 1.5 miles from junction 11 of the M1 with motorway via the A505 dual carriageway.  The M1 provides an immediate link to the national motorway network and offers direct access to both the M25 to the south and M6 to the north. It is also within close proximity to London Luton Airport and Luton’s two mainline train stations.</v>
          </cell>
          <cell r="W109" t="str">
            <v>A modern logistics warehouse.   ProLogis Park is located in Dunstable which is a small town within the county of Bedfordshire, 5 miles to the west of Luton and 36 miles to the north of London.  The property is just 1.5 miles from junction 11 of the M1 with motorway via the A505 dual carriageway.  The M1 provides an immediate link to the national motorway network and offers direct access to both the M25 to the south and M6 to the north. It is also within close proximity to London Luton Airport and Luton’s two mainline train stations.</v>
          </cell>
          <cell r="Y109" t="str">
            <v>Pounds</v>
          </cell>
          <cell r="Z109" t="str">
            <v>£</v>
          </cell>
          <cell r="AA109" t="str">
            <v>Land &amp; Buildings</v>
          </cell>
          <cell r="AB109" t="str">
            <v>Cinram Logistics UK Ltd</v>
          </cell>
          <cell r="AC109" t="str">
            <v>Wholesale/Distributor</v>
          </cell>
          <cell r="AD109">
            <v>22368.730321974079</v>
          </cell>
          <cell r="AE109">
            <v>39142</v>
          </cell>
          <cell r="AF109">
            <v>41060</v>
          </cell>
          <cell r="AG109">
            <v>41060</v>
          </cell>
          <cell r="AH109">
            <v>1.6673511293634498</v>
          </cell>
          <cell r="AI109">
            <v>1.6673511293634498</v>
          </cell>
          <cell r="AJ109">
            <v>1772144.48</v>
          </cell>
          <cell r="AK109">
            <v>79.224187269096873</v>
          </cell>
          <cell r="AL109">
            <v>0</v>
          </cell>
          <cell r="AM109">
            <v>214248.52</v>
          </cell>
          <cell r="AO109">
            <v>0</v>
          </cell>
          <cell r="AQ109">
            <v>0</v>
          </cell>
          <cell r="AR109">
            <v>0</v>
          </cell>
          <cell r="AS109">
            <v>0</v>
          </cell>
          <cell r="AT109">
            <v>0</v>
          </cell>
          <cell r="AU109">
            <v>0</v>
          </cell>
          <cell r="AV109">
            <v>0</v>
          </cell>
          <cell r="AW109">
            <v>0</v>
          </cell>
          <cell r="AX109">
            <v>0</v>
          </cell>
          <cell r="AY109">
            <v>0</v>
          </cell>
          <cell r="AZ109">
            <v>0</v>
          </cell>
          <cell r="BB109">
            <v>0</v>
          </cell>
          <cell r="BD109">
            <v>0</v>
          </cell>
          <cell r="BE109">
            <v>0</v>
          </cell>
          <cell r="BF109">
            <v>0</v>
          </cell>
          <cell r="BG109">
            <v>0</v>
          </cell>
          <cell r="BH109">
            <v>0</v>
          </cell>
          <cell r="BI109">
            <v>0</v>
          </cell>
          <cell r="BJ109">
            <v>0</v>
          </cell>
          <cell r="BK109">
            <v>0</v>
          </cell>
          <cell r="BL109">
            <v>0</v>
          </cell>
          <cell r="BM109">
            <v>0</v>
          </cell>
          <cell r="BO109">
            <v>0</v>
          </cell>
          <cell r="BQ109">
            <v>0</v>
          </cell>
          <cell r="BR109">
            <v>0</v>
          </cell>
          <cell r="BS109">
            <v>0</v>
          </cell>
          <cell r="BT109">
            <v>0</v>
          </cell>
          <cell r="BU109">
            <v>0</v>
          </cell>
          <cell r="BV109">
            <v>0</v>
          </cell>
          <cell r="BW109">
            <v>0</v>
          </cell>
          <cell r="BX109">
            <v>0</v>
          </cell>
          <cell r="BY109">
            <v>0</v>
          </cell>
          <cell r="BZ109">
            <v>0</v>
          </cell>
          <cell r="CB109">
            <v>0</v>
          </cell>
          <cell r="CD109">
            <v>0</v>
          </cell>
          <cell r="CE109">
            <v>0</v>
          </cell>
          <cell r="CF109">
            <v>0</v>
          </cell>
          <cell r="CG109">
            <v>0</v>
          </cell>
          <cell r="CH109">
            <v>0</v>
          </cell>
          <cell r="CI109">
            <v>0</v>
          </cell>
          <cell r="CJ109">
            <v>0</v>
          </cell>
          <cell r="CK109">
            <v>0</v>
          </cell>
          <cell r="CL109">
            <v>0</v>
          </cell>
          <cell r="CM109">
            <v>0</v>
          </cell>
          <cell r="CO109">
            <v>0</v>
          </cell>
          <cell r="CQ109">
            <v>0</v>
          </cell>
          <cell r="CR109">
            <v>0</v>
          </cell>
          <cell r="CS109">
            <v>0</v>
          </cell>
          <cell r="CT109">
            <v>0</v>
          </cell>
          <cell r="CU109">
            <v>0</v>
          </cell>
          <cell r="CV109">
            <v>0</v>
          </cell>
          <cell r="CW109">
            <v>0</v>
          </cell>
          <cell r="CX109">
            <v>0</v>
          </cell>
          <cell r="CY109">
            <v>0</v>
          </cell>
          <cell r="CZ109">
            <v>0</v>
          </cell>
          <cell r="DB109">
            <v>0</v>
          </cell>
          <cell r="DD109">
            <v>0</v>
          </cell>
          <cell r="DE109">
            <v>0</v>
          </cell>
          <cell r="DF109">
            <v>0</v>
          </cell>
          <cell r="DG109">
            <v>0</v>
          </cell>
          <cell r="DH109">
            <v>0</v>
          </cell>
          <cell r="DI109">
            <v>0</v>
          </cell>
          <cell r="DJ109">
            <v>0</v>
          </cell>
          <cell r="DK109">
            <v>0</v>
          </cell>
          <cell r="DL109">
            <v>0</v>
          </cell>
          <cell r="DM109">
            <v>0</v>
          </cell>
          <cell r="DO109">
            <v>0</v>
          </cell>
          <cell r="DQ109">
            <v>0</v>
          </cell>
          <cell r="DR109">
            <v>0</v>
          </cell>
          <cell r="DS109">
            <v>0</v>
          </cell>
          <cell r="DT109">
            <v>0</v>
          </cell>
          <cell r="DU109">
            <v>0</v>
          </cell>
          <cell r="DV109">
            <v>0</v>
          </cell>
          <cell r="DW109">
            <v>0</v>
          </cell>
          <cell r="DX109">
            <v>0</v>
          </cell>
          <cell r="DY109">
            <v>0</v>
          </cell>
          <cell r="DZ109">
            <v>0</v>
          </cell>
          <cell r="EB109">
            <v>0</v>
          </cell>
          <cell r="ED109">
            <v>0</v>
          </cell>
          <cell r="EE109">
            <v>0</v>
          </cell>
          <cell r="EF109">
            <v>0</v>
          </cell>
          <cell r="EG109">
            <v>0</v>
          </cell>
          <cell r="EH109">
            <v>0</v>
          </cell>
          <cell r="EI109">
            <v>0</v>
          </cell>
          <cell r="EJ109">
            <v>0</v>
          </cell>
          <cell r="EK109">
            <v>0</v>
          </cell>
          <cell r="EL109">
            <v>0</v>
          </cell>
          <cell r="EM109">
            <v>0</v>
          </cell>
          <cell r="EN109">
            <v>0</v>
          </cell>
          <cell r="EO109">
            <v>22368.730321974079</v>
          </cell>
          <cell r="EP109">
            <v>1986393</v>
          </cell>
          <cell r="EQ109">
            <v>1986393</v>
          </cell>
          <cell r="ER109">
            <v>1.6673511293634498</v>
          </cell>
          <cell r="ES109">
            <v>1.6673511293634498</v>
          </cell>
          <cell r="ET109" t="str">
            <v>Let to Cinram on a 5 year and 3 month from 1 March 2007.  FRI lease.</v>
          </cell>
          <cell r="EU109" t="str">
            <v>Indemnified rent for Cinram Logistics UK Limited for an amount of €2,929,783.</v>
          </cell>
          <cell r="EW109" t="str">
            <v>Warehouse</v>
          </cell>
          <cell r="EX109">
            <v>21076.356082501621</v>
          </cell>
          <cell r="EY109">
            <v>72.656392499999995</v>
          </cell>
          <cell r="EZ109">
            <v>1531332</v>
          </cell>
          <cell r="FB109" t="str">
            <v>Office</v>
          </cell>
          <cell r="FC109">
            <v>1292.3742394724595</v>
          </cell>
          <cell r="FD109">
            <v>72.656392499999995</v>
          </cell>
          <cell r="FE109">
            <v>93899.25</v>
          </cell>
          <cell r="FG109">
            <v>0</v>
          </cell>
          <cell r="FJ109">
            <v>0</v>
          </cell>
          <cell r="FL109">
            <v>0</v>
          </cell>
          <cell r="FO109">
            <v>0</v>
          </cell>
          <cell r="FQ109">
            <v>0</v>
          </cell>
          <cell r="FT109">
            <v>0</v>
          </cell>
          <cell r="FV109">
            <v>22368.730321974079</v>
          </cell>
          <cell r="FW109">
            <v>72.656381323683931</v>
          </cell>
          <cell r="FX109">
            <v>1625231</v>
          </cell>
          <cell r="FY109">
            <v>1625231</v>
          </cell>
          <cell r="FZ109">
            <v>-0.18181799875452642</v>
          </cell>
          <cell r="GB109">
            <v>0</v>
          </cell>
          <cell r="GC109">
            <v>0</v>
          </cell>
          <cell r="GD109">
            <v>0</v>
          </cell>
          <cell r="GE109">
            <v>0</v>
          </cell>
          <cell r="GF109">
            <v>0</v>
          </cell>
          <cell r="GG109">
            <v>0</v>
          </cell>
          <cell r="GH109">
            <v>0</v>
          </cell>
          <cell r="GI109">
            <v>0</v>
          </cell>
          <cell r="GJ109">
            <v>0</v>
          </cell>
          <cell r="GK109">
            <v>0</v>
          </cell>
          <cell r="GL109">
            <v>0</v>
          </cell>
          <cell r="GM109">
            <v>0</v>
          </cell>
          <cell r="GN109">
            <v>0</v>
          </cell>
          <cell r="GO109">
            <v>0</v>
          </cell>
          <cell r="GP109">
            <v>0</v>
          </cell>
          <cell r="GR109">
            <v>40359</v>
          </cell>
          <cell r="GS109">
            <v>1986393</v>
          </cell>
          <cell r="GT109">
            <v>1986393</v>
          </cell>
          <cell r="GU109">
            <v>1685425</v>
          </cell>
          <cell r="GV109">
            <v>11.7385</v>
          </cell>
          <cell r="GW109">
            <v>9.9600000000000009</v>
          </cell>
          <cell r="GX109">
            <v>8.7972999999999999</v>
          </cell>
          <cell r="GY109">
            <v>16920000</v>
          </cell>
          <cell r="GZ109">
            <v>5.7625000000000003E-2</v>
          </cell>
          <cell r="HA109">
            <v>16000000</v>
          </cell>
          <cell r="HC109">
            <v>40451</v>
          </cell>
          <cell r="HD109">
            <v>1986393</v>
          </cell>
          <cell r="HE109">
            <v>1986393</v>
          </cell>
          <cell r="HF109">
            <v>1625231</v>
          </cell>
          <cell r="HG109">
            <v>11.7385</v>
          </cell>
          <cell r="HH109">
            <v>9.6042000000000005</v>
          </cell>
          <cell r="HI109">
            <v>8.5006000000000004</v>
          </cell>
          <cell r="HJ109">
            <v>16920000</v>
          </cell>
          <cell r="HK109">
            <v>5.7625000000000003E-2</v>
          </cell>
          <cell r="HL109">
            <v>16000000</v>
          </cell>
          <cell r="HN109">
            <v>11000000</v>
          </cell>
          <cell r="HO109">
            <v>278.50216472137123</v>
          </cell>
          <cell r="HP109">
            <v>5920000</v>
          </cell>
          <cell r="HQ109">
            <v>39263</v>
          </cell>
          <cell r="HR109" t="str">
            <v>A logistics warehouse fully let to Cinram for a further 1.67 years.  Significantly over rented.  18 month expiry void.  No change since Q2 2010.</v>
          </cell>
          <cell r="HT109" t="str">
            <v>photoDunstable2.jpg</v>
          </cell>
          <cell r="HU109" t="str">
            <v>.jpg</v>
          </cell>
          <cell r="HV109" t="str">
            <v>Dunstable2</v>
          </cell>
          <cell r="HW109" t="str">
            <v>planDunstable.jpg</v>
          </cell>
          <cell r="HX109" t="str">
            <v>.jpg</v>
          </cell>
          <cell r="HY109" t="str">
            <v>Dunstable</v>
          </cell>
          <cell r="IA109">
            <v>26120000</v>
          </cell>
          <cell r="IB109">
            <v>26120000</v>
          </cell>
          <cell r="IC109">
            <v>18610000</v>
          </cell>
          <cell r="ID109">
            <v>18610000</v>
          </cell>
          <cell r="IE109">
            <v>18610000</v>
          </cell>
          <cell r="IF109">
            <v>16920000</v>
          </cell>
        </row>
        <row r="110">
          <cell r="A110">
            <v>90</v>
          </cell>
          <cell r="B110" t="str">
            <v>90, United Kingdom, Glasshoughton Dist.Ctr. #1</v>
          </cell>
          <cell r="C110" t="str">
            <v>gla00101</v>
          </cell>
          <cell r="D110" t="str">
            <v>Glasshoughton Dist.Ctr. #1</v>
          </cell>
          <cell r="E110" t="str">
            <v>Glasshoughton</v>
          </cell>
          <cell r="F110" t="str">
            <v>Castleford</v>
          </cell>
          <cell r="G110" t="str">
            <v>WF10</v>
          </cell>
          <cell r="H110" t="str">
            <v>United Kingdom</v>
          </cell>
          <cell r="I110" t="str">
            <v>uk254</v>
          </cell>
          <cell r="J110" t="str">
            <v>ProLogis UK CCLIV Sarl</v>
          </cell>
          <cell r="K110" t="str">
            <v>A modern single storey logistics warehouse with high office content (circa 22.5%) in the form of a 4 storey office block adjoining the front of the property and further 2 storey offices within the main warehouse.  The property is constructed to a high standard and is of steel portal framed construction with fully composite panel cladding to the warehouse elevations and granite and glazed façade to the office frontage.  The property benefits from 15 dock level loading bays. The warehouse has a minimum eaves height of 12.45m.</v>
          </cell>
          <cell r="L110">
            <v>2008</v>
          </cell>
          <cell r="M110">
            <v>17</v>
          </cell>
          <cell r="N110">
            <v>1432.6469055335076</v>
          </cell>
          <cell r="O110">
            <v>12.35</v>
          </cell>
          <cell r="P110" t="str">
            <v>Yes</v>
          </cell>
          <cell r="Q110" t="str">
            <v>Leasehold</v>
          </cell>
          <cell r="R110" t="str">
            <v>Ground lease for a term of 125 years expiring 19 November 2132 at a current ground rent of £1 per annum.</v>
          </cell>
          <cell r="S110">
            <v>39457</v>
          </cell>
          <cell r="T110">
            <v>0.61725416007475553</v>
          </cell>
          <cell r="V110" t="str">
            <v>Located in Glasshoughton adjacent to the town of Castleford, just off Junction 32 of the M62 Motorway.  It is approximately 24 km (15 miles) to the south east of Leeds and approximately 16 km (10 miles) to the east of Wakefield.  The property is situated on Whistler Drive and is bound to the North by undeveloped land, to the East by the adjoining industrial / distribution unit, to the South by an area of land beyond which is the M62 Motorway.</v>
          </cell>
          <cell r="W110" t="str">
            <v>A modern single storey logistics warehouse located in Glasshoughton adjacent to the town of Castleford, just off Junction 32 of the M62 Motorway.  It is approximately 24 km (15 miles) to the south east of Leeds and approximately 16 km (10 miles) to the east of Wakefield.  The property is situated on Whistler Drive and is bound to the North by undeveloped land, to the East by the adjoining industrial / distribution unit, to the South by an area of land beyond which is the M62 Motorway.</v>
          </cell>
          <cell r="Y110" t="str">
            <v>Pounds</v>
          </cell>
          <cell r="Z110" t="str">
            <v>£</v>
          </cell>
          <cell r="AA110" t="str">
            <v>Land &amp; Buildings</v>
          </cell>
          <cell r="AB110" t="str">
            <v>Teva UK Ltd</v>
          </cell>
          <cell r="AC110" t="str">
            <v>Pharmaceuticals</v>
          </cell>
          <cell r="AD110">
            <v>24354.997394069629</v>
          </cell>
          <cell r="AE110">
            <v>39794</v>
          </cell>
          <cell r="AF110">
            <v>47098</v>
          </cell>
          <cell r="AG110">
            <v>47098</v>
          </cell>
          <cell r="AH110">
            <v>18.198494182067076</v>
          </cell>
          <cell r="AI110">
            <v>18.198494182067076</v>
          </cell>
          <cell r="AJ110">
            <v>1701386</v>
          </cell>
          <cell r="AK110">
            <v>69.857777952966757</v>
          </cell>
          <cell r="AL110">
            <v>0</v>
          </cell>
          <cell r="AM110">
            <v>0</v>
          </cell>
          <cell r="AO110">
            <v>0</v>
          </cell>
          <cell r="AQ110">
            <v>0</v>
          </cell>
          <cell r="AR110">
            <v>0</v>
          </cell>
          <cell r="AS110">
            <v>0</v>
          </cell>
          <cell r="AT110">
            <v>0</v>
          </cell>
          <cell r="AU110">
            <v>0</v>
          </cell>
          <cell r="AV110">
            <v>0</v>
          </cell>
          <cell r="AW110">
            <v>0</v>
          </cell>
          <cell r="AX110">
            <v>0</v>
          </cell>
          <cell r="AY110">
            <v>0</v>
          </cell>
          <cell r="AZ110">
            <v>0</v>
          </cell>
          <cell r="BB110">
            <v>0</v>
          </cell>
          <cell r="BD110">
            <v>0</v>
          </cell>
          <cell r="BE110">
            <v>0</v>
          </cell>
          <cell r="BF110">
            <v>0</v>
          </cell>
          <cell r="BG110">
            <v>0</v>
          </cell>
          <cell r="BH110">
            <v>0</v>
          </cell>
          <cell r="BI110">
            <v>0</v>
          </cell>
          <cell r="BJ110">
            <v>0</v>
          </cell>
          <cell r="BK110">
            <v>0</v>
          </cell>
          <cell r="BL110">
            <v>0</v>
          </cell>
          <cell r="BM110">
            <v>0</v>
          </cell>
          <cell r="BO110">
            <v>0</v>
          </cell>
          <cell r="BQ110">
            <v>0</v>
          </cell>
          <cell r="BR110">
            <v>0</v>
          </cell>
          <cell r="BS110">
            <v>0</v>
          </cell>
          <cell r="BT110">
            <v>0</v>
          </cell>
          <cell r="BU110">
            <v>0</v>
          </cell>
          <cell r="BV110">
            <v>0</v>
          </cell>
          <cell r="BW110">
            <v>0</v>
          </cell>
          <cell r="BX110">
            <v>0</v>
          </cell>
          <cell r="BY110">
            <v>0</v>
          </cell>
          <cell r="BZ110">
            <v>0</v>
          </cell>
          <cell r="CB110">
            <v>0</v>
          </cell>
          <cell r="CD110">
            <v>0</v>
          </cell>
          <cell r="CE110">
            <v>0</v>
          </cell>
          <cell r="CF110">
            <v>0</v>
          </cell>
          <cell r="CG110">
            <v>0</v>
          </cell>
          <cell r="CH110">
            <v>0</v>
          </cell>
          <cell r="CI110">
            <v>0</v>
          </cell>
          <cell r="CJ110">
            <v>0</v>
          </cell>
          <cell r="CK110">
            <v>0</v>
          </cell>
          <cell r="CL110">
            <v>0</v>
          </cell>
          <cell r="CM110">
            <v>0</v>
          </cell>
          <cell r="CO110">
            <v>0</v>
          </cell>
          <cell r="CQ110">
            <v>0</v>
          </cell>
          <cell r="CR110">
            <v>0</v>
          </cell>
          <cell r="CS110">
            <v>0</v>
          </cell>
          <cell r="CT110">
            <v>0</v>
          </cell>
          <cell r="CU110">
            <v>0</v>
          </cell>
          <cell r="CV110">
            <v>0</v>
          </cell>
          <cell r="CW110">
            <v>0</v>
          </cell>
          <cell r="CX110">
            <v>0</v>
          </cell>
          <cell r="CY110">
            <v>0</v>
          </cell>
          <cell r="CZ110">
            <v>0</v>
          </cell>
          <cell r="DB110">
            <v>0</v>
          </cell>
          <cell r="DD110">
            <v>0</v>
          </cell>
          <cell r="DE110">
            <v>0</v>
          </cell>
          <cell r="DF110">
            <v>0</v>
          </cell>
          <cell r="DG110">
            <v>0</v>
          </cell>
          <cell r="DH110">
            <v>0</v>
          </cell>
          <cell r="DI110">
            <v>0</v>
          </cell>
          <cell r="DJ110">
            <v>0</v>
          </cell>
          <cell r="DK110">
            <v>0</v>
          </cell>
          <cell r="DL110">
            <v>0</v>
          </cell>
          <cell r="DM110">
            <v>0</v>
          </cell>
          <cell r="DO110">
            <v>0</v>
          </cell>
          <cell r="DQ110">
            <v>0</v>
          </cell>
          <cell r="DR110">
            <v>0</v>
          </cell>
          <cell r="DS110">
            <v>0</v>
          </cell>
          <cell r="DT110">
            <v>0</v>
          </cell>
          <cell r="DU110">
            <v>0</v>
          </cell>
          <cell r="DV110">
            <v>0</v>
          </cell>
          <cell r="DW110">
            <v>0</v>
          </cell>
          <cell r="DX110">
            <v>0</v>
          </cell>
          <cell r="DY110">
            <v>0</v>
          </cell>
          <cell r="DZ110">
            <v>0</v>
          </cell>
          <cell r="EB110">
            <v>0</v>
          </cell>
          <cell r="ED110">
            <v>0</v>
          </cell>
          <cell r="EE110">
            <v>0</v>
          </cell>
          <cell r="EF110">
            <v>0</v>
          </cell>
          <cell r="EG110">
            <v>0</v>
          </cell>
          <cell r="EH110">
            <v>0</v>
          </cell>
          <cell r="EI110">
            <v>0</v>
          </cell>
          <cell r="EJ110">
            <v>0</v>
          </cell>
          <cell r="EK110">
            <v>0</v>
          </cell>
          <cell r="EL110">
            <v>0</v>
          </cell>
          <cell r="EM110">
            <v>0</v>
          </cell>
          <cell r="EN110">
            <v>0</v>
          </cell>
          <cell r="EO110">
            <v>24354.997394069629</v>
          </cell>
          <cell r="EP110">
            <v>1701386</v>
          </cell>
          <cell r="EQ110">
            <v>1701386</v>
          </cell>
          <cell r="ER110">
            <v>18.198494182067076</v>
          </cell>
          <cell r="ES110">
            <v>18.198494182067076</v>
          </cell>
          <cell r="ET110" t="str">
            <v>Let to Teva UK Limited for a term of 20 years from 12 December 2008.  Full repairing and insuring lease terms with the rent to be reviewed every 5 years to annual RPI increases.</v>
          </cell>
          <cell r="EU110">
            <v>0</v>
          </cell>
          <cell r="EW110" t="str">
            <v>Warehouse</v>
          </cell>
          <cell r="EX110">
            <v>24354.997394069629</v>
          </cell>
          <cell r="EY110">
            <v>48.437594999999995</v>
          </cell>
          <cell r="EZ110">
            <v>1179697.5</v>
          </cell>
          <cell r="FB110">
            <v>0</v>
          </cell>
          <cell r="FE110">
            <v>0</v>
          </cell>
          <cell r="FG110">
            <v>0</v>
          </cell>
          <cell r="FJ110">
            <v>0</v>
          </cell>
          <cell r="FL110">
            <v>0</v>
          </cell>
          <cell r="FO110">
            <v>0</v>
          </cell>
          <cell r="FQ110">
            <v>0</v>
          </cell>
          <cell r="FT110">
            <v>0</v>
          </cell>
          <cell r="FV110">
            <v>24354.997394069629</v>
          </cell>
          <cell r="FW110">
            <v>48.437574470332436</v>
          </cell>
          <cell r="FX110">
            <v>1179697</v>
          </cell>
          <cell r="FY110">
            <v>1179697</v>
          </cell>
          <cell r="FZ110">
            <v>-0.30662589206682084</v>
          </cell>
          <cell r="GB110">
            <v>0</v>
          </cell>
          <cell r="GC110">
            <v>0</v>
          </cell>
          <cell r="GD110">
            <v>0</v>
          </cell>
          <cell r="GE110">
            <v>0</v>
          </cell>
          <cell r="GF110">
            <v>0</v>
          </cell>
          <cell r="GG110">
            <v>0</v>
          </cell>
          <cell r="GH110">
            <v>0</v>
          </cell>
          <cell r="GI110">
            <v>0</v>
          </cell>
          <cell r="GJ110">
            <v>0</v>
          </cell>
          <cell r="GK110">
            <v>0</v>
          </cell>
          <cell r="GL110">
            <v>0</v>
          </cell>
          <cell r="GM110">
            <v>0</v>
          </cell>
          <cell r="GN110">
            <v>0</v>
          </cell>
          <cell r="GO110">
            <v>0</v>
          </cell>
          <cell r="GP110">
            <v>0</v>
          </cell>
          <cell r="GR110">
            <v>40359</v>
          </cell>
          <cell r="GS110">
            <v>1701386</v>
          </cell>
          <cell r="GT110">
            <v>1701386</v>
          </cell>
          <cell r="GU110">
            <v>1179697</v>
          </cell>
          <cell r="GV110">
            <v>7.2463000000000006</v>
          </cell>
          <cell r="GW110">
            <v>5.0244</v>
          </cell>
          <cell r="GX110">
            <v>7.8321000000000005</v>
          </cell>
          <cell r="GY110">
            <v>23480000</v>
          </cell>
          <cell r="GZ110">
            <v>5.7625000000000003E-2</v>
          </cell>
          <cell r="HA110">
            <v>22200000</v>
          </cell>
          <cell r="HC110">
            <v>40451</v>
          </cell>
          <cell r="HD110">
            <v>1701386</v>
          </cell>
          <cell r="HE110">
            <v>1701386</v>
          </cell>
          <cell r="HF110">
            <v>1179697</v>
          </cell>
          <cell r="HG110">
            <v>7.2463000000000006</v>
          </cell>
          <cell r="HH110">
            <v>5.0244</v>
          </cell>
          <cell r="HI110">
            <v>7.8449</v>
          </cell>
          <cell r="HJ110">
            <v>23480000</v>
          </cell>
          <cell r="HK110">
            <v>5.7625000000000003E-2</v>
          </cell>
          <cell r="HL110">
            <v>22200000</v>
          </cell>
          <cell r="HN110">
            <v>1950000</v>
          </cell>
          <cell r="HO110">
            <v>49.420888562232307</v>
          </cell>
          <cell r="HP110">
            <v>21530000</v>
          </cell>
          <cell r="HQ110">
            <v>39753</v>
          </cell>
          <cell r="HR110" t="str">
            <v>A fully let logistics warehouse with an unexpired term of 18.2 years however significantly over rented by 30.7%. No change since Q2 2010.</v>
          </cell>
          <cell r="HT110" t="str">
            <v>photoGlasshoughton.jpg</v>
          </cell>
          <cell r="HU110" t="str">
            <v>.jpg</v>
          </cell>
          <cell r="HV110" t="str">
            <v>Glasshoughton</v>
          </cell>
          <cell r="HW110" t="str">
            <v>planGlasshoughton.jpg</v>
          </cell>
          <cell r="HX110" t="str">
            <v>.jpg</v>
          </cell>
          <cell r="HY110" t="str">
            <v>Glasshoughton</v>
          </cell>
          <cell r="IB110">
            <v>22685000</v>
          </cell>
          <cell r="IC110">
            <v>22685000</v>
          </cell>
          <cell r="ID110">
            <v>22685000</v>
          </cell>
          <cell r="IE110">
            <v>22200000</v>
          </cell>
          <cell r="IF110">
            <v>23480000</v>
          </cell>
        </row>
        <row r="111">
          <cell r="A111">
            <v>91</v>
          </cell>
          <cell r="B111" t="str">
            <v>91, United Kingdom, Hayes Dist.Ctr. #1</v>
          </cell>
          <cell r="C111" t="str">
            <v>hea00201</v>
          </cell>
          <cell r="D111" t="str">
            <v>Hayes Dist.Ctr. #1</v>
          </cell>
          <cell r="E111" t="str">
            <v>Stockley Road</v>
          </cell>
          <cell r="F111" t="str">
            <v>Hayes</v>
          </cell>
          <cell r="G111" t="str">
            <v>UB7 9BW</v>
          </cell>
          <cell r="H111" t="str">
            <v>United Kingdom</v>
          </cell>
          <cell r="I111" t="str">
            <v>uk240</v>
          </cell>
          <cell r="J111" t="str">
            <v>ProLogis UK CCXL Sarl</v>
          </cell>
          <cell r="K111" t="str">
            <v>A modern logistics warehouse constructed in 2006 and accommodating a total area of  sq m.  t is of steel portal frame construction built over two large bays with a solid concrete floor throughout. The external elevations are profile metal sheet cladding with light panels in the warehouse roof.</v>
          </cell>
          <cell r="L111">
            <v>2006</v>
          </cell>
          <cell r="M111">
            <v>19</v>
          </cell>
          <cell r="N111">
            <v>275.22771147189769</v>
          </cell>
          <cell r="O111">
            <v>12</v>
          </cell>
          <cell r="P111" t="str">
            <v>Yes</v>
          </cell>
          <cell r="Q111" t="str">
            <v>Freehold</v>
          </cell>
          <cell r="R111">
            <v>0</v>
          </cell>
          <cell r="S111">
            <v>11979</v>
          </cell>
          <cell r="T111">
            <v>0.43654115685500089</v>
          </cell>
          <cell r="V111" t="str">
            <v>ProLogis Park Heathrow, Hayes is approximately 29 km (18 miles) west of Central London. More specifically the subject property is located east of Stockley Road (A408) between the town centres of Hayes and West Drayton approximately 2.6 km (1.6 miles) north of Heathrow Airport. The subject property benefits from a comprehensive network of motorways with junction 4 of the M4 motorway 0.8 km (0.5 miles) to the south and junction 15 of the M25 4 km (2.5 miles) west of the subject property.</v>
          </cell>
          <cell r="W111" t="str">
            <v>A modern logistics warehouse. ProLogis Park Heathrow, Hayes is approximately 29 km (18 miles) west of Central London. More specifically the subject property is located east of Stockley Road (A408) between the town centres of Hayes and West Drayton approximately 2.6 km (1.6 miles) north of Heathrow Airport. The subject property benefits from a comprehensive network of motorways with junction 4 of the M4 motorway 0.8 km (0.5 miles) to the south and junction 15 of the M25 4 km (2.5 miles) west of the subject property.</v>
          </cell>
          <cell r="Y111" t="str">
            <v>Pounds</v>
          </cell>
          <cell r="Z111" t="str">
            <v>£</v>
          </cell>
          <cell r="AA111" t="str">
            <v>Land &amp; Buildings</v>
          </cell>
          <cell r="AB111" t="str">
            <v>Heathrow Airport Limited</v>
          </cell>
          <cell r="AC111" t="str">
            <v>Retail</v>
          </cell>
          <cell r="AD111">
            <v>5229.3265179660557</v>
          </cell>
          <cell r="AE111">
            <v>38908</v>
          </cell>
          <cell r="AF111">
            <v>44386</v>
          </cell>
          <cell r="AG111">
            <v>44386</v>
          </cell>
          <cell r="AH111">
            <v>10.773442847364819</v>
          </cell>
          <cell r="AI111">
            <v>10.773442847364819</v>
          </cell>
          <cell r="AJ111">
            <v>729214</v>
          </cell>
          <cell r="AK111">
            <v>139.44702008847355</v>
          </cell>
          <cell r="AL111">
            <v>0</v>
          </cell>
          <cell r="AM111">
            <v>0</v>
          </cell>
          <cell r="AO111">
            <v>0</v>
          </cell>
          <cell r="AQ111">
            <v>0</v>
          </cell>
          <cell r="AR111">
            <v>0</v>
          </cell>
          <cell r="AS111">
            <v>0</v>
          </cell>
          <cell r="AT111">
            <v>0</v>
          </cell>
          <cell r="AU111">
            <v>0</v>
          </cell>
          <cell r="AV111">
            <v>0</v>
          </cell>
          <cell r="AW111">
            <v>0</v>
          </cell>
          <cell r="AX111">
            <v>0</v>
          </cell>
          <cell r="AY111">
            <v>0</v>
          </cell>
          <cell r="AZ111">
            <v>0</v>
          </cell>
          <cell r="BB111">
            <v>0</v>
          </cell>
          <cell r="BD111">
            <v>0</v>
          </cell>
          <cell r="BE111">
            <v>0</v>
          </cell>
          <cell r="BF111">
            <v>0</v>
          </cell>
          <cell r="BG111">
            <v>0</v>
          </cell>
          <cell r="BH111">
            <v>0</v>
          </cell>
          <cell r="BI111">
            <v>0</v>
          </cell>
          <cell r="BJ111">
            <v>0</v>
          </cell>
          <cell r="BK111">
            <v>0</v>
          </cell>
          <cell r="BL111">
            <v>0</v>
          </cell>
          <cell r="BM111">
            <v>0</v>
          </cell>
          <cell r="BO111">
            <v>0</v>
          </cell>
          <cell r="BQ111">
            <v>0</v>
          </cell>
          <cell r="BR111">
            <v>0</v>
          </cell>
          <cell r="BS111">
            <v>0</v>
          </cell>
          <cell r="BT111">
            <v>0</v>
          </cell>
          <cell r="BU111">
            <v>0</v>
          </cell>
          <cell r="BV111">
            <v>0</v>
          </cell>
          <cell r="BW111">
            <v>0</v>
          </cell>
          <cell r="BX111">
            <v>0</v>
          </cell>
          <cell r="BY111">
            <v>0</v>
          </cell>
          <cell r="BZ111">
            <v>0</v>
          </cell>
          <cell r="CB111">
            <v>0</v>
          </cell>
          <cell r="CD111">
            <v>0</v>
          </cell>
          <cell r="CE111">
            <v>0</v>
          </cell>
          <cell r="CF111">
            <v>0</v>
          </cell>
          <cell r="CG111">
            <v>0</v>
          </cell>
          <cell r="CH111">
            <v>0</v>
          </cell>
          <cell r="CI111">
            <v>0</v>
          </cell>
          <cell r="CJ111">
            <v>0</v>
          </cell>
          <cell r="CK111">
            <v>0</v>
          </cell>
          <cell r="CL111">
            <v>0</v>
          </cell>
          <cell r="CM111">
            <v>0</v>
          </cell>
          <cell r="CO111">
            <v>0</v>
          </cell>
          <cell r="CQ111">
            <v>0</v>
          </cell>
          <cell r="CR111">
            <v>0</v>
          </cell>
          <cell r="CS111">
            <v>0</v>
          </cell>
          <cell r="CT111">
            <v>0</v>
          </cell>
          <cell r="CU111">
            <v>0</v>
          </cell>
          <cell r="CV111">
            <v>0</v>
          </cell>
          <cell r="CW111">
            <v>0</v>
          </cell>
          <cell r="CX111">
            <v>0</v>
          </cell>
          <cell r="CY111">
            <v>0</v>
          </cell>
          <cell r="CZ111">
            <v>0</v>
          </cell>
          <cell r="DB111">
            <v>0</v>
          </cell>
          <cell r="DD111">
            <v>0</v>
          </cell>
          <cell r="DE111">
            <v>0</v>
          </cell>
          <cell r="DF111">
            <v>0</v>
          </cell>
          <cell r="DG111">
            <v>0</v>
          </cell>
          <cell r="DH111">
            <v>0</v>
          </cell>
          <cell r="DI111">
            <v>0</v>
          </cell>
          <cell r="DJ111">
            <v>0</v>
          </cell>
          <cell r="DK111">
            <v>0</v>
          </cell>
          <cell r="DL111">
            <v>0</v>
          </cell>
          <cell r="DM111">
            <v>0</v>
          </cell>
          <cell r="DO111">
            <v>0</v>
          </cell>
          <cell r="DQ111">
            <v>0</v>
          </cell>
          <cell r="DR111">
            <v>0</v>
          </cell>
          <cell r="DS111">
            <v>0</v>
          </cell>
          <cell r="DT111">
            <v>0</v>
          </cell>
          <cell r="DU111">
            <v>0</v>
          </cell>
          <cell r="DV111">
            <v>0</v>
          </cell>
          <cell r="DW111">
            <v>0</v>
          </cell>
          <cell r="DX111">
            <v>0</v>
          </cell>
          <cell r="DY111">
            <v>0</v>
          </cell>
          <cell r="DZ111">
            <v>0</v>
          </cell>
          <cell r="EB111">
            <v>0</v>
          </cell>
          <cell r="ED111">
            <v>0</v>
          </cell>
          <cell r="EE111">
            <v>0</v>
          </cell>
          <cell r="EF111">
            <v>0</v>
          </cell>
          <cell r="EG111">
            <v>0</v>
          </cell>
          <cell r="EH111">
            <v>0</v>
          </cell>
          <cell r="EI111">
            <v>0</v>
          </cell>
          <cell r="EJ111">
            <v>0</v>
          </cell>
          <cell r="EK111">
            <v>0</v>
          </cell>
          <cell r="EL111">
            <v>0</v>
          </cell>
          <cell r="EM111">
            <v>0</v>
          </cell>
          <cell r="EN111">
            <v>0</v>
          </cell>
          <cell r="EO111">
            <v>5229.3265179660557</v>
          </cell>
          <cell r="EP111">
            <v>729214</v>
          </cell>
          <cell r="EQ111">
            <v>729214</v>
          </cell>
          <cell r="ER111">
            <v>10.773442847364819</v>
          </cell>
          <cell r="ES111">
            <v>10.773442847364819</v>
          </cell>
          <cell r="ET111" t="str">
            <v>Let to Heathrow Airport Limited for 15 years from 10 July 2006.</v>
          </cell>
          <cell r="EU111">
            <v>0</v>
          </cell>
          <cell r="EW111" t="str">
            <v>Warehouse</v>
          </cell>
          <cell r="EX111">
            <v>5229.3265179660557</v>
          </cell>
          <cell r="EY111">
            <v>134.54887499999998</v>
          </cell>
          <cell r="EZ111">
            <v>703600</v>
          </cell>
          <cell r="FE111">
            <v>0</v>
          </cell>
          <cell r="FJ111">
            <v>0</v>
          </cell>
          <cell r="FO111">
            <v>0</v>
          </cell>
          <cell r="FT111">
            <v>0</v>
          </cell>
          <cell r="FV111">
            <v>5229.3265179660557</v>
          </cell>
          <cell r="FW111">
            <v>134.54887499999998</v>
          </cell>
          <cell r="FX111">
            <v>703600</v>
          </cell>
          <cell r="FY111">
            <v>703600</v>
          </cell>
          <cell r="FZ111">
            <v>-3.5125491282394471E-2</v>
          </cell>
          <cell r="GB111">
            <v>0</v>
          </cell>
          <cell r="GC111">
            <v>0</v>
          </cell>
          <cell r="GD111">
            <v>0</v>
          </cell>
          <cell r="GE111">
            <v>0</v>
          </cell>
          <cell r="GF111">
            <v>0</v>
          </cell>
          <cell r="GG111">
            <v>0</v>
          </cell>
          <cell r="GH111">
            <v>0</v>
          </cell>
          <cell r="GI111">
            <v>0</v>
          </cell>
          <cell r="GJ111">
            <v>0</v>
          </cell>
          <cell r="GK111">
            <v>0</v>
          </cell>
          <cell r="GL111">
            <v>0</v>
          </cell>
          <cell r="GM111">
            <v>0</v>
          </cell>
          <cell r="GN111">
            <v>0</v>
          </cell>
          <cell r="GO111">
            <v>0</v>
          </cell>
          <cell r="GP111">
            <v>0</v>
          </cell>
          <cell r="GR111">
            <v>40359</v>
          </cell>
          <cell r="GS111">
            <v>729214</v>
          </cell>
          <cell r="GT111">
            <v>729214</v>
          </cell>
          <cell r="GU111">
            <v>703600</v>
          </cell>
          <cell r="GV111">
            <v>6.6295999999999999</v>
          </cell>
          <cell r="GW111">
            <v>6.3968000000000007</v>
          </cell>
          <cell r="GX111">
            <v>6.5135000000000005</v>
          </cell>
          <cell r="GY111">
            <v>11000000</v>
          </cell>
          <cell r="GZ111">
            <v>5.7625000000000003E-2</v>
          </cell>
          <cell r="HA111">
            <v>10400000</v>
          </cell>
          <cell r="HC111">
            <v>40451</v>
          </cell>
          <cell r="HD111">
            <v>729214</v>
          </cell>
          <cell r="HE111">
            <v>729214</v>
          </cell>
          <cell r="HF111">
            <v>703600</v>
          </cell>
          <cell r="HG111">
            <v>6.6295999999999999</v>
          </cell>
          <cell r="HH111">
            <v>6.3968000000000007</v>
          </cell>
          <cell r="HI111">
            <v>6.5116000000000005</v>
          </cell>
          <cell r="HJ111">
            <v>11000000</v>
          </cell>
          <cell r="HK111">
            <v>5.7625000000000003E-2</v>
          </cell>
          <cell r="HL111">
            <v>10400000</v>
          </cell>
          <cell r="HN111">
            <v>3400000</v>
          </cell>
          <cell r="HO111">
            <v>283.83003589615157</v>
          </cell>
          <cell r="HP111">
            <v>7600000</v>
          </cell>
          <cell r="HQ111">
            <v>39508</v>
          </cell>
          <cell r="HR111" t="str">
            <v>A modern logistics warehouse located in Hayes in close proximity to Heathrow Airport.   Market Rent increased from £129.17 per sq m to £134.55 per sq m.  Equivalent yield maintained at 6.5%.  No change since Q2 2010.</v>
          </cell>
          <cell r="HT111" t="str">
            <v>photoHayes.jpg</v>
          </cell>
          <cell r="HU111" t="str">
            <v>.jpg</v>
          </cell>
          <cell r="HV111" t="str">
            <v>Hayes</v>
          </cell>
          <cell r="HW111" t="str">
            <v>planHayes.jpg</v>
          </cell>
          <cell r="HX111" t="str">
            <v>.jpg</v>
          </cell>
          <cell r="HY111" t="str">
            <v>Hayes</v>
          </cell>
          <cell r="IA111">
            <v>13220000</v>
          </cell>
          <cell r="IB111">
            <v>11210000</v>
          </cell>
          <cell r="IC111">
            <v>11210000</v>
          </cell>
          <cell r="ID111">
            <v>11210000</v>
          </cell>
          <cell r="IE111">
            <v>11210000</v>
          </cell>
          <cell r="IF111">
            <v>11000000</v>
          </cell>
        </row>
        <row r="112">
          <cell r="A112">
            <v>92</v>
          </cell>
          <cell r="B112" t="str">
            <v>92, United Kingdom, Hayes Dist.Ctr. #3 (plot E)</v>
          </cell>
          <cell r="C112" t="str">
            <v>hea00202</v>
          </cell>
          <cell r="D112" t="str">
            <v>Hayes Dist.Ctr. #3 (plot E)</v>
          </cell>
          <cell r="E112" t="str">
            <v>Stockley Road</v>
          </cell>
          <cell r="F112" t="str">
            <v>Hayes</v>
          </cell>
          <cell r="G112" t="str">
            <v>UB7 9BW</v>
          </cell>
          <cell r="H112" t="str">
            <v>United Kingdom</v>
          </cell>
          <cell r="I112" t="str">
            <v>uk242</v>
          </cell>
          <cell r="J112" t="str">
            <v>ProLogis UK CCXLII Sarl</v>
          </cell>
          <cell r="K112" t="str">
            <v>A new purpose built distribution unit and two storey ancillary offices totalling 75,928 sq ft (GIA) on a site of approximately 3.87 acres, representing a site cover of 42%. 10 dock level loading bays are provided.</v>
          </cell>
          <cell r="L112">
            <v>2007</v>
          </cell>
          <cell r="M112">
            <v>10</v>
          </cell>
          <cell r="N112">
            <v>985.39657057704881</v>
          </cell>
          <cell r="O112">
            <v>10</v>
          </cell>
          <cell r="P112" t="str">
            <v>No</v>
          </cell>
          <cell r="Q112" t="str">
            <v>Freehold</v>
          </cell>
          <cell r="S112">
            <v>18050</v>
          </cell>
          <cell r="T112">
            <v>0.54592607788202152</v>
          </cell>
          <cell r="V112" t="str">
            <v>ProLogis Park Heathrow, Hayes is approximately 29 km (18 miles) west of Central London. The subject property benefits from a comprehensive network of motorways providing access to the north and south west of the country.</v>
          </cell>
          <cell r="W112" t="str">
            <v>A new purpose built distribution unit and two storey ancillary offices. ProLogis Park Heathrow, Hayes is approximately 29 km (18 miles) west of Central London. The subject property benefits from a comprehensive network of motorways providing access to the north and south west of the country.</v>
          </cell>
          <cell r="Y112" t="str">
            <v>Pounds</v>
          </cell>
          <cell r="Z112" t="str">
            <v>£</v>
          </cell>
          <cell r="AA112" t="str">
            <v>Land &amp; Buildings</v>
          </cell>
          <cell r="AB112" t="str">
            <v>City Link (Properties) No.1 Limited</v>
          </cell>
          <cell r="AC112" t="str">
            <v>Other</v>
          </cell>
          <cell r="AD112">
            <v>9853.9657057704881</v>
          </cell>
          <cell r="AE112">
            <v>40004</v>
          </cell>
          <cell r="AF112">
            <v>43655</v>
          </cell>
          <cell r="AG112">
            <v>41829</v>
          </cell>
          <cell r="AH112">
            <v>8.772073921971252</v>
          </cell>
          <cell r="AI112">
            <v>3.7727583846680357</v>
          </cell>
          <cell r="AJ112">
            <v>987573</v>
          </cell>
          <cell r="AK112">
            <v>100.22086837806597</v>
          </cell>
          <cell r="AL112">
            <v>0</v>
          </cell>
          <cell r="AM112">
            <v>0</v>
          </cell>
          <cell r="AO112">
            <v>0</v>
          </cell>
          <cell r="AQ112">
            <v>0</v>
          </cell>
          <cell r="AR112">
            <v>0</v>
          </cell>
          <cell r="AS112">
            <v>0</v>
          </cell>
          <cell r="AT112">
            <v>0</v>
          </cell>
          <cell r="AU112">
            <v>0</v>
          </cell>
          <cell r="AV112">
            <v>0</v>
          </cell>
          <cell r="AW112">
            <v>0</v>
          </cell>
          <cell r="AX112">
            <v>0</v>
          </cell>
          <cell r="AY112">
            <v>0</v>
          </cell>
          <cell r="AZ112">
            <v>0</v>
          </cell>
          <cell r="BB112">
            <v>0</v>
          </cell>
          <cell r="BD112">
            <v>0</v>
          </cell>
          <cell r="BE112">
            <v>0</v>
          </cell>
          <cell r="BF112">
            <v>0</v>
          </cell>
          <cell r="BG112">
            <v>0</v>
          </cell>
          <cell r="BH112">
            <v>0</v>
          </cell>
          <cell r="BI112">
            <v>0</v>
          </cell>
          <cell r="BJ112">
            <v>0</v>
          </cell>
          <cell r="BK112">
            <v>0</v>
          </cell>
          <cell r="BL112">
            <v>0</v>
          </cell>
          <cell r="BM112">
            <v>0</v>
          </cell>
          <cell r="BO112">
            <v>0</v>
          </cell>
          <cell r="BQ112">
            <v>0</v>
          </cell>
          <cell r="BR112">
            <v>0</v>
          </cell>
          <cell r="BS112">
            <v>0</v>
          </cell>
          <cell r="BT112">
            <v>0</v>
          </cell>
          <cell r="BU112">
            <v>0</v>
          </cell>
          <cell r="BV112">
            <v>0</v>
          </cell>
          <cell r="BW112">
            <v>0</v>
          </cell>
          <cell r="BX112">
            <v>0</v>
          </cell>
          <cell r="BY112">
            <v>0</v>
          </cell>
          <cell r="BZ112">
            <v>0</v>
          </cell>
          <cell r="CB112">
            <v>0</v>
          </cell>
          <cell r="CD112">
            <v>0</v>
          </cell>
          <cell r="CE112">
            <v>0</v>
          </cell>
          <cell r="CF112">
            <v>0</v>
          </cell>
          <cell r="CG112">
            <v>0</v>
          </cell>
          <cell r="CH112">
            <v>0</v>
          </cell>
          <cell r="CI112">
            <v>0</v>
          </cell>
          <cell r="CJ112">
            <v>0</v>
          </cell>
          <cell r="CK112">
            <v>0</v>
          </cell>
          <cell r="CL112">
            <v>0</v>
          </cell>
          <cell r="CM112">
            <v>0</v>
          </cell>
          <cell r="CO112">
            <v>0</v>
          </cell>
          <cell r="CQ112">
            <v>0</v>
          </cell>
          <cell r="CR112">
            <v>0</v>
          </cell>
          <cell r="CS112">
            <v>0</v>
          </cell>
          <cell r="CT112">
            <v>0</v>
          </cell>
          <cell r="CU112">
            <v>0</v>
          </cell>
          <cell r="CV112">
            <v>0</v>
          </cell>
          <cell r="CW112">
            <v>0</v>
          </cell>
          <cell r="CX112">
            <v>0</v>
          </cell>
          <cell r="CY112">
            <v>0</v>
          </cell>
          <cell r="CZ112">
            <v>0</v>
          </cell>
          <cell r="DB112">
            <v>0</v>
          </cell>
          <cell r="DD112">
            <v>0</v>
          </cell>
          <cell r="DE112">
            <v>0</v>
          </cell>
          <cell r="DF112">
            <v>0</v>
          </cell>
          <cell r="DG112">
            <v>0</v>
          </cell>
          <cell r="DH112">
            <v>0</v>
          </cell>
          <cell r="DI112">
            <v>0</v>
          </cell>
          <cell r="DJ112">
            <v>0</v>
          </cell>
          <cell r="DK112">
            <v>0</v>
          </cell>
          <cell r="DL112">
            <v>0</v>
          </cell>
          <cell r="DM112">
            <v>0</v>
          </cell>
          <cell r="DO112">
            <v>0</v>
          </cell>
          <cell r="DQ112">
            <v>0</v>
          </cell>
          <cell r="DR112">
            <v>0</v>
          </cell>
          <cell r="DS112">
            <v>0</v>
          </cell>
          <cell r="DT112">
            <v>0</v>
          </cell>
          <cell r="DU112">
            <v>0</v>
          </cell>
          <cell r="DV112">
            <v>0</v>
          </cell>
          <cell r="DW112">
            <v>0</v>
          </cell>
          <cell r="DX112">
            <v>0</v>
          </cell>
          <cell r="DY112">
            <v>0</v>
          </cell>
          <cell r="DZ112">
            <v>0</v>
          </cell>
          <cell r="EB112">
            <v>0</v>
          </cell>
          <cell r="ED112">
            <v>0</v>
          </cell>
          <cell r="EE112">
            <v>0</v>
          </cell>
          <cell r="EF112">
            <v>0</v>
          </cell>
          <cell r="EG112">
            <v>0</v>
          </cell>
          <cell r="EH112">
            <v>0</v>
          </cell>
          <cell r="EI112">
            <v>0</v>
          </cell>
          <cell r="EJ112">
            <v>0</v>
          </cell>
          <cell r="EK112">
            <v>0</v>
          </cell>
          <cell r="EL112">
            <v>0</v>
          </cell>
          <cell r="EM112">
            <v>0</v>
          </cell>
          <cell r="EN112">
            <v>0</v>
          </cell>
          <cell r="EO112">
            <v>9853.9657057704881</v>
          </cell>
          <cell r="EP112">
            <v>987573</v>
          </cell>
          <cell r="EQ112">
            <v>987573</v>
          </cell>
          <cell r="ER112">
            <v>8.772073921971252</v>
          </cell>
          <cell r="ES112">
            <v>3.7727583846680357</v>
          </cell>
          <cell r="ET112" t="str">
            <v xml:space="preserve">Let to Initial City Link for 10 years from 15 June 2009.  </v>
          </cell>
          <cell r="EW112" t="str">
            <v>Warehouse</v>
          </cell>
          <cell r="EX112">
            <v>6091.3274079772136</v>
          </cell>
          <cell r="EY112">
            <v>100.22086837806597</v>
          </cell>
          <cell r="EZ112">
            <v>610477.12240259012</v>
          </cell>
          <cell r="FB112" t="str">
            <v>Office</v>
          </cell>
          <cell r="FC112">
            <v>962.63346683500708</v>
          </cell>
          <cell r="FD112">
            <v>100.22086837806597</v>
          </cell>
          <cell r="FE112">
            <v>96475.961975992584</v>
          </cell>
          <cell r="FG112" t="str">
            <v>Warehouse</v>
          </cell>
          <cell r="FH112">
            <v>2800.0048309582671</v>
          </cell>
          <cell r="FI112">
            <v>100.22086837806597</v>
          </cell>
          <cell r="FJ112">
            <v>280618.91562141734</v>
          </cell>
          <cell r="FO112">
            <v>0</v>
          </cell>
          <cell r="FT112">
            <v>0</v>
          </cell>
          <cell r="FV112">
            <v>9853.9657057704881</v>
          </cell>
          <cell r="FW112">
            <v>100.22086837806597</v>
          </cell>
          <cell r="FX112">
            <v>987573</v>
          </cell>
          <cell r="FY112">
            <v>987573</v>
          </cell>
          <cell r="FZ112">
            <v>0</v>
          </cell>
          <cell r="GC112">
            <v>0</v>
          </cell>
          <cell r="GE112">
            <v>0</v>
          </cell>
          <cell r="GG112">
            <v>0</v>
          </cell>
          <cell r="GI112">
            <v>0</v>
          </cell>
          <cell r="GK112">
            <v>0</v>
          </cell>
          <cell r="GM112">
            <v>0</v>
          </cell>
          <cell r="GN112">
            <v>0</v>
          </cell>
          <cell r="GO112">
            <v>0</v>
          </cell>
          <cell r="GP112">
            <v>0</v>
          </cell>
          <cell r="GR112">
            <v>40359</v>
          </cell>
          <cell r="GS112">
            <v>987573</v>
          </cell>
          <cell r="GT112">
            <v>987573</v>
          </cell>
          <cell r="GU112">
            <v>987573</v>
          </cell>
          <cell r="GV112">
            <v>8.5666000000000011</v>
          </cell>
          <cell r="GW112">
            <v>8.5666000000000011</v>
          </cell>
          <cell r="GX112">
            <v>7.9978000000000007</v>
          </cell>
          <cell r="GY112">
            <v>11530000</v>
          </cell>
          <cell r="GZ112">
            <v>5.7625000000000003E-2</v>
          </cell>
          <cell r="HA112">
            <v>10900000</v>
          </cell>
          <cell r="HC112">
            <v>40451</v>
          </cell>
          <cell r="HD112">
            <v>987573</v>
          </cell>
          <cell r="HE112">
            <v>987573</v>
          </cell>
          <cell r="HF112">
            <v>987573</v>
          </cell>
          <cell r="HG112">
            <v>8.5666000000000011</v>
          </cell>
          <cell r="HH112">
            <v>8.5666000000000011</v>
          </cell>
          <cell r="HI112">
            <v>7.9891000000000005</v>
          </cell>
          <cell r="HJ112">
            <v>11530000</v>
          </cell>
          <cell r="HK112">
            <v>5.7625000000000003E-2</v>
          </cell>
          <cell r="HL112">
            <v>10900000</v>
          </cell>
          <cell r="HN112">
            <v>4000000</v>
          </cell>
          <cell r="HO112">
            <v>221.60664819944597</v>
          </cell>
          <cell r="HP112">
            <v>7530000</v>
          </cell>
          <cell r="HQ112">
            <v>40009</v>
          </cell>
          <cell r="HR112" t="str">
            <v>A modern logistics warehouse located in Hayes in close proximity to Heathrow Airport.  Fully let to City Link for a further 4.02 years.    12 month expiry void.  No change since Q2 2010.</v>
          </cell>
          <cell r="HT112" t="str">
            <v>photoHayes3.jpg</v>
          </cell>
          <cell r="HU112" t="str">
            <v>.jpg</v>
          </cell>
          <cell r="HV112" t="str">
            <v>Hayes3</v>
          </cell>
          <cell r="HW112" t="str">
            <v>planHayes.jpg</v>
          </cell>
          <cell r="HX112" t="str">
            <v>.jpg</v>
          </cell>
          <cell r="HY112" t="str">
            <v>Hayes</v>
          </cell>
        </row>
        <row r="113">
          <cell r="A113">
            <v>93</v>
          </cell>
          <cell r="B113" t="str">
            <v>93, United Kingdom, Hemel Hempstead Dist.Ctr. #4</v>
          </cell>
          <cell r="C113" t="str">
            <v>hem00104</v>
          </cell>
          <cell r="D113" t="str">
            <v>Hemel Hempstead Dist.Ctr. #4</v>
          </cell>
          <cell r="E113" t="str">
            <v>Eastman Way</v>
          </cell>
          <cell r="F113" t="str">
            <v>Hemel Hempstead</v>
          </cell>
          <cell r="G113" t="str">
            <v>HP2 7EL</v>
          </cell>
          <cell r="H113" t="str">
            <v>United Kingdom</v>
          </cell>
          <cell r="I113" t="str">
            <v>uk091</v>
          </cell>
          <cell r="J113" t="str">
            <v>ProLogis UK XCI Sarl</v>
          </cell>
          <cell r="K113" t="str">
            <v>A modern logistics warehouse constructed in 2007 and accommodating a total area of 14,864 sq m.  The property is of steel portal frame construction with insulated profile metal elevations and roof. It comprises 14 tailgate loading bays and 4 roller shutter doors.</v>
          </cell>
          <cell r="L113">
            <v>2007</v>
          </cell>
          <cell r="M113">
            <v>18</v>
          </cell>
          <cell r="N113">
            <v>825.78945135488254</v>
          </cell>
          <cell r="O113">
            <v>12</v>
          </cell>
          <cell r="P113" t="str">
            <v>No</v>
          </cell>
          <cell r="Q113" t="str">
            <v>Freehold</v>
          </cell>
          <cell r="R113">
            <v>0</v>
          </cell>
          <cell r="S113">
            <v>28327</v>
          </cell>
          <cell r="T113">
            <v>0.52473647489631403</v>
          </cell>
          <cell r="V113" t="str">
            <v>Located to the north west of Hemel Hempstead approximately 2.4 km of the town centre. The location provides excellent access to Junction 8 of the M1 motorway, approximately 3.2 km to the south-east and the M1/M25 motorway intersection is approximately 6.5 km to the south-east.  Heathrow airport is 39 km due south of the property, and Luton airport is 21 km north-east.  The property is situated on a prominent site fronting Eastman Way.</v>
          </cell>
          <cell r="W113" t="str">
            <v>A modern logistics warehouse located to the north west of Hemel Hempstead approximately 2.4 km of the town centre. The location provides excellent access to Junction 8 of the M1 motorway, approximately 3.2 km to the south-east and the M1/M25 motorway intersection is approximately 6.5 km to the south-east.  Heathrow airport is 39 km due south of the property, and Luton airport is 21 km north-east.  The property is situated on a prominent site fronting Eastman Way.</v>
          </cell>
          <cell r="Y113" t="str">
            <v>Pounds</v>
          </cell>
          <cell r="Z113" t="str">
            <v>£</v>
          </cell>
          <cell r="AA113" t="str">
            <v>Land &amp; Buildings</v>
          </cell>
          <cell r="AB113" t="str">
            <v>ASOS.com</v>
          </cell>
          <cell r="AC113" t="str">
            <v>Retail</v>
          </cell>
          <cell r="AD113">
            <v>14864.210124387886</v>
          </cell>
          <cell r="AE113">
            <v>39304</v>
          </cell>
          <cell r="AF113">
            <v>42956</v>
          </cell>
          <cell r="AG113">
            <v>41130</v>
          </cell>
          <cell r="AH113">
            <v>6.8583162217659135</v>
          </cell>
          <cell r="AI113">
            <v>1.8590006844626967</v>
          </cell>
          <cell r="AJ113">
            <v>1218525</v>
          </cell>
          <cell r="AK113">
            <v>81.977110778375746</v>
          </cell>
          <cell r="AL113">
            <v>0</v>
          </cell>
          <cell r="AM113">
            <v>0</v>
          </cell>
          <cell r="AO113">
            <v>0</v>
          </cell>
          <cell r="AQ113">
            <v>0</v>
          </cell>
          <cell r="AR113">
            <v>0</v>
          </cell>
          <cell r="AS113">
            <v>0</v>
          </cell>
          <cell r="AT113">
            <v>0</v>
          </cell>
          <cell r="AU113">
            <v>0</v>
          </cell>
          <cell r="AV113">
            <v>0</v>
          </cell>
          <cell r="AW113">
            <v>0</v>
          </cell>
          <cell r="AX113">
            <v>0</v>
          </cell>
          <cell r="AY113">
            <v>0</v>
          </cell>
          <cell r="AZ113">
            <v>0</v>
          </cell>
          <cell r="BB113">
            <v>0</v>
          </cell>
          <cell r="BD113">
            <v>0</v>
          </cell>
          <cell r="BE113">
            <v>0</v>
          </cell>
          <cell r="BF113">
            <v>0</v>
          </cell>
          <cell r="BG113">
            <v>0</v>
          </cell>
          <cell r="BH113">
            <v>0</v>
          </cell>
          <cell r="BI113">
            <v>0</v>
          </cell>
          <cell r="BJ113">
            <v>0</v>
          </cell>
          <cell r="BK113">
            <v>0</v>
          </cell>
          <cell r="BL113">
            <v>0</v>
          </cell>
          <cell r="BM113">
            <v>0</v>
          </cell>
          <cell r="BO113">
            <v>0</v>
          </cell>
          <cell r="BQ113">
            <v>0</v>
          </cell>
          <cell r="BR113">
            <v>0</v>
          </cell>
          <cell r="BS113">
            <v>0</v>
          </cell>
          <cell r="BT113">
            <v>0</v>
          </cell>
          <cell r="BU113">
            <v>0</v>
          </cell>
          <cell r="BV113">
            <v>0</v>
          </cell>
          <cell r="BW113">
            <v>0</v>
          </cell>
          <cell r="BX113">
            <v>0</v>
          </cell>
          <cell r="BY113">
            <v>0</v>
          </cell>
          <cell r="BZ113">
            <v>0</v>
          </cell>
          <cell r="CB113">
            <v>0</v>
          </cell>
          <cell r="CD113">
            <v>0</v>
          </cell>
          <cell r="CE113">
            <v>0</v>
          </cell>
          <cell r="CF113">
            <v>0</v>
          </cell>
          <cell r="CG113">
            <v>0</v>
          </cell>
          <cell r="CH113">
            <v>0</v>
          </cell>
          <cell r="CI113">
            <v>0</v>
          </cell>
          <cell r="CJ113">
            <v>0</v>
          </cell>
          <cell r="CK113">
            <v>0</v>
          </cell>
          <cell r="CL113">
            <v>0</v>
          </cell>
          <cell r="CM113">
            <v>0</v>
          </cell>
          <cell r="CO113">
            <v>0</v>
          </cell>
          <cell r="CQ113">
            <v>0</v>
          </cell>
          <cell r="CR113">
            <v>0</v>
          </cell>
          <cell r="CS113">
            <v>0</v>
          </cell>
          <cell r="CT113">
            <v>0</v>
          </cell>
          <cell r="CU113">
            <v>0</v>
          </cell>
          <cell r="CV113">
            <v>0</v>
          </cell>
          <cell r="CW113">
            <v>0</v>
          </cell>
          <cell r="CX113">
            <v>0</v>
          </cell>
          <cell r="CY113">
            <v>0</v>
          </cell>
          <cell r="CZ113">
            <v>0</v>
          </cell>
          <cell r="DB113">
            <v>0</v>
          </cell>
          <cell r="DD113">
            <v>0</v>
          </cell>
          <cell r="DE113">
            <v>0</v>
          </cell>
          <cell r="DF113">
            <v>0</v>
          </cell>
          <cell r="DG113">
            <v>0</v>
          </cell>
          <cell r="DH113">
            <v>0</v>
          </cell>
          <cell r="DI113">
            <v>0</v>
          </cell>
          <cell r="DJ113">
            <v>0</v>
          </cell>
          <cell r="DK113">
            <v>0</v>
          </cell>
          <cell r="DL113">
            <v>0</v>
          </cell>
          <cell r="DM113">
            <v>0</v>
          </cell>
          <cell r="DO113">
            <v>0</v>
          </cell>
          <cell r="DQ113">
            <v>0</v>
          </cell>
          <cell r="DR113">
            <v>0</v>
          </cell>
          <cell r="DS113">
            <v>0</v>
          </cell>
          <cell r="DT113">
            <v>0</v>
          </cell>
          <cell r="DU113">
            <v>0</v>
          </cell>
          <cell r="DV113">
            <v>0</v>
          </cell>
          <cell r="DW113">
            <v>0</v>
          </cell>
          <cell r="DX113">
            <v>0</v>
          </cell>
          <cell r="DY113">
            <v>0</v>
          </cell>
          <cell r="DZ113">
            <v>0</v>
          </cell>
          <cell r="EB113">
            <v>0</v>
          </cell>
          <cell r="ED113">
            <v>0</v>
          </cell>
          <cell r="EE113">
            <v>0</v>
          </cell>
          <cell r="EF113">
            <v>0</v>
          </cell>
          <cell r="EG113">
            <v>0</v>
          </cell>
          <cell r="EH113">
            <v>0</v>
          </cell>
          <cell r="EI113">
            <v>0</v>
          </cell>
          <cell r="EJ113">
            <v>0</v>
          </cell>
          <cell r="EK113">
            <v>0</v>
          </cell>
          <cell r="EL113">
            <v>0</v>
          </cell>
          <cell r="EM113">
            <v>0</v>
          </cell>
          <cell r="EN113">
            <v>0</v>
          </cell>
          <cell r="EO113">
            <v>14864.210124387886</v>
          </cell>
          <cell r="EP113">
            <v>1218525</v>
          </cell>
          <cell r="EQ113">
            <v>1218525</v>
          </cell>
          <cell r="ER113">
            <v>6.8583162217659135</v>
          </cell>
          <cell r="ES113">
            <v>1.859000684462697</v>
          </cell>
          <cell r="ET113" t="str">
            <v xml:space="preserve">Let to Asos.com for a term of 10 years from 10 August 2007 with a tenant break (without penalty) as at 9 August 2012.  Full repairing and insuring lease terms with 5 yearly rent reviews.  </v>
          </cell>
          <cell r="EU113" t="str">
            <v xml:space="preserve"> 18 months rent free incentive expiring February 2009 (circa £1.8 million)</v>
          </cell>
          <cell r="EW113" t="str">
            <v>Warehouse</v>
          </cell>
          <cell r="EX113">
            <v>13874.330052926865</v>
          </cell>
          <cell r="EY113">
            <v>81.977110778375746</v>
          </cell>
          <cell r="EZ113">
            <v>1137377.4917245335</v>
          </cell>
          <cell r="FB113" t="str">
            <v>Office</v>
          </cell>
          <cell r="FC113">
            <v>989.8800714610212</v>
          </cell>
          <cell r="FD113">
            <v>81.977110778375746</v>
          </cell>
          <cell r="FE113">
            <v>81147.508275466636</v>
          </cell>
          <cell r="FG113">
            <v>0</v>
          </cell>
          <cell r="FJ113">
            <v>0</v>
          </cell>
          <cell r="FL113">
            <v>0</v>
          </cell>
          <cell r="FO113">
            <v>0</v>
          </cell>
          <cell r="FQ113">
            <v>0</v>
          </cell>
          <cell r="FT113">
            <v>0</v>
          </cell>
          <cell r="FV113">
            <v>14864.210124387886</v>
          </cell>
          <cell r="FW113">
            <v>81.977110778375746</v>
          </cell>
          <cell r="FX113">
            <v>1218525</v>
          </cell>
          <cell r="FY113">
            <v>1218525</v>
          </cell>
          <cell r="FZ113">
            <v>0</v>
          </cell>
          <cell r="GB113">
            <v>0</v>
          </cell>
          <cell r="GC113">
            <v>0</v>
          </cell>
          <cell r="GD113">
            <v>0</v>
          </cell>
          <cell r="GE113">
            <v>0</v>
          </cell>
          <cell r="GF113">
            <v>0</v>
          </cell>
          <cell r="GG113">
            <v>0</v>
          </cell>
          <cell r="GH113">
            <v>0</v>
          </cell>
          <cell r="GI113">
            <v>0</v>
          </cell>
          <cell r="GJ113">
            <v>0</v>
          </cell>
          <cell r="GK113">
            <v>0</v>
          </cell>
          <cell r="GL113">
            <v>0</v>
          </cell>
          <cell r="GM113">
            <v>0</v>
          </cell>
          <cell r="GN113">
            <v>0</v>
          </cell>
          <cell r="GO113">
            <v>0</v>
          </cell>
          <cell r="GP113">
            <v>0</v>
          </cell>
          <cell r="GR113">
            <v>40359</v>
          </cell>
          <cell r="GS113">
            <v>1218525</v>
          </cell>
          <cell r="GT113">
            <v>1218525</v>
          </cell>
          <cell r="GU113">
            <v>1218525</v>
          </cell>
          <cell r="GV113">
            <v>9.6011000000000006</v>
          </cell>
          <cell r="GW113">
            <v>9.6011000000000006</v>
          </cell>
          <cell r="GX113">
            <v>8.1469000000000005</v>
          </cell>
          <cell r="GY113">
            <v>12690000</v>
          </cell>
          <cell r="GZ113">
            <v>5.7625000000000003E-2</v>
          </cell>
          <cell r="HA113">
            <v>12000000</v>
          </cell>
          <cell r="HC113">
            <v>40451</v>
          </cell>
          <cell r="HD113">
            <v>1218525</v>
          </cell>
          <cell r="HE113">
            <v>1218525</v>
          </cell>
          <cell r="HF113">
            <v>1218525</v>
          </cell>
          <cell r="HG113">
            <v>9.6011000000000006</v>
          </cell>
          <cell r="HH113">
            <v>9.6011000000000006</v>
          </cell>
          <cell r="HI113">
            <v>8.1220999999999997</v>
          </cell>
          <cell r="HJ113">
            <v>12690000</v>
          </cell>
          <cell r="HK113">
            <v>5.7625000000000003E-2</v>
          </cell>
          <cell r="HL113">
            <v>12000000</v>
          </cell>
          <cell r="HN113">
            <v>7200000</v>
          </cell>
          <cell r="HO113">
            <v>254.17446252691778</v>
          </cell>
          <cell r="HP113">
            <v>5490000</v>
          </cell>
          <cell r="HQ113">
            <v>39387</v>
          </cell>
          <cell r="HR113" t="str">
            <v>A fully let logistics warehouse with a short unexpired lease term to the break option of 1.86 years.  Rack rented.  12 month expiry void with 12 months rent free.  No change since Q2 2010.</v>
          </cell>
          <cell r="HT113" t="str">
            <v>photoHemel4.jpg</v>
          </cell>
          <cell r="HU113" t="str">
            <v>.jpg</v>
          </cell>
          <cell r="HV113" t="str">
            <v>Hemel4</v>
          </cell>
          <cell r="HW113" t="str">
            <v>planHemel4.jpg</v>
          </cell>
          <cell r="HX113" t="str">
            <v>.jpg</v>
          </cell>
          <cell r="HY113" t="str">
            <v>Hemel4</v>
          </cell>
          <cell r="IA113">
            <v>14810000</v>
          </cell>
          <cell r="IB113">
            <v>14810000</v>
          </cell>
          <cell r="IC113">
            <v>14810000</v>
          </cell>
          <cell r="ID113">
            <v>14810000</v>
          </cell>
          <cell r="IE113">
            <v>12690000</v>
          </cell>
          <cell r="IF113">
            <v>12690000</v>
          </cell>
        </row>
        <row r="114">
          <cell r="A114">
            <v>94</v>
          </cell>
          <cell r="B114" t="str">
            <v>94, United Kingdom, Kettering (ZAP1) Dist.Ctr. #2</v>
          </cell>
          <cell r="C114" t="str">
            <v>ket00102</v>
          </cell>
          <cell r="D114" t="str">
            <v>Kettering (ZAP1) Dist.Ctr. #2</v>
          </cell>
          <cell r="E114" t="str">
            <v>North Kettering Business Park</v>
          </cell>
          <cell r="F114" t="str">
            <v>Kettering</v>
          </cell>
          <cell r="G114" t="str">
            <v>NN14 1UB</v>
          </cell>
          <cell r="H114" t="str">
            <v>United Kingdom</v>
          </cell>
          <cell r="I114" t="str">
            <v>uk029</v>
          </cell>
          <cell r="J114" t="str">
            <v>Prologis UK XXIX Sarl</v>
          </cell>
          <cell r="K114" t="str">
            <v>A modern logistics warehouse constructed in 2006 and accommodating a total area of 65,443 sq m.  It is of steel portal framed construction and has a solid concrete floor throughout. The external elevations and roof are profile metal sheet clad with loading access via 100 dock levellers and 11 level access roller shutter doors. The property has three storey office accommodation attached to the front (southern) elevation together with two additional two storey office hubs that have been constructed to the to side (western and eastern) elevations.</v>
          </cell>
          <cell r="L114">
            <v>2006</v>
          </cell>
          <cell r="M114">
            <v>111</v>
          </cell>
          <cell r="N114">
            <v>585.87504970835937</v>
          </cell>
          <cell r="O114">
            <v>15</v>
          </cell>
          <cell r="P114" t="str">
            <v>Yes</v>
          </cell>
          <cell r="Q114" t="str">
            <v>Freehold</v>
          </cell>
          <cell r="R114">
            <v>0</v>
          </cell>
          <cell r="S114">
            <v>363700</v>
          </cell>
          <cell r="T114">
            <v>0.17880706768663154</v>
          </cell>
          <cell r="V114" t="str">
            <v>Located on ProLogis Park, Kettering which is situated at the junction of the A43 and A6003 approximately 1.6 km (1 mile) from junction 7 of the A14. To the north of Kettering town centre. Kettering is situated approximately 128 km (80 miles) north of London and 86 km (54 miles) east of Birmingham. The A14 is a major east west trunk road linking from the M1 at junction 19 (Rugby) approximately 32 km (20 miles) to the west and the A1 at Huntingdon approximately 43 km (27 miles) to the east. The estate is situated on the northern periphery of the town centre at the junction of the A43 and A6003, which provide access to Corby to the north and the A14 just to the wes</v>
          </cell>
          <cell r="W114" t="str">
            <v xml:space="preserve">A modern logistics warehouse located on ProLogis Park, Kettering which is situated at the junction of the A43 and A6003 approximately 1.6 km (1 mile) from junction 7 of the A14. To the north of Kettering town centre. Kettering is situated approximately 128 km (80 miles) north of London and 86 km (54 miles) east of Birmingham. The A14 is a major east west trunk road linking from the M1 at junction 19 (Rugby) approximately 32 km (20 miles) to the west and the A1 at Huntingdon approximately 43 km (27 miles) to the east. </v>
          </cell>
          <cell r="Y114" t="str">
            <v>Pounds</v>
          </cell>
          <cell r="Z114" t="str">
            <v>£</v>
          </cell>
          <cell r="AA114" t="str">
            <v>Land &amp; Buildings</v>
          </cell>
          <cell r="AB114" t="str">
            <v>Wincanton Holdings Limited</v>
          </cell>
          <cell r="AC114" t="str">
            <v>3PL/Warehousing/Transportation</v>
          </cell>
          <cell r="AD114">
            <v>65032.130517627891</v>
          </cell>
          <cell r="AE114">
            <v>38801</v>
          </cell>
          <cell r="AF114">
            <v>42453</v>
          </cell>
          <cell r="AG114">
            <v>42453</v>
          </cell>
          <cell r="AH114">
            <v>5.4811772758384665</v>
          </cell>
          <cell r="AI114">
            <v>5.4811772758384665</v>
          </cell>
          <cell r="AJ114">
            <v>3104322</v>
          </cell>
          <cell r="AK114">
            <v>47.735203741457141</v>
          </cell>
          <cell r="AL114">
            <v>0</v>
          </cell>
          <cell r="AM114">
            <v>290678</v>
          </cell>
          <cell r="AO114">
            <v>0</v>
          </cell>
          <cell r="AQ114">
            <v>0</v>
          </cell>
          <cell r="AR114">
            <v>0</v>
          </cell>
          <cell r="AS114">
            <v>0</v>
          </cell>
          <cell r="AT114">
            <v>0</v>
          </cell>
          <cell r="AU114">
            <v>0</v>
          </cell>
          <cell r="AV114">
            <v>0</v>
          </cell>
          <cell r="AW114">
            <v>0</v>
          </cell>
          <cell r="AX114">
            <v>0</v>
          </cell>
          <cell r="AY114">
            <v>0</v>
          </cell>
          <cell r="AZ114">
            <v>0</v>
          </cell>
          <cell r="BB114">
            <v>0</v>
          </cell>
          <cell r="BD114">
            <v>0</v>
          </cell>
          <cell r="BE114">
            <v>0</v>
          </cell>
          <cell r="BF114">
            <v>0</v>
          </cell>
          <cell r="BG114">
            <v>0</v>
          </cell>
          <cell r="BH114">
            <v>0</v>
          </cell>
          <cell r="BI114">
            <v>0</v>
          </cell>
          <cell r="BJ114">
            <v>0</v>
          </cell>
          <cell r="BK114">
            <v>0</v>
          </cell>
          <cell r="BL114">
            <v>0</v>
          </cell>
          <cell r="BM114">
            <v>0</v>
          </cell>
          <cell r="BO114">
            <v>0</v>
          </cell>
          <cell r="BQ114">
            <v>0</v>
          </cell>
          <cell r="BR114">
            <v>0</v>
          </cell>
          <cell r="BS114">
            <v>0</v>
          </cell>
          <cell r="BT114">
            <v>0</v>
          </cell>
          <cell r="BU114">
            <v>0</v>
          </cell>
          <cell r="BV114">
            <v>0</v>
          </cell>
          <cell r="BW114">
            <v>0</v>
          </cell>
          <cell r="BX114">
            <v>0</v>
          </cell>
          <cell r="BY114">
            <v>0</v>
          </cell>
          <cell r="BZ114">
            <v>0</v>
          </cell>
          <cell r="CB114">
            <v>0</v>
          </cell>
          <cell r="CD114">
            <v>0</v>
          </cell>
          <cell r="CE114">
            <v>0</v>
          </cell>
          <cell r="CF114">
            <v>0</v>
          </cell>
          <cell r="CG114">
            <v>0</v>
          </cell>
          <cell r="CH114">
            <v>0</v>
          </cell>
          <cell r="CI114">
            <v>0</v>
          </cell>
          <cell r="CJ114">
            <v>0</v>
          </cell>
          <cell r="CK114">
            <v>0</v>
          </cell>
          <cell r="CL114">
            <v>0</v>
          </cell>
          <cell r="CM114">
            <v>0</v>
          </cell>
          <cell r="CO114">
            <v>0</v>
          </cell>
          <cell r="CQ114">
            <v>0</v>
          </cell>
          <cell r="CR114">
            <v>0</v>
          </cell>
          <cell r="CS114">
            <v>0</v>
          </cell>
          <cell r="CT114">
            <v>0</v>
          </cell>
          <cell r="CU114">
            <v>0</v>
          </cell>
          <cell r="CV114">
            <v>0</v>
          </cell>
          <cell r="CW114">
            <v>0</v>
          </cell>
          <cell r="CX114">
            <v>0</v>
          </cell>
          <cell r="CY114">
            <v>0</v>
          </cell>
          <cell r="CZ114">
            <v>0</v>
          </cell>
          <cell r="DB114">
            <v>0</v>
          </cell>
          <cell r="DD114">
            <v>0</v>
          </cell>
          <cell r="DE114">
            <v>0</v>
          </cell>
          <cell r="DF114">
            <v>0</v>
          </cell>
          <cell r="DG114">
            <v>0</v>
          </cell>
          <cell r="DH114">
            <v>0</v>
          </cell>
          <cell r="DI114">
            <v>0</v>
          </cell>
          <cell r="DJ114">
            <v>0</v>
          </cell>
          <cell r="DK114">
            <v>0</v>
          </cell>
          <cell r="DL114">
            <v>0</v>
          </cell>
          <cell r="DM114">
            <v>0</v>
          </cell>
          <cell r="DO114">
            <v>0</v>
          </cell>
          <cell r="DQ114">
            <v>0</v>
          </cell>
          <cell r="DR114">
            <v>0</v>
          </cell>
          <cell r="DS114">
            <v>0</v>
          </cell>
          <cell r="DT114">
            <v>0</v>
          </cell>
          <cell r="DU114">
            <v>0</v>
          </cell>
          <cell r="DV114">
            <v>0</v>
          </cell>
          <cell r="DW114">
            <v>0</v>
          </cell>
          <cell r="DX114">
            <v>0</v>
          </cell>
          <cell r="DY114">
            <v>0</v>
          </cell>
          <cell r="DZ114">
            <v>0</v>
          </cell>
          <cell r="EB114">
            <v>0</v>
          </cell>
          <cell r="ED114">
            <v>0</v>
          </cell>
          <cell r="EE114">
            <v>0</v>
          </cell>
          <cell r="EF114">
            <v>0</v>
          </cell>
          <cell r="EG114">
            <v>0</v>
          </cell>
          <cell r="EH114">
            <v>0</v>
          </cell>
          <cell r="EI114">
            <v>0</v>
          </cell>
          <cell r="EJ114">
            <v>0</v>
          </cell>
          <cell r="EK114">
            <v>0</v>
          </cell>
          <cell r="EL114">
            <v>0</v>
          </cell>
          <cell r="EM114">
            <v>0</v>
          </cell>
          <cell r="EN114">
            <v>0</v>
          </cell>
          <cell r="EO114">
            <v>65032.130517627891</v>
          </cell>
          <cell r="EP114">
            <v>3395000</v>
          </cell>
          <cell r="EQ114">
            <v>3395000</v>
          </cell>
          <cell r="ER114">
            <v>5.4811772758384656</v>
          </cell>
          <cell r="ES114">
            <v>5.4811772758384656</v>
          </cell>
          <cell r="ET114" t="str">
            <v>Let to Wincanton Holdings Limited for a term of 10 years from 25 March 2006.</v>
          </cell>
          <cell r="EU114" t="str">
            <v>Rent free period for Wincanton Holdings Limited for an amount of €4,646,017.
Additional Rent for Wincanton Hodlings Limited for an amount of €361,357.</v>
          </cell>
          <cell r="EW114" t="str">
            <v>Warehouse</v>
          </cell>
          <cell r="EX114">
            <v>65032.130517627891</v>
          </cell>
          <cell r="EY114">
            <v>48.437594999999995</v>
          </cell>
          <cell r="EZ114">
            <v>3150000</v>
          </cell>
          <cell r="FB114">
            <v>0</v>
          </cell>
          <cell r="FE114">
            <v>0</v>
          </cell>
          <cell r="FG114">
            <v>0</v>
          </cell>
          <cell r="FJ114">
            <v>0</v>
          </cell>
          <cell r="FL114">
            <v>0</v>
          </cell>
          <cell r="FO114">
            <v>0</v>
          </cell>
          <cell r="FQ114">
            <v>0</v>
          </cell>
          <cell r="FT114">
            <v>0</v>
          </cell>
          <cell r="FV114">
            <v>65032.130517627891</v>
          </cell>
          <cell r="FW114">
            <v>48.437594999999995</v>
          </cell>
          <cell r="FX114">
            <v>3150000</v>
          </cell>
          <cell r="FY114">
            <v>3150000</v>
          </cell>
          <cell r="FZ114">
            <v>-7.2164948453608241E-2</v>
          </cell>
          <cell r="GB114">
            <v>0</v>
          </cell>
          <cell r="GC114">
            <v>0</v>
          </cell>
          <cell r="GD114">
            <v>0</v>
          </cell>
          <cell r="GE114">
            <v>0</v>
          </cell>
          <cell r="GF114">
            <v>0</v>
          </cell>
          <cell r="GG114">
            <v>0</v>
          </cell>
          <cell r="GH114">
            <v>0</v>
          </cell>
          <cell r="GI114">
            <v>0</v>
          </cell>
          <cell r="GJ114">
            <v>0</v>
          </cell>
          <cell r="GK114">
            <v>0</v>
          </cell>
          <cell r="GL114">
            <v>0</v>
          </cell>
          <cell r="GM114">
            <v>0</v>
          </cell>
          <cell r="GN114">
            <v>0</v>
          </cell>
          <cell r="GO114">
            <v>0</v>
          </cell>
          <cell r="GP114">
            <v>0</v>
          </cell>
          <cell r="GR114">
            <v>40359</v>
          </cell>
          <cell r="GS114">
            <v>3395000</v>
          </cell>
          <cell r="GT114">
            <v>3395000</v>
          </cell>
          <cell r="GU114">
            <v>3150000</v>
          </cell>
          <cell r="GV114">
            <v>8.7467000000000006</v>
          </cell>
          <cell r="GW114">
            <v>8.1155000000000008</v>
          </cell>
          <cell r="GX114">
            <v>8.347900000000001</v>
          </cell>
          <cell r="GY114">
            <v>38810000</v>
          </cell>
          <cell r="GZ114">
            <v>5.7625000000000003E-2</v>
          </cell>
          <cell r="HA114">
            <v>36700000</v>
          </cell>
          <cell r="HC114">
            <v>40451</v>
          </cell>
          <cell r="HD114">
            <v>3395000</v>
          </cell>
          <cell r="HE114">
            <v>3395000</v>
          </cell>
          <cell r="HF114">
            <v>3150000</v>
          </cell>
          <cell r="HG114">
            <v>8.9916999999999998</v>
          </cell>
          <cell r="HH114">
            <v>8.3428000000000004</v>
          </cell>
          <cell r="HI114">
            <v>8.5783000000000005</v>
          </cell>
          <cell r="HJ114">
            <v>37760000</v>
          </cell>
          <cell r="HK114">
            <v>5.7625000000000003E-2</v>
          </cell>
          <cell r="HL114">
            <v>35700000</v>
          </cell>
          <cell r="HN114">
            <v>14000000</v>
          </cell>
          <cell r="HO114">
            <v>38.493263678856202</v>
          </cell>
          <cell r="HP114">
            <v>23760000</v>
          </cell>
          <cell r="HQ114">
            <v>39263</v>
          </cell>
          <cell r="HR114" t="str">
            <v>A modern logistics warehouse fully let to Wincanton for a further 5.48 years.  SPLIT ASTI? EY increased by 23 bps to 8.58%.</v>
          </cell>
          <cell r="HT114" t="str">
            <v>photoKettering2.jpg</v>
          </cell>
          <cell r="HU114" t="str">
            <v>.jpg</v>
          </cell>
          <cell r="HV114" t="str">
            <v>Kettering2</v>
          </cell>
          <cell r="HW114" t="str">
            <v>planKettering.jpg</v>
          </cell>
          <cell r="HX114" t="str">
            <v>.jpg</v>
          </cell>
          <cell r="HY114" t="str">
            <v>Kettering</v>
          </cell>
          <cell r="IA114">
            <v>47800000</v>
          </cell>
          <cell r="IB114">
            <v>47800000</v>
          </cell>
          <cell r="IC114">
            <v>35200000</v>
          </cell>
          <cell r="ID114">
            <v>35200000</v>
          </cell>
          <cell r="IE114">
            <v>37220000</v>
          </cell>
          <cell r="IF114">
            <v>37760000</v>
          </cell>
        </row>
        <row r="115">
          <cell r="A115">
            <v>95</v>
          </cell>
          <cell r="B115" t="str">
            <v>95, United Kingdom, Kettering Dist.Ctr. #5</v>
          </cell>
          <cell r="C115" t="str">
            <v>gb000517</v>
          </cell>
          <cell r="D115" t="str">
            <v>Kettering Dist.Ctr. #5</v>
          </cell>
          <cell r="E115" t="str">
            <v>Hipwell Road</v>
          </cell>
          <cell r="F115" t="str">
            <v>Kettering</v>
          </cell>
          <cell r="G115" t="str">
            <v>NN14 1QG</v>
          </cell>
          <cell r="H115" t="str">
            <v>United Kingdom</v>
          </cell>
          <cell r="I115" t="str">
            <v>uk250</v>
          </cell>
          <cell r="J115" t="str">
            <v>ProLogis UK CCL Sarl</v>
          </cell>
          <cell r="K115" t="str">
            <v xml:space="preserve">a new purpose built distribution unit and two storey ancillary offices accommodating a total area of 4,230 sq m.  It is of steel portal framed construction with metal clad elevations and metal clad roof incorporating translucent day lighting panels. </v>
          </cell>
          <cell r="L115">
            <v>2009</v>
          </cell>
          <cell r="M115">
            <v>6</v>
          </cell>
          <cell r="N115">
            <v>719.99858787373739</v>
          </cell>
          <cell r="O115">
            <v>11.5</v>
          </cell>
          <cell r="P115" t="str">
            <v>No</v>
          </cell>
          <cell r="Q115" t="str">
            <v>Freehold</v>
          </cell>
          <cell r="R115">
            <v>0</v>
          </cell>
          <cell r="S115">
            <v>10230</v>
          </cell>
          <cell r="T115">
            <v>0.42228656180277852</v>
          </cell>
          <cell r="V115" t="str">
            <v>ProLogis Park, Kettering is situated at the junction of the A43 and A6003 approximately 1.6 km (1 mile) from Junction 7 of the A14, to the north of Kettering town centre. The A14 is a major east west trunk road linking from the M1 at Junction 19 (Rugby) approximately 32 km (20 miles) to the west and the A1 at Huntingdon approximately 43 km (27 miles) to the east.</v>
          </cell>
          <cell r="W115" t="str">
            <v>A new purpose built distribution unit and two storey ancillary offices.  ProLogis Park, Kettering is situated at the junction of the A43 and A6003 approximately 1.6 km (1 mile) from Junction 7 of the A14, to the north of Kettering town centre. The A14 is a major east west trunk road linking from the M1 at Junction 19 (Rugby) approximately 32 km (20 miles) to the west and the A1 at Huntingdon approximately 43 km (27 miles) to the east.</v>
          </cell>
          <cell r="Y115" t="str">
            <v>Pounds</v>
          </cell>
          <cell r="Z115" t="str">
            <v>£</v>
          </cell>
          <cell r="AA115" t="str">
            <v>Land &amp; Buildings</v>
          </cell>
          <cell r="AB115" t="str">
            <v>Specsavers Optical Superstores Ltd</v>
          </cell>
          <cell r="AC115" t="str">
            <v>Other</v>
          </cell>
          <cell r="AD115">
            <v>4319.9915272424241</v>
          </cell>
          <cell r="AE115">
            <v>39925</v>
          </cell>
          <cell r="AF115">
            <v>45403</v>
          </cell>
          <cell r="AG115">
            <v>45403</v>
          </cell>
          <cell r="AH115">
            <v>13.557837097878165</v>
          </cell>
          <cell r="AI115">
            <v>13.557837097878165</v>
          </cell>
          <cell r="AJ115">
            <v>267375</v>
          </cell>
          <cell r="AK115">
            <v>61.8924825</v>
          </cell>
          <cell r="AL115">
            <v>0</v>
          </cell>
          <cell r="AM115">
            <v>0</v>
          </cell>
          <cell r="AO115">
            <v>0</v>
          </cell>
          <cell r="AQ115">
            <v>0</v>
          </cell>
          <cell r="AR115">
            <v>0</v>
          </cell>
          <cell r="AS115">
            <v>0</v>
          </cell>
          <cell r="AT115">
            <v>0</v>
          </cell>
          <cell r="AU115">
            <v>0</v>
          </cell>
          <cell r="AV115">
            <v>0</v>
          </cell>
          <cell r="AW115">
            <v>0</v>
          </cell>
          <cell r="AX115">
            <v>0</v>
          </cell>
          <cell r="AY115">
            <v>0</v>
          </cell>
          <cell r="AZ115">
            <v>0</v>
          </cell>
          <cell r="BB115">
            <v>0</v>
          </cell>
          <cell r="BD115">
            <v>0</v>
          </cell>
          <cell r="BE115">
            <v>0</v>
          </cell>
          <cell r="BF115">
            <v>0</v>
          </cell>
          <cell r="BG115">
            <v>0</v>
          </cell>
          <cell r="BH115">
            <v>0</v>
          </cell>
          <cell r="BI115">
            <v>0</v>
          </cell>
          <cell r="BJ115">
            <v>0</v>
          </cell>
          <cell r="BK115">
            <v>0</v>
          </cell>
          <cell r="BL115">
            <v>0</v>
          </cell>
          <cell r="BM115">
            <v>0</v>
          </cell>
          <cell r="BO115">
            <v>0</v>
          </cell>
          <cell r="BQ115">
            <v>0</v>
          </cell>
          <cell r="BR115">
            <v>0</v>
          </cell>
          <cell r="BS115">
            <v>0</v>
          </cell>
          <cell r="BT115">
            <v>0</v>
          </cell>
          <cell r="BU115">
            <v>0</v>
          </cell>
          <cell r="BV115">
            <v>0</v>
          </cell>
          <cell r="BW115">
            <v>0</v>
          </cell>
          <cell r="BX115">
            <v>0</v>
          </cell>
          <cell r="BY115">
            <v>0</v>
          </cell>
          <cell r="BZ115">
            <v>0</v>
          </cell>
          <cell r="CB115">
            <v>0</v>
          </cell>
          <cell r="CD115">
            <v>0</v>
          </cell>
          <cell r="CE115">
            <v>0</v>
          </cell>
          <cell r="CF115">
            <v>0</v>
          </cell>
          <cell r="CG115">
            <v>0</v>
          </cell>
          <cell r="CH115">
            <v>0</v>
          </cell>
          <cell r="CI115">
            <v>0</v>
          </cell>
          <cell r="CJ115">
            <v>0</v>
          </cell>
          <cell r="CK115">
            <v>0</v>
          </cell>
          <cell r="CL115">
            <v>0</v>
          </cell>
          <cell r="CM115">
            <v>0</v>
          </cell>
          <cell r="CO115">
            <v>0</v>
          </cell>
          <cell r="CQ115">
            <v>0</v>
          </cell>
          <cell r="CR115">
            <v>0</v>
          </cell>
          <cell r="CS115">
            <v>0</v>
          </cell>
          <cell r="CT115">
            <v>0</v>
          </cell>
          <cell r="CU115">
            <v>0</v>
          </cell>
          <cell r="CV115">
            <v>0</v>
          </cell>
          <cell r="CW115">
            <v>0</v>
          </cell>
          <cell r="CX115">
            <v>0</v>
          </cell>
          <cell r="CY115">
            <v>0</v>
          </cell>
          <cell r="CZ115">
            <v>0</v>
          </cell>
          <cell r="DB115">
            <v>0</v>
          </cell>
          <cell r="DD115">
            <v>0</v>
          </cell>
          <cell r="DE115">
            <v>0</v>
          </cell>
          <cell r="DF115">
            <v>0</v>
          </cell>
          <cell r="DG115">
            <v>0</v>
          </cell>
          <cell r="DH115">
            <v>0</v>
          </cell>
          <cell r="DI115">
            <v>0</v>
          </cell>
          <cell r="DJ115">
            <v>0</v>
          </cell>
          <cell r="DK115">
            <v>0</v>
          </cell>
          <cell r="DL115">
            <v>0</v>
          </cell>
          <cell r="DM115">
            <v>0</v>
          </cell>
          <cell r="DO115">
            <v>0</v>
          </cell>
          <cell r="DQ115">
            <v>0</v>
          </cell>
          <cell r="DR115">
            <v>0</v>
          </cell>
          <cell r="DS115">
            <v>0</v>
          </cell>
          <cell r="DT115">
            <v>0</v>
          </cell>
          <cell r="DU115">
            <v>0</v>
          </cell>
          <cell r="DV115">
            <v>0</v>
          </cell>
          <cell r="DW115">
            <v>0</v>
          </cell>
          <cell r="DX115">
            <v>0</v>
          </cell>
          <cell r="DY115">
            <v>0</v>
          </cell>
          <cell r="DZ115">
            <v>0</v>
          </cell>
          <cell r="EB115">
            <v>0</v>
          </cell>
          <cell r="ED115">
            <v>0</v>
          </cell>
          <cell r="EE115">
            <v>0</v>
          </cell>
          <cell r="EF115">
            <v>0</v>
          </cell>
          <cell r="EG115">
            <v>0</v>
          </cell>
          <cell r="EH115">
            <v>0</v>
          </cell>
          <cell r="EI115">
            <v>0</v>
          </cell>
          <cell r="EJ115">
            <v>0</v>
          </cell>
          <cell r="EK115">
            <v>0</v>
          </cell>
          <cell r="EL115">
            <v>0</v>
          </cell>
          <cell r="EM115">
            <v>0</v>
          </cell>
          <cell r="EN115">
            <v>0</v>
          </cell>
          <cell r="EO115">
            <v>4319.9915272424241</v>
          </cell>
          <cell r="EP115">
            <v>267375</v>
          </cell>
          <cell r="EQ115">
            <v>267375</v>
          </cell>
          <cell r="ER115">
            <v>13.557837097878165</v>
          </cell>
          <cell r="ES115">
            <v>13.557837097878165</v>
          </cell>
          <cell r="ET115" t="str">
            <v>Let to Specsavers Optical Superstores Limited for a term of 15 years from 24 April 2009 with a 5 year upwards only rent review pattern on full repairing and insuring lease terms.  The lease is within the 1954 Landlord and Tenant Act. The lease can be assigned or sublet subject to the usual provisions.</v>
          </cell>
          <cell r="EW115" t="str">
            <v>Warehouse</v>
          </cell>
          <cell r="EX115">
            <v>4319.9915272424241</v>
          </cell>
          <cell r="EY115">
            <v>56.510527499999995</v>
          </cell>
          <cell r="EZ115">
            <v>244125</v>
          </cell>
          <cell r="FB115">
            <v>0</v>
          </cell>
          <cell r="FE115">
            <v>0</v>
          </cell>
          <cell r="FG115">
            <v>0</v>
          </cell>
          <cell r="FJ115">
            <v>0</v>
          </cell>
          <cell r="FL115">
            <v>0</v>
          </cell>
          <cell r="FO115">
            <v>0</v>
          </cell>
          <cell r="FQ115">
            <v>0</v>
          </cell>
          <cell r="FT115">
            <v>0</v>
          </cell>
          <cell r="FV115">
            <v>4319.9915272424241</v>
          </cell>
          <cell r="FW115">
            <v>56.510527499999995</v>
          </cell>
          <cell r="FX115">
            <v>244125</v>
          </cell>
          <cell r="FY115">
            <v>244125</v>
          </cell>
          <cell r="FZ115">
            <v>-8.6956521739130432E-2</v>
          </cell>
          <cell r="GC115">
            <v>0</v>
          </cell>
          <cell r="GE115">
            <v>0</v>
          </cell>
          <cell r="GG115">
            <v>0</v>
          </cell>
          <cell r="GI115">
            <v>0</v>
          </cell>
          <cell r="GK115">
            <v>0</v>
          </cell>
          <cell r="GM115">
            <v>0</v>
          </cell>
          <cell r="GN115">
            <v>0</v>
          </cell>
          <cell r="GO115">
            <v>0</v>
          </cell>
          <cell r="GP115">
            <v>0</v>
          </cell>
          <cell r="GR115">
            <v>40359</v>
          </cell>
          <cell r="GS115">
            <v>267375</v>
          </cell>
          <cell r="GT115">
            <v>267375</v>
          </cell>
          <cell r="GU115">
            <v>244125</v>
          </cell>
          <cell r="GV115">
            <v>7.0224000000000002</v>
          </cell>
          <cell r="GW115">
            <v>6.4118000000000004</v>
          </cell>
          <cell r="GX115">
            <v>6.7756000000000007</v>
          </cell>
          <cell r="GY115">
            <v>3810000</v>
          </cell>
          <cell r="GZ115">
            <v>5.7625000000000003E-2</v>
          </cell>
          <cell r="HA115">
            <v>3600000</v>
          </cell>
          <cell r="HC115">
            <v>40451</v>
          </cell>
          <cell r="HD115">
            <v>267375</v>
          </cell>
          <cell r="HE115">
            <v>267375</v>
          </cell>
          <cell r="HF115">
            <v>244125</v>
          </cell>
          <cell r="HG115">
            <v>7.0224000000000002</v>
          </cell>
          <cell r="HH115">
            <v>6.4118000000000004</v>
          </cell>
          <cell r="HI115">
            <v>6.7714000000000008</v>
          </cell>
          <cell r="HJ115">
            <v>3810000</v>
          </cell>
          <cell r="HK115">
            <v>5.7625000000000003E-2</v>
          </cell>
          <cell r="HL115">
            <v>3600000</v>
          </cell>
          <cell r="HN115">
            <v>900000</v>
          </cell>
          <cell r="HO115">
            <v>87.976539589442808</v>
          </cell>
          <cell r="HP115">
            <v>2910000</v>
          </cell>
          <cell r="HQ115">
            <v>39944</v>
          </cell>
          <cell r="HR115" t="str">
            <v>A modern logistics warehouse constructed in 2009 and single let to Specsavers for a further 13.56 years.  Over rented by 8.7%.  No change since Q2 2010.</v>
          </cell>
          <cell r="HT115" t="str">
            <v>photoKettering5.jpg</v>
          </cell>
          <cell r="HU115" t="str">
            <v>.jpg</v>
          </cell>
          <cell r="HV115" t="str">
            <v>Kettering5</v>
          </cell>
          <cell r="HW115" t="str">
            <v>planKettering.jpg</v>
          </cell>
          <cell r="HX115" t="str">
            <v>.jpg</v>
          </cell>
          <cell r="HY115" t="str">
            <v>Kettering</v>
          </cell>
        </row>
        <row r="116">
          <cell r="A116">
            <v>96</v>
          </cell>
          <cell r="B116" t="str">
            <v>96, United Kingdom, Marston Gate Dist.Ctr. #7</v>
          </cell>
          <cell r="C116" t="str">
            <v>mar00107</v>
          </cell>
          <cell r="D116" t="str">
            <v>Marston Gate Dist.Ctr. #7</v>
          </cell>
          <cell r="E116" t="str">
            <v>Badgers Rise</v>
          </cell>
          <cell r="F116" t="str">
            <v>Milton Keynes</v>
          </cell>
          <cell r="G116" t="str">
            <v>MK43 0YL</v>
          </cell>
          <cell r="H116" t="str">
            <v>United Kingdom</v>
          </cell>
          <cell r="I116" t="str">
            <v>uk039</v>
          </cell>
          <cell r="J116" t="str">
            <v>ProLogis UK XXXIX Sarl</v>
          </cell>
          <cell r="K116" t="str">
            <v>A modern logistics warehouse constructed in 2006 and accommodating a total area of 7,938 sq m.  The property comprises a rectangular shaped, single storey steel portal framed distribution warehouse and two-storey integral office accommodation.  The roof and elevations are constructed with insulated profiled metal steel cladding.  The warehouse is illuminated with sodium lamps and is heated with Warm Air Blowers. The warehouse has 10 dock loading bays and 2 level access doors.  The minimum eaves height is 11 m.</v>
          </cell>
          <cell r="L116">
            <v>2007</v>
          </cell>
          <cell r="M116">
            <v>12</v>
          </cell>
          <cell r="N116">
            <v>661.54708961086942</v>
          </cell>
          <cell r="O116">
            <v>11</v>
          </cell>
          <cell r="P116" t="str">
            <v>No</v>
          </cell>
          <cell r="Q116" t="str">
            <v>Freehold</v>
          </cell>
          <cell r="R116">
            <v>0</v>
          </cell>
          <cell r="S116">
            <v>17502</v>
          </cell>
          <cell r="T116">
            <v>0.45358045225291016</v>
          </cell>
          <cell r="V116" t="str">
            <v>Located to the west of Milton Keynes in a strategic location between London, approximately 83 km to the south, and Birmingham 112 km to the north.  The property is located on the Marston Gate Distribution Park, close to Junction 13 of the M1 motorway.  Marston Gate lies approximately 6.5 km to the east of Milton Keynes and approximately 13 km to the south west of Bedford.</v>
          </cell>
          <cell r="W116" t="str">
            <v>A modern logistics warehouse located to the west of Milton Keynes in a strategic location between London, approximately 83 km to the south, and Birmingham 112 km to the north.  The property is located on the Marston Gate Distribution Park, close to Junction 13 of the M1 motorway.  Marston Gate lies approximately 6.5 km to the east of Milton Keynes and approximately 13 km to the south west of Bedford.</v>
          </cell>
          <cell r="Y116" t="str">
            <v>Pounds</v>
          </cell>
          <cell r="Z116" t="str">
            <v>£</v>
          </cell>
          <cell r="AA116" t="str">
            <v>Land &amp; Buildings</v>
          </cell>
          <cell r="AB116" t="str">
            <v>Vacant</v>
          </cell>
          <cell r="AD116">
            <v>7938.5650753304335</v>
          </cell>
          <cell r="AE116">
            <v>0</v>
          </cell>
          <cell r="AF116">
            <v>0</v>
          </cell>
          <cell r="AG116">
            <v>0</v>
          </cell>
          <cell r="AH116">
            <v>0</v>
          </cell>
          <cell r="AI116">
            <v>0</v>
          </cell>
          <cell r="AJ116">
            <v>0</v>
          </cell>
          <cell r="AK116">
            <v>0</v>
          </cell>
          <cell r="AL116">
            <v>0</v>
          </cell>
          <cell r="AM116">
            <v>0</v>
          </cell>
          <cell r="AO116">
            <v>0</v>
          </cell>
          <cell r="AQ116">
            <v>0</v>
          </cell>
          <cell r="AR116">
            <v>0</v>
          </cell>
          <cell r="AS116">
            <v>0</v>
          </cell>
          <cell r="AT116">
            <v>0</v>
          </cell>
          <cell r="AU116">
            <v>0</v>
          </cell>
          <cell r="AV116">
            <v>0</v>
          </cell>
          <cell r="AW116">
            <v>0</v>
          </cell>
          <cell r="AX116">
            <v>0</v>
          </cell>
          <cell r="AY116">
            <v>0</v>
          </cell>
          <cell r="AZ116">
            <v>0</v>
          </cell>
          <cell r="BB116">
            <v>0</v>
          </cell>
          <cell r="BD116">
            <v>0</v>
          </cell>
          <cell r="BE116">
            <v>0</v>
          </cell>
          <cell r="BF116">
            <v>0</v>
          </cell>
          <cell r="BG116">
            <v>0</v>
          </cell>
          <cell r="BH116">
            <v>0</v>
          </cell>
          <cell r="BI116">
            <v>0</v>
          </cell>
          <cell r="BJ116">
            <v>0</v>
          </cell>
          <cell r="BK116">
            <v>0</v>
          </cell>
          <cell r="BL116">
            <v>0</v>
          </cell>
          <cell r="BM116">
            <v>0</v>
          </cell>
          <cell r="BO116">
            <v>0</v>
          </cell>
          <cell r="BQ116">
            <v>0</v>
          </cell>
          <cell r="BR116">
            <v>0</v>
          </cell>
          <cell r="BS116">
            <v>0</v>
          </cell>
          <cell r="BT116">
            <v>0</v>
          </cell>
          <cell r="BU116">
            <v>0</v>
          </cell>
          <cell r="BV116">
            <v>0</v>
          </cell>
          <cell r="BW116">
            <v>0</v>
          </cell>
          <cell r="BX116">
            <v>0</v>
          </cell>
          <cell r="BY116">
            <v>0</v>
          </cell>
          <cell r="BZ116">
            <v>0</v>
          </cell>
          <cell r="CB116">
            <v>0</v>
          </cell>
          <cell r="CD116">
            <v>0</v>
          </cell>
          <cell r="CE116">
            <v>0</v>
          </cell>
          <cell r="CF116">
            <v>0</v>
          </cell>
          <cell r="CG116">
            <v>0</v>
          </cell>
          <cell r="CH116">
            <v>0</v>
          </cell>
          <cell r="CI116">
            <v>0</v>
          </cell>
          <cell r="CJ116">
            <v>0</v>
          </cell>
          <cell r="CK116">
            <v>0</v>
          </cell>
          <cell r="CL116">
            <v>0</v>
          </cell>
          <cell r="CM116">
            <v>0</v>
          </cell>
          <cell r="CO116">
            <v>0</v>
          </cell>
          <cell r="CQ116">
            <v>0</v>
          </cell>
          <cell r="CR116">
            <v>0</v>
          </cell>
          <cell r="CS116">
            <v>0</v>
          </cell>
          <cell r="CT116">
            <v>0</v>
          </cell>
          <cell r="CU116">
            <v>0</v>
          </cell>
          <cell r="CV116">
            <v>0</v>
          </cell>
          <cell r="CW116">
            <v>0</v>
          </cell>
          <cell r="CX116">
            <v>0</v>
          </cell>
          <cell r="CY116">
            <v>0</v>
          </cell>
          <cell r="CZ116">
            <v>0</v>
          </cell>
          <cell r="DB116">
            <v>0</v>
          </cell>
          <cell r="DD116">
            <v>0</v>
          </cell>
          <cell r="DE116">
            <v>0</v>
          </cell>
          <cell r="DF116">
            <v>0</v>
          </cell>
          <cell r="DG116">
            <v>0</v>
          </cell>
          <cell r="DH116">
            <v>0</v>
          </cell>
          <cell r="DI116">
            <v>0</v>
          </cell>
          <cell r="DJ116">
            <v>0</v>
          </cell>
          <cell r="DK116">
            <v>0</v>
          </cell>
          <cell r="DL116">
            <v>0</v>
          </cell>
          <cell r="DM116">
            <v>0</v>
          </cell>
          <cell r="DO116">
            <v>0</v>
          </cell>
          <cell r="DQ116">
            <v>0</v>
          </cell>
          <cell r="DR116">
            <v>0</v>
          </cell>
          <cell r="DS116">
            <v>0</v>
          </cell>
          <cell r="DT116">
            <v>0</v>
          </cell>
          <cell r="DU116">
            <v>0</v>
          </cell>
          <cell r="DV116">
            <v>0</v>
          </cell>
          <cell r="DW116">
            <v>0</v>
          </cell>
          <cell r="DX116">
            <v>0</v>
          </cell>
          <cell r="DY116">
            <v>0</v>
          </cell>
          <cell r="DZ116">
            <v>0</v>
          </cell>
          <cell r="EB116">
            <v>0</v>
          </cell>
          <cell r="ED116">
            <v>0</v>
          </cell>
          <cell r="EE116">
            <v>0</v>
          </cell>
          <cell r="EF116">
            <v>0</v>
          </cell>
          <cell r="EG116">
            <v>0</v>
          </cell>
          <cell r="EH116">
            <v>0</v>
          </cell>
          <cell r="EI116">
            <v>0</v>
          </cell>
          <cell r="EJ116">
            <v>0</v>
          </cell>
          <cell r="EK116">
            <v>0</v>
          </cell>
          <cell r="EL116">
            <v>0</v>
          </cell>
          <cell r="EM116">
            <v>0</v>
          </cell>
          <cell r="EN116">
            <v>7938.5650753304335</v>
          </cell>
          <cell r="EO116">
            <v>7938.5650753304335</v>
          </cell>
          <cell r="EP116">
            <v>0</v>
          </cell>
          <cell r="EQ116">
            <v>0</v>
          </cell>
          <cell r="ER116">
            <v>0</v>
          </cell>
          <cell r="ES116">
            <v>0</v>
          </cell>
          <cell r="ET116" t="str">
            <v>Vacant.</v>
          </cell>
          <cell r="EU116">
            <v>0</v>
          </cell>
          <cell r="EW116" t="str">
            <v>Warehouse</v>
          </cell>
          <cell r="EX116">
            <v>7938.5650753304335</v>
          </cell>
          <cell r="EY116">
            <v>61.72400117027501</v>
          </cell>
          <cell r="EZ116">
            <v>490000</v>
          </cell>
          <cell r="FB116">
            <v>0</v>
          </cell>
          <cell r="FE116">
            <v>0</v>
          </cell>
          <cell r="FG116">
            <v>0</v>
          </cell>
          <cell r="FJ116">
            <v>0</v>
          </cell>
          <cell r="FL116">
            <v>0</v>
          </cell>
          <cell r="FO116">
            <v>0</v>
          </cell>
          <cell r="FQ116">
            <v>0</v>
          </cell>
          <cell r="FT116">
            <v>0</v>
          </cell>
          <cell r="FV116">
            <v>7938.5650753304335</v>
          </cell>
          <cell r="FW116">
            <v>61.72400117027501</v>
          </cell>
          <cell r="FX116">
            <v>490000</v>
          </cell>
          <cell r="FY116">
            <v>490000</v>
          </cell>
          <cell r="FZ116">
            <v>1</v>
          </cell>
          <cell r="GB116">
            <v>0</v>
          </cell>
          <cell r="GC116">
            <v>0</v>
          </cell>
          <cell r="GD116">
            <v>0</v>
          </cell>
          <cell r="GE116">
            <v>0</v>
          </cell>
          <cell r="GF116">
            <v>0</v>
          </cell>
          <cell r="GG116">
            <v>0</v>
          </cell>
          <cell r="GH116">
            <v>0</v>
          </cell>
          <cell r="GI116">
            <v>0</v>
          </cell>
          <cell r="GJ116">
            <v>0</v>
          </cell>
          <cell r="GK116">
            <v>0</v>
          </cell>
          <cell r="GL116">
            <v>0</v>
          </cell>
          <cell r="GM116">
            <v>0</v>
          </cell>
          <cell r="GN116">
            <v>0</v>
          </cell>
          <cell r="GO116">
            <v>0</v>
          </cell>
          <cell r="GP116">
            <v>0</v>
          </cell>
          <cell r="GR116">
            <v>40359</v>
          </cell>
          <cell r="GS116">
            <v>0</v>
          </cell>
          <cell r="GT116">
            <v>-85905</v>
          </cell>
          <cell r="GU116">
            <v>490000</v>
          </cell>
          <cell r="GV116">
            <v>-1.9572000000000001</v>
          </cell>
          <cell r="GW116">
            <v>11.1639</v>
          </cell>
          <cell r="GX116">
            <v>9.5151000000000003</v>
          </cell>
          <cell r="GY116">
            <v>4390000</v>
          </cell>
          <cell r="GZ116">
            <v>5.7625000000000003E-2</v>
          </cell>
          <cell r="HA116">
            <v>4150000</v>
          </cell>
          <cell r="HC116">
            <v>40451</v>
          </cell>
          <cell r="HD116">
            <v>0</v>
          </cell>
          <cell r="HE116">
            <v>0</v>
          </cell>
          <cell r="HF116">
            <v>490000</v>
          </cell>
          <cell r="HG116">
            <v>0</v>
          </cell>
          <cell r="HH116">
            <v>10.182499999999999</v>
          </cell>
          <cell r="HI116">
            <v>8.7705000000000002</v>
          </cell>
          <cell r="HJ116">
            <v>4810000</v>
          </cell>
          <cell r="HK116">
            <v>5.7625000000000003E-2</v>
          </cell>
          <cell r="HL116">
            <v>4550000</v>
          </cell>
          <cell r="HN116">
            <v>2000000</v>
          </cell>
          <cell r="HO116">
            <v>114.27265455376528</v>
          </cell>
          <cell r="HP116">
            <v>2810000</v>
          </cell>
          <cell r="HQ116">
            <v>39263</v>
          </cell>
          <cell r="HR116" t="str">
            <v>A modern logistics warehouse which is currently vacant.  6 month current void with 12 months rent free.  Improved?</v>
          </cell>
          <cell r="HT116" t="str">
            <v>photoMarston7.jpg</v>
          </cell>
          <cell r="HU116" t="str">
            <v>.jpg</v>
          </cell>
          <cell r="HV116" t="str">
            <v>Marston7</v>
          </cell>
          <cell r="HW116" t="str">
            <v>planMarston7.jpg</v>
          </cell>
          <cell r="HX116" t="str">
            <v>.jpg</v>
          </cell>
          <cell r="HY116" t="str">
            <v>Marston7</v>
          </cell>
          <cell r="IA116">
            <v>6560000</v>
          </cell>
          <cell r="IB116">
            <v>6560000</v>
          </cell>
          <cell r="IC116">
            <v>4800000</v>
          </cell>
          <cell r="ID116">
            <v>4800000</v>
          </cell>
          <cell r="IE116">
            <v>5070000</v>
          </cell>
          <cell r="IF116">
            <v>4810000</v>
          </cell>
        </row>
        <row r="117">
          <cell r="A117">
            <v>97</v>
          </cell>
          <cell r="B117" t="str">
            <v>97, United Kingdom, Pineham (ZBP1) Dist.Ctr. #1</v>
          </cell>
          <cell r="C117" t="str">
            <v>pin00101</v>
          </cell>
          <cell r="D117" t="str">
            <v>Pineham (ZBP1) Dist.Ctr. #1</v>
          </cell>
          <cell r="E117" t="str">
            <v>Pineham</v>
          </cell>
          <cell r="F117" t="str">
            <v>Northampton</v>
          </cell>
          <cell r="G117" t="str">
            <v>NN4 9BX</v>
          </cell>
          <cell r="H117" t="str">
            <v>United Kingdom</v>
          </cell>
          <cell r="I117" t="str">
            <v>uk227</v>
          </cell>
          <cell r="J117" t="str">
            <v>ProLogis UK CCXXVII Sarl</v>
          </cell>
          <cell r="K117" t="str">
            <v xml:space="preserve">A modern logistics warehouse constructed in 2007 and accommodating a total area of 58,215 sq m.  The distribution warehouse comprises 4 bays which have then been separated into 3 separate areas by the tenant.  The warehouse is of steel frame construction with insulated metal clad elevations and roof incorporating translucent covering.  There is a concrete floor and the warehouse benefits from being fully sprinklered and has lighting throughout which is subject to movement sensors.  </v>
          </cell>
          <cell r="L117">
            <v>2007</v>
          </cell>
          <cell r="M117">
            <v>73</v>
          </cell>
          <cell r="N117">
            <v>797.4644545001172</v>
          </cell>
          <cell r="O117">
            <v>12</v>
          </cell>
          <cell r="P117" t="str">
            <v>Yes</v>
          </cell>
          <cell r="Q117" t="str">
            <v>Freehold</v>
          </cell>
          <cell r="R117">
            <v>0</v>
          </cell>
          <cell r="S117">
            <v>178143</v>
          </cell>
          <cell r="T117">
            <v>0.32678749756380299</v>
          </cell>
          <cell r="V117" t="str">
            <v xml:space="preserve">Distribution Centre #1, Pineham, Northampton is located within the Midlands of the UK approximately 96 km (60 miles) north west of Central London, 53 km (33 miles) and 74 km (46 miles) south east of Coventry and Birmingham respectively. More specifically the subject property is 4.5 km (2.8 miles) south west of Northampton town centre and lies to the eastern adjacent of Junction 15A of the M1 Motorway. </v>
          </cell>
          <cell r="W117" t="str">
            <v xml:space="preserve">A modern logistics warehouse.  Distribution Centre #1, Pineham, Northampton is located within the Midlands of the UK approximately 96 km (60 miles) north west of Central London, 53 km (33 miles) and 74 km (46 miles) south east of Coventry and Birmingham respectively. More specifically the subject property is 4.5 km (2.8 miles) south west of Northampton town centre and lies to the eastern adjacent of Junction 15A of the M1 Motorway. </v>
          </cell>
          <cell r="Y117" t="str">
            <v>Pounds</v>
          </cell>
          <cell r="Z117" t="str">
            <v>£</v>
          </cell>
          <cell r="AA117" t="str">
            <v>Land &amp; Buildings</v>
          </cell>
          <cell r="AB117" t="str">
            <v>Sainsbury's Supermarket Ltd</v>
          </cell>
          <cell r="AC117" t="str">
            <v>Retail</v>
          </cell>
          <cell r="AD117">
            <v>58214.905178508554</v>
          </cell>
          <cell r="AE117">
            <v>39374</v>
          </cell>
          <cell r="AF117">
            <v>46678</v>
          </cell>
          <cell r="AG117">
            <v>44853</v>
          </cell>
          <cell r="AH117">
            <v>17.048596851471594</v>
          </cell>
          <cell r="AI117">
            <v>12.05201916495551</v>
          </cell>
          <cell r="AJ117">
            <v>3591450</v>
          </cell>
          <cell r="AK117">
            <v>61.692963150713354</v>
          </cell>
          <cell r="AL117">
            <v>0</v>
          </cell>
          <cell r="AM117">
            <v>0</v>
          </cell>
          <cell r="AO117">
            <v>0</v>
          </cell>
          <cell r="AQ117">
            <v>0</v>
          </cell>
          <cell r="AR117">
            <v>0</v>
          </cell>
          <cell r="AS117">
            <v>0</v>
          </cell>
          <cell r="AT117">
            <v>0</v>
          </cell>
          <cell r="AU117">
            <v>0</v>
          </cell>
          <cell r="AV117">
            <v>0</v>
          </cell>
          <cell r="AW117">
            <v>0</v>
          </cell>
          <cell r="AX117">
            <v>0</v>
          </cell>
          <cell r="AY117">
            <v>0</v>
          </cell>
          <cell r="AZ117">
            <v>0</v>
          </cell>
          <cell r="BB117">
            <v>0</v>
          </cell>
          <cell r="BD117">
            <v>0</v>
          </cell>
          <cell r="BE117">
            <v>0</v>
          </cell>
          <cell r="BF117">
            <v>0</v>
          </cell>
          <cell r="BG117">
            <v>0</v>
          </cell>
          <cell r="BH117">
            <v>0</v>
          </cell>
          <cell r="BI117">
            <v>0</v>
          </cell>
          <cell r="BJ117">
            <v>0</v>
          </cell>
          <cell r="BK117">
            <v>0</v>
          </cell>
          <cell r="BL117">
            <v>0</v>
          </cell>
          <cell r="BM117">
            <v>0</v>
          </cell>
          <cell r="BO117">
            <v>0</v>
          </cell>
          <cell r="BQ117">
            <v>0</v>
          </cell>
          <cell r="BR117">
            <v>0</v>
          </cell>
          <cell r="BS117">
            <v>0</v>
          </cell>
          <cell r="BT117">
            <v>0</v>
          </cell>
          <cell r="BU117">
            <v>0</v>
          </cell>
          <cell r="BV117">
            <v>0</v>
          </cell>
          <cell r="BW117">
            <v>0</v>
          </cell>
          <cell r="BX117">
            <v>0</v>
          </cell>
          <cell r="BY117">
            <v>0</v>
          </cell>
          <cell r="BZ117">
            <v>0</v>
          </cell>
          <cell r="CB117">
            <v>0</v>
          </cell>
          <cell r="CD117">
            <v>0</v>
          </cell>
          <cell r="CE117">
            <v>0</v>
          </cell>
          <cell r="CF117">
            <v>0</v>
          </cell>
          <cell r="CG117">
            <v>0</v>
          </cell>
          <cell r="CH117">
            <v>0</v>
          </cell>
          <cell r="CI117">
            <v>0</v>
          </cell>
          <cell r="CJ117">
            <v>0</v>
          </cell>
          <cell r="CK117">
            <v>0</v>
          </cell>
          <cell r="CL117">
            <v>0</v>
          </cell>
          <cell r="CM117">
            <v>0</v>
          </cell>
          <cell r="CO117">
            <v>0</v>
          </cell>
          <cell r="CQ117">
            <v>0</v>
          </cell>
          <cell r="CR117">
            <v>0</v>
          </cell>
          <cell r="CS117">
            <v>0</v>
          </cell>
          <cell r="CT117">
            <v>0</v>
          </cell>
          <cell r="CU117">
            <v>0</v>
          </cell>
          <cell r="CV117">
            <v>0</v>
          </cell>
          <cell r="CW117">
            <v>0</v>
          </cell>
          <cell r="CX117">
            <v>0</v>
          </cell>
          <cell r="CY117">
            <v>0</v>
          </cell>
          <cell r="CZ117">
            <v>0</v>
          </cell>
          <cell r="DB117">
            <v>0</v>
          </cell>
          <cell r="DD117">
            <v>0</v>
          </cell>
          <cell r="DE117">
            <v>0</v>
          </cell>
          <cell r="DF117">
            <v>0</v>
          </cell>
          <cell r="DG117">
            <v>0</v>
          </cell>
          <cell r="DH117">
            <v>0</v>
          </cell>
          <cell r="DI117">
            <v>0</v>
          </cell>
          <cell r="DJ117">
            <v>0</v>
          </cell>
          <cell r="DK117">
            <v>0</v>
          </cell>
          <cell r="DL117">
            <v>0</v>
          </cell>
          <cell r="DM117">
            <v>0</v>
          </cell>
          <cell r="DO117">
            <v>0</v>
          </cell>
          <cell r="DQ117">
            <v>0</v>
          </cell>
          <cell r="DR117">
            <v>0</v>
          </cell>
          <cell r="DS117">
            <v>0</v>
          </cell>
          <cell r="DT117">
            <v>0</v>
          </cell>
          <cell r="DU117">
            <v>0</v>
          </cell>
          <cell r="DV117">
            <v>0</v>
          </cell>
          <cell r="DW117">
            <v>0</v>
          </cell>
          <cell r="DX117">
            <v>0</v>
          </cell>
          <cell r="DY117">
            <v>0</v>
          </cell>
          <cell r="DZ117">
            <v>0</v>
          </cell>
          <cell r="EB117">
            <v>0</v>
          </cell>
          <cell r="ED117">
            <v>0</v>
          </cell>
          <cell r="EE117">
            <v>0</v>
          </cell>
          <cell r="EF117">
            <v>0</v>
          </cell>
          <cell r="EG117">
            <v>0</v>
          </cell>
          <cell r="EH117">
            <v>0</v>
          </cell>
          <cell r="EI117">
            <v>0</v>
          </cell>
          <cell r="EJ117">
            <v>0</v>
          </cell>
          <cell r="EK117">
            <v>0</v>
          </cell>
          <cell r="EL117">
            <v>0</v>
          </cell>
          <cell r="EM117">
            <v>0</v>
          </cell>
          <cell r="EN117">
            <v>0</v>
          </cell>
          <cell r="EO117">
            <v>58214.905178508554</v>
          </cell>
          <cell r="EP117">
            <v>3591450</v>
          </cell>
          <cell r="EQ117">
            <v>3591450</v>
          </cell>
          <cell r="ER117">
            <v>17.048596851471594</v>
          </cell>
          <cell r="ES117">
            <v>12.052019164955512</v>
          </cell>
          <cell r="ET117" t="str">
            <v>Let to Sainsbury's Supermarkets Ltd for 20 years from 19 October 2007 with a break option as at 19 October 2022.</v>
          </cell>
          <cell r="EU117">
            <v>0</v>
          </cell>
          <cell r="EW117" t="str">
            <v>Warehouse</v>
          </cell>
          <cell r="EX117">
            <v>46680.71360685848</v>
          </cell>
          <cell r="EY117">
            <v>56.510527499999995</v>
          </cell>
          <cell r="EZ117">
            <v>2637951.75</v>
          </cell>
          <cell r="FB117" t="str">
            <v>Office</v>
          </cell>
          <cell r="FC117">
            <v>2049.9056569592276</v>
          </cell>
          <cell r="FD117">
            <v>56.510527499999995</v>
          </cell>
          <cell r="FE117">
            <v>115841.24999999999</v>
          </cell>
          <cell r="FG117" t="str">
            <v>Drivers Pod's</v>
          </cell>
          <cell r="FH117">
            <v>1579.1659350551984</v>
          </cell>
          <cell r="FI117">
            <v>56.510527499999995</v>
          </cell>
          <cell r="FJ117">
            <v>89239.5</v>
          </cell>
          <cell r="FL117" t="str">
            <v>Vehicle Maintenance</v>
          </cell>
          <cell r="FM117">
            <v>941.75815293884853</v>
          </cell>
          <cell r="FN117">
            <v>56.510527499999995</v>
          </cell>
          <cell r="FO117">
            <v>53219.25</v>
          </cell>
          <cell r="FQ117" t="str">
            <v>Recycling unit</v>
          </cell>
          <cell r="FR117">
            <v>6963.3618266968051</v>
          </cell>
          <cell r="FS117">
            <v>56.510527499999995</v>
          </cell>
          <cell r="FT117">
            <v>393503.25</v>
          </cell>
          <cell r="FV117">
            <v>58214.905178508561</v>
          </cell>
          <cell r="FW117">
            <v>56.510510322268672</v>
          </cell>
          <cell r="FX117">
            <v>3289754</v>
          </cell>
          <cell r="FY117">
            <v>3289754</v>
          </cell>
          <cell r="FZ117">
            <v>-8.4003953834802095E-2</v>
          </cell>
          <cell r="GB117">
            <v>0</v>
          </cell>
          <cell r="GC117">
            <v>0</v>
          </cell>
          <cell r="GD117">
            <v>0</v>
          </cell>
          <cell r="GE117">
            <v>0</v>
          </cell>
          <cell r="GF117">
            <v>0</v>
          </cell>
          <cell r="GG117">
            <v>0</v>
          </cell>
          <cell r="GH117">
            <v>0</v>
          </cell>
          <cell r="GI117">
            <v>0</v>
          </cell>
          <cell r="GJ117">
            <v>0</v>
          </cell>
          <cell r="GK117">
            <v>0</v>
          </cell>
          <cell r="GL117">
            <v>0</v>
          </cell>
          <cell r="GM117">
            <v>0</v>
          </cell>
          <cell r="GN117">
            <v>0</v>
          </cell>
          <cell r="GO117">
            <v>0</v>
          </cell>
          <cell r="GP117">
            <v>0</v>
          </cell>
          <cell r="GR117">
            <v>40359</v>
          </cell>
          <cell r="GS117">
            <v>3591450</v>
          </cell>
          <cell r="GT117">
            <v>3591450</v>
          </cell>
          <cell r="GU117">
            <v>3289754</v>
          </cell>
          <cell r="GV117">
            <v>6.7510000000000003</v>
          </cell>
          <cell r="GW117">
            <v>6.1839000000000004</v>
          </cell>
          <cell r="GX117">
            <v>6.4894000000000007</v>
          </cell>
          <cell r="GY117">
            <v>53200000</v>
          </cell>
          <cell r="GZ117">
            <v>5.7625000000000003E-2</v>
          </cell>
          <cell r="HA117">
            <v>50300000</v>
          </cell>
          <cell r="HC117">
            <v>40451</v>
          </cell>
          <cell r="HD117">
            <v>3591450</v>
          </cell>
          <cell r="HE117">
            <v>3591450</v>
          </cell>
          <cell r="HF117">
            <v>3289754</v>
          </cell>
          <cell r="HG117">
            <v>6.7510000000000003</v>
          </cell>
          <cell r="HH117">
            <v>6.1839000000000004</v>
          </cell>
          <cell r="HI117">
            <v>6.4851000000000001</v>
          </cell>
          <cell r="HJ117">
            <v>53200000</v>
          </cell>
          <cell r="HK117">
            <v>5.7625000000000003E-2</v>
          </cell>
          <cell r="HL117">
            <v>50300000</v>
          </cell>
          <cell r="HN117">
            <v>10000000</v>
          </cell>
          <cell r="HO117">
            <v>56.134678320225888</v>
          </cell>
          <cell r="HP117">
            <v>43200000</v>
          </cell>
          <cell r="HQ117">
            <v>39508</v>
          </cell>
          <cell r="HR117" t="str">
            <v>A prime modern distribution warehouse let to Sainsbury for a further 12.05 years.  The property is let on a 20 year lease with a tenant break in year 15.  No change since Q2 2010.</v>
          </cell>
          <cell r="HT117" t="str">
            <v>photoPineham.jpg</v>
          </cell>
          <cell r="HU117" t="str">
            <v>.jpg</v>
          </cell>
          <cell r="HV117" t="str">
            <v>Pineham</v>
          </cell>
          <cell r="HW117" t="str">
            <v>planPineham.jpg</v>
          </cell>
          <cell r="HX117" t="str">
            <v>.jpg</v>
          </cell>
          <cell r="HY117" t="str">
            <v>Pineham</v>
          </cell>
          <cell r="IA117">
            <v>59860000</v>
          </cell>
          <cell r="IB117">
            <v>50540000</v>
          </cell>
          <cell r="IC117">
            <v>50540000</v>
          </cell>
          <cell r="ID117">
            <v>50540000</v>
          </cell>
          <cell r="IE117">
            <v>50540000</v>
          </cell>
          <cell r="IF117">
            <v>53200000</v>
          </cell>
        </row>
        <row r="118">
          <cell r="A118">
            <v>98</v>
          </cell>
          <cell r="B118" t="str">
            <v>98, United Kingdom, Stafford Dist.Ctr. #1</v>
          </cell>
          <cell r="C118" t="str">
            <v>sta00101</v>
          </cell>
          <cell r="D118" t="str">
            <v>Stafford Dist.Ctr. #1</v>
          </cell>
          <cell r="E118" t="str">
            <v>Unit 1, ProLogis Park</v>
          </cell>
          <cell r="F118" t="str">
            <v>Stafford</v>
          </cell>
          <cell r="G118" t="str">
            <v>ST16 1GZ</v>
          </cell>
          <cell r="H118" t="str">
            <v>United Kingdom</v>
          </cell>
          <cell r="I118" t="str">
            <v>uk095</v>
          </cell>
          <cell r="J118" t="str">
            <v>ProLogis UK XCV Sarl</v>
          </cell>
          <cell r="K118" t="str">
            <v>A modern logistics warehouse constructed in 2006 and accommodating a total area of  sq m.   It is of steel portal framed construction and has a solid concrete floor throughout. The external elevations and roof are profile metal sheet clad with loading access via 76 dock levellers and 14 level access roller shutter doors. T</v>
          </cell>
          <cell r="L118">
            <v>2006</v>
          </cell>
          <cell r="M118">
            <v>90</v>
          </cell>
          <cell r="N118">
            <v>562.25541338293124</v>
          </cell>
          <cell r="O118">
            <v>12</v>
          </cell>
          <cell r="P118" t="str">
            <v>Yes</v>
          </cell>
          <cell r="Q118" t="str">
            <v>Freehold</v>
          </cell>
          <cell r="R118">
            <v>0</v>
          </cell>
          <cell r="S118">
            <v>139700</v>
          </cell>
          <cell r="T118">
            <v>0.36222610740489486</v>
          </cell>
          <cell r="V118" t="str">
            <v>Located on ProLogis Park, Stafford which is situated at the junction of the A34 and M6 Junction 14 approximately 3 km (2 miles) north of Stafford town centre.  Stafford is situated approximately 45 km (28 miles) north of Birmingham, 93 km (58 miles) south of Manchester and 16 km (10 miles) south of Stoke-on-Trent. The M6 Motorway is a major north south trunk road linking from the M1 at Junction 19 (Rugby) approximately 104 km (65 miles) to the south east to Scotland via the north west of England.</v>
          </cell>
          <cell r="W118" t="str">
            <v>A modern logistics warehouse located on ProLogis Park, Stafford which is situated at the junction of the A34 and M6 Junction 14 approximately 3 km (2 miles) north of Stafford town centre.  Stafford is situated approximately 45 km (28 miles) north of Birmingham, 93 km (58 miles) south of Manchester and 16 km (10 miles) south of Stoke-on-Trent. The M6 Motorway is a major north south trunk road linking from the M1 at Junction 19 (Rugby) approximately 104 km (65 miles) to the south east to Scotland via the north west of England.</v>
          </cell>
          <cell r="Y118" t="str">
            <v>Pounds</v>
          </cell>
          <cell r="Z118" t="str">
            <v>£</v>
          </cell>
          <cell r="AA118" t="str">
            <v>Land &amp; Buildings</v>
          </cell>
          <cell r="AB118" t="str">
            <v>Screwfix Direct Limited</v>
          </cell>
          <cell r="AC118" t="str">
            <v>Building Supplies</v>
          </cell>
          <cell r="AD118">
            <v>50602.98720446381</v>
          </cell>
          <cell r="AE118">
            <v>39084</v>
          </cell>
          <cell r="AF118">
            <v>42736</v>
          </cell>
          <cell r="AG118">
            <v>42736</v>
          </cell>
          <cell r="AH118">
            <v>6.2559890485968515</v>
          </cell>
          <cell r="AI118">
            <v>6.2559890485968515</v>
          </cell>
          <cell r="AJ118">
            <v>2451000</v>
          </cell>
          <cell r="AK118">
            <v>48.435875733909072</v>
          </cell>
          <cell r="AL118">
            <v>0</v>
          </cell>
          <cell r="AM118">
            <v>0</v>
          </cell>
          <cell r="AO118">
            <v>0</v>
          </cell>
          <cell r="AQ118">
            <v>0</v>
          </cell>
          <cell r="AR118">
            <v>0</v>
          </cell>
          <cell r="AS118">
            <v>0</v>
          </cell>
          <cell r="AT118">
            <v>0</v>
          </cell>
          <cell r="AU118">
            <v>0</v>
          </cell>
          <cell r="AV118">
            <v>0</v>
          </cell>
          <cell r="AW118">
            <v>0</v>
          </cell>
          <cell r="AX118">
            <v>0</v>
          </cell>
          <cell r="AY118">
            <v>0</v>
          </cell>
          <cell r="AZ118">
            <v>0</v>
          </cell>
          <cell r="BB118">
            <v>0</v>
          </cell>
          <cell r="BD118">
            <v>0</v>
          </cell>
          <cell r="BE118">
            <v>0</v>
          </cell>
          <cell r="BF118">
            <v>0</v>
          </cell>
          <cell r="BG118">
            <v>0</v>
          </cell>
          <cell r="BH118">
            <v>0</v>
          </cell>
          <cell r="BI118">
            <v>0</v>
          </cell>
          <cell r="BJ118">
            <v>0</v>
          </cell>
          <cell r="BK118">
            <v>0</v>
          </cell>
          <cell r="BL118">
            <v>0</v>
          </cell>
          <cell r="BM118">
            <v>0</v>
          </cell>
          <cell r="BO118">
            <v>0</v>
          </cell>
          <cell r="BQ118">
            <v>0</v>
          </cell>
          <cell r="BR118">
            <v>0</v>
          </cell>
          <cell r="BS118">
            <v>0</v>
          </cell>
          <cell r="BT118">
            <v>0</v>
          </cell>
          <cell r="BU118">
            <v>0</v>
          </cell>
          <cell r="BV118">
            <v>0</v>
          </cell>
          <cell r="BW118">
            <v>0</v>
          </cell>
          <cell r="BX118">
            <v>0</v>
          </cell>
          <cell r="BY118">
            <v>0</v>
          </cell>
          <cell r="BZ118">
            <v>0</v>
          </cell>
          <cell r="CB118">
            <v>0</v>
          </cell>
          <cell r="CD118">
            <v>0</v>
          </cell>
          <cell r="CE118">
            <v>0</v>
          </cell>
          <cell r="CF118">
            <v>0</v>
          </cell>
          <cell r="CG118">
            <v>0</v>
          </cell>
          <cell r="CH118">
            <v>0</v>
          </cell>
          <cell r="CI118">
            <v>0</v>
          </cell>
          <cell r="CJ118">
            <v>0</v>
          </cell>
          <cell r="CK118">
            <v>0</v>
          </cell>
          <cell r="CL118">
            <v>0</v>
          </cell>
          <cell r="CM118">
            <v>0</v>
          </cell>
          <cell r="CO118">
            <v>0</v>
          </cell>
          <cell r="CQ118">
            <v>0</v>
          </cell>
          <cell r="CR118">
            <v>0</v>
          </cell>
          <cell r="CS118">
            <v>0</v>
          </cell>
          <cell r="CT118">
            <v>0</v>
          </cell>
          <cell r="CU118">
            <v>0</v>
          </cell>
          <cell r="CV118">
            <v>0</v>
          </cell>
          <cell r="CW118">
            <v>0</v>
          </cell>
          <cell r="CX118">
            <v>0</v>
          </cell>
          <cell r="CY118">
            <v>0</v>
          </cell>
          <cell r="CZ118">
            <v>0</v>
          </cell>
          <cell r="DB118">
            <v>0</v>
          </cell>
          <cell r="DD118">
            <v>0</v>
          </cell>
          <cell r="DE118">
            <v>0</v>
          </cell>
          <cell r="DF118">
            <v>0</v>
          </cell>
          <cell r="DG118">
            <v>0</v>
          </cell>
          <cell r="DH118">
            <v>0</v>
          </cell>
          <cell r="DI118">
            <v>0</v>
          </cell>
          <cell r="DJ118">
            <v>0</v>
          </cell>
          <cell r="DK118">
            <v>0</v>
          </cell>
          <cell r="DL118">
            <v>0</v>
          </cell>
          <cell r="DM118">
            <v>0</v>
          </cell>
          <cell r="DO118">
            <v>0</v>
          </cell>
          <cell r="DQ118">
            <v>0</v>
          </cell>
          <cell r="DR118">
            <v>0</v>
          </cell>
          <cell r="DS118">
            <v>0</v>
          </cell>
          <cell r="DT118">
            <v>0</v>
          </cell>
          <cell r="DU118">
            <v>0</v>
          </cell>
          <cell r="DV118">
            <v>0</v>
          </cell>
          <cell r="DW118">
            <v>0</v>
          </cell>
          <cell r="DX118">
            <v>0</v>
          </cell>
          <cell r="DY118">
            <v>0</v>
          </cell>
          <cell r="DZ118">
            <v>0</v>
          </cell>
          <cell r="EB118">
            <v>0</v>
          </cell>
          <cell r="ED118">
            <v>0</v>
          </cell>
          <cell r="EE118">
            <v>0</v>
          </cell>
          <cell r="EF118">
            <v>0</v>
          </cell>
          <cell r="EG118">
            <v>0</v>
          </cell>
          <cell r="EH118">
            <v>0</v>
          </cell>
          <cell r="EI118">
            <v>0</v>
          </cell>
          <cell r="EJ118">
            <v>0</v>
          </cell>
          <cell r="EK118">
            <v>0</v>
          </cell>
          <cell r="EL118">
            <v>0</v>
          </cell>
          <cell r="EM118">
            <v>0</v>
          </cell>
          <cell r="EN118">
            <v>0</v>
          </cell>
          <cell r="EO118">
            <v>50602.98720446381</v>
          </cell>
          <cell r="EP118">
            <v>2451000</v>
          </cell>
          <cell r="EQ118">
            <v>2451000</v>
          </cell>
          <cell r="ER118">
            <v>6.2559890485968515</v>
          </cell>
          <cell r="ES118">
            <v>6.2559890485968515</v>
          </cell>
          <cell r="ET118" t="str">
            <v>Let to Screwfix Direct Limited for 10 years from 2 January 2007.</v>
          </cell>
          <cell r="EU118">
            <v>0</v>
          </cell>
          <cell r="EW118" t="str">
            <v>Warehouse</v>
          </cell>
          <cell r="EX118">
            <v>50602.98720446381</v>
          </cell>
          <cell r="EY118">
            <v>48.437594999999995</v>
          </cell>
          <cell r="EZ118">
            <v>2451087</v>
          </cell>
          <cell r="FB118">
            <v>0</v>
          </cell>
          <cell r="FE118">
            <v>0</v>
          </cell>
          <cell r="FG118">
            <v>0</v>
          </cell>
          <cell r="FJ118">
            <v>0</v>
          </cell>
          <cell r="FL118">
            <v>0</v>
          </cell>
          <cell r="FO118">
            <v>0</v>
          </cell>
          <cell r="FQ118">
            <v>0</v>
          </cell>
          <cell r="FT118">
            <v>0</v>
          </cell>
          <cell r="FV118">
            <v>50602.98720446381</v>
          </cell>
          <cell r="FW118">
            <v>48.437594999999995</v>
          </cell>
          <cell r="FX118">
            <v>2451087</v>
          </cell>
          <cell r="FY118">
            <v>2451087</v>
          </cell>
          <cell r="FZ118">
            <v>3.5495716034271729E-5</v>
          </cell>
          <cell r="GB118">
            <v>0</v>
          </cell>
          <cell r="GC118">
            <v>0</v>
          </cell>
          <cell r="GD118">
            <v>0</v>
          </cell>
          <cell r="GE118">
            <v>0</v>
          </cell>
          <cell r="GF118">
            <v>0</v>
          </cell>
          <cell r="GG118">
            <v>0</v>
          </cell>
          <cell r="GH118">
            <v>0</v>
          </cell>
          <cell r="GI118">
            <v>0</v>
          </cell>
          <cell r="GJ118">
            <v>0</v>
          </cell>
          <cell r="GK118">
            <v>0</v>
          </cell>
          <cell r="GL118">
            <v>0</v>
          </cell>
          <cell r="GM118">
            <v>0</v>
          </cell>
          <cell r="GN118">
            <v>0</v>
          </cell>
          <cell r="GO118">
            <v>0</v>
          </cell>
          <cell r="GP118">
            <v>0</v>
          </cell>
          <cell r="GR118">
            <v>40359</v>
          </cell>
          <cell r="GS118">
            <v>2451000</v>
          </cell>
          <cell r="GT118">
            <v>2451000</v>
          </cell>
          <cell r="GU118">
            <v>2451087</v>
          </cell>
          <cell r="GV118">
            <v>8.488900000000001</v>
          </cell>
          <cell r="GW118">
            <v>8.4892000000000003</v>
          </cell>
          <cell r="GX118">
            <v>8.4891000000000005</v>
          </cell>
          <cell r="GY118">
            <v>28870000</v>
          </cell>
          <cell r="GZ118">
            <v>5.7625000000000003E-2</v>
          </cell>
          <cell r="HA118">
            <v>27300000</v>
          </cell>
          <cell r="HC118">
            <v>40451</v>
          </cell>
          <cell r="HD118">
            <v>2451000</v>
          </cell>
          <cell r="HE118">
            <v>2451000</v>
          </cell>
          <cell r="HF118">
            <v>2451087</v>
          </cell>
          <cell r="HG118">
            <v>8.488900000000001</v>
          </cell>
          <cell r="HH118">
            <v>8.4892000000000003</v>
          </cell>
          <cell r="HI118">
            <v>8.4891000000000005</v>
          </cell>
          <cell r="HJ118">
            <v>28870000</v>
          </cell>
          <cell r="HK118">
            <v>5.7625000000000003E-2</v>
          </cell>
          <cell r="HL118">
            <v>27300000</v>
          </cell>
          <cell r="HN118">
            <v>5600000</v>
          </cell>
          <cell r="HO118">
            <v>40.085898353614887</v>
          </cell>
          <cell r="HP118">
            <v>23270000</v>
          </cell>
          <cell r="HQ118">
            <v>39263</v>
          </cell>
          <cell r="HR118" t="str">
            <v>A modern logistics warehouse fully let to Screwfix for a further 6.26 years.   No change since Q2 2010.</v>
          </cell>
          <cell r="HT118" t="str">
            <v>photoStafford.jpg</v>
          </cell>
          <cell r="HU118" t="str">
            <v>.jpg</v>
          </cell>
          <cell r="HV118" t="str">
            <v>Stafford</v>
          </cell>
          <cell r="HW118" t="str">
            <v>planStafford.jpg</v>
          </cell>
          <cell r="HX118" t="str">
            <v>.jpg</v>
          </cell>
          <cell r="HY118" t="str">
            <v>Stafford</v>
          </cell>
          <cell r="IA118">
            <v>34900000</v>
          </cell>
          <cell r="IB118">
            <v>34900000</v>
          </cell>
          <cell r="IC118">
            <v>25800000</v>
          </cell>
          <cell r="ID118">
            <v>25800000</v>
          </cell>
          <cell r="IE118">
            <v>27280000</v>
          </cell>
          <cell r="IF118">
            <v>28870000</v>
          </cell>
        </row>
        <row r="119">
          <cell r="A119">
            <v>99</v>
          </cell>
          <cell r="B119" t="str">
            <v>99, United Kingdom, Wellingborough Dist.Ctr. #3 (A1)</v>
          </cell>
          <cell r="C119" t="str">
            <v>wel00103</v>
          </cell>
          <cell r="D119" t="str">
            <v>Wellingborough Dist.Ctr. #3 (A1)</v>
          </cell>
          <cell r="E119" t="str">
            <v>7-11 Claudius Way</v>
          </cell>
          <cell r="F119" t="str">
            <v>Wellingborough</v>
          </cell>
          <cell r="G119" t="str">
            <v>NN 2DH</v>
          </cell>
          <cell r="H119" t="str">
            <v>United Kingdom</v>
          </cell>
          <cell r="I119" t="str">
            <v>uk085</v>
          </cell>
          <cell r="J119" t="str">
            <v>ProLogis UK LXXXV Sarl</v>
          </cell>
          <cell r="K119" t="str">
            <v>A 2008 purpose built distribution center accommodating 50,498 sq m of warehousing and office built to a high specification. The building is of steel frame purlin construction with a clear eaves height of 15m. The warehouse is a cross-docking facility with 36 loading docks and 4 drive-in doors on both north and south elevations and the warehouse is being currently fitted with a sprinkler system at the landlords expense and rentalised accordingly to the tenant.</v>
          </cell>
          <cell r="L119">
            <v>2007</v>
          </cell>
          <cell r="M119">
            <v>80</v>
          </cell>
          <cell r="N119">
            <v>631.22974999999997</v>
          </cell>
          <cell r="O119">
            <v>15</v>
          </cell>
          <cell r="P119" t="str">
            <v>Yes</v>
          </cell>
          <cell r="Q119" t="str">
            <v>Freehold</v>
          </cell>
          <cell r="R119">
            <v>0</v>
          </cell>
          <cell r="S119">
            <v>105825</v>
          </cell>
          <cell r="T119">
            <v>0.47718762107252538</v>
          </cell>
          <cell r="V119" t="str">
            <v>Located on ProLogis Park, Higham Road, Wellingborough, which is situated fronting to the A45 between the M1 and the A14, to the south east of the town centre. Wellingborough is located 98 km (61 miles) to the east of Birmingham, 96.5 km (60 miles) north of London and 98 km (61 miles) south of Nottingham.</v>
          </cell>
          <cell r="W119" t="str">
            <v>A purpose built distribution centre located on ProLogis Park, Higham Road, Wellingborough, which is situated fronting to the A45 between the M1 and the A14, to the south east of the town centre. Wellingborough is located 98 km (61 miles) to the east of Birmingham, 96.5 km (60 miles) north of London and 98 km (61 miles) south of Nottingham.</v>
          </cell>
          <cell r="Y119" t="str">
            <v>Pounds</v>
          </cell>
          <cell r="Z119" t="str">
            <v>£</v>
          </cell>
          <cell r="AA119" t="str">
            <v>Land &amp; Buildings</v>
          </cell>
          <cell r="AB119" t="str">
            <v>Kuehne &amp; Nagel Limited</v>
          </cell>
          <cell r="AC119" t="str">
            <v>3PL/Warehousing/Transportation</v>
          </cell>
          <cell r="AD119">
            <v>50498.38</v>
          </cell>
          <cell r="AE119">
            <v>39630</v>
          </cell>
          <cell r="AF119">
            <v>43281</v>
          </cell>
          <cell r="AG119">
            <v>41456</v>
          </cell>
          <cell r="AH119">
            <v>7.7481177275838471</v>
          </cell>
          <cell r="AI119">
            <v>2.751540041067762</v>
          </cell>
          <cell r="AJ119">
            <v>2500376</v>
          </cell>
          <cell r="AK119">
            <v>49.513984409004806</v>
          </cell>
          <cell r="AL119">
            <v>0</v>
          </cell>
          <cell r="AM119">
            <v>0</v>
          </cell>
          <cell r="AO119">
            <v>0</v>
          </cell>
          <cell r="AQ119">
            <v>0</v>
          </cell>
          <cell r="AR119">
            <v>0</v>
          </cell>
          <cell r="AS119">
            <v>0</v>
          </cell>
          <cell r="AT119">
            <v>0</v>
          </cell>
          <cell r="AU119">
            <v>0</v>
          </cell>
          <cell r="AV119">
            <v>0</v>
          </cell>
          <cell r="AW119">
            <v>0</v>
          </cell>
          <cell r="AX119">
            <v>0</v>
          </cell>
          <cell r="AY119">
            <v>0</v>
          </cell>
          <cell r="AZ119">
            <v>0</v>
          </cell>
          <cell r="BB119">
            <v>0</v>
          </cell>
          <cell r="BD119">
            <v>0</v>
          </cell>
          <cell r="BE119">
            <v>0</v>
          </cell>
          <cell r="BF119">
            <v>0</v>
          </cell>
          <cell r="BG119">
            <v>0</v>
          </cell>
          <cell r="BH119">
            <v>0</v>
          </cell>
          <cell r="BI119">
            <v>0</v>
          </cell>
          <cell r="BJ119">
            <v>0</v>
          </cell>
          <cell r="BK119">
            <v>0</v>
          </cell>
          <cell r="BL119">
            <v>0</v>
          </cell>
          <cell r="BM119">
            <v>0</v>
          </cell>
          <cell r="BO119">
            <v>0</v>
          </cell>
          <cell r="BQ119">
            <v>0</v>
          </cell>
          <cell r="BR119">
            <v>0</v>
          </cell>
          <cell r="BS119">
            <v>0</v>
          </cell>
          <cell r="BT119">
            <v>0</v>
          </cell>
          <cell r="BU119">
            <v>0</v>
          </cell>
          <cell r="BV119">
            <v>0</v>
          </cell>
          <cell r="BW119">
            <v>0</v>
          </cell>
          <cell r="BX119">
            <v>0</v>
          </cell>
          <cell r="BY119">
            <v>0</v>
          </cell>
          <cell r="BZ119">
            <v>0</v>
          </cell>
          <cell r="CB119">
            <v>0</v>
          </cell>
          <cell r="CD119">
            <v>0</v>
          </cell>
          <cell r="CE119">
            <v>0</v>
          </cell>
          <cell r="CF119">
            <v>0</v>
          </cell>
          <cell r="CG119">
            <v>0</v>
          </cell>
          <cell r="CH119">
            <v>0</v>
          </cell>
          <cell r="CI119">
            <v>0</v>
          </cell>
          <cell r="CJ119">
            <v>0</v>
          </cell>
          <cell r="CK119">
            <v>0</v>
          </cell>
          <cell r="CL119">
            <v>0</v>
          </cell>
          <cell r="CM119">
            <v>0</v>
          </cell>
          <cell r="CO119">
            <v>0</v>
          </cell>
          <cell r="CQ119">
            <v>0</v>
          </cell>
          <cell r="CR119">
            <v>0</v>
          </cell>
          <cell r="CS119">
            <v>0</v>
          </cell>
          <cell r="CT119">
            <v>0</v>
          </cell>
          <cell r="CU119">
            <v>0</v>
          </cell>
          <cell r="CV119">
            <v>0</v>
          </cell>
          <cell r="CW119">
            <v>0</v>
          </cell>
          <cell r="CX119">
            <v>0</v>
          </cell>
          <cell r="CY119">
            <v>0</v>
          </cell>
          <cell r="CZ119">
            <v>0</v>
          </cell>
          <cell r="DB119">
            <v>0</v>
          </cell>
          <cell r="DD119">
            <v>0</v>
          </cell>
          <cell r="DE119">
            <v>0</v>
          </cell>
          <cell r="DF119">
            <v>0</v>
          </cell>
          <cell r="DG119">
            <v>0</v>
          </cell>
          <cell r="DH119">
            <v>0</v>
          </cell>
          <cell r="DI119">
            <v>0</v>
          </cell>
          <cell r="DJ119">
            <v>0</v>
          </cell>
          <cell r="DK119">
            <v>0</v>
          </cell>
          <cell r="DL119">
            <v>0</v>
          </cell>
          <cell r="DM119">
            <v>0</v>
          </cell>
          <cell r="DO119">
            <v>0</v>
          </cell>
          <cell r="DQ119">
            <v>0</v>
          </cell>
          <cell r="DR119">
            <v>0</v>
          </cell>
          <cell r="DS119">
            <v>0</v>
          </cell>
          <cell r="DT119">
            <v>0</v>
          </cell>
          <cell r="DU119">
            <v>0</v>
          </cell>
          <cell r="DV119">
            <v>0</v>
          </cell>
          <cell r="DW119">
            <v>0</v>
          </cell>
          <cell r="DX119">
            <v>0</v>
          </cell>
          <cell r="DY119">
            <v>0</v>
          </cell>
          <cell r="DZ119">
            <v>0</v>
          </cell>
          <cell r="EB119">
            <v>0</v>
          </cell>
          <cell r="ED119">
            <v>0</v>
          </cell>
          <cell r="EE119">
            <v>0</v>
          </cell>
          <cell r="EF119">
            <v>0</v>
          </cell>
          <cell r="EG119">
            <v>0</v>
          </cell>
          <cell r="EH119">
            <v>0</v>
          </cell>
          <cell r="EI119">
            <v>0</v>
          </cell>
          <cell r="EJ119">
            <v>0</v>
          </cell>
          <cell r="EK119">
            <v>0</v>
          </cell>
          <cell r="EL119">
            <v>0</v>
          </cell>
          <cell r="EM119">
            <v>0</v>
          </cell>
          <cell r="EN119">
            <v>0</v>
          </cell>
          <cell r="EO119">
            <v>50498.38</v>
          </cell>
          <cell r="EP119">
            <v>2500376</v>
          </cell>
          <cell r="EQ119">
            <v>2500376</v>
          </cell>
          <cell r="ER119">
            <v>7.7481177275838462</v>
          </cell>
          <cell r="ES119">
            <v>2.751540041067762</v>
          </cell>
          <cell r="ET119" t="str">
            <v>Let to Kuehne + Nagel Limited for 10 years from 1 July 2008 with a tenant break as at 1 July 2007 with 9 months notice and a break penalty of £8,750,000.  The Annual Rent is to be reviewed to the higher of the current rent, open market rent (assuming a 10 year term), £2,828,945 (current rent multiplied by 1.1314) or the current rent reviewed to annual RPI increases.  The lease is effectively on a full repairing basis.</v>
          </cell>
          <cell r="EU119">
            <v>0</v>
          </cell>
          <cell r="EW119" t="str">
            <v>Warehouse</v>
          </cell>
          <cell r="EX119">
            <v>46916.04</v>
          </cell>
          <cell r="EY119">
            <v>49.209499393841945</v>
          </cell>
          <cell r="EZ119">
            <v>2308714.8419414647</v>
          </cell>
          <cell r="FB119" t="str">
            <v>Office</v>
          </cell>
          <cell r="FC119">
            <v>3251.61</v>
          </cell>
          <cell r="FD119">
            <v>49.209499393841945</v>
          </cell>
          <cell r="FE119">
            <v>160010.10032401042</v>
          </cell>
          <cell r="FG119" t="str">
            <v>Gatehouse</v>
          </cell>
          <cell r="FH119">
            <v>330.73</v>
          </cell>
          <cell r="FI119">
            <v>49.209499393841945</v>
          </cell>
          <cell r="FJ119">
            <v>16275.057734525348</v>
          </cell>
          <cell r="FL119">
            <v>0</v>
          </cell>
          <cell r="FM119">
            <v>0</v>
          </cell>
          <cell r="FN119">
            <v>0</v>
          </cell>
          <cell r="FO119">
            <v>0</v>
          </cell>
          <cell r="FQ119">
            <v>0</v>
          </cell>
          <cell r="FR119">
            <v>0</v>
          </cell>
          <cell r="FS119">
            <v>0</v>
          </cell>
          <cell r="FT119">
            <v>0</v>
          </cell>
          <cell r="FV119">
            <v>50498.380000000005</v>
          </cell>
          <cell r="FW119">
            <v>49.209499393841938</v>
          </cell>
          <cell r="FX119">
            <v>2485000</v>
          </cell>
          <cell r="FY119">
            <v>2485000</v>
          </cell>
          <cell r="FZ119">
            <v>-6.1494751189421111E-3</v>
          </cell>
          <cell r="GB119">
            <v>0</v>
          </cell>
          <cell r="GC119">
            <v>0</v>
          </cell>
          <cell r="GD119">
            <v>0</v>
          </cell>
          <cell r="GE119">
            <v>0</v>
          </cell>
          <cell r="GF119">
            <v>0</v>
          </cell>
          <cell r="GG119">
            <v>0</v>
          </cell>
          <cell r="GH119">
            <v>0</v>
          </cell>
          <cell r="GI119">
            <v>0</v>
          </cell>
          <cell r="GJ119">
            <v>0</v>
          </cell>
          <cell r="GK119">
            <v>0</v>
          </cell>
          <cell r="GL119">
            <v>0</v>
          </cell>
          <cell r="GM119">
            <v>0</v>
          </cell>
          <cell r="GN119">
            <v>0</v>
          </cell>
          <cell r="GO119">
            <v>0</v>
          </cell>
          <cell r="GP119">
            <v>0</v>
          </cell>
          <cell r="GR119">
            <v>40359</v>
          </cell>
          <cell r="GS119">
            <v>2500376</v>
          </cell>
          <cell r="GT119">
            <v>2500376</v>
          </cell>
          <cell r="GU119">
            <v>2485000</v>
          </cell>
          <cell r="GV119">
            <v>8.1234999999999999</v>
          </cell>
          <cell r="GW119">
            <v>8.073500000000001</v>
          </cell>
          <cell r="GX119">
            <v>9.8201000000000001</v>
          </cell>
          <cell r="GY119">
            <v>30780000</v>
          </cell>
          <cell r="GZ119">
            <v>5.7625000000000003E-2</v>
          </cell>
          <cell r="HA119">
            <v>29100000</v>
          </cell>
          <cell r="HC119">
            <v>40451</v>
          </cell>
          <cell r="HD119">
            <v>2500376</v>
          </cell>
          <cell r="HE119">
            <v>2500376</v>
          </cell>
          <cell r="HF119">
            <v>2485000</v>
          </cell>
          <cell r="HG119">
            <v>8.0968</v>
          </cell>
          <cell r="HH119">
            <v>8.0470000000000006</v>
          </cell>
          <cell r="HI119">
            <v>9.8093000000000004</v>
          </cell>
          <cell r="HJ119">
            <v>30880000</v>
          </cell>
          <cell r="HK119">
            <v>5.7625000000000003E-2</v>
          </cell>
          <cell r="HL119">
            <v>29200000</v>
          </cell>
          <cell r="HN119">
            <v>3300000</v>
          </cell>
          <cell r="HO119">
            <v>31.183557760453578</v>
          </cell>
          <cell r="HP119">
            <v>27580000</v>
          </cell>
          <cell r="HQ119">
            <v>39692</v>
          </cell>
          <cell r="HR119" t="str">
            <v>A modern logistics warehouse let to Kuehne &amp; Nagel for a further 2.75 years until the next break option.  Our valuation is based on a capitalisation of the net rental income of £2,500,376 per annum (exclusive of ASTI rent of £152,197 per annum) at a equivalent yield of 9.80% to reflecting a net initial yield of 8.11%. We have assumed that the tenant exercises the break option in 2013 and pays the break penanlty of £8.75 million.  12 month expiry void.    CF changed?</v>
          </cell>
          <cell r="HT119" t="str">
            <v>photoWelling3.jpg</v>
          </cell>
          <cell r="HU119" t="str">
            <v>.jpg</v>
          </cell>
          <cell r="HV119" t="str">
            <v>Welling3</v>
          </cell>
          <cell r="HW119" t="str">
            <v>planWelling.jpg</v>
          </cell>
          <cell r="HX119" t="str">
            <v>.jpg</v>
          </cell>
          <cell r="HY119" t="str">
            <v>Welling</v>
          </cell>
          <cell r="IA119">
            <v>35420000</v>
          </cell>
          <cell r="IB119">
            <v>35420000</v>
          </cell>
          <cell r="IC119">
            <v>35420000</v>
          </cell>
          <cell r="ID119">
            <v>28650000</v>
          </cell>
          <cell r="IE119">
            <v>28650000</v>
          </cell>
          <cell r="IF119">
            <v>30880000</v>
          </cell>
        </row>
        <row r="120">
          <cell r="A120">
            <v>100</v>
          </cell>
          <cell r="B120" t="str">
            <v>100, United Kingdom, Wellingborough Dist.Ctr. #3 (A1)</v>
          </cell>
          <cell r="C120" t="str">
            <v>wel00103a</v>
          </cell>
          <cell r="D120" t="str">
            <v>Wellingborough Dist.Ctr. #3 (A1)</v>
          </cell>
          <cell r="E120" t="str">
            <v>7-11 Claudius Way</v>
          </cell>
          <cell r="F120" t="str">
            <v>Wellingborough</v>
          </cell>
          <cell r="G120" t="str">
            <v>NN 2DH</v>
          </cell>
          <cell r="H120" t="str">
            <v>United Kingdom</v>
          </cell>
          <cell r="I120" t="str">
            <v>uk085</v>
          </cell>
          <cell r="J120" t="str">
            <v>ProLogis UK LXXXV Sarl</v>
          </cell>
          <cell r="K120" t="str">
            <v xml:space="preserve">ASTI Income associated with Wellingborough DC3.  The additional rent includes the installation of a ‘wet’ sprinkler system that is to take account of all current and future racking requirements. </v>
          </cell>
          <cell r="L120" t="str">
            <v>n/a</v>
          </cell>
          <cell r="M120" t="str">
            <v>n/a</v>
          </cell>
          <cell r="N120" t="str">
            <v>n/a</v>
          </cell>
          <cell r="O120" t="str">
            <v>n/a</v>
          </cell>
          <cell r="P120" t="str">
            <v>n/a</v>
          </cell>
          <cell r="Q120" t="str">
            <v>n/a</v>
          </cell>
          <cell r="R120">
            <v>0</v>
          </cell>
          <cell r="S120" t="str">
            <v>n/a</v>
          </cell>
          <cell r="T120" t="str">
            <v>n/a</v>
          </cell>
          <cell r="V120" t="str">
            <v>Located on ProLogis Park, Higham Road, Wellingborough, which is situated fronting to the A45 between the M1 and the A14, to the south east of the town centre. Wellingborough is located 98 km (61 miles) to the east of Birmingham, 96.5 km (60 miles) north of London and 98 km (61 miles) south of Nottingham.</v>
          </cell>
          <cell r="W120" t="str">
            <v>Above standard tenant improvements.</v>
          </cell>
          <cell r="Y120" t="str">
            <v>Pounds</v>
          </cell>
          <cell r="Z120" t="str">
            <v>£</v>
          </cell>
          <cell r="AA120" t="str">
            <v>ASTI</v>
          </cell>
          <cell r="AB120" t="str">
            <v>Kuehne &amp; Nagel Limited</v>
          </cell>
          <cell r="AD120">
            <v>0</v>
          </cell>
          <cell r="AE120">
            <v>39630</v>
          </cell>
          <cell r="AF120">
            <v>43281</v>
          </cell>
          <cell r="AG120">
            <v>41456</v>
          </cell>
          <cell r="AH120">
            <v>7.7481177275838471</v>
          </cell>
          <cell r="AI120">
            <v>2.751540041067762</v>
          </cell>
          <cell r="AJ120">
            <v>0</v>
          </cell>
          <cell r="AK120">
            <v>0</v>
          </cell>
          <cell r="AL120">
            <v>0</v>
          </cell>
          <cell r="AM120">
            <v>152197</v>
          </cell>
          <cell r="AO120">
            <v>0</v>
          </cell>
          <cell r="AQ120">
            <v>0</v>
          </cell>
          <cell r="AR120">
            <v>0</v>
          </cell>
          <cell r="AS120">
            <v>0</v>
          </cell>
          <cell r="AT120">
            <v>0</v>
          </cell>
          <cell r="AU120">
            <v>0</v>
          </cell>
          <cell r="AV120">
            <v>0</v>
          </cell>
          <cell r="AW120">
            <v>0</v>
          </cell>
          <cell r="AX120">
            <v>0</v>
          </cell>
          <cell r="AY120">
            <v>0</v>
          </cell>
          <cell r="AZ120">
            <v>0</v>
          </cell>
          <cell r="BB120">
            <v>0</v>
          </cell>
          <cell r="BD120">
            <v>0</v>
          </cell>
          <cell r="BE120">
            <v>0</v>
          </cell>
          <cell r="BF120">
            <v>0</v>
          </cell>
          <cell r="BG120">
            <v>0</v>
          </cell>
          <cell r="BH120">
            <v>0</v>
          </cell>
          <cell r="BI120">
            <v>0</v>
          </cell>
          <cell r="BJ120">
            <v>0</v>
          </cell>
          <cell r="BK120">
            <v>0</v>
          </cell>
          <cell r="BL120">
            <v>0</v>
          </cell>
          <cell r="BM120">
            <v>0</v>
          </cell>
          <cell r="BO120">
            <v>0</v>
          </cell>
          <cell r="BQ120">
            <v>0</v>
          </cell>
          <cell r="BR120">
            <v>0</v>
          </cell>
          <cell r="BS120">
            <v>0</v>
          </cell>
          <cell r="BT120">
            <v>0</v>
          </cell>
          <cell r="BU120">
            <v>0</v>
          </cell>
          <cell r="BV120">
            <v>0</v>
          </cell>
          <cell r="BW120">
            <v>0</v>
          </cell>
          <cell r="BX120">
            <v>0</v>
          </cell>
          <cell r="BY120">
            <v>0</v>
          </cell>
          <cell r="BZ120">
            <v>0</v>
          </cell>
          <cell r="CB120">
            <v>0</v>
          </cell>
          <cell r="CD120">
            <v>0</v>
          </cell>
          <cell r="CE120">
            <v>0</v>
          </cell>
          <cell r="CF120">
            <v>0</v>
          </cell>
          <cell r="CG120">
            <v>0</v>
          </cell>
          <cell r="CH120">
            <v>0</v>
          </cell>
          <cell r="CI120">
            <v>0</v>
          </cell>
          <cell r="CJ120">
            <v>0</v>
          </cell>
          <cell r="CK120">
            <v>0</v>
          </cell>
          <cell r="CL120">
            <v>0</v>
          </cell>
          <cell r="CM120">
            <v>0</v>
          </cell>
          <cell r="CO120">
            <v>0</v>
          </cell>
          <cell r="CQ120">
            <v>0</v>
          </cell>
          <cell r="CR120">
            <v>0</v>
          </cell>
          <cell r="CS120">
            <v>0</v>
          </cell>
          <cell r="CT120">
            <v>0</v>
          </cell>
          <cell r="CU120">
            <v>0</v>
          </cell>
          <cell r="CV120">
            <v>0</v>
          </cell>
          <cell r="CW120">
            <v>0</v>
          </cell>
          <cell r="CX120">
            <v>0</v>
          </cell>
          <cell r="CY120">
            <v>0</v>
          </cell>
          <cell r="CZ120">
            <v>0</v>
          </cell>
          <cell r="DB120">
            <v>0</v>
          </cell>
          <cell r="DD120">
            <v>0</v>
          </cell>
          <cell r="DE120">
            <v>0</v>
          </cell>
          <cell r="DF120">
            <v>0</v>
          </cell>
          <cell r="DG120">
            <v>0</v>
          </cell>
          <cell r="DH120">
            <v>0</v>
          </cell>
          <cell r="DI120">
            <v>0</v>
          </cell>
          <cell r="DJ120">
            <v>0</v>
          </cell>
          <cell r="DK120">
            <v>0</v>
          </cell>
          <cell r="DL120">
            <v>0</v>
          </cell>
          <cell r="DM120">
            <v>0</v>
          </cell>
          <cell r="DO120">
            <v>0</v>
          </cell>
          <cell r="DQ120">
            <v>0</v>
          </cell>
          <cell r="DR120">
            <v>0</v>
          </cell>
          <cell r="DS120">
            <v>0</v>
          </cell>
          <cell r="DT120">
            <v>0</v>
          </cell>
          <cell r="DU120">
            <v>0</v>
          </cell>
          <cell r="DV120">
            <v>0</v>
          </cell>
          <cell r="DW120">
            <v>0</v>
          </cell>
          <cell r="DX120">
            <v>0</v>
          </cell>
          <cell r="DY120">
            <v>0</v>
          </cell>
          <cell r="DZ120">
            <v>0</v>
          </cell>
          <cell r="EB120">
            <v>0</v>
          </cell>
          <cell r="ED120">
            <v>0</v>
          </cell>
          <cell r="EE120">
            <v>0</v>
          </cell>
          <cell r="EF120">
            <v>0</v>
          </cell>
          <cell r="EG120">
            <v>0</v>
          </cell>
          <cell r="EH120">
            <v>0</v>
          </cell>
          <cell r="EI120">
            <v>0</v>
          </cell>
          <cell r="EJ120">
            <v>0</v>
          </cell>
          <cell r="EK120">
            <v>0</v>
          </cell>
          <cell r="EL120">
            <v>0</v>
          </cell>
          <cell r="EM120">
            <v>0</v>
          </cell>
          <cell r="EN120">
            <v>0</v>
          </cell>
          <cell r="EO120">
            <v>0</v>
          </cell>
          <cell r="EP120">
            <v>152197</v>
          </cell>
          <cell r="EQ120">
            <v>152197</v>
          </cell>
          <cell r="ER120">
            <v>7.7481177275838462</v>
          </cell>
          <cell r="ES120">
            <v>2.751540041067762</v>
          </cell>
          <cell r="ET120" t="str">
            <v xml:space="preserve">The ASTI rent is reviewed to the greater of £172,197 (current Additional rent multiplied by 1.1314) or the percentage change of the Annual Rent at review. </v>
          </cell>
          <cell r="EU120">
            <v>0</v>
          </cell>
          <cell r="EW120">
            <v>0</v>
          </cell>
          <cell r="EX120">
            <v>0</v>
          </cell>
          <cell r="EY120">
            <v>0</v>
          </cell>
          <cell r="EZ120">
            <v>0</v>
          </cell>
          <cell r="FB120">
            <v>0</v>
          </cell>
          <cell r="FC120">
            <v>0</v>
          </cell>
          <cell r="FD120">
            <v>0</v>
          </cell>
          <cell r="FE120">
            <v>0</v>
          </cell>
          <cell r="FG120">
            <v>0</v>
          </cell>
          <cell r="FH120">
            <v>0</v>
          </cell>
          <cell r="FI120">
            <v>0</v>
          </cell>
          <cell r="FJ120">
            <v>0</v>
          </cell>
          <cell r="FL120">
            <v>0</v>
          </cell>
          <cell r="FM120">
            <v>0</v>
          </cell>
          <cell r="FN120">
            <v>0</v>
          </cell>
          <cell r="FO120">
            <v>0</v>
          </cell>
          <cell r="FQ120">
            <v>0</v>
          </cell>
          <cell r="FR120">
            <v>0</v>
          </cell>
          <cell r="FS120">
            <v>0</v>
          </cell>
          <cell r="FT120">
            <v>0</v>
          </cell>
          <cell r="FV120">
            <v>0</v>
          </cell>
          <cell r="FW120">
            <v>0</v>
          </cell>
          <cell r="FX120">
            <v>0</v>
          </cell>
          <cell r="FY120">
            <v>0</v>
          </cell>
          <cell r="FZ120">
            <v>-1</v>
          </cell>
          <cell r="GB120">
            <v>0</v>
          </cell>
          <cell r="GC120">
            <v>0</v>
          </cell>
          <cell r="GD120">
            <v>0</v>
          </cell>
          <cell r="GE120">
            <v>0</v>
          </cell>
          <cell r="GF120">
            <v>0</v>
          </cell>
          <cell r="GG120">
            <v>0</v>
          </cell>
          <cell r="GH120">
            <v>0</v>
          </cell>
          <cell r="GI120">
            <v>0</v>
          </cell>
          <cell r="GJ120">
            <v>0</v>
          </cell>
          <cell r="GK120">
            <v>0</v>
          </cell>
          <cell r="GL120">
            <v>0</v>
          </cell>
          <cell r="GM120">
            <v>0</v>
          </cell>
          <cell r="GN120">
            <v>0</v>
          </cell>
          <cell r="GO120">
            <v>0</v>
          </cell>
          <cell r="GP120">
            <v>0</v>
          </cell>
          <cell r="GR120">
            <v>40359</v>
          </cell>
          <cell r="GS120">
            <v>152197</v>
          </cell>
          <cell r="GT120">
            <v>152197</v>
          </cell>
          <cell r="GU120">
            <v>0</v>
          </cell>
          <cell r="GV120">
            <v>40.922000000000004</v>
          </cell>
          <cell r="GW120">
            <v>40.922000000000004</v>
          </cell>
          <cell r="GX120">
            <v>11.047800000000001</v>
          </cell>
          <cell r="GY120">
            <v>380000</v>
          </cell>
          <cell r="GZ120">
            <v>5.7625000000000003E-2</v>
          </cell>
          <cell r="HA120">
            <v>355000</v>
          </cell>
          <cell r="HC120">
            <v>40451</v>
          </cell>
          <cell r="HD120">
            <v>152197</v>
          </cell>
          <cell r="HE120">
            <v>152197</v>
          </cell>
          <cell r="HF120">
            <v>0</v>
          </cell>
          <cell r="HG120">
            <v>44.025200000000005</v>
          </cell>
          <cell r="HH120">
            <v>44.025200000000005</v>
          </cell>
          <cell r="HI120">
            <v>10.9587</v>
          </cell>
          <cell r="HJ120">
            <v>350000</v>
          </cell>
          <cell r="HK120">
            <v>5.7625000000000003E-2</v>
          </cell>
          <cell r="HL120">
            <v>330000</v>
          </cell>
          <cell r="HN120">
            <v>0</v>
          </cell>
          <cell r="HO120" t="e">
            <v>#VALUE!</v>
          </cell>
          <cell r="HP120">
            <v>350000</v>
          </cell>
          <cell r="HQ120">
            <v>39692</v>
          </cell>
          <cell r="HR120" t="str">
            <v>Above standard tenants inprovements valued until expiry of lease.   3 months closer to reversion.</v>
          </cell>
          <cell r="HT120" t="str">
            <v>photoWelling3.jpg</v>
          </cell>
          <cell r="HU120" t="str">
            <v>.jpg</v>
          </cell>
          <cell r="HV120" t="str">
            <v>Welling3</v>
          </cell>
          <cell r="HW120" t="str">
            <v>planWelling.jpg</v>
          </cell>
          <cell r="HX120" t="str">
            <v>.jpg</v>
          </cell>
          <cell r="HY120" t="str">
            <v>Welling</v>
          </cell>
          <cell r="IA120">
            <v>1060000</v>
          </cell>
          <cell r="IB120">
            <v>1060000</v>
          </cell>
          <cell r="IC120">
            <v>1060000</v>
          </cell>
          <cell r="ID120">
            <v>950000</v>
          </cell>
          <cell r="IE120">
            <v>950000</v>
          </cell>
          <cell r="IF120">
            <v>350000</v>
          </cell>
        </row>
        <row r="121">
          <cell r="A121">
            <v>101</v>
          </cell>
          <cell r="B121" t="str">
            <v>101, United Kingdom, Wellingborough Zone A plot 2</v>
          </cell>
          <cell r="C121" t="str">
            <v>wel00101</v>
          </cell>
          <cell r="D121" t="str">
            <v>Wellingborough Zone A plot 2</v>
          </cell>
          <cell r="E121" t="str">
            <v>Unit 2,</v>
          </cell>
          <cell r="F121" t="str">
            <v>Wellingborough</v>
          </cell>
          <cell r="G121" t="str">
            <v>NN8 2DH</v>
          </cell>
          <cell r="H121" t="str">
            <v>United Kingdom</v>
          </cell>
          <cell r="I121" t="str">
            <v>uk084</v>
          </cell>
          <cell r="J121" t="str">
            <v>ProLogis UK LXXXIV Sarl</v>
          </cell>
          <cell r="K121" t="str">
            <v xml:space="preserve">A modern logistics warehouse constructed in 2006 and accommodating a total area of  sq m.  It is of steel portal framed construction and has a solid concrete floor throughout. The main warehouse has a height of 11.50 m to the underside of the haunch. The external elevations and roof are profile metal sheet clad with loading access via 26 dock levellers and 3 level access roller shutter doors. </v>
          </cell>
          <cell r="L121">
            <v>2005</v>
          </cell>
          <cell r="M121">
            <v>28</v>
          </cell>
          <cell r="N121">
            <v>869.61893958607993</v>
          </cell>
          <cell r="O121">
            <v>11.5</v>
          </cell>
          <cell r="P121" t="str">
            <v>No</v>
          </cell>
          <cell r="Q121" t="str">
            <v>Freehold</v>
          </cell>
          <cell r="R121">
            <v>0</v>
          </cell>
          <cell r="S121">
            <v>51556</v>
          </cell>
          <cell r="T121">
            <v>0.47228897331853203</v>
          </cell>
          <cell r="V121" t="str">
            <v>Located on ProLogis Park, Higham Road, Wellingborough, which is situated fronting to the A45 between the M1 and the A14, to the south east of the town centre. Wellingborough is located 98 km (61 miles) to the east of Birmingham, 96.5 km (60 miles) north of London and 98 km (61 miles) south of Nottingham.</v>
          </cell>
          <cell r="W121" t="str">
            <v>A modern logistics warehouse located on ProLogis Park, Higham Road, Wellingborough, which is situated fronting to the A45 between the M1 and the A14, to the south east of the town centre. Wellingborough is located 98 km (61 miles) to the east of Birmingham, 96.5 km (60 miles) north of London and 98 km (61 miles) south of Nottingham.</v>
          </cell>
          <cell r="Y121" t="str">
            <v>Pounds</v>
          </cell>
          <cell r="Z121" t="str">
            <v>£</v>
          </cell>
          <cell r="AA121" t="str">
            <v>Land &amp; Buildings</v>
          </cell>
          <cell r="AB121" t="str">
            <v>Monsoon Accessorize Limited</v>
          </cell>
          <cell r="AC121" t="str">
            <v>Retail</v>
          </cell>
          <cell r="AD121">
            <v>24349.330308410237</v>
          </cell>
          <cell r="AE121">
            <v>39020</v>
          </cell>
          <cell r="AF121">
            <v>44498</v>
          </cell>
          <cell r="AG121">
            <v>42672</v>
          </cell>
          <cell r="AH121">
            <v>11.080082135523615</v>
          </cell>
          <cell r="AI121">
            <v>6.0807665982203973</v>
          </cell>
          <cell r="AJ121">
            <v>1145791</v>
          </cell>
          <cell r="AK121">
            <v>47.056366047334159</v>
          </cell>
          <cell r="AL121">
            <v>0</v>
          </cell>
          <cell r="AM121">
            <v>0</v>
          </cell>
          <cell r="AO121">
            <v>0</v>
          </cell>
          <cell r="AQ121">
            <v>0</v>
          </cell>
          <cell r="AR121">
            <v>0</v>
          </cell>
          <cell r="AS121">
            <v>0</v>
          </cell>
          <cell r="AT121">
            <v>0</v>
          </cell>
          <cell r="AU121">
            <v>0</v>
          </cell>
          <cell r="AV121">
            <v>0</v>
          </cell>
          <cell r="AW121">
            <v>0</v>
          </cell>
          <cell r="AX121">
            <v>0</v>
          </cell>
          <cell r="AY121">
            <v>0</v>
          </cell>
          <cell r="AZ121">
            <v>0</v>
          </cell>
          <cell r="BB121">
            <v>0</v>
          </cell>
          <cell r="BD121">
            <v>0</v>
          </cell>
          <cell r="BE121">
            <v>0</v>
          </cell>
          <cell r="BF121">
            <v>0</v>
          </cell>
          <cell r="BG121">
            <v>0</v>
          </cell>
          <cell r="BH121">
            <v>0</v>
          </cell>
          <cell r="BI121">
            <v>0</v>
          </cell>
          <cell r="BJ121">
            <v>0</v>
          </cell>
          <cell r="BK121">
            <v>0</v>
          </cell>
          <cell r="BL121">
            <v>0</v>
          </cell>
          <cell r="BM121">
            <v>0</v>
          </cell>
          <cell r="BO121">
            <v>0</v>
          </cell>
          <cell r="BQ121">
            <v>0</v>
          </cell>
          <cell r="BR121">
            <v>0</v>
          </cell>
          <cell r="BS121">
            <v>0</v>
          </cell>
          <cell r="BT121">
            <v>0</v>
          </cell>
          <cell r="BU121">
            <v>0</v>
          </cell>
          <cell r="BV121">
            <v>0</v>
          </cell>
          <cell r="BW121">
            <v>0</v>
          </cell>
          <cell r="BX121">
            <v>0</v>
          </cell>
          <cell r="BY121">
            <v>0</v>
          </cell>
          <cell r="BZ121">
            <v>0</v>
          </cell>
          <cell r="CB121">
            <v>0</v>
          </cell>
          <cell r="CD121">
            <v>0</v>
          </cell>
          <cell r="CE121">
            <v>0</v>
          </cell>
          <cell r="CF121">
            <v>0</v>
          </cell>
          <cell r="CG121">
            <v>0</v>
          </cell>
          <cell r="CH121">
            <v>0</v>
          </cell>
          <cell r="CI121">
            <v>0</v>
          </cell>
          <cell r="CJ121">
            <v>0</v>
          </cell>
          <cell r="CK121">
            <v>0</v>
          </cell>
          <cell r="CL121">
            <v>0</v>
          </cell>
          <cell r="CM121">
            <v>0</v>
          </cell>
          <cell r="CO121">
            <v>0</v>
          </cell>
          <cell r="CQ121">
            <v>0</v>
          </cell>
          <cell r="CR121">
            <v>0</v>
          </cell>
          <cell r="CS121">
            <v>0</v>
          </cell>
          <cell r="CT121">
            <v>0</v>
          </cell>
          <cell r="CU121">
            <v>0</v>
          </cell>
          <cell r="CV121">
            <v>0</v>
          </cell>
          <cell r="CW121">
            <v>0</v>
          </cell>
          <cell r="CX121">
            <v>0</v>
          </cell>
          <cell r="CY121">
            <v>0</v>
          </cell>
          <cell r="CZ121">
            <v>0</v>
          </cell>
          <cell r="DB121">
            <v>0</v>
          </cell>
          <cell r="DD121">
            <v>0</v>
          </cell>
          <cell r="DE121">
            <v>0</v>
          </cell>
          <cell r="DF121">
            <v>0</v>
          </cell>
          <cell r="DG121">
            <v>0</v>
          </cell>
          <cell r="DH121">
            <v>0</v>
          </cell>
          <cell r="DI121">
            <v>0</v>
          </cell>
          <cell r="DJ121">
            <v>0</v>
          </cell>
          <cell r="DK121">
            <v>0</v>
          </cell>
          <cell r="DL121">
            <v>0</v>
          </cell>
          <cell r="DM121">
            <v>0</v>
          </cell>
          <cell r="DO121">
            <v>0</v>
          </cell>
          <cell r="DQ121">
            <v>0</v>
          </cell>
          <cell r="DR121">
            <v>0</v>
          </cell>
          <cell r="DS121">
            <v>0</v>
          </cell>
          <cell r="DT121">
            <v>0</v>
          </cell>
          <cell r="DU121">
            <v>0</v>
          </cell>
          <cell r="DV121">
            <v>0</v>
          </cell>
          <cell r="DW121">
            <v>0</v>
          </cell>
          <cell r="DX121">
            <v>0</v>
          </cell>
          <cell r="DY121">
            <v>0</v>
          </cell>
          <cell r="DZ121">
            <v>0</v>
          </cell>
          <cell r="EB121">
            <v>0</v>
          </cell>
          <cell r="ED121">
            <v>0</v>
          </cell>
          <cell r="EE121">
            <v>0</v>
          </cell>
          <cell r="EF121">
            <v>0</v>
          </cell>
          <cell r="EG121">
            <v>0</v>
          </cell>
          <cell r="EH121">
            <v>0</v>
          </cell>
          <cell r="EI121">
            <v>0</v>
          </cell>
          <cell r="EJ121">
            <v>0</v>
          </cell>
          <cell r="EK121">
            <v>0</v>
          </cell>
          <cell r="EL121">
            <v>0</v>
          </cell>
          <cell r="EM121">
            <v>0</v>
          </cell>
          <cell r="EN121">
            <v>0</v>
          </cell>
          <cell r="EO121">
            <v>24349.330308410237</v>
          </cell>
          <cell r="EP121">
            <v>1145791</v>
          </cell>
          <cell r="EQ121">
            <v>1145791</v>
          </cell>
          <cell r="ER121">
            <v>11.080082135523615</v>
          </cell>
          <cell r="ES121">
            <v>6.0807665982203973</v>
          </cell>
          <cell r="ET121" t="str">
            <v>Let to Monsoon Accessorize Limited for a term of 15 years from 30 October 2006 with a break option as at 30 October 2016.  2 year rent free period.</v>
          </cell>
          <cell r="EU121" t="str">
            <v>Rent free period for Monsoon Accesorize Limited for an amount of €1,689,957.</v>
          </cell>
          <cell r="EW121" t="str">
            <v>Warehouse</v>
          </cell>
          <cell r="EX121">
            <v>24349.330308410237</v>
          </cell>
          <cell r="EY121">
            <v>48.437594999999995</v>
          </cell>
          <cell r="EZ121">
            <v>1179423</v>
          </cell>
          <cell r="FB121">
            <v>0</v>
          </cell>
          <cell r="FE121">
            <v>0</v>
          </cell>
          <cell r="FG121">
            <v>0</v>
          </cell>
          <cell r="FJ121">
            <v>0</v>
          </cell>
          <cell r="FL121">
            <v>0</v>
          </cell>
          <cell r="FO121">
            <v>0</v>
          </cell>
          <cell r="FQ121">
            <v>0</v>
          </cell>
          <cell r="FT121">
            <v>0</v>
          </cell>
          <cell r="FV121">
            <v>24349.330308410237</v>
          </cell>
          <cell r="FW121">
            <v>48.437594999999995</v>
          </cell>
          <cell r="FX121">
            <v>1179423</v>
          </cell>
          <cell r="FY121">
            <v>1179423</v>
          </cell>
          <cell r="FZ121">
            <v>2.9352648083289187E-2</v>
          </cell>
          <cell r="GB121">
            <v>0</v>
          </cell>
          <cell r="GC121">
            <v>0</v>
          </cell>
          <cell r="GD121">
            <v>0</v>
          </cell>
          <cell r="GE121">
            <v>0</v>
          </cell>
          <cell r="GF121">
            <v>0</v>
          </cell>
          <cell r="GG121">
            <v>0</v>
          </cell>
          <cell r="GH121">
            <v>0</v>
          </cell>
          <cell r="GI121">
            <v>0</v>
          </cell>
          <cell r="GJ121">
            <v>0</v>
          </cell>
          <cell r="GK121">
            <v>0</v>
          </cell>
          <cell r="GL121">
            <v>0</v>
          </cell>
          <cell r="GM121">
            <v>0</v>
          </cell>
          <cell r="GN121">
            <v>0</v>
          </cell>
          <cell r="GO121">
            <v>0</v>
          </cell>
          <cell r="GP121">
            <v>0</v>
          </cell>
          <cell r="GR121">
            <v>40359</v>
          </cell>
          <cell r="GS121">
            <v>1145791</v>
          </cell>
          <cell r="GT121">
            <v>1145791</v>
          </cell>
          <cell r="GU121">
            <v>1179423</v>
          </cell>
          <cell r="GV121">
            <v>8.3336000000000006</v>
          </cell>
          <cell r="GW121">
            <v>8.5782000000000007</v>
          </cell>
          <cell r="GX121">
            <v>8.5528000000000013</v>
          </cell>
          <cell r="GY121">
            <v>13750000</v>
          </cell>
          <cell r="GZ121">
            <v>5.7625000000000003E-2</v>
          </cell>
          <cell r="HA121">
            <v>13000000</v>
          </cell>
          <cell r="HC121">
            <v>40451</v>
          </cell>
          <cell r="HD121">
            <v>1145791</v>
          </cell>
          <cell r="HE121">
            <v>1145791</v>
          </cell>
          <cell r="HF121">
            <v>1179423</v>
          </cell>
          <cell r="HG121">
            <v>8.4969999999999999</v>
          </cell>
          <cell r="HH121">
            <v>8.7464000000000013</v>
          </cell>
          <cell r="HI121">
            <v>8.7248000000000001</v>
          </cell>
          <cell r="HJ121">
            <v>13480000</v>
          </cell>
          <cell r="HK121">
            <v>5.7625000000000003E-2</v>
          </cell>
          <cell r="HL121">
            <v>12750000</v>
          </cell>
          <cell r="HN121">
            <v>3500000</v>
          </cell>
          <cell r="HO121">
            <v>67.887345798743112</v>
          </cell>
          <cell r="HP121">
            <v>9980000</v>
          </cell>
          <cell r="HQ121">
            <v>39263</v>
          </cell>
          <cell r="HR121" t="str">
            <v>A modern logistics warehouse let to Monsoon for a further 6.08 years until the next break option.  Yield increased by 20 bps to 8.72%.</v>
          </cell>
          <cell r="HT121" t="str">
            <v>photoWelling1.jpg</v>
          </cell>
          <cell r="HU121" t="str">
            <v>.jpg</v>
          </cell>
          <cell r="HV121" t="str">
            <v>Welling1</v>
          </cell>
          <cell r="HW121" t="str">
            <v>planWelling.jpg</v>
          </cell>
          <cell r="HX121" t="str">
            <v>.jpg</v>
          </cell>
          <cell r="HY121" t="str">
            <v>Welling</v>
          </cell>
          <cell r="IA121">
            <v>16500000</v>
          </cell>
          <cell r="IB121">
            <v>16500000</v>
          </cell>
          <cell r="IC121">
            <v>12400000</v>
          </cell>
          <cell r="ID121">
            <v>12400000</v>
          </cell>
          <cell r="IE121">
            <v>13110000</v>
          </cell>
          <cell r="IF121">
            <v>13480000</v>
          </cell>
        </row>
        <row r="122">
          <cell r="A122">
            <v>102</v>
          </cell>
          <cell r="B122" t="str">
            <v>102, United Kingdom, Wellingborough Zone B plot 1</v>
          </cell>
          <cell r="C122" t="str">
            <v>wel00102</v>
          </cell>
          <cell r="D122" t="str">
            <v>Wellingborough Zone B plot 1</v>
          </cell>
          <cell r="E122" t="str">
            <v>Unit 1</v>
          </cell>
          <cell r="F122" t="str">
            <v>Wellingborough</v>
          </cell>
          <cell r="G122" t="str">
            <v>NN8 2DH</v>
          </cell>
          <cell r="H122" t="str">
            <v>United Kingdom</v>
          </cell>
          <cell r="I122" t="str">
            <v>uk084</v>
          </cell>
          <cell r="J122" t="str">
            <v>ProLogis UK LXXXIV Sarl</v>
          </cell>
          <cell r="K122" t="str">
            <v>A modern logistics warehouse constructed in 2006 and accommodating a total area of  sq m.  . It is of steel portal framed construction and has a solid concrete floor throughout. The main warehouse has a height of 15.00 metres to the underside of the haunch. The external elevations and roof are profile metal sheet clad with loading access via 27 dock levellers and 6 level access roller shutter doors.</v>
          </cell>
          <cell r="L122">
            <v>2006</v>
          </cell>
          <cell r="M122">
            <v>32</v>
          </cell>
          <cell r="N122">
            <v>1030.6431398999064</v>
          </cell>
          <cell r="O122">
            <v>15</v>
          </cell>
          <cell r="P122" t="str">
            <v>No</v>
          </cell>
          <cell r="Q122" t="str">
            <v>Freehold</v>
          </cell>
          <cell r="R122">
            <v>0</v>
          </cell>
          <cell r="S122">
            <v>67177</v>
          </cell>
          <cell r="T122">
            <v>0.49095048121822954</v>
          </cell>
          <cell r="V122" t="str">
            <v>Located on ProLogis Park, Higham Road, Wellingborough, which is situated fronting to the A45 between the M1 and the A14, to the south east of the town centre. Wellingborough is located 98 km (61 miles) to the east of Birmingham, 96.5 km (60 miles) north of London and 98 km (61 miles) south of Nottingham.</v>
          </cell>
          <cell r="W122" t="str">
            <v>A modern logistics warehouse located on ProLogis Park, Higham Road, Wellingborough, which is situated fronting to the A45 between the M1 and the A14, to the south east of the town centre. Wellingborough is located 98 km (61 miles) to the east of Birmingham, 96.5 km (60 miles) north of London and 98 km (61 miles) south of Nottingham.</v>
          </cell>
          <cell r="Y122" t="str">
            <v>Pounds</v>
          </cell>
          <cell r="Z122" t="str">
            <v>£</v>
          </cell>
          <cell r="AA122" t="str">
            <v>Land &amp; Buildings</v>
          </cell>
          <cell r="AB122" t="str">
            <v>Homebase Limited</v>
          </cell>
          <cell r="AC122" t="str">
            <v>Building Supplies</v>
          </cell>
          <cell r="AD122">
            <v>32980.580476797004</v>
          </cell>
          <cell r="AE122">
            <v>39223</v>
          </cell>
          <cell r="AF122">
            <v>46527</v>
          </cell>
          <cell r="AG122">
            <v>46527</v>
          </cell>
          <cell r="AH122">
            <v>16.635181382614647</v>
          </cell>
          <cell r="AI122">
            <v>16.635181382614647</v>
          </cell>
          <cell r="AJ122">
            <v>1698675</v>
          </cell>
          <cell r="AK122">
            <v>51.505309349999997</v>
          </cell>
          <cell r="AL122">
            <v>0</v>
          </cell>
          <cell r="AM122">
            <v>0</v>
          </cell>
          <cell r="AO122">
            <v>0</v>
          </cell>
          <cell r="AQ122">
            <v>0</v>
          </cell>
          <cell r="AR122">
            <v>0</v>
          </cell>
          <cell r="AS122">
            <v>0</v>
          </cell>
          <cell r="AT122">
            <v>0</v>
          </cell>
          <cell r="AU122">
            <v>0</v>
          </cell>
          <cell r="AV122">
            <v>0</v>
          </cell>
          <cell r="AW122">
            <v>0</v>
          </cell>
          <cell r="AX122">
            <v>0</v>
          </cell>
          <cell r="AY122">
            <v>0</v>
          </cell>
          <cell r="AZ122">
            <v>0</v>
          </cell>
          <cell r="BB122">
            <v>0</v>
          </cell>
          <cell r="BD122">
            <v>0</v>
          </cell>
          <cell r="BE122">
            <v>0</v>
          </cell>
          <cell r="BF122">
            <v>0</v>
          </cell>
          <cell r="BG122">
            <v>0</v>
          </cell>
          <cell r="BH122">
            <v>0</v>
          </cell>
          <cell r="BI122">
            <v>0</v>
          </cell>
          <cell r="BJ122">
            <v>0</v>
          </cell>
          <cell r="BK122">
            <v>0</v>
          </cell>
          <cell r="BL122">
            <v>0</v>
          </cell>
          <cell r="BM122">
            <v>0</v>
          </cell>
          <cell r="BO122">
            <v>0</v>
          </cell>
          <cell r="BQ122">
            <v>0</v>
          </cell>
          <cell r="BR122">
            <v>0</v>
          </cell>
          <cell r="BS122">
            <v>0</v>
          </cell>
          <cell r="BT122">
            <v>0</v>
          </cell>
          <cell r="BU122">
            <v>0</v>
          </cell>
          <cell r="BV122">
            <v>0</v>
          </cell>
          <cell r="BW122">
            <v>0</v>
          </cell>
          <cell r="BX122">
            <v>0</v>
          </cell>
          <cell r="BY122">
            <v>0</v>
          </cell>
          <cell r="BZ122">
            <v>0</v>
          </cell>
          <cell r="CB122">
            <v>0</v>
          </cell>
          <cell r="CD122">
            <v>0</v>
          </cell>
          <cell r="CE122">
            <v>0</v>
          </cell>
          <cell r="CF122">
            <v>0</v>
          </cell>
          <cell r="CG122">
            <v>0</v>
          </cell>
          <cell r="CH122">
            <v>0</v>
          </cell>
          <cell r="CI122">
            <v>0</v>
          </cell>
          <cell r="CJ122">
            <v>0</v>
          </cell>
          <cell r="CK122">
            <v>0</v>
          </cell>
          <cell r="CL122">
            <v>0</v>
          </cell>
          <cell r="CM122">
            <v>0</v>
          </cell>
          <cell r="CO122">
            <v>0</v>
          </cell>
          <cell r="CQ122">
            <v>0</v>
          </cell>
          <cell r="CR122">
            <v>0</v>
          </cell>
          <cell r="CS122">
            <v>0</v>
          </cell>
          <cell r="CT122">
            <v>0</v>
          </cell>
          <cell r="CU122">
            <v>0</v>
          </cell>
          <cell r="CV122">
            <v>0</v>
          </cell>
          <cell r="CW122">
            <v>0</v>
          </cell>
          <cell r="CX122">
            <v>0</v>
          </cell>
          <cell r="CY122">
            <v>0</v>
          </cell>
          <cell r="CZ122">
            <v>0</v>
          </cell>
          <cell r="DB122">
            <v>0</v>
          </cell>
          <cell r="DD122">
            <v>0</v>
          </cell>
          <cell r="DE122">
            <v>0</v>
          </cell>
          <cell r="DF122">
            <v>0</v>
          </cell>
          <cell r="DG122">
            <v>0</v>
          </cell>
          <cell r="DH122">
            <v>0</v>
          </cell>
          <cell r="DI122">
            <v>0</v>
          </cell>
          <cell r="DJ122">
            <v>0</v>
          </cell>
          <cell r="DK122">
            <v>0</v>
          </cell>
          <cell r="DL122">
            <v>0</v>
          </cell>
          <cell r="DM122">
            <v>0</v>
          </cell>
          <cell r="DO122">
            <v>0</v>
          </cell>
          <cell r="DQ122">
            <v>0</v>
          </cell>
          <cell r="DR122">
            <v>0</v>
          </cell>
          <cell r="DS122">
            <v>0</v>
          </cell>
          <cell r="DT122">
            <v>0</v>
          </cell>
          <cell r="DU122">
            <v>0</v>
          </cell>
          <cell r="DV122">
            <v>0</v>
          </cell>
          <cell r="DW122">
            <v>0</v>
          </cell>
          <cell r="DX122">
            <v>0</v>
          </cell>
          <cell r="DY122">
            <v>0</v>
          </cell>
          <cell r="DZ122">
            <v>0</v>
          </cell>
          <cell r="EB122">
            <v>0</v>
          </cell>
          <cell r="ED122">
            <v>0</v>
          </cell>
          <cell r="EE122">
            <v>0</v>
          </cell>
          <cell r="EF122">
            <v>0</v>
          </cell>
          <cell r="EG122">
            <v>0</v>
          </cell>
          <cell r="EH122">
            <v>0</v>
          </cell>
          <cell r="EI122">
            <v>0</v>
          </cell>
          <cell r="EJ122">
            <v>0</v>
          </cell>
          <cell r="EK122">
            <v>0</v>
          </cell>
          <cell r="EL122">
            <v>0</v>
          </cell>
          <cell r="EM122">
            <v>0</v>
          </cell>
          <cell r="EN122">
            <v>0</v>
          </cell>
          <cell r="EO122">
            <v>32980.580476797004</v>
          </cell>
          <cell r="EP122">
            <v>1698675</v>
          </cell>
          <cell r="EQ122">
            <v>1698675</v>
          </cell>
          <cell r="ER122">
            <v>16.635181382614647</v>
          </cell>
          <cell r="ES122">
            <v>16.635181382614647</v>
          </cell>
          <cell r="ET122" t="str">
            <v>Let to Homebase Limited for 20 years from 21 May 2007.</v>
          </cell>
          <cell r="EU122">
            <v>0</v>
          </cell>
          <cell r="EW122" t="str">
            <v>Warehouse</v>
          </cell>
          <cell r="EX122">
            <v>32980.580476797004</v>
          </cell>
          <cell r="EY122">
            <v>48.437594999999995</v>
          </cell>
          <cell r="EZ122">
            <v>1597500</v>
          </cell>
          <cell r="FB122">
            <v>0</v>
          </cell>
          <cell r="FE122">
            <v>0</v>
          </cell>
          <cell r="FG122">
            <v>0</v>
          </cell>
          <cell r="FJ122">
            <v>0</v>
          </cell>
          <cell r="FL122">
            <v>0</v>
          </cell>
          <cell r="FO122">
            <v>0</v>
          </cell>
          <cell r="FQ122">
            <v>0</v>
          </cell>
          <cell r="FT122">
            <v>0</v>
          </cell>
          <cell r="FV122">
            <v>32980.580476797004</v>
          </cell>
          <cell r="FW122">
            <v>48.437594999999995</v>
          </cell>
          <cell r="FX122">
            <v>1597500</v>
          </cell>
          <cell r="FY122">
            <v>1597500</v>
          </cell>
          <cell r="FZ122">
            <v>-5.9561128526645767E-2</v>
          </cell>
          <cell r="GB122">
            <v>0</v>
          </cell>
          <cell r="GC122">
            <v>0</v>
          </cell>
          <cell r="GD122">
            <v>0</v>
          </cell>
          <cell r="GE122">
            <v>0</v>
          </cell>
          <cell r="GF122">
            <v>0</v>
          </cell>
          <cell r="GG122">
            <v>0</v>
          </cell>
          <cell r="GH122">
            <v>0</v>
          </cell>
          <cell r="GI122">
            <v>0</v>
          </cell>
          <cell r="GJ122">
            <v>0</v>
          </cell>
          <cell r="GK122">
            <v>0</v>
          </cell>
          <cell r="GL122">
            <v>0</v>
          </cell>
          <cell r="GM122">
            <v>0</v>
          </cell>
          <cell r="GN122">
            <v>0</v>
          </cell>
          <cell r="GO122">
            <v>0</v>
          </cell>
          <cell r="GP122">
            <v>0</v>
          </cell>
          <cell r="GR122">
            <v>40359</v>
          </cell>
          <cell r="GS122">
            <v>1698675</v>
          </cell>
          <cell r="GT122">
            <v>1698675</v>
          </cell>
          <cell r="GU122">
            <v>1597500</v>
          </cell>
          <cell r="GV122">
            <v>7.1067</v>
          </cell>
          <cell r="GW122">
            <v>6.6835000000000004</v>
          </cell>
          <cell r="GX122">
            <v>6.9711000000000007</v>
          </cell>
          <cell r="GY122">
            <v>23900000</v>
          </cell>
          <cell r="GZ122">
            <v>5.7625000000000003E-2</v>
          </cell>
          <cell r="HA122">
            <v>22600000</v>
          </cell>
          <cell r="HC122">
            <v>40451</v>
          </cell>
          <cell r="HD122">
            <v>1698675</v>
          </cell>
          <cell r="HE122">
            <v>1698675</v>
          </cell>
          <cell r="HF122">
            <v>1597500</v>
          </cell>
          <cell r="HG122">
            <v>6.9984000000000002</v>
          </cell>
          <cell r="HH122">
            <v>6.5815000000000001</v>
          </cell>
          <cell r="HI122">
            <v>6.8602000000000007</v>
          </cell>
          <cell r="HJ122">
            <v>24270000</v>
          </cell>
          <cell r="HK122">
            <v>5.7625000000000003E-2</v>
          </cell>
          <cell r="HL122">
            <v>22950000</v>
          </cell>
          <cell r="HN122">
            <v>4750000</v>
          </cell>
          <cell r="HO122">
            <v>70.70872471232714</v>
          </cell>
          <cell r="HP122">
            <v>19520000</v>
          </cell>
          <cell r="HQ122">
            <v>39263</v>
          </cell>
          <cell r="HR122" t="str">
            <v>A modern logistics warehouse let to Homebase for a further 16.64 years.Yield decreased by 10 bps to 6.86%.</v>
          </cell>
          <cell r="HT122" t="str">
            <v>photoWelling2.jpg</v>
          </cell>
          <cell r="HU122" t="str">
            <v>.jpg</v>
          </cell>
          <cell r="HV122" t="str">
            <v>Welling2</v>
          </cell>
          <cell r="HW122" t="str">
            <v>planWelling.jpg</v>
          </cell>
          <cell r="HX122" t="str">
            <v>.jpg</v>
          </cell>
          <cell r="HY122" t="str">
            <v>Welling</v>
          </cell>
          <cell r="IA122">
            <v>27820000</v>
          </cell>
          <cell r="IB122">
            <v>27800000</v>
          </cell>
          <cell r="IC122">
            <v>20100000</v>
          </cell>
          <cell r="ID122">
            <v>20100000</v>
          </cell>
          <cell r="IE122">
            <v>21250000</v>
          </cell>
          <cell r="IF122">
            <v>24270000</v>
          </cell>
        </row>
        <row r="123">
          <cell r="A123">
            <v>103</v>
          </cell>
          <cell r="B123" t="str">
            <v>103, United Kingdom, Weston Rd. Crewe Dist.Ctr. #1</v>
          </cell>
          <cell r="C123" t="str">
            <v>cre00201</v>
          </cell>
          <cell r="D123" t="str">
            <v>Weston Rd. Crewe Dist.Ctr. #1</v>
          </cell>
          <cell r="E123" t="str">
            <v>Weston Road</v>
          </cell>
          <cell r="F123" t="str">
            <v>Crewe</v>
          </cell>
          <cell r="G123" t="str">
            <v>CW1 6BW</v>
          </cell>
          <cell r="H123" t="str">
            <v>United Kingdom</v>
          </cell>
          <cell r="I123" t="str">
            <v>uk088</v>
          </cell>
          <cell r="J123" t="str">
            <v>ProLogis UK LXXXVIII Sarl</v>
          </cell>
          <cell r="K123" t="str">
            <v xml:space="preserve">A modern logistics warehouse constructed in 2006 and accommodating a total area of 35,390 sq m.  The building is of steel portal frame construction built over 5 bays with a solid concrete floor throughout and has an eaves height of approximately 12.5m (41 feet). The elevations are clad with profile metal sheet cladding with translucent light panels in the roof and sides of the building. Loading is via 20 dock levellers on each side (40 in total) and 4 level access doors. There are 2 storey offices toward the front of the building as well as goods in/out offices either side of the warehouse. </v>
          </cell>
          <cell r="L123">
            <v>2006</v>
          </cell>
          <cell r="M123">
            <v>44</v>
          </cell>
          <cell r="N123">
            <v>816.59875031893205</v>
          </cell>
          <cell r="O123">
            <v>12.5</v>
          </cell>
          <cell r="P123" t="str">
            <v>Yes</v>
          </cell>
          <cell r="Q123" t="str">
            <v>Freehold</v>
          </cell>
          <cell r="R123">
            <v>0</v>
          </cell>
          <cell r="S123">
            <v>72800</v>
          </cell>
          <cell r="T123">
            <v>0.49354869524770617</v>
          </cell>
          <cell r="V123" t="str">
            <v xml:space="preserve">Crewe is a large town situated in southern Cheshire. The city of Manchester lies 56 km (35 miles) to the north east and Liverpool 76 km (47 miles) to the north west. Stoke on Trent is 24 km (15 miles) to the south west and Birmingham 80 km (50 miles) further to the south west.  Crossflow 380 is situated on the west side of Weston Road some 1.6km (1 mile) to the south east of Crewe town centre.  The M6 motorway connects with the M56 Chester to Manchester motorway some 32 km (20 miles) north of Crewe thereby giving access to the comprehensive north west motorway network.  </v>
          </cell>
          <cell r="W123" t="str">
            <v>A modern logistics warehouse.  Crewe is a large town situated in southern Cheshire. The city of Manchester lies 56 km (35 miles) to the north east and Liverpool 76 km (47 miles) to the north west. Stoke on Trent is 24 km (15 miles) to the south west and Birmingham 80 km (50 miles) further to the south west.  Crossflow 380 is situated on the west side of Weston Road some 1.6km (1 mile) to the south east of Crewe town centre.  The M6 motorway connects with the M56 Chester to Manchester motorway some 32 km (20 miles) north of Crewe.</v>
          </cell>
          <cell r="Y123" t="str">
            <v>Pounds</v>
          </cell>
          <cell r="Z123" t="str">
            <v>£</v>
          </cell>
          <cell r="AA123" t="str">
            <v>Land &amp; Buildings</v>
          </cell>
          <cell r="AB123" t="str">
            <v>Tesco Stores Ltd</v>
          </cell>
          <cell r="AC123" t="str">
            <v>Retail</v>
          </cell>
          <cell r="AD123">
            <v>35930.34501403301</v>
          </cell>
          <cell r="AE123">
            <v>38845</v>
          </cell>
          <cell r="AF123">
            <v>42497</v>
          </cell>
          <cell r="AG123">
            <v>42497</v>
          </cell>
          <cell r="AH123">
            <v>5.6016427104722792</v>
          </cell>
          <cell r="AI123">
            <v>5.6016427104722792</v>
          </cell>
          <cell r="AJ123">
            <v>1740375</v>
          </cell>
          <cell r="AK123">
            <v>48.437469757673533</v>
          </cell>
          <cell r="AL123">
            <v>0</v>
          </cell>
          <cell r="AM123">
            <v>0</v>
          </cell>
          <cell r="AO123">
            <v>0</v>
          </cell>
          <cell r="AQ123">
            <v>0</v>
          </cell>
          <cell r="AR123">
            <v>0</v>
          </cell>
          <cell r="AS123">
            <v>0</v>
          </cell>
          <cell r="AT123">
            <v>0</v>
          </cell>
          <cell r="AU123">
            <v>0</v>
          </cell>
          <cell r="AV123">
            <v>0</v>
          </cell>
          <cell r="AW123">
            <v>0</v>
          </cell>
          <cell r="AX123">
            <v>0</v>
          </cell>
          <cell r="AY123">
            <v>0</v>
          </cell>
          <cell r="AZ123">
            <v>0</v>
          </cell>
          <cell r="BB123">
            <v>0</v>
          </cell>
          <cell r="BD123">
            <v>0</v>
          </cell>
          <cell r="BE123">
            <v>0</v>
          </cell>
          <cell r="BF123">
            <v>0</v>
          </cell>
          <cell r="BG123">
            <v>0</v>
          </cell>
          <cell r="BH123">
            <v>0</v>
          </cell>
          <cell r="BI123">
            <v>0</v>
          </cell>
          <cell r="BJ123">
            <v>0</v>
          </cell>
          <cell r="BK123">
            <v>0</v>
          </cell>
          <cell r="BL123">
            <v>0</v>
          </cell>
          <cell r="BM123">
            <v>0</v>
          </cell>
          <cell r="BO123">
            <v>0</v>
          </cell>
          <cell r="BQ123">
            <v>0</v>
          </cell>
          <cell r="BR123">
            <v>0</v>
          </cell>
          <cell r="BS123">
            <v>0</v>
          </cell>
          <cell r="BT123">
            <v>0</v>
          </cell>
          <cell r="BU123">
            <v>0</v>
          </cell>
          <cell r="BV123">
            <v>0</v>
          </cell>
          <cell r="BW123">
            <v>0</v>
          </cell>
          <cell r="BX123">
            <v>0</v>
          </cell>
          <cell r="BY123">
            <v>0</v>
          </cell>
          <cell r="BZ123">
            <v>0</v>
          </cell>
          <cell r="CB123">
            <v>0</v>
          </cell>
          <cell r="CD123">
            <v>0</v>
          </cell>
          <cell r="CE123">
            <v>0</v>
          </cell>
          <cell r="CF123">
            <v>0</v>
          </cell>
          <cell r="CG123">
            <v>0</v>
          </cell>
          <cell r="CH123">
            <v>0</v>
          </cell>
          <cell r="CI123">
            <v>0</v>
          </cell>
          <cell r="CJ123">
            <v>0</v>
          </cell>
          <cell r="CK123">
            <v>0</v>
          </cell>
          <cell r="CL123">
            <v>0</v>
          </cell>
          <cell r="CM123">
            <v>0</v>
          </cell>
          <cell r="CO123">
            <v>0</v>
          </cell>
          <cell r="CQ123">
            <v>0</v>
          </cell>
          <cell r="CR123">
            <v>0</v>
          </cell>
          <cell r="CS123">
            <v>0</v>
          </cell>
          <cell r="CT123">
            <v>0</v>
          </cell>
          <cell r="CU123">
            <v>0</v>
          </cell>
          <cell r="CV123">
            <v>0</v>
          </cell>
          <cell r="CW123">
            <v>0</v>
          </cell>
          <cell r="CX123">
            <v>0</v>
          </cell>
          <cell r="CY123">
            <v>0</v>
          </cell>
          <cell r="CZ123">
            <v>0</v>
          </cell>
          <cell r="DB123">
            <v>0</v>
          </cell>
          <cell r="DD123">
            <v>0</v>
          </cell>
          <cell r="DE123">
            <v>0</v>
          </cell>
          <cell r="DF123">
            <v>0</v>
          </cell>
          <cell r="DG123">
            <v>0</v>
          </cell>
          <cell r="DH123">
            <v>0</v>
          </cell>
          <cell r="DI123">
            <v>0</v>
          </cell>
          <cell r="DJ123">
            <v>0</v>
          </cell>
          <cell r="DK123">
            <v>0</v>
          </cell>
          <cell r="DL123">
            <v>0</v>
          </cell>
          <cell r="DM123">
            <v>0</v>
          </cell>
          <cell r="DO123">
            <v>0</v>
          </cell>
          <cell r="DQ123">
            <v>0</v>
          </cell>
          <cell r="DR123">
            <v>0</v>
          </cell>
          <cell r="DS123">
            <v>0</v>
          </cell>
          <cell r="DT123">
            <v>0</v>
          </cell>
          <cell r="DU123">
            <v>0</v>
          </cell>
          <cell r="DV123">
            <v>0</v>
          </cell>
          <cell r="DW123">
            <v>0</v>
          </cell>
          <cell r="DX123">
            <v>0</v>
          </cell>
          <cell r="DY123">
            <v>0</v>
          </cell>
          <cell r="DZ123">
            <v>0</v>
          </cell>
          <cell r="EB123">
            <v>0</v>
          </cell>
          <cell r="ED123">
            <v>0</v>
          </cell>
          <cell r="EE123">
            <v>0</v>
          </cell>
          <cell r="EF123">
            <v>0</v>
          </cell>
          <cell r="EG123">
            <v>0</v>
          </cell>
          <cell r="EH123">
            <v>0</v>
          </cell>
          <cell r="EI123">
            <v>0</v>
          </cell>
          <cell r="EJ123">
            <v>0</v>
          </cell>
          <cell r="EK123">
            <v>0</v>
          </cell>
          <cell r="EL123">
            <v>0</v>
          </cell>
          <cell r="EM123">
            <v>0</v>
          </cell>
          <cell r="EN123">
            <v>0</v>
          </cell>
          <cell r="EO123">
            <v>35930.34501403301</v>
          </cell>
          <cell r="EP123">
            <v>1740375</v>
          </cell>
          <cell r="EQ123">
            <v>1740375</v>
          </cell>
          <cell r="ER123">
            <v>5.6016427104722792</v>
          </cell>
          <cell r="ES123">
            <v>5.6016427104722792</v>
          </cell>
          <cell r="ET123" t="str">
            <v>Let to Tesco Stores Ltd for 10 years from 8 May 2006.</v>
          </cell>
          <cell r="EU123">
            <v>0</v>
          </cell>
          <cell r="EW123" t="str">
            <v>Warehouse</v>
          </cell>
          <cell r="EX123">
            <v>35930.34501403301</v>
          </cell>
          <cell r="EY123">
            <v>48.437469757673533</v>
          </cell>
          <cell r="EZ123">
            <v>1740375</v>
          </cell>
          <cell r="FB123">
            <v>0</v>
          </cell>
          <cell r="FE123">
            <v>0</v>
          </cell>
          <cell r="FG123">
            <v>0</v>
          </cell>
          <cell r="FJ123">
            <v>0</v>
          </cell>
          <cell r="FL123">
            <v>0</v>
          </cell>
          <cell r="FO123">
            <v>0</v>
          </cell>
          <cell r="FQ123">
            <v>0</v>
          </cell>
          <cell r="FT123">
            <v>0</v>
          </cell>
          <cell r="FV123">
            <v>35930.34501403301</v>
          </cell>
          <cell r="FW123">
            <v>48.437469757673533</v>
          </cell>
          <cell r="FX123">
            <v>1740375</v>
          </cell>
          <cell r="FY123">
            <v>1740375</v>
          </cell>
          <cell r="FZ123">
            <v>0</v>
          </cell>
          <cell r="GB123">
            <v>0</v>
          </cell>
          <cell r="GC123">
            <v>0</v>
          </cell>
          <cell r="GD123">
            <v>0</v>
          </cell>
          <cell r="GE123">
            <v>0</v>
          </cell>
          <cell r="GF123">
            <v>0</v>
          </cell>
          <cell r="GG123">
            <v>0</v>
          </cell>
          <cell r="GH123">
            <v>0</v>
          </cell>
          <cell r="GI123">
            <v>0</v>
          </cell>
          <cell r="GJ123">
            <v>0</v>
          </cell>
          <cell r="GK123">
            <v>0</v>
          </cell>
          <cell r="GL123">
            <v>0</v>
          </cell>
          <cell r="GM123">
            <v>0</v>
          </cell>
          <cell r="GN123">
            <v>0</v>
          </cell>
          <cell r="GO123">
            <v>0</v>
          </cell>
          <cell r="GP123">
            <v>0</v>
          </cell>
          <cell r="GR123">
            <v>40359</v>
          </cell>
          <cell r="GS123">
            <v>1740375</v>
          </cell>
          <cell r="GT123">
            <v>1740375</v>
          </cell>
          <cell r="GU123">
            <v>1740375</v>
          </cell>
          <cell r="GV123">
            <v>8.3529999999999998</v>
          </cell>
          <cell r="GW123">
            <v>8.3529999999999998</v>
          </cell>
          <cell r="GX123">
            <v>8.3529999999999998</v>
          </cell>
          <cell r="GY123">
            <v>20840000</v>
          </cell>
          <cell r="GZ123">
            <v>5.7625000000000003E-2</v>
          </cell>
          <cell r="HA123">
            <v>19700000</v>
          </cell>
          <cell r="HC123">
            <v>40451</v>
          </cell>
          <cell r="HD123">
            <v>1740375</v>
          </cell>
          <cell r="HE123">
            <v>1740375</v>
          </cell>
          <cell r="HF123">
            <v>1740375</v>
          </cell>
          <cell r="HG123">
            <v>8.593</v>
          </cell>
          <cell r="HH123">
            <v>8.593</v>
          </cell>
          <cell r="HI123">
            <v>8.593</v>
          </cell>
          <cell r="HJ123">
            <v>20250000</v>
          </cell>
          <cell r="HK123">
            <v>5.7625000000000003E-2</v>
          </cell>
          <cell r="HL123">
            <v>19150000</v>
          </cell>
          <cell r="HN123">
            <v>4950000</v>
          </cell>
          <cell r="HO123">
            <v>67.994505494505489</v>
          </cell>
          <cell r="HP123">
            <v>15300000</v>
          </cell>
          <cell r="HQ123">
            <v>39263</v>
          </cell>
          <cell r="HR123" t="str">
            <v>A modern logistics warehouse fully let to Tesco stores for a further 5.6 years.   Yield decreased by 25 bps to 8.59%.</v>
          </cell>
          <cell r="HT123" t="str">
            <v>photoCrewe1.jpg</v>
          </cell>
          <cell r="HU123" t="str">
            <v>.jpg</v>
          </cell>
          <cell r="HV123" t="str">
            <v>Crewe1</v>
          </cell>
          <cell r="HW123" t="str">
            <v>planCrewe1.jpg</v>
          </cell>
          <cell r="HX123" t="str">
            <v>.jpg</v>
          </cell>
          <cell r="HY123" t="str">
            <v>Crewe1</v>
          </cell>
          <cell r="IA123">
            <v>24540000</v>
          </cell>
          <cell r="IB123">
            <v>24540000</v>
          </cell>
          <cell r="IC123">
            <v>19350000</v>
          </cell>
          <cell r="ID123">
            <v>19350000</v>
          </cell>
          <cell r="IE123">
            <v>19350000</v>
          </cell>
          <cell r="IF123">
            <v>20250000</v>
          </cell>
        </row>
      </sheetData>
      <sheetData sheetId="11">
        <row r="1">
          <cell r="I1">
            <v>1</v>
          </cell>
          <cell r="J1" t="str">
            <v>Expired</v>
          </cell>
        </row>
        <row r="2">
          <cell r="B2">
            <v>1701652</v>
          </cell>
          <cell r="I2">
            <v>40451</v>
          </cell>
          <cell r="J2" t="str">
            <v>Expired</v>
          </cell>
        </row>
        <row r="3">
          <cell r="B3">
            <v>1588802.24</v>
          </cell>
          <cell r="I3">
            <v>40451</v>
          </cell>
          <cell r="J3" t="str">
            <v>Under 5 yrs</v>
          </cell>
        </row>
        <row r="4">
          <cell r="B4">
            <v>6164790</v>
          </cell>
          <cell r="I4">
            <v>42277</v>
          </cell>
          <cell r="J4" t="str">
            <v>5-10 yrs</v>
          </cell>
        </row>
        <row r="5">
          <cell r="B5">
            <v>21296871</v>
          </cell>
          <cell r="I5">
            <v>44104</v>
          </cell>
          <cell r="J5" t="str">
            <v>10-15 yrs</v>
          </cell>
        </row>
        <row r="6">
          <cell r="B6">
            <v>4780878</v>
          </cell>
          <cell r="I6">
            <v>45930</v>
          </cell>
          <cell r="J6" t="str">
            <v>15-20 yrs</v>
          </cell>
        </row>
        <row r="7">
          <cell r="B7">
            <v>3302333</v>
          </cell>
          <cell r="I7">
            <v>47756</v>
          </cell>
          <cell r="J7" t="str">
            <v>Over 20 yrs</v>
          </cell>
        </row>
        <row r="8">
          <cell r="B8">
            <v>3233940</v>
          </cell>
        </row>
        <row r="9">
          <cell r="B9">
            <v>20862480</v>
          </cell>
        </row>
        <row r="10">
          <cell r="B10">
            <v>1570759</v>
          </cell>
        </row>
        <row r="11">
          <cell r="B11">
            <v>3934198</v>
          </cell>
        </row>
        <row r="12">
          <cell r="B12">
            <v>29979088</v>
          </cell>
        </row>
        <row r="56">
          <cell r="U56">
            <v>40359</v>
          </cell>
          <cell r="V56">
            <v>616636</v>
          </cell>
          <cell r="W56">
            <v>616636</v>
          </cell>
          <cell r="X56">
            <v>8.3871000000000001E-2</v>
          </cell>
        </row>
        <row r="57">
          <cell r="U57">
            <v>43395</v>
          </cell>
          <cell r="V57">
            <v>563624</v>
          </cell>
          <cell r="W57">
            <v>563624</v>
          </cell>
          <cell r="X57">
            <v>7.6661000000000007E-2</v>
          </cell>
        </row>
        <row r="58">
          <cell r="U58">
            <v>47406</v>
          </cell>
          <cell r="V58">
            <v>561451</v>
          </cell>
          <cell r="W58">
            <v>561451</v>
          </cell>
          <cell r="X58">
            <v>7.6365000000000002E-2</v>
          </cell>
        </row>
        <row r="59">
          <cell r="U59">
            <v>49582.25</v>
          </cell>
          <cell r="V59">
            <v>0</v>
          </cell>
          <cell r="W59">
            <v>0</v>
          </cell>
          <cell r="X59">
            <v>0</v>
          </cell>
        </row>
        <row r="60">
          <cell r="U60">
            <v>49582.25</v>
          </cell>
          <cell r="V60">
            <v>0</v>
          </cell>
          <cell r="W60">
            <v>0</v>
          </cell>
          <cell r="X60">
            <v>0</v>
          </cell>
        </row>
        <row r="61">
          <cell r="U61">
            <v>49582.25</v>
          </cell>
          <cell r="V61">
            <v>0</v>
          </cell>
          <cell r="W61">
            <v>0</v>
          </cell>
          <cell r="X61">
            <v>0</v>
          </cell>
        </row>
        <row r="62">
          <cell r="U62">
            <v>49582.25</v>
          </cell>
          <cell r="V62">
            <v>0</v>
          </cell>
          <cell r="W62">
            <v>0</v>
          </cell>
          <cell r="X62">
            <v>0</v>
          </cell>
        </row>
        <row r="63">
          <cell r="U63">
            <v>49582.25</v>
          </cell>
          <cell r="V63">
            <v>0</v>
          </cell>
          <cell r="W63">
            <v>0</v>
          </cell>
          <cell r="X63">
            <v>0</v>
          </cell>
        </row>
        <row r="64">
          <cell r="U64">
            <v>49582.25</v>
          </cell>
          <cell r="V64">
            <v>0</v>
          </cell>
          <cell r="W64">
            <v>0</v>
          </cell>
          <cell r="X64">
            <v>0</v>
          </cell>
        </row>
        <row r="65">
          <cell r="U65">
            <v>49582.25</v>
          </cell>
          <cell r="V65">
            <v>0</v>
          </cell>
          <cell r="W65">
            <v>0</v>
          </cell>
          <cell r="X65">
            <v>0</v>
          </cell>
        </row>
        <row r="66">
          <cell r="U66">
            <v>49582.25</v>
          </cell>
          <cell r="V66">
            <v>0</v>
          </cell>
          <cell r="W66">
            <v>0</v>
          </cell>
          <cell r="X66">
            <v>0</v>
          </cell>
        </row>
        <row r="67">
          <cell r="U67">
            <v>49582.25</v>
          </cell>
          <cell r="V67">
            <v>0</v>
          </cell>
          <cell r="W67">
            <v>0</v>
          </cell>
          <cell r="X67">
            <v>0</v>
          </cell>
        </row>
        <row r="68">
          <cell r="H68">
            <v>0.88995000000000002</v>
          </cell>
          <cell r="U68">
            <v>49582.25</v>
          </cell>
          <cell r="V68">
            <v>0</v>
          </cell>
          <cell r="W68">
            <v>0</v>
          </cell>
          <cell r="X68">
            <v>0</v>
          </cell>
        </row>
        <row r="69">
          <cell r="U69">
            <v>49582.25</v>
          </cell>
          <cell r="V69">
            <v>0</v>
          </cell>
          <cell r="W69">
            <v>0</v>
          </cell>
          <cell r="X69">
            <v>0</v>
          </cell>
        </row>
        <row r="70">
          <cell r="U70">
            <v>49582.25</v>
          </cell>
          <cell r="V70">
            <v>0</v>
          </cell>
          <cell r="W70">
            <v>0</v>
          </cell>
          <cell r="X70">
            <v>0</v>
          </cell>
        </row>
        <row r="71">
          <cell r="U71">
            <v>49582.25</v>
          </cell>
          <cell r="V71">
            <v>0</v>
          </cell>
          <cell r="W71">
            <v>0</v>
          </cell>
          <cell r="X71">
            <v>0</v>
          </cell>
        </row>
        <row r="72">
          <cell r="U72">
            <v>49582.25</v>
          </cell>
          <cell r="V72">
            <v>0</v>
          </cell>
          <cell r="W72">
            <v>0</v>
          </cell>
          <cell r="X72">
            <v>0</v>
          </cell>
        </row>
        <row r="73">
          <cell r="U73">
            <v>49582.25</v>
          </cell>
          <cell r="V73">
            <v>0</v>
          </cell>
          <cell r="W73">
            <v>0</v>
          </cell>
          <cell r="X73">
            <v>0</v>
          </cell>
        </row>
        <row r="74">
          <cell r="U74">
            <v>49582.25</v>
          </cell>
          <cell r="V74">
            <v>0</v>
          </cell>
          <cell r="W74">
            <v>0</v>
          </cell>
          <cell r="X74">
            <v>0</v>
          </cell>
        </row>
        <row r="75">
          <cell r="U75">
            <v>49582.25</v>
          </cell>
          <cell r="V75">
            <v>0</v>
          </cell>
          <cell r="W75">
            <v>0</v>
          </cell>
          <cell r="X75">
            <v>0</v>
          </cell>
        </row>
        <row r="76">
          <cell r="U76">
            <v>49582.25</v>
          </cell>
          <cell r="V76">
            <v>0</v>
          </cell>
          <cell r="W76">
            <v>0</v>
          </cell>
          <cell r="X76">
            <v>0</v>
          </cell>
        </row>
        <row r="77">
          <cell r="U77">
            <v>49582.25</v>
          </cell>
          <cell r="V77">
            <v>0</v>
          </cell>
          <cell r="W77">
            <v>0</v>
          </cell>
          <cell r="X77">
            <v>0</v>
          </cell>
        </row>
        <row r="78">
          <cell r="U78">
            <v>49582.25</v>
          </cell>
          <cell r="V78">
            <v>0</v>
          </cell>
          <cell r="W78">
            <v>0</v>
          </cell>
          <cell r="X78">
            <v>0</v>
          </cell>
        </row>
        <row r="79">
          <cell r="U79">
            <v>49582.25</v>
          </cell>
          <cell r="V79">
            <v>0</v>
          </cell>
          <cell r="W79">
            <v>0</v>
          </cell>
          <cell r="X79">
            <v>0</v>
          </cell>
        </row>
        <row r="80">
          <cell r="U80">
            <v>49582.25</v>
          </cell>
          <cell r="V80">
            <v>0</v>
          </cell>
          <cell r="W80">
            <v>0</v>
          </cell>
          <cell r="X80">
            <v>0</v>
          </cell>
        </row>
        <row r="81">
          <cell r="U81">
            <v>49582.25</v>
          </cell>
          <cell r="V81">
            <v>0</v>
          </cell>
          <cell r="W81">
            <v>0</v>
          </cell>
          <cell r="X81">
            <v>0</v>
          </cell>
        </row>
        <row r="82">
          <cell r="U82">
            <v>49582.25</v>
          </cell>
          <cell r="V82">
            <v>0</v>
          </cell>
          <cell r="W82">
            <v>0</v>
          </cell>
          <cell r="X82">
            <v>0</v>
          </cell>
        </row>
        <row r="83">
          <cell r="U83">
            <v>49582.25</v>
          </cell>
          <cell r="V83">
            <v>0</v>
          </cell>
          <cell r="W83">
            <v>0</v>
          </cell>
          <cell r="X83">
            <v>0</v>
          </cell>
        </row>
        <row r="84">
          <cell r="U84">
            <v>49582.25</v>
          </cell>
          <cell r="V84">
            <v>0</v>
          </cell>
          <cell r="W84">
            <v>0</v>
          </cell>
          <cell r="X84">
            <v>0</v>
          </cell>
        </row>
        <row r="105">
          <cell r="B105" t="str">
            <v>Belgium</v>
          </cell>
          <cell r="C105">
            <v>22945</v>
          </cell>
          <cell r="D105">
            <v>1045198.11</v>
          </cell>
          <cell r="E105">
            <v>39904</v>
          </cell>
          <cell r="F105">
            <v>47208</v>
          </cell>
          <cell r="G105">
            <v>41729</v>
          </cell>
          <cell r="H105" t="str">
            <v>Under 5 yrs</v>
          </cell>
          <cell r="I105" t="str">
            <v>15-20 yrs</v>
          </cell>
          <cell r="J105" t="b">
            <v>1</v>
          </cell>
          <cell r="K105" t="e">
            <v>#REF!</v>
          </cell>
          <cell r="L105">
            <v>14</v>
          </cell>
          <cell r="M105">
            <v>74</v>
          </cell>
        </row>
        <row r="106">
          <cell r="B106" t="str">
            <v>Belgium</v>
          </cell>
          <cell r="C106">
            <v>770</v>
          </cell>
          <cell r="D106">
            <v>65487</v>
          </cell>
          <cell r="E106">
            <v>40148</v>
          </cell>
          <cell r="F106">
            <v>43465</v>
          </cell>
          <cell r="G106">
            <v>41274</v>
          </cell>
          <cell r="H106" t="str">
            <v>Under 5 yrs</v>
          </cell>
          <cell r="I106" t="str">
            <v>5-10 yrs</v>
          </cell>
          <cell r="J106" t="b">
            <v>1</v>
          </cell>
          <cell r="K106" t="e">
            <v>#REF!</v>
          </cell>
          <cell r="L106">
            <v>9</v>
          </cell>
          <cell r="M106">
            <v>33</v>
          </cell>
        </row>
        <row r="107">
          <cell r="B107" t="str">
            <v>Czech Republic</v>
          </cell>
          <cell r="C107">
            <v>2607</v>
          </cell>
          <cell r="D107">
            <v>154330</v>
          </cell>
          <cell r="E107">
            <v>39244</v>
          </cell>
          <cell r="F107">
            <v>41061</v>
          </cell>
          <cell r="G107">
            <v>41061</v>
          </cell>
          <cell r="H107" t="str">
            <v>Under 5 yrs</v>
          </cell>
          <cell r="I107" t="str">
            <v>Under 5 yrs</v>
          </cell>
          <cell r="J107" t="b">
            <v>1</v>
          </cell>
          <cell r="K107" t="e">
            <v>#REF!</v>
          </cell>
          <cell r="L107">
            <v>6</v>
          </cell>
          <cell r="M107">
            <v>6</v>
          </cell>
        </row>
        <row r="108">
          <cell r="B108" t="str">
            <v>Czech Republic</v>
          </cell>
          <cell r="C108">
            <v>12681</v>
          </cell>
          <cell r="D108">
            <v>590016</v>
          </cell>
          <cell r="E108">
            <v>39661</v>
          </cell>
          <cell r="F108">
            <v>41121</v>
          </cell>
          <cell r="G108">
            <v>41121</v>
          </cell>
          <cell r="H108" t="str">
            <v>Under 5 yrs</v>
          </cell>
          <cell r="I108" t="str">
            <v>Under 5 yrs</v>
          </cell>
          <cell r="J108" t="b">
            <v>1</v>
          </cell>
          <cell r="K108" t="e">
            <v>#REF!</v>
          </cell>
          <cell r="L108">
            <v>7</v>
          </cell>
          <cell r="M108">
            <v>7</v>
          </cell>
        </row>
        <row r="109">
          <cell r="B109" t="str">
            <v>France</v>
          </cell>
          <cell r="C109">
            <v>38532</v>
          </cell>
          <cell r="D109">
            <v>1593488</v>
          </cell>
          <cell r="E109">
            <v>40026</v>
          </cell>
          <cell r="F109">
            <v>43312</v>
          </cell>
          <cell r="G109">
            <v>42216</v>
          </cell>
          <cell r="H109" t="str">
            <v>Under 5 yrs</v>
          </cell>
          <cell r="I109" t="str">
            <v>5-10 yrs</v>
          </cell>
          <cell r="J109" t="b">
            <v>1</v>
          </cell>
          <cell r="K109" t="e">
            <v>#REF!</v>
          </cell>
          <cell r="L109">
            <v>19</v>
          </cell>
          <cell r="M109">
            <v>31</v>
          </cell>
        </row>
        <row r="110">
          <cell r="B110" t="str">
            <v>France</v>
          </cell>
          <cell r="C110">
            <v>19150</v>
          </cell>
          <cell r="D110">
            <v>737158</v>
          </cell>
          <cell r="E110">
            <v>39479</v>
          </cell>
          <cell r="F110">
            <v>40574</v>
          </cell>
          <cell r="G110">
            <v>40574</v>
          </cell>
          <cell r="H110" t="str">
            <v>Under 5 yrs</v>
          </cell>
          <cell r="I110" t="str">
            <v>Under 5 yrs</v>
          </cell>
          <cell r="J110" t="b">
            <v>1</v>
          </cell>
          <cell r="K110" t="e">
            <v>#REF!</v>
          </cell>
          <cell r="L110">
            <v>1</v>
          </cell>
          <cell r="M110">
            <v>1</v>
          </cell>
        </row>
        <row r="111">
          <cell r="B111" t="str">
            <v>France</v>
          </cell>
          <cell r="C111">
            <v>13057</v>
          </cell>
          <cell r="D111">
            <v>614463</v>
          </cell>
          <cell r="E111">
            <v>40108</v>
          </cell>
          <cell r="F111">
            <v>43394</v>
          </cell>
          <cell r="G111">
            <v>43394</v>
          </cell>
          <cell r="H111" t="str">
            <v>5-10 yrs</v>
          </cell>
          <cell r="I111" t="str">
            <v>5-10 yrs</v>
          </cell>
          <cell r="J111" t="b">
            <v>1</v>
          </cell>
          <cell r="K111" t="e">
            <v>#REF!</v>
          </cell>
          <cell r="L111">
            <v>32</v>
          </cell>
          <cell r="M111">
            <v>32</v>
          </cell>
        </row>
        <row r="112">
          <cell r="B112" t="str">
            <v>France</v>
          </cell>
          <cell r="C112">
            <v>25819</v>
          </cell>
          <cell r="D112">
            <v>1134293</v>
          </cell>
          <cell r="E112">
            <v>39619</v>
          </cell>
          <cell r="F112">
            <v>44316</v>
          </cell>
          <cell r="G112">
            <v>41029</v>
          </cell>
          <cell r="H112" t="str">
            <v>Under 5 yrs</v>
          </cell>
          <cell r="I112" t="str">
            <v>10-15 yrs</v>
          </cell>
          <cell r="J112" t="b">
            <v>1</v>
          </cell>
          <cell r="K112" t="e">
            <v>#REF!</v>
          </cell>
          <cell r="L112">
            <v>6</v>
          </cell>
          <cell r="M112">
            <v>42</v>
          </cell>
        </row>
        <row r="113">
          <cell r="B113" t="str">
            <v>France</v>
          </cell>
          <cell r="C113">
            <v>17711.2</v>
          </cell>
          <cell r="D113">
            <v>681057</v>
          </cell>
          <cell r="E113">
            <v>39692</v>
          </cell>
          <cell r="F113">
            <v>44074</v>
          </cell>
          <cell r="G113">
            <v>40877</v>
          </cell>
          <cell r="H113" t="str">
            <v>Under 5 yrs</v>
          </cell>
          <cell r="I113" t="str">
            <v>5-10 yrs</v>
          </cell>
          <cell r="J113" t="b">
            <v>1</v>
          </cell>
          <cell r="K113" t="e">
            <v>#REF!</v>
          </cell>
          <cell r="L113">
            <v>4</v>
          </cell>
          <cell r="M113">
            <v>39</v>
          </cell>
        </row>
        <row r="114">
          <cell r="B114" t="str">
            <v>France</v>
          </cell>
          <cell r="C114">
            <v>13092</v>
          </cell>
          <cell r="D114">
            <v>680784</v>
          </cell>
          <cell r="E114">
            <v>40193</v>
          </cell>
          <cell r="F114">
            <v>43479</v>
          </cell>
          <cell r="G114">
            <v>41288</v>
          </cell>
          <cell r="H114" t="str">
            <v>Under 5 yrs</v>
          </cell>
          <cell r="I114" t="str">
            <v>5-10 yrs</v>
          </cell>
          <cell r="J114" t="b">
            <v>1</v>
          </cell>
          <cell r="K114" t="e">
            <v>#REF!</v>
          </cell>
          <cell r="L114">
            <v>9</v>
          </cell>
          <cell r="M114">
            <v>33</v>
          </cell>
        </row>
        <row r="115">
          <cell r="B115" t="str">
            <v>Germany</v>
          </cell>
          <cell r="C115">
            <v>40470.06</v>
          </cell>
          <cell r="D115">
            <v>1047348</v>
          </cell>
          <cell r="E115">
            <v>39482</v>
          </cell>
          <cell r="F115">
            <v>41308</v>
          </cell>
          <cell r="G115">
            <v>41308</v>
          </cell>
          <cell r="H115" t="str">
            <v>Under 5 yrs</v>
          </cell>
          <cell r="I115" t="str">
            <v>Under 5 yrs</v>
          </cell>
          <cell r="J115" t="b">
            <v>1</v>
          </cell>
          <cell r="K115" t="e">
            <v>#REF!</v>
          </cell>
          <cell r="L115">
            <v>9</v>
          </cell>
          <cell r="M115">
            <v>9</v>
          </cell>
        </row>
        <row r="116">
          <cell r="B116" t="str">
            <v>Germany</v>
          </cell>
          <cell r="C116">
            <v>7250</v>
          </cell>
          <cell r="D116">
            <v>416370</v>
          </cell>
          <cell r="E116">
            <v>39911</v>
          </cell>
          <cell r="F116">
            <v>40663</v>
          </cell>
          <cell r="G116">
            <v>40663</v>
          </cell>
          <cell r="H116" t="str">
            <v>Under 5 yrs</v>
          </cell>
          <cell r="I116" t="str">
            <v>Under 5 yrs</v>
          </cell>
          <cell r="J116" t="b">
            <v>1</v>
          </cell>
          <cell r="K116" t="e">
            <v>#REF!</v>
          </cell>
          <cell r="L116">
            <v>2</v>
          </cell>
          <cell r="M116">
            <v>2</v>
          </cell>
        </row>
        <row r="117">
          <cell r="B117" t="str">
            <v>Germany</v>
          </cell>
          <cell r="C117">
            <v>64505</v>
          </cell>
          <cell r="D117">
            <v>1934632.35</v>
          </cell>
          <cell r="E117">
            <v>39545</v>
          </cell>
          <cell r="F117">
            <v>41461</v>
          </cell>
          <cell r="G117">
            <v>41461</v>
          </cell>
          <cell r="H117" t="str">
            <v>Under 5 yrs</v>
          </cell>
          <cell r="I117" t="str">
            <v>Under 5 yrs</v>
          </cell>
          <cell r="J117" t="b">
            <v>1</v>
          </cell>
          <cell r="K117" t="e">
            <v>#REF!</v>
          </cell>
          <cell r="L117">
            <v>11</v>
          </cell>
          <cell r="M117">
            <v>11</v>
          </cell>
        </row>
        <row r="118">
          <cell r="B118" t="str">
            <v>Germany</v>
          </cell>
          <cell r="C118">
            <v>33006</v>
          </cell>
          <cell r="D118">
            <v>1351170</v>
          </cell>
          <cell r="E118">
            <v>39904</v>
          </cell>
          <cell r="F118">
            <v>43554</v>
          </cell>
          <cell r="G118">
            <v>43554</v>
          </cell>
          <cell r="H118" t="str">
            <v>5-10 yrs</v>
          </cell>
          <cell r="I118" t="str">
            <v>5-10 yrs</v>
          </cell>
          <cell r="J118" t="b">
            <v>1</v>
          </cell>
          <cell r="K118" t="e">
            <v>#REF!</v>
          </cell>
          <cell r="L118">
            <v>34</v>
          </cell>
          <cell r="M118">
            <v>34</v>
          </cell>
        </row>
        <row r="119">
          <cell r="B119" t="str">
            <v>Germany</v>
          </cell>
          <cell r="C119">
            <v>25447</v>
          </cell>
          <cell r="D119">
            <v>1273495</v>
          </cell>
          <cell r="E119">
            <v>39737</v>
          </cell>
          <cell r="F119">
            <v>40847</v>
          </cell>
          <cell r="G119">
            <v>40847</v>
          </cell>
          <cell r="H119" t="str">
            <v>Under 5 yrs</v>
          </cell>
          <cell r="I119" t="str">
            <v>Under 5 yrs</v>
          </cell>
          <cell r="J119" t="b">
            <v>1</v>
          </cell>
          <cell r="K119" t="e">
            <v>#REF!</v>
          </cell>
          <cell r="L119">
            <v>4</v>
          </cell>
          <cell r="M119">
            <v>4</v>
          </cell>
        </row>
        <row r="120">
          <cell r="B120" t="str">
            <v>Germany</v>
          </cell>
          <cell r="C120">
            <v>11144.88</v>
          </cell>
          <cell r="D120">
            <v>448766</v>
          </cell>
          <cell r="E120">
            <v>39934</v>
          </cell>
          <cell r="F120">
            <v>43555</v>
          </cell>
          <cell r="G120">
            <v>43555</v>
          </cell>
          <cell r="H120" t="str">
            <v>5-10 yrs</v>
          </cell>
          <cell r="I120" t="str">
            <v>5-10 yrs</v>
          </cell>
          <cell r="J120" t="b">
            <v>1</v>
          </cell>
          <cell r="K120" t="e">
            <v>#REF!</v>
          </cell>
          <cell r="L120">
            <v>34</v>
          </cell>
          <cell r="M120">
            <v>34</v>
          </cell>
        </row>
        <row r="121">
          <cell r="B121" t="str">
            <v>Germany</v>
          </cell>
          <cell r="C121">
            <v>22441</v>
          </cell>
          <cell r="D121">
            <v>908564</v>
          </cell>
          <cell r="E121">
            <v>39448</v>
          </cell>
          <cell r="F121">
            <v>43100</v>
          </cell>
          <cell r="G121">
            <v>43100</v>
          </cell>
          <cell r="H121" t="str">
            <v>5-10 yrs</v>
          </cell>
          <cell r="I121" t="str">
            <v>5-10 yrs</v>
          </cell>
          <cell r="J121" t="b">
            <v>1</v>
          </cell>
          <cell r="K121" t="e">
            <v>#REF!</v>
          </cell>
          <cell r="L121">
            <v>29</v>
          </cell>
          <cell r="M121">
            <v>29</v>
          </cell>
        </row>
        <row r="122">
          <cell r="B122" t="str">
            <v>Germany</v>
          </cell>
          <cell r="C122">
            <v>7183</v>
          </cell>
          <cell r="D122">
            <v>326781.36</v>
          </cell>
          <cell r="E122">
            <v>39478</v>
          </cell>
          <cell r="F122">
            <v>43861</v>
          </cell>
          <cell r="G122">
            <v>43861</v>
          </cell>
          <cell r="H122" t="str">
            <v>5-10 yrs</v>
          </cell>
          <cell r="I122" t="str">
            <v>5-10 yrs</v>
          </cell>
          <cell r="J122" t="b">
            <v>1</v>
          </cell>
          <cell r="K122" t="e">
            <v>#REF!</v>
          </cell>
          <cell r="L122">
            <v>37</v>
          </cell>
          <cell r="M122">
            <v>37</v>
          </cell>
        </row>
        <row r="123">
          <cell r="B123" t="str">
            <v>Germany</v>
          </cell>
          <cell r="C123">
            <v>45111.71</v>
          </cell>
          <cell r="D123">
            <v>2030379</v>
          </cell>
          <cell r="E123">
            <v>39934</v>
          </cell>
          <cell r="F123">
            <v>43585</v>
          </cell>
          <cell r="G123">
            <v>41759</v>
          </cell>
          <cell r="H123" t="str">
            <v>Under 5 yrs</v>
          </cell>
          <cell r="I123" t="str">
            <v>5-10 yrs</v>
          </cell>
          <cell r="J123" t="b">
            <v>1</v>
          </cell>
          <cell r="K123" t="e">
            <v>#REF!</v>
          </cell>
          <cell r="L123">
            <v>14</v>
          </cell>
          <cell r="M123">
            <v>34</v>
          </cell>
        </row>
        <row r="124">
          <cell r="B124" t="str">
            <v>Germany</v>
          </cell>
          <cell r="C124">
            <v>9890</v>
          </cell>
          <cell r="D124">
            <v>442014</v>
          </cell>
          <cell r="E124">
            <v>39800</v>
          </cell>
          <cell r="F124">
            <v>41656</v>
          </cell>
          <cell r="G124">
            <v>41656</v>
          </cell>
          <cell r="H124" t="str">
            <v>Under 5 yrs</v>
          </cell>
          <cell r="I124" t="str">
            <v>Under 5 yrs</v>
          </cell>
          <cell r="J124" t="b">
            <v>1</v>
          </cell>
          <cell r="K124" t="e">
            <v>#REF!</v>
          </cell>
          <cell r="L124">
            <v>13</v>
          </cell>
          <cell r="M124">
            <v>13</v>
          </cell>
        </row>
        <row r="125">
          <cell r="B125" t="str">
            <v>Germany</v>
          </cell>
          <cell r="C125">
            <v>17315</v>
          </cell>
          <cell r="D125">
            <v>737212</v>
          </cell>
          <cell r="E125">
            <v>39814</v>
          </cell>
          <cell r="F125">
            <v>43465</v>
          </cell>
          <cell r="G125">
            <v>41640</v>
          </cell>
          <cell r="H125" t="str">
            <v>Under 5 yrs</v>
          </cell>
          <cell r="I125" t="str">
            <v>5-10 yrs</v>
          </cell>
          <cell r="J125" t="b">
            <v>1</v>
          </cell>
          <cell r="K125" t="e">
            <v>#REF!</v>
          </cell>
          <cell r="L125">
            <v>13</v>
          </cell>
          <cell r="M125">
            <v>33</v>
          </cell>
        </row>
        <row r="126">
          <cell r="B126" t="str">
            <v>Germany</v>
          </cell>
          <cell r="C126">
            <v>33030</v>
          </cell>
          <cell r="D126">
            <v>1764910</v>
          </cell>
          <cell r="E126">
            <v>39783</v>
          </cell>
          <cell r="F126">
            <v>43434</v>
          </cell>
          <cell r="G126">
            <v>43434</v>
          </cell>
          <cell r="H126" t="str">
            <v>5-10 yrs</v>
          </cell>
          <cell r="I126" t="str">
            <v>5-10 yrs</v>
          </cell>
          <cell r="J126" t="b">
            <v>1</v>
          </cell>
          <cell r="K126" t="e">
            <v>#REF!</v>
          </cell>
          <cell r="L126">
            <v>32</v>
          </cell>
          <cell r="M126">
            <v>32</v>
          </cell>
        </row>
        <row r="127">
          <cell r="B127" t="str">
            <v>Germany</v>
          </cell>
          <cell r="C127">
            <v>17789</v>
          </cell>
          <cell r="D127">
            <v>1308271</v>
          </cell>
          <cell r="E127">
            <v>39128</v>
          </cell>
          <cell r="F127">
            <v>41121</v>
          </cell>
          <cell r="G127">
            <v>41121</v>
          </cell>
          <cell r="H127" t="str">
            <v>Under 5 yrs</v>
          </cell>
          <cell r="I127" t="str">
            <v>Under 5 yrs</v>
          </cell>
          <cell r="J127" t="b">
            <v>1</v>
          </cell>
          <cell r="K127" t="e">
            <v>#REF!</v>
          </cell>
          <cell r="L127">
            <v>7</v>
          </cell>
          <cell r="M127">
            <v>7</v>
          </cell>
        </row>
        <row r="128">
          <cell r="B128" t="str">
            <v>Germany</v>
          </cell>
          <cell r="C128">
            <v>15062.3</v>
          </cell>
          <cell r="D128">
            <v>1122778</v>
          </cell>
          <cell r="E128">
            <v>39965</v>
          </cell>
          <cell r="F128">
            <v>41790</v>
          </cell>
          <cell r="G128">
            <v>41060</v>
          </cell>
          <cell r="H128" t="str">
            <v>Under 5 yrs</v>
          </cell>
          <cell r="I128" t="str">
            <v>Under 5 yrs</v>
          </cell>
          <cell r="J128" t="b">
            <v>1</v>
          </cell>
          <cell r="K128" t="e">
            <v>#REF!</v>
          </cell>
          <cell r="L128">
            <v>6</v>
          </cell>
          <cell r="M128">
            <v>14</v>
          </cell>
        </row>
        <row r="129">
          <cell r="B129" t="str">
            <v>Germany</v>
          </cell>
          <cell r="C129">
            <v>13026</v>
          </cell>
          <cell r="D129">
            <v>603087</v>
          </cell>
          <cell r="E129">
            <v>39661</v>
          </cell>
          <cell r="F129">
            <v>41486</v>
          </cell>
          <cell r="G129">
            <v>41486</v>
          </cell>
          <cell r="H129" t="str">
            <v>Under 5 yrs</v>
          </cell>
          <cell r="I129" t="str">
            <v>Under 5 yrs</v>
          </cell>
          <cell r="J129" t="b">
            <v>1</v>
          </cell>
          <cell r="K129" t="e">
            <v>#REF!</v>
          </cell>
          <cell r="L129">
            <v>11</v>
          </cell>
          <cell r="M129">
            <v>11</v>
          </cell>
        </row>
        <row r="130">
          <cell r="B130" t="str">
            <v>Germany</v>
          </cell>
          <cell r="C130">
            <v>32650</v>
          </cell>
          <cell r="D130">
            <v>1052833</v>
          </cell>
          <cell r="E130">
            <v>39569</v>
          </cell>
          <cell r="F130">
            <v>41394</v>
          </cell>
          <cell r="G130">
            <v>41394</v>
          </cell>
          <cell r="H130" t="str">
            <v>Under 5 yrs</v>
          </cell>
          <cell r="I130" t="str">
            <v>Under 5 yrs</v>
          </cell>
          <cell r="J130" t="b">
            <v>1</v>
          </cell>
          <cell r="K130" t="e">
            <v>#REF!</v>
          </cell>
          <cell r="L130">
            <v>10</v>
          </cell>
          <cell r="M130">
            <v>10</v>
          </cell>
        </row>
        <row r="131">
          <cell r="B131" t="str">
            <v>Germany</v>
          </cell>
          <cell r="C131">
            <v>29313</v>
          </cell>
          <cell r="D131">
            <v>1081891</v>
          </cell>
          <cell r="E131">
            <v>39569</v>
          </cell>
          <cell r="F131">
            <v>43281</v>
          </cell>
          <cell r="G131">
            <v>41455</v>
          </cell>
          <cell r="H131" t="str">
            <v>Under 5 yrs</v>
          </cell>
          <cell r="I131" t="str">
            <v>5-10 yrs</v>
          </cell>
          <cell r="J131" t="b">
            <v>1</v>
          </cell>
          <cell r="K131" t="e">
            <v>#REF!</v>
          </cell>
          <cell r="L131">
            <v>11</v>
          </cell>
          <cell r="M131">
            <v>31</v>
          </cell>
        </row>
        <row r="132">
          <cell r="B132" t="str">
            <v>Hungary</v>
          </cell>
          <cell r="C132">
            <v>13666</v>
          </cell>
          <cell r="D132">
            <v>671033.72</v>
          </cell>
          <cell r="E132">
            <v>39356</v>
          </cell>
          <cell r="F132">
            <v>43889</v>
          </cell>
          <cell r="G132">
            <v>42277</v>
          </cell>
          <cell r="H132" t="str">
            <v>5-10 yrs</v>
          </cell>
          <cell r="I132" t="str">
            <v>5-10 yrs</v>
          </cell>
          <cell r="J132" t="b">
            <v>1</v>
          </cell>
          <cell r="K132" t="e">
            <v>#REF!</v>
          </cell>
          <cell r="L132">
            <v>20</v>
          </cell>
          <cell r="M132">
            <v>37</v>
          </cell>
        </row>
        <row r="133">
          <cell r="B133" t="str">
            <v>Hungary</v>
          </cell>
          <cell r="C133">
            <v>16126</v>
          </cell>
          <cell r="D133">
            <v>766829</v>
          </cell>
          <cell r="E133">
            <v>39539</v>
          </cell>
          <cell r="F133">
            <v>42460</v>
          </cell>
          <cell r="G133">
            <v>41364</v>
          </cell>
          <cell r="H133" t="str">
            <v>Under 5 yrs</v>
          </cell>
          <cell r="I133" t="str">
            <v>5-10 yrs</v>
          </cell>
          <cell r="J133" t="b">
            <v>1</v>
          </cell>
          <cell r="K133" t="e">
            <v>#REF!</v>
          </cell>
          <cell r="L133">
            <v>10</v>
          </cell>
          <cell r="M133">
            <v>22</v>
          </cell>
        </row>
        <row r="134">
          <cell r="B134" t="str">
            <v>Hungary</v>
          </cell>
          <cell r="C134">
            <v>19584</v>
          </cell>
          <cell r="D134">
            <v>1068430.1200000001</v>
          </cell>
          <cell r="E134">
            <v>38875</v>
          </cell>
          <cell r="F134">
            <v>42527</v>
          </cell>
          <cell r="G134">
            <v>41431</v>
          </cell>
          <cell r="H134" t="str">
            <v>Under 5 yrs</v>
          </cell>
          <cell r="I134" t="str">
            <v>5-10 yrs</v>
          </cell>
          <cell r="J134" t="b">
            <v>1</v>
          </cell>
          <cell r="K134" t="e">
            <v>#REF!</v>
          </cell>
          <cell r="L134">
            <v>10</v>
          </cell>
          <cell r="M134">
            <v>22</v>
          </cell>
        </row>
        <row r="135">
          <cell r="B135" t="str">
            <v>Hungary</v>
          </cell>
          <cell r="C135" t="e">
            <v>#REF!</v>
          </cell>
          <cell r="D135" t="e">
            <v>#REF!</v>
          </cell>
          <cell r="E135" t="e">
            <v>#REF!</v>
          </cell>
          <cell r="F135" t="e">
            <v>#REF!</v>
          </cell>
          <cell r="G135" t="e">
            <v>#REF!</v>
          </cell>
          <cell r="H135">
            <v>0</v>
          </cell>
          <cell r="I135">
            <v>0</v>
          </cell>
          <cell r="J135" t="e">
            <v>#REF!</v>
          </cell>
          <cell r="K135" t="e">
            <v>#REF!</v>
          </cell>
          <cell r="L135" t="e">
            <v>#REF!</v>
          </cell>
          <cell r="M135" t="e">
            <v>#REF!</v>
          </cell>
        </row>
        <row r="136">
          <cell r="B136" t="str">
            <v>Hungary</v>
          </cell>
          <cell r="C136">
            <v>20485</v>
          </cell>
          <cell r="D136">
            <v>784112</v>
          </cell>
          <cell r="E136">
            <v>39085</v>
          </cell>
          <cell r="F136">
            <v>40990</v>
          </cell>
          <cell r="G136">
            <v>40990</v>
          </cell>
          <cell r="H136" t="str">
            <v>Under 5 yrs</v>
          </cell>
          <cell r="I136" t="str">
            <v>Under 5 yrs</v>
          </cell>
          <cell r="J136" t="b">
            <v>1</v>
          </cell>
          <cell r="K136" t="e">
            <v>#REF!</v>
          </cell>
          <cell r="L136">
            <v>5</v>
          </cell>
          <cell r="M136">
            <v>5</v>
          </cell>
        </row>
        <row r="137">
          <cell r="B137" t="str">
            <v>Hungary</v>
          </cell>
          <cell r="C137">
            <v>27533</v>
          </cell>
          <cell r="D137">
            <v>1334781</v>
          </cell>
          <cell r="E137">
            <v>39476</v>
          </cell>
          <cell r="F137">
            <v>40631</v>
          </cell>
          <cell r="G137">
            <v>40631</v>
          </cell>
          <cell r="H137" t="str">
            <v>Under 5 yrs</v>
          </cell>
          <cell r="I137" t="str">
            <v>Under 5 yrs</v>
          </cell>
          <cell r="J137" t="b">
            <v>1</v>
          </cell>
          <cell r="K137" t="e">
            <v>#REF!</v>
          </cell>
          <cell r="L137">
            <v>1</v>
          </cell>
          <cell r="M137">
            <v>1</v>
          </cell>
        </row>
        <row r="138">
          <cell r="B138" t="str">
            <v>Italy</v>
          </cell>
          <cell r="C138">
            <v>30393</v>
          </cell>
          <cell r="D138">
            <v>1313405</v>
          </cell>
          <cell r="E138">
            <v>39562</v>
          </cell>
          <cell r="F138">
            <v>44149</v>
          </cell>
          <cell r="G138">
            <v>44149</v>
          </cell>
          <cell r="H138" t="str">
            <v>10-15 yrs</v>
          </cell>
          <cell r="I138" t="str">
            <v>10-15 yrs</v>
          </cell>
          <cell r="J138" t="b">
            <v>1</v>
          </cell>
          <cell r="K138" t="e">
            <v>#REF!</v>
          </cell>
          <cell r="L138">
            <v>40</v>
          </cell>
          <cell r="M138">
            <v>40</v>
          </cell>
        </row>
        <row r="139">
          <cell r="B139" t="str">
            <v>Italy</v>
          </cell>
          <cell r="C139">
            <v>14269</v>
          </cell>
          <cell r="D139">
            <v>631734.31999999995</v>
          </cell>
          <cell r="E139">
            <v>39342</v>
          </cell>
          <cell r="F139">
            <v>41533</v>
          </cell>
          <cell r="G139">
            <v>40877</v>
          </cell>
          <cell r="H139" t="str">
            <v>Under 5 yrs</v>
          </cell>
          <cell r="I139" t="str">
            <v>Under 5 yrs</v>
          </cell>
          <cell r="J139" t="b">
            <v>1</v>
          </cell>
          <cell r="K139" t="e">
            <v>#REF!</v>
          </cell>
          <cell r="L139">
            <v>4</v>
          </cell>
          <cell r="M139">
            <v>11</v>
          </cell>
        </row>
        <row r="140">
          <cell r="B140" t="str">
            <v>Italy</v>
          </cell>
          <cell r="C140">
            <v>25708</v>
          </cell>
          <cell r="D140">
            <v>1057194</v>
          </cell>
          <cell r="E140">
            <v>39630</v>
          </cell>
          <cell r="F140">
            <v>41912</v>
          </cell>
          <cell r="G140">
            <v>41912</v>
          </cell>
          <cell r="H140" t="str">
            <v>Under 5 yrs</v>
          </cell>
          <cell r="I140" t="str">
            <v>Under 5 yrs</v>
          </cell>
          <cell r="J140" t="b">
            <v>1</v>
          </cell>
          <cell r="K140" t="e">
            <v>#REF!</v>
          </cell>
          <cell r="L140">
            <v>16</v>
          </cell>
          <cell r="M140">
            <v>16</v>
          </cell>
        </row>
        <row r="141">
          <cell r="B141" t="str">
            <v>Netherlands</v>
          </cell>
          <cell r="C141">
            <v>30137</v>
          </cell>
          <cell r="D141">
            <v>1686438</v>
          </cell>
          <cell r="E141">
            <v>39965</v>
          </cell>
          <cell r="F141">
            <v>46904</v>
          </cell>
          <cell r="G141">
            <v>43251</v>
          </cell>
          <cell r="H141" t="str">
            <v>5-10 yrs</v>
          </cell>
          <cell r="I141" t="str">
            <v>15-20 yrs</v>
          </cell>
          <cell r="J141" t="b">
            <v>1</v>
          </cell>
          <cell r="K141" t="e">
            <v>#REF!</v>
          </cell>
          <cell r="L141">
            <v>30</v>
          </cell>
          <cell r="M141">
            <v>70</v>
          </cell>
        </row>
        <row r="142">
          <cell r="B142" t="str">
            <v>Netherlands</v>
          </cell>
          <cell r="C142">
            <v>18687.900000000001</v>
          </cell>
          <cell r="D142">
            <v>1076370</v>
          </cell>
          <cell r="E142">
            <v>40210</v>
          </cell>
          <cell r="F142">
            <v>42035</v>
          </cell>
          <cell r="G142">
            <v>42035</v>
          </cell>
          <cell r="H142" t="str">
            <v>Under 5 yrs</v>
          </cell>
          <cell r="I142" t="str">
            <v>Under 5 yrs</v>
          </cell>
          <cell r="J142" t="b">
            <v>1</v>
          </cell>
          <cell r="K142" t="e">
            <v>#REF!</v>
          </cell>
          <cell r="L142">
            <v>17</v>
          </cell>
          <cell r="M142">
            <v>17</v>
          </cell>
        </row>
        <row r="143">
          <cell r="B143" t="str">
            <v>Poland</v>
          </cell>
          <cell r="C143">
            <v>8973</v>
          </cell>
          <cell r="D143">
            <v>386136</v>
          </cell>
          <cell r="E143">
            <v>40634</v>
          </cell>
          <cell r="F143">
            <v>44043</v>
          </cell>
          <cell r="G143">
            <v>0</v>
          </cell>
          <cell r="H143">
            <v>0</v>
          </cell>
          <cell r="I143" t="str">
            <v>5-10 yrs</v>
          </cell>
          <cell r="J143" t="b">
            <v>0</v>
          </cell>
          <cell r="K143" t="e">
            <v>#REF!</v>
          </cell>
          <cell r="L143">
            <v>0</v>
          </cell>
          <cell r="M143">
            <v>0</v>
          </cell>
        </row>
        <row r="144">
          <cell r="B144" t="str">
            <v>Poland</v>
          </cell>
          <cell r="C144">
            <v>17800</v>
          </cell>
          <cell r="D144">
            <v>649848</v>
          </cell>
          <cell r="E144">
            <v>40118</v>
          </cell>
          <cell r="F144">
            <v>41152</v>
          </cell>
          <cell r="G144">
            <v>41152</v>
          </cell>
          <cell r="H144" t="str">
            <v>Under 5 yrs</v>
          </cell>
          <cell r="I144" t="str">
            <v>Under 5 yrs</v>
          </cell>
          <cell r="J144" t="b">
            <v>1</v>
          </cell>
          <cell r="K144" t="e">
            <v>#REF!</v>
          </cell>
          <cell r="L144">
            <v>7</v>
          </cell>
          <cell r="M144">
            <v>7</v>
          </cell>
        </row>
        <row r="145">
          <cell r="B145" t="str">
            <v>Poland</v>
          </cell>
          <cell r="C145">
            <v>2964.73</v>
          </cell>
          <cell r="D145">
            <v>0</v>
          </cell>
          <cell r="E145">
            <v>39387</v>
          </cell>
          <cell r="F145">
            <v>41213</v>
          </cell>
          <cell r="G145">
            <v>41213</v>
          </cell>
          <cell r="H145" t="str">
            <v>Under 5 yrs</v>
          </cell>
          <cell r="I145" t="str">
            <v>Under 5 yrs</v>
          </cell>
          <cell r="J145" t="b">
            <v>1</v>
          </cell>
          <cell r="K145" t="e">
            <v>#REF!</v>
          </cell>
          <cell r="L145">
            <v>8</v>
          </cell>
          <cell r="M145">
            <v>8</v>
          </cell>
        </row>
        <row r="146">
          <cell r="B146" t="str">
            <v>Poland</v>
          </cell>
          <cell r="C146">
            <v>345</v>
          </cell>
          <cell r="D146">
            <v>0</v>
          </cell>
          <cell r="E146">
            <v>39587</v>
          </cell>
          <cell r="F146">
            <v>40681</v>
          </cell>
          <cell r="G146">
            <v>40681</v>
          </cell>
          <cell r="H146" t="str">
            <v>Under 5 yrs</v>
          </cell>
          <cell r="I146" t="str">
            <v>Under 5 yrs</v>
          </cell>
          <cell r="J146" t="b">
            <v>1</v>
          </cell>
          <cell r="K146" t="e">
            <v>#REF!</v>
          </cell>
          <cell r="L146">
            <v>2</v>
          </cell>
          <cell r="M146">
            <v>2</v>
          </cell>
        </row>
        <row r="147">
          <cell r="B147" t="str">
            <v>Poland</v>
          </cell>
          <cell r="C147">
            <v>19424</v>
          </cell>
          <cell r="D147">
            <v>0</v>
          </cell>
          <cell r="E147">
            <v>38949</v>
          </cell>
          <cell r="F147">
            <v>41501</v>
          </cell>
          <cell r="G147">
            <v>40409</v>
          </cell>
          <cell r="H147" t="str">
            <v>Expired</v>
          </cell>
          <cell r="I147" t="str">
            <v>Under 5 yrs</v>
          </cell>
          <cell r="J147" t="b">
            <v>0</v>
          </cell>
          <cell r="K147" t="e">
            <v>#REF!</v>
          </cell>
          <cell r="L147">
            <v>0</v>
          </cell>
          <cell r="M147">
            <v>0</v>
          </cell>
        </row>
        <row r="148">
          <cell r="B148" t="str">
            <v>Poland</v>
          </cell>
          <cell r="C148">
            <v>19389</v>
          </cell>
          <cell r="D148">
            <v>6924</v>
          </cell>
          <cell r="E148">
            <v>40210</v>
          </cell>
          <cell r="F148">
            <v>42035</v>
          </cell>
          <cell r="G148">
            <v>40786</v>
          </cell>
          <cell r="H148" t="str">
            <v>Under 5 yrs</v>
          </cell>
          <cell r="I148" t="str">
            <v>Under 5 yrs</v>
          </cell>
          <cell r="J148" t="b">
            <v>1</v>
          </cell>
          <cell r="K148" t="e">
            <v>#REF!</v>
          </cell>
          <cell r="L148">
            <v>3</v>
          </cell>
          <cell r="M148">
            <v>17</v>
          </cell>
        </row>
        <row r="149">
          <cell r="B149" t="str">
            <v>Poland</v>
          </cell>
          <cell r="C149">
            <v>20395</v>
          </cell>
          <cell r="D149">
            <v>0</v>
          </cell>
          <cell r="E149">
            <v>40360</v>
          </cell>
          <cell r="F149">
            <v>42185</v>
          </cell>
          <cell r="G149">
            <v>42185</v>
          </cell>
          <cell r="H149" t="str">
            <v>Under 5 yrs</v>
          </cell>
          <cell r="I149" t="str">
            <v>Under 5 yrs</v>
          </cell>
          <cell r="J149" t="b">
            <v>1</v>
          </cell>
          <cell r="K149" t="e">
            <v>#REF!</v>
          </cell>
          <cell r="L149">
            <v>19</v>
          </cell>
          <cell r="M149">
            <v>19</v>
          </cell>
        </row>
        <row r="150">
          <cell r="B150" t="str">
            <v>Poland</v>
          </cell>
          <cell r="C150">
            <v>12500</v>
          </cell>
          <cell r="D150">
            <v>552359</v>
          </cell>
          <cell r="E150">
            <v>39356</v>
          </cell>
          <cell r="F150">
            <v>41182</v>
          </cell>
          <cell r="G150">
            <v>41182</v>
          </cell>
          <cell r="H150" t="str">
            <v>Under 5 yrs</v>
          </cell>
          <cell r="I150" t="str">
            <v>Under 5 yrs</v>
          </cell>
          <cell r="J150" t="b">
            <v>1</v>
          </cell>
          <cell r="K150" t="e">
            <v>#REF!</v>
          </cell>
          <cell r="L150">
            <v>8</v>
          </cell>
          <cell r="M150">
            <v>8</v>
          </cell>
        </row>
        <row r="151">
          <cell r="B151" t="str">
            <v>Poland</v>
          </cell>
          <cell r="C151">
            <v>6725</v>
          </cell>
          <cell r="D151">
            <v>0</v>
          </cell>
          <cell r="E151">
            <v>39692</v>
          </cell>
          <cell r="F151">
            <v>42094</v>
          </cell>
          <cell r="G151">
            <v>42094</v>
          </cell>
          <cell r="H151" t="str">
            <v>Under 5 yrs</v>
          </cell>
          <cell r="I151" t="str">
            <v>Under 5 yrs</v>
          </cell>
          <cell r="J151" t="b">
            <v>1</v>
          </cell>
          <cell r="K151" t="e">
            <v>#REF!</v>
          </cell>
          <cell r="L151">
            <v>18</v>
          </cell>
          <cell r="M151">
            <v>18</v>
          </cell>
        </row>
        <row r="152">
          <cell r="B152" t="str">
            <v>Poland</v>
          </cell>
          <cell r="C152">
            <v>0</v>
          </cell>
          <cell r="D152">
            <v>33732</v>
          </cell>
          <cell r="E152">
            <v>39692</v>
          </cell>
          <cell r="F152">
            <v>42094</v>
          </cell>
          <cell r="G152">
            <v>42094</v>
          </cell>
          <cell r="H152" t="str">
            <v>Under 5 yrs</v>
          </cell>
          <cell r="I152" t="str">
            <v>Under 5 yrs</v>
          </cell>
          <cell r="J152" t="b">
            <v>1</v>
          </cell>
          <cell r="K152" t="e">
            <v>#REF!</v>
          </cell>
          <cell r="L152">
            <v>18</v>
          </cell>
          <cell r="M152">
            <v>18</v>
          </cell>
        </row>
        <row r="153">
          <cell r="B153" t="str">
            <v>Poland</v>
          </cell>
          <cell r="C153">
            <v>5517</v>
          </cell>
          <cell r="D153">
            <v>305928</v>
          </cell>
          <cell r="E153">
            <v>39142</v>
          </cell>
          <cell r="F153">
            <v>40982</v>
          </cell>
          <cell r="G153">
            <v>40982</v>
          </cell>
          <cell r="H153" t="str">
            <v>Under 5 yrs</v>
          </cell>
          <cell r="I153" t="str">
            <v>Under 5 yrs</v>
          </cell>
          <cell r="J153" t="b">
            <v>1</v>
          </cell>
          <cell r="K153" t="e">
            <v>#REF!</v>
          </cell>
          <cell r="L153">
            <v>5</v>
          </cell>
          <cell r="M153">
            <v>5</v>
          </cell>
        </row>
        <row r="154">
          <cell r="B154" t="str">
            <v>Poland</v>
          </cell>
          <cell r="C154">
            <v>5865</v>
          </cell>
          <cell r="D154">
            <v>268716</v>
          </cell>
          <cell r="E154">
            <v>39356</v>
          </cell>
          <cell r="F154">
            <v>41182</v>
          </cell>
          <cell r="G154">
            <v>41182</v>
          </cell>
          <cell r="H154" t="str">
            <v>Under 5 yrs</v>
          </cell>
          <cell r="I154" t="str">
            <v>Under 5 yrs</v>
          </cell>
          <cell r="J154" t="b">
            <v>1</v>
          </cell>
          <cell r="K154" t="e">
            <v>#REF!</v>
          </cell>
          <cell r="L154">
            <v>8</v>
          </cell>
          <cell r="M154">
            <v>8</v>
          </cell>
        </row>
        <row r="155">
          <cell r="B155" t="str">
            <v>Poland</v>
          </cell>
          <cell r="C155">
            <v>0</v>
          </cell>
          <cell r="D155">
            <v>249792</v>
          </cell>
          <cell r="E155">
            <v>39417</v>
          </cell>
          <cell r="F155">
            <v>41243</v>
          </cell>
          <cell r="G155">
            <v>41243</v>
          </cell>
          <cell r="H155" t="str">
            <v>Under 5 yrs</v>
          </cell>
          <cell r="I155" t="str">
            <v>Under 5 yrs</v>
          </cell>
          <cell r="J155" t="b">
            <v>1</v>
          </cell>
          <cell r="K155" t="e">
            <v>#REF!</v>
          </cell>
          <cell r="L155">
            <v>8</v>
          </cell>
          <cell r="M155">
            <v>8</v>
          </cell>
        </row>
        <row r="156">
          <cell r="B156" t="str">
            <v>Poland</v>
          </cell>
          <cell r="C156">
            <v>102</v>
          </cell>
          <cell r="D156">
            <v>9840</v>
          </cell>
          <cell r="E156">
            <v>39753</v>
          </cell>
          <cell r="F156">
            <v>41578</v>
          </cell>
          <cell r="G156">
            <v>41578</v>
          </cell>
          <cell r="H156" t="str">
            <v>Under 5 yrs</v>
          </cell>
          <cell r="I156" t="str">
            <v>Under 5 yrs</v>
          </cell>
          <cell r="J156" t="b">
            <v>1</v>
          </cell>
          <cell r="K156" t="e">
            <v>#REF!</v>
          </cell>
          <cell r="L156">
            <v>12</v>
          </cell>
          <cell r="M156">
            <v>12</v>
          </cell>
        </row>
        <row r="157">
          <cell r="B157" t="str">
            <v>Poland</v>
          </cell>
          <cell r="C157">
            <v>3685.7</v>
          </cell>
          <cell r="D157">
            <v>185328</v>
          </cell>
          <cell r="E157">
            <v>39185</v>
          </cell>
          <cell r="F157">
            <v>41376</v>
          </cell>
          <cell r="G157">
            <v>41376</v>
          </cell>
          <cell r="H157" t="str">
            <v>Under 5 yrs</v>
          </cell>
          <cell r="I157" t="str">
            <v>Under 5 yrs</v>
          </cell>
          <cell r="J157" t="b">
            <v>1</v>
          </cell>
          <cell r="K157" t="e">
            <v>#REF!</v>
          </cell>
          <cell r="L157">
            <v>10</v>
          </cell>
          <cell r="M157">
            <v>10</v>
          </cell>
        </row>
        <row r="158">
          <cell r="B158" t="str">
            <v>Poland</v>
          </cell>
          <cell r="C158">
            <v>0</v>
          </cell>
          <cell r="D158">
            <v>15384</v>
          </cell>
          <cell r="E158">
            <v>39185</v>
          </cell>
          <cell r="F158">
            <v>41376</v>
          </cell>
          <cell r="G158">
            <v>41376</v>
          </cell>
          <cell r="H158" t="str">
            <v>Under 5 yrs</v>
          </cell>
          <cell r="I158" t="str">
            <v>Under 5 yrs</v>
          </cell>
          <cell r="J158" t="b">
            <v>1</v>
          </cell>
          <cell r="K158" t="e">
            <v>#REF!</v>
          </cell>
          <cell r="L158">
            <v>10</v>
          </cell>
          <cell r="M158">
            <v>10</v>
          </cell>
        </row>
        <row r="159">
          <cell r="B159" t="str">
            <v>Poland</v>
          </cell>
          <cell r="C159">
            <v>3440.4</v>
          </cell>
          <cell r="D159">
            <v>140364</v>
          </cell>
          <cell r="E159">
            <v>40148</v>
          </cell>
          <cell r="F159">
            <v>40877</v>
          </cell>
          <cell r="G159">
            <v>40877</v>
          </cell>
          <cell r="H159" t="str">
            <v>Under 5 yrs</v>
          </cell>
          <cell r="I159" t="str">
            <v>Under 5 yrs</v>
          </cell>
          <cell r="J159" t="b">
            <v>1</v>
          </cell>
          <cell r="K159" t="e">
            <v>#REF!</v>
          </cell>
          <cell r="L159">
            <v>4</v>
          </cell>
          <cell r="M159">
            <v>4</v>
          </cell>
        </row>
        <row r="160">
          <cell r="B160" t="str">
            <v>Poland</v>
          </cell>
          <cell r="C160">
            <v>8743</v>
          </cell>
          <cell r="D160">
            <v>404388</v>
          </cell>
          <cell r="E160">
            <v>39417</v>
          </cell>
          <cell r="F160">
            <v>40512</v>
          </cell>
          <cell r="G160">
            <v>40512</v>
          </cell>
          <cell r="H160" t="str">
            <v>Under 5 yrs</v>
          </cell>
          <cell r="I160" t="str">
            <v>Under 5 yrs</v>
          </cell>
          <cell r="J160" t="b">
            <v>1</v>
          </cell>
          <cell r="K160" t="e">
            <v>#REF!</v>
          </cell>
          <cell r="L160">
            <v>0</v>
          </cell>
          <cell r="M160">
            <v>0</v>
          </cell>
        </row>
        <row r="161">
          <cell r="B161" t="str">
            <v>Poland</v>
          </cell>
          <cell r="C161">
            <v>3922</v>
          </cell>
          <cell r="D161">
            <v>177552</v>
          </cell>
          <cell r="E161">
            <v>39753</v>
          </cell>
          <cell r="F161">
            <v>43404</v>
          </cell>
          <cell r="G161">
            <v>43404</v>
          </cell>
          <cell r="H161" t="str">
            <v>5-10 yrs</v>
          </cell>
          <cell r="I161" t="str">
            <v>5-10 yrs</v>
          </cell>
          <cell r="J161" t="b">
            <v>1</v>
          </cell>
          <cell r="K161" t="e">
            <v>#REF!</v>
          </cell>
          <cell r="L161">
            <v>32</v>
          </cell>
          <cell r="M161">
            <v>32</v>
          </cell>
        </row>
        <row r="162">
          <cell r="B162" t="str">
            <v>Poland</v>
          </cell>
          <cell r="C162">
            <v>4130</v>
          </cell>
          <cell r="D162">
            <v>268188</v>
          </cell>
          <cell r="E162">
            <v>38852</v>
          </cell>
          <cell r="F162">
            <v>40677</v>
          </cell>
          <cell r="G162">
            <v>40677</v>
          </cell>
          <cell r="H162" t="str">
            <v>Under 5 yrs</v>
          </cell>
          <cell r="I162" t="str">
            <v>Under 5 yrs</v>
          </cell>
          <cell r="J162" t="b">
            <v>1</v>
          </cell>
          <cell r="K162" t="e">
            <v>#REF!</v>
          </cell>
          <cell r="L162">
            <v>2</v>
          </cell>
          <cell r="M162">
            <v>2</v>
          </cell>
        </row>
        <row r="163">
          <cell r="B163" t="str">
            <v>Poland</v>
          </cell>
          <cell r="C163">
            <v>12693.5</v>
          </cell>
          <cell r="D163">
            <v>559956</v>
          </cell>
          <cell r="E163">
            <v>38930</v>
          </cell>
          <cell r="F163">
            <v>40755</v>
          </cell>
          <cell r="G163">
            <v>40755</v>
          </cell>
          <cell r="H163" t="str">
            <v>Under 5 yrs</v>
          </cell>
          <cell r="I163" t="str">
            <v>Under 5 yrs</v>
          </cell>
          <cell r="J163" t="b">
            <v>1</v>
          </cell>
          <cell r="K163" t="e">
            <v>#REF!</v>
          </cell>
          <cell r="L163">
            <v>3</v>
          </cell>
          <cell r="M163">
            <v>3</v>
          </cell>
        </row>
        <row r="164">
          <cell r="B164" t="str">
            <v>Poland</v>
          </cell>
          <cell r="C164">
            <v>8901</v>
          </cell>
          <cell r="D164">
            <v>0</v>
          </cell>
          <cell r="E164">
            <v>40410</v>
          </cell>
          <cell r="F164">
            <v>41140</v>
          </cell>
          <cell r="G164">
            <v>41140</v>
          </cell>
          <cell r="H164" t="str">
            <v>Under 5 yrs</v>
          </cell>
          <cell r="I164" t="str">
            <v>Under 5 yrs</v>
          </cell>
          <cell r="J164" t="b">
            <v>1</v>
          </cell>
          <cell r="K164" t="e">
            <v>#REF!</v>
          </cell>
          <cell r="L164">
            <v>7</v>
          </cell>
          <cell r="M164">
            <v>7</v>
          </cell>
        </row>
        <row r="165">
          <cell r="B165" t="str">
            <v>Poland</v>
          </cell>
          <cell r="C165">
            <v>11085</v>
          </cell>
          <cell r="D165">
            <v>490332</v>
          </cell>
          <cell r="E165">
            <v>39769</v>
          </cell>
          <cell r="F165">
            <v>41099</v>
          </cell>
          <cell r="G165">
            <v>41099</v>
          </cell>
          <cell r="H165" t="str">
            <v>Under 5 yrs</v>
          </cell>
          <cell r="I165" t="str">
            <v>Under 5 yrs</v>
          </cell>
          <cell r="J165" t="b">
            <v>1</v>
          </cell>
          <cell r="K165" t="e">
            <v>#REF!</v>
          </cell>
          <cell r="L165">
            <v>7</v>
          </cell>
          <cell r="M165">
            <v>7</v>
          </cell>
        </row>
        <row r="166">
          <cell r="B166" t="str">
            <v>Poland</v>
          </cell>
          <cell r="C166">
            <v>5750</v>
          </cell>
          <cell r="D166">
            <v>304428</v>
          </cell>
          <cell r="E166">
            <v>38546</v>
          </cell>
          <cell r="F166">
            <v>41102</v>
          </cell>
          <cell r="G166">
            <v>41102</v>
          </cell>
          <cell r="H166" t="str">
            <v>Under 5 yrs</v>
          </cell>
          <cell r="I166" t="str">
            <v>Under 5 yrs</v>
          </cell>
          <cell r="J166" t="b">
            <v>1</v>
          </cell>
          <cell r="K166" t="e">
            <v>#REF!</v>
          </cell>
          <cell r="L166">
            <v>7</v>
          </cell>
          <cell r="M166">
            <v>7</v>
          </cell>
        </row>
        <row r="167">
          <cell r="B167" t="str">
            <v>Poland</v>
          </cell>
          <cell r="C167">
            <v>0</v>
          </cell>
          <cell r="D167">
            <v>62724</v>
          </cell>
          <cell r="E167">
            <v>38546</v>
          </cell>
          <cell r="F167">
            <v>41102</v>
          </cell>
          <cell r="G167">
            <v>41102</v>
          </cell>
          <cell r="H167" t="str">
            <v>Under 5 yrs</v>
          </cell>
          <cell r="I167" t="str">
            <v>Under 5 yrs</v>
          </cell>
          <cell r="J167" t="b">
            <v>1</v>
          </cell>
          <cell r="K167" t="e">
            <v>#REF!</v>
          </cell>
          <cell r="L167">
            <v>7</v>
          </cell>
          <cell r="M167">
            <v>7</v>
          </cell>
        </row>
        <row r="168">
          <cell r="B168" t="str">
            <v>Poland</v>
          </cell>
          <cell r="C168">
            <v>19203</v>
          </cell>
          <cell r="D168">
            <v>0</v>
          </cell>
          <cell r="E168"/>
          <cell r="F168">
            <v>0</v>
          </cell>
          <cell r="G168">
            <v>0</v>
          </cell>
          <cell r="H168">
            <v>0</v>
          </cell>
          <cell r="I168">
            <v>0</v>
          </cell>
          <cell r="J168" t="b">
            <v>0</v>
          </cell>
          <cell r="K168" t="e">
            <v>#REF!</v>
          </cell>
          <cell r="L168">
            <v>0</v>
          </cell>
          <cell r="M168">
            <v>0</v>
          </cell>
        </row>
        <row r="169">
          <cell r="B169" t="str">
            <v>Poland</v>
          </cell>
          <cell r="C169">
            <v>24139</v>
          </cell>
          <cell r="D169">
            <v>1442418</v>
          </cell>
          <cell r="E169">
            <v>39264</v>
          </cell>
          <cell r="F169">
            <v>41090</v>
          </cell>
          <cell r="G169">
            <v>41090</v>
          </cell>
          <cell r="H169" t="str">
            <v>Under 5 yrs</v>
          </cell>
          <cell r="I169" t="str">
            <v>Under 5 yrs</v>
          </cell>
          <cell r="J169" t="b">
            <v>1</v>
          </cell>
          <cell r="K169" t="e">
            <v>#REF!</v>
          </cell>
          <cell r="L169">
            <v>7</v>
          </cell>
          <cell r="M169">
            <v>7</v>
          </cell>
        </row>
        <row r="170">
          <cell r="B170" t="str">
            <v>Poland</v>
          </cell>
          <cell r="C170">
            <v>0</v>
          </cell>
          <cell r="D170">
            <v>0</v>
          </cell>
          <cell r="E170"/>
          <cell r="F170">
            <v>0</v>
          </cell>
          <cell r="G170">
            <v>0</v>
          </cell>
          <cell r="H170">
            <v>0</v>
          </cell>
          <cell r="I170">
            <v>0</v>
          </cell>
          <cell r="J170" t="b">
            <v>0</v>
          </cell>
          <cell r="K170" t="e">
            <v>#REF!</v>
          </cell>
          <cell r="L170">
            <v>0</v>
          </cell>
          <cell r="M170">
            <v>0</v>
          </cell>
        </row>
        <row r="171">
          <cell r="B171" t="str">
            <v>Poland</v>
          </cell>
          <cell r="C171">
            <v>4959</v>
          </cell>
          <cell r="D171">
            <v>286248</v>
          </cell>
          <cell r="E171">
            <v>38930</v>
          </cell>
          <cell r="F171">
            <v>40755</v>
          </cell>
          <cell r="G171">
            <v>40755</v>
          </cell>
          <cell r="H171" t="str">
            <v>Under 5 yrs</v>
          </cell>
          <cell r="I171" t="str">
            <v>Under 5 yrs</v>
          </cell>
          <cell r="J171" t="b">
            <v>1</v>
          </cell>
          <cell r="K171" t="e">
            <v>#REF!</v>
          </cell>
          <cell r="L171">
            <v>3</v>
          </cell>
          <cell r="M171">
            <v>3</v>
          </cell>
        </row>
        <row r="172">
          <cell r="B172" t="str">
            <v>Poland</v>
          </cell>
          <cell r="C172">
            <v>11910</v>
          </cell>
          <cell r="D172">
            <v>456480</v>
          </cell>
          <cell r="E172">
            <v>38899</v>
          </cell>
          <cell r="F172">
            <v>41455</v>
          </cell>
          <cell r="G172">
            <v>40724</v>
          </cell>
          <cell r="H172" t="str">
            <v>Under 5 yrs</v>
          </cell>
          <cell r="I172" t="str">
            <v>Under 5 yrs</v>
          </cell>
          <cell r="J172" t="b">
            <v>1</v>
          </cell>
          <cell r="K172" t="e">
            <v>#REF!</v>
          </cell>
          <cell r="L172">
            <v>3</v>
          </cell>
          <cell r="M172">
            <v>11</v>
          </cell>
        </row>
        <row r="173">
          <cell r="B173" t="str">
            <v>Poland</v>
          </cell>
          <cell r="C173">
            <v>900</v>
          </cell>
          <cell r="D173">
            <v>38460</v>
          </cell>
          <cell r="E173">
            <v>39508</v>
          </cell>
          <cell r="F173">
            <v>40633</v>
          </cell>
          <cell r="G173">
            <v>40633</v>
          </cell>
          <cell r="H173" t="str">
            <v>Under 5 yrs</v>
          </cell>
          <cell r="I173" t="str">
            <v>Under 5 yrs</v>
          </cell>
          <cell r="J173" t="b">
            <v>1</v>
          </cell>
          <cell r="K173" t="e">
            <v>#REF!</v>
          </cell>
          <cell r="L173">
            <v>2</v>
          </cell>
          <cell r="M173">
            <v>2</v>
          </cell>
        </row>
        <row r="174">
          <cell r="B174" t="str">
            <v>Poland</v>
          </cell>
          <cell r="C174">
            <v>7415</v>
          </cell>
          <cell r="D174">
            <v>333552</v>
          </cell>
          <cell r="E174">
            <v>39508</v>
          </cell>
          <cell r="F174">
            <v>40633</v>
          </cell>
          <cell r="G174">
            <v>40633</v>
          </cell>
          <cell r="H174" t="str">
            <v>Under 5 yrs</v>
          </cell>
          <cell r="I174" t="str">
            <v>Under 5 yrs</v>
          </cell>
          <cell r="J174" t="b">
            <v>1</v>
          </cell>
          <cell r="K174" t="e">
            <v>#REF!</v>
          </cell>
          <cell r="L174">
            <v>2</v>
          </cell>
          <cell r="M174">
            <v>2</v>
          </cell>
        </row>
        <row r="175">
          <cell r="B175" t="str">
            <v>Poland</v>
          </cell>
          <cell r="C175">
            <v>18608</v>
          </cell>
          <cell r="D175">
            <v>814533</v>
          </cell>
          <cell r="E175">
            <v>39142</v>
          </cell>
          <cell r="F175">
            <v>40967</v>
          </cell>
          <cell r="G175">
            <v>40967</v>
          </cell>
          <cell r="H175" t="str">
            <v>Under 5 yrs</v>
          </cell>
          <cell r="I175" t="str">
            <v>Under 5 yrs</v>
          </cell>
          <cell r="J175" t="b">
            <v>1</v>
          </cell>
          <cell r="K175" t="e">
            <v>#REF!</v>
          </cell>
          <cell r="L175">
            <v>5</v>
          </cell>
          <cell r="M175">
            <v>5</v>
          </cell>
        </row>
        <row r="176">
          <cell r="B176" t="str">
            <v>Poland</v>
          </cell>
          <cell r="C176">
            <v>5084</v>
          </cell>
          <cell r="D176">
            <v>204708</v>
          </cell>
          <cell r="E176">
            <v>39203</v>
          </cell>
          <cell r="F176">
            <v>41639</v>
          </cell>
          <cell r="G176">
            <v>41639</v>
          </cell>
          <cell r="H176" t="str">
            <v>Under 5 yrs</v>
          </cell>
          <cell r="I176" t="str">
            <v>Under 5 yrs</v>
          </cell>
          <cell r="J176" t="b">
            <v>1</v>
          </cell>
          <cell r="K176" t="e">
            <v>#REF!</v>
          </cell>
          <cell r="L176">
            <v>13</v>
          </cell>
          <cell r="M176">
            <v>13</v>
          </cell>
        </row>
        <row r="177">
          <cell r="B177" t="str">
            <v>Poland</v>
          </cell>
          <cell r="C177">
            <v>0</v>
          </cell>
          <cell r="D177">
            <v>2772</v>
          </cell>
          <cell r="E177">
            <v>39203</v>
          </cell>
          <cell r="F177">
            <v>41394</v>
          </cell>
          <cell r="G177">
            <v>41394</v>
          </cell>
          <cell r="H177" t="str">
            <v>Under 5 yrs</v>
          </cell>
          <cell r="I177" t="str">
            <v>Under 5 yrs</v>
          </cell>
          <cell r="J177" t="b">
            <v>1</v>
          </cell>
          <cell r="K177" t="e">
            <v>#REF!</v>
          </cell>
          <cell r="L177">
            <v>10</v>
          </cell>
          <cell r="M177">
            <v>10</v>
          </cell>
        </row>
        <row r="178">
          <cell r="B178" t="str">
            <v>Poland</v>
          </cell>
          <cell r="C178">
            <v>24540</v>
          </cell>
          <cell r="D178">
            <v>1050578</v>
          </cell>
          <cell r="E178">
            <v>39142</v>
          </cell>
          <cell r="F178">
            <v>43770</v>
          </cell>
          <cell r="G178">
            <v>43770</v>
          </cell>
          <cell r="H178" t="str">
            <v>5-10 yrs</v>
          </cell>
          <cell r="I178" t="str">
            <v>5-10 yrs</v>
          </cell>
          <cell r="J178" t="b">
            <v>1</v>
          </cell>
          <cell r="K178" t="e">
            <v>#REF!</v>
          </cell>
          <cell r="L178">
            <v>36</v>
          </cell>
          <cell r="M178">
            <v>36</v>
          </cell>
        </row>
        <row r="179">
          <cell r="B179" t="str">
            <v>Poland</v>
          </cell>
          <cell r="C179">
            <v>21637</v>
          </cell>
          <cell r="D179">
            <v>758160</v>
          </cell>
          <cell r="E179">
            <v>40119</v>
          </cell>
          <cell r="F179">
            <v>43770</v>
          </cell>
          <cell r="G179">
            <v>43770</v>
          </cell>
          <cell r="H179" t="str">
            <v>5-10 yrs</v>
          </cell>
          <cell r="I179" t="str">
            <v>5-10 yrs</v>
          </cell>
          <cell r="J179" t="b">
            <v>1</v>
          </cell>
          <cell r="K179" t="e">
            <v>#REF!</v>
          </cell>
          <cell r="L179">
            <v>36</v>
          </cell>
          <cell r="M179">
            <v>36</v>
          </cell>
        </row>
        <row r="180">
          <cell r="B180" t="str">
            <v>Slovakia</v>
          </cell>
          <cell r="C180">
            <v>20730</v>
          </cell>
          <cell r="D180">
            <v>899215</v>
          </cell>
          <cell r="E180">
            <v>39753</v>
          </cell>
          <cell r="F180">
            <v>43434</v>
          </cell>
          <cell r="G180">
            <v>43434</v>
          </cell>
          <cell r="H180" t="str">
            <v>5-10 yrs</v>
          </cell>
          <cell r="I180" t="str">
            <v>5-10 yrs</v>
          </cell>
          <cell r="J180" t="b">
            <v>1</v>
          </cell>
          <cell r="K180" t="e">
            <v>#REF!</v>
          </cell>
          <cell r="L180">
            <v>32</v>
          </cell>
          <cell r="M180">
            <v>32</v>
          </cell>
        </row>
        <row r="181">
          <cell r="B181" t="str">
            <v>Slovakia</v>
          </cell>
          <cell r="C181">
            <v>0</v>
          </cell>
          <cell r="D181">
            <v>0</v>
          </cell>
          <cell r="E181"/>
          <cell r="F181">
            <v>0</v>
          </cell>
          <cell r="G181">
            <v>0</v>
          </cell>
          <cell r="H181">
            <v>0</v>
          </cell>
          <cell r="I181">
            <v>0</v>
          </cell>
          <cell r="J181" t="b">
            <v>0</v>
          </cell>
          <cell r="K181" t="e">
            <v>#REF!</v>
          </cell>
          <cell r="L181">
            <v>0</v>
          </cell>
          <cell r="M181">
            <v>0</v>
          </cell>
        </row>
        <row r="182">
          <cell r="B182" t="str">
            <v>Slovakia</v>
          </cell>
          <cell r="C182">
            <v>11127</v>
          </cell>
          <cell r="D182">
            <v>464509</v>
          </cell>
          <cell r="E182">
            <v>39791</v>
          </cell>
          <cell r="F182">
            <v>41639</v>
          </cell>
          <cell r="G182">
            <v>41639</v>
          </cell>
          <cell r="H182" t="str">
            <v>Under 5 yrs</v>
          </cell>
          <cell r="I182" t="str">
            <v>Under 5 yrs</v>
          </cell>
          <cell r="J182" t="b">
            <v>1</v>
          </cell>
          <cell r="K182" t="e">
            <v>#REF!</v>
          </cell>
          <cell r="L182">
            <v>13</v>
          </cell>
          <cell r="M182">
            <v>13</v>
          </cell>
        </row>
        <row r="183">
          <cell r="B183" t="str">
            <v>Spain</v>
          </cell>
          <cell r="C183">
            <v>39474</v>
          </cell>
          <cell r="D183">
            <v>2162129</v>
          </cell>
          <cell r="E183">
            <v>39482</v>
          </cell>
          <cell r="F183">
            <v>43315</v>
          </cell>
          <cell r="G183">
            <v>41489</v>
          </cell>
          <cell r="H183" t="str">
            <v>Under 5 yrs</v>
          </cell>
          <cell r="I183" t="str">
            <v>5-10 yrs</v>
          </cell>
          <cell r="J183" t="b">
            <v>1</v>
          </cell>
          <cell r="K183" t="e">
            <v>#REF!</v>
          </cell>
          <cell r="L183">
            <v>11</v>
          </cell>
          <cell r="M183">
            <v>31</v>
          </cell>
        </row>
        <row r="184">
          <cell r="B184" t="str">
            <v>Spain</v>
          </cell>
          <cell r="C184">
            <v>47967</v>
          </cell>
          <cell r="D184">
            <v>1561942</v>
          </cell>
          <cell r="E184">
            <v>39539</v>
          </cell>
          <cell r="F184">
            <v>43159</v>
          </cell>
          <cell r="G184">
            <v>43159</v>
          </cell>
          <cell r="H184" t="str">
            <v>5-10 yrs</v>
          </cell>
          <cell r="I184" t="str">
            <v>5-10 yrs</v>
          </cell>
          <cell r="J184" t="b">
            <v>1</v>
          </cell>
          <cell r="K184" t="e">
            <v>#REF!</v>
          </cell>
          <cell r="L184">
            <v>29</v>
          </cell>
          <cell r="M184">
            <v>29</v>
          </cell>
        </row>
        <row r="185">
          <cell r="B185" t="str">
            <v>Spain</v>
          </cell>
          <cell r="C185">
            <v>0</v>
          </cell>
          <cell r="D185">
            <v>5754</v>
          </cell>
          <cell r="E185">
            <v>39722</v>
          </cell>
          <cell r="F185">
            <v>48852</v>
          </cell>
          <cell r="G185">
            <v>48852</v>
          </cell>
          <cell r="H185" t="str">
            <v>Over 20 yrs</v>
          </cell>
          <cell r="I185" t="str">
            <v>Over 20 yrs</v>
          </cell>
          <cell r="J185" t="b">
            <v>1</v>
          </cell>
          <cell r="K185" t="e">
            <v>#REF!</v>
          </cell>
          <cell r="L185">
            <v>92</v>
          </cell>
          <cell r="M185">
            <v>92</v>
          </cell>
        </row>
        <row r="186">
          <cell r="B186" t="str">
            <v>Spain</v>
          </cell>
          <cell r="C186">
            <v>0</v>
          </cell>
          <cell r="D186">
            <v>204373</v>
          </cell>
          <cell r="E186">
            <v>39539</v>
          </cell>
          <cell r="F186">
            <v>43159</v>
          </cell>
          <cell r="G186">
            <v>43159</v>
          </cell>
          <cell r="H186" t="str">
            <v>5-10 yrs</v>
          </cell>
          <cell r="I186" t="str">
            <v>5-10 yrs</v>
          </cell>
          <cell r="J186" t="b">
            <v>1</v>
          </cell>
          <cell r="K186" t="e">
            <v>#REF!</v>
          </cell>
          <cell r="L186">
            <v>29</v>
          </cell>
          <cell r="M186">
            <v>29</v>
          </cell>
        </row>
        <row r="187">
          <cell r="B187" t="str">
            <v>United Kingdom</v>
          </cell>
          <cell r="C187">
            <v>10783.627882433057</v>
          </cell>
          <cell r="D187">
            <v>700000</v>
          </cell>
          <cell r="E187">
            <v>39800</v>
          </cell>
          <cell r="F187">
            <v>42077</v>
          </cell>
          <cell r="G187">
            <v>42077</v>
          </cell>
          <cell r="H187" t="str">
            <v>Under 5 yrs</v>
          </cell>
          <cell r="I187" t="str">
            <v>Under 5 yrs</v>
          </cell>
          <cell r="J187" t="b">
            <v>1</v>
          </cell>
          <cell r="K187" t="e">
            <v>#REF!</v>
          </cell>
          <cell r="L187">
            <v>17</v>
          </cell>
          <cell r="M187">
            <v>17</v>
          </cell>
        </row>
        <row r="188">
          <cell r="B188" t="str">
            <v>United Kingdom</v>
          </cell>
          <cell r="C188">
            <v>23225.760899152818</v>
          </cell>
          <cell r="D188">
            <v>822917</v>
          </cell>
          <cell r="E188">
            <v>39100</v>
          </cell>
          <cell r="F188">
            <v>42752</v>
          </cell>
          <cell r="G188">
            <v>42752</v>
          </cell>
          <cell r="H188" t="str">
            <v>5-10 yrs</v>
          </cell>
          <cell r="I188" t="str">
            <v>5-10 yrs</v>
          </cell>
          <cell r="J188" t="b">
            <v>1</v>
          </cell>
          <cell r="K188" t="e">
            <v>#REF!</v>
          </cell>
          <cell r="L188">
            <v>25</v>
          </cell>
          <cell r="M188">
            <v>25</v>
          </cell>
        </row>
        <row r="189">
          <cell r="B189" t="str">
            <v>United Kingdom</v>
          </cell>
          <cell r="C189">
            <v>15400.723343097445</v>
          </cell>
          <cell r="D189">
            <v>1046306</v>
          </cell>
          <cell r="E189">
            <v>39357</v>
          </cell>
          <cell r="F189">
            <v>43009</v>
          </cell>
          <cell r="G189">
            <v>41914</v>
          </cell>
          <cell r="H189" t="str">
            <v>Under 5 yrs</v>
          </cell>
          <cell r="I189" t="str">
            <v>5-10 yrs</v>
          </cell>
          <cell r="J189" t="b">
            <v>1</v>
          </cell>
          <cell r="K189" t="e">
            <v>#REF!</v>
          </cell>
          <cell r="L189">
            <v>16</v>
          </cell>
          <cell r="M189">
            <v>28</v>
          </cell>
        </row>
        <row r="190">
          <cell r="B190" t="str">
            <v>United Kingdom</v>
          </cell>
          <cell r="C190">
            <v>49441.420450375379</v>
          </cell>
          <cell r="D190">
            <v>3844535</v>
          </cell>
          <cell r="E190">
            <v>39084</v>
          </cell>
          <cell r="F190">
            <v>48214</v>
          </cell>
          <cell r="G190">
            <v>48214</v>
          </cell>
          <cell r="H190" t="str">
            <v>Over 20 yrs</v>
          </cell>
          <cell r="I190" t="str">
            <v>Over 20 yrs</v>
          </cell>
          <cell r="J190" t="b">
            <v>1</v>
          </cell>
          <cell r="K190" t="e">
            <v>#REF!</v>
          </cell>
          <cell r="L190">
            <v>85</v>
          </cell>
          <cell r="M190">
            <v>85</v>
          </cell>
        </row>
        <row r="191">
          <cell r="B191" t="str">
            <v>United Kingdom</v>
          </cell>
          <cell r="C191">
            <v>22368.730321974079</v>
          </cell>
          <cell r="D191">
            <v>1986393</v>
          </cell>
          <cell r="E191">
            <v>39142</v>
          </cell>
          <cell r="F191">
            <v>41060</v>
          </cell>
          <cell r="G191">
            <v>41060</v>
          </cell>
          <cell r="H191" t="str">
            <v>Under 5 yrs</v>
          </cell>
          <cell r="I191" t="str">
            <v>Under 5 yrs</v>
          </cell>
          <cell r="J191" t="b">
            <v>1</v>
          </cell>
          <cell r="K191" t="e">
            <v>#REF!</v>
          </cell>
          <cell r="L191">
            <v>6</v>
          </cell>
          <cell r="M191">
            <v>6</v>
          </cell>
        </row>
        <row r="192">
          <cell r="B192" t="str">
            <v>United Kingdom</v>
          </cell>
          <cell r="C192">
            <v>24354.997394069629</v>
          </cell>
          <cell r="D192">
            <v>1701386</v>
          </cell>
          <cell r="E192">
            <v>39794</v>
          </cell>
          <cell r="F192">
            <v>47098</v>
          </cell>
          <cell r="G192">
            <v>47098</v>
          </cell>
          <cell r="H192" t="str">
            <v>15-20 yrs</v>
          </cell>
          <cell r="I192" t="str">
            <v>15-20 yrs</v>
          </cell>
          <cell r="J192" t="b">
            <v>1</v>
          </cell>
          <cell r="K192" t="e">
            <v>#REF!</v>
          </cell>
          <cell r="L192">
            <v>72</v>
          </cell>
          <cell r="M192">
            <v>72</v>
          </cell>
        </row>
        <row r="193">
          <cell r="B193" t="str">
            <v>United Kingdom</v>
          </cell>
          <cell r="C193">
            <v>5229.3265179660557</v>
          </cell>
          <cell r="D193">
            <v>729214</v>
          </cell>
          <cell r="E193">
            <v>38908</v>
          </cell>
          <cell r="F193">
            <v>44386</v>
          </cell>
          <cell r="G193">
            <v>44386</v>
          </cell>
          <cell r="H193" t="str">
            <v>10-15 yrs</v>
          </cell>
          <cell r="I193" t="str">
            <v>10-15 yrs</v>
          </cell>
          <cell r="J193" t="b">
            <v>1</v>
          </cell>
          <cell r="K193" t="e">
            <v>#REF!</v>
          </cell>
          <cell r="L193">
            <v>43</v>
          </cell>
          <cell r="M193">
            <v>43</v>
          </cell>
        </row>
        <row r="194">
          <cell r="B194" t="str">
            <v>United Kingdom</v>
          </cell>
          <cell r="C194">
            <v>9853.9657057704881</v>
          </cell>
          <cell r="D194">
            <v>987573</v>
          </cell>
          <cell r="E194">
            <v>40004</v>
          </cell>
          <cell r="F194">
            <v>43655</v>
          </cell>
          <cell r="G194">
            <v>41829</v>
          </cell>
          <cell r="H194" t="str">
            <v>Under 5 yrs</v>
          </cell>
          <cell r="I194" t="str">
            <v>5-10 yrs</v>
          </cell>
          <cell r="J194" t="b">
            <v>1</v>
          </cell>
          <cell r="K194" t="e">
            <v>#REF!</v>
          </cell>
          <cell r="L194">
            <v>15</v>
          </cell>
          <cell r="M194">
            <v>35</v>
          </cell>
        </row>
        <row r="195">
          <cell r="B195" t="str">
            <v>United Kingdom</v>
          </cell>
          <cell r="C195">
            <v>14864.210124387886</v>
          </cell>
          <cell r="D195">
            <v>1218525</v>
          </cell>
          <cell r="E195">
            <v>39304</v>
          </cell>
          <cell r="F195">
            <v>42956</v>
          </cell>
          <cell r="G195">
            <v>41130</v>
          </cell>
          <cell r="H195" t="str">
            <v>Under 5 yrs</v>
          </cell>
          <cell r="I195" t="str">
            <v>5-10 yrs</v>
          </cell>
          <cell r="J195" t="b">
            <v>1</v>
          </cell>
          <cell r="K195" t="e">
            <v>#REF!</v>
          </cell>
          <cell r="L195">
            <v>7</v>
          </cell>
          <cell r="M195">
            <v>27</v>
          </cell>
        </row>
        <row r="196">
          <cell r="B196" t="str">
            <v>United Kingdom</v>
          </cell>
          <cell r="C196">
            <v>65032.130517627891</v>
          </cell>
          <cell r="D196">
            <v>3395000</v>
          </cell>
          <cell r="E196">
            <v>38801</v>
          </cell>
          <cell r="F196">
            <v>42453</v>
          </cell>
          <cell r="G196">
            <v>42453</v>
          </cell>
          <cell r="H196" t="str">
            <v>5-10 yrs</v>
          </cell>
          <cell r="I196" t="str">
            <v>5-10 yrs</v>
          </cell>
          <cell r="J196" t="b">
            <v>1</v>
          </cell>
          <cell r="K196" t="e">
            <v>#REF!</v>
          </cell>
          <cell r="L196">
            <v>21</v>
          </cell>
          <cell r="M196">
            <v>21</v>
          </cell>
        </row>
        <row r="197">
          <cell r="B197" t="str">
            <v>United Kingdom</v>
          </cell>
          <cell r="C197">
            <v>4319.9915272424241</v>
          </cell>
          <cell r="D197">
            <v>267375</v>
          </cell>
          <cell r="E197">
            <v>39925</v>
          </cell>
          <cell r="F197">
            <v>45403</v>
          </cell>
          <cell r="G197">
            <v>45403</v>
          </cell>
          <cell r="H197" t="str">
            <v>10-15 yrs</v>
          </cell>
          <cell r="I197" t="str">
            <v>10-15 yrs</v>
          </cell>
          <cell r="J197" t="b">
            <v>1</v>
          </cell>
          <cell r="K197" t="e">
            <v>#REF!</v>
          </cell>
          <cell r="L197">
            <v>54</v>
          </cell>
          <cell r="M197">
            <v>54</v>
          </cell>
        </row>
        <row r="198">
          <cell r="B198" t="str">
            <v>United Kingdom</v>
          </cell>
          <cell r="C198">
            <v>7938.5650753304335</v>
          </cell>
          <cell r="D198">
            <v>0</v>
          </cell>
          <cell r="E198"/>
          <cell r="F198">
            <v>0</v>
          </cell>
          <cell r="G198">
            <v>0</v>
          </cell>
          <cell r="H198">
            <v>0</v>
          </cell>
          <cell r="I198">
            <v>0</v>
          </cell>
          <cell r="J198" t="b">
            <v>0</v>
          </cell>
          <cell r="K198" t="e">
            <v>#REF!</v>
          </cell>
          <cell r="L198">
            <v>0</v>
          </cell>
          <cell r="M198">
            <v>0</v>
          </cell>
        </row>
        <row r="199">
          <cell r="B199" t="str">
            <v>United Kingdom</v>
          </cell>
          <cell r="C199">
            <v>58214.905178508554</v>
          </cell>
          <cell r="D199">
            <v>3591450</v>
          </cell>
          <cell r="E199">
            <v>39374</v>
          </cell>
          <cell r="F199">
            <v>46678</v>
          </cell>
          <cell r="G199">
            <v>44853</v>
          </cell>
          <cell r="H199" t="str">
            <v>10-15 yrs</v>
          </cell>
          <cell r="I199" t="str">
            <v>15-20 yrs</v>
          </cell>
          <cell r="J199" t="b">
            <v>1</v>
          </cell>
          <cell r="K199" t="e">
            <v>#REF!</v>
          </cell>
          <cell r="L199">
            <v>48</v>
          </cell>
          <cell r="M199">
            <v>68</v>
          </cell>
        </row>
        <row r="200">
          <cell r="B200" t="str">
            <v>United Kingdom</v>
          </cell>
          <cell r="C200">
            <v>50602.98720446381</v>
          </cell>
          <cell r="D200">
            <v>2451000</v>
          </cell>
          <cell r="E200">
            <v>39084</v>
          </cell>
          <cell r="F200">
            <v>42736</v>
          </cell>
          <cell r="G200">
            <v>42736</v>
          </cell>
          <cell r="H200" t="str">
            <v>5-10 yrs</v>
          </cell>
          <cell r="I200" t="str">
            <v>5-10 yrs</v>
          </cell>
          <cell r="J200" t="b">
            <v>1</v>
          </cell>
          <cell r="K200" t="e">
            <v>#REF!</v>
          </cell>
          <cell r="L200">
            <v>25</v>
          </cell>
          <cell r="M200">
            <v>25</v>
          </cell>
        </row>
        <row r="201">
          <cell r="B201" t="str">
            <v>United Kingdom</v>
          </cell>
          <cell r="C201">
            <v>50498.38</v>
          </cell>
          <cell r="D201">
            <v>2500376</v>
          </cell>
          <cell r="E201">
            <v>39630</v>
          </cell>
          <cell r="F201">
            <v>43281</v>
          </cell>
          <cell r="G201">
            <v>41456</v>
          </cell>
          <cell r="H201" t="str">
            <v>Under 5 yrs</v>
          </cell>
          <cell r="I201" t="str">
            <v>5-10 yrs</v>
          </cell>
          <cell r="J201" t="b">
            <v>1</v>
          </cell>
          <cell r="K201" t="e">
            <v>#REF!</v>
          </cell>
          <cell r="L201">
            <v>11</v>
          </cell>
          <cell r="M201">
            <v>31</v>
          </cell>
        </row>
        <row r="202">
          <cell r="B202" t="str">
            <v>United Kingdom</v>
          </cell>
          <cell r="C202">
            <v>0</v>
          </cell>
          <cell r="D202">
            <v>152197</v>
          </cell>
          <cell r="E202">
            <v>39630</v>
          </cell>
          <cell r="F202">
            <v>43281</v>
          </cell>
          <cell r="G202">
            <v>41456</v>
          </cell>
          <cell r="H202" t="str">
            <v>Under 5 yrs</v>
          </cell>
          <cell r="I202" t="str">
            <v>5-10 yrs</v>
          </cell>
          <cell r="J202" t="b">
            <v>1</v>
          </cell>
          <cell r="K202" t="e">
            <v>#REF!</v>
          </cell>
          <cell r="L202">
            <v>11</v>
          </cell>
          <cell r="M202">
            <v>31</v>
          </cell>
        </row>
        <row r="203">
          <cell r="B203" t="str">
            <v>United Kingdom</v>
          </cell>
          <cell r="C203">
            <v>24349.330308410237</v>
          </cell>
          <cell r="D203">
            <v>1145791</v>
          </cell>
          <cell r="E203">
            <v>39020</v>
          </cell>
          <cell r="F203">
            <v>44498</v>
          </cell>
          <cell r="G203">
            <v>42672</v>
          </cell>
          <cell r="H203" t="str">
            <v>5-10 yrs</v>
          </cell>
          <cell r="I203" t="str">
            <v>10-15 yrs</v>
          </cell>
          <cell r="J203" t="b">
            <v>1</v>
          </cell>
          <cell r="K203" t="e">
            <v>#REF!</v>
          </cell>
          <cell r="L203">
            <v>24</v>
          </cell>
          <cell r="M203">
            <v>44</v>
          </cell>
        </row>
        <row r="204">
          <cell r="B204" t="str">
            <v>United Kingdom</v>
          </cell>
          <cell r="C204">
            <v>32980.580476797004</v>
          </cell>
          <cell r="D204">
            <v>1698675</v>
          </cell>
          <cell r="E204">
            <v>39223</v>
          </cell>
          <cell r="F204">
            <v>46527</v>
          </cell>
          <cell r="G204">
            <v>46527</v>
          </cell>
          <cell r="H204" t="str">
            <v>15-20 yrs</v>
          </cell>
          <cell r="I204" t="str">
            <v>15-20 yrs</v>
          </cell>
          <cell r="J204" t="b">
            <v>1</v>
          </cell>
          <cell r="K204" t="e">
            <v>#REF!</v>
          </cell>
          <cell r="L204">
            <v>66</v>
          </cell>
          <cell r="M204">
            <v>66</v>
          </cell>
        </row>
        <row r="205">
          <cell r="B205" t="str">
            <v>United Kingdom</v>
          </cell>
          <cell r="C205">
            <v>35930.34501403301</v>
          </cell>
          <cell r="D205">
            <v>1740375</v>
          </cell>
          <cell r="E205">
            <v>38845</v>
          </cell>
          <cell r="F205">
            <v>42497</v>
          </cell>
          <cell r="G205">
            <v>42497</v>
          </cell>
          <cell r="H205" t="str">
            <v>5-10 yrs</v>
          </cell>
          <cell r="I205" t="str">
            <v>5-10 yrs</v>
          </cell>
          <cell r="J205" t="b">
            <v>1</v>
          </cell>
          <cell r="K205" t="e">
            <v>#REF!</v>
          </cell>
          <cell r="L205">
            <v>22</v>
          </cell>
          <cell r="M205">
            <v>22</v>
          </cell>
        </row>
        <row r="207">
          <cell r="B207" t="str">
            <v>Belgium</v>
          </cell>
          <cell r="C207">
            <v>0</v>
          </cell>
          <cell r="D207">
            <v>0</v>
          </cell>
          <cell r="E207"/>
          <cell r="F207">
            <v>0</v>
          </cell>
          <cell r="G207">
            <v>0</v>
          </cell>
          <cell r="H207">
            <v>0</v>
          </cell>
          <cell r="I207">
            <v>0</v>
          </cell>
          <cell r="J207" t="b">
            <v>0</v>
          </cell>
          <cell r="K207" t="e">
            <v>#REF!</v>
          </cell>
          <cell r="L207">
            <v>0</v>
          </cell>
          <cell r="M207">
            <v>0</v>
          </cell>
        </row>
        <row r="208">
          <cell r="B208" t="str">
            <v>Belgium</v>
          </cell>
          <cell r="C208">
            <v>15153</v>
          </cell>
          <cell r="D208">
            <v>590967</v>
          </cell>
          <cell r="E208">
            <v>40057</v>
          </cell>
          <cell r="F208">
            <v>43465</v>
          </cell>
          <cell r="G208">
            <v>41274</v>
          </cell>
          <cell r="H208" t="str">
            <v>Under 5 yrs</v>
          </cell>
          <cell r="I208" t="str">
            <v>5-10 yrs</v>
          </cell>
          <cell r="J208" t="b">
            <v>1</v>
          </cell>
          <cell r="K208" t="e">
            <v>#REF!</v>
          </cell>
          <cell r="L208">
            <v>9</v>
          </cell>
          <cell r="M208">
            <v>33</v>
          </cell>
        </row>
        <row r="209">
          <cell r="B209" t="str">
            <v>Czech Republic</v>
          </cell>
          <cell r="C209">
            <v>2597</v>
          </cell>
          <cell r="D209">
            <v>138862</v>
          </cell>
          <cell r="E209">
            <v>39356</v>
          </cell>
          <cell r="F209">
            <v>40452</v>
          </cell>
          <cell r="G209">
            <v>40452</v>
          </cell>
          <cell r="H209" t="str">
            <v>Under 5 yrs</v>
          </cell>
          <cell r="I209" t="str">
            <v>Under 5 yrs</v>
          </cell>
          <cell r="J209" t="b">
            <v>1</v>
          </cell>
          <cell r="K209" t="e">
            <v>#REF!</v>
          </cell>
          <cell r="L209">
            <v>0</v>
          </cell>
          <cell r="M209">
            <v>0</v>
          </cell>
        </row>
        <row r="210">
          <cell r="B210" t="str">
            <v>Czech Republic</v>
          </cell>
          <cell r="C210">
            <v>12702</v>
          </cell>
          <cell r="D210">
            <v>577998.24</v>
          </cell>
          <cell r="E210">
            <v>39881</v>
          </cell>
          <cell r="F210">
            <v>41707</v>
          </cell>
          <cell r="G210">
            <v>41707</v>
          </cell>
          <cell r="H210" t="str">
            <v>Under 5 yrs</v>
          </cell>
          <cell r="I210" t="str">
            <v>Under 5 yrs</v>
          </cell>
          <cell r="J210" t="b">
            <v>1</v>
          </cell>
          <cell r="K210" t="e">
            <v>#REF!</v>
          </cell>
          <cell r="L210">
            <v>13</v>
          </cell>
          <cell r="M210">
            <v>13</v>
          </cell>
        </row>
        <row r="211">
          <cell r="B211" t="str">
            <v>France</v>
          </cell>
          <cell r="C211">
            <v>13189.64</v>
          </cell>
          <cell r="D211">
            <v>488015</v>
          </cell>
          <cell r="E211">
            <v>40210</v>
          </cell>
          <cell r="F211">
            <v>43496</v>
          </cell>
          <cell r="G211">
            <v>41305</v>
          </cell>
          <cell r="H211" t="str">
            <v>Under 5 yrs</v>
          </cell>
          <cell r="I211" t="str">
            <v>5-10 yrs</v>
          </cell>
          <cell r="J211" t="b">
            <v>1</v>
          </cell>
          <cell r="K211" t="e">
            <v>#REF!</v>
          </cell>
          <cell r="L211">
            <v>9</v>
          </cell>
          <cell r="M211">
            <v>33</v>
          </cell>
        </row>
        <row r="212">
          <cell r="B212" t="str">
            <v>France</v>
          </cell>
          <cell r="C212">
            <v>0</v>
          </cell>
          <cell r="D212">
            <v>0</v>
          </cell>
          <cell r="E212"/>
          <cell r="F212">
            <v>0</v>
          </cell>
          <cell r="G212">
            <v>0</v>
          </cell>
          <cell r="H212">
            <v>0</v>
          </cell>
          <cell r="I212">
            <v>0</v>
          </cell>
          <cell r="J212" t="b">
            <v>0</v>
          </cell>
          <cell r="K212" t="e">
            <v>#REF!</v>
          </cell>
          <cell r="L212">
            <v>0</v>
          </cell>
          <cell r="M212">
            <v>0</v>
          </cell>
        </row>
        <row r="213">
          <cell r="B213" t="str">
            <v>France</v>
          </cell>
          <cell r="C213">
            <v>0</v>
          </cell>
          <cell r="D213">
            <v>2173</v>
          </cell>
          <cell r="E213">
            <v>40330</v>
          </cell>
          <cell r="F213">
            <v>47634</v>
          </cell>
          <cell r="G213">
            <v>47634</v>
          </cell>
          <cell r="H213" t="str">
            <v>15-20 yrs</v>
          </cell>
          <cell r="I213" t="str">
            <v>15-20 yrs</v>
          </cell>
          <cell r="J213" t="b">
            <v>1</v>
          </cell>
          <cell r="K213" t="e">
            <v>#REF!</v>
          </cell>
          <cell r="L213">
            <v>78</v>
          </cell>
          <cell r="M213">
            <v>78</v>
          </cell>
        </row>
        <row r="214">
          <cell r="B214" t="str">
            <v>France</v>
          </cell>
          <cell r="C214">
            <v>0</v>
          </cell>
          <cell r="D214">
            <v>0</v>
          </cell>
          <cell r="E214"/>
          <cell r="F214">
            <v>0</v>
          </cell>
          <cell r="G214">
            <v>0</v>
          </cell>
          <cell r="H214">
            <v>0</v>
          </cell>
          <cell r="I214">
            <v>0</v>
          </cell>
          <cell r="J214" t="b">
            <v>0</v>
          </cell>
          <cell r="K214" t="e">
            <v>#REF!</v>
          </cell>
          <cell r="L214">
            <v>0</v>
          </cell>
          <cell r="M214">
            <v>0</v>
          </cell>
        </row>
        <row r="215">
          <cell r="B215" t="str">
            <v>France</v>
          </cell>
          <cell r="C215">
            <v>0</v>
          </cell>
          <cell r="D215">
            <v>0</v>
          </cell>
          <cell r="E215"/>
          <cell r="F215">
            <v>0</v>
          </cell>
          <cell r="G215">
            <v>0</v>
          </cell>
          <cell r="H215">
            <v>0</v>
          </cell>
          <cell r="I215">
            <v>0</v>
          </cell>
          <cell r="J215" t="b">
            <v>0</v>
          </cell>
          <cell r="K215" t="e">
            <v>#REF!</v>
          </cell>
          <cell r="L215">
            <v>0</v>
          </cell>
          <cell r="M215">
            <v>0</v>
          </cell>
        </row>
        <row r="216">
          <cell r="B216" t="str">
            <v>France</v>
          </cell>
          <cell r="C216">
            <v>0</v>
          </cell>
          <cell r="D216">
            <v>0</v>
          </cell>
          <cell r="E216"/>
          <cell r="F216">
            <v>0</v>
          </cell>
          <cell r="G216">
            <v>0</v>
          </cell>
          <cell r="H216">
            <v>0</v>
          </cell>
          <cell r="I216">
            <v>0</v>
          </cell>
          <cell r="J216" t="b">
            <v>0</v>
          </cell>
          <cell r="K216" t="e">
            <v>#REF!</v>
          </cell>
          <cell r="L216">
            <v>0</v>
          </cell>
          <cell r="M216">
            <v>0</v>
          </cell>
        </row>
        <row r="217">
          <cell r="B217" t="str">
            <v>Germany</v>
          </cell>
          <cell r="C217">
            <v>0</v>
          </cell>
          <cell r="D217">
            <v>0</v>
          </cell>
          <cell r="E217"/>
          <cell r="F217">
            <v>0</v>
          </cell>
          <cell r="G217">
            <v>0</v>
          </cell>
          <cell r="H217">
            <v>0</v>
          </cell>
          <cell r="I217">
            <v>0</v>
          </cell>
          <cell r="J217" t="b">
            <v>0</v>
          </cell>
          <cell r="K217" t="e">
            <v>#REF!</v>
          </cell>
          <cell r="L217">
            <v>0</v>
          </cell>
          <cell r="M217">
            <v>0</v>
          </cell>
        </row>
        <row r="218">
          <cell r="B218" t="str">
            <v>Germany</v>
          </cell>
          <cell r="C218">
            <v>169</v>
          </cell>
          <cell r="D218">
            <v>15912</v>
          </cell>
          <cell r="E218">
            <v>39934</v>
          </cell>
          <cell r="F218">
            <v>40663</v>
          </cell>
          <cell r="G218">
            <v>40663</v>
          </cell>
          <cell r="H218" t="str">
            <v>Under 5 yrs</v>
          </cell>
          <cell r="I218" t="str">
            <v>Under 5 yrs</v>
          </cell>
          <cell r="J218" t="b">
            <v>1</v>
          </cell>
          <cell r="K218" t="e">
            <v>#REF!</v>
          </cell>
          <cell r="L218">
            <v>2</v>
          </cell>
          <cell r="M218">
            <v>2</v>
          </cell>
        </row>
        <row r="219">
          <cell r="B219" t="str">
            <v>Germany</v>
          </cell>
          <cell r="C219">
            <v>20174</v>
          </cell>
          <cell r="D219">
            <v>576169</v>
          </cell>
          <cell r="E219">
            <v>39597</v>
          </cell>
          <cell r="F219">
            <v>40847</v>
          </cell>
          <cell r="G219">
            <v>40847</v>
          </cell>
          <cell r="H219" t="str">
            <v>Under 5 yrs</v>
          </cell>
          <cell r="I219" t="str">
            <v>Under 5 yrs</v>
          </cell>
          <cell r="J219" t="b">
            <v>1</v>
          </cell>
          <cell r="K219" t="e">
            <v>#REF!</v>
          </cell>
          <cell r="L219">
            <v>4</v>
          </cell>
          <cell r="M219">
            <v>4</v>
          </cell>
        </row>
        <row r="220">
          <cell r="B220" t="str">
            <v>Germany</v>
          </cell>
          <cell r="C220">
            <v>0</v>
          </cell>
          <cell r="D220">
            <v>0</v>
          </cell>
          <cell r="E220"/>
          <cell r="F220">
            <v>0</v>
          </cell>
          <cell r="G220">
            <v>0</v>
          </cell>
          <cell r="H220">
            <v>0</v>
          </cell>
          <cell r="I220">
            <v>0</v>
          </cell>
          <cell r="J220" t="b">
            <v>0</v>
          </cell>
          <cell r="K220" t="e">
            <v>#REF!</v>
          </cell>
          <cell r="L220">
            <v>0</v>
          </cell>
          <cell r="M220">
            <v>0</v>
          </cell>
        </row>
        <row r="221">
          <cell r="B221" t="str">
            <v>Germany</v>
          </cell>
          <cell r="C221">
            <v>0</v>
          </cell>
          <cell r="D221">
            <v>0</v>
          </cell>
          <cell r="E221"/>
          <cell r="F221">
            <v>0</v>
          </cell>
          <cell r="G221">
            <v>0</v>
          </cell>
          <cell r="H221">
            <v>0</v>
          </cell>
          <cell r="I221">
            <v>0</v>
          </cell>
          <cell r="J221" t="b">
            <v>0</v>
          </cell>
          <cell r="K221" t="e">
            <v>#REF!</v>
          </cell>
          <cell r="L221">
            <v>0</v>
          </cell>
          <cell r="M221">
            <v>0</v>
          </cell>
        </row>
        <row r="222">
          <cell r="B222" t="str">
            <v>Germany</v>
          </cell>
          <cell r="C222">
            <v>0</v>
          </cell>
          <cell r="D222">
            <v>0</v>
          </cell>
          <cell r="E222"/>
          <cell r="F222">
            <v>0</v>
          </cell>
          <cell r="G222">
            <v>0</v>
          </cell>
          <cell r="H222">
            <v>0</v>
          </cell>
          <cell r="I222">
            <v>0</v>
          </cell>
          <cell r="J222" t="b">
            <v>0</v>
          </cell>
          <cell r="K222" t="e">
            <v>#REF!</v>
          </cell>
          <cell r="L222">
            <v>0</v>
          </cell>
          <cell r="M222">
            <v>0</v>
          </cell>
        </row>
        <row r="223">
          <cell r="B223" t="str">
            <v>Germany</v>
          </cell>
          <cell r="C223">
            <v>0</v>
          </cell>
          <cell r="D223">
            <v>0</v>
          </cell>
          <cell r="E223"/>
          <cell r="F223">
            <v>0</v>
          </cell>
          <cell r="G223">
            <v>0</v>
          </cell>
          <cell r="H223">
            <v>0</v>
          </cell>
          <cell r="I223">
            <v>0</v>
          </cell>
          <cell r="J223" t="b">
            <v>0</v>
          </cell>
          <cell r="K223" t="e">
            <v>#REF!</v>
          </cell>
          <cell r="L223">
            <v>0</v>
          </cell>
          <cell r="M223">
            <v>0</v>
          </cell>
        </row>
        <row r="224">
          <cell r="B224" t="str">
            <v>Germany</v>
          </cell>
          <cell r="C224">
            <v>0</v>
          </cell>
          <cell r="D224">
            <v>0</v>
          </cell>
          <cell r="E224"/>
          <cell r="F224">
            <v>0</v>
          </cell>
          <cell r="G224">
            <v>0</v>
          </cell>
          <cell r="H224">
            <v>0</v>
          </cell>
          <cell r="I224">
            <v>0</v>
          </cell>
          <cell r="J224" t="b">
            <v>0</v>
          </cell>
          <cell r="K224" t="e">
            <v>#REF!</v>
          </cell>
          <cell r="L224">
            <v>0</v>
          </cell>
          <cell r="M224">
            <v>0</v>
          </cell>
        </row>
        <row r="225">
          <cell r="B225" t="str">
            <v>Germany</v>
          </cell>
          <cell r="C225">
            <v>0</v>
          </cell>
          <cell r="D225">
            <v>0</v>
          </cell>
          <cell r="E225"/>
          <cell r="F225">
            <v>0</v>
          </cell>
          <cell r="G225">
            <v>0</v>
          </cell>
          <cell r="H225">
            <v>0</v>
          </cell>
          <cell r="I225">
            <v>0</v>
          </cell>
          <cell r="J225" t="b">
            <v>0</v>
          </cell>
          <cell r="K225" t="e">
            <v>#REF!</v>
          </cell>
          <cell r="L225">
            <v>0</v>
          </cell>
          <cell r="M225">
            <v>0</v>
          </cell>
        </row>
        <row r="226">
          <cell r="B226" t="str">
            <v>Germany</v>
          </cell>
          <cell r="C226">
            <v>0</v>
          </cell>
          <cell r="D226">
            <v>0</v>
          </cell>
          <cell r="E226"/>
          <cell r="F226">
            <v>0</v>
          </cell>
          <cell r="G226">
            <v>0</v>
          </cell>
          <cell r="H226">
            <v>0</v>
          </cell>
          <cell r="I226">
            <v>0</v>
          </cell>
          <cell r="J226" t="b">
            <v>0</v>
          </cell>
          <cell r="K226" t="e">
            <v>#REF!</v>
          </cell>
          <cell r="L226">
            <v>0</v>
          </cell>
          <cell r="M226">
            <v>0</v>
          </cell>
        </row>
        <row r="227">
          <cell r="B227" t="str">
            <v>Germany</v>
          </cell>
          <cell r="C227">
            <v>0</v>
          </cell>
          <cell r="D227">
            <v>0</v>
          </cell>
          <cell r="E227"/>
          <cell r="F227">
            <v>0</v>
          </cell>
          <cell r="G227">
            <v>0</v>
          </cell>
          <cell r="H227">
            <v>0</v>
          </cell>
          <cell r="I227">
            <v>0</v>
          </cell>
          <cell r="J227" t="b">
            <v>0</v>
          </cell>
          <cell r="K227" t="e">
            <v>#REF!</v>
          </cell>
          <cell r="L227">
            <v>0</v>
          </cell>
          <cell r="M227">
            <v>0</v>
          </cell>
        </row>
        <row r="228">
          <cell r="B228" t="str">
            <v>Germany</v>
          </cell>
          <cell r="C228">
            <v>0</v>
          </cell>
          <cell r="D228">
            <v>0</v>
          </cell>
          <cell r="E228"/>
          <cell r="F228">
            <v>0</v>
          </cell>
          <cell r="G228">
            <v>0</v>
          </cell>
          <cell r="H228">
            <v>0</v>
          </cell>
          <cell r="I228">
            <v>0</v>
          </cell>
          <cell r="J228" t="b">
            <v>0</v>
          </cell>
          <cell r="K228" t="e">
            <v>#REF!</v>
          </cell>
          <cell r="L228">
            <v>0</v>
          </cell>
          <cell r="M228">
            <v>0</v>
          </cell>
        </row>
        <row r="229">
          <cell r="B229" t="str">
            <v>Germany</v>
          </cell>
          <cell r="C229">
            <v>11079</v>
          </cell>
          <cell r="D229">
            <v>764282</v>
          </cell>
          <cell r="E229">
            <v>39539</v>
          </cell>
          <cell r="F229">
            <v>41364</v>
          </cell>
          <cell r="G229">
            <v>41364</v>
          </cell>
          <cell r="H229" t="str">
            <v>Under 5 yrs</v>
          </cell>
          <cell r="I229" t="str">
            <v>Under 5 yrs</v>
          </cell>
          <cell r="J229" t="b">
            <v>1</v>
          </cell>
          <cell r="K229" t="e">
            <v>#REF!</v>
          </cell>
          <cell r="L229">
            <v>10</v>
          </cell>
          <cell r="M229">
            <v>10</v>
          </cell>
        </row>
        <row r="230">
          <cell r="B230" t="str">
            <v>Germany</v>
          </cell>
          <cell r="C230">
            <v>8403</v>
          </cell>
          <cell r="D230">
            <v>624973</v>
          </cell>
          <cell r="E230">
            <v>39814</v>
          </cell>
          <cell r="F230">
            <v>40908</v>
          </cell>
          <cell r="G230">
            <v>40908</v>
          </cell>
          <cell r="H230" t="str">
            <v>Under 5 yrs</v>
          </cell>
          <cell r="I230" t="str">
            <v>Under 5 yrs</v>
          </cell>
          <cell r="J230" t="b">
            <v>1</v>
          </cell>
          <cell r="K230" t="e">
            <v>#REF!</v>
          </cell>
          <cell r="L230">
            <v>5</v>
          </cell>
          <cell r="M230">
            <v>5</v>
          </cell>
        </row>
        <row r="231">
          <cell r="B231" t="str">
            <v>Germany</v>
          </cell>
          <cell r="C231">
            <v>0</v>
          </cell>
          <cell r="D231">
            <v>0</v>
          </cell>
          <cell r="E231"/>
          <cell r="F231">
            <v>0</v>
          </cell>
          <cell r="G231">
            <v>0</v>
          </cell>
          <cell r="H231">
            <v>0</v>
          </cell>
          <cell r="I231">
            <v>0</v>
          </cell>
          <cell r="J231" t="b">
            <v>0</v>
          </cell>
          <cell r="K231" t="e">
            <v>#REF!</v>
          </cell>
          <cell r="L231">
            <v>0</v>
          </cell>
          <cell r="M231">
            <v>0</v>
          </cell>
        </row>
        <row r="232">
          <cell r="B232" t="str">
            <v>Germany</v>
          </cell>
          <cell r="C232">
            <v>0</v>
          </cell>
          <cell r="D232">
            <v>0</v>
          </cell>
          <cell r="E232"/>
          <cell r="F232">
            <v>0</v>
          </cell>
          <cell r="G232">
            <v>0</v>
          </cell>
          <cell r="H232">
            <v>0</v>
          </cell>
          <cell r="I232">
            <v>0</v>
          </cell>
          <cell r="J232" t="b">
            <v>0</v>
          </cell>
          <cell r="K232" t="e">
            <v>#REF!</v>
          </cell>
          <cell r="L232">
            <v>0</v>
          </cell>
          <cell r="M232">
            <v>0</v>
          </cell>
        </row>
        <row r="233">
          <cell r="B233" t="str">
            <v>Germany</v>
          </cell>
          <cell r="C233">
            <v>0</v>
          </cell>
          <cell r="D233">
            <v>0</v>
          </cell>
          <cell r="E233"/>
          <cell r="F233">
            <v>0</v>
          </cell>
          <cell r="G233">
            <v>0</v>
          </cell>
          <cell r="H233">
            <v>0</v>
          </cell>
          <cell r="I233">
            <v>0</v>
          </cell>
          <cell r="J233" t="b">
            <v>0</v>
          </cell>
          <cell r="K233" t="e">
            <v>#REF!</v>
          </cell>
          <cell r="L233">
            <v>0</v>
          </cell>
          <cell r="M233">
            <v>0</v>
          </cell>
        </row>
        <row r="234">
          <cell r="B234" t="str">
            <v>Hungary</v>
          </cell>
          <cell r="C234">
            <v>95</v>
          </cell>
          <cell r="D234">
            <v>0</v>
          </cell>
          <cell r="E234">
            <v>0</v>
          </cell>
          <cell r="F234">
            <v>0</v>
          </cell>
          <cell r="G234">
            <v>0</v>
          </cell>
          <cell r="H234">
            <v>0</v>
          </cell>
          <cell r="I234">
            <v>0</v>
          </cell>
          <cell r="J234" t="b">
            <v>0</v>
          </cell>
          <cell r="K234" t="e">
            <v>#REF!</v>
          </cell>
          <cell r="L234">
            <v>0</v>
          </cell>
          <cell r="M234">
            <v>0</v>
          </cell>
        </row>
        <row r="235">
          <cell r="B235" t="str">
            <v>Hungary</v>
          </cell>
          <cell r="C235">
            <v>0</v>
          </cell>
          <cell r="D235">
            <v>0</v>
          </cell>
          <cell r="E235"/>
          <cell r="F235">
            <v>0</v>
          </cell>
          <cell r="G235">
            <v>0</v>
          </cell>
          <cell r="H235">
            <v>0</v>
          </cell>
          <cell r="I235">
            <v>0</v>
          </cell>
          <cell r="J235" t="b">
            <v>0</v>
          </cell>
          <cell r="K235" t="e">
            <v>#REF!</v>
          </cell>
          <cell r="L235">
            <v>0</v>
          </cell>
          <cell r="M235">
            <v>0</v>
          </cell>
        </row>
        <row r="236">
          <cell r="B236" t="str">
            <v>Hungary</v>
          </cell>
          <cell r="C236">
            <v>0</v>
          </cell>
          <cell r="D236">
            <v>0</v>
          </cell>
          <cell r="E236"/>
          <cell r="F236">
            <v>0</v>
          </cell>
          <cell r="G236">
            <v>0</v>
          </cell>
          <cell r="H236">
            <v>0</v>
          </cell>
          <cell r="I236">
            <v>0</v>
          </cell>
          <cell r="J236" t="b">
            <v>0</v>
          </cell>
          <cell r="K236" t="e">
            <v>#REF!</v>
          </cell>
          <cell r="L236">
            <v>0</v>
          </cell>
          <cell r="M236">
            <v>0</v>
          </cell>
        </row>
        <row r="237">
          <cell r="B237" t="str">
            <v>Hungary</v>
          </cell>
          <cell r="C237" t="e">
            <v>#REF!</v>
          </cell>
          <cell r="D237" t="e">
            <v>#REF!</v>
          </cell>
          <cell r="E237" t="e">
            <v>#REF!</v>
          </cell>
          <cell r="F237" t="e">
            <v>#REF!</v>
          </cell>
          <cell r="G237" t="e">
            <v>#REF!</v>
          </cell>
          <cell r="H237">
            <v>0</v>
          </cell>
          <cell r="I237">
            <v>0</v>
          </cell>
          <cell r="J237" t="e">
            <v>#REF!</v>
          </cell>
          <cell r="K237" t="e">
            <v>#REF!</v>
          </cell>
          <cell r="L237" t="e">
            <v>#REF!</v>
          </cell>
          <cell r="M237" t="e">
            <v>#REF!</v>
          </cell>
        </row>
        <row r="238">
          <cell r="B238" t="str">
            <v>Hungary</v>
          </cell>
          <cell r="C238">
            <v>308</v>
          </cell>
          <cell r="D238">
            <v>30903</v>
          </cell>
          <cell r="E238">
            <v>39387</v>
          </cell>
          <cell r="F238">
            <v>40482</v>
          </cell>
          <cell r="G238">
            <v>40482</v>
          </cell>
          <cell r="H238" t="str">
            <v>Under 5 yrs</v>
          </cell>
          <cell r="I238" t="str">
            <v>Under 5 yrs</v>
          </cell>
          <cell r="J238" t="b">
            <v>1</v>
          </cell>
          <cell r="K238" t="e">
            <v>#REF!</v>
          </cell>
          <cell r="L238">
            <v>0</v>
          </cell>
          <cell r="M238">
            <v>0</v>
          </cell>
        </row>
        <row r="239">
          <cell r="B239" t="str">
            <v>Hungary</v>
          </cell>
          <cell r="C239">
            <v>1315</v>
          </cell>
          <cell r="D239">
            <v>114547</v>
          </cell>
          <cell r="E239">
            <v>39624</v>
          </cell>
          <cell r="F239">
            <v>41302</v>
          </cell>
          <cell r="G239">
            <v>41302</v>
          </cell>
          <cell r="H239" t="str">
            <v>Under 5 yrs</v>
          </cell>
          <cell r="I239" t="str">
            <v>Under 5 yrs</v>
          </cell>
          <cell r="J239" t="b">
            <v>1</v>
          </cell>
          <cell r="K239" t="e">
            <v>#REF!</v>
          </cell>
          <cell r="L239">
            <v>9</v>
          </cell>
          <cell r="M239">
            <v>9</v>
          </cell>
        </row>
        <row r="240">
          <cell r="B240" t="str">
            <v>Italy</v>
          </cell>
          <cell r="C240">
            <v>0</v>
          </cell>
          <cell r="D240">
            <v>0</v>
          </cell>
          <cell r="E240"/>
          <cell r="F240">
            <v>0</v>
          </cell>
          <cell r="G240">
            <v>0</v>
          </cell>
          <cell r="H240">
            <v>0</v>
          </cell>
          <cell r="I240">
            <v>0</v>
          </cell>
          <cell r="J240" t="b">
            <v>0</v>
          </cell>
          <cell r="K240" t="e">
            <v>#REF!</v>
          </cell>
          <cell r="L240">
            <v>0</v>
          </cell>
          <cell r="M240">
            <v>0</v>
          </cell>
        </row>
        <row r="241">
          <cell r="B241" t="str">
            <v>Italy</v>
          </cell>
          <cell r="C241">
            <v>7438</v>
          </cell>
          <cell r="D241">
            <v>300000</v>
          </cell>
          <cell r="E241">
            <v>40148</v>
          </cell>
          <cell r="F241">
            <v>44530</v>
          </cell>
          <cell r="G241">
            <v>42338</v>
          </cell>
          <cell r="H241" t="str">
            <v>5-10 yrs</v>
          </cell>
          <cell r="I241" t="str">
            <v>10-15 yrs</v>
          </cell>
          <cell r="J241" t="b">
            <v>1</v>
          </cell>
          <cell r="K241" t="e">
            <v>#REF!</v>
          </cell>
          <cell r="L241">
            <v>20</v>
          </cell>
          <cell r="M241">
            <v>44</v>
          </cell>
        </row>
        <row r="242">
          <cell r="B242" t="str">
            <v>Italy</v>
          </cell>
          <cell r="C242">
            <v>0</v>
          </cell>
          <cell r="D242">
            <v>0</v>
          </cell>
          <cell r="E242"/>
          <cell r="F242">
            <v>0</v>
          </cell>
          <cell r="G242">
            <v>0</v>
          </cell>
          <cell r="H242">
            <v>0</v>
          </cell>
          <cell r="I242">
            <v>0</v>
          </cell>
          <cell r="J242" t="b">
            <v>0</v>
          </cell>
          <cell r="K242" t="e">
            <v>#REF!</v>
          </cell>
          <cell r="L242">
            <v>0</v>
          </cell>
          <cell r="M242">
            <v>0</v>
          </cell>
        </row>
        <row r="243">
          <cell r="B243" t="str">
            <v>Netherlands</v>
          </cell>
          <cell r="C243">
            <v>0</v>
          </cell>
          <cell r="D243">
            <v>0</v>
          </cell>
          <cell r="E243">
            <v>0</v>
          </cell>
          <cell r="F243">
            <v>0</v>
          </cell>
          <cell r="G243">
            <v>0</v>
          </cell>
          <cell r="H243">
            <v>0</v>
          </cell>
          <cell r="I243">
            <v>0</v>
          </cell>
          <cell r="J243" t="b">
            <v>0</v>
          </cell>
          <cell r="K243" t="e">
            <v>#REF!</v>
          </cell>
          <cell r="L243">
            <v>0</v>
          </cell>
          <cell r="M243">
            <v>0</v>
          </cell>
        </row>
        <row r="244">
          <cell r="B244" t="str">
            <v>Netherlands</v>
          </cell>
          <cell r="C244">
            <v>0</v>
          </cell>
          <cell r="D244">
            <v>0</v>
          </cell>
          <cell r="E244"/>
          <cell r="F244">
            <v>0</v>
          </cell>
          <cell r="G244">
            <v>0</v>
          </cell>
          <cell r="H244">
            <v>0</v>
          </cell>
          <cell r="I244">
            <v>0</v>
          </cell>
          <cell r="J244" t="b">
            <v>0</v>
          </cell>
          <cell r="K244" t="e">
            <v>#REF!</v>
          </cell>
          <cell r="L244">
            <v>0</v>
          </cell>
          <cell r="M244">
            <v>0</v>
          </cell>
        </row>
        <row r="245">
          <cell r="B245" t="str">
            <v>Poland</v>
          </cell>
          <cell r="C245">
            <v>7812</v>
          </cell>
          <cell r="D245">
            <v>0</v>
          </cell>
          <cell r="E245">
            <v>0</v>
          </cell>
          <cell r="F245">
            <v>0</v>
          </cell>
          <cell r="G245">
            <v>0</v>
          </cell>
          <cell r="H245">
            <v>0</v>
          </cell>
          <cell r="I245">
            <v>0</v>
          </cell>
          <cell r="J245" t="b">
            <v>0</v>
          </cell>
          <cell r="K245" t="e">
            <v>#REF!</v>
          </cell>
          <cell r="L245">
            <v>0</v>
          </cell>
          <cell r="M245">
            <v>0</v>
          </cell>
        </row>
        <row r="246">
          <cell r="B246" t="str">
            <v>Poland</v>
          </cell>
          <cell r="C246">
            <v>0</v>
          </cell>
          <cell r="D246">
            <v>0</v>
          </cell>
          <cell r="E246"/>
          <cell r="F246">
            <v>0</v>
          </cell>
          <cell r="G246">
            <v>0</v>
          </cell>
          <cell r="H246">
            <v>0</v>
          </cell>
          <cell r="I246">
            <v>0</v>
          </cell>
          <cell r="J246" t="b">
            <v>0</v>
          </cell>
          <cell r="K246" t="e">
            <v>#REF!</v>
          </cell>
          <cell r="L246">
            <v>0</v>
          </cell>
          <cell r="M246">
            <v>0</v>
          </cell>
        </row>
        <row r="247">
          <cell r="B247" t="str">
            <v>Poland</v>
          </cell>
          <cell r="C247">
            <v>4620</v>
          </cell>
          <cell r="D247">
            <v>0</v>
          </cell>
          <cell r="E247">
            <v>39173</v>
          </cell>
          <cell r="F247">
            <v>41364</v>
          </cell>
          <cell r="G247">
            <v>41364</v>
          </cell>
          <cell r="H247" t="str">
            <v>Under 5 yrs</v>
          </cell>
          <cell r="I247" t="str">
            <v>Under 5 yrs</v>
          </cell>
          <cell r="J247" t="b">
            <v>1</v>
          </cell>
          <cell r="K247" t="e">
            <v>#REF!</v>
          </cell>
          <cell r="L247">
            <v>10</v>
          </cell>
          <cell r="M247">
            <v>10</v>
          </cell>
        </row>
        <row r="248">
          <cell r="B248" t="str">
            <v>Poland</v>
          </cell>
          <cell r="C248">
            <v>14214</v>
          </cell>
          <cell r="D248">
            <v>603439</v>
          </cell>
          <cell r="E248">
            <v>39461</v>
          </cell>
          <cell r="F248">
            <v>43113</v>
          </cell>
          <cell r="G248">
            <v>41287</v>
          </cell>
          <cell r="H248" t="str">
            <v>Under 5 yrs</v>
          </cell>
          <cell r="I248" t="str">
            <v>5-10 yrs</v>
          </cell>
          <cell r="J248" t="b">
            <v>1</v>
          </cell>
          <cell r="K248" t="e">
            <v>#REF!</v>
          </cell>
          <cell r="L248">
            <v>9</v>
          </cell>
          <cell r="M248">
            <v>29</v>
          </cell>
        </row>
        <row r="249">
          <cell r="B249" t="str">
            <v>Poland</v>
          </cell>
          <cell r="C249">
            <v>5085</v>
          </cell>
          <cell r="D249">
            <v>0</v>
          </cell>
          <cell r="E249">
            <v>40210</v>
          </cell>
          <cell r="F249">
            <v>43860</v>
          </cell>
          <cell r="G249">
            <v>42035</v>
          </cell>
          <cell r="H249" t="str">
            <v>Under 5 yrs</v>
          </cell>
          <cell r="I249" t="str">
            <v>5-10 yrs</v>
          </cell>
          <cell r="J249" t="b">
            <v>1</v>
          </cell>
          <cell r="K249" t="e">
            <v>#REF!</v>
          </cell>
          <cell r="L249">
            <v>17</v>
          </cell>
          <cell r="M249">
            <v>37</v>
          </cell>
        </row>
        <row r="250">
          <cell r="B250" t="str">
            <v>Poland</v>
          </cell>
          <cell r="C250">
            <v>4324</v>
          </cell>
          <cell r="D250">
            <v>55992</v>
          </cell>
          <cell r="E250">
            <v>40330</v>
          </cell>
          <cell r="F250">
            <v>43861</v>
          </cell>
          <cell r="G250">
            <v>43861</v>
          </cell>
          <cell r="H250" t="str">
            <v>5-10 yrs</v>
          </cell>
          <cell r="I250" t="str">
            <v>5-10 yrs</v>
          </cell>
          <cell r="J250" t="b">
            <v>1</v>
          </cell>
          <cell r="K250" t="e">
            <v>#REF!</v>
          </cell>
          <cell r="L250">
            <v>37</v>
          </cell>
          <cell r="M250">
            <v>37</v>
          </cell>
        </row>
        <row r="251">
          <cell r="B251" t="str">
            <v>Poland</v>
          </cell>
          <cell r="C251" t="e">
            <v>#REF!</v>
          </cell>
          <cell r="D251">
            <v>0</v>
          </cell>
          <cell r="E251" t="e">
            <v>#REF!</v>
          </cell>
          <cell r="F251" t="e">
            <v>#REF!</v>
          </cell>
          <cell r="G251" t="e">
            <v>#REF!</v>
          </cell>
          <cell r="H251">
            <v>0</v>
          </cell>
          <cell r="I251">
            <v>0</v>
          </cell>
          <cell r="J251" t="e">
            <v>#REF!</v>
          </cell>
          <cell r="K251" t="e">
            <v>#REF!</v>
          </cell>
          <cell r="L251" t="e">
            <v>#REF!</v>
          </cell>
          <cell r="M251" t="e">
            <v>#REF!</v>
          </cell>
        </row>
        <row r="252">
          <cell r="B252" t="str">
            <v>Poland</v>
          </cell>
          <cell r="C252">
            <v>0</v>
          </cell>
          <cell r="D252">
            <v>0</v>
          </cell>
          <cell r="E252"/>
          <cell r="F252">
            <v>0</v>
          </cell>
          <cell r="G252">
            <v>0</v>
          </cell>
          <cell r="H252">
            <v>0</v>
          </cell>
          <cell r="I252">
            <v>0</v>
          </cell>
          <cell r="J252" t="b">
            <v>0</v>
          </cell>
          <cell r="K252" t="e">
            <v>#REF!</v>
          </cell>
          <cell r="L252">
            <v>0</v>
          </cell>
          <cell r="M252">
            <v>0</v>
          </cell>
        </row>
        <row r="253">
          <cell r="B253" t="str">
            <v>Poland</v>
          </cell>
          <cell r="C253">
            <v>5343</v>
          </cell>
          <cell r="D253">
            <v>256092</v>
          </cell>
          <cell r="E253">
            <v>39873</v>
          </cell>
          <cell r="F253">
            <v>43524</v>
          </cell>
          <cell r="G253">
            <v>43524</v>
          </cell>
          <cell r="H253" t="str">
            <v>5-10 yrs</v>
          </cell>
          <cell r="I253" t="str">
            <v>5-10 yrs</v>
          </cell>
          <cell r="J253" t="b">
            <v>1</v>
          </cell>
          <cell r="K253" t="e">
            <v>#REF!</v>
          </cell>
          <cell r="L253">
            <v>33</v>
          </cell>
          <cell r="M253">
            <v>33</v>
          </cell>
        </row>
        <row r="254">
          <cell r="B254" t="str">
            <v>Poland</v>
          </cell>
          <cell r="C254">
            <v>0</v>
          </cell>
          <cell r="D254">
            <v>0</v>
          </cell>
          <cell r="E254"/>
          <cell r="F254">
            <v>0</v>
          </cell>
          <cell r="G254">
            <v>0</v>
          </cell>
          <cell r="H254">
            <v>0</v>
          </cell>
          <cell r="I254">
            <v>0</v>
          </cell>
          <cell r="J254" t="b">
            <v>0</v>
          </cell>
          <cell r="K254" t="e">
            <v>#REF!</v>
          </cell>
          <cell r="L254">
            <v>0</v>
          </cell>
          <cell r="M254">
            <v>0</v>
          </cell>
        </row>
        <row r="255">
          <cell r="B255" t="str">
            <v>Poland</v>
          </cell>
          <cell r="C255">
            <v>4613</v>
          </cell>
          <cell r="D255">
            <v>287016</v>
          </cell>
          <cell r="E255">
            <v>39156</v>
          </cell>
          <cell r="F255">
            <v>40982</v>
          </cell>
          <cell r="G255">
            <v>40982</v>
          </cell>
          <cell r="H255" t="str">
            <v>Under 5 yrs</v>
          </cell>
          <cell r="I255" t="str">
            <v>Under 5 yrs</v>
          </cell>
          <cell r="J255" t="b">
            <v>1</v>
          </cell>
          <cell r="K255" t="e">
            <v>#REF!</v>
          </cell>
          <cell r="L255">
            <v>5</v>
          </cell>
          <cell r="M255">
            <v>5</v>
          </cell>
        </row>
        <row r="256">
          <cell r="B256" t="str">
            <v>Poland</v>
          </cell>
          <cell r="C256">
            <v>9776</v>
          </cell>
          <cell r="D256">
            <v>0</v>
          </cell>
          <cell r="E256">
            <v>39417</v>
          </cell>
          <cell r="F256">
            <v>42094</v>
          </cell>
          <cell r="G256">
            <v>42094</v>
          </cell>
          <cell r="H256" t="str">
            <v>Under 5 yrs</v>
          </cell>
          <cell r="I256" t="str">
            <v>Under 5 yrs</v>
          </cell>
          <cell r="J256" t="b">
            <v>1</v>
          </cell>
          <cell r="K256" t="e">
            <v>#REF!</v>
          </cell>
          <cell r="L256">
            <v>18</v>
          </cell>
          <cell r="M256">
            <v>18</v>
          </cell>
        </row>
        <row r="257">
          <cell r="B257" t="str">
            <v>Poland</v>
          </cell>
          <cell r="C257">
            <v>0</v>
          </cell>
          <cell r="D257">
            <v>0</v>
          </cell>
          <cell r="E257"/>
          <cell r="F257">
            <v>0</v>
          </cell>
          <cell r="G257">
            <v>0</v>
          </cell>
          <cell r="H257">
            <v>0</v>
          </cell>
          <cell r="I257">
            <v>0</v>
          </cell>
          <cell r="J257" t="b">
            <v>0</v>
          </cell>
          <cell r="K257" t="e">
            <v>#REF!</v>
          </cell>
          <cell r="L257">
            <v>0</v>
          </cell>
          <cell r="M257">
            <v>0</v>
          </cell>
        </row>
        <row r="258">
          <cell r="B258" t="str">
            <v>Poland</v>
          </cell>
          <cell r="C258">
            <v>2759.5</v>
          </cell>
          <cell r="D258">
            <v>143784</v>
          </cell>
          <cell r="E258">
            <v>39203</v>
          </cell>
          <cell r="F258">
            <v>40663</v>
          </cell>
          <cell r="G258">
            <v>40663</v>
          </cell>
          <cell r="H258" t="str">
            <v>Under 5 yrs</v>
          </cell>
          <cell r="I258" t="str">
            <v>Under 5 yrs</v>
          </cell>
          <cell r="J258" t="b">
            <v>1</v>
          </cell>
          <cell r="K258" t="e">
            <v>#REF!</v>
          </cell>
          <cell r="L258">
            <v>2</v>
          </cell>
          <cell r="M258">
            <v>2</v>
          </cell>
        </row>
        <row r="259">
          <cell r="B259" t="str">
            <v>Poland</v>
          </cell>
          <cell r="C259">
            <v>5221</v>
          </cell>
          <cell r="D259">
            <v>0</v>
          </cell>
          <cell r="E259"/>
          <cell r="F259">
            <v>0</v>
          </cell>
          <cell r="G259">
            <v>0</v>
          </cell>
          <cell r="H259">
            <v>0</v>
          </cell>
          <cell r="I259">
            <v>0</v>
          </cell>
          <cell r="J259" t="b">
            <v>0</v>
          </cell>
          <cell r="K259" t="e">
            <v>#REF!</v>
          </cell>
          <cell r="L259">
            <v>0</v>
          </cell>
          <cell r="M259">
            <v>0</v>
          </cell>
        </row>
        <row r="260">
          <cell r="B260" t="str">
            <v>Poland</v>
          </cell>
          <cell r="C260">
            <v>0</v>
          </cell>
          <cell r="D260">
            <v>13212</v>
          </cell>
          <cell r="E260">
            <v>39600</v>
          </cell>
          <cell r="F260">
            <v>41060</v>
          </cell>
          <cell r="G260">
            <v>41060</v>
          </cell>
          <cell r="H260" t="str">
            <v>Under 5 yrs</v>
          </cell>
          <cell r="I260" t="str">
            <v>Under 5 yrs</v>
          </cell>
          <cell r="J260" t="b">
            <v>1</v>
          </cell>
          <cell r="K260" t="e">
            <v>#REF!</v>
          </cell>
          <cell r="L260">
            <v>6</v>
          </cell>
          <cell r="M260">
            <v>6</v>
          </cell>
        </row>
        <row r="261">
          <cell r="B261" t="str">
            <v>Poland</v>
          </cell>
          <cell r="C261">
            <v>7063</v>
          </cell>
          <cell r="D261">
            <v>335040</v>
          </cell>
          <cell r="E261">
            <v>39387</v>
          </cell>
          <cell r="F261">
            <v>42308</v>
          </cell>
          <cell r="G261">
            <v>41213</v>
          </cell>
          <cell r="H261" t="str">
            <v>Under 5 yrs</v>
          </cell>
          <cell r="I261" t="str">
            <v>5-10 yrs</v>
          </cell>
          <cell r="J261" t="b">
            <v>1</v>
          </cell>
          <cell r="K261" t="e">
            <v>#REF!</v>
          </cell>
          <cell r="L261">
            <v>8</v>
          </cell>
          <cell r="M261">
            <v>20</v>
          </cell>
        </row>
        <row r="262">
          <cell r="B262" t="str">
            <v>Poland</v>
          </cell>
          <cell r="C262">
            <v>6207.2</v>
          </cell>
          <cell r="D262">
            <v>277680</v>
          </cell>
          <cell r="E262">
            <v>39462</v>
          </cell>
          <cell r="F262">
            <v>40755</v>
          </cell>
          <cell r="G262">
            <v>40755</v>
          </cell>
          <cell r="H262" t="str">
            <v>Under 5 yrs</v>
          </cell>
          <cell r="I262" t="str">
            <v>Under 5 yrs</v>
          </cell>
          <cell r="J262" t="b">
            <v>1</v>
          </cell>
          <cell r="K262" t="e">
            <v>#REF!</v>
          </cell>
          <cell r="L262">
            <v>3</v>
          </cell>
          <cell r="M262">
            <v>3</v>
          </cell>
        </row>
        <row r="263">
          <cell r="B263" t="str">
            <v>Poland</v>
          </cell>
          <cell r="C263">
            <v>4063</v>
          </cell>
          <cell r="D263">
            <v>108828</v>
          </cell>
          <cell r="E263">
            <v>39769</v>
          </cell>
          <cell r="F263">
            <v>40863</v>
          </cell>
          <cell r="G263">
            <v>40863</v>
          </cell>
          <cell r="H263" t="str">
            <v>Under 5 yrs</v>
          </cell>
          <cell r="I263" t="str">
            <v>Under 5 yrs</v>
          </cell>
          <cell r="J263" t="b">
            <v>1</v>
          </cell>
          <cell r="K263" t="e">
            <v>#REF!</v>
          </cell>
          <cell r="L263">
            <v>4</v>
          </cell>
          <cell r="M263">
            <v>4</v>
          </cell>
        </row>
        <row r="264">
          <cell r="B264" t="str">
            <v>Poland</v>
          </cell>
          <cell r="C264">
            <v>3423</v>
          </cell>
          <cell r="D264">
            <v>191892</v>
          </cell>
          <cell r="E264">
            <v>38838</v>
          </cell>
          <cell r="F264">
            <v>40663</v>
          </cell>
          <cell r="G264">
            <v>40663</v>
          </cell>
          <cell r="H264" t="str">
            <v>Under 5 yrs</v>
          </cell>
          <cell r="I264" t="str">
            <v>Under 5 yrs</v>
          </cell>
          <cell r="J264" t="b">
            <v>1</v>
          </cell>
          <cell r="K264" t="e">
            <v>#REF!</v>
          </cell>
          <cell r="L264">
            <v>2</v>
          </cell>
          <cell r="M264">
            <v>2</v>
          </cell>
        </row>
        <row r="265">
          <cell r="B265" t="str">
            <v>Poland</v>
          </cell>
          <cell r="C265">
            <v>3600</v>
          </cell>
          <cell r="D265">
            <v>173868</v>
          </cell>
          <cell r="E265">
            <v>39203</v>
          </cell>
          <cell r="F265">
            <v>40482</v>
          </cell>
          <cell r="G265">
            <v>40482</v>
          </cell>
          <cell r="H265" t="str">
            <v>Under 5 yrs</v>
          </cell>
          <cell r="I265" t="str">
            <v>Under 5 yrs</v>
          </cell>
          <cell r="J265" t="b">
            <v>1</v>
          </cell>
          <cell r="K265" t="e">
            <v>#REF!</v>
          </cell>
          <cell r="L265">
            <v>0</v>
          </cell>
          <cell r="M265">
            <v>0</v>
          </cell>
        </row>
        <row r="266">
          <cell r="B266" t="str">
            <v>Poland</v>
          </cell>
          <cell r="C266">
            <v>2939</v>
          </cell>
          <cell r="D266">
            <v>133008</v>
          </cell>
          <cell r="E266">
            <v>39387</v>
          </cell>
          <cell r="F266">
            <v>40482</v>
          </cell>
          <cell r="G266">
            <v>40482</v>
          </cell>
          <cell r="H266" t="str">
            <v>Under 5 yrs</v>
          </cell>
          <cell r="I266" t="str">
            <v>Under 5 yrs</v>
          </cell>
          <cell r="J266" t="b">
            <v>1</v>
          </cell>
          <cell r="K266" t="e">
            <v>#REF!</v>
          </cell>
          <cell r="L266">
            <v>0</v>
          </cell>
          <cell r="M266">
            <v>0</v>
          </cell>
        </row>
        <row r="267">
          <cell r="B267" t="str">
            <v>Poland</v>
          </cell>
          <cell r="C267">
            <v>7877</v>
          </cell>
          <cell r="D267">
            <v>355413</v>
          </cell>
          <cell r="E267">
            <v>39814</v>
          </cell>
          <cell r="F267">
            <v>42277</v>
          </cell>
          <cell r="G267">
            <v>42277</v>
          </cell>
          <cell r="H267" t="str">
            <v>5-10 yrs</v>
          </cell>
          <cell r="I267" t="str">
            <v>5-10 yrs</v>
          </cell>
          <cell r="J267" t="b">
            <v>1</v>
          </cell>
          <cell r="K267" t="e">
            <v>#REF!</v>
          </cell>
          <cell r="L267">
            <v>20</v>
          </cell>
          <cell r="M267">
            <v>20</v>
          </cell>
        </row>
        <row r="268">
          <cell r="B268" t="str">
            <v>Poland</v>
          </cell>
          <cell r="C268">
            <v>11153</v>
          </cell>
          <cell r="D268">
            <v>384240</v>
          </cell>
          <cell r="E268">
            <v>38412</v>
          </cell>
          <cell r="F268">
            <v>40603</v>
          </cell>
          <cell r="G268">
            <v>40603</v>
          </cell>
          <cell r="H268" t="str">
            <v>Under 5 yrs</v>
          </cell>
          <cell r="I268" t="str">
            <v>Under 5 yrs</v>
          </cell>
          <cell r="J268" t="b">
            <v>1</v>
          </cell>
          <cell r="K268" t="e">
            <v>#REF!</v>
          </cell>
          <cell r="L268">
            <v>1</v>
          </cell>
          <cell r="M268">
            <v>1</v>
          </cell>
        </row>
        <row r="269">
          <cell r="B269" t="str">
            <v>Poland</v>
          </cell>
          <cell r="C269">
            <v>0</v>
          </cell>
          <cell r="D269">
            <v>0</v>
          </cell>
          <cell r="E269"/>
          <cell r="F269">
            <v>0</v>
          </cell>
          <cell r="G269">
            <v>0</v>
          </cell>
          <cell r="H269">
            <v>0</v>
          </cell>
          <cell r="I269">
            <v>0</v>
          </cell>
          <cell r="J269" t="b">
            <v>0</v>
          </cell>
          <cell r="K269" t="e">
            <v>#REF!</v>
          </cell>
          <cell r="L269">
            <v>0</v>
          </cell>
          <cell r="M269">
            <v>0</v>
          </cell>
        </row>
        <row r="270">
          <cell r="B270" t="str">
            <v>Poland</v>
          </cell>
          <cell r="C270">
            <v>9600</v>
          </cell>
          <cell r="D270">
            <v>0</v>
          </cell>
          <cell r="E270">
            <v>40391</v>
          </cell>
          <cell r="F270">
            <v>42171</v>
          </cell>
          <cell r="G270">
            <v>42171</v>
          </cell>
          <cell r="H270" t="str">
            <v>Under 5 yrs</v>
          </cell>
          <cell r="I270" t="str">
            <v>Under 5 yrs</v>
          </cell>
          <cell r="J270" t="b">
            <v>1</v>
          </cell>
          <cell r="K270" t="e">
            <v>#REF!</v>
          </cell>
          <cell r="L270">
            <v>18</v>
          </cell>
          <cell r="M270">
            <v>18</v>
          </cell>
        </row>
        <row r="271">
          <cell r="B271" t="str">
            <v>Poland</v>
          </cell>
          <cell r="C271">
            <v>0</v>
          </cell>
          <cell r="D271">
            <v>0</v>
          </cell>
          <cell r="E271"/>
          <cell r="F271">
            <v>0</v>
          </cell>
          <cell r="G271">
            <v>0</v>
          </cell>
          <cell r="H271">
            <v>0</v>
          </cell>
          <cell r="I271">
            <v>0</v>
          </cell>
          <cell r="J271" t="b">
            <v>0</v>
          </cell>
          <cell r="K271" t="e">
            <v>#REF!</v>
          </cell>
          <cell r="L271">
            <v>0</v>
          </cell>
          <cell r="M271">
            <v>0</v>
          </cell>
        </row>
        <row r="272">
          <cell r="B272" t="str">
            <v>Poland</v>
          </cell>
          <cell r="C272">
            <v>0</v>
          </cell>
          <cell r="D272">
            <v>0</v>
          </cell>
          <cell r="E272"/>
          <cell r="F272">
            <v>0</v>
          </cell>
          <cell r="G272">
            <v>0</v>
          </cell>
          <cell r="H272">
            <v>0</v>
          </cell>
          <cell r="I272">
            <v>0</v>
          </cell>
          <cell r="J272" t="b">
            <v>0</v>
          </cell>
          <cell r="K272" t="e">
            <v>#REF!</v>
          </cell>
          <cell r="L272">
            <v>0</v>
          </cell>
          <cell r="M272">
            <v>0</v>
          </cell>
        </row>
        <row r="273">
          <cell r="B273" t="str">
            <v>Poland</v>
          </cell>
          <cell r="C273">
            <v>2988</v>
          </cell>
          <cell r="D273">
            <v>159420</v>
          </cell>
          <cell r="E273">
            <v>38991</v>
          </cell>
          <cell r="F273">
            <v>41214</v>
          </cell>
          <cell r="G273">
            <v>41214</v>
          </cell>
          <cell r="H273" t="str">
            <v>Under 5 yrs</v>
          </cell>
          <cell r="I273" t="str">
            <v>Under 5 yrs</v>
          </cell>
          <cell r="J273" t="b">
            <v>1</v>
          </cell>
          <cell r="K273" t="e">
            <v>#REF!</v>
          </cell>
          <cell r="L273">
            <v>8</v>
          </cell>
          <cell r="M273">
            <v>8</v>
          </cell>
        </row>
        <row r="274">
          <cell r="B274" t="str">
            <v>Poland</v>
          </cell>
          <cell r="C274">
            <v>3713</v>
          </cell>
          <cell r="D274">
            <v>0</v>
          </cell>
          <cell r="E274">
            <v>40299</v>
          </cell>
          <cell r="F274">
            <v>41394</v>
          </cell>
          <cell r="G274">
            <v>41394</v>
          </cell>
          <cell r="H274" t="str">
            <v>Under 5 yrs</v>
          </cell>
          <cell r="I274" t="str">
            <v>Under 5 yrs</v>
          </cell>
          <cell r="J274" t="b">
            <v>1</v>
          </cell>
          <cell r="K274" t="e">
            <v>#REF!</v>
          </cell>
          <cell r="L274">
            <v>10</v>
          </cell>
          <cell r="M274">
            <v>10</v>
          </cell>
        </row>
        <row r="275">
          <cell r="B275" t="str">
            <v>Poland</v>
          </cell>
          <cell r="C275">
            <v>1778</v>
          </cell>
          <cell r="D275">
            <v>75984</v>
          </cell>
          <cell r="E275">
            <v>39601</v>
          </cell>
          <cell r="F275">
            <v>40725</v>
          </cell>
          <cell r="G275">
            <v>40725</v>
          </cell>
          <cell r="H275" t="str">
            <v>Under 5 yrs</v>
          </cell>
          <cell r="I275" t="str">
            <v>Under 5 yrs</v>
          </cell>
          <cell r="J275" t="b">
            <v>1</v>
          </cell>
          <cell r="K275" t="e">
            <v>#REF!</v>
          </cell>
          <cell r="L275">
            <v>3</v>
          </cell>
          <cell r="M275">
            <v>3</v>
          </cell>
        </row>
        <row r="276">
          <cell r="B276" t="str">
            <v>Poland</v>
          </cell>
          <cell r="C276">
            <v>4979</v>
          </cell>
          <cell r="D276">
            <v>231970</v>
          </cell>
          <cell r="E276">
            <v>39417</v>
          </cell>
          <cell r="F276">
            <v>40512</v>
          </cell>
          <cell r="G276">
            <v>40512</v>
          </cell>
          <cell r="H276" t="str">
            <v>Under 5 yrs</v>
          </cell>
          <cell r="I276" t="str">
            <v>Under 5 yrs</v>
          </cell>
          <cell r="J276" t="b">
            <v>1</v>
          </cell>
          <cell r="K276" t="e">
            <v>#REF!</v>
          </cell>
          <cell r="L276">
            <v>0</v>
          </cell>
          <cell r="M276">
            <v>0</v>
          </cell>
        </row>
        <row r="277">
          <cell r="B277" t="str">
            <v>Poland</v>
          </cell>
          <cell r="C277">
            <v>0</v>
          </cell>
          <cell r="D277">
            <v>0</v>
          </cell>
          <cell r="E277"/>
          <cell r="F277">
            <v>0</v>
          </cell>
          <cell r="G277">
            <v>0</v>
          </cell>
          <cell r="H277">
            <v>0</v>
          </cell>
          <cell r="I277">
            <v>0</v>
          </cell>
          <cell r="J277" t="b">
            <v>0</v>
          </cell>
          <cell r="K277" t="e">
            <v>#REF!</v>
          </cell>
          <cell r="L277">
            <v>0</v>
          </cell>
          <cell r="M277">
            <v>0</v>
          </cell>
        </row>
        <row r="278">
          <cell r="B278" t="str">
            <v>Poland</v>
          </cell>
          <cell r="C278">
            <v>4591</v>
          </cell>
          <cell r="D278">
            <v>0</v>
          </cell>
          <cell r="E278"/>
          <cell r="F278">
            <v>0</v>
          </cell>
          <cell r="G278">
            <v>0</v>
          </cell>
          <cell r="H278">
            <v>0</v>
          </cell>
          <cell r="I278">
            <v>0</v>
          </cell>
          <cell r="J278" t="b">
            <v>0</v>
          </cell>
          <cell r="K278" t="e">
            <v>#REF!</v>
          </cell>
          <cell r="L278">
            <v>0</v>
          </cell>
          <cell r="M278">
            <v>0</v>
          </cell>
        </row>
        <row r="279">
          <cell r="B279" t="str">
            <v>Poland</v>
          </cell>
          <cell r="C279">
            <v>0</v>
          </cell>
          <cell r="D279">
            <v>78156</v>
          </cell>
          <cell r="E279">
            <v>39173</v>
          </cell>
          <cell r="F279">
            <v>40999</v>
          </cell>
          <cell r="G279">
            <v>40999</v>
          </cell>
          <cell r="H279" t="str">
            <v>Under 5 yrs</v>
          </cell>
          <cell r="I279" t="str">
            <v>Under 5 yrs</v>
          </cell>
          <cell r="J279" t="b">
            <v>1</v>
          </cell>
          <cell r="K279" t="e">
            <v>#REF!</v>
          </cell>
          <cell r="L279">
            <v>6</v>
          </cell>
          <cell r="M279">
            <v>6</v>
          </cell>
        </row>
        <row r="280">
          <cell r="B280" t="str">
            <v>Poland</v>
          </cell>
          <cell r="C280">
            <v>0</v>
          </cell>
          <cell r="D280">
            <v>0</v>
          </cell>
          <cell r="E280"/>
          <cell r="F280">
            <v>0</v>
          </cell>
          <cell r="G280">
            <v>0</v>
          </cell>
          <cell r="H280">
            <v>0</v>
          </cell>
          <cell r="I280">
            <v>0</v>
          </cell>
          <cell r="J280" t="b">
            <v>0</v>
          </cell>
          <cell r="K280" t="e">
            <v>#REF!</v>
          </cell>
          <cell r="L280">
            <v>0</v>
          </cell>
          <cell r="M280">
            <v>0</v>
          </cell>
        </row>
        <row r="281">
          <cell r="B281" t="str">
            <v>Poland</v>
          </cell>
          <cell r="C281">
            <v>0</v>
          </cell>
          <cell r="D281">
            <v>0</v>
          </cell>
          <cell r="E281"/>
          <cell r="F281">
            <v>0</v>
          </cell>
          <cell r="G281">
            <v>0</v>
          </cell>
          <cell r="H281">
            <v>0</v>
          </cell>
          <cell r="I281">
            <v>0</v>
          </cell>
          <cell r="J281" t="b">
            <v>0</v>
          </cell>
          <cell r="K281" t="e">
            <v>#REF!</v>
          </cell>
          <cell r="L281">
            <v>0</v>
          </cell>
          <cell r="M281">
            <v>0</v>
          </cell>
        </row>
        <row r="282">
          <cell r="B282" t="str">
            <v>Slovakia</v>
          </cell>
          <cell r="C282">
            <v>4335</v>
          </cell>
          <cell r="D282">
            <v>207035</v>
          </cell>
          <cell r="E282">
            <v>39763</v>
          </cell>
          <cell r="F282">
            <v>41588</v>
          </cell>
          <cell r="G282">
            <v>41588</v>
          </cell>
          <cell r="H282" t="str">
            <v>Under 5 yrs</v>
          </cell>
          <cell r="I282" t="str">
            <v>Under 5 yrs</v>
          </cell>
          <cell r="J282" t="b">
            <v>1</v>
          </cell>
          <cell r="K282" t="e">
            <v>#REF!</v>
          </cell>
          <cell r="L282">
            <v>12</v>
          </cell>
          <cell r="M282">
            <v>12</v>
          </cell>
        </row>
        <row r="283">
          <cell r="B283" t="str">
            <v>Slovakia</v>
          </cell>
          <cell r="C283">
            <v>0</v>
          </cell>
          <cell r="D283">
            <v>0</v>
          </cell>
          <cell r="E283"/>
          <cell r="F283">
            <v>0</v>
          </cell>
          <cell r="G283">
            <v>0</v>
          </cell>
          <cell r="H283">
            <v>0</v>
          </cell>
          <cell r="I283">
            <v>0</v>
          </cell>
          <cell r="J283" t="b">
            <v>0</v>
          </cell>
          <cell r="K283" t="e">
            <v>#REF!</v>
          </cell>
          <cell r="L283">
            <v>0</v>
          </cell>
          <cell r="M283">
            <v>0</v>
          </cell>
        </row>
        <row r="284">
          <cell r="B284" t="str">
            <v>Slovakia</v>
          </cell>
          <cell r="C284">
            <v>0</v>
          </cell>
          <cell r="D284">
            <v>0</v>
          </cell>
          <cell r="E284"/>
          <cell r="F284">
            <v>0</v>
          </cell>
          <cell r="G284">
            <v>0</v>
          </cell>
          <cell r="H284">
            <v>0</v>
          </cell>
          <cell r="I284">
            <v>0</v>
          </cell>
          <cell r="J284" t="b">
            <v>0</v>
          </cell>
          <cell r="K284" t="e">
            <v>#REF!</v>
          </cell>
          <cell r="L284">
            <v>0</v>
          </cell>
          <cell r="M284">
            <v>0</v>
          </cell>
        </row>
        <row r="285">
          <cell r="B285" t="str">
            <v>Spain</v>
          </cell>
          <cell r="C285">
            <v>0</v>
          </cell>
          <cell r="D285">
            <v>0</v>
          </cell>
          <cell r="E285"/>
          <cell r="F285">
            <v>0</v>
          </cell>
          <cell r="G285">
            <v>0</v>
          </cell>
          <cell r="H285">
            <v>0</v>
          </cell>
          <cell r="I285">
            <v>0</v>
          </cell>
          <cell r="J285" t="b">
            <v>0</v>
          </cell>
          <cell r="K285" t="e">
            <v>#REF!</v>
          </cell>
          <cell r="L285">
            <v>0</v>
          </cell>
          <cell r="M285">
            <v>0</v>
          </cell>
        </row>
        <row r="286">
          <cell r="B286" t="str">
            <v>Spain</v>
          </cell>
          <cell r="C286">
            <v>0</v>
          </cell>
          <cell r="D286">
            <v>0</v>
          </cell>
          <cell r="E286"/>
          <cell r="F286">
            <v>0</v>
          </cell>
          <cell r="G286">
            <v>0</v>
          </cell>
          <cell r="H286">
            <v>0</v>
          </cell>
          <cell r="I286">
            <v>0</v>
          </cell>
          <cell r="J286" t="b">
            <v>0</v>
          </cell>
          <cell r="K286" t="e">
            <v>#REF!</v>
          </cell>
          <cell r="L286">
            <v>0</v>
          </cell>
          <cell r="M286">
            <v>0</v>
          </cell>
        </row>
        <row r="287">
          <cell r="B287" t="str">
            <v>Spain</v>
          </cell>
          <cell r="C287">
            <v>0</v>
          </cell>
          <cell r="D287">
            <v>0</v>
          </cell>
          <cell r="E287"/>
          <cell r="F287">
            <v>0</v>
          </cell>
          <cell r="G287">
            <v>0</v>
          </cell>
          <cell r="H287">
            <v>0</v>
          </cell>
          <cell r="I287">
            <v>0</v>
          </cell>
          <cell r="J287" t="b">
            <v>0</v>
          </cell>
          <cell r="K287" t="e">
            <v>#REF!</v>
          </cell>
          <cell r="L287">
            <v>0</v>
          </cell>
          <cell r="M287">
            <v>0</v>
          </cell>
        </row>
        <row r="288">
          <cell r="B288" t="str">
            <v>Spain</v>
          </cell>
          <cell r="C288">
            <v>0</v>
          </cell>
          <cell r="D288">
            <v>0</v>
          </cell>
          <cell r="E288"/>
          <cell r="F288">
            <v>0</v>
          </cell>
          <cell r="G288">
            <v>0</v>
          </cell>
          <cell r="H288">
            <v>0</v>
          </cell>
          <cell r="I288">
            <v>0</v>
          </cell>
          <cell r="J288" t="b">
            <v>0</v>
          </cell>
          <cell r="K288" t="e">
            <v>#REF!</v>
          </cell>
          <cell r="L288">
            <v>0</v>
          </cell>
          <cell r="M288">
            <v>0</v>
          </cell>
        </row>
        <row r="289">
          <cell r="B289" t="str">
            <v>United Kingdom</v>
          </cell>
          <cell r="C289">
            <v>0</v>
          </cell>
          <cell r="D289">
            <v>0</v>
          </cell>
          <cell r="E289"/>
          <cell r="F289">
            <v>0</v>
          </cell>
          <cell r="G289">
            <v>0</v>
          </cell>
          <cell r="H289">
            <v>0</v>
          </cell>
          <cell r="I289">
            <v>0</v>
          </cell>
          <cell r="J289" t="b">
            <v>0</v>
          </cell>
          <cell r="K289" t="e">
            <v>#REF!</v>
          </cell>
          <cell r="L289">
            <v>0</v>
          </cell>
          <cell r="M289">
            <v>0</v>
          </cell>
        </row>
        <row r="290">
          <cell r="B290" t="str">
            <v>United Kingdom</v>
          </cell>
          <cell r="C290">
            <v>0</v>
          </cell>
          <cell r="D290">
            <v>0</v>
          </cell>
          <cell r="E290"/>
          <cell r="F290">
            <v>0</v>
          </cell>
          <cell r="G290">
            <v>0</v>
          </cell>
          <cell r="H290">
            <v>0</v>
          </cell>
          <cell r="I290">
            <v>0</v>
          </cell>
          <cell r="J290" t="b">
            <v>0</v>
          </cell>
          <cell r="K290" t="e">
            <v>#REF!</v>
          </cell>
          <cell r="L290">
            <v>0</v>
          </cell>
          <cell r="M290">
            <v>0</v>
          </cell>
        </row>
        <row r="291">
          <cell r="B291" t="str">
            <v>United Kingdom</v>
          </cell>
          <cell r="C291">
            <v>0</v>
          </cell>
          <cell r="D291">
            <v>0</v>
          </cell>
          <cell r="E291"/>
          <cell r="F291">
            <v>0</v>
          </cell>
          <cell r="G291">
            <v>0</v>
          </cell>
          <cell r="H291">
            <v>0</v>
          </cell>
          <cell r="I291">
            <v>0</v>
          </cell>
          <cell r="J291" t="b">
            <v>0</v>
          </cell>
          <cell r="K291" t="e">
            <v>#REF!</v>
          </cell>
          <cell r="L291">
            <v>0</v>
          </cell>
          <cell r="M291">
            <v>0</v>
          </cell>
        </row>
        <row r="292">
          <cell r="B292" t="str">
            <v>United Kingdom</v>
          </cell>
          <cell r="C292">
            <v>0</v>
          </cell>
          <cell r="D292">
            <v>0</v>
          </cell>
          <cell r="E292"/>
          <cell r="F292">
            <v>0</v>
          </cell>
          <cell r="G292">
            <v>0</v>
          </cell>
          <cell r="H292">
            <v>0</v>
          </cell>
          <cell r="I292">
            <v>0</v>
          </cell>
          <cell r="J292" t="b">
            <v>0</v>
          </cell>
          <cell r="K292" t="e">
            <v>#REF!</v>
          </cell>
          <cell r="L292">
            <v>0</v>
          </cell>
          <cell r="M292">
            <v>0</v>
          </cell>
        </row>
        <row r="293">
          <cell r="B293" t="str">
            <v>United Kingdom</v>
          </cell>
          <cell r="C293">
            <v>0</v>
          </cell>
          <cell r="D293">
            <v>0</v>
          </cell>
          <cell r="E293"/>
          <cell r="F293">
            <v>0</v>
          </cell>
          <cell r="G293">
            <v>0</v>
          </cell>
          <cell r="H293">
            <v>0</v>
          </cell>
          <cell r="I293">
            <v>0</v>
          </cell>
          <cell r="J293" t="b">
            <v>0</v>
          </cell>
          <cell r="K293" t="e">
            <v>#REF!</v>
          </cell>
          <cell r="L293">
            <v>0</v>
          </cell>
          <cell r="M293">
            <v>0</v>
          </cell>
        </row>
        <row r="294">
          <cell r="B294" t="str">
            <v>United Kingdom</v>
          </cell>
          <cell r="C294">
            <v>0</v>
          </cell>
          <cell r="D294">
            <v>0</v>
          </cell>
          <cell r="E294"/>
          <cell r="F294">
            <v>0</v>
          </cell>
          <cell r="G294">
            <v>0</v>
          </cell>
          <cell r="H294">
            <v>0</v>
          </cell>
          <cell r="I294">
            <v>0</v>
          </cell>
          <cell r="J294" t="b">
            <v>0</v>
          </cell>
          <cell r="K294" t="e">
            <v>#REF!</v>
          </cell>
          <cell r="L294">
            <v>0</v>
          </cell>
          <cell r="M294">
            <v>0</v>
          </cell>
        </row>
        <row r="295">
          <cell r="B295" t="str">
            <v>United Kingdom</v>
          </cell>
          <cell r="C295">
            <v>0</v>
          </cell>
          <cell r="D295">
            <v>0</v>
          </cell>
          <cell r="E295"/>
          <cell r="F295">
            <v>0</v>
          </cell>
          <cell r="G295">
            <v>0</v>
          </cell>
          <cell r="H295">
            <v>0</v>
          </cell>
          <cell r="I295">
            <v>0</v>
          </cell>
          <cell r="J295" t="b">
            <v>0</v>
          </cell>
          <cell r="K295" t="e">
            <v>#REF!</v>
          </cell>
          <cell r="L295">
            <v>0</v>
          </cell>
          <cell r="M295">
            <v>0</v>
          </cell>
        </row>
        <row r="296">
          <cell r="B296" t="str">
            <v>United Kingdom</v>
          </cell>
          <cell r="C296">
            <v>0</v>
          </cell>
          <cell r="D296">
            <v>0</v>
          </cell>
          <cell r="E296"/>
          <cell r="F296">
            <v>0</v>
          </cell>
          <cell r="G296">
            <v>0</v>
          </cell>
          <cell r="H296">
            <v>0</v>
          </cell>
          <cell r="I296">
            <v>0</v>
          </cell>
          <cell r="J296" t="b">
            <v>0</v>
          </cell>
          <cell r="K296" t="e">
            <v>#REF!</v>
          </cell>
          <cell r="L296">
            <v>0</v>
          </cell>
          <cell r="M296">
            <v>0</v>
          </cell>
        </row>
        <row r="297">
          <cell r="B297" t="str">
            <v>United Kingdom</v>
          </cell>
          <cell r="C297">
            <v>0</v>
          </cell>
          <cell r="D297">
            <v>0</v>
          </cell>
          <cell r="E297"/>
          <cell r="F297">
            <v>0</v>
          </cell>
          <cell r="G297">
            <v>0</v>
          </cell>
          <cell r="H297">
            <v>0</v>
          </cell>
          <cell r="I297">
            <v>0</v>
          </cell>
          <cell r="J297" t="b">
            <v>0</v>
          </cell>
          <cell r="K297" t="e">
            <v>#REF!</v>
          </cell>
          <cell r="L297">
            <v>0</v>
          </cell>
          <cell r="M297">
            <v>0</v>
          </cell>
        </row>
        <row r="298">
          <cell r="B298" t="str">
            <v>United Kingdom</v>
          </cell>
          <cell r="C298">
            <v>0</v>
          </cell>
          <cell r="D298">
            <v>0</v>
          </cell>
          <cell r="E298"/>
          <cell r="F298">
            <v>0</v>
          </cell>
          <cell r="G298">
            <v>0</v>
          </cell>
          <cell r="H298">
            <v>0</v>
          </cell>
          <cell r="I298">
            <v>0</v>
          </cell>
          <cell r="J298" t="b">
            <v>0</v>
          </cell>
          <cell r="K298" t="e">
            <v>#REF!</v>
          </cell>
          <cell r="L298">
            <v>0</v>
          </cell>
          <cell r="M298">
            <v>0</v>
          </cell>
        </row>
        <row r="299">
          <cell r="B299" t="str">
            <v>United Kingdom</v>
          </cell>
          <cell r="C299">
            <v>0</v>
          </cell>
          <cell r="D299">
            <v>0</v>
          </cell>
          <cell r="E299"/>
          <cell r="F299">
            <v>0</v>
          </cell>
          <cell r="G299">
            <v>0</v>
          </cell>
          <cell r="H299">
            <v>0</v>
          </cell>
          <cell r="I299">
            <v>0</v>
          </cell>
          <cell r="J299" t="b">
            <v>0</v>
          </cell>
          <cell r="K299" t="e">
            <v>#REF!</v>
          </cell>
          <cell r="L299">
            <v>0</v>
          </cell>
          <cell r="M299">
            <v>0</v>
          </cell>
        </row>
        <row r="300">
          <cell r="B300" t="str">
            <v>United Kingdom</v>
          </cell>
          <cell r="C300">
            <v>0</v>
          </cell>
          <cell r="D300">
            <v>0</v>
          </cell>
          <cell r="E300"/>
          <cell r="F300">
            <v>0</v>
          </cell>
          <cell r="G300">
            <v>0</v>
          </cell>
          <cell r="H300">
            <v>0</v>
          </cell>
          <cell r="I300">
            <v>0</v>
          </cell>
          <cell r="J300" t="b">
            <v>0</v>
          </cell>
          <cell r="K300" t="e">
            <v>#REF!</v>
          </cell>
          <cell r="L300">
            <v>0</v>
          </cell>
          <cell r="M300">
            <v>0</v>
          </cell>
        </row>
        <row r="301">
          <cell r="B301" t="str">
            <v>United Kingdom</v>
          </cell>
          <cell r="C301">
            <v>0</v>
          </cell>
          <cell r="D301">
            <v>0</v>
          </cell>
          <cell r="E301"/>
          <cell r="F301">
            <v>0</v>
          </cell>
          <cell r="G301">
            <v>0</v>
          </cell>
          <cell r="H301">
            <v>0</v>
          </cell>
          <cell r="I301">
            <v>0</v>
          </cell>
          <cell r="J301" t="b">
            <v>0</v>
          </cell>
          <cell r="K301" t="e">
            <v>#REF!</v>
          </cell>
          <cell r="L301">
            <v>0</v>
          </cell>
          <cell r="M301">
            <v>0</v>
          </cell>
        </row>
        <row r="302">
          <cell r="B302" t="str">
            <v>United Kingdom</v>
          </cell>
          <cell r="C302">
            <v>0</v>
          </cell>
          <cell r="D302">
            <v>0</v>
          </cell>
          <cell r="E302"/>
          <cell r="F302">
            <v>0</v>
          </cell>
          <cell r="G302">
            <v>0</v>
          </cell>
          <cell r="H302">
            <v>0</v>
          </cell>
          <cell r="I302">
            <v>0</v>
          </cell>
          <cell r="J302" t="b">
            <v>0</v>
          </cell>
          <cell r="K302" t="e">
            <v>#REF!</v>
          </cell>
          <cell r="L302">
            <v>0</v>
          </cell>
          <cell r="M302">
            <v>0</v>
          </cell>
        </row>
        <row r="303">
          <cell r="B303" t="str">
            <v>United Kingdom</v>
          </cell>
          <cell r="C303">
            <v>0</v>
          </cell>
          <cell r="D303">
            <v>0</v>
          </cell>
          <cell r="E303"/>
          <cell r="F303">
            <v>0</v>
          </cell>
          <cell r="G303">
            <v>0</v>
          </cell>
          <cell r="H303">
            <v>0</v>
          </cell>
          <cell r="I303">
            <v>0</v>
          </cell>
          <cell r="J303" t="b">
            <v>0</v>
          </cell>
          <cell r="K303" t="e">
            <v>#REF!</v>
          </cell>
          <cell r="L303">
            <v>0</v>
          </cell>
          <cell r="M303">
            <v>0</v>
          </cell>
        </row>
        <row r="304">
          <cell r="B304" t="str">
            <v>United Kingdom</v>
          </cell>
          <cell r="C304">
            <v>0</v>
          </cell>
          <cell r="D304">
            <v>0</v>
          </cell>
          <cell r="E304"/>
          <cell r="F304">
            <v>0</v>
          </cell>
          <cell r="G304">
            <v>0</v>
          </cell>
          <cell r="H304">
            <v>0</v>
          </cell>
          <cell r="I304">
            <v>0</v>
          </cell>
          <cell r="J304" t="b">
            <v>0</v>
          </cell>
          <cell r="K304" t="e">
            <v>#REF!</v>
          </cell>
          <cell r="L304">
            <v>0</v>
          </cell>
          <cell r="M304">
            <v>0</v>
          </cell>
        </row>
        <row r="305">
          <cell r="B305" t="str">
            <v>United Kingdom</v>
          </cell>
          <cell r="C305">
            <v>0</v>
          </cell>
          <cell r="D305">
            <v>0</v>
          </cell>
          <cell r="E305"/>
          <cell r="F305">
            <v>0</v>
          </cell>
          <cell r="G305">
            <v>0</v>
          </cell>
          <cell r="H305">
            <v>0</v>
          </cell>
          <cell r="I305">
            <v>0</v>
          </cell>
          <cell r="J305" t="b">
            <v>0</v>
          </cell>
          <cell r="K305" t="e">
            <v>#REF!</v>
          </cell>
          <cell r="L305">
            <v>0</v>
          </cell>
          <cell r="M305">
            <v>0</v>
          </cell>
        </row>
        <row r="306">
          <cell r="B306" t="str">
            <v>United Kingdom</v>
          </cell>
          <cell r="C306">
            <v>0</v>
          </cell>
          <cell r="D306">
            <v>0</v>
          </cell>
          <cell r="E306"/>
          <cell r="F306">
            <v>0</v>
          </cell>
          <cell r="G306">
            <v>0</v>
          </cell>
          <cell r="H306">
            <v>0</v>
          </cell>
          <cell r="I306">
            <v>0</v>
          </cell>
          <cell r="J306" t="b">
            <v>0</v>
          </cell>
          <cell r="K306" t="e">
            <v>#REF!</v>
          </cell>
          <cell r="L306">
            <v>0</v>
          </cell>
          <cell r="M306">
            <v>0</v>
          </cell>
        </row>
        <row r="307">
          <cell r="B307" t="str">
            <v>United Kingdom</v>
          </cell>
          <cell r="C307">
            <v>0</v>
          </cell>
          <cell r="D307">
            <v>0</v>
          </cell>
          <cell r="E307"/>
          <cell r="F307">
            <v>0</v>
          </cell>
          <cell r="G307">
            <v>0</v>
          </cell>
          <cell r="H307">
            <v>0</v>
          </cell>
          <cell r="I307">
            <v>0</v>
          </cell>
          <cell r="J307" t="b">
            <v>0</v>
          </cell>
          <cell r="K307" t="e">
            <v>#REF!</v>
          </cell>
          <cell r="L307">
            <v>0</v>
          </cell>
          <cell r="M307">
            <v>0</v>
          </cell>
        </row>
        <row r="309">
          <cell r="B309" t="str">
            <v>Belgium</v>
          </cell>
          <cell r="C309">
            <v>0</v>
          </cell>
          <cell r="D309">
            <v>0</v>
          </cell>
          <cell r="E309"/>
          <cell r="F309">
            <v>0</v>
          </cell>
          <cell r="G309">
            <v>0</v>
          </cell>
          <cell r="H309">
            <v>0</v>
          </cell>
          <cell r="I309">
            <v>0</v>
          </cell>
          <cell r="J309" t="b">
            <v>0</v>
          </cell>
          <cell r="K309" t="e">
            <v>#REF!</v>
          </cell>
          <cell r="L309">
            <v>0</v>
          </cell>
          <cell r="M309">
            <v>0</v>
          </cell>
        </row>
        <row r="310">
          <cell r="B310" t="str">
            <v>Belgium</v>
          </cell>
          <cell r="C310">
            <v>0</v>
          </cell>
          <cell r="D310">
            <v>0</v>
          </cell>
          <cell r="E310"/>
          <cell r="F310">
            <v>0</v>
          </cell>
          <cell r="G310">
            <v>0</v>
          </cell>
          <cell r="H310">
            <v>0</v>
          </cell>
          <cell r="I310">
            <v>0</v>
          </cell>
          <cell r="J310" t="b">
            <v>0</v>
          </cell>
          <cell r="K310" t="e">
            <v>#REF!</v>
          </cell>
          <cell r="L310">
            <v>0</v>
          </cell>
          <cell r="M310">
            <v>0</v>
          </cell>
        </row>
        <row r="311">
          <cell r="B311" t="str">
            <v>Czech Republic</v>
          </cell>
          <cell r="C311">
            <v>2712</v>
          </cell>
          <cell r="D311">
            <v>127584</v>
          </cell>
          <cell r="E311">
            <v>39722</v>
          </cell>
          <cell r="F311">
            <v>40817</v>
          </cell>
          <cell r="G311">
            <v>40817</v>
          </cell>
          <cell r="H311" t="str">
            <v>Under 5 yrs</v>
          </cell>
          <cell r="I311" t="str">
            <v>Under 5 yrs</v>
          </cell>
          <cell r="J311" t="b">
            <v>1</v>
          </cell>
          <cell r="K311" t="e">
            <v>#REF!</v>
          </cell>
          <cell r="L311">
            <v>4</v>
          </cell>
          <cell r="M311">
            <v>4</v>
          </cell>
        </row>
        <row r="312">
          <cell r="B312" t="str">
            <v>Czech Republic</v>
          </cell>
          <cell r="C312">
            <v>0</v>
          </cell>
          <cell r="D312">
            <v>0</v>
          </cell>
          <cell r="E312"/>
          <cell r="F312">
            <v>0</v>
          </cell>
          <cell r="G312">
            <v>0</v>
          </cell>
          <cell r="H312">
            <v>0</v>
          </cell>
          <cell r="I312">
            <v>0</v>
          </cell>
          <cell r="J312" t="b">
            <v>0</v>
          </cell>
          <cell r="K312" t="e">
            <v>#REF!</v>
          </cell>
          <cell r="L312">
            <v>0</v>
          </cell>
          <cell r="M312">
            <v>0</v>
          </cell>
        </row>
        <row r="313">
          <cell r="B313" t="str">
            <v>France</v>
          </cell>
          <cell r="C313">
            <v>6307</v>
          </cell>
          <cell r="D313">
            <v>233359</v>
          </cell>
          <cell r="E313">
            <v>40210</v>
          </cell>
          <cell r="F313">
            <v>43496</v>
          </cell>
          <cell r="G313">
            <v>41670</v>
          </cell>
          <cell r="H313" t="str">
            <v>Under 5 yrs</v>
          </cell>
          <cell r="I313" t="str">
            <v>5-10 yrs</v>
          </cell>
          <cell r="J313" t="b">
            <v>1</v>
          </cell>
          <cell r="K313" t="e">
            <v>#REF!</v>
          </cell>
          <cell r="L313">
            <v>13</v>
          </cell>
          <cell r="M313">
            <v>33</v>
          </cell>
        </row>
        <row r="314">
          <cell r="B314" t="str">
            <v>France</v>
          </cell>
          <cell r="C314">
            <v>0</v>
          </cell>
          <cell r="D314">
            <v>0</v>
          </cell>
          <cell r="E314"/>
          <cell r="F314">
            <v>0</v>
          </cell>
          <cell r="G314">
            <v>0</v>
          </cell>
          <cell r="H314">
            <v>0</v>
          </cell>
          <cell r="I314">
            <v>0</v>
          </cell>
          <cell r="J314" t="b">
            <v>0</v>
          </cell>
          <cell r="K314" t="e">
            <v>#REF!</v>
          </cell>
          <cell r="L314">
            <v>0</v>
          </cell>
          <cell r="M314">
            <v>0</v>
          </cell>
        </row>
        <row r="315">
          <cell r="B315" t="str">
            <v>France</v>
          </cell>
          <cell r="C315">
            <v>0</v>
          </cell>
          <cell r="D315">
            <v>0</v>
          </cell>
          <cell r="E315"/>
          <cell r="F315">
            <v>0</v>
          </cell>
          <cell r="G315">
            <v>0</v>
          </cell>
          <cell r="H315">
            <v>0</v>
          </cell>
          <cell r="I315">
            <v>0</v>
          </cell>
          <cell r="J315" t="b">
            <v>0</v>
          </cell>
          <cell r="K315" t="e">
            <v>#REF!</v>
          </cell>
          <cell r="L315">
            <v>0</v>
          </cell>
          <cell r="M315">
            <v>0</v>
          </cell>
        </row>
        <row r="316">
          <cell r="B316" t="str">
            <v>France</v>
          </cell>
          <cell r="C316">
            <v>0</v>
          </cell>
          <cell r="D316">
            <v>0</v>
          </cell>
          <cell r="E316"/>
          <cell r="F316">
            <v>0</v>
          </cell>
          <cell r="G316">
            <v>0</v>
          </cell>
          <cell r="H316">
            <v>0</v>
          </cell>
          <cell r="I316">
            <v>0</v>
          </cell>
          <cell r="J316" t="b">
            <v>0</v>
          </cell>
          <cell r="K316" t="e">
            <v>#REF!</v>
          </cell>
          <cell r="L316">
            <v>0</v>
          </cell>
          <cell r="M316">
            <v>0</v>
          </cell>
        </row>
        <row r="317">
          <cell r="B317" t="str">
            <v>France</v>
          </cell>
          <cell r="C317">
            <v>0</v>
          </cell>
          <cell r="D317">
            <v>0</v>
          </cell>
          <cell r="E317"/>
          <cell r="F317">
            <v>0</v>
          </cell>
          <cell r="G317">
            <v>0</v>
          </cell>
          <cell r="H317">
            <v>0</v>
          </cell>
          <cell r="I317">
            <v>0</v>
          </cell>
          <cell r="J317" t="b">
            <v>0</v>
          </cell>
          <cell r="K317" t="e">
            <v>#REF!</v>
          </cell>
          <cell r="L317">
            <v>0</v>
          </cell>
          <cell r="M317">
            <v>0</v>
          </cell>
        </row>
        <row r="318">
          <cell r="B318" t="str">
            <v>France</v>
          </cell>
          <cell r="C318">
            <v>0</v>
          </cell>
          <cell r="D318">
            <v>0</v>
          </cell>
          <cell r="E318"/>
          <cell r="F318">
            <v>0</v>
          </cell>
          <cell r="G318">
            <v>0</v>
          </cell>
          <cell r="H318">
            <v>0</v>
          </cell>
          <cell r="I318">
            <v>0</v>
          </cell>
          <cell r="J318" t="b">
            <v>0</v>
          </cell>
          <cell r="K318" t="e">
            <v>#REF!</v>
          </cell>
          <cell r="L318">
            <v>0</v>
          </cell>
          <cell r="M318">
            <v>0</v>
          </cell>
        </row>
        <row r="319">
          <cell r="B319" t="str">
            <v>Germany</v>
          </cell>
          <cell r="C319">
            <v>0</v>
          </cell>
          <cell r="D319">
            <v>0</v>
          </cell>
          <cell r="E319"/>
          <cell r="F319">
            <v>0</v>
          </cell>
          <cell r="G319">
            <v>0</v>
          </cell>
          <cell r="H319">
            <v>0</v>
          </cell>
          <cell r="I319">
            <v>0</v>
          </cell>
          <cell r="J319" t="b">
            <v>0</v>
          </cell>
          <cell r="K319" t="e">
            <v>#REF!</v>
          </cell>
          <cell r="L319">
            <v>0</v>
          </cell>
          <cell r="M319">
            <v>0</v>
          </cell>
        </row>
        <row r="320">
          <cell r="B320" t="str">
            <v>Germany</v>
          </cell>
          <cell r="C320">
            <v>0</v>
          </cell>
          <cell r="D320">
            <v>0</v>
          </cell>
          <cell r="E320"/>
          <cell r="F320">
            <v>0</v>
          </cell>
          <cell r="G320">
            <v>0</v>
          </cell>
          <cell r="H320">
            <v>0</v>
          </cell>
          <cell r="I320">
            <v>0</v>
          </cell>
          <cell r="J320" t="b">
            <v>0</v>
          </cell>
          <cell r="K320" t="e">
            <v>#REF!</v>
          </cell>
          <cell r="L320">
            <v>0</v>
          </cell>
          <cell r="M320">
            <v>0</v>
          </cell>
        </row>
        <row r="321">
          <cell r="B321" t="str">
            <v>Germany</v>
          </cell>
          <cell r="C321">
            <v>0</v>
          </cell>
          <cell r="D321">
            <v>0</v>
          </cell>
          <cell r="E321"/>
          <cell r="F321">
            <v>0</v>
          </cell>
          <cell r="G321">
            <v>0</v>
          </cell>
          <cell r="H321">
            <v>0</v>
          </cell>
          <cell r="I321">
            <v>0</v>
          </cell>
          <cell r="J321" t="b">
            <v>0</v>
          </cell>
          <cell r="K321" t="e">
            <v>#REF!</v>
          </cell>
          <cell r="L321">
            <v>0</v>
          </cell>
          <cell r="M321">
            <v>0</v>
          </cell>
        </row>
        <row r="322">
          <cell r="B322" t="str">
            <v>Germany</v>
          </cell>
          <cell r="C322">
            <v>0</v>
          </cell>
          <cell r="D322">
            <v>0</v>
          </cell>
          <cell r="E322"/>
          <cell r="F322">
            <v>0</v>
          </cell>
          <cell r="G322">
            <v>0</v>
          </cell>
          <cell r="H322">
            <v>0</v>
          </cell>
          <cell r="I322">
            <v>0</v>
          </cell>
          <cell r="J322" t="b">
            <v>0</v>
          </cell>
          <cell r="K322" t="e">
            <v>#REF!</v>
          </cell>
          <cell r="L322">
            <v>0</v>
          </cell>
          <cell r="M322">
            <v>0</v>
          </cell>
        </row>
        <row r="323">
          <cell r="B323" t="str">
            <v>Germany</v>
          </cell>
          <cell r="C323">
            <v>0</v>
          </cell>
          <cell r="D323">
            <v>0</v>
          </cell>
          <cell r="E323"/>
          <cell r="F323">
            <v>0</v>
          </cell>
          <cell r="G323">
            <v>0</v>
          </cell>
          <cell r="H323">
            <v>0</v>
          </cell>
          <cell r="I323">
            <v>0</v>
          </cell>
          <cell r="J323" t="b">
            <v>0</v>
          </cell>
          <cell r="K323" t="e">
            <v>#REF!</v>
          </cell>
          <cell r="L323">
            <v>0</v>
          </cell>
          <cell r="M323">
            <v>0</v>
          </cell>
        </row>
        <row r="324">
          <cell r="B324" t="str">
            <v>Germany</v>
          </cell>
          <cell r="C324">
            <v>0</v>
          </cell>
          <cell r="D324">
            <v>0</v>
          </cell>
          <cell r="E324"/>
          <cell r="F324">
            <v>0</v>
          </cell>
          <cell r="G324">
            <v>0</v>
          </cell>
          <cell r="H324">
            <v>0</v>
          </cell>
          <cell r="I324">
            <v>0</v>
          </cell>
          <cell r="J324" t="b">
            <v>0</v>
          </cell>
          <cell r="K324" t="e">
            <v>#REF!</v>
          </cell>
          <cell r="L324">
            <v>0</v>
          </cell>
          <cell r="M324">
            <v>0</v>
          </cell>
        </row>
        <row r="325">
          <cell r="B325" t="str">
            <v>Germany</v>
          </cell>
          <cell r="C325">
            <v>0</v>
          </cell>
          <cell r="D325">
            <v>0</v>
          </cell>
          <cell r="E325"/>
          <cell r="F325">
            <v>0</v>
          </cell>
          <cell r="G325">
            <v>0</v>
          </cell>
          <cell r="H325">
            <v>0</v>
          </cell>
          <cell r="I325">
            <v>0</v>
          </cell>
          <cell r="J325" t="b">
            <v>0</v>
          </cell>
          <cell r="K325" t="e">
            <v>#REF!</v>
          </cell>
          <cell r="L325">
            <v>0</v>
          </cell>
          <cell r="M325">
            <v>0</v>
          </cell>
        </row>
        <row r="326">
          <cell r="B326" t="str">
            <v>Germany</v>
          </cell>
          <cell r="C326">
            <v>0</v>
          </cell>
          <cell r="D326">
            <v>0</v>
          </cell>
          <cell r="E326"/>
          <cell r="F326">
            <v>0</v>
          </cell>
          <cell r="G326">
            <v>0</v>
          </cell>
          <cell r="H326">
            <v>0</v>
          </cell>
          <cell r="I326">
            <v>0</v>
          </cell>
          <cell r="J326" t="b">
            <v>0</v>
          </cell>
          <cell r="K326" t="e">
            <v>#REF!</v>
          </cell>
          <cell r="L326">
            <v>0</v>
          </cell>
          <cell r="M326">
            <v>0</v>
          </cell>
        </row>
        <row r="327">
          <cell r="B327" t="str">
            <v>Germany</v>
          </cell>
          <cell r="C327">
            <v>0</v>
          </cell>
          <cell r="D327">
            <v>0</v>
          </cell>
          <cell r="E327"/>
          <cell r="F327">
            <v>0</v>
          </cell>
          <cell r="G327">
            <v>0</v>
          </cell>
          <cell r="H327">
            <v>0</v>
          </cell>
          <cell r="I327">
            <v>0</v>
          </cell>
          <cell r="J327" t="b">
            <v>0</v>
          </cell>
          <cell r="K327" t="e">
            <v>#REF!</v>
          </cell>
          <cell r="L327">
            <v>0</v>
          </cell>
          <cell r="M327">
            <v>0</v>
          </cell>
        </row>
        <row r="328">
          <cell r="B328" t="str">
            <v>Germany</v>
          </cell>
          <cell r="C328">
            <v>0</v>
          </cell>
          <cell r="D328">
            <v>0</v>
          </cell>
          <cell r="E328"/>
          <cell r="F328">
            <v>0</v>
          </cell>
          <cell r="G328">
            <v>0</v>
          </cell>
          <cell r="H328">
            <v>0</v>
          </cell>
          <cell r="I328">
            <v>0</v>
          </cell>
          <cell r="J328" t="b">
            <v>0</v>
          </cell>
          <cell r="K328" t="e">
            <v>#REF!</v>
          </cell>
          <cell r="L328">
            <v>0</v>
          </cell>
          <cell r="M328">
            <v>0</v>
          </cell>
        </row>
        <row r="329">
          <cell r="B329" t="str">
            <v>Germany</v>
          </cell>
          <cell r="C329">
            <v>0</v>
          </cell>
          <cell r="D329">
            <v>0</v>
          </cell>
          <cell r="E329"/>
          <cell r="F329">
            <v>0</v>
          </cell>
          <cell r="G329">
            <v>0</v>
          </cell>
          <cell r="H329">
            <v>0</v>
          </cell>
          <cell r="I329">
            <v>0</v>
          </cell>
          <cell r="J329" t="b">
            <v>0</v>
          </cell>
          <cell r="K329" t="e">
            <v>#REF!</v>
          </cell>
          <cell r="L329">
            <v>0</v>
          </cell>
          <cell r="M329">
            <v>0</v>
          </cell>
        </row>
        <row r="330">
          <cell r="B330" t="str">
            <v>Germany</v>
          </cell>
          <cell r="C330">
            <v>0</v>
          </cell>
          <cell r="D330">
            <v>0</v>
          </cell>
          <cell r="E330"/>
          <cell r="F330">
            <v>0</v>
          </cell>
          <cell r="G330">
            <v>0</v>
          </cell>
          <cell r="H330">
            <v>0</v>
          </cell>
          <cell r="I330">
            <v>0</v>
          </cell>
          <cell r="J330" t="b">
            <v>0</v>
          </cell>
          <cell r="K330" t="e">
            <v>#REF!</v>
          </cell>
          <cell r="L330">
            <v>0</v>
          </cell>
          <cell r="M330">
            <v>0</v>
          </cell>
        </row>
        <row r="331">
          <cell r="B331" t="str">
            <v>Germany</v>
          </cell>
          <cell r="C331">
            <v>247.5</v>
          </cell>
          <cell r="D331">
            <v>11845</v>
          </cell>
          <cell r="E331">
            <v>39749</v>
          </cell>
          <cell r="F331">
            <v>40843</v>
          </cell>
          <cell r="G331">
            <v>40843</v>
          </cell>
          <cell r="H331" t="str">
            <v>Under 5 yrs</v>
          </cell>
          <cell r="I331" t="str">
            <v>Under 5 yrs</v>
          </cell>
          <cell r="J331" t="b">
            <v>1</v>
          </cell>
          <cell r="K331" t="e">
            <v>#REF!</v>
          </cell>
          <cell r="L331">
            <v>4</v>
          </cell>
          <cell r="M331">
            <v>4</v>
          </cell>
        </row>
        <row r="332">
          <cell r="B332" t="str">
            <v>Germany</v>
          </cell>
          <cell r="C332">
            <v>574.13</v>
          </cell>
          <cell r="D332">
            <v>0</v>
          </cell>
          <cell r="E332">
            <v>0</v>
          </cell>
          <cell r="F332">
            <v>0</v>
          </cell>
          <cell r="G332">
            <v>0</v>
          </cell>
          <cell r="H332">
            <v>0</v>
          </cell>
          <cell r="I332">
            <v>0</v>
          </cell>
          <cell r="J332" t="b">
            <v>0</v>
          </cell>
          <cell r="K332" t="e">
            <v>#REF!</v>
          </cell>
          <cell r="L332">
            <v>0</v>
          </cell>
          <cell r="M332">
            <v>0</v>
          </cell>
        </row>
        <row r="333">
          <cell r="B333" t="str">
            <v>Germany</v>
          </cell>
          <cell r="C333">
            <v>0</v>
          </cell>
          <cell r="D333">
            <v>0</v>
          </cell>
          <cell r="E333"/>
          <cell r="F333">
            <v>0</v>
          </cell>
          <cell r="G333">
            <v>0</v>
          </cell>
          <cell r="H333">
            <v>0</v>
          </cell>
          <cell r="I333">
            <v>0</v>
          </cell>
          <cell r="J333" t="b">
            <v>0</v>
          </cell>
          <cell r="K333" t="e">
            <v>#REF!</v>
          </cell>
          <cell r="L333">
            <v>0</v>
          </cell>
          <cell r="M333">
            <v>0</v>
          </cell>
        </row>
        <row r="334">
          <cell r="B334" t="str">
            <v>Germany</v>
          </cell>
          <cell r="C334">
            <v>0</v>
          </cell>
          <cell r="D334">
            <v>0</v>
          </cell>
          <cell r="E334"/>
          <cell r="F334">
            <v>0</v>
          </cell>
          <cell r="G334">
            <v>0</v>
          </cell>
          <cell r="H334">
            <v>0</v>
          </cell>
          <cell r="I334">
            <v>0</v>
          </cell>
          <cell r="J334" t="b">
            <v>0</v>
          </cell>
          <cell r="K334" t="e">
            <v>#REF!</v>
          </cell>
          <cell r="L334">
            <v>0</v>
          </cell>
          <cell r="M334">
            <v>0</v>
          </cell>
        </row>
        <row r="335">
          <cell r="B335" t="str">
            <v>Germany</v>
          </cell>
          <cell r="C335">
            <v>0</v>
          </cell>
          <cell r="D335">
            <v>0</v>
          </cell>
          <cell r="E335"/>
          <cell r="F335">
            <v>0</v>
          </cell>
          <cell r="G335">
            <v>0</v>
          </cell>
          <cell r="H335">
            <v>0</v>
          </cell>
          <cell r="I335">
            <v>0</v>
          </cell>
          <cell r="J335" t="b">
            <v>0</v>
          </cell>
          <cell r="K335" t="e">
            <v>#REF!</v>
          </cell>
          <cell r="L335">
            <v>0</v>
          </cell>
          <cell r="M335">
            <v>0</v>
          </cell>
        </row>
        <row r="336">
          <cell r="B336" t="str">
            <v>Hungary</v>
          </cell>
          <cell r="C336">
            <v>52</v>
          </cell>
          <cell r="D336">
            <v>3042</v>
          </cell>
          <cell r="E336">
            <v>40148</v>
          </cell>
          <cell r="F336">
            <v>40512</v>
          </cell>
          <cell r="G336">
            <v>40512</v>
          </cell>
          <cell r="H336" t="str">
            <v>Under 5 yrs</v>
          </cell>
          <cell r="I336" t="str">
            <v>Under 5 yrs</v>
          </cell>
          <cell r="J336" t="b">
            <v>1</v>
          </cell>
          <cell r="K336" t="e">
            <v>#REF!</v>
          </cell>
          <cell r="L336">
            <v>0</v>
          </cell>
          <cell r="M336">
            <v>0</v>
          </cell>
        </row>
        <row r="337">
          <cell r="B337" t="str">
            <v>Hungary</v>
          </cell>
          <cell r="C337">
            <v>0</v>
          </cell>
          <cell r="D337">
            <v>0</v>
          </cell>
          <cell r="E337"/>
          <cell r="F337">
            <v>0</v>
          </cell>
          <cell r="G337">
            <v>0</v>
          </cell>
          <cell r="H337">
            <v>0</v>
          </cell>
          <cell r="I337">
            <v>0</v>
          </cell>
          <cell r="J337" t="b">
            <v>0</v>
          </cell>
          <cell r="K337" t="e">
            <v>#REF!</v>
          </cell>
          <cell r="L337">
            <v>0</v>
          </cell>
          <cell r="M337">
            <v>0</v>
          </cell>
        </row>
        <row r="338">
          <cell r="B338" t="str">
            <v>Hungary</v>
          </cell>
          <cell r="C338">
            <v>0</v>
          </cell>
          <cell r="D338">
            <v>0</v>
          </cell>
          <cell r="E338"/>
          <cell r="F338">
            <v>0</v>
          </cell>
          <cell r="G338">
            <v>0</v>
          </cell>
          <cell r="H338">
            <v>0</v>
          </cell>
          <cell r="I338">
            <v>0</v>
          </cell>
          <cell r="J338" t="b">
            <v>0</v>
          </cell>
          <cell r="K338" t="e">
            <v>#REF!</v>
          </cell>
          <cell r="L338">
            <v>0</v>
          </cell>
          <cell r="M338">
            <v>0</v>
          </cell>
        </row>
        <row r="339">
          <cell r="B339" t="str">
            <v>Hungary</v>
          </cell>
          <cell r="C339" t="e">
            <v>#REF!</v>
          </cell>
          <cell r="D339" t="e">
            <v>#REF!</v>
          </cell>
          <cell r="E339" t="e">
            <v>#REF!</v>
          </cell>
          <cell r="F339" t="e">
            <v>#REF!</v>
          </cell>
          <cell r="G339" t="e">
            <v>#REF!</v>
          </cell>
          <cell r="H339">
            <v>0</v>
          </cell>
          <cell r="I339">
            <v>0</v>
          </cell>
          <cell r="J339" t="e">
            <v>#REF!</v>
          </cell>
          <cell r="K339" t="e">
            <v>#REF!</v>
          </cell>
          <cell r="L339" t="e">
            <v>#REF!</v>
          </cell>
          <cell r="M339" t="e">
            <v>#REF!</v>
          </cell>
        </row>
        <row r="340">
          <cell r="B340" t="str">
            <v>Hungary</v>
          </cell>
          <cell r="C340">
            <v>0</v>
          </cell>
          <cell r="D340">
            <v>0</v>
          </cell>
          <cell r="E340"/>
          <cell r="F340">
            <v>0</v>
          </cell>
          <cell r="G340">
            <v>0</v>
          </cell>
          <cell r="H340">
            <v>0</v>
          </cell>
          <cell r="I340">
            <v>0</v>
          </cell>
          <cell r="J340" t="b">
            <v>0</v>
          </cell>
          <cell r="K340" t="e">
            <v>#REF!</v>
          </cell>
          <cell r="L340">
            <v>0</v>
          </cell>
          <cell r="M340">
            <v>0</v>
          </cell>
        </row>
        <row r="341">
          <cell r="B341" t="str">
            <v>Hungary</v>
          </cell>
          <cell r="C341">
            <v>0</v>
          </cell>
          <cell r="D341">
            <v>0</v>
          </cell>
          <cell r="E341"/>
          <cell r="F341">
            <v>0</v>
          </cell>
          <cell r="G341">
            <v>0</v>
          </cell>
          <cell r="H341">
            <v>0</v>
          </cell>
          <cell r="I341">
            <v>0</v>
          </cell>
          <cell r="J341" t="b">
            <v>0</v>
          </cell>
          <cell r="K341" t="e">
            <v>#REF!</v>
          </cell>
          <cell r="L341">
            <v>0</v>
          </cell>
          <cell r="M341">
            <v>0</v>
          </cell>
        </row>
        <row r="342">
          <cell r="B342" t="str">
            <v>Italy</v>
          </cell>
          <cell r="C342">
            <v>0</v>
          </cell>
          <cell r="D342">
            <v>0</v>
          </cell>
          <cell r="E342"/>
          <cell r="F342">
            <v>0</v>
          </cell>
          <cell r="G342">
            <v>0</v>
          </cell>
          <cell r="H342">
            <v>0</v>
          </cell>
          <cell r="I342">
            <v>0</v>
          </cell>
          <cell r="J342" t="b">
            <v>0</v>
          </cell>
          <cell r="K342" t="e">
            <v>#REF!</v>
          </cell>
          <cell r="L342">
            <v>0</v>
          </cell>
          <cell r="M342">
            <v>0</v>
          </cell>
        </row>
        <row r="343">
          <cell r="B343" t="str">
            <v>Italy</v>
          </cell>
          <cell r="C343">
            <v>0</v>
          </cell>
          <cell r="D343">
            <v>0</v>
          </cell>
          <cell r="E343"/>
          <cell r="F343">
            <v>0</v>
          </cell>
          <cell r="G343">
            <v>0</v>
          </cell>
          <cell r="H343">
            <v>0</v>
          </cell>
          <cell r="I343">
            <v>0</v>
          </cell>
          <cell r="J343" t="b">
            <v>0</v>
          </cell>
          <cell r="K343" t="e">
            <v>#REF!</v>
          </cell>
          <cell r="L343">
            <v>0</v>
          </cell>
          <cell r="M343">
            <v>0</v>
          </cell>
        </row>
        <row r="344">
          <cell r="B344" t="str">
            <v>Italy</v>
          </cell>
          <cell r="C344">
            <v>0</v>
          </cell>
          <cell r="D344">
            <v>0</v>
          </cell>
          <cell r="E344"/>
          <cell r="F344">
            <v>0</v>
          </cell>
          <cell r="G344">
            <v>0</v>
          </cell>
          <cell r="H344">
            <v>0</v>
          </cell>
          <cell r="I344">
            <v>0</v>
          </cell>
          <cell r="J344" t="b">
            <v>0</v>
          </cell>
          <cell r="K344" t="e">
            <v>#REF!</v>
          </cell>
          <cell r="L344">
            <v>0</v>
          </cell>
          <cell r="M344">
            <v>0</v>
          </cell>
        </row>
        <row r="345">
          <cell r="B345" t="str">
            <v>Netherlands</v>
          </cell>
          <cell r="C345">
            <v>0</v>
          </cell>
          <cell r="D345">
            <v>0</v>
          </cell>
          <cell r="E345"/>
          <cell r="F345">
            <v>0</v>
          </cell>
          <cell r="G345">
            <v>0</v>
          </cell>
          <cell r="H345">
            <v>0</v>
          </cell>
          <cell r="I345">
            <v>0</v>
          </cell>
          <cell r="J345" t="b">
            <v>0</v>
          </cell>
          <cell r="K345" t="e">
            <v>#REF!</v>
          </cell>
          <cell r="L345">
            <v>0</v>
          </cell>
          <cell r="M345">
            <v>0</v>
          </cell>
        </row>
        <row r="346">
          <cell r="B346" t="str">
            <v>Netherlands</v>
          </cell>
          <cell r="C346">
            <v>0</v>
          </cell>
          <cell r="D346">
            <v>0</v>
          </cell>
          <cell r="E346"/>
          <cell r="F346">
            <v>0</v>
          </cell>
          <cell r="G346">
            <v>0</v>
          </cell>
          <cell r="H346">
            <v>0</v>
          </cell>
          <cell r="I346">
            <v>0</v>
          </cell>
          <cell r="J346" t="b">
            <v>0</v>
          </cell>
          <cell r="K346" t="e">
            <v>#REF!</v>
          </cell>
          <cell r="L346">
            <v>0</v>
          </cell>
          <cell r="M346">
            <v>0</v>
          </cell>
        </row>
        <row r="347">
          <cell r="B347" t="str">
            <v>Poland</v>
          </cell>
          <cell r="C347">
            <v>6716</v>
          </cell>
          <cell r="D347">
            <v>20148</v>
          </cell>
          <cell r="E347">
            <v>38565</v>
          </cell>
          <cell r="F347">
            <v>44043</v>
          </cell>
          <cell r="G347">
            <v>44043</v>
          </cell>
          <cell r="H347" t="str">
            <v>5-10 yrs</v>
          </cell>
          <cell r="I347" t="str">
            <v>5-10 yrs</v>
          </cell>
          <cell r="J347" t="b">
            <v>1</v>
          </cell>
          <cell r="K347" t="e">
            <v>#REF!</v>
          </cell>
          <cell r="L347">
            <v>39</v>
          </cell>
          <cell r="M347">
            <v>39</v>
          </cell>
        </row>
        <row r="348">
          <cell r="B348" t="str">
            <v>Poland</v>
          </cell>
          <cell r="C348">
            <v>0</v>
          </cell>
          <cell r="D348">
            <v>0</v>
          </cell>
          <cell r="E348"/>
          <cell r="F348">
            <v>0</v>
          </cell>
          <cell r="G348">
            <v>0</v>
          </cell>
          <cell r="H348">
            <v>0</v>
          </cell>
          <cell r="I348">
            <v>0</v>
          </cell>
          <cell r="J348" t="b">
            <v>0</v>
          </cell>
          <cell r="K348" t="e">
            <v>#REF!</v>
          </cell>
          <cell r="L348">
            <v>0</v>
          </cell>
          <cell r="M348">
            <v>0</v>
          </cell>
        </row>
        <row r="349">
          <cell r="B349" t="str">
            <v>Poland</v>
          </cell>
          <cell r="C349">
            <v>1667</v>
          </cell>
          <cell r="D349">
            <v>0</v>
          </cell>
          <cell r="E349"/>
          <cell r="F349">
            <v>0</v>
          </cell>
          <cell r="G349">
            <v>0</v>
          </cell>
          <cell r="H349">
            <v>0</v>
          </cell>
          <cell r="I349">
            <v>0</v>
          </cell>
          <cell r="J349" t="b">
            <v>0</v>
          </cell>
          <cell r="K349" t="e">
            <v>#REF!</v>
          </cell>
          <cell r="L349">
            <v>0</v>
          </cell>
          <cell r="M349">
            <v>0</v>
          </cell>
        </row>
        <row r="350">
          <cell r="B350" t="str">
            <v>Poland</v>
          </cell>
          <cell r="C350">
            <v>3429</v>
          </cell>
          <cell r="D350">
            <v>179440</v>
          </cell>
          <cell r="E350">
            <v>39493</v>
          </cell>
          <cell r="F350">
            <v>40681</v>
          </cell>
          <cell r="G350">
            <v>40681</v>
          </cell>
          <cell r="H350" t="str">
            <v>Under 5 yrs</v>
          </cell>
          <cell r="I350" t="str">
            <v>Under 5 yrs</v>
          </cell>
          <cell r="J350" t="b">
            <v>1</v>
          </cell>
          <cell r="K350" t="e">
            <v>#REF!</v>
          </cell>
          <cell r="L350">
            <v>2</v>
          </cell>
          <cell r="M350">
            <v>2</v>
          </cell>
        </row>
        <row r="351">
          <cell r="B351" t="str">
            <v>Poland</v>
          </cell>
          <cell r="C351">
            <v>0</v>
          </cell>
          <cell r="D351">
            <v>0</v>
          </cell>
          <cell r="E351"/>
          <cell r="F351">
            <v>0</v>
          </cell>
          <cell r="G351">
            <v>0</v>
          </cell>
          <cell r="H351">
            <v>0</v>
          </cell>
          <cell r="I351">
            <v>0</v>
          </cell>
          <cell r="J351" t="b">
            <v>0</v>
          </cell>
          <cell r="K351" t="e">
            <v>#REF!</v>
          </cell>
          <cell r="L351">
            <v>0</v>
          </cell>
          <cell r="M351">
            <v>0</v>
          </cell>
        </row>
        <row r="352">
          <cell r="B352" t="str">
            <v>Poland</v>
          </cell>
          <cell r="C352">
            <v>0</v>
          </cell>
          <cell r="D352">
            <v>0</v>
          </cell>
          <cell r="E352"/>
          <cell r="F352">
            <v>0</v>
          </cell>
          <cell r="G352">
            <v>0</v>
          </cell>
          <cell r="H352">
            <v>0</v>
          </cell>
          <cell r="I352">
            <v>0</v>
          </cell>
          <cell r="J352" t="b">
            <v>0</v>
          </cell>
          <cell r="K352" t="e">
            <v>#REF!</v>
          </cell>
          <cell r="L352">
            <v>0</v>
          </cell>
          <cell r="M352">
            <v>0</v>
          </cell>
        </row>
        <row r="353">
          <cell r="B353" t="str">
            <v>Poland</v>
          </cell>
          <cell r="C353">
            <v>4057</v>
          </cell>
          <cell r="D353">
            <v>173079.6</v>
          </cell>
          <cell r="E353">
            <v>39022</v>
          </cell>
          <cell r="F353">
            <v>41213</v>
          </cell>
          <cell r="G353">
            <v>41213</v>
          </cell>
          <cell r="H353" t="str">
            <v>Under 5 yrs</v>
          </cell>
          <cell r="I353" t="str">
            <v>Under 5 yrs</v>
          </cell>
          <cell r="J353" t="b">
            <v>1</v>
          </cell>
          <cell r="K353" t="e">
            <v>#REF!</v>
          </cell>
          <cell r="L353">
            <v>8</v>
          </cell>
          <cell r="M353">
            <v>8</v>
          </cell>
        </row>
        <row r="354">
          <cell r="B354" t="str">
            <v>Poland</v>
          </cell>
          <cell r="C354">
            <v>0</v>
          </cell>
          <cell r="D354">
            <v>0</v>
          </cell>
          <cell r="E354"/>
          <cell r="F354">
            <v>0</v>
          </cell>
          <cell r="G354">
            <v>0</v>
          </cell>
          <cell r="H354">
            <v>0</v>
          </cell>
          <cell r="I354">
            <v>0</v>
          </cell>
          <cell r="J354" t="b">
            <v>0</v>
          </cell>
          <cell r="K354" t="e">
            <v>#REF!</v>
          </cell>
          <cell r="L354">
            <v>0</v>
          </cell>
          <cell r="M354">
            <v>0</v>
          </cell>
        </row>
        <row r="355">
          <cell r="B355" t="str">
            <v>Poland</v>
          </cell>
          <cell r="C355">
            <v>193</v>
          </cell>
          <cell r="D355">
            <v>18660</v>
          </cell>
          <cell r="E355">
            <v>39692</v>
          </cell>
          <cell r="F355">
            <v>41517</v>
          </cell>
          <cell r="G355">
            <v>41517</v>
          </cell>
          <cell r="H355" t="str">
            <v>Under 5 yrs</v>
          </cell>
          <cell r="I355" t="str">
            <v>Under 5 yrs</v>
          </cell>
          <cell r="J355" t="b">
            <v>1</v>
          </cell>
          <cell r="K355" t="e">
            <v>#REF!</v>
          </cell>
          <cell r="L355">
            <v>11</v>
          </cell>
          <cell r="M355">
            <v>11</v>
          </cell>
        </row>
        <row r="356">
          <cell r="B356" t="str">
            <v>Poland</v>
          </cell>
          <cell r="C356">
            <v>0</v>
          </cell>
          <cell r="D356">
            <v>0</v>
          </cell>
          <cell r="E356"/>
          <cell r="F356">
            <v>0</v>
          </cell>
          <cell r="G356">
            <v>0</v>
          </cell>
          <cell r="H356">
            <v>0</v>
          </cell>
          <cell r="I356">
            <v>0</v>
          </cell>
          <cell r="J356" t="b">
            <v>0</v>
          </cell>
          <cell r="K356" t="e">
            <v>#REF!</v>
          </cell>
          <cell r="L356">
            <v>0</v>
          </cell>
          <cell r="M356">
            <v>0</v>
          </cell>
        </row>
        <row r="357">
          <cell r="B357" t="str">
            <v>Poland</v>
          </cell>
          <cell r="C357">
            <v>0</v>
          </cell>
          <cell r="D357">
            <v>0</v>
          </cell>
          <cell r="E357"/>
          <cell r="F357">
            <v>0</v>
          </cell>
          <cell r="G357">
            <v>0</v>
          </cell>
          <cell r="H357">
            <v>0</v>
          </cell>
          <cell r="I357">
            <v>0</v>
          </cell>
          <cell r="J357" t="b">
            <v>0</v>
          </cell>
          <cell r="K357" t="e">
            <v>#REF!</v>
          </cell>
          <cell r="L357">
            <v>0</v>
          </cell>
          <cell r="M357">
            <v>0</v>
          </cell>
        </row>
        <row r="358">
          <cell r="B358" t="str">
            <v>Poland</v>
          </cell>
          <cell r="C358">
            <v>2275</v>
          </cell>
          <cell r="D358">
            <v>101004</v>
          </cell>
          <cell r="E358">
            <v>39805</v>
          </cell>
          <cell r="F358">
            <v>40899</v>
          </cell>
          <cell r="G358">
            <v>40899</v>
          </cell>
          <cell r="H358" t="str">
            <v>Under 5 yrs</v>
          </cell>
          <cell r="I358" t="str">
            <v>Under 5 yrs</v>
          </cell>
          <cell r="J358" t="b">
            <v>1</v>
          </cell>
          <cell r="K358" t="e">
            <v>#REF!</v>
          </cell>
          <cell r="L358">
            <v>4</v>
          </cell>
          <cell r="M358">
            <v>4</v>
          </cell>
        </row>
        <row r="359">
          <cell r="B359" t="str">
            <v>Poland</v>
          </cell>
          <cell r="C359">
            <v>0</v>
          </cell>
          <cell r="D359">
            <v>0</v>
          </cell>
          <cell r="E359"/>
          <cell r="F359">
            <v>0</v>
          </cell>
          <cell r="G359">
            <v>0</v>
          </cell>
          <cell r="H359">
            <v>0</v>
          </cell>
          <cell r="I359">
            <v>0</v>
          </cell>
          <cell r="J359" t="b">
            <v>0</v>
          </cell>
          <cell r="K359" t="e">
            <v>#REF!</v>
          </cell>
          <cell r="L359">
            <v>0</v>
          </cell>
          <cell r="M359">
            <v>0</v>
          </cell>
        </row>
        <row r="360">
          <cell r="B360" t="str">
            <v>Poland</v>
          </cell>
          <cell r="C360">
            <v>1740</v>
          </cell>
          <cell r="D360">
            <v>81792</v>
          </cell>
          <cell r="E360">
            <v>39203</v>
          </cell>
          <cell r="F360">
            <v>41029</v>
          </cell>
          <cell r="G360">
            <v>41029</v>
          </cell>
          <cell r="H360" t="str">
            <v>Under 5 yrs</v>
          </cell>
          <cell r="I360" t="str">
            <v>Under 5 yrs</v>
          </cell>
          <cell r="J360" t="b">
            <v>1</v>
          </cell>
          <cell r="K360" t="e">
            <v>#REF!</v>
          </cell>
          <cell r="L360">
            <v>6</v>
          </cell>
          <cell r="M360">
            <v>6</v>
          </cell>
        </row>
        <row r="361">
          <cell r="B361" t="str">
            <v>Poland</v>
          </cell>
          <cell r="C361">
            <v>4605</v>
          </cell>
          <cell r="D361">
            <v>227352</v>
          </cell>
          <cell r="E361">
            <v>39600</v>
          </cell>
          <cell r="F361">
            <v>41060</v>
          </cell>
          <cell r="G361">
            <v>41060</v>
          </cell>
          <cell r="H361" t="str">
            <v>Under 5 yrs</v>
          </cell>
          <cell r="I361" t="str">
            <v>Under 5 yrs</v>
          </cell>
          <cell r="J361" t="b">
            <v>1</v>
          </cell>
          <cell r="K361" t="e">
            <v>#REF!</v>
          </cell>
          <cell r="L361">
            <v>6</v>
          </cell>
          <cell r="M361">
            <v>6</v>
          </cell>
        </row>
        <row r="362">
          <cell r="B362" t="str">
            <v>Poland</v>
          </cell>
          <cell r="C362">
            <v>0</v>
          </cell>
          <cell r="D362">
            <v>0</v>
          </cell>
          <cell r="E362"/>
          <cell r="F362">
            <v>0</v>
          </cell>
          <cell r="G362">
            <v>0</v>
          </cell>
          <cell r="H362">
            <v>0</v>
          </cell>
          <cell r="I362">
            <v>0</v>
          </cell>
          <cell r="J362" t="b">
            <v>0</v>
          </cell>
          <cell r="K362" t="e">
            <v>#REF!</v>
          </cell>
          <cell r="L362">
            <v>0</v>
          </cell>
          <cell r="M362">
            <v>0</v>
          </cell>
        </row>
        <row r="363">
          <cell r="B363" t="str">
            <v>Poland</v>
          </cell>
          <cell r="C363">
            <v>5178</v>
          </cell>
          <cell r="D363">
            <v>231852</v>
          </cell>
          <cell r="E363">
            <v>39600</v>
          </cell>
          <cell r="F363">
            <v>40786</v>
          </cell>
          <cell r="G363">
            <v>40786</v>
          </cell>
          <cell r="H363" t="str">
            <v>Under 5 yrs</v>
          </cell>
          <cell r="I363" t="str">
            <v>Under 5 yrs</v>
          </cell>
          <cell r="J363" t="b">
            <v>1</v>
          </cell>
          <cell r="K363" t="e">
            <v>#REF!</v>
          </cell>
          <cell r="L363">
            <v>3</v>
          </cell>
          <cell r="M363">
            <v>3</v>
          </cell>
        </row>
        <row r="364">
          <cell r="B364" t="str">
            <v>Poland</v>
          </cell>
          <cell r="C364">
            <v>2577.6</v>
          </cell>
          <cell r="D364">
            <v>105168</v>
          </cell>
          <cell r="E364">
            <v>40148</v>
          </cell>
          <cell r="F364">
            <v>40877</v>
          </cell>
          <cell r="G364">
            <v>40877</v>
          </cell>
          <cell r="H364" t="str">
            <v>Under 5 yrs</v>
          </cell>
          <cell r="I364" t="str">
            <v>Under 5 yrs</v>
          </cell>
          <cell r="J364" t="b">
            <v>1</v>
          </cell>
          <cell r="K364" t="e">
            <v>#REF!</v>
          </cell>
          <cell r="L364">
            <v>4</v>
          </cell>
          <cell r="M364">
            <v>4</v>
          </cell>
        </row>
        <row r="365">
          <cell r="B365" t="str">
            <v>Poland</v>
          </cell>
          <cell r="C365">
            <v>5878</v>
          </cell>
          <cell r="D365">
            <v>258420</v>
          </cell>
          <cell r="E365">
            <v>39814</v>
          </cell>
          <cell r="F365">
            <v>41639</v>
          </cell>
          <cell r="G365">
            <v>41639</v>
          </cell>
          <cell r="H365" t="str">
            <v>Under 5 yrs</v>
          </cell>
          <cell r="I365" t="str">
            <v>Under 5 yrs</v>
          </cell>
          <cell r="J365" t="b">
            <v>1</v>
          </cell>
          <cell r="K365" t="e">
            <v>#REF!</v>
          </cell>
          <cell r="L365">
            <v>13</v>
          </cell>
          <cell r="M365">
            <v>13</v>
          </cell>
        </row>
        <row r="366">
          <cell r="B366" t="str">
            <v>Poland</v>
          </cell>
          <cell r="C366">
            <v>2719</v>
          </cell>
          <cell r="D366">
            <v>115728</v>
          </cell>
          <cell r="E366">
            <v>39730</v>
          </cell>
          <cell r="F366">
            <v>41555</v>
          </cell>
          <cell r="G366">
            <v>41555</v>
          </cell>
          <cell r="H366" t="str">
            <v>Under 5 yrs</v>
          </cell>
          <cell r="I366" t="str">
            <v>Under 5 yrs</v>
          </cell>
          <cell r="J366" t="b">
            <v>1</v>
          </cell>
          <cell r="K366" t="e">
            <v>#REF!</v>
          </cell>
          <cell r="L366">
            <v>12</v>
          </cell>
          <cell r="M366">
            <v>12</v>
          </cell>
        </row>
        <row r="367">
          <cell r="B367" t="str">
            <v>Poland</v>
          </cell>
          <cell r="C367">
            <v>1207.5</v>
          </cell>
          <cell r="D367">
            <v>0</v>
          </cell>
          <cell r="E367"/>
          <cell r="F367">
            <v>0</v>
          </cell>
          <cell r="G367">
            <v>0</v>
          </cell>
          <cell r="H367">
            <v>0</v>
          </cell>
          <cell r="I367">
            <v>0</v>
          </cell>
          <cell r="J367" t="b">
            <v>0</v>
          </cell>
          <cell r="K367" t="e">
            <v>#REF!</v>
          </cell>
          <cell r="L367">
            <v>0</v>
          </cell>
          <cell r="M367">
            <v>0</v>
          </cell>
        </row>
        <row r="368">
          <cell r="B368" t="str">
            <v>Poland</v>
          </cell>
          <cell r="C368">
            <v>6121</v>
          </cell>
          <cell r="D368">
            <v>265728</v>
          </cell>
          <cell r="E368">
            <v>39624</v>
          </cell>
          <cell r="F368">
            <v>40718</v>
          </cell>
          <cell r="G368">
            <v>40718</v>
          </cell>
          <cell r="H368" t="str">
            <v>Under 5 yrs</v>
          </cell>
          <cell r="I368" t="str">
            <v>Under 5 yrs</v>
          </cell>
          <cell r="J368" t="b">
            <v>1</v>
          </cell>
          <cell r="K368" t="e">
            <v>#REF!</v>
          </cell>
          <cell r="L368">
            <v>2</v>
          </cell>
          <cell r="M368">
            <v>2</v>
          </cell>
        </row>
        <row r="369">
          <cell r="B369" t="str">
            <v>Poland</v>
          </cell>
          <cell r="C369">
            <v>0</v>
          </cell>
          <cell r="D369">
            <v>0</v>
          </cell>
          <cell r="E369"/>
          <cell r="F369">
            <v>0</v>
          </cell>
          <cell r="G369">
            <v>0</v>
          </cell>
          <cell r="H369">
            <v>0</v>
          </cell>
          <cell r="I369">
            <v>0</v>
          </cell>
          <cell r="J369" t="b">
            <v>0</v>
          </cell>
          <cell r="K369" t="e">
            <v>#REF!</v>
          </cell>
          <cell r="L369">
            <v>0</v>
          </cell>
          <cell r="M369">
            <v>0</v>
          </cell>
        </row>
        <row r="370">
          <cell r="B370" t="str">
            <v>Poland</v>
          </cell>
          <cell r="C370">
            <v>7888</v>
          </cell>
          <cell r="D370">
            <v>255804</v>
          </cell>
          <cell r="E370">
            <v>38899</v>
          </cell>
          <cell r="F370">
            <v>41090</v>
          </cell>
          <cell r="G370">
            <v>41090</v>
          </cell>
          <cell r="H370" t="str">
            <v>Under 5 yrs</v>
          </cell>
          <cell r="I370" t="str">
            <v>Under 5 yrs</v>
          </cell>
          <cell r="J370" t="b">
            <v>1</v>
          </cell>
          <cell r="K370" t="e">
            <v>#REF!</v>
          </cell>
          <cell r="L370">
            <v>7</v>
          </cell>
          <cell r="M370">
            <v>7</v>
          </cell>
        </row>
        <row r="371">
          <cell r="B371" t="str">
            <v>Poland</v>
          </cell>
          <cell r="C371">
            <v>0</v>
          </cell>
          <cell r="D371">
            <v>0</v>
          </cell>
          <cell r="E371"/>
          <cell r="F371">
            <v>0</v>
          </cell>
          <cell r="G371">
            <v>0</v>
          </cell>
          <cell r="H371">
            <v>0</v>
          </cell>
          <cell r="I371">
            <v>0</v>
          </cell>
          <cell r="J371" t="b">
            <v>0</v>
          </cell>
          <cell r="K371" t="e">
            <v>#REF!</v>
          </cell>
          <cell r="L371">
            <v>0</v>
          </cell>
          <cell r="M371">
            <v>0</v>
          </cell>
        </row>
        <row r="372">
          <cell r="B372" t="str">
            <v>Poland</v>
          </cell>
          <cell r="C372">
            <v>0</v>
          </cell>
          <cell r="D372">
            <v>0</v>
          </cell>
          <cell r="E372"/>
          <cell r="F372">
            <v>0</v>
          </cell>
          <cell r="G372">
            <v>0</v>
          </cell>
          <cell r="H372">
            <v>0</v>
          </cell>
          <cell r="I372">
            <v>0</v>
          </cell>
          <cell r="J372" t="b">
            <v>0</v>
          </cell>
          <cell r="K372" t="e">
            <v>#REF!</v>
          </cell>
          <cell r="L372">
            <v>0</v>
          </cell>
          <cell r="M372">
            <v>0</v>
          </cell>
        </row>
        <row r="373">
          <cell r="B373" t="str">
            <v>Poland</v>
          </cell>
          <cell r="C373">
            <v>0</v>
          </cell>
          <cell r="D373">
            <v>0</v>
          </cell>
          <cell r="E373"/>
          <cell r="F373">
            <v>0</v>
          </cell>
          <cell r="G373">
            <v>0</v>
          </cell>
          <cell r="H373">
            <v>0</v>
          </cell>
          <cell r="I373">
            <v>0</v>
          </cell>
          <cell r="J373" t="b">
            <v>0</v>
          </cell>
          <cell r="K373" t="e">
            <v>#REF!</v>
          </cell>
          <cell r="L373">
            <v>0</v>
          </cell>
          <cell r="M373">
            <v>0</v>
          </cell>
        </row>
        <row r="374">
          <cell r="B374" t="str">
            <v>Poland</v>
          </cell>
          <cell r="C374">
            <v>0</v>
          </cell>
          <cell r="D374">
            <v>0</v>
          </cell>
          <cell r="E374"/>
          <cell r="F374">
            <v>0</v>
          </cell>
          <cell r="G374">
            <v>0</v>
          </cell>
          <cell r="H374">
            <v>0</v>
          </cell>
          <cell r="I374">
            <v>0</v>
          </cell>
          <cell r="J374" t="b">
            <v>0</v>
          </cell>
          <cell r="K374" t="e">
            <v>#REF!</v>
          </cell>
          <cell r="L374">
            <v>0</v>
          </cell>
          <cell r="M374">
            <v>0</v>
          </cell>
        </row>
        <row r="375">
          <cell r="B375" t="str">
            <v>Poland</v>
          </cell>
          <cell r="C375">
            <v>1800</v>
          </cell>
          <cell r="D375">
            <v>87780</v>
          </cell>
          <cell r="E375">
            <v>38890</v>
          </cell>
          <cell r="F375">
            <v>40715</v>
          </cell>
          <cell r="G375">
            <v>40715</v>
          </cell>
          <cell r="H375" t="str">
            <v>Under 5 yrs</v>
          </cell>
          <cell r="I375" t="str">
            <v>Under 5 yrs</v>
          </cell>
          <cell r="J375" t="b">
            <v>1</v>
          </cell>
          <cell r="K375" t="e">
            <v>#REF!</v>
          </cell>
          <cell r="L375">
            <v>2</v>
          </cell>
          <cell r="M375">
            <v>2</v>
          </cell>
        </row>
        <row r="376">
          <cell r="B376" t="str">
            <v>Poland</v>
          </cell>
          <cell r="C376">
            <v>2124</v>
          </cell>
          <cell r="D376">
            <v>0</v>
          </cell>
          <cell r="E376"/>
          <cell r="F376">
            <v>0</v>
          </cell>
          <cell r="G376">
            <v>0</v>
          </cell>
          <cell r="H376">
            <v>0</v>
          </cell>
          <cell r="I376">
            <v>0</v>
          </cell>
          <cell r="J376" t="b">
            <v>0</v>
          </cell>
          <cell r="K376" t="e">
            <v>#REF!</v>
          </cell>
          <cell r="L376">
            <v>0</v>
          </cell>
          <cell r="M376">
            <v>0</v>
          </cell>
        </row>
        <row r="377">
          <cell r="B377" t="str">
            <v>Poland</v>
          </cell>
          <cell r="C377">
            <v>3189</v>
          </cell>
          <cell r="D377">
            <v>196320</v>
          </cell>
          <cell r="E377">
            <v>39356</v>
          </cell>
          <cell r="F377">
            <v>41547</v>
          </cell>
          <cell r="G377">
            <v>41547</v>
          </cell>
          <cell r="H377" t="str">
            <v>Under 5 yrs</v>
          </cell>
          <cell r="I377" t="str">
            <v>Under 5 yrs</v>
          </cell>
          <cell r="J377" t="b">
            <v>1</v>
          </cell>
          <cell r="K377" t="e">
            <v>#REF!</v>
          </cell>
          <cell r="L377">
            <v>12</v>
          </cell>
          <cell r="M377">
            <v>12</v>
          </cell>
        </row>
        <row r="378">
          <cell r="B378" t="str">
            <v>Poland</v>
          </cell>
          <cell r="C378">
            <v>6300</v>
          </cell>
          <cell r="D378">
            <v>275088</v>
          </cell>
          <cell r="E378">
            <v>39363</v>
          </cell>
          <cell r="F378">
            <v>40458</v>
          </cell>
          <cell r="G378">
            <v>40458</v>
          </cell>
          <cell r="H378" t="str">
            <v>Under 5 yrs</v>
          </cell>
          <cell r="I378" t="str">
            <v>Under 5 yrs</v>
          </cell>
          <cell r="J378" t="b">
            <v>1</v>
          </cell>
          <cell r="K378" t="e">
            <v>#REF!</v>
          </cell>
          <cell r="L378">
            <v>0</v>
          </cell>
          <cell r="M378">
            <v>0</v>
          </cell>
        </row>
        <row r="379">
          <cell r="B379" t="str">
            <v>Poland</v>
          </cell>
          <cell r="C379">
            <v>0</v>
          </cell>
          <cell r="D379">
            <v>0</v>
          </cell>
          <cell r="E379"/>
          <cell r="F379">
            <v>0</v>
          </cell>
          <cell r="G379">
            <v>0</v>
          </cell>
          <cell r="H379">
            <v>0</v>
          </cell>
          <cell r="I379">
            <v>0</v>
          </cell>
          <cell r="J379" t="b">
            <v>0</v>
          </cell>
          <cell r="K379" t="e">
            <v>#REF!</v>
          </cell>
          <cell r="L379">
            <v>0</v>
          </cell>
          <cell r="M379">
            <v>0</v>
          </cell>
        </row>
        <row r="380">
          <cell r="B380" t="str">
            <v>Poland</v>
          </cell>
          <cell r="C380">
            <v>3356</v>
          </cell>
          <cell r="D380">
            <v>173088</v>
          </cell>
          <cell r="E380">
            <v>39173</v>
          </cell>
          <cell r="F380">
            <v>40999</v>
          </cell>
          <cell r="G380">
            <v>40999</v>
          </cell>
          <cell r="H380" t="str">
            <v>Under 5 yrs</v>
          </cell>
          <cell r="I380" t="str">
            <v>Under 5 yrs</v>
          </cell>
          <cell r="J380" t="b">
            <v>1</v>
          </cell>
          <cell r="K380" t="e">
            <v>#REF!</v>
          </cell>
          <cell r="L380">
            <v>6</v>
          </cell>
          <cell r="M380">
            <v>6</v>
          </cell>
        </row>
        <row r="381">
          <cell r="B381" t="str">
            <v>Poland</v>
          </cell>
          <cell r="C381">
            <v>0</v>
          </cell>
          <cell r="D381">
            <v>0</v>
          </cell>
          <cell r="E381"/>
          <cell r="F381">
            <v>0</v>
          </cell>
          <cell r="G381">
            <v>0</v>
          </cell>
          <cell r="H381">
            <v>0</v>
          </cell>
          <cell r="I381">
            <v>0</v>
          </cell>
          <cell r="J381" t="b">
            <v>0</v>
          </cell>
          <cell r="K381" t="e">
            <v>#REF!</v>
          </cell>
          <cell r="L381">
            <v>0</v>
          </cell>
          <cell r="M381">
            <v>0</v>
          </cell>
        </row>
        <row r="382">
          <cell r="B382" t="str">
            <v>Poland</v>
          </cell>
          <cell r="C382">
            <v>0</v>
          </cell>
          <cell r="D382">
            <v>0</v>
          </cell>
          <cell r="E382"/>
          <cell r="F382">
            <v>0</v>
          </cell>
          <cell r="G382">
            <v>0</v>
          </cell>
          <cell r="H382">
            <v>0</v>
          </cell>
          <cell r="I382">
            <v>0</v>
          </cell>
          <cell r="J382" t="b">
            <v>0</v>
          </cell>
          <cell r="K382" t="e">
            <v>#REF!</v>
          </cell>
          <cell r="L382">
            <v>0</v>
          </cell>
          <cell r="M382">
            <v>0</v>
          </cell>
        </row>
        <row r="383">
          <cell r="B383" t="str">
            <v>Poland</v>
          </cell>
          <cell r="C383">
            <v>0</v>
          </cell>
          <cell r="D383">
            <v>0</v>
          </cell>
          <cell r="E383"/>
          <cell r="F383">
            <v>0</v>
          </cell>
          <cell r="G383">
            <v>0</v>
          </cell>
          <cell r="H383">
            <v>0</v>
          </cell>
          <cell r="I383">
            <v>0</v>
          </cell>
          <cell r="J383" t="b">
            <v>0</v>
          </cell>
          <cell r="K383" t="e">
            <v>#REF!</v>
          </cell>
          <cell r="L383">
            <v>0</v>
          </cell>
          <cell r="M383">
            <v>0</v>
          </cell>
        </row>
        <row r="384">
          <cell r="B384" t="str">
            <v>Slovakia</v>
          </cell>
          <cell r="C384">
            <v>0</v>
          </cell>
          <cell r="D384">
            <v>0</v>
          </cell>
          <cell r="E384"/>
          <cell r="F384">
            <v>0</v>
          </cell>
          <cell r="G384">
            <v>0</v>
          </cell>
          <cell r="H384">
            <v>0</v>
          </cell>
          <cell r="I384">
            <v>0</v>
          </cell>
          <cell r="J384" t="b">
            <v>0</v>
          </cell>
          <cell r="K384" t="e">
            <v>#REF!</v>
          </cell>
          <cell r="L384">
            <v>0</v>
          </cell>
          <cell r="M384">
            <v>0</v>
          </cell>
        </row>
        <row r="385">
          <cell r="B385" t="str">
            <v>Slovakia</v>
          </cell>
          <cell r="C385">
            <v>0</v>
          </cell>
          <cell r="D385">
            <v>0</v>
          </cell>
          <cell r="E385"/>
          <cell r="F385">
            <v>0</v>
          </cell>
          <cell r="G385">
            <v>0</v>
          </cell>
          <cell r="H385">
            <v>0</v>
          </cell>
          <cell r="I385">
            <v>0</v>
          </cell>
          <cell r="J385" t="b">
            <v>0</v>
          </cell>
          <cell r="K385" t="e">
            <v>#REF!</v>
          </cell>
          <cell r="L385">
            <v>0</v>
          </cell>
          <cell r="M385">
            <v>0</v>
          </cell>
        </row>
        <row r="386">
          <cell r="B386" t="str">
            <v>Slovakia</v>
          </cell>
          <cell r="C386">
            <v>0</v>
          </cell>
          <cell r="D386">
            <v>0</v>
          </cell>
          <cell r="E386"/>
          <cell r="F386">
            <v>0</v>
          </cell>
          <cell r="G386">
            <v>0</v>
          </cell>
          <cell r="H386">
            <v>0</v>
          </cell>
          <cell r="I386">
            <v>0</v>
          </cell>
          <cell r="J386" t="b">
            <v>0</v>
          </cell>
          <cell r="K386" t="e">
            <v>#REF!</v>
          </cell>
          <cell r="L386">
            <v>0</v>
          </cell>
          <cell r="M386">
            <v>0</v>
          </cell>
        </row>
        <row r="387">
          <cell r="B387" t="str">
            <v>Spain</v>
          </cell>
          <cell r="C387">
            <v>0</v>
          </cell>
          <cell r="D387">
            <v>0</v>
          </cell>
          <cell r="E387"/>
          <cell r="F387">
            <v>0</v>
          </cell>
          <cell r="G387">
            <v>0</v>
          </cell>
          <cell r="H387">
            <v>0</v>
          </cell>
          <cell r="I387">
            <v>0</v>
          </cell>
          <cell r="J387" t="b">
            <v>0</v>
          </cell>
          <cell r="K387" t="e">
            <v>#REF!</v>
          </cell>
          <cell r="L387">
            <v>0</v>
          </cell>
          <cell r="M387">
            <v>0</v>
          </cell>
        </row>
        <row r="388">
          <cell r="B388" t="str">
            <v>Spain</v>
          </cell>
          <cell r="C388">
            <v>0</v>
          </cell>
          <cell r="D388">
            <v>0</v>
          </cell>
          <cell r="E388"/>
          <cell r="F388">
            <v>0</v>
          </cell>
          <cell r="G388">
            <v>0</v>
          </cell>
          <cell r="H388">
            <v>0</v>
          </cell>
          <cell r="I388">
            <v>0</v>
          </cell>
          <cell r="J388" t="b">
            <v>0</v>
          </cell>
          <cell r="K388" t="e">
            <v>#REF!</v>
          </cell>
          <cell r="L388">
            <v>0</v>
          </cell>
          <cell r="M388">
            <v>0</v>
          </cell>
        </row>
        <row r="389">
          <cell r="B389" t="str">
            <v>Spain</v>
          </cell>
          <cell r="C389">
            <v>0</v>
          </cell>
          <cell r="D389">
            <v>0</v>
          </cell>
          <cell r="E389"/>
          <cell r="F389">
            <v>0</v>
          </cell>
          <cell r="G389">
            <v>0</v>
          </cell>
          <cell r="H389">
            <v>0</v>
          </cell>
          <cell r="I389">
            <v>0</v>
          </cell>
          <cell r="J389" t="b">
            <v>0</v>
          </cell>
          <cell r="K389" t="e">
            <v>#REF!</v>
          </cell>
          <cell r="L389">
            <v>0</v>
          </cell>
          <cell r="M389">
            <v>0</v>
          </cell>
        </row>
        <row r="390">
          <cell r="B390" t="str">
            <v>Spain</v>
          </cell>
          <cell r="C390">
            <v>0</v>
          </cell>
          <cell r="D390">
            <v>0</v>
          </cell>
          <cell r="E390"/>
          <cell r="F390">
            <v>0</v>
          </cell>
          <cell r="G390">
            <v>0</v>
          </cell>
          <cell r="H390">
            <v>0</v>
          </cell>
          <cell r="I390">
            <v>0</v>
          </cell>
          <cell r="J390" t="b">
            <v>0</v>
          </cell>
          <cell r="K390" t="e">
            <v>#REF!</v>
          </cell>
          <cell r="L390">
            <v>0</v>
          </cell>
          <cell r="M390">
            <v>0</v>
          </cell>
        </row>
        <row r="391">
          <cell r="B391" t="str">
            <v>United Kingdom</v>
          </cell>
          <cell r="C391">
            <v>0</v>
          </cell>
          <cell r="D391">
            <v>0</v>
          </cell>
          <cell r="E391"/>
          <cell r="F391">
            <v>0</v>
          </cell>
          <cell r="G391">
            <v>0</v>
          </cell>
          <cell r="H391">
            <v>0</v>
          </cell>
          <cell r="I391">
            <v>0</v>
          </cell>
          <cell r="J391" t="b">
            <v>0</v>
          </cell>
          <cell r="K391" t="e">
            <v>#REF!</v>
          </cell>
          <cell r="L391">
            <v>0</v>
          </cell>
          <cell r="M391">
            <v>0</v>
          </cell>
        </row>
        <row r="392">
          <cell r="B392" t="str">
            <v>United Kingdom</v>
          </cell>
          <cell r="C392">
            <v>0</v>
          </cell>
          <cell r="D392">
            <v>0</v>
          </cell>
          <cell r="E392"/>
          <cell r="F392">
            <v>0</v>
          </cell>
          <cell r="G392">
            <v>0</v>
          </cell>
          <cell r="H392">
            <v>0</v>
          </cell>
          <cell r="I392">
            <v>0</v>
          </cell>
          <cell r="J392" t="b">
            <v>0</v>
          </cell>
          <cell r="K392" t="e">
            <v>#REF!</v>
          </cell>
          <cell r="L392">
            <v>0</v>
          </cell>
          <cell r="M392">
            <v>0</v>
          </cell>
        </row>
        <row r="393">
          <cell r="B393" t="str">
            <v>United Kingdom</v>
          </cell>
          <cell r="C393">
            <v>0</v>
          </cell>
          <cell r="D393">
            <v>0</v>
          </cell>
          <cell r="E393"/>
          <cell r="F393">
            <v>0</v>
          </cell>
          <cell r="G393">
            <v>0</v>
          </cell>
          <cell r="H393">
            <v>0</v>
          </cell>
          <cell r="I393">
            <v>0</v>
          </cell>
          <cell r="J393" t="b">
            <v>0</v>
          </cell>
          <cell r="K393" t="e">
            <v>#REF!</v>
          </cell>
          <cell r="L393">
            <v>0</v>
          </cell>
          <cell r="M393">
            <v>0</v>
          </cell>
        </row>
        <row r="394">
          <cell r="B394" t="str">
            <v>United Kingdom</v>
          </cell>
          <cell r="C394">
            <v>0</v>
          </cell>
          <cell r="D394">
            <v>0</v>
          </cell>
          <cell r="E394"/>
          <cell r="F394">
            <v>0</v>
          </cell>
          <cell r="G394">
            <v>0</v>
          </cell>
          <cell r="H394">
            <v>0</v>
          </cell>
          <cell r="I394">
            <v>0</v>
          </cell>
          <cell r="J394" t="b">
            <v>0</v>
          </cell>
          <cell r="K394" t="e">
            <v>#REF!</v>
          </cell>
          <cell r="L394">
            <v>0</v>
          </cell>
          <cell r="M394">
            <v>0</v>
          </cell>
        </row>
        <row r="395">
          <cell r="B395" t="str">
            <v>United Kingdom</v>
          </cell>
          <cell r="C395">
            <v>0</v>
          </cell>
          <cell r="D395">
            <v>0</v>
          </cell>
          <cell r="E395"/>
          <cell r="F395">
            <v>0</v>
          </cell>
          <cell r="G395">
            <v>0</v>
          </cell>
          <cell r="H395">
            <v>0</v>
          </cell>
          <cell r="I395">
            <v>0</v>
          </cell>
          <cell r="J395" t="b">
            <v>0</v>
          </cell>
          <cell r="K395" t="e">
            <v>#REF!</v>
          </cell>
          <cell r="L395">
            <v>0</v>
          </cell>
          <cell r="M395">
            <v>0</v>
          </cell>
        </row>
        <row r="396">
          <cell r="B396" t="str">
            <v>United Kingdom</v>
          </cell>
          <cell r="C396">
            <v>0</v>
          </cell>
          <cell r="D396">
            <v>0</v>
          </cell>
          <cell r="E396"/>
          <cell r="F396">
            <v>0</v>
          </cell>
          <cell r="G396">
            <v>0</v>
          </cell>
          <cell r="H396">
            <v>0</v>
          </cell>
          <cell r="I396">
            <v>0</v>
          </cell>
          <cell r="J396" t="b">
            <v>0</v>
          </cell>
          <cell r="K396" t="e">
            <v>#REF!</v>
          </cell>
          <cell r="L396">
            <v>0</v>
          </cell>
          <cell r="M396">
            <v>0</v>
          </cell>
        </row>
        <row r="397">
          <cell r="B397" t="str">
            <v>United Kingdom</v>
          </cell>
          <cell r="C397">
            <v>0</v>
          </cell>
          <cell r="D397">
            <v>0</v>
          </cell>
          <cell r="E397"/>
          <cell r="F397">
            <v>0</v>
          </cell>
          <cell r="G397">
            <v>0</v>
          </cell>
          <cell r="H397">
            <v>0</v>
          </cell>
          <cell r="I397">
            <v>0</v>
          </cell>
          <cell r="J397" t="b">
            <v>0</v>
          </cell>
          <cell r="K397" t="e">
            <v>#REF!</v>
          </cell>
          <cell r="L397">
            <v>0</v>
          </cell>
          <cell r="M397">
            <v>0</v>
          </cell>
        </row>
        <row r="398">
          <cell r="B398" t="str">
            <v>United Kingdom</v>
          </cell>
          <cell r="C398">
            <v>0</v>
          </cell>
          <cell r="D398">
            <v>0</v>
          </cell>
          <cell r="E398"/>
          <cell r="F398">
            <v>0</v>
          </cell>
          <cell r="G398">
            <v>0</v>
          </cell>
          <cell r="H398">
            <v>0</v>
          </cell>
          <cell r="I398">
            <v>0</v>
          </cell>
          <cell r="J398" t="b">
            <v>0</v>
          </cell>
          <cell r="K398" t="e">
            <v>#REF!</v>
          </cell>
          <cell r="L398">
            <v>0</v>
          </cell>
          <cell r="M398">
            <v>0</v>
          </cell>
        </row>
        <row r="399">
          <cell r="B399" t="str">
            <v>United Kingdom</v>
          </cell>
          <cell r="C399">
            <v>0</v>
          </cell>
          <cell r="D399">
            <v>0</v>
          </cell>
          <cell r="E399"/>
          <cell r="F399">
            <v>0</v>
          </cell>
          <cell r="G399">
            <v>0</v>
          </cell>
          <cell r="H399">
            <v>0</v>
          </cell>
          <cell r="I399">
            <v>0</v>
          </cell>
          <cell r="J399" t="b">
            <v>0</v>
          </cell>
          <cell r="K399" t="e">
            <v>#REF!</v>
          </cell>
          <cell r="L399">
            <v>0</v>
          </cell>
          <cell r="M399">
            <v>0</v>
          </cell>
        </row>
        <row r="400">
          <cell r="B400" t="str">
            <v>United Kingdom</v>
          </cell>
          <cell r="C400">
            <v>0</v>
          </cell>
          <cell r="D400">
            <v>0</v>
          </cell>
          <cell r="E400"/>
          <cell r="F400">
            <v>0</v>
          </cell>
          <cell r="G400">
            <v>0</v>
          </cell>
          <cell r="H400">
            <v>0</v>
          </cell>
          <cell r="I400">
            <v>0</v>
          </cell>
          <cell r="J400" t="b">
            <v>0</v>
          </cell>
          <cell r="K400" t="e">
            <v>#REF!</v>
          </cell>
          <cell r="L400">
            <v>0</v>
          </cell>
          <cell r="M400">
            <v>0</v>
          </cell>
        </row>
        <row r="401">
          <cell r="B401" t="str">
            <v>United Kingdom</v>
          </cell>
          <cell r="C401">
            <v>0</v>
          </cell>
          <cell r="D401">
            <v>0</v>
          </cell>
          <cell r="E401"/>
          <cell r="F401">
            <v>0</v>
          </cell>
          <cell r="G401">
            <v>0</v>
          </cell>
          <cell r="H401">
            <v>0</v>
          </cell>
          <cell r="I401">
            <v>0</v>
          </cell>
          <cell r="J401" t="b">
            <v>0</v>
          </cell>
          <cell r="K401" t="e">
            <v>#REF!</v>
          </cell>
          <cell r="L401">
            <v>0</v>
          </cell>
          <cell r="M401">
            <v>0</v>
          </cell>
        </row>
        <row r="402">
          <cell r="B402" t="str">
            <v>United Kingdom</v>
          </cell>
          <cell r="C402">
            <v>0</v>
          </cell>
          <cell r="D402">
            <v>0</v>
          </cell>
          <cell r="E402"/>
          <cell r="F402">
            <v>0</v>
          </cell>
          <cell r="G402">
            <v>0</v>
          </cell>
          <cell r="H402">
            <v>0</v>
          </cell>
          <cell r="I402">
            <v>0</v>
          </cell>
          <cell r="J402" t="b">
            <v>0</v>
          </cell>
          <cell r="K402" t="e">
            <v>#REF!</v>
          </cell>
          <cell r="L402">
            <v>0</v>
          </cell>
          <cell r="M402">
            <v>0</v>
          </cell>
        </row>
        <row r="403">
          <cell r="B403" t="str">
            <v>United Kingdom</v>
          </cell>
          <cell r="C403">
            <v>0</v>
          </cell>
          <cell r="D403">
            <v>0</v>
          </cell>
          <cell r="E403"/>
          <cell r="F403">
            <v>0</v>
          </cell>
          <cell r="G403">
            <v>0</v>
          </cell>
          <cell r="H403">
            <v>0</v>
          </cell>
          <cell r="I403">
            <v>0</v>
          </cell>
          <cell r="J403" t="b">
            <v>0</v>
          </cell>
          <cell r="K403" t="e">
            <v>#REF!</v>
          </cell>
          <cell r="L403">
            <v>0</v>
          </cell>
          <cell r="M403">
            <v>0</v>
          </cell>
        </row>
        <row r="404">
          <cell r="B404" t="str">
            <v>United Kingdom</v>
          </cell>
          <cell r="C404">
            <v>0</v>
          </cell>
          <cell r="D404">
            <v>0</v>
          </cell>
          <cell r="E404"/>
          <cell r="F404">
            <v>0</v>
          </cell>
          <cell r="G404">
            <v>0</v>
          </cell>
          <cell r="H404">
            <v>0</v>
          </cell>
          <cell r="I404">
            <v>0</v>
          </cell>
          <cell r="J404" t="b">
            <v>0</v>
          </cell>
          <cell r="K404" t="e">
            <v>#REF!</v>
          </cell>
          <cell r="L404">
            <v>0</v>
          </cell>
          <cell r="M404">
            <v>0</v>
          </cell>
        </row>
        <row r="405">
          <cell r="B405" t="str">
            <v>United Kingdom</v>
          </cell>
          <cell r="C405">
            <v>0</v>
          </cell>
          <cell r="D405">
            <v>0</v>
          </cell>
          <cell r="E405"/>
          <cell r="F405">
            <v>0</v>
          </cell>
          <cell r="G405">
            <v>0</v>
          </cell>
          <cell r="H405">
            <v>0</v>
          </cell>
          <cell r="I405">
            <v>0</v>
          </cell>
          <cell r="J405" t="b">
            <v>0</v>
          </cell>
          <cell r="K405" t="e">
            <v>#REF!</v>
          </cell>
          <cell r="L405">
            <v>0</v>
          </cell>
          <cell r="M405">
            <v>0</v>
          </cell>
        </row>
        <row r="406">
          <cell r="B406" t="str">
            <v>United Kingdom</v>
          </cell>
          <cell r="C406">
            <v>0</v>
          </cell>
          <cell r="D406">
            <v>0</v>
          </cell>
          <cell r="E406"/>
          <cell r="F406">
            <v>0</v>
          </cell>
          <cell r="G406">
            <v>0</v>
          </cell>
          <cell r="H406">
            <v>0</v>
          </cell>
          <cell r="I406">
            <v>0</v>
          </cell>
          <cell r="J406" t="b">
            <v>0</v>
          </cell>
          <cell r="K406" t="e">
            <v>#REF!</v>
          </cell>
          <cell r="L406">
            <v>0</v>
          </cell>
          <cell r="M406">
            <v>0</v>
          </cell>
        </row>
        <row r="407">
          <cell r="B407" t="str">
            <v>United Kingdom</v>
          </cell>
          <cell r="C407">
            <v>0</v>
          </cell>
          <cell r="D407">
            <v>0</v>
          </cell>
          <cell r="E407"/>
          <cell r="F407">
            <v>0</v>
          </cell>
          <cell r="G407">
            <v>0</v>
          </cell>
          <cell r="H407">
            <v>0</v>
          </cell>
          <cell r="I407">
            <v>0</v>
          </cell>
          <cell r="J407" t="b">
            <v>0</v>
          </cell>
          <cell r="K407" t="e">
            <v>#REF!</v>
          </cell>
          <cell r="L407">
            <v>0</v>
          </cell>
          <cell r="M407">
            <v>0</v>
          </cell>
        </row>
        <row r="408">
          <cell r="B408" t="str">
            <v>United Kingdom</v>
          </cell>
          <cell r="C408">
            <v>0</v>
          </cell>
          <cell r="D408">
            <v>0</v>
          </cell>
          <cell r="E408"/>
          <cell r="F408">
            <v>0</v>
          </cell>
          <cell r="G408">
            <v>0</v>
          </cell>
          <cell r="H408">
            <v>0</v>
          </cell>
          <cell r="I408">
            <v>0</v>
          </cell>
          <cell r="J408" t="b">
            <v>0</v>
          </cell>
          <cell r="K408" t="e">
            <v>#REF!</v>
          </cell>
          <cell r="L408">
            <v>0</v>
          </cell>
          <cell r="M408">
            <v>0</v>
          </cell>
        </row>
        <row r="409">
          <cell r="B409" t="str">
            <v>United Kingdom</v>
          </cell>
          <cell r="C409">
            <v>0</v>
          </cell>
          <cell r="D409">
            <v>0</v>
          </cell>
          <cell r="E409"/>
          <cell r="F409">
            <v>0</v>
          </cell>
          <cell r="G409">
            <v>0</v>
          </cell>
          <cell r="H409">
            <v>0</v>
          </cell>
          <cell r="I409">
            <v>0</v>
          </cell>
          <cell r="J409" t="b">
            <v>0</v>
          </cell>
          <cell r="K409" t="e">
            <v>#REF!</v>
          </cell>
          <cell r="L409">
            <v>0</v>
          </cell>
          <cell r="M409">
            <v>0</v>
          </cell>
        </row>
        <row r="411">
          <cell r="B411" t="str">
            <v>Belgium</v>
          </cell>
          <cell r="C411">
            <v>0</v>
          </cell>
          <cell r="D411">
            <v>0</v>
          </cell>
          <cell r="E411"/>
          <cell r="F411">
            <v>0</v>
          </cell>
          <cell r="G411">
            <v>0</v>
          </cell>
          <cell r="H411">
            <v>0</v>
          </cell>
          <cell r="I411">
            <v>0</v>
          </cell>
          <cell r="J411" t="b">
            <v>0</v>
          </cell>
          <cell r="K411" t="e">
            <v>#REF!</v>
          </cell>
          <cell r="L411">
            <v>0</v>
          </cell>
          <cell r="M411">
            <v>0</v>
          </cell>
        </row>
        <row r="412">
          <cell r="B412" t="str">
            <v>Belgium</v>
          </cell>
          <cell r="C412">
            <v>0</v>
          </cell>
          <cell r="D412">
            <v>0</v>
          </cell>
          <cell r="E412"/>
          <cell r="F412">
            <v>0</v>
          </cell>
          <cell r="G412">
            <v>0</v>
          </cell>
          <cell r="H412">
            <v>0</v>
          </cell>
          <cell r="I412">
            <v>0</v>
          </cell>
          <cell r="J412" t="b">
            <v>0</v>
          </cell>
          <cell r="K412" t="e">
            <v>#REF!</v>
          </cell>
          <cell r="L412">
            <v>0</v>
          </cell>
          <cell r="M412">
            <v>0</v>
          </cell>
        </row>
        <row r="413">
          <cell r="B413" t="str">
            <v>Czech Republic</v>
          </cell>
          <cell r="C413">
            <v>2149</v>
          </cell>
          <cell r="D413">
            <v>12</v>
          </cell>
          <cell r="E413">
            <v>40186</v>
          </cell>
          <cell r="F413">
            <v>42216</v>
          </cell>
          <cell r="G413">
            <v>42216</v>
          </cell>
          <cell r="H413" t="str">
            <v>Under 5 yrs</v>
          </cell>
          <cell r="I413" t="str">
            <v>Under 5 yrs</v>
          </cell>
          <cell r="J413" t="b">
            <v>1</v>
          </cell>
          <cell r="K413" t="e">
            <v>#REF!</v>
          </cell>
          <cell r="L413">
            <v>19</v>
          </cell>
          <cell r="M413">
            <v>19</v>
          </cell>
        </row>
        <row r="414">
          <cell r="B414" t="str">
            <v>Czech Republic</v>
          </cell>
          <cell r="C414">
            <v>0</v>
          </cell>
          <cell r="D414">
            <v>0</v>
          </cell>
          <cell r="E414"/>
          <cell r="F414">
            <v>0</v>
          </cell>
          <cell r="G414">
            <v>0</v>
          </cell>
          <cell r="H414">
            <v>0</v>
          </cell>
          <cell r="I414">
            <v>0</v>
          </cell>
          <cell r="J414" t="b">
            <v>0</v>
          </cell>
          <cell r="K414" t="e">
            <v>#REF!</v>
          </cell>
          <cell r="L414">
            <v>0</v>
          </cell>
          <cell r="M414">
            <v>0</v>
          </cell>
        </row>
        <row r="415">
          <cell r="B415" t="str">
            <v>France</v>
          </cell>
          <cell r="C415">
            <v>0</v>
          </cell>
          <cell r="D415">
            <v>0</v>
          </cell>
          <cell r="E415"/>
          <cell r="F415">
            <v>0</v>
          </cell>
          <cell r="G415">
            <v>0</v>
          </cell>
          <cell r="H415">
            <v>0</v>
          </cell>
          <cell r="I415">
            <v>0</v>
          </cell>
          <cell r="J415" t="b">
            <v>0</v>
          </cell>
          <cell r="K415" t="e">
            <v>#REF!</v>
          </cell>
          <cell r="L415">
            <v>0</v>
          </cell>
          <cell r="M415">
            <v>0</v>
          </cell>
        </row>
        <row r="416">
          <cell r="B416" t="str">
            <v>France</v>
          </cell>
          <cell r="C416">
            <v>0</v>
          </cell>
          <cell r="D416">
            <v>0</v>
          </cell>
          <cell r="E416"/>
          <cell r="F416">
            <v>0</v>
          </cell>
          <cell r="G416">
            <v>0</v>
          </cell>
          <cell r="H416">
            <v>0</v>
          </cell>
          <cell r="I416">
            <v>0</v>
          </cell>
          <cell r="J416" t="b">
            <v>0</v>
          </cell>
          <cell r="K416" t="e">
            <v>#REF!</v>
          </cell>
          <cell r="L416">
            <v>0</v>
          </cell>
          <cell r="M416">
            <v>0</v>
          </cell>
        </row>
        <row r="417">
          <cell r="B417" t="str">
            <v>France</v>
          </cell>
          <cell r="C417">
            <v>0</v>
          </cell>
          <cell r="D417">
            <v>0</v>
          </cell>
          <cell r="E417"/>
          <cell r="F417">
            <v>0</v>
          </cell>
          <cell r="G417">
            <v>0</v>
          </cell>
          <cell r="H417">
            <v>0</v>
          </cell>
          <cell r="I417">
            <v>0</v>
          </cell>
          <cell r="J417" t="b">
            <v>0</v>
          </cell>
          <cell r="K417" t="e">
            <v>#REF!</v>
          </cell>
          <cell r="L417">
            <v>0</v>
          </cell>
          <cell r="M417">
            <v>0</v>
          </cell>
        </row>
        <row r="418">
          <cell r="B418" t="str">
            <v>France</v>
          </cell>
          <cell r="C418">
            <v>0</v>
          </cell>
          <cell r="D418">
            <v>0</v>
          </cell>
          <cell r="E418"/>
          <cell r="F418">
            <v>0</v>
          </cell>
          <cell r="G418">
            <v>0</v>
          </cell>
          <cell r="H418">
            <v>0</v>
          </cell>
          <cell r="I418">
            <v>0</v>
          </cell>
          <cell r="J418" t="b">
            <v>0</v>
          </cell>
          <cell r="K418" t="e">
            <v>#REF!</v>
          </cell>
          <cell r="L418">
            <v>0</v>
          </cell>
          <cell r="M418">
            <v>0</v>
          </cell>
        </row>
        <row r="419">
          <cell r="B419" t="str">
            <v>France</v>
          </cell>
          <cell r="C419">
            <v>0</v>
          </cell>
          <cell r="D419">
            <v>0</v>
          </cell>
          <cell r="E419"/>
          <cell r="F419">
            <v>0</v>
          </cell>
          <cell r="G419">
            <v>0</v>
          </cell>
          <cell r="H419">
            <v>0</v>
          </cell>
          <cell r="I419">
            <v>0</v>
          </cell>
          <cell r="J419" t="b">
            <v>0</v>
          </cell>
          <cell r="K419" t="e">
            <v>#REF!</v>
          </cell>
          <cell r="L419">
            <v>0</v>
          </cell>
          <cell r="M419">
            <v>0</v>
          </cell>
        </row>
        <row r="420">
          <cell r="B420" t="str">
            <v>France</v>
          </cell>
          <cell r="C420">
            <v>0</v>
          </cell>
          <cell r="D420">
            <v>0</v>
          </cell>
          <cell r="E420"/>
          <cell r="F420">
            <v>0</v>
          </cell>
          <cell r="G420">
            <v>0</v>
          </cell>
          <cell r="H420">
            <v>0</v>
          </cell>
          <cell r="I420">
            <v>0</v>
          </cell>
          <cell r="J420" t="b">
            <v>0</v>
          </cell>
          <cell r="K420" t="e">
            <v>#REF!</v>
          </cell>
          <cell r="L420">
            <v>0</v>
          </cell>
          <cell r="M420">
            <v>0</v>
          </cell>
        </row>
        <row r="421">
          <cell r="B421" t="str">
            <v>Germany</v>
          </cell>
          <cell r="C421">
            <v>0</v>
          </cell>
          <cell r="D421">
            <v>0</v>
          </cell>
          <cell r="E421"/>
          <cell r="F421">
            <v>0</v>
          </cell>
          <cell r="G421">
            <v>0</v>
          </cell>
          <cell r="H421">
            <v>0</v>
          </cell>
          <cell r="I421">
            <v>0</v>
          </cell>
          <cell r="J421" t="b">
            <v>0</v>
          </cell>
          <cell r="K421" t="e">
            <v>#REF!</v>
          </cell>
          <cell r="L421">
            <v>0</v>
          </cell>
          <cell r="M421">
            <v>0</v>
          </cell>
        </row>
        <row r="422">
          <cell r="B422" t="str">
            <v>Germany</v>
          </cell>
          <cell r="C422">
            <v>0</v>
          </cell>
          <cell r="D422">
            <v>0</v>
          </cell>
          <cell r="E422"/>
          <cell r="F422">
            <v>0</v>
          </cell>
          <cell r="G422">
            <v>0</v>
          </cell>
          <cell r="H422">
            <v>0</v>
          </cell>
          <cell r="I422">
            <v>0</v>
          </cell>
          <cell r="J422" t="b">
            <v>0</v>
          </cell>
          <cell r="K422" t="e">
            <v>#REF!</v>
          </cell>
          <cell r="L422">
            <v>0</v>
          </cell>
          <cell r="M422">
            <v>0</v>
          </cell>
        </row>
        <row r="423">
          <cell r="B423" t="str">
            <v>Germany</v>
          </cell>
          <cell r="C423">
            <v>0</v>
          </cell>
          <cell r="D423">
            <v>0</v>
          </cell>
          <cell r="E423"/>
          <cell r="F423">
            <v>0</v>
          </cell>
          <cell r="G423">
            <v>0</v>
          </cell>
          <cell r="H423">
            <v>0</v>
          </cell>
          <cell r="I423">
            <v>0</v>
          </cell>
          <cell r="J423" t="b">
            <v>0</v>
          </cell>
          <cell r="K423" t="e">
            <v>#REF!</v>
          </cell>
          <cell r="L423">
            <v>0</v>
          </cell>
          <cell r="M423">
            <v>0</v>
          </cell>
        </row>
        <row r="424">
          <cell r="B424" t="str">
            <v>Germany</v>
          </cell>
          <cell r="C424">
            <v>0</v>
          </cell>
          <cell r="D424">
            <v>0</v>
          </cell>
          <cell r="E424"/>
          <cell r="F424">
            <v>0</v>
          </cell>
          <cell r="G424">
            <v>0</v>
          </cell>
          <cell r="H424">
            <v>0</v>
          </cell>
          <cell r="I424">
            <v>0</v>
          </cell>
          <cell r="J424" t="b">
            <v>0</v>
          </cell>
          <cell r="K424" t="e">
            <v>#REF!</v>
          </cell>
          <cell r="L424">
            <v>0</v>
          </cell>
          <cell r="M424">
            <v>0</v>
          </cell>
        </row>
        <row r="425">
          <cell r="B425" t="str">
            <v>Germany</v>
          </cell>
          <cell r="C425">
            <v>0</v>
          </cell>
          <cell r="D425">
            <v>0</v>
          </cell>
          <cell r="E425"/>
          <cell r="F425">
            <v>0</v>
          </cell>
          <cell r="G425">
            <v>0</v>
          </cell>
          <cell r="H425">
            <v>0</v>
          </cell>
          <cell r="I425">
            <v>0</v>
          </cell>
          <cell r="J425" t="b">
            <v>0</v>
          </cell>
          <cell r="K425" t="e">
            <v>#REF!</v>
          </cell>
          <cell r="L425">
            <v>0</v>
          </cell>
          <cell r="M425">
            <v>0</v>
          </cell>
        </row>
        <row r="426">
          <cell r="B426" t="str">
            <v>Germany</v>
          </cell>
          <cell r="C426">
            <v>0</v>
          </cell>
          <cell r="D426">
            <v>0</v>
          </cell>
          <cell r="E426"/>
          <cell r="F426">
            <v>0</v>
          </cell>
          <cell r="G426">
            <v>0</v>
          </cell>
          <cell r="H426">
            <v>0</v>
          </cell>
          <cell r="I426">
            <v>0</v>
          </cell>
          <cell r="J426" t="b">
            <v>0</v>
          </cell>
          <cell r="K426" t="e">
            <v>#REF!</v>
          </cell>
          <cell r="L426">
            <v>0</v>
          </cell>
          <cell r="M426">
            <v>0</v>
          </cell>
        </row>
        <row r="427">
          <cell r="B427" t="str">
            <v>Germany</v>
          </cell>
          <cell r="C427">
            <v>0</v>
          </cell>
          <cell r="D427">
            <v>0</v>
          </cell>
          <cell r="E427"/>
          <cell r="F427">
            <v>0</v>
          </cell>
          <cell r="G427">
            <v>0</v>
          </cell>
          <cell r="H427">
            <v>0</v>
          </cell>
          <cell r="I427">
            <v>0</v>
          </cell>
          <cell r="J427" t="b">
            <v>0</v>
          </cell>
          <cell r="K427" t="e">
            <v>#REF!</v>
          </cell>
          <cell r="L427">
            <v>0</v>
          </cell>
          <cell r="M427">
            <v>0</v>
          </cell>
        </row>
        <row r="428">
          <cell r="B428" t="str">
            <v>Germany</v>
          </cell>
          <cell r="C428">
            <v>0</v>
          </cell>
          <cell r="D428">
            <v>0</v>
          </cell>
          <cell r="E428"/>
          <cell r="F428">
            <v>0</v>
          </cell>
          <cell r="G428">
            <v>0</v>
          </cell>
          <cell r="H428">
            <v>0</v>
          </cell>
          <cell r="I428">
            <v>0</v>
          </cell>
          <cell r="J428" t="b">
            <v>0</v>
          </cell>
          <cell r="K428" t="e">
            <v>#REF!</v>
          </cell>
          <cell r="L428">
            <v>0</v>
          </cell>
          <cell r="M428">
            <v>0</v>
          </cell>
        </row>
        <row r="429">
          <cell r="B429" t="str">
            <v>Germany</v>
          </cell>
          <cell r="C429">
            <v>0</v>
          </cell>
          <cell r="D429">
            <v>0</v>
          </cell>
          <cell r="E429"/>
          <cell r="F429">
            <v>0</v>
          </cell>
          <cell r="G429">
            <v>0</v>
          </cell>
          <cell r="H429">
            <v>0</v>
          </cell>
          <cell r="I429">
            <v>0</v>
          </cell>
          <cell r="J429" t="b">
            <v>0</v>
          </cell>
          <cell r="K429" t="e">
            <v>#REF!</v>
          </cell>
          <cell r="L429">
            <v>0</v>
          </cell>
          <cell r="M429">
            <v>0</v>
          </cell>
        </row>
        <row r="430">
          <cell r="B430" t="str">
            <v>Germany</v>
          </cell>
          <cell r="C430">
            <v>0</v>
          </cell>
          <cell r="D430">
            <v>0</v>
          </cell>
          <cell r="E430"/>
          <cell r="F430">
            <v>0</v>
          </cell>
          <cell r="G430">
            <v>0</v>
          </cell>
          <cell r="H430">
            <v>0</v>
          </cell>
          <cell r="I430">
            <v>0</v>
          </cell>
          <cell r="J430" t="b">
            <v>0</v>
          </cell>
          <cell r="K430" t="e">
            <v>#REF!</v>
          </cell>
          <cell r="L430">
            <v>0</v>
          </cell>
          <cell r="M430">
            <v>0</v>
          </cell>
        </row>
        <row r="431">
          <cell r="B431" t="str">
            <v>Germany</v>
          </cell>
          <cell r="C431">
            <v>0</v>
          </cell>
          <cell r="D431">
            <v>0</v>
          </cell>
          <cell r="E431"/>
          <cell r="F431">
            <v>0</v>
          </cell>
          <cell r="G431">
            <v>0</v>
          </cell>
          <cell r="H431">
            <v>0</v>
          </cell>
          <cell r="I431">
            <v>0</v>
          </cell>
          <cell r="J431" t="b">
            <v>0</v>
          </cell>
          <cell r="K431" t="e">
            <v>#REF!</v>
          </cell>
          <cell r="L431">
            <v>0</v>
          </cell>
          <cell r="M431">
            <v>0</v>
          </cell>
        </row>
        <row r="432">
          <cell r="B432" t="str">
            <v>Germany</v>
          </cell>
          <cell r="C432">
            <v>0</v>
          </cell>
          <cell r="D432">
            <v>0</v>
          </cell>
          <cell r="E432"/>
          <cell r="F432">
            <v>0</v>
          </cell>
          <cell r="G432">
            <v>0</v>
          </cell>
          <cell r="H432">
            <v>0</v>
          </cell>
          <cell r="I432">
            <v>0</v>
          </cell>
          <cell r="J432" t="b">
            <v>0</v>
          </cell>
          <cell r="K432" t="e">
            <v>#REF!</v>
          </cell>
          <cell r="L432">
            <v>0</v>
          </cell>
          <cell r="M432">
            <v>0</v>
          </cell>
        </row>
        <row r="433">
          <cell r="B433" t="str">
            <v>Germany</v>
          </cell>
          <cell r="C433">
            <v>0</v>
          </cell>
          <cell r="D433">
            <v>0</v>
          </cell>
          <cell r="E433">
            <v>0</v>
          </cell>
          <cell r="F433">
            <v>0</v>
          </cell>
          <cell r="G433">
            <v>0</v>
          </cell>
          <cell r="H433">
            <v>0</v>
          </cell>
          <cell r="I433">
            <v>0</v>
          </cell>
          <cell r="J433" t="b">
            <v>0</v>
          </cell>
          <cell r="K433" t="e">
            <v>#REF!</v>
          </cell>
          <cell r="L433">
            <v>0</v>
          </cell>
          <cell r="M433">
            <v>0</v>
          </cell>
        </row>
        <row r="434">
          <cell r="B434" t="str">
            <v>Germany</v>
          </cell>
          <cell r="C434">
            <v>481.31</v>
          </cell>
          <cell r="D434">
            <v>0</v>
          </cell>
          <cell r="E434">
            <v>0</v>
          </cell>
          <cell r="F434">
            <v>0</v>
          </cell>
          <cell r="G434">
            <v>0</v>
          </cell>
          <cell r="H434">
            <v>0</v>
          </cell>
          <cell r="I434">
            <v>0</v>
          </cell>
          <cell r="J434" t="b">
            <v>0</v>
          </cell>
          <cell r="K434" t="e">
            <v>#REF!</v>
          </cell>
          <cell r="L434">
            <v>0</v>
          </cell>
          <cell r="M434">
            <v>0</v>
          </cell>
        </row>
        <row r="435">
          <cell r="B435" t="str">
            <v>Germany</v>
          </cell>
          <cell r="C435">
            <v>0</v>
          </cell>
          <cell r="D435">
            <v>0</v>
          </cell>
          <cell r="E435"/>
          <cell r="F435">
            <v>0</v>
          </cell>
          <cell r="G435">
            <v>0</v>
          </cell>
          <cell r="H435">
            <v>0</v>
          </cell>
          <cell r="I435">
            <v>0</v>
          </cell>
          <cell r="J435" t="b">
            <v>0</v>
          </cell>
          <cell r="K435" t="e">
            <v>#REF!</v>
          </cell>
          <cell r="L435">
            <v>0</v>
          </cell>
          <cell r="M435">
            <v>0</v>
          </cell>
        </row>
        <row r="436">
          <cell r="B436" t="str">
            <v>Germany</v>
          </cell>
          <cell r="C436">
            <v>0</v>
          </cell>
          <cell r="D436">
            <v>0</v>
          </cell>
          <cell r="E436"/>
          <cell r="F436">
            <v>0</v>
          </cell>
          <cell r="G436">
            <v>0</v>
          </cell>
          <cell r="H436">
            <v>0</v>
          </cell>
          <cell r="I436">
            <v>0</v>
          </cell>
          <cell r="J436" t="b">
            <v>0</v>
          </cell>
          <cell r="K436" t="e">
            <v>#REF!</v>
          </cell>
          <cell r="L436">
            <v>0</v>
          </cell>
          <cell r="M436">
            <v>0</v>
          </cell>
        </row>
        <row r="437">
          <cell r="B437" t="str">
            <v>Germany</v>
          </cell>
          <cell r="C437">
            <v>0</v>
          </cell>
          <cell r="D437">
            <v>0</v>
          </cell>
          <cell r="E437"/>
          <cell r="F437">
            <v>0</v>
          </cell>
          <cell r="G437">
            <v>0</v>
          </cell>
          <cell r="H437">
            <v>0</v>
          </cell>
          <cell r="I437">
            <v>0</v>
          </cell>
          <cell r="J437" t="b">
            <v>0</v>
          </cell>
          <cell r="K437" t="e">
            <v>#REF!</v>
          </cell>
          <cell r="L437">
            <v>0</v>
          </cell>
          <cell r="M437">
            <v>0</v>
          </cell>
        </row>
        <row r="438">
          <cell r="B438" t="str">
            <v>Hungary</v>
          </cell>
          <cell r="C438">
            <v>66</v>
          </cell>
          <cell r="D438">
            <v>6336</v>
          </cell>
          <cell r="E438">
            <v>40283</v>
          </cell>
          <cell r="F438">
            <v>0</v>
          </cell>
          <cell r="G438">
            <v>0</v>
          </cell>
          <cell r="H438">
            <v>0</v>
          </cell>
          <cell r="I438">
            <v>0</v>
          </cell>
          <cell r="J438" t="b">
            <v>0</v>
          </cell>
          <cell r="K438" t="e">
            <v>#REF!</v>
          </cell>
          <cell r="L438">
            <v>0</v>
          </cell>
          <cell r="M438">
            <v>0</v>
          </cell>
        </row>
        <row r="439">
          <cell r="B439" t="str">
            <v>Hungary</v>
          </cell>
          <cell r="C439">
            <v>0</v>
          </cell>
          <cell r="D439">
            <v>0</v>
          </cell>
          <cell r="E439"/>
          <cell r="F439">
            <v>0</v>
          </cell>
          <cell r="G439">
            <v>0</v>
          </cell>
          <cell r="H439">
            <v>0</v>
          </cell>
          <cell r="I439">
            <v>0</v>
          </cell>
          <cell r="J439" t="b">
            <v>0</v>
          </cell>
          <cell r="K439" t="e">
            <v>#REF!</v>
          </cell>
          <cell r="L439">
            <v>0</v>
          </cell>
          <cell r="M439">
            <v>0</v>
          </cell>
        </row>
        <row r="440">
          <cell r="B440" t="str">
            <v>Hungary</v>
          </cell>
          <cell r="C440">
            <v>0</v>
          </cell>
          <cell r="D440">
            <v>0</v>
          </cell>
          <cell r="E440"/>
          <cell r="F440">
            <v>0</v>
          </cell>
          <cell r="G440">
            <v>0</v>
          </cell>
          <cell r="H440">
            <v>0</v>
          </cell>
          <cell r="I440">
            <v>0</v>
          </cell>
          <cell r="J440" t="b">
            <v>0</v>
          </cell>
          <cell r="K440" t="e">
            <v>#REF!</v>
          </cell>
          <cell r="L440">
            <v>0</v>
          </cell>
          <cell r="M440">
            <v>0</v>
          </cell>
        </row>
        <row r="441">
          <cell r="B441" t="str">
            <v>Hungary</v>
          </cell>
          <cell r="C441" t="e">
            <v>#REF!</v>
          </cell>
          <cell r="D441" t="e">
            <v>#REF!</v>
          </cell>
          <cell r="E441" t="e">
            <v>#REF!</v>
          </cell>
          <cell r="F441" t="e">
            <v>#REF!</v>
          </cell>
          <cell r="G441" t="e">
            <v>#REF!</v>
          </cell>
          <cell r="H441">
            <v>0</v>
          </cell>
          <cell r="I441">
            <v>0</v>
          </cell>
          <cell r="J441" t="e">
            <v>#REF!</v>
          </cell>
          <cell r="K441" t="e">
            <v>#REF!</v>
          </cell>
          <cell r="L441" t="e">
            <v>#REF!</v>
          </cell>
          <cell r="M441" t="e">
            <v>#REF!</v>
          </cell>
        </row>
        <row r="442">
          <cell r="B442" t="str">
            <v>Hungary</v>
          </cell>
          <cell r="C442">
            <v>0</v>
          </cell>
          <cell r="D442">
            <v>0</v>
          </cell>
          <cell r="E442"/>
          <cell r="F442">
            <v>0</v>
          </cell>
          <cell r="G442">
            <v>0</v>
          </cell>
          <cell r="H442">
            <v>0</v>
          </cell>
          <cell r="I442">
            <v>0</v>
          </cell>
          <cell r="J442" t="b">
            <v>0</v>
          </cell>
          <cell r="K442" t="e">
            <v>#REF!</v>
          </cell>
          <cell r="L442">
            <v>0</v>
          </cell>
          <cell r="M442">
            <v>0</v>
          </cell>
        </row>
        <row r="443">
          <cell r="B443" t="str">
            <v>Hungary</v>
          </cell>
          <cell r="C443">
            <v>0</v>
          </cell>
          <cell r="D443">
            <v>0</v>
          </cell>
          <cell r="E443"/>
          <cell r="F443">
            <v>0</v>
          </cell>
          <cell r="G443">
            <v>0</v>
          </cell>
          <cell r="H443">
            <v>0</v>
          </cell>
          <cell r="I443">
            <v>0</v>
          </cell>
          <cell r="J443" t="b">
            <v>0</v>
          </cell>
          <cell r="K443" t="e">
            <v>#REF!</v>
          </cell>
          <cell r="L443">
            <v>0</v>
          </cell>
          <cell r="M443">
            <v>0</v>
          </cell>
        </row>
        <row r="444">
          <cell r="B444" t="str">
            <v>Italy</v>
          </cell>
          <cell r="C444">
            <v>0</v>
          </cell>
          <cell r="D444">
            <v>0</v>
          </cell>
          <cell r="E444"/>
          <cell r="F444">
            <v>0</v>
          </cell>
          <cell r="G444">
            <v>0</v>
          </cell>
          <cell r="H444">
            <v>0</v>
          </cell>
          <cell r="I444">
            <v>0</v>
          </cell>
          <cell r="J444" t="b">
            <v>0</v>
          </cell>
          <cell r="K444" t="e">
            <v>#REF!</v>
          </cell>
          <cell r="L444">
            <v>0</v>
          </cell>
          <cell r="M444">
            <v>0</v>
          </cell>
        </row>
        <row r="445">
          <cell r="B445" t="str">
            <v>Italy</v>
          </cell>
          <cell r="C445">
            <v>0</v>
          </cell>
          <cell r="D445">
            <v>0</v>
          </cell>
          <cell r="E445"/>
          <cell r="F445">
            <v>0</v>
          </cell>
          <cell r="G445">
            <v>0</v>
          </cell>
          <cell r="H445">
            <v>0</v>
          </cell>
          <cell r="I445">
            <v>0</v>
          </cell>
          <cell r="J445" t="b">
            <v>0</v>
          </cell>
          <cell r="K445" t="e">
            <v>#REF!</v>
          </cell>
          <cell r="L445">
            <v>0</v>
          </cell>
          <cell r="M445">
            <v>0</v>
          </cell>
        </row>
        <row r="446">
          <cell r="B446" t="str">
            <v>Italy</v>
          </cell>
          <cell r="C446">
            <v>0</v>
          </cell>
          <cell r="D446">
            <v>0</v>
          </cell>
          <cell r="E446"/>
          <cell r="F446">
            <v>0</v>
          </cell>
          <cell r="G446">
            <v>0</v>
          </cell>
          <cell r="H446">
            <v>0</v>
          </cell>
          <cell r="I446">
            <v>0</v>
          </cell>
          <cell r="J446" t="b">
            <v>0</v>
          </cell>
          <cell r="K446" t="e">
            <v>#REF!</v>
          </cell>
          <cell r="L446">
            <v>0</v>
          </cell>
          <cell r="M446">
            <v>0</v>
          </cell>
        </row>
        <row r="447">
          <cell r="B447" t="str">
            <v>Netherlands</v>
          </cell>
          <cell r="C447">
            <v>0</v>
          </cell>
          <cell r="D447">
            <v>0</v>
          </cell>
          <cell r="E447"/>
          <cell r="F447">
            <v>0</v>
          </cell>
          <cell r="G447">
            <v>0</v>
          </cell>
          <cell r="H447">
            <v>0</v>
          </cell>
          <cell r="I447">
            <v>0</v>
          </cell>
          <cell r="J447" t="b">
            <v>0</v>
          </cell>
          <cell r="K447" t="e">
            <v>#REF!</v>
          </cell>
          <cell r="L447">
            <v>0</v>
          </cell>
          <cell r="M447">
            <v>0</v>
          </cell>
        </row>
        <row r="448">
          <cell r="B448" t="str">
            <v>Netherlands</v>
          </cell>
          <cell r="C448">
            <v>0</v>
          </cell>
          <cell r="D448">
            <v>0</v>
          </cell>
          <cell r="E448"/>
          <cell r="F448">
            <v>0</v>
          </cell>
          <cell r="G448">
            <v>0</v>
          </cell>
          <cell r="H448">
            <v>0</v>
          </cell>
          <cell r="I448">
            <v>0</v>
          </cell>
          <cell r="J448" t="b">
            <v>0</v>
          </cell>
          <cell r="K448" t="e">
            <v>#REF!</v>
          </cell>
          <cell r="L448">
            <v>0</v>
          </cell>
          <cell r="M448">
            <v>0</v>
          </cell>
        </row>
        <row r="449">
          <cell r="B449" t="str">
            <v>Poland</v>
          </cell>
          <cell r="C449">
            <v>852</v>
          </cell>
          <cell r="D449">
            <v>85248</v>
          </cell>
          <cell r="E449">
            <v>39479</v>
          </cell>
          <cell r="F449">
            <v>40786</v>
          </cell>
          <cell r="G449">
            <v>40786</v>
          </cell>
          <cell r="H449" t="str">
            <v>Under 5 yrs</v>
          </cell>
          <cell r="I449" t="str">
            <v>Under 5 yrs</v>
          </cell>
          <cell r="J449" t="b">
            <v>1</v>
          </cell>
          <cell r="K449" t="e">
            <v>#REF!</v>
          </cell>
          <cell r="L449">
            <v>3</v>
          </cell>
          <cell r="M449">
            <v>3</v>
          </cell>
        </row>
        <row r="450">
          <cell r="B450" t="str">
            <v>Poland</v>
          </cell>
          <cell r="C450">
            <v>0</v>
          </cell>
          <cell r="D450">
            <v>0</v>
          </cell>
          <cell r="E450"/>
          <cell r="F450">
            <v>0</v>
          </cell>
          <cell r="G450">
            <v>0</v>
          </cell>
          <cell r="H450">
            <v>0</v>
          </cell>
          <cell r="I450">
            <v>0</v>
          </cell>
          <cell r="J450" t="b">
            <v>0</v>
          </cell>
          <cell r="K450" t="e">
            <v>#REF!</v>
          </cell>
          <cell r="L450">
            <v>0</v>
          </cell>
          <cell r="M450">
            <v>0</v>
          </cell>
        </row>
        <row r="451">
          <cell r="B451" t="str">
            <v>Poland</v>
          </cell>
          <cell r="C451">
            <v>5339</v>
          </cell>
          <cell r="D451">
            <v>0</v>
          </cell>
          <cell r="E451">
            <v>0</v>
          </cell>
          <cell r="F451">
            <v>0</v>
          </cell>
          <cell r="G451">
            <v>0</v>
          </cell>
          <cell r="H451">
            <v>0</v>
          </cell>
          <cell r="I451">
            <v>0</v>
          </cell>
          <cell r="J451" t="b">
            <v>0</v>
          </cell>
          <cell r="K451" t="e">
            <v>#REF!</v>
          </cell>
          <cell r="L451">
            <v>0</v>
          </cell>
          <cell r="M451">
            <v>0</v>
          </cell>
        </row>
        <row r="452">
          <cell r="B452" t="str">
            <v>Poland</v>
          </cell>
          <cell r="C452">
            <v>0</v>
          </cell>
          <cell r="D452">
            <v>0</v>
          </cell>
          <cell r="E452"/>
          <cell r="F452">
            <v>0</v>
          </cell>
          <cell r="G452">
            <v>0</v>
          </cell>
          <cell r="H452">
            <v>0</v>
          </cell>
          <cell r="I452">
            <v>0</v>
          </cell>
          <cell r="J452" t="b">
            <v>0</v>
          </cell>
          <cell r="K452" t="e">
            <v>#REF!</v>
          </cell>
          <cell r="L452">
            <v>0</v>
          </cell>
          <cell r="M452">
            <v>0</v>
          </cell>
        </row>
        <row r="453">
          <cell r="B453" t="str">
            <v>Poland</v>
          </cell>
          <cell r="C453">
            <v>0</v>
          </cell>
          <cell r="D453">
            <v>0</v>
          </cell>
          <cell r="E453"/>
          <cell r="F453">
            <v>0</v>
          </cell>
          <cell r="G453">
            <v>0</v>
          </cell>
          <cell r="H453">
            <v>0</v>
          </cell>
          <cell r="I453">
            <v>0</v>
          </cell>
          <cell r="J453" t="b">
            <v>0</v>
          </cell>
          <cell r="K453" t="e">
            <v>#REF!</v>
          </cell>
          <cell r="L453">
            <v>0</v>
          </cell>
          <cell r="M453">
            <v>0</v>
          </cell>
        </row>
        <row r="454">
          <cell r="B454" t="str">
            <v>Poland</v>
          </cell>
          <cell r="C454">
            <v>0</v>
          </cell>
          <cell r="D454">
            <v>0</v>
          </cell>
          <cell r="E454"/>
          <cell r="F454">
            <v>0</v>
          </cell>
          <cell r="G454">
            <v>0</v>
          </cell>
          <cell r="H454">
            <v>0</v>
          </cell>
          <cell r="I454">
            <v>0</v>
          </cell>
          <cell r="J454" t="b">
            <v>0</v>
          </cell>
          <cell r="K454" t="e">
            <v>#REF!</v>
          </cell>
          <cell r="L454">
            <v>0</v>
          </cell>
          <cell r="M454">
            <v>0</v>
          </cell>
        </row>
        <row r="455">
          <cell r="B455" t="str">
            <v>Poland</v>
          </cell>
          <cell r="C455">
            <v>3788</v>
          </cell>
          <cell r="D455">
            <v>181416</v>
          </cell>
          <cell r="E455">
            <v>39052</v>
          </cell>
          <cell r="F455">
            <v>41608</v>
          </cell>
          <cell r="G455">
            <v>40512</v>
          </cell>
          <cell r="H455" t="str">
            <v>Under 5 yrs</v>
          </cell>
          <cell r="I455" t="str">
            <v>Under 5 yrs</v>
          </cell>
          <cell r="J455" t="b">
            <v>1</v>
          </cell>
          <cell r="K455" t="e">
            <v>#REF!</v>
          </cell>
          <cell r="L455">
            <v>0</v>
          </cell>
          <cell r="M455">
            <v>12</v>
          </cell>
        </row>
        <row r="456">
          <cell r="B456" t="str">
            <v>Poland</v>
          </cell>
          <cell r="C456">
            <v>0</v>
          </cell>
          <cell r="D456">
            <v>0</v>
          </cell>
          <cell r="E456"/>
          <cell r="F456">
            <v>0</v>
          </cell>
          <cell r="G456">
            <v>0</v>
          </cell>
          <cell r="H456">
            <v>0</v>
          </cell>
          <cell r="I456">
            <v>0</v>
          </cell>
          <cell r="J456" t="b">
            <v>0</v>
          </cell>
          <cell r="K456" t="e">
            <v>#REF!</v>
          </cell>
          <cell r="L456">
            <v>0</v>
          </cell>
          <cell r="M456">
            <v>0</v>
          </cell>
        </row>
        <row r="457">
          <cell r="B457" t="str">
            <v>Poland</v>
          </cell>
          <cell r="C457">
            <v>5760</v>
          </cell>
          <cell r="D457">
            <v>175392</v>
          </cell>
          <cell r="E457">
            <v>40409</v>
          </cell>
          <cell r="F457">
            <v>40574</v>
          </cell>
          <cell r="G457">
            <v>40574</v>
          </cell>
          <cell r="H457" t="str">
            <v>Under 5 yrs</v>
          </cell>
          <cell r="I457" t="str">
            <v>Under 5 yrs</v>
          </cell>
          <cell r="J457" t="b">
            <v>1</v>
          </cell>
          <cell r="K457" t="e">
            <v>#REF!</v>
          </cell>
          <cell r="L457">
            <v>1</v>
          </cell>
          <cell r="M457">
            <v>1</v>
          </cell>
        </row>
        <row r="458">
          <cell r="B458" t="str">
            <v>Poland</v>
          </cell>
          <cell r="C458">
            <v>0</v>
          </cell>
          <cell r="D458">
            <v>0</v>
          </cell>
          <cell r="E458"/>
          <cell r="F458">
            <v>0</v>
          </cell>
          <cell r="G458">
            <v>0</v>
          </cell>
          <cell r="H458">
            <v>0</v>
          </cell>
          <cell r="I458">
            <v>0</v>
          </cell>
          <cell r="J458" t="b">
            <v>0</v>
          </cell>
          <cell r="K458" t="e">
            <v>#REF!</v>
          </cell>
          <cell r="L458">
            <v>0</v>
          </cell>
          <cell r="M458">
            <v>0</v>
          </cell>
        </row>
        <row r="459">
          <cell r="B459" t="str">
            <v>Poland</v>
          </cell>
          <cell r="C459">
            <v>0</v>
          </cell>
          <cell r="D459">
            <v>0</v>
          </cell>
          <cell r="E459"/>
          <cell r="F459">
            <v>0</v>
          </cell>
          <cell r="G459">
            <v>0</v>
          </cell>
          <cell r="H459">
            <v>0</v>
          </cell>
          <cell r="I459">
            <v>0</v>
          </cell>
          <cell r="J459" t="b">
            <v>0</v>
          </cell>
          <cell r="K459" t="e">
            <v>#REF!</v>
          </cell>
          <cell r="L459">
            <v>0</v>
          </cell>
          <cell r="M459">
            <v>0</v>
          </cell>
        </row>
        <row r="460">
          <cell r="B460" t="str">
            <v>Poland</v>
          </cell>
          <cell r="C460">
            <v>1134</v>
          </cell>
          <cell r="D460">
            <v>45588</v>
          </cell>
          <cell r="E460">
            <v>39142</v>
          </cell>
          <cell r="F460">
            <v>41227</v>
          </cell>
          <cell r="G460">
            <v>41227</v>
          </cell>
          <cell r="H460" t="str">
            <v>Under 5 yrs</v>
          </cell>
          <cell r="I460" t="str">
            <v>Under 5 yrs</v>
          </cell>
          <cell r="J460" t="b">
            <v>1</v>
          </cell>
          <cell r="K460" t="e">
            <v>#REF!</v>
          </cell>
          <cell r="L460">
            <v>8</v>
          </cell>
          <cell r="M460">
            <v>8</v>
          </cell>
        </row>
        <row r="461">
          <cell r="B461" t="str">
            <v>Poland</v>
          </cell>
          <cell r="C461">
            <v>0</v>
          </cell>
          <cell r="D461">
            <v>0</v>
          </cell>
          <cell r="E461"/>
          <cell r="F461">
            <v>0</v>
          </cell>
          <cell r="G461">
            <v>0</v>
          </cell>
          <cell r="H461">
            <v>0</v>
          </cell>
          <cell r="I461">
            <v>0</v>
          </cell>
          <cell r="J461" t="b">
            <v>0</v>
          </cell>
          <cell r="K461" t="e">
            <v>#REF!</v>
          </cell>
          <cell r="L461">
            <v>0</v>
          </cell>
          <cell r="M461">
            <v>0</v>
          </cell>
        </row>
        <row r="462">
          <cell r="B462" t="str">
            <v>Poland</v>
          </cell>
          <cell r="C462">
            <v>2913</v>
          </cell>
          <cell r="D462">
            <v>146292</v>
          </cell>
          <cell r="E462">
            <v>40210</v>
          </cell>
          <cell r="F462">
            <v>41305</v>
          </cell>
          <cell r="G462">
            <v>41305</v>
          </cell>
          <cell r="H462" t="str">
            <v>Under 5 yrs</v>
          </cell>
          <cell r="I462" t="str">
            <v>Under 5 yrs</v>
          </cell>
          <cell r="J462" t="b">
            <v>1</v>
          </cell>
          <cell r="K462" t="e">
            <v>#REF!</v>
          </cell>
          <cell r="L462">
            <v>9</v>
          </cell>
          <cell r="M462">
            <v>9</v>
          </cell>
        </row>
        <row r="463">
          <cell r="B463" t="str">
            <v>Poland</v>
          </cell>
          <cell r="C463">
            <v>4564.5</v>
          </cell>
          <cell r="D463">
            <v>211224</v>
          </cell>
          <cell r="E463">
            <v>39419</v>
          </cell>
          <cell r="F463">
            <v>43071</v>
          </cell>
          <cell r="G463">
            <v>41245</v>
          </cell>
          <cell r="H463" t="str">
            <v>Under 5 yrs</v>
          </cell>
          <cell r="I463" t="str">
            <v>5-10 yrs</v>
          </cell>
          <cell r="J463" t="b">
            <v>1</v>
          </cell>
          <cell r="K463" t="e">
            <v>#REF!</v>
          </cell>
          <cell r="L463">
            <v>8</v>
          </cell>
          <cell r="M463">
            <v>28</v>
          </cell>
        </row>
        <row r="464">
          <cell r="B464" t="str">
            <v>Poland</v>
          </cell>
          <cell r="C464">
            <v>0</v>
          </cell>
          <cell r="D464">
            <v>0</v>
          </cell>
          <cell r="E464"/>
          <cell r="F464">
            <v>0</v>
          </cell>
          <cell r="G464">
            <v>0</v>
          </cell>
          <cell r="H464">
            <v>0</v>
          </cell>
          <cell r="I464">
            <v>0</v>
          </cell>
          <cell r="J464" t="b">
            <v>0</v>
          </cell>
          <cell r="K464" t="e">
            <v>#REF!</v>
          </cell>
          <cell r="L464">
            <v>0</v>
          </cell>
          <cell r="M464">
            <v>0</v>
          </cell>
        </row>
        <row r="465">
          <cell r="B465" t="str">
            <v>Poland</v>
          </cell>
          <cell r="C465">
            <v>1740</v>
          </cell>
          <cell r="D465">
            <v>77976</v>
          </cell>
          <cell r="E465">
            <v>39692</v>
          </cell>
          <cell r="F465">
            <v>40786</v>
          </cell>
          <cell r="G465">
            <v>40786</v>
          </cell>
          <cell r="H465" t="str">
            <v>Under 5 yrs</v>
          </cell>
          <cell r="I465" t="str">
            <v>Under 5 yrs</v>
          </cell>
          <cell r="J465" t="b">
            <v>1</v>
          </cell>
          <cell r="K465" t="e">
            <v>#REF!</v>
          </cell>
          <cell r="L465">
            <v>3</v>
          </cell>
          <cell r="M465">
            <v>3</v>
          </cell>
        </row>
        <row r="466">
          <cell r="B466" t="str">
            <v>Poland</v>
          </cell>
          <cell r="C466">
            <v>0</v>
          </cell>
          <cell r="D466">
            <v>0</v>
          </cell>
          <cell r="E466"/>
          <cell r="F466">
            <v>0</v>
          </cell>
          <cell r="G466">
            <v>0</v>
          </cell>
          <cell r="H466">
            <v>0</v>
          </cell>
          <cell r="I466">
            <v>0</v>
          </cell>
          <cell r="J466" t="b">
            <v>0</v>
          </cell>
          <cell r="K466" t="e">
            <v>#REF!</v>
          </cell>
          <cell r="L466">
            <v>0</v>
          </cell>
          <cell r="M466">
            <v>0</v>
          </cell>
        </row>
        <row r="467">
          <cell r="B467" t="str">
            <v>Poland</v>
          </cell>
          <cell r="C467">
            <v>5838</v>
          </cell>
          <cell r="D467">
            <v>248820</v>
          </cell>
          <cell r="E467">
            <v>40087</v>
          </cell>
          <cell r="F467">
            <v>41912</v>
          </cell>
          <cell r="G467">
            <v>41183</v>
          </cell>
          <cell r="H467" t="str">
            <v>Under 5 yrs</v>
          </cell>
          <cell r="I467" t="str">
            <v>Under 5 yrs</v>
          </cell>
          <cell r="J467" t="b">
            <v>1</v>
          </cell>
          <cell r="K467" t="e">
            <v>#REF!</v>
          </cell>
          <cell r="L467">
            <v>8</v>
          </cell>
          <cell r="M467">
            <v>16</v>
          </cell>
        </row>
        <row r="468">
          <cell r="B468" t="str">
            <v>Poland</v>
          </cell>
          <cell r="C468">
            <v>2240</v>
          </cell>
          <cell r="D468">
            <v>0</v>
          </cell>
          <cell r="E468"/>
          <cell r="F468">
            <v>0</v>
          </cell>
          <cell r="G468">
            <v>0</v>
          </cell>
          <cell r="H468">
            <v>0</v>
          </cell>
          <cell r="I468">
            <v>0</v>
          </cell>
          <cell r="J468" t="b">
            <v>0</v>
          </cell>
          <cell r="K468" t="e">
            <v>#REF!</v>
          </cell>
          <cell r="L468">
            <v>0</v>
          </cell>
          <cell r="M468">
            <v>0</v>
          </cell>
        </row>
        <row r="469">
          <cell r="B469" t="str">
            <v>Poland</v>
          </cell>
          <cell r="C469">
            <v>831.5</v>
          </cell>
          <cell r="D469">
            <v>41628</v>
          </cell>
          <cell r="E469">
            <v>40359</v>
          </cell>
          <cell r="F469">
            <v>40723</v>
          </cell>
          <cell r="G469">
            <v>40723</v>
          </cell>
          <cell r="H469" t="str">
            <v>Under 5 yrs</v>
          </cell>
          <cell r="I469" t="str">
            <v>Under 5 yrs</v>
          </cell>
          <cell r="J469" t="b">
            <v>1</v>
          </cell>
          <cell r="K469" t="e">
            <v>#REF!</v>
          </cell>
          <cell r="L469">
            <v>2</v>
          </cell>
          <cell r="M469">
            <v>2</v>
          </cell>
        </row>
        <row r="470">
          <cell r="B470" t="str">
            <v>Poland</v>
          </cell>
          <cell r="C470">
            <v>0</v>
          </cell>
          <cell r="D470">
            <v>0</v>
          </cell>
          <cell r="E470"/>
          <cell r="F470">
            <v>0</v>
          </cell>
          <cell r="G470">
            <v>0</v>
          </cell>
          <cell r="H470">
            <v>0</v>
          </cell>
          <cell r="I470">
            <v>0</v>
          </cell>
          <cell r="J470" t="b">
            <v>0</v>
          </cell>
          <cell r="K470" t="e">
            <v>#REF!</v>
          </cell>
          <cell r="L470">
            <v>0</v>
          </cell>
          <cell r="M470">
            <v>0</v>
          </cell>
        </row>
        <row r="471">
          <cell r="B471" t="str">
            <v>Poland</v>
          </cell>
          <cell r="C471">
            <v>0</v>
          </cell>
          <cell r="D471">
            <v>0</v>
          </cell>
          <cell r="E471"/>
          <cell r="F471">
            <v>0</v>
          </cell>
          <cell r="G471">
            <v>0</v>
          </cell>
          <cell r="H471">
            <v>0</v>
          </cell>
          <cell r="I471">
            <v>0</v>
          </cell>
          <cell r="J471" t="b">
            <v>0</v>
          </cell>
          <cell r="K471" t="e">
            <v>#REF!</v>
          </cell>
          <cell r="L471">
            <v>0</v>
          </cell>
          <cell r="M471">
            <v>0</v>
          </cell>
        </row>
        <row r="472">
          <cell r="B472" t="str">
            <v>Poland</v>
          </cell>
          <cell r="C472">
            <v>0</v>
          </cell>
          <cell r="D472">
            <v>0</v>
          </cell>
          <cell r="E472"/>
          <cell r="F472">
            <v>0</v>
          </cell>
          <cell r="G472">
            <v>0</v>
          </cell>
          <cell r="H472">
            <v>0</v>
          </cell>
          <cell r="I472">
            <v>0</v>
          </cell>
          <cell r="J472" t="b">
            <v>0</v>
          </cell>
          <cell r="K472" t="e">
            <v>#REF!</v>
          </cell>
          <cell r="L472">
            <v>0</v>
          </cell>
          <cell r="M472">
            <v>0</v>
          </cell>
        </row>
        <row r="473">
          <cell r="B473" t="str">
            <v>Poland</v>
          </cell>
          <cell r="C473">
            <v>0</v>
          </cell>
          <cell r="D473">
            <v>0</v>
          </cell>
          <cell r="E473"/>
          <cell r="F473">
            <v>0</v>
          </cell>
          <cell r="G473">
            <v>0</v>
          </cell>
          <cell r="H473">
            <v>0</v>
          </cell>
          <cell r="I473">
            <v>0</v>
          </cell>
          <cell r="J473" t="b">
            <v>0</v>
          </cell>
          <cell r="K473" t="e">
            <v>#REF!</v>
          </cell>
          <cell r="L473">
            <v>0</v>
          </cell>
          <cell r="M473">
            <v>0</v>
          </cell>
        </row>
        <row r="474">
          <cell r="B474" t="str">
            <v>Poland</v>
          </cell>
          <cell r="C474">
            <v>0</v>
          </cell>
          <cell r="D474">
            <v>0</v>
          </cell>
          <cell r="E474"/>
          <cell r="F474">
            <v>0</v>
          </cell>
          <cell r="G474">
            <v>0</v>
          </cell>
          <cell r="H474">
            <v>0</v>
          </cell>
          <cell r="I474">
            <v>0</v>
          </cell>
          <cell r="J474" t="b">
            <v>0</v>
          </cell>
          <cell r="K474" t="e">
            <v>#REF!</v>
          </cell>
          <cell r="L474">
            <v>0</v>
          </cell>
          <cell r="M474">
            <v>0</v>
          </cell>
        </row>
        <row r="475">
          <cell r="B475" t="str">
            <v>Poland</v>
          </cell>
          <cell r="C475">
            <v>0</v>
          </cell>
          <cell r="D475">
            <v>0</v>
          </cell>
          <cell r="E475"/>
          <cell r="F475">
            <v>0</v>
          </cell>
          <cell r="G475">
            <v>0</v>
          </cell>
          <cell r="H475">
            <v>0</v>
          </cell>
          <cell r="I475">
            <v>0</v>
          </cell>
          <cell r="J475" t="b">
            <v>0</v>
          </cell>
          <cell r="K475" t="e">
            <v>#REF!</v>
          </cell>
          <cell r="L475">
            <v>0</v>
          </cell>
          <cell r="M475">
            <v>0</v>
          </cell>
        </row>
        <row r="476">
          <cell r="B476" t="str">
            <v>Poland</v>
          </cell>
          <cell r="C476">
            <v>0</v>
          </cell>
          <cell r="D476">
            <v>0</v>
          </cell>
          <cell r="E476"/>
          <cell r="F476">
            <v>0</v>
          </cell>
          <cell r="G476">
            <v>0</v>
          </cell>
          <cell r="H476">
            <v>0</v>
          </cell>
          <cell r="I476">
            <v>0</v>
          </cell>
          <cell r="J476" t="b">
            <v>0</v>
          </cell>
          <cell r="K476" t="e">
            <v>#REF!</v>
          </cell>
          <cell r="L476">
            <v>0</v>
          </cell>
          <cell r="M476">
            <v>0</v>
          </cell>
        </row>
        <row r="477">
          <cell r="B477" t="str">
            <v>Poland</v>
          </cell>
          <cell r="C477">
            <v>4473</v>
          </cell>
          <cell r="D477">
            <v>223608</v>
          </cell>
          <cell r="E477">
            <v>38958</v>
          </cell>
          <cell r="F477">
            <v>40786</v>
          </cell>
          <cell r="G477">
            <v>40786</v>
          </cell>
          <cell r="H477" t="str">
            <v>Under 5 yrs</v>
          </cell>
          <cell r="I477" t="str">
            <v>Under 5 yrs</v>
          </cell>
          <cell r="J477" t="b">
            <v>1</v>
          </cell>
          <cell r="K477" t="e">
            <v>#REF!</v>
          </cell>
          <cell r="L477">
            <v>3</v>
          </cell>
          <cell r="M477">
            <v>3</v>
          </cell>
        </row>
        <row r="478">
          <cell r="B478" t="str">
            <v>Poland</v>
          </cell>
          <cell r="C478">
            <v>0</v>
          </cell>
          <cell r="D478">
            <v>0</v>
          </cell>
          <cell r="E478"/>
          <cell r="F478">
            <v>0</v>
          </cell>
          <cell r="G478">
            <v>0</v>
          </cell>
          <cell r="H478">
            <v>0</v>
          </cell>
          <cell r="I478">
            <v>0</v>
          </cell>
          <cell r="J478" t="b">
            <v>0</v>
          </cell>
          <cell r="K478" t="e">
            <v>#REF!</v>
          </cell>
          <cell r="L478">
            <v>0</v>
          </cell>
          <cell r="M478">
            <v>0</v>
          </cell>
        </row>
        <row r="479">
          <cell r="B479" t="str">
            <v>Poland</v>
          </cell>
          <cell r="C479">
            <v>10028</v>
          </cell>
          <cell r="D479">
            <v>447876</v>
          </cell>
          <cell r="E479">
            <v>39356</v>
          </cell>
          <cell r="F479">
            <v>40451</v>
          </cell>
          <cell r="G479">
            <v>40451</v>
          </cell>
          <cell r="H479" t="str">
            <v>Under 5 yrs</v>
          </cell>
          <cell r="I479" t="str">
            <v>Under 5 yrs</v>
          </cell>
          <cell r="J479" t="b">
            <v>0</v>
          </cell>
          <cell r="K479" t="e">
            <v>#REF!</v>
          </cell>
          <cell r="L479">
            <v>0</v>
          </cell>
          <cell r="M479">
            <v>0</v>
          </cell>
        </row>
        <row r="480">
          <cell r="B480" t="str">
            <v>Poland</v>
          </cell>
          <cell r="C480">
            <v>11946</v>
          </cell>
          <cell r="D480">
            <v>610296</v>
          </cell>
          <cell r="E480">
            <v>39417</v>
          </cell>
          <cell r="F480">
            <v>43069</v>
          </cell>
          <cell r="G480">
            <v>43069</v>
          </cell>
          <cell r="H480" t="str">
            <v>5-10 yrs</v>
          </cell>
          <cell r="I480" t="str">
            <v>5-10 yrs</v>
          </cell>
          <cell r="J480" t="b">
            <v>1</v>
          </cell>
          <cell r="K480" t="e">
            <v>#REF!</v>
          </cell>
          <cell r="L480">
            <v>28</v>
          </cell>
          <cell r="M480">
            <v>28</v>
          </cell>
        </row>
        <row r="481">
          <cell r="B481" t="str">
            <v>Poland</v>
          </cell>
          <cell r="C481">
            <v>0</v>
          </cell>
          <cell r="D481">
            <v>0</v>
          </cell>
          <cell r="E481"/>
          <cell r="F481">
            <v>0</v>
          </cell>
          <cell r="G481">
            <v>0</v>
          </cell>
          <cell r="H481">
            <v>0</v>
          </cell>
          <cell r="I481">
            <v>0</v>
          </cell>
          <cell r="J481" t="b">
            <v>0</v>
          </cell>
          <cell r="K481" t="e">
            <v>#REF!</v>
          </cell>
          <cell r="L481">
            <v>0</v>
          </cell>
          <cell r="M481">
            <v>0</v>
          </cell>
        </row>
        <row r="482">
          <cell r="B482" t="str">
            <v>Poland</v>
          </cell>
          <cell r="C482">
            <v>2328</v>
          </cell>
          <cell r="D482">
            <v>0</v>
          </cell>
          <cell r="E482">
            <v>40360</v>
          </cell>
          <cell r="F482">
            <v>41455</v>
          </cell>
          <cell r="G482">
            <v>41455</v>
          </cell>
          <cell r="H482" t="str">
            <v>Under 5 yrs</v>
          </cell>
          <cell r="I482" t="str">
            <v>Under 5 yrs</v>
          </cell>
          <cell r="J482" t="b">
            <v>1</v>
          </cell>
          <cell r="K482" t="e">
            <v>#REF!</v>
          </cell>
          <cell r="L482">
            <v>11</v>
          </cell>
          <cell r="M482">
            <v>11</v>
          </cell>
        </row>
        <row r="483">
          <cell r="B483" t="str">
            <v>Poland</v>
          </cell>
          <cell r="C483">
            <v>0</v>
          </cell>
          <cell r="D483">
            <v>0</v>
          </cell>
          <cell r="E483"/>
          <cell r="F483">
            <v>0</v>
          </cell>
          <cell r="G483">
            <v>0</v>
          </cell>
          <cell r="H483">
            <v>0</v>
          </cell>
          <cell r="I483">
            <v>0</v>
          </cell>
          <cell r="J483" t="b">
            <v>0</v>
          </cell>
          <cell r="K483" t="e">
            <v>#REF!</v>
          </cell>
          <cell r="L483">
            <v>0</v>
          </cell>
          <cell r="M483">
            <v>0</v>
          </cell>
        </row>
        <row r="484">
          <cell r="B484" t="str">
            <v>Poland</v>
          </cell>
          <cell r="C484">
            <v>0</v>
          </cell>
          <cell r="D484">
            <v>0</v>
          </cell>
          <cell r="E484"/>
          <cell r="F484">
            <v>0</v>
          </cell>
          <cell r="G484">
            <v>0</v>
          </cell>
          <cell r="H484">
            <v>0</v>
          </cell>
          <cell r="I484">
            <v>0</v>
          </cell>
          <cell r="J484" t="b">
            <v>0</v>
          </cell>
          <cell r="K484" t="e">
            <v>#REF!</v>
          </cell>
          <cell r="L484">
            <v>0</v>
          </cell>
          <cell r="M484">
            <v>0</v>
          </cell>
        </row>
        <row r="485">
          <cell r="B485" t="str">
            <v>Poland</v>
          </cell>
          <cell r="C485">
            <v>0</v>
          </cell>
          <cell r="D485">
            <v>0</v>
          </cell>
          <cell r="E485"/>
          <cell r="F485">
            <v>0</v>
          </cell>
          <cell r="G485">
            <v>0</v>
          </cell>
          <cell r="H485">
            <v>0</v>
          </cell>
          <cell r="I485">
            <v>0</v>
          </cell>
          <cell r="J485" t="b">
            <v>0</v>
          </cell>
          <cell r="K485" t="e">
            <v>#REF!</v>
          </cell>
          <cell r="L485">
            <v>0</v>
          </cell>
          <cell r="M485">
            <v>0</v>
          </cell>
        </row>
        <row r="486">
          <cell r="B486" t="str">
            <v>Slovakia</v>
          </cell>
          <cell r="C486">
            <v>0</v>
          </cell>
          <cell r="D486">
            <v>0</v>
          </cell>
          <cell r="E486"/>
          <cell r="F486">
            <v>0</v>
          </cell>
          <cell r="G486">
            <v>0</v>
          </cell>
          <cell r="H486">
            <v>0</v>
          </cell>
          <cell r="I486">
            <v>0</v>
          </cell>
          <cell r="J486" t="b">
            <v>0</v>
          </cell>
          <cell r="K486" t="e">
            <v>#REF!</v>
          </cell>
          <cell r="L486">
            <v>0</v>
          </cell>
          <cell r="M486">
            <v>0</v>
          </cell>
        </row>
        <row r="487">
          <cell r="B487" t="str">
            <v>Slovakia</v>
          </cell>
          <cell r="C487">
            <v>0</v>
          </cell>
          <cell r="D487">
            <v>0</v>
          </cell>
          <cell r="E487"/>
          <cell r="F487">
            <v>0</v>
          </cell>
          <cell r="G487">
            <v>0</v>
          </cell>
          <cell r="H487">
            <v>0</v>
          </cell>
          <cell r="I487">
            <v>0</v>
          </cell>
          <cell r="J487" t="b">
            <v>0</v>
          </cell>
          <cell r="K487" t="e">
            <v>#REF!</v>
          </cell>
          <cell r="L487">
            <v>0</v>
          </cell>
          <cell r="M487">
            <v>0</v>
          </cell>
        </row>
        <row r="488">
          <cell r="B488" t="str">
            <v>Slovakia</v>
          </cell>
          <cell r="C488">
            <v>0</v>
          </cell>
          <cell r="D488">
            <v>0</v>
          </cell>
          <cell r="E488"/>
          <cell r="F488">
            <v>0</v>
          </cell>
          <cell r="G488">
            <v>0</v>
          </cell>
          <cell r="H488">
            <v>0</v>
          </cell>
          <cell r="I488">
            <v>0</v>
          </cell>
          <cell r="J488" t="b">
            <v>0</v>
          </cell>
          <cell r="K488" t="e">
            <v>#REF!</v>
          </cell>
          <cell r="L488">
            <v>0</v>
          </cell>
          <cell r="M488">
            <v>0</v>
          </cell>
        </row>
        <row r="489">
          <cell r="B489" t="str">
            <v>Spain</v>
          </cell>
          <cell r="C489">
            <v>0</v>
          </cell>
          <cell r="D489">
            <v>0</v>
          </cell>
          <cell r="E489"/>
          <cell r="F489">
            <v>0</v>
          </cell>
          <cell r="G489">
            <v>0</v>
          </cell>
          <cell r="H489">
            <v>0</v>
          </cell>
          <cell r="I489">
            <v>0</v>
          </cell>
          <cell r="J489" t="b">
            <v>0</v>
          </cell>
          <cell r="K489" t="e">
            <v>#REF!</v>
          </cell>
          <cell r="L489">
            <v>0</v>
          </cell>
          <cell r="M489">
            <v>0</v>
          </cell>
        </row>
        <row r="490">
          <cell r="B490" t="str">
            <v>Spain</v>
          </cell>
          <cell r="C490">
            <v>0</v>
          </cell>
          <cell r="D490">
            <v>0</v>
          </cell>
          <cell r="E490"/>
          <cell r="F490">
            <v>0</v>
          </cell>
          <cell r="G490">
            <v>0</v>
          </cell>
          <cell r="H490">
            <v>0</v>
          </cell>
          <cell r="I490">
            <v>0</v>
          </cell>
          <cell r="J490" t="b">
            <v>0</v>
          </cell>
          <cell r="K490" t="e">
            <v>#REF!</v>
          </cell>
          <cell r="L490">
            <v>0</v>
          </cell>
          <cell r="M490">
            <v>0</v>
          </cell>
        </row>
        <row r="491">
          <cell r="B491" t="str">
            <v>Spain</v>
          </cell>
          <cell r="C491">
            <v>0</v>
          </cell>
          <cell r="D491">
            <v>0</v>
          </cell>
          <cell r="E491"/>
          <cell r="F491">
            <v>0</v>
          </cell>
          <cell r="G491">
            <v>0</v>
          </cell>
          <cell r="H491">
            <v>0</v>
          </cell>
          <cell r="I491">
            <v>0</v>
          </cell>
          <cell r="J491" t="b">
            <v>0</v>
          </cell>
          <cell r="K491" t="e">
            <v>#REF!</v>
          </cell>
          <cell r="L491">
            <v>0</v>
          </cell>
          <cell r="M491">
            <v>0</v>
          </cell>
        </row>
        <row r="492">
          <cell r="B492" t="str">
            <v>Spain</v>
          </cell>
          <cell r="C492">
            <v>0</v>
          </cell>
          <cell r="D492">
            <v>0</v>
          </cell>
          <cell r="E492"/>
          <cell r="F492">
            <v>0</v>
          </cell>
          <cell r="G492">
            <v>0</v>
          </cell>
          <cell r="H492">
            <v>0</v>
          </cell>
          <cell r="I492">
            <v>0</v>
          </cell>
          <cell r="J492" t="b">
            <v>0</v>
          </cell>
          <cell r="K492" t="e">
            <v>#REF!</v>
          </cell>
          <cell r="L492">
            <v>0</v>
          </cell>
          <cell r="M492">
            <v>0</v>
          </cell>
        </row>
        <row r="493">
          <cell r="B493" t="str">
            <v>United Kingdom</v>
          </cell>
          <cell r="C493">
            <v>0</v>
          </cell>
          <cell r="D493">
            <v>0</v>
          </cell>
          <cell r="E493"/>
          <cell r="F493">
            <v>0</v>
          </cell>
          <cell r="G493">
            <v>0</v>
          </cell>
          <cell r="H493">
            <v>0</v>
          </cell>
          <cell r="I493">
            <v>0</v>
          </cell>
          <cell r="J493" t="b">
            <v>0</v>
          </cell>
          <cell r="K493" t="e">
            <v>#REF!</v>
          </cell>
          <cell r="L493">
            <v>0</v>
          </cell>
          <cell r="M493">
            <v>0</v>
          </cell>
        </row>
        <row r="494">
          <cell r="B494" t="str">
            <v>United Kingdom</v>
          </cell>
          <cell r="C494">
            <v>0</v>
          </cell>
          <cell r="D494">
            <v>0</v>
          </cell>
          <cell r="E494"/>
          <cell r="F494">
            <v>0</v>
          </cell>
          <cell r="G494">
            <v>0</v>
          </cell>
          <cell r="H494">
            <v>0</v>
          </cell>
          <cell r="I494">
            <v>0</v>
          </cell>
          <cell r="J494" t="b">
            <v>0</v>
          </cell>
          <cell r="K494" t="e">
            <v>#REF!</v>
          </cell>
          <cell r="L494">
            <v>0</v>
          </cell>
          <cell r="M494">
            <v>0</v>
          </cell>
        </row>
        <row r="495">
          <cell r="B495" t="str">
            <v>United Kingdom</v>
          </cell>
          <cell r="C495">
            <v>0</v>
          </cell>
          <cell r="D495">
            <v>0</v>
          </cell>
          <cell r="E495"/>
          <cell r="F495">
            <v>0</v>
          </cell>
          <cell r="G495">
            <v>0</v>
          </cell>
          <cell r="H495">
            <v>0</v>
          </cell>
          <cell r="I495">
            <v>0</v>
          </cell>
          <cell r="J495" t="b">
            <v>0</v>
          </cell>
          <cell r="K495" t="e">
            <v>#REF!</v>
          </cell>
          <cell r="L495">
            <v>0</v>
          </cell>
          <cell r="M495">
            <v>0</v>
          </cell>
        </row>
        <row r="496">
          <cell r="B496" t="str">
            <v>United Kingdom</v>
          </cell>
          <cell r="C496">
            <v>0</v>
          </cell>
          <cell r="D496">
            <v>0</v>
          </cell>
          <cell r="E496"/>
          <cell r="F496">
            <v>0</v>
          </cell>
          <cell r="G496">
            <v>0</v>
          </cell>
          <cell r="H496">
            <v>0</v>
          </cell>
          <cell r="I496">
            <v>0</v>
          </cell>
          <cell r="J496" t="b">
            <v>0</v>
          </cell>
          <cell r="K496" t="e">
            <v>#REF!</v>
          </cell>
          <cell r="L496">
            <v>0</v>
          </cell>
          <cell r="M496">
            <v>0</v>
          </cell>
        </row>
        <row r="497">
          <cell r="B497" t="str">
            <v>United Kingdom</v>
          </cell>
          <cell r="C497">
            <v>0</v>
          </cell>
          <cell r="D497">
            <v>0</v>
          </cell>
          <cell r="E497"/>
          <cell r="F497">
            <v>0</v>
          </cell>
          <cell r="G497">
            <v>0</v>
          </cell>
          <cell r="H497">
            <v>0</v>
          </cell>
          <cell r="I497">
            <v>0</v>
          </cell>
          <cell r="J497" t="b">
            <v>0</v>
          </cell>
          <cell r="K497" t="e">
            <v>#REF!</v>
          </cell>
          <cell r="L497">
            <v>0</v>
          </cell>
          <cell r="M497">
            <v>0</v>
          </cell>
        </row>
        <row r="498">
          <cell r="B498" t="str">
            <v>United Kingdom</v>
          </cell>
          <cell r="C498">
            <v>0</v>
          </cell>
          <cell r="D498">
            <v>0</v>
          </cell>
          <cell r="E498"/>
          <cell r="F498">
            <v>0</v>
          </cell>
          <cell r="G498">
            <v>0</v>
          </cell>
          <cell r="H498">
            <v>0</v>
          </cell>
          <cell r="I498">
            <v>0</v>
          </cell>
          <cell r="J498" t="b">
            <v>0</v>
          </cell>
          <cell r="K498" t="e">
            <v>#REF!</v>
          </cell>
          <cell r="L498">
            <v>0</v>
          </cell>
          <cell r="M498">
            <v>0</v>
          </cell>
        </row>
        <row r="499">
          <cell r="B499" t="str">
            <v>United Kingdom</v>
          </cell>
          <cell r="C499">
            <v>0</v>
          </cell>
          <cell r="D499">
            <v>0</v>
          </cell>
          <cell r="E499"/>
          <cell r="F499">
            <v>0</v>
          </cell>
          <cell r="G499">
            <v>0</v>
          </cell>
          <cell r="H499">
            <v>0</v>
          </cell>
          <cell r="I499">
            <v>0</v>
          </cell>
          <cell r="J499" t="b">
            <v>0</v>
          </cell>
          <cell r="K499" t="e">
            <v>#REF!</v>
          </cell>
          <cell r="L499">
            <v>0</v>
          </cell>
          <cell r="M499">
            <v>0</v>
          </cell>
        </row>
        <row r="500">
          <cell r="B500" t="str">
            <v>United Kingdom</v>
          </cell>
          <cell r="C500">
            <v>0</v>
          </cell>
          <cell r="D500">
            <v>0</v>
          </cell>
          <cell r="E500"/>
          <cell r="F500">
            <v>0</v>
          </cell>
          <cell r="G500">
            <v>0</v>
          </cell>
          <cell r="H500">
            <v>0</v>
          </cell>
          <cell r="I500">
            <v>0</v>
          </cell>
          <cell r="J500" t="b">
            <v>0</v>
          </cell>
          <cell r="K500" t="e">
            <v>#REF!</v>
          </cell>
          <cell r="L500">
            <v>0</v>
          </cell>
          <cell r="M500">
            <v>0</v>
          </cell>
        </row>
        <row r="501">
          <cell r="B501" t="str">
            <v>United Kingdom</v>
          </cell>
          <cell r="C501">
            <v>0</v>
          </cell>
          <cell r="D501">
            <v>0</v>
          </cell>
          <cell r="E501"/>
          <cell r="F501">
            <v>0</v>
          </cell>
          <cell r="G501">
            <v>0</v>
          </cell>
          <cell r="H501">
            <v>0</v>
          </cell>
          <cell r="I501">
            <v>0</v>
          </cell>
          <cell r="J501" t="b">
            <v>0</v>
          </cell>
          <cell r="K501" t="e">
            <v>#REF!</v>
          </cell>
          <cell r="L501">
            <v>0</v>
          </cell>
          <cell r="M501">
            <v>0</v>
          </cell>
        </row>
        <row r="502">
          <cell r="B502" t="str">
            <v>United Kingdom</v>
          </cell>
          <cell r="C502">
            <v>0</v>
          </cell>
          <cell r="D502">
            <v>0</v>
          </cell>
          <cell r="E502"/>
          <cell r="F502">
            <v>0</v>
          </cell>
          <cell r="G502">
            <v>0</v>
          </cell>
          <cell r="H502">
            <v>0</v>
          </cell>
          <cell r="I502">
            <v>0</v>
          </cell>
          <cell r="J502" t="b">
            <v>0</v>
          </cell>
          <cell r="K502" t="e">
            <v>#REF!</v>
          </cell>
          <cell r="L502">
            <v>0</v>
          </cell>
          <cell r="M502">
            <v>0</v>
          </cell>
        </row>
        <row r="503">
          <cell r="B503" t="str">
            <v>United Kingdom</v>
          </cell>
          <cell r="C503">
            <v>0</v>
          </cell>
          <cell r="D503">
            <v>0</v>
          </cell>
          <cell r="E503"/>
          <cell r="F503">
            <v>0</v>
          </cell>
          <cell r="G503">
            <v>0</v>
          </cell>
          <cell r="H503">
            <v>0</v>
          </cell>
          <cell r="I503">
            <v>0</v>
          </cell>
          <cell r="J503" t="b">
            <v>0</v>
          </cell>
          <cell r="K503" t="e">
            <v>#REF!</v>
          </cell>
          <cell r="L503">
            <v>0</v>
          </cell>
          <cell r="M503">
            <v>0</v>
          </cell>
        </row>
        <row r="504">
          <cell r="B504" t="str">
            <v>United Kingdom</v>
          </cell>
          <cell r="C504">
            <v>0</v>
          </cell>
          <cell r="D504">
            <v>0</v>
          </cell>
          <cell r="E504"/>
          <cell r="F504">
            <v>0</v>
          </cell>
          <cell r="G504">
            <v>0</v>
          </cell>
          <cell r="H504">
            <v>0</v>
          </cell>
          <cell r="I504">
            <v>0</v>
          </cell>
          <cell r="J504" t="b">
            <v>0</v>
          </cell>
          <cell r="K504" t="e">
            <v>#REF!</v>
          </cell>
          <cell r="L504">
            <v>0</v>
          </cell>
          <cell r="M504">
            <v>0</v>
          </cell>
        </row>
        <row r="505">
          <cell r="B505" t="str">
            <v>United Kingdom</v>
          </cell>
          <cell r="C505">
            <v>0</v>
          </cell>
          <cell r="D505">
            <v>0</v>
          </cell>
          <cell r="E505"/>
          <cell r="F505">
            <v>0</v>
          </cell>
          <cell r="G505">
            <v>0</v>
          </cell>
          <cell r="H505">
            <v>0</v>
          </cell>
          <cell r="I505">
            <v>0</v>
          </cell>
          <cell r="J505" t="b">
            <v>0</v>
          </cell>
          <cell r="K505" t="e">
            <v>#REF!</v>
          </cell>
          <cell r="L505">
            <v>0</v>
          </cell>
          <cell r="M505">
            <v>0</v>
          </cell>
        </row>
        <row r="506">
          <cell r="B506" t="str">
            <v>United Kingdom</v>
          </cell>
          <cell r="C506">
            <v>0</v>
          </cell>
          <cell r="D506">
            <v>0</v>
          </cell>
          <cell r="E506"/>
          <cell r="F506">
            <v>0</v>
          </cell>
          <cell r="G506">
            <v>0</v>
          </cell>
          <cell r="H506">
            <v>0</v>
          </cell>
          <cell r="I506">
            <v>0</v>
          </cell>
          <cell r="J506" t="b">
            <v>0</v>
          </cell>
          <cell r="K506" t="e">
            <v>#REF!</v>
          </cell>
          <cell r="L506">
            <v>0</v>
          </cell>
          <cell r="M506">
            <v>0</v>
          </cell>
        </row>
        <row r="507">
          <cell r="B507" t="str">
            <v>United Kingdom</v>
          </cell>
          <cell r="C507">
            <v>0</v>
          </cell>
          <cell r="D507">
            <v>0</v>
          </cell>
          <cell r="E507"/>
          <cell r="F507">
            <v>0</v>
          </cell>
          <cell r="G507">
            <v>0</v>
          </cell>
          <cell r="H507">
            <v>0</v>
          </cell>
          <cell r="I507">
            <v>0</v>
          </cell>
          <cell r="J507" t="b">
            <v>0</v>
          </cell>
          <cell r="K507" t="e">
            <v>#REF!</v>
          </cell>
          <cell r="L507">
            <v>0</v>
          </cell>
          <cell r="M507">
            <v>0</v>
          </cell>
        </row>
        <row r="508">
          <cell r="B508" t="str">
            <v>United Kingdom</v>
          </cell>
          <cell r="C508">
            <v>0</v>
          </cell>
          <cell r="D508">
            <v>0</v>
          </cell>
          <cell r="E508"/>
          <cell r="F508">
            <v>0</v>
          </cell>
          <cell r="G508">
            <v>0</v>
          </cell>
          <cell r="H508">
            <v>0</v>
          </cell>
          <cell r="I508">
            <v>0</v>
          </cell>
          <cell r="J508" t="b">
            <v>0</v>
          </cell>
          <cell r="K508" t="e">
            <v>#REF!</v>
          </cell>
          <cell r="L508">
            <v>0</v>
          </cell>
          <cell r="M508">
            <v>0</v>
          </cell>
        </row>
        <row r="509">
          <cell r="B509" t="str">
            <v>United Kingdom</v>
          </cell>
          <cell r="C509">
            <v>0</v>
          </cell>
          <cell r="D509">
            <v>0</v>
          </cell>
          <cell r="E509"/>
          <cell r="F509">
            <v>0</v>
          </cell>
          <cell r="G509">
            <v>0</v>
          </cell>
          <cell r="H509">
            <v>0</v>
          </cell>
          <cell r="I509">
            <v>0</v>
          </cell>
          <cell r="J509" t="b">
            <v>0</v>
          </cell>
          <cell r="K509" t="e">
            <v>#REF!</v>
          </cell>
          <cell r="L509">
            <v>0</v>
          </cell>
          <cell r="M509">
            <v>0</v>
          </cell>
        </row>
        <row r="510">
          <cell r="B510" t="str">
            <v>United Kingdom</v>
          </cell>
          <cell r="C510">
            <v>0</v>
          </cell>
          <cell r="D510">
            <v>0</v>
          </cell>
          <cell r="E510"/>
          <cell r="F510">
            <v>0</v>
          </cell>
          <cell r="G510">
            <v>0</v>
          </cell>
          <cell r="H510">
            <v>0</v>
          </cell>
          <cell r="I510">
            <v>0</v>
          </cell>
          <cell r="J510" t="b">
            <v>0</v>
          </cell>
          <cell r="K510" t="e">
            <v>#REF!</v>
          </cell>
          <cell r="L510">
            <v>0</v>
          </cell>
          <cell r="M510">
            <v>0</v>
          </cell>
        </row>
        <row r="511">
          <cell r="B511" t="str">
            <v>United Kingdom</v>
          </cell>
          <cell r="C511">
            <v>0</v>
          </cell>
          <cell r="D511">
            <v>0</v>
          </cell>
          <cell r="E511"/>
          <cell r="F511">
            <v>0</v>
          </cell>
          <cell r="G511">
            <v>0</v>
          </cell>
          <cell r="H511">
            <v>0</v>
          </cell>
          <cell r="I511">
            <v>0</v>
          </cell>
          <cell r="J511" t="b">
            <v>0</v>
          </cell>
          <cell r="K511" t="e">
            <v>#REF!</v>
          </cell>
          <cell r="L511">
            <v>0</v>
          </cell>
          <cell r="M511">
            <v>0</v>
          </cell>
        </row>
        <row r="513">
          <cell r="B513" t="str">
            <v>Belgium</v>
          </cell>
          <cell r="C513">
            <v>0</v>
          </cell>
          <cell r="D513">
            <v>0</v>
          </cell>
          <cell r="E513"/>
          <cell r="F513">
            <v>0</v>
          </cell>
          <cell r="G513">
            <v>0</v>
          </cell>
          <cell r="H513">
            <v>0</v>
          </cell>
          <cell r="I513">
            <v>0</v>
          </cell>
          <cell r="J513" t="b">
            <v>0</v>
          </cell>
          <cell r="K513" t="e">
            <v>#REF!</v>
          </cell>
          <cell r="L513">
            <v>0</v>
          </cell>
          <cell r="M513">
            <v>0</v>
          </cell>
        </row>
        <row r="514">
          <cell r="B514" t="str">
            <v>Belgium</v>
          </cell>
          <cell r="C514">
            <v>0</v>
          </cell>
          <cell r="D514">
            <v>0</v>
          </cell>
          <cell r="E514"/>
          <cell r="F514">
            <v>0</v>
          </cell>
          <cell r="G514">
            <v>0</v>
          </cell>
          <cell r="H514">
            <v>0</v>
          </cell>
          <cell r="I514">
            <v>0</v>
          </cell>
          <cell r="J514" t="b">
            <v>0</v>
          </cell>
          <cell r="K514" t="e">
            <v>#REF!</v>
          </cell>
          <cell r="L514">
            <v>0</v>
          </cell>
          <cell r="M514">
            <v>0</v>
          </cell>
        </row>
        <row r="515">
          <cell r="B515" t="str">
            <v>Czech Republic</v>
          </cell>
          <cell r="C515">
            <v>0</v>
          </cell>
          <cell r="D515">
            <v>0</v>
          </cell>
          <cell r="E515"/>
          <cell r="F515">
            <v>0</v>
          </cell>
          <cell r="G515">
            <v>0</v>
          </cell>
          <cell r="H515">
            <v>0</v>
          </cell>
          <cell r="I515">
            <v>0</v>
          </cell>
          <cell r="J515" t="b">
            <v>0</v>
          </cell>
          <cell r="K515" t="e">
            <v>#REF!</v>
          </cell>
          <cell r="L515">
            <v>0</v>
          </cell>
          <cell r="M515">
            <v>0</v>
          </cell>
        </row>
        <row r="516">
          <cell r="B516" t="str">
            <v>Czech Republic</v>
          </cell>
          <cell r="C516">
            <v>0</v>
          </cell>
          <cell r="D516">
            <v>0</v>
          </cell>
          <cell r="E516"/>
          <cell r="F516">
            <v>0</v>
          </cell>
          <cell r="G516">
            <v>0</v>
          </cell>
          <cell r="H516">
            <v>0</v>
          </cell>
          <cell r="I516">
            <v>0</v>
          </cell>
          <cell r="J516" t="b">
            <v>0</v>
          </cell>
          <cell r="K516" t="e">
            <v>#REF!</v>
          </cell>
          <cell r="L516">
            <v>0</v>
          </cell>
          <cell r="M516">
            <v>0</v>
          </cell>
        </row>
        <row r="517">
          <cell r="B517" t="str">
            <v>France</v>
          </cell>
          <cell r="C517">
            <v>0</v>
          </cell>
          <cell r="D517">
            <v>0</v>
          </cell>
          <cell r="E517"/>
          <cell r="F517">
            <v>0</v>
          </cell>
          <cell r="G517">
            <v>0</v>
          </cell>
          <cell r="H517">
            <v>0</v>
          </cell>
          <cell r="I517">
            <v>0</v>
          </cell>
          <cell r="J517" t="b">
            <v>0</v>
          </cell>
          <cell r="K517" t="e">
            <v>#REF!</v>
          </cell>
          <cell r="L517">
            <v>0</v>
          </cell>
          <cell r="M517">
            <v>0</v>
          </cell>
        </row>
        <row r="518">
          <cell r="B518" t="str">
            <v>France</v>
          </cell>
          <cell r="C518">
            <v>0</v>
          </cell>
          <cell r="D518">
            <v>0</v>
          </cell>
          <cell r="E518"/>
          <cell r="F518">
            <v>0</v>
          </cell>
          <cell r="G518">
            <v>0</v>
          </cell>
          <cell r="H518">
            <v>0</v>
          </cell>
          <cell r="I518">
            <v>0</v>
          </cell>
          <cell r="J518" t="b">
            <v>0</v>
          </cell>
          <cell r="K518" t="e">
            <v>#REF!</v>
          </cell>
          <cell r="L518">
            <v>0</v>
          </cell>
          <cell r="M518">
            <v>0</v>
          </cell>
        </row>
        <row r="519">
          <cell r="B519" t="str">
            <v>France</v>
          </cell>
          <cell r="C519">
            <v>0</v>
          </cell>
          <cell r="D519">
            <v>0</v>
          </cell>
          <cell r="E519"/>
          <cell r="F519">
            <v>0</v>
          </cell>
          <cell r="G519">
            <v>0</v>
          </cell>
          <cell r="H519">
            <v>0</v>
          </cell>
          <cell r="I519">
            <v>0</v>
          </cell>
          <cell r="J519" t="b">
            <v>0</v>
          </cell>
          <cell r="K519" t="e">
            <v>#REF!</v>
          </cell>
          <cell r="L519">
            <v>0</v>
          </cell>
          <cell r="M519">
            <v>0</v>
          </cell>
        </row>
        <row r="520">
          <cell r="B520" t="str">
            <v>France</v>
          </cell>
          <cell r="C520">
            <v>0</v>
          </cell>
          <cell r="D520">
            <v>0</v>
          </cell>
          <cell r="E520"/>
          <cell r="F520">
            <v>0</v>
          </cell>
          <cell r="G520">
            <v>0</v>
          </cell>
          <cell r="H520">
            <v>0</v>
          </cell>
          <cell r="I520">
            <v>0</v>
          </cell>
          <cell r="J520" t="b">
            <v>0</v>
          </cell>
          <cell r="K520" t="e">
            <v>#REF!</v>
          </cell>
          <cell r="L520">
            <v>0</v>
          </cell>
          <cell r="M520">
            <v>0</v>
          </cell>
        </row>
        <row r="521">
          <cell r="B521" t="str">
            <v>France</v>
          </cell>
          <cell r="C521">
            <v>0</v>
          </cell>
          <cell r="D521">
            <v>0</v>
          </cell>
          <cell r="E521"/>
          <cell r="F521">
            <v>0</v>
          </cell>
          <cell r="G521">
            <v>0</v>
          </cell>
          <cell r="H521">
            <v>0</v>
          </cell>
          <cell r="I521">
            <v>0</v>
          </cell>
          <cell r="J521" t="b">
            <v>0</v>
          </cell>
          <cell r="K521" t="e">
            <v>#REF!</v>
          </cell>
          <cell r="L521">
            <v>0</v>
          </cell>
          <cell r="M521">
            <v>0</v>
          </cell>
        </row>
        <row r="522">
          <cell r="B522" t="str">
            <v>France</v>
          </cell>
          <cell r="C522">
            <v>0</v>
          </cell>
          <cell r="D522">
            <v>0</v>
          </cell>
          <cell r="E522"/>
          <cell r="F522">
            <v>0</v>
          </cell>
          <cell r="G522">
            <v>0</v>
          </cell>
          <cell r="H522">
            <v>0</v>
          </cell>
          <cell r="I522">
            <v>0</v>
          </cell>
          <cell r="J522" t="b">
            <v>0</v>
          </cell>
          <cell r="K522" t="e">
            <v>#REF!</v>
          </cell>
          <cell r="L522">
            <v>0</v>
          </cell>
          <cell r="M522">
            <v>0</v>
          </cell>
        </row>
        <row r="523">
          <cell r="B523" t="str">
            <v>Germany</v>
          </cell>
          <cell r="C523">
            <v>0</v>
          </cell>
          <cell r="D523">
            <v>0</v>
          </cell>
          <cell r="E523"/>
          <cell r="F523">
            <v>0</v>
          </cell>
          <cell r="G523">
            <v>0</v>
          </cell>
          <cell r="H523">
            <v>0</v>
          </cell>
          <cell r="I523">
            <v>0</v>
          </cell>
          <cell r="J523" t="b">
            <v>0</v>
          </cell>
          <cell r="K523" t="e">
            <v>#REF!</v>
          </cell>
          <cell r="L523">
            <v>0</v>
          </cell>
          <cell r="M523">
            <v>0</v>
          </cell>
        </row>
        <row r="524">
          <cell r="B524" t="str">
            <v>Germany</v>
          </cell>
          <cell r="C524">
            <v>0</v>
          </cell>
          <cell r="D524">
            <v>0</v>
          </cell>
          <cell r="E524"/>
          <cell r="F524">
            <v>0</v>
          </cell>
          <cell r="G524">
            <v>0</v>
          </cell>
          <cell r="H524">
            <v>0</v>
          </cell>
          <cell r="I524">
            <v>0</v>
          </cell>
          <cell r="J524" t="b">
            <v>0</v>
          </cell>
          <cell r="K524" t="e">
            <v>#REF!</v>
          </cell>
          <cell r="L524">
            <v>0</v>
          </cell>
          <cell r="M524">
            <v>0</v>
          </cell>
        </row>
        <row r="525">
          <cell r="B525" t="str">
            <v>Germany</v>
          </cell>
          <cell r="C525">
            <v>0</v>
          </cell>
          <cell r="D525">
            <v>0</v>
          </cell>
          <cell r="E525"/>
          <cell r="F525">
            <v>0</v>
          </cell>
          <cell r="G525">
            <v>0</v>
          </cell>
          <cell r="H525">
            <v>0</v>
          </cell>
          <cell r="I525">
            <v>0</v>
          </cell>
          <cell r="J525" t="b">
            <v>0</v>
          </cell>
          <cell r="K525" t="e">
            <v>#REF!</v>
          </cell>
          <cell r="L525">
            <v>0</v>
          </cell>
          <cell r="M525">
            <v>0</v>
          </cell>
        </row>
        <row r="526">
          <cell r="B526" t="str">
            <v>Germany</v>
          </cell>
          <cell r="C526">
            <v>0</v>
          </cell>
          <cell r="D526">
            <v>0</v>
          </cell>
          <cell r="E526"/>
          <cell r="F526">
            <v>0</v>
          </cell>
          <cell r="G526">
            <v>0</v>
          </cell>
          <cell r="H526">
            <v>0</v>
          </cell>
          <cell r="I526">
            <v>0</v>
          </cell>
          <cell r="J526" t="b">
            <v>0</v>
          </cell>
          <cell r="K526" t="e">
            <v>#REF!</v>
          </cell>
          <cell r="L526">
            <v>0</v>
          </cell>
          <cell r="M526">
            <v>0</v>
          </cell>
        </row>
        <row r="527">
          <cell r="B527" t="str">
            <v>Germany</v>
          </cell>
          <cell r="C527">
            <v>0</v>
          </cell>
          <cell r="D527">
            <v>0</v>
          </cell>
          <cell r="E527"/>
          <cell r="F527">
            <v>0</v>
          </cell>
          <cell r="G527">
            <v>0</v>
          </cell>
          <cell r="H527">
            <v>0</v>
          </cell>
          <cell r="I527">
            <v>0</v>
          </cell>
          <cell r="J527" t="b">
            <v>0</v>
          </cell>
          <cell r="K527" t="e">
            <v>#REF!</v>
          </cell>
          <cell r="L527">
            <v>0</v>
          </cell>
          <cell r="M527">
            <v>0</v>
          </cell>
        </row>
        <row r="528">
          <cell r="B528" t="str">
            <v>Germany</v>
          </cell>
          <cell r="C528">
            <v>0</v>
          </cell>
          <cell r="D528">
            <v>0</v>
          </cell>
          <cell r="E528"/>
          <cell r="F528">
            <v>0</v>
          </cell>
          <cell r="G528">
            <v>0</v>
          </cell>
          <cell r="H528">
            <v>0</v>
          </cell>
          <cell r="I528">
            <v>0</v>
          </cell>
          <cell r="J528" t="b">
            <v>0</v>
          </cell>
          <cell r="K528" t="e">
            <v>#REF!</v>
          </cell>
          <cell r="L528">
            <v>0</v>
          </cell>
          <cell r="M528">
            <v>0</v>
          </cell>
        </row>
        <row r="529">
          <cell r="B529" t="str">
            <v>Germany</v>
          </cell>
          <cell r="C529">
            <v>0</v>
          </cell>
          <cell r="D529">
            <v>0</v>
          </cell>
          <cell r="E529"/>
          <cell r="F529">
            <v>0</v>
          </cell>
          <cell r="G529">
            <v>0</v>
          </cell>
          <cell r="H529">
            <v>0</v>
          </cell>
          <cell r="I529">
            <v>0</v>
          </cell>
          <cell r="J529" t="b">
            <v>0</v>
          </cell>
          <cell r="K529" t="e">
            <v>#REF!</v>
          </cell>
          <cell r="L529">
            <v>0</v>
          </cell>
          <cell r="M529">
            <v>0</v>
          </cell>
        </row>
        <row r="530">
          <cell r="B530" t="str">
            <v>Germany</v>
          </cell>
          <cell r="C530">
            <v>0</v>
          </cell>
          <cell r="D530">
            <v>0</v>
          </cell>
          <cell r="E530"/>
          <cell r="F530">
            <v>0</v>
          </cell>
          <cell r="G530">
            <v>0</v>
          </cell>
          <cell r="H530">
            <v>0</v>
          </cell>
          <cell r="I530">
            <v>0</v>
          </cell>
          <cell r="J530" t="b">
            <v>0</v>
          </cell>
          <cell r="K530" t="e">
            <v>#REF!</v>
          </cell>
          <cell r="L530">
            <v>0</v>
          </cell>
          <cell r="M530">
            <v>0</v>
          </cell>
        </row>
        <row r="531">
          <cell r="B531" t="str">
            <v>Germany</v>
          </cell>
          <cell r="C531">
            <v>0</v>
          </cell>
          <cell r="D531">
            <v>0</v>
          </cell>
          <cell r="E531"/>
          <cell r="F531">
            <v>0</v>
          </cell>
          <cell r="G531">
            <v>0</v>
          </cell>
          <cell r="H531">
            <v>0</v>
          </cell>
          <cell r="I531">
            <v>0</v>
          </cell>
          <cell r="J531" t="b">
            <v>0</v>
          </cell>
          <cell r="K531" t="e">
            <v>#REF!</v>
          </cell>
          <cell r="L531">
            <v>0</v>
          </cell>
          <cell r="M531">
            <v>0</v>
          </cell>
        </row>
        <row r="532">
          <cell r="B532" t="str">
            <v>Germany</v>
          </cell>
          <cell r="C532">
            <v>0</v>
          </cell>
          <cell r="D532">
            <v>0</v>
          </cell>
          <cell r="E532"/>
          <cell r="F532">
            <v>0</v>
          </cell>
          <cell r="G532">
            <v>0</v>
          </cell>
          <cell r="H532">
            <v>0</v>
          </cell>
          <cell r="I532">
            <v>0</v>
          </cell>
          <cell r="J532" t="b">
            <v>0</v>
          </cell>
          <cell r="K532" t="e">
            <v>#REF!</v>
          </cell>
          <cell r="L532">
            <v>0</v>
          </cell>
          <cell r="M532">
            <v>0</v>
          </cell>
        </row>
        <row r="533">
          <cell r="B533" t="str">
            <v>Germany</v>
          </cell>
          <cell r="C533">
            <v>0</v>
          </cell>
          <cell r="D533">
            <v>0</v>
          </cell>
          <cell r="E533"/>
          <cell r="F533">
            <v>0</v>
          </cell>
          <cell r="G533">
            <v>0</v>
          </cell>
          <cell r="H533">
            <v>0</v>
          </cell>
          <cell r="I533">
            <v>0</v>
          </cell>
          <cell r="J533" t="b">
            <v>0</v>
          </cell>
          <cell r="K533" t="e">
            <v>#REF!</v>
          </cell>
          <cell r="L533">
            <v>0</v>
          </cell>
          <cell r="M533">
            <v>0</v>
          </cell>
        </row>
        <row r="534">
          <cell r="B534" t="str">
            <v>Germany</v>
          </cell>
          <cell r="C534">
            <v>0</v>
          </cell>
          <cell r="D534">
            <v>0</v>
          </cell>
          <cell r="E534"/>
          <cell r="F534">
            <v>0</v>
          </cell>
          <cell r="G534">
            <v>0</v>
          </cell>
          <cell r="H534">
            <v>0</v>
          </cell>
          <cell r="I534">
            <v>0</v>
          </cell>
          <cell r="J534" t="b">
            <v>0</v>
          </cell>
          <cell r="K534" t="e">
            <v>#REF!</v>
          </cell>
          <cell r="L534">
            <v>0</v>
          </cell>
          <cell r="M534">
            <v>0</v>
          </cell>
        </row>
        <row r="535">
          <cell r="B535" t="str">
            <v>Germany</v>
          </cell>
          <cell r="C535">
            <v>0</v>
          </cell>
          <cell r="D535">
            <v>0</v>
          </cell>
          <cell r="E535"/>
          <cell r="F535">
            <v>0</v>
          </cell>
          <cell r="G535">
            <v>0</v>
          </cell>
          <cell r="H535">
            <v>0</v>
          </cell>
          <cell r="I535">
            <v>0</v>
          </cell>
          <cell r="J535" t="b">
            <v>0</v>
          </cell>
          <cell r="K535" t="e">
            <v>#REF!</v>
          </cell>
          <cell r="L535">
            <v>0</v>
          </cell>
          <cell r="M535">
            <v>0</v>
          </cell>
        </row>
        <row r="536">
          <cell r="B536" t="str">
            <v>Germany</v>
          </cell>
          <cell r="C536">
            <v>0</v>
          </cell>
          <cell r="D536">
            <v>0</v>
          </cell>
          <cell r="E536"/>
          <cell r="F536">
            <v>0</v>
          </cell>
          <cell r="G536">
            <v>0</v>
          </cell>
          <cell r="H536">
            <v>0</v>
          </cell>
          <cell r="I536">
            <v>0</v>
          </cell>
          <cell r="J536" t="b">
            <v>0</v>
          </cell>
          <cell r="K536" t="e">
            <v>#REF!</v>
          </cell>
          <cell r="L536">
            <v>0</v>
          </cell>
          <cell r="M536">
            <v>0</v>
          </cell>
        </row>
        <row r="537">
          <cell r="B537" t="str">
            <v>Germany</v>
          </cell>
          <cell r="C537">
            <v>0</v>
          </cell>
          <cell r="D537">
            <v>0</v>
          </cell>
          <cell r="E537"/>
          <cell r="F537">
            <v>0</v>
          </cell>
          <cell r="G537">
            <v>0</v>
          </cell>
          <cell r="H537">
            <v>0</v>
          </cell>
          <cell r="I537">
            <v>0</v>
          </cell>
          <cell r="J537" t="b">
            <v>0</v>
          </cell>
          <cell r="K537" t="e">
            <v>#REF!</v>
          </cell>
          <cell r="L537">
            <v>0</v>
          </cell>
          <cell r="M537">
            <v>0</v>
          </cell>
        </row>
        <row r="538">
          <cell r="B538" t="str">
            <v>Germany</v>
          </cell>
          <cell r="C538">
            <v>0</v>
          </cell>
          <cell r="D538">
            <v>0</v>
          </cell>
          <cell r="E538"/>
          <cell r="F538">
            <v>0</v>
          </cell>
          <cell r="G538">
            <v>0</v>
          </cell>
          <cell r="H538">
            <v>0</v>
          </cell>
          <cell r="I538">
            <v>0</v>
          </cell>
          <cell r="J538" t="b">
            <v>0</v>
          </cell>
          <cell r="K538" t="e">
            <v>#REF!</v>
          </cell>
          <cell r="L538">
            <v>0</v>
          </cell>
          <cell r="M538">
            <v>0</v>
          </cell>
        </row>
        <row r="539">
          <cell r="B539" t="str">
            <v>Germany</v>
          </cell>
          <cell r="C539">
            <v>0</v>
          </cell>
          <cell r="D539">
            <v>0</v>
          </cell>
          <cell r="E539"/>
          <cell r="F539">
            <v>0</v>
          </cell>
          <cell r="G539">
            <v>0</v>
          </cell>
          <cell r="H539">
            <v>0</v>
          </cell>
          <cell r="I539">
            <v>0</v>
          </cell>
          <cell r="J539" t="b">
            <v>0</v>
          </cell>
          <cell r="K539" t="e">
            <v>#REF!</v>
          </cell>
          <cell r="L539">
            <v>0</v>
          </cell>
          <cell r="M539">
            <v>0</v>
          </cell>
        </row>
        <row r="540">
          <cell r="B540" t="str">
            <v>Hungary</v>
          </cell>
          <cell r="C540">
            <v>9</v>
          </cell>
          <cell r="D540">
            <v>864</v>
          </cell>
          <cell r="E540">
            <v>40301</v>
          </cell>
          <cell r="F540">
            <v>0</v>
          </cell>
          <cell r="G540">
            <v>0</v>
          </cell>
          <cell r="H540">
            <v>0</v>
          </cell>
          <cell r="I540">
            <v>0</v>
          </cell>
          <cell r="J540" t="b">
            <v>0</v>
          </cell>
          <cell r="K540" t="e">
            <v>#REF!</v>
          </cell>
          <cell r="L540">
            <v>0</v>
          </cell>
          <cell r="M540">
            <v>0</v>
          </cell>
        </row>
        <row r="541">
          <cell r="B541" t="str">
            <v>Hungary</v>
          </cell>
          <cell r="C541">
            <v>0</v>
          </cell>
          <cell r="D541">
            <v>0</v>
          </cell>
          <cell r="E541"/>
          <cell r="F541">
            <v>0</v>
          </cell>
          <cell r="G541">
            <v>0</v>
          </cell>
          <cell r="H541">
            <v>0</v>
          </cell>
          <cell r="I541">
            <v>0</v>
          </cell>
          <cell r="J541" t="b">
            <v>0</v>
          </cell>
          <cell r="K541" t="e">
            <v>#REF!</v>
          </cell>
          <cell r="L541">
            <v>0</v>
          </cell>
          <cell r="M541">
            <v>0</v>
          </cell>
        </row>
        <row r="542">
          <cell r="B542" t="str">
            <v>Hungary</v>
          </cell>
          <cell r="C542">
            <v>0</v>
          </cell>
          <cell r="D542">
            <v>0</v>
          </cell>
          <cell r="E542"/>
          <cell r="F542">
            <v>0</v>
          </cell>
          <cell r="G542">
            <v>0</v>
          </cell>
          <cell r="H542">
            <v>0</v>
          </cell>
          <cell r="I542">
            <v>0</v>
          </cell>
          <cell r="J542" t="b">
            <v>0</v>
          </cell>
          <cell r="K542" t="e">
            <v>#REF!</v>
          </cell>
          <cell r="L542">
            <v>0</v>
          </cell>
          <cell r="M542">
            <v>0</v>
          </cell>
        </row>
        <row r="543">
          <cell r="B543" t="str">
            <v>Hungary</v>
          </cell>
          <cell r="C543" t="e">
            <v>#REF!</v>
          </cell>
          <cell r="D543" t="e">
            <v>#REF!</v>
          </cell>
          <cell r="E543" t="e">
            <v>#REF!</v>
          </cell>
          <cell r="F543" t="e">
            <v>#REF!</v>
          </cell>
          <cell r="G543" t="e">
            <v>#REF!</v>
          </cell>
          <cell r="H543">
            <v>0</v>
          </cell>
          <cell r="I543">
            <v>0</v>
          </cell>
          <cell r="J543" t="e">
            <v>#REF!</v>
          </cell>
          <cell r="K543" t="e">
            <v>#REF!</v>
          </cell>
          <cell r="L543" t="e">
            <v>#REF!</v>
          </cell>
          <cell r="M543" t="e">
            <v>#REF!</v>
          </cell>
        </row>
        <row r="544">
          <cell r="B544" t="str">
            <v>Hungary</v>
          </cell>
          <cell r="C544">
            <v>0</v>
          </cell>
          <cell r="D544">
            <v>0</v>
          </cell>
          <cell r="E544"/>
          <cell r="F544">
            <v>0</v>
          </cell>
          <cell r="G544">
            <v>0</v>
          </cell>
          <cell r="H544">
            <v>0</v>
          </cell>
          <cell r="I544">
            <v>0</v>
          </cell>
          <cell r="J544" t="b">
            <v>0</v>
          </cell>
          <cell r="K544" t="e">
            <v>#REF!</v>
          </cell>
          <cell r="L544">
            <v>0</v>
          </cell>
          <cell r="M544">
            <v>0</v>
          </cell>
        </row>
        <row r="545">
          <cell r="B545" t="str">
            <v>Hungary</v>
          </cell>
          <cell r="C545">
            <v>0</v>
          </cell>
          <cell r="D545">
            <v>0</v>
          </cell>
          <cell r="E545"/>
          <cell r="F545">
            <v>0</v>
          </cell>
          <cell r="G545">
            <v>0</v>
          </cell>
          <cell r="H545">
            <v>0</v>
          </cell>
          <cell r="I545">
            <v>0</v>
          </cell>
          <cell r="J545" t="b">
            <v>0</v>
          </cell>
          <cell r="K545" t="e">
            <v>#REF!</v>
          </cell>
          <cell r="L545">
            <v>0</v>
          </cell>
          <cell r="M545">
            <v>0</v>
          </cell>
        </row>
        <row r="546">
          <cell r="B546" t="str">
            <v>Italy</v>
          </cell>
          <cell r="C546">
            <v>0</v>
          </cell>
          <cell r="D546">
            <v>0</v>
          </cell>
          <cell r="E546"/>
          <cell r="F546">
            <v>0</v>
          </cell>
          <cell r="G546">
            <v>0</v>
          </cell>
          <cell r="H546">
            <v>0</v>
          </cell>
          <cell r="I546">
            <v>0</v>
          </cell>
          <cell r="J546" t="b">
            <v>0</v>
          </cell>
          <cell r="K546" t="e">
            <v>#REF!</v>
          </cell>
          <cell r="L546">
            <v>0</v>
          </cell>
          <cell r="M546">
            <v>0</v>
          </cell>
        </row>
        <row r="547">
          <cell r="B547" t="str">
            <v>Italy</v>
          </cell>
          <cell r="C547">
            <v>0</v>
          </cell>
          <cell r="D547">
            <v>0</v>
          </cell>
          <cell r="E547"/>
          <cell r="F547">
            <v>0</v>
          </cell>
          <cell r="G547">
            <v>0</v>
          </cell>
          <cell r="H547">
            <v>0</v>
          </cell>
          <cell r="I547">
            <v>0</v>
          </cell>
          <cell r="J547" t="b">
            <v>0</v>
          </cell>
          <cell r="K547" t="e">
            <v>#REF!</v>
          </cell>
          <cell r="L547">
            <v>0</v>
          </cell>
          <cell r="M547">
            <v>0</v>
          </cell>
        </row>
        <row r="548">
          <cell r="B548" t="str">
            <v>Italy</v>
          </cell>
          <cell r="C548">
            <v>0</v>
          </cell>
          <cell r="D548">
            <v>0</v>
          </cell>
          <cell r="E548"/>
          <cell r="F548">
            <v>0</v>
          </cell>
          <cell r="G548">
            <v>0</v>
          </cell>
          <cell r="H548">
            <v>0</v>
          </cell>
          <cell r="I548">
            <v>0</v>
          </cell>
          <cell r="J548" t="b">
            <v>0</v>
          </cell>
          <cell r="K548" t="e">
            <v>#REF!</v>
          </cell>
          <cell r="L548">
            <v>0</v>
          </cell>
          <cell r="M548">
            <v>0</v>
          </cell>
        </row>
        <row r="549">
          <cell r="B549" t="str">
            <v>Netherlands</v>
          </cell>
          <cell r="C549">
            <v>0</v>
          </cell>
          <cell r="D549">
            <v>0</v>
          </cell>
          <cell r="E549"/>
          <cell r="F549">
            <v>0</v>
          </cell>
          <cell r="G549">
            <v>0</v>
          </cell>
          <cell r="H549">
            <v>0</v>
          </cell>
          <cell r="I549">
            <v>0</v>
          </cell>
          <cell r="J549" t="b">
            <v>0</v>
          </cell>
          <cell r="K549" t="e">
            <v>#REF!</v>
          </cell>
          <cell r="L549">
            <v>0</v>
          </cell>
          <cell r="M549">
            <v>0</v>
          </cell>
        </row>
        <row r="550">
          <cell r="B550" t="str">
            <v>Netherlands</v>
          </cell>
          <cell r="C550">
            <v>0</v>
          </cell>
          <cell r="D550">
            <v>0</v>
          </cell>
          <cell r="E550"/>
          <cell r="F550">
            <v>0</v>
          </cell>
          <cell r="G550">
            <v>0</v>
          </cell>
          <cell r="H550">
            <v>0</v>
          </cell>
          <cell r="I550">
            <v>0</v>
          </cell>
          <cell r="J550" t="b">
            <v>0</v>
          </cell>
          <cell r="K550" t="e">
            <v>#REF!</v>
          </cell>
          <cell r="L550">
            <v>0</v>
          </cell>
          <cell r="M550">
            <v>0</v>
          </cell>
        </row>
        <row r="551">
          <cell r="B551" t="str">
            <v>Poland</v>
          </cell>
          <cell r="C551">
            <v>2790</v>
          </cell>
          <cell r="D551">
            <v>83700</v>
          </cell>
          <cell r="E551">
            <v>39234</v>
          </cell>
          <cell r="F551">
            <v>40786</v>
          </cell>
          <cell r="G551">
            <v>40786</v>
          </cell>
          <cell r="H551" t="str">
            <v>Under 5 yrs</v>
          </cell>
          <cell r="I551" t="str">
            <v>Under 5 yrs</v>
          </cell>
          <cell r="J551" t="b">
            <v>1</v>
          </cell>
          <cell r="K551" t="e">
            <v>#REF!</v>
          </cell>
          <cell r="L551">
            <v>3</v>
          </cell>
          <cell r="M551">
            <v>3</v>
          </cell>
        </row>
        <row r="552">
          <cell r="B552" t="str">
            <v>Poland</v>
          </cell>
          <cell r="C552">
            <v>0</v>
          </cell>
          <cell r="D552">
            <v>0</v>
          </cell>
          <cell r="E552"/>
          <cell r="F552">
            <v>0</v>
          </cell>
          <cell r="G552">
            <v>0</v>
          </cell>
          <cell r="H552">
            <v>0</v>
          </cell>
          <cell r="I552">
            <v>0</v>
          </cell>
          <cell r="J552" t="b">
            <v>0</v>
          </cell>
          <cell r="K552" t="e">
            <v>#REF!</v>
          </cell>
          <cell r="L552">
            <v>0</v>
          </cell>
          <cell r="M552">
            <v>0</v>
          </cell>
        </row>
        <row r="553">
          <cell r="B553" t="str">
            <v>Poland</v>
          </cell>
          <cell r="C553">
            <v>2520</v>
          </cell>
          <cell r="D553">
            <v>0</v>
          </cell>
          <cell r="E553"/>
          <cell r="F553">
            <v>0</v>
          </cell>
          <cell r="G553">
            <v>0</v>
          </cell>
          <cell r="H553">
            <v>0</v>
          </cell>
          <cell r="I553">
            <v>0</v>
          </cell>
          <cell r="J553" t="b">
            <v>0</v>
          </cell>
          <cell r="K553" t="e">
            <v>#REF!</v>
          </cell>
          <cell r="L553">
            <v>0</v>
          </cell>
          <cell r="M553">
            <v>0</v>
          </cell>
        </row>
        <row r="554">
          <cell r="B554" t="str">
            <v>Poland</v>
          </cell>
          <cell r="C554">
            <v>0</v>
          </cell>
          <cell r="D554">
            <v>0</v>
          </cell>
          <cell r="E554"/>
          <cell r="F554">
            <v>0</v>
          </cell>
          <cell r="G554">
            <v>0</v>
          </cell>
          <cell r="H554">
            <v>0</v>
          </cell>
          <cell r="I554">
            <v>0</v>
          </cell>
          <cell r="J554" t="b">
            <v>0</v>
          </cell>
          <cell r="K554" t="e">
            <v>#REF!</v>
          </cell>
          <cell r="L554">
            <v>0</v>
          </cell>
          <cell r="M554">
            <v>0</v>
          </cell>
        </row>
        <row r="555">
          <cell r="B555" t="str">
            <v>Poland</v>
          </cell>
          <cell r="C555">
            <v>0</v>
          </cell>
          <cell r="D555">
            <v>0</v>
          </cell>
          <cell r="E555"/>
          <cell r="F555">
            <v>0</v>
          </cell>
          <cell r="G555">
            <v>0</v>
          </cell>
          <cell r="H555">
            <v>0</v>
          </cell>
          <cell r="I555">
            <v>0</v>
          </cell>
          <cell r="J555" t="b">
            <v>0</v>
          </cell>
          <cell r="K555" t="e">
            <v>#REF!</v>
          </cell>
          <cell r="L555">
            <v>0</v>
          </cell>
          <cell r="M555">
            <v>0</v>
          </cell>
        </row>
        <row r="556">
          <cell r="B556" t="str">
            <v>Poland</v>
          </cell>
          <cell r="C556">
            <v>0</v>
          </cell>
          <cell r="D556">
            <v>0</v>
          </cell>
          <cell r="E556"/>
          <cell r="F556">
            <v>0</v>
          </cell>
          <cell r="G556">
            <v>0</v>
          </cell>
          <cell r="H556">
            <v>0</v>
          </cell>
          <cell r="I556">
            <v>0</v>
          </cell>
          <cell r="J556" t="b">
            <v>0</v>
          </cell>
          <cell r="K556" t="e">
            <v>#REF!</v>
          </cell>
          <cell r="L556">
            <v>0</v>
          </cell>
          <cell r="M556">
            <v>0</v>
          </cell>
        </row>
        <row r="557">
          <cell r="B557" t="str">
            <v>Poland</v>
          </cell>
          <cell r="C557">
            <v>3673</v>
          </cell>
          <cell r="D557">
            <v>161796</v>
          </cell>
          <cell r="E557">
            <v>39087</v>
          </cell>
          <cell r="F557">
            <v>40912</v>
          </cell>
          <cell r="G557">
            <v>40912</v>
          </cell>
          <cell r="H557" t="str">
            <v>Under 5 yrs</v>
          </cell>
          <cell r="I557" t="str">
            <v>Under 5 yrs</v>
          </cell>
          <cell r="J557" t="b">
            <v>1</v>
          </cell>
          <cell r="K557" t="e">
            <v>#REF!</v>
          </cell>
          <cell r="L557">
            <v>5</v>
          </cell>
          <cell r="M557">
            <v>5</v>
          </cell>
        </row>
        <row r="558">
          <cell r="B558" t="str">
            <v>Poland</v>
          </cell>
          <cell r="C558">
            <v>0</v>
          </cell>
          <cell r="D558">
            <v>0</v>
          </cell>
          <cell r="E558"/>
          <cell r="F558">
            <v>0</v>
          </cell>
          <cell r="G558">
            <v>0</v>
          </cell>
          <cell r="H558">
            <v>0</v>
          </cell>
          <cell r="I558">
            <v>0</v>
          </cell>
          <cell r="J558" t="b">
            <v>0</v>
          </cell>
          <cell r="K558" t="e">
            <v>#REF!</v>
          </cell>
          <cell r="L558">
            <v>0</v>
          </cell>
          <cell r="M558">
            <v>0</v>
          </cell>
        </row>
        <row r="559">
          <cell r="B559" t="str">
            <v>Poland</v>
          </cell>
          <cell r="C559">
            <v>0</v>
          </cell>
          <cell r="D559">
            <v>0</v>
          </cell>
          <cell r="E559"/>
          <cell r="F559">
            <v>0</v>
          </cell>
          <cell r="G559">
            <v>0</v>
          </cell>
          <cell r="H559">
            <v>0</v>
          </cell>
          <cell r="I559">
            <v>0</v>
          </cell>
          <cell r="J559" t="b">
            <v>0</v>
          </cell>
          <cell r="K559" t="e">
            <v>#REF!</v>
          </cell>
          <cell r="L559">
            <v>0</v>
          </cell>
          <cell r="M559">
            <v>0</v>
          </cell>
        </row>
        <row r="560">
          <cell r="B560" t="str">
            <v>Poland</v>
          </cell>
          <cell r="C560">
            <v>0</v>
          </cell>
          <cell r="D560">
            <v>0</v>
          </cell>
          <cell r="E560"/>
          <cell r="F560">
            <v>0</v>
          </cell>
          <cell r="G560">
            <v>0</v>
          </cell>
          <cell r="H560">
            <v>0</v>
          </cell>
          <cell r="I560">
            <v>0</v>
          </cell>
          <cell r="J560" t="b">
            <v>0</v>
          </cell>
          <cell r="K560" t="e">
            <v>#REF!</v>
          </cell>
          <cell r="L560">
            <v>0</v>
          </cell>
          <cell r="M560">
            <v>0</v>
          </cell>
        </row>
        <row r="561">
          <cell r="B561" t="str">
            <v>Poland</v>
          </cell>
          <cell r="C561">
            <v>0</v>
          </cell>
          <cell r="D561">
            <v>0</v>
          </cell>
          <cell r="E561"/>
          <cell r="F561">
            <v>0</v>
          </cell>
          <cell r="G561">
            <v>0</v>
          </cell>
          <cell r="H561">
            <v>0</v>
          </cell>
          <cell r="I561">
            <v>0</v>
          </cell>
          <cell r="J561" t="b">
            <v>0</v>
          </cell>
          <cell r="K561" t="e">
            <v>#REF!</v>
          </cell>
          <cell r="L561">
            <v>0</v>
          </cell>
          <cell r="M561">
            <v>0</v>
          </cell>
        </row>
        <row r="562">
          <cell r="B562" t="str">
            <v>Poland</v>
          </cell>
          <cell r="C562">
            <v>0</v>
          </cell>
          <cell r="D562">
            <v>0</v>
          </cell>
          <cell r="E562"/>
          <cell r="F562">
            <v>0</v>
          </cell>
          <cell r="G562">
            <v>0</v>
          </cell>
          <cell r="H562">
            <v>0</v>
          </cell>
          <cell r="I562">
            <v>0</v>
          </cell>
          <cell r="J562" t="b">
            <v>0</v>
          </cell>
          <cell r="K562" t="e">
            <v>#REF!</v>
          </cell>
          <cell r="L562">
            <v>0</v>
          </cell>
          <cell r="M562">
            <v>0</v>
          </cell>
        </row>
        <row r="563">
          <cell r="B563" t="str">
            <v>Poland</v>
          </cell>
          <cell r="C563">
            <v>0</v>
          </cell>
          <cell r="D563">
            <v>0</v>
          </cell>
          <cell r="E563"/>
          <cell r="F563">
            <v>0</v>
          </cell>
          <cell r="G563">
            <v>0</v>
          </cell>
          <cell r="H563">
            <v>0</v>
          </cell>
          <cell r="I563">
            <v>0</v>
          </cell>
          <cell r="J563" t="b">
            <v>0</v>
          </cell>
          <cell r="K563" t="e">
            <v>#REF!</v>
          </cell>
          <cell r="L563">
            <v>0</v>
          </cell>
          <cell r="M563">
            <v>0</v>
          </cell>
        </row>
        <row r="564">
          <cell r="B564" t="str">
            <v>Poland</v>
          </cell>
          <cell r="C564">
            <v>1730</v>
          </cell>
          <cell r="D564">
            <v>81384</v>
          </cell>
          <cell r="E564">
            <v>39569</v>
          </cell>
          <cell r="F564">
            <v>41394</v>
          </cell>
          <cell r="G564">
            <v>41394</v>
          </cell>
          <cell r="H564" t="str">
            <v>Under 5 yrs</v>
          </cell>
          <cell r="I564" t="str">
            <v>Under 5 yrs</v>
          </cell>
          <cell r="J564" t="b">
            <v>1</v>
          </cell>
          <cell r="K564" t="e">
            <v>#REF!</v>
          </cell>
          <cell r="L564">
            <v>10</v>
          </cell>
          <cell r="M564">
            <v>10</v>
          </cell>
        </row>
        <row r="565">
          <cell r="B565" t="str">
            <v>Poland</v>
          </cell>
          <cell r="C565">
            <v>0</v>
          </cell>
          <cell r="D565">
            <v>0</v>
          </cell>
          <cell r="E565"/>
          <cell r="F565">
            <v>0</v>
          </cell>
          <cell r="G565">
            <v>0</v>
          </cell>
          <cell r="H565">
            <v>0</v>
          </cell>
          <cell r="I565">
            <v>0</v>
          </cell>
          <cell r="J565" t="b">
            <v>0</v>
          </cell>
          <cell r="K565" t="e">
            <v>#REF!</v>
          </cell>
          <cell r="L565">
            <v>0</v>
          </cell>
          <cell r="M565">
            <v>0</v>
          </cell>
        </row>
        <row r="566">
          <cell r="B566" t="str">
            <v>Poland</v>
          </cell>
          <cell r="C566">
            <v>0</v>
          </cell>
          <cell r="D566">
            <v>0</v>
          </cell>
          <cell r="E566"/>
          <cell r="F566">
            <v>0</v>
          </cell>
          <cell r="G566">
            <v>0</v>
          </cell>
          <cell r="H566">
            <v>0</v>
          </cell>
          <cell r="I566">
            <v>0</v>
          </cell>
          <cell r="J566" t="b">
            <v>0</v>
          </cell>
          <cell r="K566" t="e">
            <v>#REF!</v>
          </cell>
          <cell r="L566">
            <v>0</v>
          </cell>
          <cell r="M566">
            <v>0</v>
          </cell>
        </row>
        <row r="567">
          <cell r="B567" t="str">
            <v>Poland</v>
          </cell>
          <cell r="C567">
            <v>0</v>
          </cell>
          <cell r="D567">
            <v>0</v>
          </cell>
          <cell r="E567"/>
          <cell r="F567">
            <v>0</v>
          </cell>
          <cell r="G567">
            <v>0</v>
          </cell>
          <cell r="H567">
            <v>0</v>
          </cell>
          <cell r="I567">
            <v>0</v>
          </cell>
          <cell r="J567" t="b">
            <v>0</v>
          </cell>
          <cell r="K567" t="e">
            <v>#REF!</v>
          </cell>
          <cell r="L567">
            <v>0</v>
          </cell>
          <cell r="M567">
            <v>0</v>
          </cell>
        </row>
        <row r="568">
          <cell r="B568" t="str">
            <v>Poland</v>
          </cell>
          <cell r="C568">
            <v>0</v>
          </cell>
          <cell r="D568">
            <v>0</v>
          </cell>
          <cell r="E568"/>
          <cell r="F568">
            <v>0</v>
          </cell>
          <cell r="G568">
            <v>0</v>
          </cell>
          <cell r="H568">
            <v>0</v>
          </cell>
          <cell r="I568">
            <v>0</v>
          </cell>
          <cell r="J568" t="b">
            <v>0</v>
          </cell>
          <cell r="K568" t="e">
            <v>#REF!</v>
          </cell>
          <cell r="L568">
            <v>0</v>
          </cell>
          <cell r="M568">
            <v>0</v>
          </cell>
        </row>
        <row r="569">
          <cell r="B569" t="str">
            <v>Poland</v>
          </cell>
          <cell r="C569">
            <v>0</v>
          </cell>
          <cell r="D569">
            <v>0</v>
          </cell>
          <cell r="E569"/>
          <cell r="F569">
            <v>0</v>
          </cell>
          <cell r="G569">
            <v>0</v>
          </cell>
          <cell r="H569">
            <v>0</v>
          </cell>
          <cell r="I569">
            <v>0</v>
          </cell>
          <cell r="J569" t="b">
            <v>0</v>
          </cell>
          <cell r="K569" t="e">
            <v>#REF!</v>
          </cell>
          <cell r="L569">
            <v>0</v>
          </cell>
          <cell r="M569">
            <v>0</v>
          </cell>
        </row>
        <row r="570">
          <cell r="B570" t="str">
            <v>Poland</v>
          </cell>
          <cell r="C570">
            <v>2638</v>
          </cell>
          <cell r="D570">
            <v>0</v>
          </cell>
          <cell r="E570"/>
          <cell r="F570">
            <v>0</v>
          </cell>
          <cell r="G570">
            <v>0</v>
          </cell>
          <cell r="H570">
            <v>0</v>
          </cell>
          <cell r="I570">
            <v>0</v>
          </cell>
          <cell r="J570" t="b">
            <v>0</v>
          </cell>
          <cell r="K570" t="e">
            <v>#REF!</v>
          </cell>
          <cell r="L570">
            <v>0</v>
          </cell>
          <cell r="M570">
            <v>0</v>
          </cell>
        </row>
        <row r="571">
          <cell r="B571" t="str">
            <v>Poland</v>
          </cell>
          <cell r="C571">
            <v>0</v>
          </cell>
          <cell r="D571">
            <v>0</v>
          </cell>
          <cell r="E571"/>
          <cell r="F571">
            <v>0</v>
          </cell>
          <cell r="G571">
            <v>0</v>
          </cell>
          <cell r="H571">
            <v>0</v>
          </cell>
          <cell r="I571">
            <v>0</v>
          </cell>
          <cell r="J571" t="b">
            <v>0</v>
          </cell>
          <cell r="K571" t="e">
            <v>#REF!</v>
          </cell>
          <cell r="L571">
            <v>0</v>
          </cell>
          <cell r="M571">
            <v>0</v>
          </cell>
        </row>
        <row r="572">
          <cell r="B572" t="str">
            <v>Poland</v>
          </cell>
          <cell r="C572">
            <v>0</v>
          </cell>
          <cell r="D572">
            <v>0</v>
          </cell>
          <cell r="E572"/>
          <cell r="F572">
            <v>0</v>
          </cell>
          <cell r="G572">
            <v>0</v>
          </cell>
          <cell r="H572">
            <v>0</v>
          </cell>
          <cell r="I572">
            <v>0</v>
          </cell>
          <cell r="J572" t="b">
            <v>0</v>
          </cell>
          <cell r="K572" t="e">
            <v>#REF!</v>
          </cell>
          <cell r="L572">
            <v>0</v>
          </cell>
          <cell r="M572">
            <v>0</v>
          </cell>
        </row>
        <row r="573">
          <cell r="B573" t="str">
            <v>Poland</v>
          </cell>
          <cell r="C573">
            <v>0</v>
          </cell>
          <cell r="D573">
            <v>0</v>
          </cell>
          <cell r="E573"/>
          <cell r="F573">
            <v>0</v>
          </cell>
          <cell r="G573">
            <v>0</v>
          </cell>
          <cell r="H573">
            <v>0</v>
          </cell>
          <cell r="I573">
            <v>0</v>
          </cell>
          <cell r="J573" t="b">
            <v>0</v>
          </cell>
          <cell r="K573" t="e">
            <v>#REF!</v>
          </cell>
          <cell r="L573">
            <v>0</v>
          </cell>
          <cell r="M573">
            <v>0</v>
          </cell>
        </row>
        <row r="574">
          <cell r="B574" t="str">
            <v>Poland</v>
          </cell>
          <cell r="C574">
            <v>0</v>
          </cell>
          <cell r="D574">
            <v>0</v>
          </cell>
          <cell r="E574"/>
          <cell r="F574">
            <v>0</v>
          </cell>
          <cell r="G574">
            <v>0</v>
          </cell>
          <cell r="H574">
            <v>0</v>
          </cell>
          <cell r="I574">
            <v>0</v>
          </cell>
          <cell r="J574" t="b">
            <v>0</v>
          </cell>
          <cell r="K574" t="e">
            <v>#REF!</v>
          </cell>
          <cell r="L574">
            <v>0</v>
          </cell>
          <cell r="M574">
            <v>0</v>
          </cell>
        </row>
        <row r="575">
          <cell r="B575" t="str">
            <v>Poland</v>
          </cell>
          <cell r="C575">
            <v>0</v>
          </cell>
          <cell r="D575">
            <v>0</v>
          </cell>
          <cell r="E575"/>
          <cell r="F575">
            <v>0</v>
          </cell>
          <cell r="G575">
            <v>0</v>
          </cell>
          <cell r="H575">
            <v>0</v>
          </cell>
          <cell r="I575">
            <v>0</v>
          </cell>
          <cell r="J575" t="b">
            <v>0</v>
          </cell>
          <cell r="K575" t="e">
            <v>#REF!</v>
          </cell>
          <cell r="L575">
            <v>0</v>
          </cell>
          <cell r="M575">
            <v>0</v>
          </cell>
        </row>
        <row r="576">
          <cell r="B576" t="str">
            <v>Poland</v>
          </cell>
          <cell r="C576">
            <v>0</v>
          </cell>
          <cell r="D576">
            <v>0</v>
          </cell>
          <cell r="E576"/>
          <cell r="F576">
            <v>0</v>
          </cell>
          <cell r="G576">
            <v>0</v>
          </cell>
          <cell r="H576">
            <v>0</v>
          </cell>
          <cell r="I576">
            <v>0</v>
          </cell>
          <cell r="J576" t="b">
            <v>0</v>
          </cell>
          <cell r="K576" t="e">
            <v>#REF!</v>
          </cell>
          <cell r="L576">
            <v>0</v>
          </cell>
          <cell r="M576">
            <v>0</v>
          </cell>
        </row>
        <row r="577">
          <cell r="B577" t="str">
            <v>Poland</v>
          </cell>
          <cell r="C577">
            <v>0</v>
          </cell>
          <cell r="D577">
            <v>0</v>
          </cell>
          <cell r="E577"/>
          <cell r="F577">
            <v>0</v>
          </cell>
          <cell r="G577">
            <v>0</v>
          </cell>
          <cell r="H577">
            <v>0</v>
          </cell>
          <cell r="I577">
            <v>0</v>
          </cell>
          <cell r="J577" t="b">
            <v>0</v>
          </cell>
          <cell r="K577" t="e">
            <v>#REF!</v>
          </cell>
          <cell r="L577">
            <v>0</v>
          </cell>
          <cell r="M577">
            <v>0</v>
          </cell>
        </row>
        <row r="578">
          <cell r="B578" t="str">
            <v>Poland</v>
          </cell>
          <cell r="C578">
            <v>0</v>
          </cell>
          <cell r="D578">
            <v>0</v>
          </cell>
          <cell r="E578"/>
          <cell r="F578">
            <v>0</v>
          </cell>
          <cell r="G578">
            <v>0</v>
          </cell>
          <cell r="H578">
            <v>0</v>
          </cell>
          <cell r="I578">
            <v>0</v>
          </cell>
          <cell r="J578" t="b">
            <v>0</v>
          </cell>
          <cell r="K578" t="e">
            <v>#REF!</v>
          </cell>
          <cell r="L578">
            <v>0</v>
          </cell>
          <cell r="M578">
            <v>0</v>
          </cell>
        </row>
        <row r="579">
          <cell r="B579" t="str">
            <v>Poland</v>
          </cell>
          <cell r="C579">
            <v>2286</v>
          </cell>
          <cell r="D579">
            <v>24000</v>
          </cell>
          <cell r="E579">
            <v>40224</v>
          </cell>
          <cell r="F579">
            <v>42049</v>
          </cell>
          <cell r="G579">
            <v>42049</v>
          </cell>
          <cell r="H579" t="str">
            <v>Under 5 yrs</v>
          </cell>
          <cell r="I579" t="str">
            <v>Under 5 yrs</v>
          </cell>
          <cell r="J579" t="b">
            <v>1</v>
          </cell>
          <cell r="K579" t="e">
            <v>#REF!</v>
          </cell>
          <cell r="L579">
            <v>17</v>
          </cell>
          <cell r="M579">
            <v>17</v>
          </cell>
        </row>
        <row r="580">
          <cell r="B580" t="str">
            <v>Poland</v>
          </cell>
          <cell r="C580">
            <v>0</v>
          </cell>
          <cell r="D580">
            <v>0</v>
          </cell>
          <cell r="E580"/>
          <cell r="F580">
            <v>0</v>
          </cell>
          <cell r="G580">
            <v>0</v>
          </cell>
          <cell r="H580">
            <v>0</v>
          </cell>
          <cell r="I580">
            <v>0</v>
          </cell>
          <cell r="J580" t="b">
            <v>0</v>
          </cell>
          <cell r="K580" t="e">
            <v>#REF!</v>
          </cell>
          <cell r="L580">
            <v>0</v>
          </cell>
          <cell r="M580">
            <v>0</v>
          </cell>
        </row>
        <row r="581">
          <cell r="B581" t="str">
            <v>Poland</v>
          </cell>
          <cell r="C581">
            <v>3632</v>
          </cell>
          <cell r="D581">
            <v>170808</v>
          </cell>
          <cell r="E581">
            <v>39356</v>
          </cell>
          <cell r="F581">
            <v>41182</v>
          </cell>
          <cell r="G581">
            <v>41182</v>
          </cell>
          <cell r="H581" t="str">
            <v>Under 5 yrs</v>
          </cell>
          <cell r="I581" t="str">
            <v>Under 5 yrs</v>
          </cell>
          <cell r="J581" t="b">
            <v>1</v>
          </cell>
          <cell r="K581" t="e">
            <v>#REF!</v>
          </cell>
          <cell r="L581">
            <v>8</v>
          </cell>
          <cell r="M581">
            <v>8</v>
          </cell>
        </row>
        <row r="582">
          <cell r="B582" t="str">
            <v>Poland</v>
          </cell>
          <cell r="C582">
            <v>0</v>
          </cell>
          <cell r="D582">
            <v>0</v>
          </cell>
          <cell r="E582"/>
          <cell r="F582">
            <v>0</v>
          </cell>
          <cell r="G582">
            <v>0</v>
          </cell>
          <cell r="H582">
            <v>0</v>
          </cell>
          <cell r="I582">
            <v>0</v>
          </cell>
          <cell r="J582" t="b">
            <v>0</v>
          </cell>
          <cell r="K582" t="e">
            <v>#REF!</v>
          </cell>
          <cell r="L582">
            <v>0</v>
          </cell>
          <cell r="M582">
            <v>0</v>
          </cell>
        </row>
        <row r="583">
          <cell r="B583" t="str">
            <v>Poland</v>
          </cell>
          <cell r="C583">
            <v>0</v>
          </cell>
          <cell r="D583">
            <v>0</v>
          </cell>
          <cell r="E583"/>
          <cell r="F583">
            <v>0</v>
          </cell>
          <cell r="G583">
            <v>0</v>
          </cell>
          <cell r="H583">
            <v>0</v>
          </cell>
          <cell r="I583">
            <v>0</v>
          </cell>
          <cell r="J583" t="b">
            <v>0</v>
          </cell>
          <cell r="K583" t="e">
            <v>#REF!</v>
          </cell>
          <cell r="L583">
            <v>0</v>
          </cell>
          <cell r="M583">
            <v>0</v>
          </cell>
        </row>
        <row r="584">
          <cell r="B584" t="str">
            <v>Poland</v>
          </cell>
          <cell r="C584">
            <v>124</v>
          </cell>
          <cell r="D584">
            <v>11148</v>
          </cell>
          <cell r="E584">
            <v>39234</v>
          </cell>
          <cell r="F584">
            <v>0</v>
          </cell>
          <cell r="G584">
            <v>0</v>
          </cell>
          <cell r="H584">
            <v>0</v>
          </cell>
          <cell r="I584">
            <v>0</v>
          </cell>
          <cell r="J584" t="b">
            <v>0</v>
          </cell>
          <cell r="K584" t="e">
            <v>#REF!</v>
          </cell>
          <cell r="L584">
            <v>0</v>
          </cell>
          <cell r="M584">
            <v>0</v>
          </cell>
        </row>
        <row r="585">
          <cell r="B585" t="str">
            <v>Poland</v>
          </cell>
          <cell r="C585">
            <v>0</v>
          </cell>
          <cell r="D585">
            <v>0</v>
          </cell>
          <cell r="E585"/>
          <cell r="F585">
            <v>0</v>
          </cell>
          <cell r="G585">
            <v>0</v>
          </cell>
          <cell r="H585">
            <v>0</v>
          </cell>
          <cell r="I585">
            <v>0</v>
          </cell>
          <cell r="J585" t="b">
            <v>0</v>
          </cell>
          <cell r="K585" t="e">
            <v>#REF!</v>
          </cell>
          <cell r="L585">
            <v>0</v>
          </cell>
          <cell r="M585">
            <v>0</v>
          </cell>
        </row>
        <row r="586">
          <cell r="B586" t="str">
            <v>Poland</v>
          </cell>
          <cell r="C586">
            <v>0</v>
          </cell>
          <cell r="D586">
            <v>0</v>
          </cell>
          <cell r="E586"/>
          <cell r="F586">
            <v>0</v>
          </cell>
          <cell r="G586">
            <v>0</v>
          </cell>
          <cell r="H586">
            <v>0</v>
          </cell>
          <cell r="I586">
            <v>0</v>
          </cell>
          <cell r="J586" t="b">
            <v>0</v>
          </cell>
          <cell r="K586" t="e">
            <v>#REF!</v>
          </cell>
          <cell r="L586">
            <v>0</v>
          </cell>
          <cell r="M586">
            <v>0</v>
          </cell>
        </row>
        <row r="587">
          <cell r="B587" t="str">
            <v>Poland</v>
          </cell>
          <cell r="C587">
            <v>0</v>
          </cell>
          <cell r="D587">
            <v>0</v>
          </cell>
          <cell r="E587"/>
          <cell r="F587">
            <v>0</v>
          </cell>
          <cell r="G587">
            <v>0</v>
          </cell>
          <cell r="H587">
            <v>0</v>
          </cell>
          <cell r="I587">
            <v>0</v>
          </cell>
          <cell r="J587" t="b">
            <v>0</v>
          </cell>
          <cell r="K587" t="e">
            <v>#REF!</v>
          </cell>
          <cell r="L587">
            <v>0</v>
          </cell>
          <cell r="M587">
            <v>0</v>
          </cell>
        </row>
        <row r="588">
          <cell r="B588" t="str">
            <v>Slovakia</v>
          </cell>
          <cell r="C588">
            <v>0</v>
          </cell>
          <cell r="D588">
            <v>0</v>
          </cell>
          <cell r="E588"/>
          <cell r="F588">
            <v>0</v>
          </cell>
          <cell r="G588">
            <v>0</v>
          </cell>
          <cell r="H588">
            <v>0</v>
          </cell>
          <cell r="I588">
            <v>0</v>
          </cell>
          <cell r="J588" t="b">
            <v>0</v>
          </cell>
          <cell r="K588" t="e">
            <v>#REF!</v>
          </cell>
          <cell r="L588">
            <v>0</v>
          </cell>
          <cell r="M588">
            <v>0</v>
          </cell>
        </row>
        <row r="589">
          <cell r="B589" t="str">
            <v>Slovakia</v>
          </cell>
          <cell r="C589">
            <v>0</v>
          </cell>
          <cell r="D589">
            <v>0</v>
          </cell>
          <cell r="E589"/>
          <cell r="F589">
            <v>0</v>
          </cell>
          <cell r="G589">
            <v>0</v>
          </cell>
          <cell r="H589">
            <v>0</v>
          </cell>
          <cell r="I589">
            <v>0</v>
          </cell>
          <cell r="J589" t="b">
            <v>0</v>
          </cell>
          <cell r="K589" t="e">
            <v>#REF!</v>
          </cell>
          <cell r="L589">
            <v>0</v>
          </cell>
          <cell r="M589">
            <v>0</v>
          </cell>
        </row>
        <row r="590">
          <cell r="B590" t="str">
            <v>Slovakia</v>
          </cell>
          <cell r="C590">
            <v>0</v>
          </cell>
          <cell r="D590">
            <v>0</v>
          </cell>
          <cell r="E590"/>
          <cell r="F590">
            <v>0</v>
          </cell>
          <cell r="G590">
            <v>0</v>
          </cell>
          <cell r="H590">
            <v>0</v>
          </cell>
          <cell r="I590">
            <v>0</v>
          </cell>
          <cell r="J590" t="b">
            <v>0</v>
          </cell>
          <cell r="K590" t="e">
            <v>#REF!</v>
          </cell>
          <cell r="L590">
            <v>0</v>
          </cell>
          <cell r="M590">
            <v>0</v>
          </cell>
        </row>
        <row r="591">
          <cell r="B591" t="str">
            <v>Spain</v>
          </cell>
          <cell r="C591">
            <v>0</v>
          </cell>
          <cell r="D591">
            <v>0</v>
          </cell>
          <cell r="E591"/>
          <cell r="F591">
            <v>0</v>
          </cell>
          <cell r="G591">
            <v>0</v>
          </cell>
          <cell r="H591">
            <v>0</v>
          </cell>
          <cell r="I591">
            <v>0</v>
          </cell>
          <cell r="J591" t="b">
            <v>0</v>
          </cell>
          <cell r="K591" t="e">
            <v>#REF!</v>
          </cell>
          <cell r="L591">
            <v>0</v>
          </cell>
          <cell r="M591">
            <v>0</v>
          </cell>
        </row>
        <row r="592">
          <cell r="B592" t="str">
            <v>Spain</v>
          </cell>
          <cell r="C592">
            <v>0</v>
          </cell>
          <cell r="D592">
            <v>0</v>
          </cell>
          <cell r="E592"/>
          <cell r="F592">
            <v>0</v>
          </cell>
          <cell r="G592">
            <v>0</v>
          </cell>
          <cell r="H592">
            <v>0</v>
          </cell>
          <cell r="I592">
            <v>0</v>
          </cell>
          <cell r="J592" t="b">
            <v>0</v>
          </cell>
          <cell r="K592" t="e">
            <v>#REF!</v>
          </cell>
          <cell r="L592">
            <v>0</v>
          </cell>
          <cell r="M592">
            <v>0</v>
          </cell>
        </row>
        <row r="593">
          <cell r="B593" t="str">
            <v>Spain</v>
          </cell>
          <cell r="C593">
            <v>0</v>
          </cell>
          <cell r="D593">
            <v>0</v>
          </cell>
          <cell r="E593"/>
          <cell r="F593">
            <v>0</v>
          </cell>
          <cell r="G593">
            <v>0</v>
          </cell>
          <cell r="H593">
            <v>0</v>
          </cell>
          <cell r="I593">
            <v>0</v>
          </cell>
          <cell r="J593" t="b">
            <v>0</v>
          </cell>
          <cell r="K593" t="e">
            <v>#REF!</v>
          </cell>
          <cell r="L593">
            <v>0</v>
          </cell>
          <cell r="M593">
            <v>0</v>
          </cell>
        </row>
        <row r="594">
          <cell r="B594" t="str">
            <v>Spain</v>
          </cell>
          <cell r="C594">
            <v>0</v>
          </cell>
          <cell r="D594">
            <v>0</v>
          </cell>
          <cell r="E594"/>
          <cell r="F594">
            <v>0</v>
          </cell>
          <cell r="G594">
            <v>0</v>
          </cell>
          <cell r="H594">
            <v>0</v>
          </cell>
          <cell r="I594">
            <v>0</v>
          </cell>
          <cell r="J594" t="b">
            <v>0</v>
          </cell>
          <cell r="K594" t="e">
            <v>#REF!</v>
          </cell>
          <cell r="L594">
            <v>0</v>
          </cell>
          <cell r="M594">
            <v>0</v>
          </cell>
        </row>
        <row r="595">
          <cell r="B595" t="str">
            <v>United Kingdom</v>
          </cell>
          <cell r="C595">
            <v>0</v>
          </cell>
          <cell r="D595">
            <v>0</v>
          </cell>
          <cell r="E595"/>
          <cell r="F595">
            <v>0</v>
          </cell>
          <cell r="G595">
            <v>0</v>
          </cell>
          <cell r="H595">
            <v>0</v>
          </cell>
          <cell r="I595">
            <v>0</v>
          </cell>
          <cell r="J595" t="b">
            <v>0</v>
          </cell>
          <cell r="K595" t="e">
            <v>#REF!</v>
          </cell>
          <cell r="L595">
            <v>0</v>
          </cell>
          <cell r="M595">
            <v>0</v>
          </cell>
        </row>
        <row r="596">
          <cell r="B596" t="str">
            <v>United Kingdom</v>
          </cell>
          <cell r="C596">
            <v>0</v>
          </cell>
          <cell r="D596">
            <v>0</v>
          </cell>
          <cell r="E596"/>
          <cell r="F596">
            <v>0</v>
          </cell>
          <cell r="G596">
            <v>0</v>
          </cell>
          <cell r="H596">
            <v>0</v>
          </cell>
          <cell r="I596">
            <v>0</v>
          </cell>
          <cell r="J596" t="b">
            <v>0</v>
          </cell>
          <cell r="K596" t="e">
            <v>#REF!</v>
          </cell>
          <cell r="L596">
            <v>0</v>
          </cell>
          <cell r="M596">
            <v>0</v>
          </cell>
        </row>
        <row r="597">
          <cell r="B597" t="str">
            <v>United Kingdom</v>
          </cell>
          <cell r="C597">
            <v>0</v>
          </cell>
          <cell r="D597">
            <v>0</v>
          </cell>
          <cell r="E597"/>
          <cell r="F597">
            <v>0</v>
          </cell>
          <cell r="G597">
            <v>0</v>
          </cell>
          <cell r="H597">
            <v>0</v>
          </cell>
          <cell r="I597">
            <v>0</v>
          </cell>
          <cell r="J597" t="b">
            <v>0</v>
          </cell>
          <cell r="K597" t="e">
            <v>#REF!</v>
          </cell>
          <cell r="L597">
            <v>0</v>
          </cell>
          <cell r="M597">
            <v>0</v>
          </cell>
        </row>
        <row r="598">
          <cell r="B598" t="str">
            <v>United Kingdom</v>
          </cell>
          <cell r="C598">
            <v>0</v>
          </cell>
          <cell r="D598">
            <v>0</v>
          </cell>
          <cell r="E598"/>
          <cell r="F598">
            <v>0</v>
          </cell>
          <cell r="G598">
            <v>0</v>
          </cell>
          <cell r="H598">
            <v>0</v>
          </cell>
          <cell r="I598">
            <v>0</v>
          </cell>
          <cell r="J598" t="b">
            <v>0</v>
          </cell>
          <cell r="K598" t="e">
            <v>#REF!</v>
          </cell>
          <cell r="L598">
            <v>0</v>
          </cell>
          <cell r="M598">
            <v>0</v>
          </cell>
        </row>
        <row r="599">
          <cell r="B599" t="str">
            <v>United Kingdom</v>
          </cell>
          <cell r="C599">
            <v>0</v>
          </cell>
          <cell r="D599">
            <v>0</v>
          </cell>
          <cell r="E599"/>
          <cell r="F599">
            <v>0</v>
          </cell>
          <cell r="G599">
            <v>0</v>
          </cell>
          <cell r="H599">
            <v>0</v>
          </cell>
          <cell r="I599">
            <v>0</v>
          </cell>
          <cell r="J599" t="b">
            <v>0</v>
          </cell>
          <cell r="K599" t="e">
            <v>#REF!</v>
          </cell>
          <cell r="L599">
            <v>0</v>
          </cell>
          <cell r="M599">
            <v>0</v>
          </cell>
        </row>
        <row r="600">
          <cell r="B600" t="str">
            <v>United Kingdom</v>
          </cell>
          <cell r="C600">
            <v>0</v>
          </cell>
          <cell r="D600">
            <v>0</v>
          </cell>
          <cell r="E600"/>
          <cell r="F600">
            <v>0</v>
          </cell>
          <cell r="G600">
            <v>0</v>
          </cell>
          <cell r="H600">
            <v>0</v>
          </cell>
          <cell r="I600">
            <v>0</v>
          </cell>
          <cell r="J600" t="b">
            <v>0</v>
          </cell>
          <cell r="K600" t="e">
            <v>#REF!</v>
          </cell>
          <cell r="L600">
            <v>0</v>
          </cell>
          <cell r="M600">
            <v>0</v>
          </cell>
        </row>
        <row r="601">
          <cell r="B601" t="str">
            <v>United Kingdom</v>
          </cell>
          <cell r="C601">
            <v>0</v>
          </cell>
          <cell r="D601">
            <v>0</v>
          </cell>
          <cell r="E601"/>
          <cell r="F601">
            <v>0</v>
          </cell>
          <cell r="G601">
            <v>0</v>
          </cell>
          <cell r="H601">
            <v>0</v>
          </cell>
          <cell r="I601">
            <v>0</v>
          </cell>
          <cell r="J601" t="b">
            <v>0</v>
          </cell>
          <cell r="K601" t="e">
            <v>#REF!</v>
          </cell>
          <cell r="L601">
            <v>0</v>
          </cell>
          <cell r="M601">
            <v>0</v>
          </cell>
        </row>
        <row r="602">
          <cell r="B602" t="str">
            <v>United Kingdom</v>
          </cell>
          <cell r="C602">
            <v>0</v>
          </cell>
          <cell r="D602">
            <v>0</v>
          </cell>
          <cell r="E602"/>
          <cell r="F602">
            <v>0</v>
          </cell>
          <cell r="G602">
            <v>0</v>
          </cell>
          <cell r="H602">
            <v>0</v>
          </cell>
          <cell r="I602">
            <v>0</v>
          </cell>
          <cell r="J602" t="b">
            <v>0</v>
          </cell>
          <cell r="K602" t="e">
            <v>#REF!</v>
          </cell>
          <cell r="L602">
            <v>0</v>
          </cell>
          <cell r="M602">
            <v>0</v>
          </cell>
        </row>
        <row r="603">
          <cell r="B603" t="str">
            <v>United Kingdom</v>
          </cell>
          <cell r="C603">
            <v>0</v>
          </cell>
          <cell r="D603">
            <v>0</v>
          </cell>
          <cell r="E603"/>
          <cell r="F603">
            <v>0</v>
          </cell>
          <cell r="G603">
            <v>0</v>
          </cell>
          <cell r="H603">
            <v>0</v>
          </cell>
          <cell r="I603">
            <v>0</v>
          </cell>
          <cell r="J603" t="b">
            <v>0</v>
          </cell>
          <cell r="K603" t="e">
            <v>#REF!</v>
          </cell>
          <cell r="L603">
            <v>0</v>
          </cell>
          <cell r="M603">
            <v>0</v>
          </cell>
        </row>
        <row r="604">
          <cell r="B604" t="str">
            <v>United Kingdom</v>
          </cell>
          <cell r="C604">
            <v>0</v>
          </cell>
          <cell r="D604">
            <v>0</v>
          </cell>
          <cell r="E604"/>
          <cell r="F604">
            <v>0</v>
          </cell>
          <cell r="G604">
            <v>0</v>
          </cell>
          <cell r="H604">
            <v>0</v>
          </cell>
          <cell r="I604">
            <v>0</v>
          </cell>
          <cell r="J604" t="b">
            <v>0</v>
          </cell>
          <cell r="K604" t="e">
            <v>#REF!</v>
          </cell>
          <cell r="L604">
            <v>0</v>
          </cell>
          <cell r="M604">
            <v>0</v>
          </cell>
        </row>
        <row r="605">
          <cell r="B605" t="str">
            <v>United Kingdom</v>
          </cell>
          <cell r="C605">
            <v>0</v>
          </cell>
          <cell r="D605">
            <v>0</v>
          </cell>
          <cell r="E605"/>
          <cell r="F605">
            <v>0</v>
          </cell>
          <cell r="G605">
            <v>0</v>
          </cell>
          <cell r="H605">
            <v>0</v>
          </cell>
          <cell r="I605">
            <v>0</v>
          </cell>
          <cell r="J605" t="b">
            <v>0</v>
          </cell>
          <cell r="K605" t="e">
            <v>#REF!</v>
          </cell>
          <cell r="L605">
            <v>0</v>
          </cell>
          <cell r="M605">
            <v>0</v>
          </cell>
        </row>
        <row r="606">
          <cell r="B606" t="str">
            <v>United Kingdom</v>
          </cell>
          <cell r="C606">
            <v>0</v>
          </cell>
          <cell r="D606">
            <v>0</v>
          </cell>
          <cell r="E606"/>
          <cell r="F606">
            <v>0</v>
          </cell>
          <cell r="G606">
            <v>0</v>
          </cell>
          <cell r="H606">
            <v>0</v>
          </cell>
          <cell r="I606">
            <v>0</v>
          </cell>
          <cell r="J606" t="b">
            <v>0</v>
          </cell>
          <cell r="K606" t="e">
            <v>#REF!</v>
          </cell>
          <cell r="L606">
            <v>0</v>
          </cell>
          <cell r="M606">
            <v>0</v>
          </cell>
        </row>
        <row r="607">
          <cell r="B607" t="str">
            <v>United Kingdom</v>
          </cell>
          <cell r="C607">
            <v>0</v>
          </cell>
          <cell r="D607">
            <v>0</v>
          </cell>
          <cell r="E607"/>
          <cell r="F607">
            <v>0</v>
          </cell>
          <cell r="G607">
            <v>0</v>
          </cell>
          <cell r="H607">
            <v>0</v>
          </cell>
          <cell r="I607">
            <v>0</v>
          </cell>
          <cell r="J607" t="b">
            <v>0</v>
          </cell>
          <cell r="K607" t="e">
            <v>#REF!</v>
          </cell>
          <cell r="L607">
            <v>0</v>
          </cell>
          <cell r="M607">
            <v>0</v>
          </cell>
        </row>
        <row r="608">
          <cell r="B608" t="str">
            <v>United Kingdom</v>
          </cell>
          <cell r="C608">
            <v>0</v>
          </cell>
          <cell r="D608">
            <v>0</v>
          </cell>
          <cell r="E608"/>
          <cell r="F608">
            <v>0</v>
          </cell>
          <cell r="G608">
            <v>0</v>
          </cell>
          <cell r="H608">
            <v>0</v>
          </cell>
          <cell r="I608">
            <v>0</v>
          </cell>
          <cell r="J608" t="b">
            <v>0</v>
          </cell>
          <cell r="K608" t="e">
            <v>#REF!</v>
          </cell>
          <cell r="L608">
            <v>0</v>
          </cell>
          <cell r="M608">
            <v>0</v>
          </cell>
        </row>
        <row r="609">
          <cell r="B609" t="str">
            <v>United Kingdom</v>
          </cell>
          <cell r="C609">
            <v>0</v>
          </cell>
          <cell r="D609">
            <v>0</v>
          </cell>
          <cell r="E609"/>
          <cell r="F609">
            <v>0</v>
          </cell>
          <cell r="G609">
            <v>0</v>
          </cell>
          <cell r="H609">
            <v>0</v>
          </cell>
          <cell r="I609">
            <v>0</v>
          </cell>
          <cell r="J609" t="b">
            <v>0</v>
          </cell>
          <cell r="K609" t="e">
            <v>#REF!</v>
          </cell>
          <cell r="L609">
            <v>0</v>
          </cell>
          <cell r="M609">
            <v>0</v>
          </cell>
        </row>
        <row r="610">
          <cell r="B610" t="str">
            <v>United Kingdom</v>
          </cell>
          <cell r="C610">
            <v>0</v>
          </cell>
          <cell r="D610">
            <v>0</v>
          </cell>
          <cell r="E610"/>
          <cell r="F610">
            <v>0</v>
          </cell>
          <cell r="G610">
            <v>0</v>
          </cell>
          <cell r="H610">
            <v>0</v>
          </cell>
          <cell r="I610">
            <v>0</v>
          </cell>
          <cell r="J610" t="b">
            <v>0</v>
          </cell>
          <cell r="K610" t="e">
            <v>#REF!</v>
          </cell>
          <cell r="L610">
            <v>0</v>
          </cell>
          <cell r="M610">
            <v>0</v>
          </cell>
        </row>
        <row r="611">
          <cell r="B611" t="str">
            <v>United Kingdom</v>
          </cell>
          <cell r="C611">
            <v>0</v>
          </cell>
          <cell r="D611">
            <v>0</v>
          </cell>
          <cell r="E611"/>
          <cell r="F611">
            <v>0</v>
          </cell>
          <cell r="G611">
            <v>0</v>
          </cell>
          <cell r="H611">
            <v>0</v>
          </cell>
          <cell r="I611">
            <v>0</v>
          </cell>
          <cell r="J611" t="b">
            <v>0</v>
          </cell>
          <cell r="K611" t="e">
            <v>#REF!</v>
          </cell>
          <cell r="L611">
            <v>0</v>
          </cell>
          <cell r="M611">
            <v>0</v>
          </cell>
        </row>
        <row r="612">
          <cell r="B612" t="str">
            <v>United Kingdom</v>
          </cell>
          <cell r="C612">
            <v>0</v>
          </cell>
          <cell r="D612">
            <v>0</v>
          </cell>
          <cell r="E612"/>
          <cell r="F612">
            <v>0</v>
          </cell>
          <cell r="G612">
            <v>0</v>
          </cell>
          <cell r="H612">
            <v>0</v>
          </cell>
          <cell r="I612">
            <v>0</v>
          </cell>
          <cell r="J612" t="b">
            <v>0</v>
          </cell>
          <cell r="K612" t="e">
            <v>#REF!</v>
          </cell>
          <cell r="L612">
            <v>0</v>
          </cell>
          <cell r="M612">
            <v>0</v>
          </cell>
        </row>
        <row r="613">
          <cell r="B613" t="str">
            <v>United Kingdom</v>
          </cell>
          <cell r="C613">
            <v>0</v>
          </cell>
          <cell r="D613">
            <v>0</v>
          </cell>
          <cell r="E613"/>
          <cell r="F613">
            <v>0</v>
          </cell>
          <cell r="G613">
            <v>0</v>
          </cell>
          <cell r="H613">
            <v>0</v>
          </cell>
          <cell r="I613">
            <v>0</v>
          </cell>
          <cell r="J613" t="b">
            <v>0</v>
          </cell>
          <cell r="K613" t="e">
            <v>#REF!</v>
          </cell>
          <cell r="L613">
            <v>0</v>
          </cell>
          <cell r="M613">
            <v>0</v>
          </cell>
        </row>
        <row r="615">
          <cell r="B615" t="str">
            <v>Belgium</v>
          </cell>
          <cell r="C615">
            <v>0</v>
          </cell>
          <cell r="D615">
            <v>0</v>
          </cell>
          <cell r="E615"/>
          <cell r="F615">
            <v>0</v>
          </cell>
          <cell r="G615">
            <v>0</v>
          </cell>
          <cell r="H615">
            <v>0</v>
          </cell>
          <cell r="I615">
            <v>0</v>
          </cell>
          <cell r="J615" t="b">
            <v>0</v>
          </cell>
          <cell r="K615" t="e">
            <v>#REF!</v>
          </cell>
          <cell r="L615">
            <v>0</v>
          </cell>
          <cell r="M615">
            <v>0</v>
          </cell>
        </row>
        <row r="616">
          <cell r="B616" t="str">
            <v>Belgium</v>
          </cell>
          <cell r="C616">
            <v>0</v>
          </cell>
          <cell r="D616">
            <v>0</v>
          </cell>
          <cell r="E616"/>
          <cell r="F616">
            <v>0</v>
          </cell>
          <cell r="G616">
            <v>0</v>
          </cell>
          <cell r="H616">
            <v>0</v>
          </cell>
          <cell r="I616">
            <v>0</v>
          </cell>
          <cell r="J616" t="b">
            <v>0</v>
          </cell>
          <cell r="K616" t="e">
            <v>#REF!</v>
          </cell>
          <cell r="L616">
            <v>0</v>
          </cell>
          <cell r="M616">
            <v>0</v>
          </cell>
        </row>
        <row r="617">
          <cell r="B617" t="str">
            <v>Czech Republic</v>
          </cell>
          <cell r="C617">
            <v>0</v>
          </cell>
          <cell r="D617">
            <v>0</v>
          </cell>
          <cell r="E617"/>
          <cell r="F617">
            <v>0</v>
          </cell>
          <cell r="G617">
            <v>0</v>
          </cell>
          <cell r="H617">
            <v>0</v>
          </cell>
          <cell r="I617">
            <v>0</v>
          </cell>
          <cell r="J617" t="b">
            <v>0</v>
          </cell>
          <cell r="K617" t="e">
            <v>#REF!</v>
          </cell>
          <cell r="L617">
            <v>0</v>
          </cell>
          <cell r="M617">
            <v>0</v>
          </cell>
        </row>
        <row r="618">
          <cell r="B618" t="str">
            <v>Czech Republic</v>
          </cell>
          <cell r="C618">
            <v>0</v>
          </cell>
          <cell r="D618">
            <v>0</v>
          </cell>
          <cell r="E618"/>
          <cell r="F618">
            <v>0</v>
          </cell>
          <cell r="G618">
            <v>0</v>
          </cell>
          <cell r="H618">
            <v>0</v>
          </cell>
          <cell r="I618">
            <v>0</v>
          </cell>
          <cell r="J618" t="b">
            <v>0</v>
          </cell>
          <cell r="K618" t="e">
            <v>#REF!</v>
          </cell>
          <cell r="L618">
            <v>0</v>
          </cell>
          <cell r="M618">
            <v>0</v>
          </cell>
        </row>
        <row r="619">
          <cell r="B619" t="str">
            <v>France</v>
          </cell>
          <cell r="C619">
            <v>0</v>
          </cell>
          <cell r="D619">
            <v>0</v>
          </cell>
          <cell r="E619"/>
          <cell r="F619">
            <v>0</v>
          </cell>
          <cell r="G619">
            <v>0</v>
          </cell>
          <cell r="H619">
            <v>0</v>
          </cell>
          <cell r="I619">
            <v>0</v>
          </cell>
          <cell r="J619" t="b">
            <v>0</v>
          </cell>
          <cell r="K619" t="e">
            <v>#REF!</v>
          </cell>
          <cell r="L619">
            <v>0</v>
          </cell>
          <cell r="M619">
            <v>0</v>
          </cell>
        </row>
        <row r="620">
          <cell r="B620" t="str">
            <v>France</v>
          </cell>
          <cell r="C620">
            <v>0</v>
          </cell>
          <cell r="D620">
            <v>0</v>
          </cell>
          <cell r="E620"/>
          <cell r="F620">
            <v>0</v>
          </cell>
          <cell r="G620">
            <v>0</v>
          </cell>
          <cell r="H620">
            <v>0</v>
          </cell>
          <cell r="I620">
            <v>0</v>
          </cell>
          <cell r="J620" t="b">
            <v>0</v>
          </cell>
          <cell r="K620" t="e">
            <v>#REF!</v>
          </cell>
          <cell r="L620">
            <v>0</v>
          </cell>
          <cell r="M620">
            <v>0</v>
          </cell>
        </row>
        <row r="621">
          <cell r="B621" t="str">
            <v>France</v>
          </cell>
          <cell r="C621">
            <v>0</v>
          </cell>
          <cell r="D621">
            <v>0</v>
          </cell>
          <cell r="E621"/>
          <cell r="F621">
            <v>0</v>
          </cell>
          <cell r="G621">
            <v>0</v>
          </cell>
          <cell r="H621">
            <v>0</v>
          </cell>
          <cell r="I621">
            <v>0</v>
          </cell>
          <cell r="J621" t="b">
            <v>0</v>
          </cell>
          <cell r="K621" t="e">
            <v>#REF!</v>
          </cell>
          <cell r="L621">
            <v>0</v>
          </cell>
          <cell r="M621">
            <v>0</v>
          </cell>
        </row>
        <row r="622">
          <cell r="B622" t="str">
            <v>France</v>
          </cell>
          <cell r="C622">
            <v>0</v>
          </cell>
          <cell r="D622">
            <v>0</v>
          </cell>
          <cell r="E622"/>
          <cell r="F622">
            <v>0</v>
          </cell>
          <cell r="G622">
            <v>0</v>
          </cell>
          <cell r="H622">
            <v>0</v>
          </cell>
          <cell r="I622">
            <v>0</v>
          </cell>
          <cell r="J622" t="b">
            <v>0</v>
          </cell>
          <cell r="K622" t="e">
            <v>#REF!</v>
          </cell>
          <cell r="L622">
            <v>0</v>
          </cell>
          <cell r="M622">
            <v>0</v>
          </cell>
        </row>
        <row r="623">
          <cell r="B623" t="str">
            <v>France</v>
          </cell>
          <cell r="C623">
            <v>0</v>
          </cell>
          <cell r="D623">
            <v>0</v>
          </cell>
          <cell r="E623"/>
          <cell r="F623">
            <v>0</v>
          </cell>
          <cell r="G623">
            <v>0</v>
          </cell>
          <cell r="H623">
            <v>0</v>
          </cell>
          <cell r="I623">
            <v>0</v>
          </cell>
          <cell r="J623" t="b">
            <v>0</v>
          </cell>
          <cell r="K623" t="e">
            <v>#REF!</v>
          </cell>
          <cell r="L623">
            <v>0</v>
          </cell>
          <cell r="M623">
            <v>0</v>
          </cell>
        </row>
        <row r="624">
          <cell r="B624" t="str">
            <v>France</v>
          </cell>
          <cell r="C624">
            <v>0</v>
          </cell>
          <cell r="D624">
            <v>0</v>
          </cell>
          <cell r="E624"/>
          <cell r="F624">
            <v>0</v>
          </cell>
          <cell r="G624">
            <v>0</v>
          </cell>
          <cell r="H624">
            <v>0</v>
          </cell>
          <cell r="I624">
            <v>0</v>
          </cell>
          <cell r="J624" t="b">
            <v>0</v>
          </cell>
          <cell r="K624" t="e">
            <v>#REF!</v>
          </cell>
          <cell r="L624">
            <v>0</v>
          </cell>
          <cell r="M624">
            <v>0</v>
          </cell>
        </row>
        <row r="625">
          <cell r="B625" t="str">
            <v>Germany</v>
          </cell>
          <cell r="C625">
            <v>0</v>
          </cell>
          <cell r="D625">
            <v>0</v>
          </cell>
          <cell r="E625"/>
          <cell r="F625">
            <v>0</v>
          </cell>
          <cell r="G625">
            <v>0</v>
          </cell>
          <cell r="H625">
            <v>0</v>
          </cell>
          <cell r="I625">
            <v>0</v>
          </cell>
          <cell r="J625" t="b">
            <v>0</v>
          </cell>
          <cell r="K625" t="e">
            <v>#REF!</v>
          </cell>
          <cell r="L625">
            <v>0</v>
          </cell>
          <cell r="M625">
            <v>0</v>
          </cell>
        </row>
        <row r="626">
          <cell r="B626" t="str">
            <v>Germany</v>
          </cell>
          <cell r="C626">
            <v>0</v>
          </cell>
          <cell r="D626">
            <v>0</v>
          </cell>
          <cell r="E626"/>
          <cell r="F626">
            <v>0</v>
          </cell>
          <cell r="G626">
            <v>0</v>
          </cell>
          <cell r="H626">
            <v>0</v>
          </cell>
          <cell r="I626">
            <v>0</v>
          </cell>
          <cell r="J626" t="b">
            <v>0</v>
          </cell>
          <cell r="K626" t="e">
            <v>#REF!</v>
          </cell>
          <cell r="L626">
            <v>0</v>
          </cell>
          <cell r="M626">
            <v>0</v>
          </cell>
        </row>
        <row r="627">
          <cell r="B627" t="str">
            <v>Germany</v>
          </cell>
          <cell r="C627">
            <v>0</v>
          </cell>
          <cell r="D627">
            <v>0</v>
          </cell>
          <cell r="E627"/>
          <cell r="F627">
            <v>0</v>
          </cell>
          <cell r="G627">
            <v>0</v>
          </cell>
          <cell r="H627">
            <v>0</v>
          </cell>
          <cell r="I627">
            <v>0</v>
          </cell>
          <cell r="J627" t="b">
            <v>0</v>
          </cell>
          <cell r="K627" t="e">
            <v>#REF!</v>
          </cell>
          <cell r="L627">
            <v>0</v>
          </cell>
          <cell r="M627">
            <v>0</v>
          </cell>
        </row>
        <row r="628">
          <cell r="B628" t="str">
            <v>Germany</v>
          </cell>
          <cell r="C628">
            <v>0</v>
          </cell>
          <cell r="D628">
            <v>0</v>
          </cell>
          <cell r="E628"/>
          <cell r="F628">
            <v>0</v>
          </cell>
          <cell r="G628">
            <v>0</v>
          </cell>
          <cell r="H628">
            <v>0</v>
          </cell>
          <cell r="I628">
            <v>0</v>
          </cell>
          <cell r="J628" t="b">
            <v>0</v>
          </cell>
          <cell r="K628" t="e">
            <v>#REF!</v>
          </cell>
          <cell r="L628">
            <v>0</v>
          </cell>
          <cell r="M628">
            <v>0</v>
          </cell>
        </row>
        <row r="629">
          <cell r="B629" t="str">
            <v>Germany</v>
          </cell>
          <cell r="C629">
            <v>0</v>
          </cell>
          <cell r="D629">
            <v>0</v>
          </cell>
          <cell r="E629"/>
          <cell r="F629">
            <v>0</v>
          </cell>
          <cell r="G629">
            <v>0</v>
          </cell>
          <cell r="H629">
            <v>0</v>
          </cell>
          <cell r="I629">
            <v>0</v>
          </cell>
          <cell r="J629" t="b">
            <v>0</v>
          </cell>
          <cell r="K629" t="e">
            <v>#REF!</v>
          </cell>
          <cell r="L629">
            <v>0</v>
          </cell>
          <cell r="M629">
            <v>0</v>
          </cell>
        </row>
        <row r="630">
          <cell r="B630" t="str">
            <v>Germany</v>
          </cell>
          <cell r="C630">
            <v>0</v>
          </cell>
          <cell r="D630">
            <v>0</v>
          </cell>
          <cell r="E630"/>
          <cell r="F630">
            <v>0</v>
          </cell>
          <cell r="G630">
            <v>0</v>
          </cell>
          <cell r="H630">
            <v>0</v>
          </cell>
          <cell r="I630">
            <v>0</v>
          </cell>
          <cell r="J630" t="b">
            <v>0</v>
          </cell>
          <cell r="K630" t="e">
            <v>#REF!</v>
          </cell>
          <cell r="L630">
            <v>0</v>
          </cell>
          <cell r="M630">
            <v>0</v>
          </cell>
        </row>
        <row r="631">
          <cell r="B631" t="str">
            <v>Germany</v>
          </cell>
          <cell r="C631">
            <v>0</v>
          </cell>
          <cell r="D631">
            <v>0</v>
          </cell>
          <cell r="E631"/>
          <cell r="F631">
            <v>0</v>
          </cell>
          <cell r="G631">
            <v>0</v>
          </cell>
          <cell r="H631">
            <v>0</v>
          </cell>
          <cell r="I631">
            <v>0</v>
          </cell>
          <cell r="J631" t="b">
            <v>0</v>
          </cell>
          <cell r="K631" t="e">
            <v>#REF!</v>
          </cell>
          <cell r="L631">
            <v>0</v>
          </cell>
          <cell r="M631">
            <v>0</v>
          </cell>
        </row>
        <row r="632">
          <cell r="B632" t="str">
            <v>Germany</v>
          </cell>
          <cell r="C632">
            <v>0</v>
          </cell>
          <cell r="D632">
            <v>0</v>
          </cell>
          <cell r="E632"/>
          <cell r="F632">
            <v>0</v>
          </cell>
          <cell r="G632">
            <v>0</v>
          </cell>
          <cell r="H632">
            <v>0</v>
          </cell>
          <cell r="I632">
            <v>0</v>
          </cell>
          <cell r="J632" t="b">
            <v>0</v>
          </cell>
          <cell r="K632" t="e">
            <v>#REF!</v>
          </cell>
          <cell r="L632">
            <v>0</v>
          </cell>
          <cell r="M632">
            <v>0</v>
          </cell>
        </row>
        <row r="633">
          <cell r="B633" t="str">
            <v>Germany</v>
          </cell>
          <cell r="C633">
            <v>0</v>
          </cell>
          <cell r="D633">
            <v>0</v>
          </cell>
          <cell r="E633"/>
          <cell r="F633">
            <v>0</v>
          </cell>
          <cell r="G633">
            <v>0</v>
          </cell>
          <cell r="H633">
            <v>0</v>
          </cell>
          <cell r="I633">
            <v>0</v>
          </cell>
          <cell r="J633" t="b">
            <v>0</v>
          </cell>
          <cell r="K633" t="e">
            <v>#REF!</v>
          </cell>
          <cell r="L633">
            <v>0</v>
          </cell>
          <cell r="M633">
            <v>0</v>
          </cell>
        </row>
        <row r="634">
          <cell r="B634" t="str">
            <v>Germany</v>
          </cell>
          <cell r="C634">
            <v>0</v>
          </cell>
          <cell r="D634">
            <v>0</v>
          </cell>
          <cell r="E634"/>
          <cell r="F634">
            <v>0</v>
          </cell>
          <cell r="G634">
            <v>0</v>
          </cell>
          <cell r="H634">
            <v>0</v>
          </cell>
          <cell r="I634">
            <v>0</v>
          </cell>
          <cell r="J634" t="b">
            <v>0</v>
          </cell>
          <cell r="K634" t="e">
            <v>#REF!</v>
          </cell>
          <cell r="L634">
            <v>0</v>
          </cell>
          <cell r="M634">
            <v>0</v>
          </cell>
        </row>
        <row r="635">
          <cell r="B635" t="str">
            <v>Germany</v>
          </cell>
          <cell r="C635">
            <v>0</v>
          </cell>
          <cell r="D635">
            <v>0</v>
          </cell>
          <cell r="E635"/>
          <cell r="F635">
            <v>0</v>
          </cell>
          <cell r="G635">
            <v>0</v>
          </cell>
          <cell r="H635">
            <v>0</v>
          </cell>
          <cell r="I635">
            <v>0</v>
          </cell>
          <cell r="J635" t="b">
            <v>0</v>
          </cell>
          <cell r="K635" t="e">
            <v>#REF!</v>
          </cell>
          <cell r="L635">
            <v>0</v>
          </cell>
          <cell r="M635">
            <v>0</v>
          </cell>
        </row>
        <row r="636">
          <cell r="B636" t="str">
            <v>Germany</v>
          </cell>
          <cell r="C636">
            <v>0</v>
          </cell>
          <cell r="D636">
            <v>0</v>
          </cell>
          <cell r="E636"/>
          <cell r="F636">
            <v>0</v>
          </cell>
          <cell r="G636">
            <v>0</v>
          </cell>
          <cell r="H636">
            <v>0</v>
          </cell>
          <cell r="I636">
            <v>0</v>
          </cell>
          <cell r="J636" t="b">
            <v>0</v>
          </cell>
          <cell r="K636" t="e">
            <v>#REF!</v>
          </cell>
          <cell r="L636">
            <v>0</v>
          </cell>
          <cell r="M636">
            <v>0</v>
          </cell>
        </row>
        <row r="637">
          <cell r="B637" t="str">
            <v>Germany</v>
          </cell>
          <cell r="C637">
            <v>0</v>
          </cell>
          <cell r="D637">
            <v>0</v>
          </cell>
          <cell r="E637"/>
          <cell r="F637">
            <v>0</v>
          </cell>
          <cell r="G637">
            <v>0</v>
          </cell>
          <cell r="H637">
            <v>0</v>
          </cell>
          <cell r="I637">
            <v>0</v>
          </cell>
          <cell r="J637" t="b">
            <v>0</v>
          </cell>
          <cell r="K637" t="e">
            <v>#REF!</v>
          </cell>
          <cell r="L637">
            <v>0</v>
          </cell>
          <cell r="M637">
            <v>0</v>
          </cell>
        </row>
        <row r="638">
          <cell r="B638" t="str">
            <v>Germany</v>
          </cell>
          <cell r="C638">
            <v>0</v>
          </cell>
          <cell r="D638">
            <v>0</v>
          </cell>
          <cell r="E638"/>
          <cell r="F638">
            <v>0</v>
          </cell>
          <cell r="G638">
            <v>0</v>
          </cell>
          <cell r="H638">
            <v>0</v>
          </cell>
          <cell r="I638">
            <v>0</v>
          </cell>
          <cell r="J638" t="b">
            <v>0</v>
          </cell>
          <cell r="K638" t="e">
            <v>#REF!</v>
          </cell>
          <cell r="L638">
            <v>0</v>
          </cell>
          <cell r="M638">
            <v>0</v>
          </cell>
        </row>
        <row r="639">
          <cell r="B639" t="str">
            <v>Germany</v>
          </cell>
          <cell r="C639">
            <v>0</v>
          </cell>
          <cell r="D639">
            <v>0</v>
          </cell>
          <cell r="E639"/>
          <cell r="F639">
            <v>0</v>
          </cell>
          <cell r="G639">
            <v>0</v>
          </cell>
          <cell r="H639">
            <v>0</v>
          </cell>
          <cell r="I639">
            <v>0</v>
          </cell>
          <cell r="J639" t="b">
            <v>0</v>
          </cell>
          <cell r="K639" t="e">
            <v>#REF!</v>
          </cell>
          <cell r="L639">
            <v>0</v>
          </cell>
          <cell r="M639">
            <v>0</v>
          </cell>
        </row>
        <row r="640">
          <cell r="B640" t="str">
            <v>Germany</v>
          </cell>
          <cell r="C640">
            <v>0</v>
          </cell>
          <cell r="D640">
            <v>0</v>
          </cell>
          <cell r="E640"/>
          <cell r="F640">
            <v>0</v>
          </cell>
          <cell r="G640">
            <v>0</v>
          </cell>
          <cell r="H640">
            <v>0</v>
          </cell>
          <cell r="I640">
            <v>0</v>
          </cell>
          <cell r="J640" t="b">
            <v>0</v>
          </cell>
          <cell r="K640" t="e">
            <v>#REF!</v>
          </cell>
          <cell r="L640">
            <v>0</v>
          </cell>
          <cell r="M640">
            <v>0</v>
          </cell>
        </row>
        <row r="641">
          <cell r="B641" t="str">
            <v>Germany</v>
          </cell>
          <cell r="C641">
            <v>0</v>
          </cell>
          <cell r="D641">
            <v>0</v>
          </cell>
          <cell r="E641"/>
          <cell r="F641">
            <v>0</v>
          </cell>
          <cell r="G641">
            <v>0</v>
          </cell>
          <cell r="H641">
            <v>0</v>
          </cell>
          <cell r="I641">
            <v>0</v>
          </cell>
          <cell r="J641" t="b">
            <v>0</v>
          </cell>
          <cell r="K641" t="e">
            <v>#REF!</v>
          </cell>
          <cell r="L641">
            <v>0</v>
          </cell>
          <cell r="M641">
            <v>0</v>
          </cell>
        </row>
        <row r="642">
          <cell r="B642" t="str">
            <v>Hungary</v>
          </cell>
          <cell r="C642">
            <v>0</v>
          </cell>
          <cell r="D642">
            <v>0</v>
          </cell>
          <cell r="E642"/>
          <cell r="F642">
            <v>0</v>
          </cell>
          <cell r="G642">
            <v>0</v>
          </cell>
          <cell r="H642">
            <v>0</v>
          </cell>
          <cell r="I642">
            <v>0</v>
          </cell>
          <cell r="J642" t="b">
            <v>0</v>
          </cell>
          <cell r="K642" t="e">
            <v>#REF!</v>
          </cell>
          <cell r="L642">
            <v>0</v>
          </cell>
          <cell r="M642">
            <v>0</v>
          </cell>
        </row>
        <row r="643">
          <cell r="B643" t="str">
            <v>Hungary</v>
          </cell>
          <cell r="C643">
            <v>0</v>
          </cell>
          <cell r="D643">
            <v>0</v>
          </cell>
          <cell r="E643"/>
          <cell r="F643">
            <v>0</v>
          </cell>
          <cell r="G643">
            <v>0</v>
          </cell>
          <cell r="H643">
            <v>0</v>
          </cell>
          <cell r="I643">
            <v>0</v>
          </cell>
          <cell r="J643" t="b">
            <v>0</v>
          </cell>
          <cell r="K643" t="e">
            <v>#REF!</v>
          </cell>
          <cell r="L643">
            <v>0</v>
          </cell>
          <cell r="M643">
            <v>0</v>
          </cell>
        </row>
        <row r="644">
          <cell r="B644" t="str">
            <v>Hungary</v>
          </cell>
          <cell r="C644">
            <v>0</v>
          </cell>
          <cell r="D644">
            <v>0</v>
          </cell>
          <cell r="E644"/>
          <cell r="F644">
            <v>0</v>
          </cell>
          <cell r="G644">
            <v>0</v>
          </cell>
          <cell r="H644">
            <v>0</v>
          </cell>
          <cell r="I644">
            <v>0</v>
          </cell>
          <cell r="J644" t="b">
            <v>0</v>
          </cell>
          <cell r="K644" t="e">
            <v>#REF!</v>
          </cell>
          <cell r="L644">
            <v>0</v>
          </cell>
          <cell r="M644">
            <v>0</v>
          </cell>
        </row>
        <row r="645">
          <cell r="B645" t="str">
            <v>Hungary</v>
          </cell>
          <cell r="C645" t="e">
            <v>#REF!</v>
          </cell>
          <cell r="D645" t="e">
            <v>#REF!</v>
          </cell>
          <cell r="E645" t="e">
            <v>#REF!</v>
          </cell>
          <cell r="F645" t="e">
            <v>#REF!</v>
          </cell>
          <cell r="G645" t="e">
            <v>#REF!</v>
          </cell>
          <cell r="H645">
            <v>0</v>
          </cell>
          <cell r="I645">
            <v>0</v>
          </cell>
          <cell r="J645" t="e">
            <v>#REF!</v>
          </cell>
          <cell r="K645" t="e">
            <v>#REF!</v>
          </cell>
          <cell r="L645" t="e">
            <v>#REF!</v>
          </cell>
          <cell r="M645" t="e">
            <v>#REF!</v>
          </cell>
        </row>
        <row r="646">
          <cell r="B646" t="str">
            <v>Hungary</v>
          </cell>
          <cell r="C646">
            <v>0</v>
          </cell>
          <cell r="D646">
            <v>0</v>
          </cell>
          <cell r="E646"/>
          <cell r="F646">
            <v>0</v>
          </cell>
          <cell r="G646">
            <v>0</v>
          </cell>
          <cell r="H646">
            <v>0</v>
          </cell>
          <cell r="I646">
            <v>0</v>
          </cell>
          <cell r="J646" t="b">
            <v>0</v>
          </cell>
          <cell r="K646" t="e">
            <v>#REF!</v>
          </cell>
          <cell r="L646">
            <v>0</v>
          </cell>
          <cell r="M646">
            <v>0</v>
          </cell>
        </row>
        <row r="647">
          <cell r="B647" t="str">
            <v>Hungary</v>
          </cell>
          <cell r="C647">
            <v>0</v>
          </cell>
          <cell r="D647">
            <v>0</v>
          </cell>
          <cell r="E647"/>
          <cell r="F647">
            <v>0</v>
          </cell>
          <cell r="G647">
            <v>0</v>
          </cell>
          <cell r="H647">
            <v>0</v>
          </cell>
          <cell r="I647">
            <v>0</v>
          </cell>
          <cell r="J647" t="b">
            <v>0</v>
          </cell>
          <cell r="K647" t="e">
            <v>#REF!</v>
          </cell>
          <cell r="L647">
            <v>0</v>
          </cell>
          <cell r="M647">
            <v>0</v>
          </cell>
        </row>
        <row r="648">
          <cell r="B648" t="str">
            <v>Italy</v>
          </cell>
          <cell r="C648">
            <v>0</v>
          </cell>
          <cell r="D648">
            <v>0</v>
          </cell>
          <cell r="E648"/>
          <cell r="F648">
            <v>0</v>
          </cell>
          <cell r="G648">
            <v>0</v>
          </cell>
          <cell r="H648">
            <v>0</v>
          </cell>
          <cell r="I648">
            <v>0</v>
          </cell>
          <cell r="J648" t="b">
            <v>0</v>
          </cell>
          <cell r="K648" t="e">
            <v>#REF!</v>
          </cell>
          <cell r="L648">
            <v>0</v>
          </cell>
          <cell r="M648">
            <v>0</v>
          </cell>
        </row>
        <row r="649">
          <cell r="B649" t="str">
            <v>Italy</v>
          </cell>
          <cell r="C649">
            <v>0</v>
          </cell>
          <cell r="D649">
            <v>0</v>
          </cell>
          <cell r="E649"/>
          <cell r="F649">
            <v>0</v>
          </cell>
          <cell r="G649">
            <v>0</v>
          </cell>
          <cell r="H649">
            <v>0</v>
          </cell>
          <cell r="I649">
            <v>0</v>
          </cell>
          <cell r="J649" t="b">
            <v>0</v>
          </cell>
          <cell r="K649" t="e">
            <v>#REF!</v>
          </cell>
          <cell r="L649">
            <v>0</v>
          </cell>
          <cell r="M649">
            <v>0</v>
          </cell>
        </row>
        <row r="650">
          <cell r="B650" t="str">
            <v>Italy</v>
          </cell>
          <cell r="C650">
            <v>0</v>
          </cell>
          <cell r="D650">
            <v>0</v>
          </cell>
          <cell r="E650"/>
          <cell r="F650">
            <v>0</v>
          </cell>
          <cell r="G650">
            <v>0</v>
          </cell>
          <cell r="H650">
            <v>0</v>
          </cell>
          <cell r="I650">
            <v>0</v>
          </cell>
          <cell r="J650" t="b">
            <v>0</v>
          </cell>
          <cell r="K650" t="e">
            <v>#REF!</v>
          </cell>
          <cell r="L650">
            <v>0</v>
          </cell>
          <cell r="M650">
            <v>0</v>
          </cell>
        </row>
        <row r="651">
          <cell r="B651" t="str">
            <v>Netherlands</v>
          </cell>
          <cell r="C651">
            <v>0</v>
          </cell>
          <cell r="D651">
            <v>0</v>
          </cell>
          <cell r="E651"/>
          <cell r="F651">
            <v>0</v>
          </cell>
          <cell r="G651">
            <v>0</v>
          </cell>
          <cell r="H651">
            <v>0</v>
          </cell>
          <cell r="I651">
            <v>0</v>
          </cell>
          <cell r="J651" t="b">
            <v>0</v>
          </cell>
          <cell r="K651" t="e">
            <v>#REF!</v>
          </cell>
          <cell r="L651">
            <v>0</v>
          </cell>
          <cell r="M651">
            <v>0</v>
          </cell>
        </row>
        <row r="652">
          <cell r="B652" t="str">
            <v>Netherlands</v>
          </cell>
          <cell r="C652">
            <v>0</v>
          </cell>
          <cell r="D652">
            <v>0</v>
          </cell>
          <cell r="E652"/>
          <cell r="F652">
            <v>0</v>
          </cell>
          <cell r="G652">
            <v>0</v>
          </cell>
          <cell r="H652">
            <v>0</v>
          </cell>
          <cell r="I652">
            <v>0</v>
          </cell>
          <cell r="J652" t="b">
            <v>0</v>
          </cell>
          <cell r="K652" t="e">
            <v>#REF!</v>
          </cell>
          <cell r="L652">
            <v>0</v>
          </cell>
          <cell r="M652">
            <v>0</v>
          </cell>
        </row>
        <row r="653">
          <cell r="B653" t="str">
            <v>Poland</v>
          </cell>
          <cell r="C653">
            <v>0</v>
          </cell>
          <cell r="D653">
            <v>0</v>
          </cell>
          <cell r="E653"/>
          <cell r="F653">
            <v>0</v>
          </cell>
          <cell r="G653">
            <v>0</v>
          </cell>
          <cell r="H653">
            <v>0</v>
          </cell>
          <cell r="I653">
            <v>0</v>
          </cell>
          <cell r="J653" t="b">
            <v>0</v>
          </cell>
          <cell r="K653" t="e">
            <v>#REF!</v>
          </cell>
          <cell r="L653">
            <v>0</v>
          </cell>
          <cell r="M653">
            <v>0</v>
          </cell>
        </row>
        <row r="654">
          <cell r="B654" t="str">
            <v>Poland</v>
          </cell>
          <cell r="C654">
            <v>0</v>
          </cell>
          <cell r="D654">
            <v>0</v>
          </cell>
          <cell r="E654"/>
          <cell r="F654">
            <v>0</v>
          </cell>
          <cell r="G654">
            <v>0</v>
          </cell>
          <cell r="H654">
            <v>0</v>
          </cell>
          <cell r="I654">
            <v>0</v>
          </cell>
          <cell r="J654" t="b">
            <v>0</v>
          </cell>
          <cell r="K654" t="e">
            <v>#REF!</v>
          </cell>
          <cell r="L654">
            <v>0</v>
          </cell>
          <cell r="M654">
            <v>0</v>
          </cell>
        </row>
        <row r="655">
          <cell r="B655" t="str">
            <v>Poland</v>
          </cell>
          <cell r="C655">
            <v>760</v>
          </cell>
          <cell r="D655">
            <v>0</v>
          </cell>
          <cell r="E655"/>
          <cell r="F655">
            <v>0</v>
          </cell>
          <cell r="G655">
            <v>0</v>
          </cell>
          <cell r="H655">
            <v>0</v>
          </cell>
          <cell r="I655">
            <v>0</v>
          </cell>
          <cell r="J655" t="b">
            <v>0</v>
          </cell>
          <cell r="K655" t="e">
            <v>#REF!</v>
          </cell>
          <cell r="L655">
            <v>0</v>
          </cell>
          <cell r="M655">
            <v>0</v>
          </cell>
        </row>
        <row r="656">
          <cell r="B656" t="str">
            <v>Poland</v>
          </cell>
          <cell r="C656">
            <v>0</v>
          </cell>
          <cell r="D656">
            <v>0</v>
          </cell>
          <cell r="E656"/>
          <cell r="F656">
            <v>0</v>
          </cell>
          <cell r="G656">
            <v>0</v>
          </cell>
          <cell r="H656">
            <v>0</v>
          </cell>
          <cell r="I656">
            <v>0</v>
          </cell>
          <cell r="J656" t="b">
            <v>0</v>
          </cell>
          <cell r="K656" t="e">
            <v>#REF!</v>
          </cell>
          <cell r="L656">
            <v>0</v>
          </cell>
          <cell r="M656">
            <v>0</v>
          </cell>
        </row>
        <row r="657">
          <cell r="B657" t="str">
            <v>Poland</v>
          </cell>
          <cell r="C657">
            <v>0</v>
          </cell>
          <cell r="D657">
            <v>0</v>
          </cell>
          <cell r="E657"/>
          <cell r="F657">
            <v>0</v>
          </cell>
          <cell r="G657">
            <v>0</v>
          </cell>
          <cell r="H657">
            <v>0</v>
          </cell>
          <cell r="I657">
            <v>0</v>
          </cell>
          <cell r="J657" t="b">
            <v>0</v>
          </cell>
          <cell r="K657" t="e">
            <v>#REF!</v>
          </cell>
          <cell r="L657">
            <v>0</v>
          </cell>
          <cell r="M657">
            <v>0</v>
          </cell>
        </row>
        <row r="658">
          <cell r="B658" t="str">
            <v>Poland</v>
          </cell>
          <cell r="C658">
            <v>0</v>
          </cell>
          <cell r="D658">
            <v>0</v>
          </cell>
          <cell r="E658"/>
          <cell r="F658">
            <v>0</v>
          </cell>
          <cell r="G658">
            <v>0</v>
          </cell>
          <cell r="H658">
            <v>0</v>
          </cell>
          <cell r="I658">
            <v>0</v>
          </cell>
          <cell r="J658" t="b">
            <v>0</v>
          </cell>
          <cell r="K658" t="e">
            <v>#REF!</v>
          </cell>
          <cell r="L658">
            <v>0</v>
          </cell>
          <cell r="M658">
            <v>0</v>
          </cell>
        </row>
        <row r="659">
          <cell r="B659" t="str">
            <v>Poland</v>
          </cell>
          <cell r="C659" t="e">
            <v>#REF!</v>
          </cell>
          <cell r="D659">
            <v>0</v>
          </cell>
          <cell r="E659" t="e">
            <v>#REF!</v>
          </cell>
          <cell r="F659" t="e">
            <v>#REF!</v>
          </cell>
          <cell r="G659" t="e">
            <v>#REF!</v>
          </cell>
          <cell r="H659">
            <v>0</v>
          </cell>
          <cell r="I659">
            <v>0</v>
          </cell>
          <cell r="J659" t="e">
            <v>#REF!</v>
          </cell>
          <cell r="K659" t="e">
            <v>#REF!</v>
          </cell>
          <cell r="L659" t="e">
            <v>#REF!</v>
          </cell>
          <cell r="M659" t="e">
            <v>#REF!</v>
          </cell>
        </row>
        <row r="660">
          <cell r="B660" t="str">
            <v>Poland</v>
          </cell>
          <cell r="C660">
            <v>0</v>
          </cell>
          <cell r="D660">
            <v>0</v>
          </cell>
          <cell r="E660"/>
          <cell r="F660">
            <v>0</v>
          </cell>
          <cell r="G660">
            <v>0</v>
          </cell>
          <cell r="H660">
            <v>0</v>
          </cell>
          <cell r="I660">
            <v>0</v>
          </cell>
          <cell r="J660" t="b">
            <v>0</v>
          </cell>
          <cell r="K660" t="e">
            <v>#REF!</v>
          </cell>
          <cell r="L660">
            <v>0</v>
          </cell>
          <cell r="M660">
            <v>0</v>
          </cell>
        </row>
        <row r="661">
          <cell r="B661" t="str">
            <v>Poland</v>
          </cell>
          <cell r="C661">
            <v>0</v>
          </cell>
          <cell r="D661">
            <v>0</v>
          </cell>
          <cell r="E661"/>
          <cell r="F661">
            <v>0</v>
          </cell>
          <cell r="G661">
            <v>0</v>
          </cell>
          <cell r="H661">
            <v>0</v>
          </cell>
          <cell r="I661">
            <v>0</v>
          </cell>
          <cell r="J661" t="b">
            <v>0</v>
          </cell>
          <cell r="K661" t="e">
            <v>#REF!</v>
          </cell>
          <cell r="L661">
            <v>0</v>
          </cell>
          <cell r="M661">
            <v>0</v>
          </cell>
        </row>
        <row r="662">
          <cell r="B662" t="str">
            <v>Poland</v>
          </cell>
          <cell r="C662">
            <v>0</v>
          </cell>
          <cell r="D662">
            <v>0</v>
          </cell>
          <cell r="E662"/>
          <cell r="F662">
            <v>0</v>
          </cell>
          <cell r="G662">
            <v>0</v>
          </cell>
          <cell r="H662">
            <v>0</v>
          </cell>
          <cell r="I662">
            <v>0</v>
          </cell>
          <cell r="J662" t="b">
            <v>0</v>
          </cell>
          <cell r="K662" t="e">
            <v>#REF!</v>
          </cell>
          <cell r="L662">
            <v>0</v>
          </cell>
          <cell r="M662">
            <v>0</v>
          </cell>
        </row>
        <row r="663">
          <cell r="B663" t="str">
            <v>Poland</v>
          </cell>
          <cell r="C663">
            <v>0</v>
          </cell>
          <cell r="D663">
            <v>0</v>
          </cell>
          <cell r="E663"/>
          <cell r="F663">
            <v>0</v>
          </cell>
          <cell r="G663">
            <v>0</v>
          </cell>
          <cell r="H663">
            <v>0</v>
          </cell>
          <cell r="I663">
            <v>0</v>
          </cell>
          <cell r="J663" t="b">
            <v>0</v>
          </cell>
          <cell r="K663" t="e">
            <v>#REF!</v>
          </cell>
          <cell r="L663">
            <v>0</v>
          </cell>
          <cell r="M663">
            <v>0</v>
          </cell>
        </row>
        <row r="664">
          <cell r="B664" t="str">
            <v>Poland</v>
          </cell>
          <cell r="C664">
            <v>0</v>
          </cell>
          <cell r="D664">
            <v>0</v>
          </cell>
          <cell r="E664"/>
          <cell r="F664">
            <v>0</v>
          </cell>
          <cell r="G664">
            <v>0</v>
          </cell>
          <cell r="H664">
            <v>0</v>
          </cell>
          <cell r="I664">
            <v>0</v>
          </cell>
          <cell r="J664" t="b">
            <v>0</v>
          </cell>
          <cell r="K664" t="e">
            <v>#REF!</v>
          </cell>
          <cell r="L664">
            <v>0</v>
          </cell>
          <cell r="M664">
            <v>0</v>
          </cell>
        </row>
        <row r="665">
          <cell r="B665" t="str">
            <v>Poland</v>
          </cell>
          <cell r="C665">
            <v>0</v>
          </cell>
          <cell r="D665">
            <v>0</v>
          </cell>
          <cell r="E665"/>
          <cell r="F665">
            <v>0</v>
          </cell>
          <cell r="G665">
            <v>0</v>
          </cell>
          <cell r="H665">
            <v>0</v>
          </cell>
          <cell r="I665">
            <v>0</v>
          </cell>
          <cell r="J665" t="b">
            <v>0</v>
          </cell>
          <cell r="K665" t="e">
            <v>#REF!</v>
          </cell>
          <cell r="L665">
            <v>0</v>
          </cell>
          <cell r="M665">
            <v>0</v>
          </cell>
        </row>
        <row r="666">
          <cell r="B666" t="str">
            <v>Poland</v>
          </cell>
          <cell r="C666">
            <v>8864</v>
          </cell>
          <cell r="D666">
            <v>391668</v>
          </cell>
          <cell r="E666">
            <v>39419</v>
          </cell>
          <cell r="F666">
            <v>43071</v>
          </cell>
          <cell r="G666">
            <v>41245</v>
          </cell>
          <cell r="H666" t="str">
            <v>Under 5 yrs</v>
          </cell>
          <cell r="I666" t="str">
            <v>5-10 yrs</v>
          </cell>
          <cell r="J666" t="b">
            <v>1</v>
          </cell>
          <cell r="K666" t="e">
            <v>#REF!</v>
          </cell>
          <cell r="L666">
            <v>8</v>
          </cell>
          <cell r="M666">
            <v>28</v>
          </cell>
        </row>
        <row r="667">
          <cell r="B667" t="str">
            <v>Poland</v>
          </cell>
          <cell r="C667">
            <v>0</v>
          </cell>
          <cell r="D667">
            <v>0</v>
          </cell>
          <cell r="E667"/>
          <cell r="F667">
            <v>0</v>
          </cell>
          <cell r="G667">
            <v>0</v>
          </cell>
          <cell r="H667">
            <v>0</v>
          </cell>
          <cell r="I667">
            <v>0</v>
          </cell>
          <cell r="J667" t="b">
            <v>0</v>
          </cell>
          <cell r="K667" t="e">
            <v>#REF!</v>
          </cell>
          <cell r="L667">
            <v>0</v>
          </cell>
          <cell r="M667">
            <v>0</v>
          </cell>
        </row>
        <row r="668">
          <cell r="B668" t="str">
            <v>Poland</v>
          </cell>
          <cell r="C668">
            <v>0</v>
          </cell>
          <cell r="D668">
            <v>0</v>
          </cell>
          <cell r="E668"/>
          <cell r="F668">
            <v>0</v>
          </cell>
          <cell r="G668">
            <v>0</v>
          </cell>
          <cell r="H668">
            <v>0</v>
          </cell>
          <cell r="I668">
            <v>0</v>
          </cell>
          <cell r="J668" t="b">
            <v>0</v>
          </cell>
          <cell r="K668" t="e">
            <v>#REF!</v>
          </cell>
          <cell r="L668">
            <v>0</v>
          </cell>
          <cell r="M668">
            <v>0</v>
          </cell>
        </row>
        <row r="669">
          <cell r="B669" t="str">
            <v>Poland</v>
          </cell>
          <cell r="C669">
            <v>0</v>
          </cell>
          <cell r="D669">
            <v>0</v>
          </cell>
          <cell r="E669"/>
          <cell r="F669">
            <v>0</v>
          </cell>
          <cell r="G669">
            <v>0</v>
          </cell>
          <cell r="H669">
            <v>0</v>
          </cell>
          <cell r="I669">
            <v>0</v>
          </cell>
          <cell r="J669" t="b">
            <v>0</v>
          </cell>
          <cell r="K669" t="e">
            <v>#REF!</v>
          </cell>
          <cell r="L669">
            <v>0</v>
          </cell>
          <cell r="M669">
            <v>0</v>
          </cell>
        </row>
        <row r="670">
          <cell r="B670" t="str">
            <v>Poland</v>
          </cell>
          <cell r="C670">
            <v>0</v>
          </cell>
          <cell r="D670">
            <v>0</v>
          </cell>
          <cell r="E670"/>
          <cell r="F670">
            <v>0</v>
          </cell>
          <cell r="G670">
            <v>0</v>
          </cell>
          <cell r="H670">
            <v>0</v>
          </cell>
          <cell r="I670">
            <v>0</v>
          </cell>
          <cell r="J670" t="b">
            <v>0</v>
          </cell>
          <cell r="K670" t="e">
            <v>#REF!</v>
          </cell>
          <cell r="L670">
            <v>0</v>
          </cell>
          <cell r="M670">
            <v>0</v>
          </cell>
        </row>
        <row r="671">
          <cell r="B671" t="str">
            <v>Poland</v>
          </cell>
          <cell r="C671">
            <v>0</v>
          </cell>
          <cell r="D671">
            <v>0</v>
          </cell>
          <cell r="E671"/>
          <cell r="F671">
            <v>0</v>
          </cell>
          <cell r="G671">
            <v>0</v>
          </cell>
          <cell r="H671">
            <v>0</v>
          </cell>
          <cell r="I671">
            <v>0</v>
          </cell>
          <cell r="J671" t="b">
            <v>0</v>
          </cell>
          <cell r="K671" t="e">
            <v>#REF!</v>
          </cell>
          <cell r="L671">
            <v>0</v>
          </cell>
          <cell r="M671">
            <v>0</v>
          </cell>
        </row>
        <row r="672">
          <cell r="B672" t="str">
            <v>Poland</v>
          </cell>
          <cell r="C672">
            <v>0</v>
          </cell>
          <cell r="D672">
            <v>0</v>
          </cell>
          <cell r="E672"/>
          <cell r="F672">
            <v>0</v>
          </cell>
          <cell r="G672">
            <v>0</v>
          </cell>
          <cell r="H672">
            <v>0</v>
          </cell>
          <cell r="I672">
            <v>0</v>
          </cell>
          <cell r="J672" t="b">
            <v>0</v>
          </cell>
          <cell r="K672" t="e">
            <v>#REF!</v>
          </cell>
          <cell r="L672">
            <v>0</v>
          </cell>
          <cell r="M672">
            <v>0</v>
          </cell>
        </row>
        <row r="673">
          <cell r="B673" t="str">
            <v>Poland</v>
          </cell>
          <cell r="C673">
            <v>0</v>
          </cell>
          <cell r="D673">
            <v>0</v>
          </cell>
          <cell r="E673"/>
          <cell r="F673">
            <v>0</v>
          </cell>
          <cell r="G673">
            <v>0</v>
          </cell>
          <cell r="H673">
            <v>0</v>
          </cell>
          <cell r="I673">
            <v>0</v>
          </cell>
          <cell r="J673" t="b">
            <v>0</v>
          </cell>
          <cell r="K673" t="e">
            <v>#REF!</v>
          </cell>
          <cell r="L673">
            <v>0</v>
          </cell>
          <cell r="M673">
            <v>0</v>
          </cell>
        </row>
        <row r="674">
          <cell r="B674" t="str">
            <v>Poland</v>
          </cell>
          <cell r="C674">
            <v>0</v>
          </cell>
          <cell r="D674">
            <v>0</v>
          </cell>
          <cell r="E674"/>
          <cell r="F674">
            <v>0</v>
          </cell>
          <cell r="G674">
            <v>0</v>
          </cell>
          <cell r="H674">
            <v>0</v>
          </cell>
          <cell r="I674">
            <v>0</v>
          </cell>
          <cell r="J674" t="b">
            <v>0</v>
          </cell>
          <cell r="K674" t="e">
            <v>#REF!</v>
          </cell>
          <cell r="L674">
            <v>0</v>
          </cell>
          <cell r="M674">
            <v>0</v>
          </cell>
        </row>
        <row r="675">
          <cell r="B675" t="str">
            <v>Poland</v>
          </cell>
          <cell r="C675">
            <v>0</v>
          </cell>
          <cell r="D675">
            <v>0</v>
          </cell>
          <cell r="E675"/>
          <cell r="F675">
            <v>0</v>
          </cell>
          <cell r="G675">
            <v>0</v>
          </cell>
          <cell r="H675">
            <v>0</v>
          </cell>
          <cell r="I675">
            <v>0</v>
          </cell>
          <cell r="J675" t="b">
            <v>0</v>
          </cell>
          <cell r="K675" t="e">
            <v>#REF!</v>
          </cell>
          <cell r="L675">
            <v>0</v>
          </cell>
          <cell r="M675">
            <v>0</v>
          </cell>
        </row>
        <row r="676">
          <cell r="B676" t="str">
            <v>Poland</v>
          </cell>
          <cell r="C676">
            <v>0</v>
          </cell>
          <cell r="D676">
            <v>0</v>
          </cell>
          <cell r="E676"/>
          <cell r="F676">
            <v>0</v>
          </cell>
          <cell r="G676">
            <v>0</v>
          </cell>
          <cell r="H676">
            <v>0</v>
          </cell>
          <cell r="I676">
            <v>0</v>
          </cell>
          <cell r="J676" t="b">
            <v>0</v>
          </cell>
          <cell r="K676" t="e">
            <v>#REF!</v>
          </cell>
          <cell r="L676">
            <v>0</v>
          </cell>
          <cell r="M676">
            <v>0</v>
          </cell>
        </row>
        <row r="677">
          <cell r="B677" t="str">
            <v>Poland</v>
          </cell>
          <cell r="C677">
            <v>0</v>
          </cell>
          <cell r="D677">
            <v>0</v>
          </cell>
          <cell r="E677"/>
          <cell r="F677">
            <v>0</v>
          </cell>
          <cell r="G677">
            <v>0</v>
          </cell>
          <cell r="H677">
            <v>0</v>
          </cell>
          <cell r="I677">
            <v>0</v>
          </cell>
          <cell r="J677" t="b">
            <v>0</v>
          </cell>
          <cell r="K677" t="e">
            <v>#REF!</v>
          </cell>
          <cell r="L677">
            <v>0</v>
          </cell>
          <cell r="M677">
            <v>0</v>
          </cell>
        </row>
        <row r="678">
          <cell r="B678" t="str">
            <v>Poland</v>
          </cell>
          <cell r="C678">
            <v>0</v>
          </cell>
          <cell r="D678">
            <v>0</v>
          </cell>
          <cell r="E678"/>
          <cell r="F678">
            <v>0</v>
          </cell>
          <cell r="G678">
            <v>0</v>
          </cell>
          <cell r="H678">
            <v>0</v>
          </cell>
          <cell r="I678">
            <v>0</v>
          </cell>
          <cell r="J678" t="b">
            <v>0</v>
          </cell>
          <cell r="K678" t="e">
            <v>#REF!</v>
          </cell>
          <cell r="L678">
            <v>0</v>
          </cell>
          <cell r="M678">
            <v>0</v>
          </cell>
        </row>
        <row r="679">
          <cell r="B679" t="str">
            <v>Poland</v>
          </cell>
          <cell r="C679">
            <v>0</v>
          </cell>
          <cell r="D679">
            <v>0</v>
          </cell>
          <cell r="E679"/>
          <cell r="F679">
            <v>0</v>
          </cell>
          <cell r="G679">
            <v>0</v>
          </cell>
          <cell r="H679">
            <v>0</v>
          </cell>
          <cell r="I679">
            <v>0</v>
          </cell>
          <cell r="J679" t="b">
            <v>0</v>
          </cell>
          <cell r="K679" t="e">
            <v>#REF!</v>
          </cell>
          <cell r="L679">
            <v>0</v>
          </cell>
          <cell r="M679">
            <v>0</v>
          </cell>
        </row>
        <row r="680">
          <cell r="B680" t="str">
            <v>Poland</v>
          </cell>
          <cell r="C680">
            <v>0</v>
          </cell>
          <cell r="D680">
            <v>0</v>
          </cell>
          <cell r="E680"/>
          <cell r="F680">
            <v>0</v>
          </cell>
          <cell r="G680">
            <v>0</v>
          </cell>
          <cell r="H680">
            <v>0</v>
          </cell>
          <cell r="I680">
            <v>0</v>
          </cell>
          <cell r="J680" t="b">
            <v>0</v>
          </cell>
          <cell r="K680" t="e">
            <v>#REF!</v>
          </cell>
          <cell r="L680">
            <v>0</v>
          </cell>
          <cell r="M680">
            <v>0</v>
          </cell>
        </row>
        <row r="681">
          <cell r="B681" t="str">
            <v>Poland</v>
          </cell>
          <cell r="C681">
            <v>2258</v>
          </cell>
          <cell r="D681">
            <v>87288</v>
          </cell>
          <cell r="E681">
            <v>39142</v>
          </cell>
          <cell r="F681">
            <v>41333</v>
          </cell>
          <cell r="G681">
            <v>41333</v>
          </cell>
          <cell r="H681" t="str">
            <v>Under 5 yrs</v>
          </cell>
          <cell r="I681" t="str">
            <v>Under 5 yrs</v>
          </cell>
          <cell r="J681" t="b">
            <v>1</v>
          </cell>
          <cell r="K681" t="e">
            <v>#REF!</v>
          </cell>
          <cell r="L681">
            <v>9</v>
          </cell>
          <cell r="M681">
            <v>9</v>
          </cell>
        </row>
        <row r="682">
          <cell r="B682" t="str">
            <v>Poland</v>
          </cell>
          <cell r="C682">
            <v>0</v>
          </cell>
          <cell r="D682">
            <v>0</v>
          </cell>
          <cell r="E682"/>
          <cell r="F682">
            <v>0</v>
          </cell>
          <cell r="G682">
            <v>0</v>
          </cell>
          <cell r="H682">
            <v>0</v>
          </cell>
          <cell r="I682">
            <v>0</v>
          </cell>
          <cell r="J682" t="b">
            <v>0</v>
          </cell>
          <cell r="K682" t="e">
            <v>#REF!</v>
          </cell>
          <cell r="L682">
            <v>0</v>
          </cell>
          <cell r="M682">
            <v>0</v>
          </cell>
        </row>
        <row r="683">
          <cell r="B683" t="str">
            <v>Poland</v>
          </cell>
          <cell r="C683">
            <v>6260</v>
          </cell>
          <cell r="D683">
            <v>264000</v>
          </cell>
          <cell r="E683">
            <v>39417</v>
          </cell>
          <cell r="F683">
            <v>43069</v>
          </cell>
          <cell r="G683">
            <v>43069</v>
          </cell>
          <cell r="H683" t="str">
            <v>5-10 yrs</v>
          </cell>
          <cell r="I683" t="str">
            <v>5-10 yrs</v>
          </cell>
          <cell r="J683" t="b">
            <v>1</v>
          </cell>
          <cell r="K683" t="e">
            <v>#REF!</v>
          </cell>
          <cell r="L683">
            <v>28</v>
          </cell>
          <cell r="M683">
            <v>28</v>
          </cell>
        </row>
        <row r="684">
          <cell r="B684" t="str">
            <v>Poland</v>
          </cell>
          <cell r="C684">
            <v>0</v>
          </cell>
          <cell r="D684">
            <v>0</v>
          </cell>
          <cell r="E684"/>
          <cell r="F684">
            <v>0</v>
          </cell>
          <cell r="G684">
            <v>0</v>
          </cell>
          <cell r="H684">
            <v>0</v>
          </cell>
          <cell r="I684">
            <v>0</v>
          </cell>
          <cell r="J684" t="b">
            <v>0</v>
          </cell>
          <cell r="K684" t="e">
            <v>#REF!</v>
          </cell>
          <cell r="L684">
            <v>0</v>
          </cell>
          <cell r="M684">
            <v>0</v>
          </cell>
        </row>
        <row r="685">
          <cell r="B685" t="str">
            <v>Poland</v>
          </cell>
          <cell r="C685">
            <v>0</v>
          </cell>
          <cell r="D685">
            <v>0</v>
          </cell>
          <cell r="E685"/>
          <cell r="F685">
            <v>0</v>
          </cell>
          <cell r="G685">
            <v>0</v>
          </cell>
          <cell r="H685">
            <v>0</v>
          </cell>
          <cell r="I685">
            <v>0</v>
          </cell>
          <cell r="J685" t="b">
            <v>0</v>
          </cell>
          <cell r="K685" t="e">
            <v>#REF!</v>
          </cell>
          <cell r="L685">
            <v>0</v>
          </cell>
          <cell r="M685">
            <v>0</v>
          </cell>
        </row>
        <row r="686">
          <cell r="B686" t="str">
            <v>Poland</v>
          </cell>
          <cell r="C686">
            <v>2692</v>
          </cell>
          <cell r="D686">
            <v>0</v>
          </cell>
          <cell r="E686">
            <v>0</v>
          </cell>
          <cell r="F686">
            <v>0</v>
          </cell>
          <cell r="G686">
            <v>0</v>
          </cell>
          <cell r="H686">
            <v>0</v>
          </cell>
          <cell r="I686">
            <v>0</v>
          </cell>
          <cell r="J686" t="b">
            <v>0</v>
          </cell>
          <cell r="K686" t="e">
            <v>#REF!</v>
          </cell>
          <cell r="L686">
            <v>0</v>
          </cell>
          <cell r="M686">
            <v>0</v>
          </cell>
        </row>
        <row r="687">
          <cell r="B687" t="str">
            <v>Poland</v>
          </cell>
          <cell r="C687">
            <v>0</v>
          </cell>
          <cell r="D687">
            <v>0</v>
          </cell>
          <cell r="E687"/>
          <cell r="F687">
            <v>0</v>
          </cell>
          <cell r="G687">
            <v>0</v>
          </cell>
          <cell r="H687">
            <v>0</v>
          </cell>
          <cell r="I687">
            <v>0</v>
          </cell>
          <cell r="J687" t="b">
            <v>0</v>
          </cell>
          <cell r="K687" t="e">
            <v>#REF!</v>
          </cell>
          <cell r="L687">
            <v>0</v>
          </cell>
          <cell r="M687">
            <v>0</v>
          </cell>
        </row>
        <row r="688">
          <cell r="B688" t="str">
            <v>Poland</v>
          </cell>
          <cell r="C688">
            <v>0</v>
          </cell>
          <cell r="D688">
            <v>0</v>
          </cell>
          <cell r="E688"/>
          <cell r="F688">
            <v>0</v>
          </cell>
          <cell r="G688">
            <v>0</v>
          </cell>
          <cell r="H688">
            <v>0</v>
          </cell>
          <cell r="I688">
            <v>0</v>
          </cell>
          <cell r="J688" t="b">
            <v>0</v>
          </cell>
          <cell r="K688" t="e">
            <v>#REF!</v>
          </cell>
          <cell r="L688">
            <v>0</v>
          </cell>
          <cell r="M688">
            <v>0</v>
          </cell>
        </row>
        <row r="689">
          <cell r="B689" t="str">
            <v>Poland</v>
          </cell>
          <cell r="C689">
            <v>0</v>
          </cell>
          <cell r="D689">
            <v>0</v>
          </cell>
          <cell r="E689"/>
          <cell r="F689">
            <v>0</v>
          </cell>
          <cell r="G689">
            <v>0</v>
          </cell>
          <cell r="H689">
            <v>0</v>
          </cell>
          <cell r="I689">
            <v>0</v>
          </cell>
          <cell r="J689" t="b">
            <v>0</v>
          </cell>
          <cell r="K689" t="e">
            <v>#REF!</v>
          </cell>
          <cell r="L689">
            <v>0</v>
          </cell>
          <cell r="M689">
            <v>0</v>
          </cell>
        </row>
        <row r="690">
          <cell r="B690" t="str">
            <v>Slovakia</v>
          </cell>
          <cell r="C690">
            <v>0</v>
          </cell>
          <cell r="D690">
            <v>0</v>
          </cell>
          <cell r="E690"/>
          <cell r="F690">
            <v>0</v>
          </cell>
          <cell r="G690">
            <v>0</v>
          </cell>
          <cell r="H690">
            <v>0</v>
          </cell>
          <cell r="I690">
            <v>0</v>
          </cell>
          <cell r="J690" t="b">
            <v>0</v>
          </cell>
          <cell r="K690" t="e">
            <v>#REF!</v>
          </cell>
          <cell r="L690">
            <v>0</v>
          </cell>
          <cell r="M690">
            <v>0</v>
          </cell>
        </row>
        <row r="691">
          <cell r="B691" t="str">
            <v>Slovakia</v>
          </cell>
          <cell r="C691">
            <v>0</v>
          </cell>
          <cell r="D691">
            <v>0</v>
          </cell>
          <cell r="E691"/>
          <cell r="F691">
            <v>0</v>
          </cell>
          <cell r="G691">
            <v>0</v>
          </cell>
          <cell r="H691">
            <v>0</v>
          </cell>
          <cell r="I691">
            <v>0</v>
          </cell>
          <cell r="J691" t="b">
            <v>0</v>
          </cell>
          <cell r="K691" t="e">
            <v>#REF!</v>
          </cell>
          <cell r="L691">
            <v>0</v>
          </cell>
          <cell r="M691">
            <v>0</v>
          </cell>
        </row>
        <row r="692">
          <cell r="B692" t="str">
            <v>Slovakia</v>
          </cell>
          <cell r="C692">
            <v>0</v>
          </cell>
          <cell r="D692">
            <v>0</v>
          </cell>
          <cell r="E692"/>
          <cell r="F692">
            <v>0</v>
          </cell>
          <cell r="G692">
            <v>0</v>
          </cell>
          <cell r="H692">
            <v>0</v>
          </cell>
          <cell r="I692">
            <v>0</v>
          </cell>
          <cell r="J692" t="b">
            <v>0</v>
          </cell>
          <cell r="K692" t="e">
            <v>#REF!</v>
          </cell>
          <cell r="L692">
            <v>0</v>
          </cell>
          <cell r="M692">
            <v>0</v>
          </cell>
        </row>
        <row r="693">
          <cell r="B693" t="str">
            <v>Spain</v>
          </cell>
          <cell r="C693">
            <v>0</v>
          </cell>
          <cell r="D693">
            <v>0</v>
          </cell>
          <cell r="E693"/>
          <cell r="F693">
            <v>0</v>
          </cell>
          <cell r="G693">
            <v>0</v>
          </cell>
          <cell r="H693">
            <v>0</v>
          </cell>
          <cell r="I693">
            <v>0</v>
          </cell>
          <cell r="J693" t="b">
            <v>0</v>
          </cell>
          <cell r="K693" t="e">
            <v>#REF!</v>
          </cell>
          <cell r="L693">
            <v>0</v>
          </cell>
          <cell r="M693">
            <v>0</v>
          </cell>
        </row>
        <row r="694">
          <cell r="B694" t="str">
            <v>Spain</v>
          </cell>
          <cell r="C694">
            <v>0</v>
          </cell>
          <cell r="D694">
            <v>0</v>
          </cell>
          <cell r="E694"/>
          <cell r="F694">
            <v>0</v>
          </cell>
          <cell r="G694">
            <v>0</v>
          </cell>
          <cell r="H694">
            <v>0</v>
          </cell>
          <cell r="I694">
            <v>0</v>
          </cell>
          <cell r="J694" t="b">
            <v>0</v>
          </cell>
          <cell r="K694" t="e">
            <v>#REF!</v>
          </cell>
          <cell r="L694">
            <v>0</v>
          </cell>
          <cell r="M694">
            <v>0</v>
          </cell>
        </row>
        <row r="695">
          <cell r="B695" t="str">
            <v>Spain</v>
          </cell>
          <cell r="C695">
            <v>0</v>
          </cell>
          <cell r="D695">
            <v>0</v>
          </cell>
          <cell r="E695"/>
          <cell r="F695">
            <v>0</v>
          </cell>
          <cell r="G695">
            <v>0</v>
          </cell>
          <cell r="H695">
            <v>0</v>
          </cell>
          <cell r="I695">
            <v>0</v>
          </cell>
          <cell r="J695" t="b">
            <v>0</v>
          </cell>
          <cell r="K695" t="e">
            <v>#REF!</v>
          </cell>
          <cell r="L695">
            <v>0</v>
          </cell>
          <cell r="M695">
            <v>0</v>
          </cell>
        </row>
        <row r="696">
          <cell r="B696" t="str">
            <v>Spain</v>
          </cell>
          <cell r="C696">
            <v>0</v>
          </cell>
          <cell r="D696">
            <v>0</v>
          </cell>
          <cell r="E696"/>
          <cell r="F696">
            <v>0</v>
          </cell>
          <cell r="G696">
            <v>0</v>
          </cell>
          <cell r="H696">
            <v>0</v>
          </cell>
          <cell r="I696">
            <v>0</v>
          </cell>
          <cell r="J696" t="b">
            <v>0</v>
          </cell>
          <cell r="K696" t="e">
            <v>#REF!</v>
          </cell>
          <cell r="L696">
            <v>0</v>
          </cell>
          <cell r="M696">
            <v>0</v>
          </cell>
        </row>
        <row r="697">
          <cell r="B697" t="str">
            <v>United Kingdom</v>
          </cell>
          <cell r="C697">
            <v>0</v>
          </cell>
          <cell r="D697">
            <v>0</v>
          </cell>
          <cell r="E697"/>
          <cell r="F697">
            <v>0</v>
          </cell>
          <cell r="G697">
            <v>0</v>
          </cell>
          <cell r="H697">
            <v>0</v>
          </cell>
          <cell r="I697">
            <v>0</v>
          </cell>
          <cell r="J697" t="b">
            <v>0</v>
          </cell>
          <cell r="K697" t="e">
            <v>#REF!</v>
          </cell>
          <cell r="L697">
            <v>0</v>
          </cell>
          <cell r="M697">
            <v>0</v>
          </cell>
        </row>
        <row r="698">
          <cell r="B698" t="str">
            <v>United Kingdom</v>
          </cell>
          <cell r="C698">
            <v>0</v>
          </cell>
          <cell r="D698">
            <v>0</v>
          </cell>
          <cell r="E698"/>
          <cell r="F698">
            <v>0</v>
          </cell>
          <cell r="G698">
            <v>0</v>
          </cell>
          <cell r="H698">
            <v>0</v>
          </cell>
          <cell r="I698">
            <v>0</v>
          </cell>
          <cell r="J698" t="b">
            <v>0</v>
          </cell>
          <cell r="K698" t="e">
            <v>#REF!</v>
          </cell>
          <cell r="L698">
            <v>0</v>
          </cell>
          <cell r="M698">
            <v>0</v>
          </cell>
        </row>
        <row r="699">
          <cell r="B699" t="str">
            <v>United Kingdom</v>
          </cell>
          <cell r="C699">
            <v>0</v>
          </cell>
          <cell r="D699">
            <v>0</v>
          </cell>
          <cell r="E699"/>
          <cell r="F699">
            <v>0</v>
          </cell>
          <cell r="G699">
            <v>0</v>
          </cell>
          <cell r="H699">
            <v>0</v>
          </cell>
          <cell r="I699">
            <v>0</v>
          </cell>
          <cell r="J699" t="b">
            <v>0</v>
          </cell>
          <cell r="K699" t="e">
            <v>#REF!</v>
          </cell>
          <cell r="L699">
            <v>0</v>
          </cell>
          <cell r="M699">
            <v>0</v>
          </cell>
        </row>
        <row r="700">
          <cell r="B700" t="str">
            <v>United Kingdom</v>
          </cell>
          <cell r="C700">
            <v>0</v>
          </cell>
          <cell r="D700">
            <v>0</v>
          </cell>
          <cell r="E700"/>
          <cell r="F700">
            <v>0</v>
          </cell>
          <cell r="G700">
            <v>0</v>
          </cell>
          <cell r="H700">
            <v>0</v>
          </cell>
          <cell r="I700">
            <v>0</v>
          </cell>
          <cell r="J700" t="b">
            <v>0</v>
          </cell>
          <cell r="K700" t="e">
            <v>#REF!</v>
          </cell>
          <cell r="L700">
            <v>0</v>
          </cell>
          <cell r="M700">
            <v>0</v>
          </cell>
        </row>
        <row r="701">
          <cell r="B701" t="str">
            <v>United Kingdom</v>
          </cell>
          <cell r="C701">
            <v>0</v>
          </cell>
          <cell r="D701">
            <v>0</v>
          </cell>
          <cell r="E701"/>
          <cell r="F701">
            <v>0</v>
          </cell>
          <cell r="G701">
            <v>0</v>
          </cell>
          <cell r="H701">
            <v>0</v>
          </cell>
          <cell r="I701">
            <v>0</v>
          </cell>
          <cell r="J701" t="b">
            <v>0</v>
          </cell>
          <cell r="K701" t="e">
            <v>#REF!</v>
          </cell>
          <cell r="L701">
            <v>0</v>
          </cell>
          <cell r="M701">
            <v>0</v>
          </cell>
        </row>
        <row r="702">
          <cell r="B702" t="str">
            <v>United Kingdom</v>
          </cell>
          <cell r="C702">
            <v>0</v>
          </cell>
          <cell r="D702">
            <v>0</v>
          </cell>
          <cell r="E702"/>
          <cell r="F702">
            <v>0</v>
          </cell>
          <cell r="G702">
            <v>0</v>
          </cell>
          <cell r="H702">
            <v>0</v>
          </cell>
          <cell r="I702">
            <v>0</v>
          </cell>
          <cell r="J702" t="b">
            <v>0</v>
          </cell>
          <cell r="K702" t="e">
            <v>#REF!</v>
          </cell>
          <cell r="L702">
            <v>0</v>
          </cell>
          <cell r="M702">
            <v>0</v>
          </cell>
        </row>
        <row r="703">
          <cell r="B703" t="str">
            <v>United Kingdom</v>
          </cell>
          <cell r="C703">
            <v>0</v>
          </cell>
          <cell r="D703">
            <v>0</v>
          </cell>
          <cell r="E703"/>
          <cell r="F703">
            <v>0</v>
          </cell>
          <cell r="G703">
            <v>0</v>
          </cell>
          <cell r="H703">
            <v>0</v>
          </cell>
          <cell r="I703">
            <v>0</v>
          </cell>
          <cell r="J703" t="b">
            <v>0</v>
          </cell>
          <cell r="K703" t="e">
            <v>#REF!</v>
          </cell>
          <cell r="L703">
            <v>0</v>
          </cell>
          <cell r="M703">
            <v>0</v>
          </cell>
        </row>
        <row r="704">
          <cell r="B704" t="str">
            <v>United Kingdom</v>
          </cell>
          <cell r="C704">
            <v>0</v>
          </cell>
          <cell r="D704">
            <v>0</v>
          </cell>
          <cell r="E704"/>
          <cell r="F704">
            <v>0</v>
          </cell>
          <cell r="G704">
            <v>0</v>
          </cell>
          <cell r="H704">
            <v>0</v>
          </cell>
          <cell r="I704">
            <v>0</v>
          </cell>
          <cell r="J704" t="b">
            <v>0</v>
          </cell>
          <cell r="K704" t="e">
            <v>#REF!</v>
          </cell>
          <cell r="L704">
            <v>0</v>
          </cell>
          <cell r="M704">
            <v>0</v>
          </cell>
        </row>
        <row r="705">
          <cell r="B705" t="str">
            <v>United Kingdom</v>
          </cell>
          <cell r="C705">
            <v>0</v>
          </cell>
          <cell r="D705">
            <v>0</v>
          </cell>
          <cell r="E705"/>
          <cell r="F705">
            <v>0</v>
          </cell>
          <cell r="G705">
            <v>0</v>
          </cell>
          <cell r="H705">
            <v>0</v>
          </cell>
          <cell r="I705">
            <v>0</v>
          </cell>
          <cell r="J705" t="b">
            <v>0</v>
          </cell>
          <cell r="K705" t="e">
            <v>#REF!</v>
          </cell>
          <cell r="L705">
            <v>0</v>
          </cell>
          <cell r="M705">
            <v>0</v>
          </cell>
        </row>
        <row r="706">
          <cell r="B706" t="str">
            <v>United Kingdom</v>
          </cell>
          <cell r="C706">
            <v>0</v>
          </cell>
          <cell r="D706">
            <v>0</v>
          </cell>
          <cell r="E706"/>
          <cell r="F706">
            <v>0</v>
          </cell>
          <cell r="G706">
            <v>0</v>
          </cell>
          <cell r="H706">
            <v>0</v>
          </cell>
          <cell r="I706">
            <v>0</v>
          </cell>
          <cell r="J706" t="b">
            <v>0</v>
          </cell>
          <cell r="K706" t="e">
            <v>#REF!</v>
          </cell>
          <cell r="L706">
            <v>0</v>
          </cell>
          <cell r="M706">
            <v>0</v>
          </cell>
        </row>
        <row r="707">
          <cell r="B707" t="str">
            <v>United Kingdom</v>
          </cell>
          <cell r="C707">
            <v>0</v>
          </cell>
          <cell r="D707">
            <v>0</v>
          </cell>
          <cell r="E707"/>
          <cell r="F707">
            <v>0</v>
          </cell>
          <cell r="G707">
            <v>0</v>
          </cell>
          <cell r="H707">
            <v>0</v>
          </cell>
          <cell r="I707">
            <v>0</v>
          </cell>
          <cell r="J707" t="b">
            <v>0</v>
          </cell>
          <cell r="K707" t="e">
            <v>#REF!</v>
          </cell>
          <cell r="L707">
            <v>0</v>
          </cell>
          <cell r="M707">
            <v>0</v>
          </cell>
        </row>
        <row r="708">
          <cell r="B708" t="str">
            <v>United Kingdom</v>
          </cell>
          <cell r="C708">
            <v>0</v>
          </cell>
          <cell r="D708">
            <v>0</v>
          </cell>
          <cell r="E708"/>
          <cell r="F708">
            <v>0</v>
          </cell>
          <cell r="G708">
            <v>0</v>
          </cell>
          <cell r="H708">
            <v>0</v>
          </cell>
          <cell r="I708">
            <v>0</v>
          </cell>
          <cell r="J708" t="b">
            <v>0</v>
          </cell>
          <cell r="K708" t="e">
            <v>#REF!</v>
          </cell>
          <cell r="L708">
            <v>0</v>
          </cell>
          <cell r="M708">
            <v>0</v>
          </cell>
        </row>
        <row r="709">
          <cell r="B709" t="str">
            <v>United Kingdom</v>
          </cell>
          <cell r="C709">
            <v>0</v>
          </cell>
          <cell r="D709">
            <v>0</v>
          </cell>
          <cell r="E709"/>
          <cell r="F709">
            <v>0</v>
          </cell>
          <cell r="G709">
            <v>0</v>
          </cell>
          <cell r="H709">
            <v>0</v>
          </cell>
          <cell r="I709">
            <v>0</v>
          </cell>
          <cell r="J709" t="b">
            <v>0</v>
          </cell>
          <cell r="K709" t="e">
            <v>#REF!</v>
          </cell>
          <cell r="L709">
            <v>0</v>
          </cell>
          <cell r="M709">
            <v>0</v>
          </cell>
        </row>
        <row r="710">
          <cell r="B710" t="str">
            <v>United Kingdom</v>
          </cell>
          <cell r="C710">
            <v>0</v>
          </cell>
          <cell r="D710">
            <v>0</v>
          </cell>
          <cell r="E710"/>
          <cell r="F710">
            <v>0</v>
          </cell>
          <cell r="G710">
            <v>0</v>
          </cell>
          <cell r="H710">
            <v>0</v>
          </cell>
          <cell r="I710">
            <v>0</v>
          </cell>
          <cell r="J710" t="b">
            <v>0</v>
          </cell>
          <cell r="K710" t="e">
            <v>#REF!</v>
          </cell>
          <cell r="L710">
            <v>0</v>
          </cell>
          <cell r="M710">
            <v>0</v>
          </cell>
        </row>
        <row r="711">
          <cell r="B711" t="str">
            <v>United Kingdom</v>
          </cell>
          <cell r="C711">
            <v>0</v>
          </cell>
          <cell r="D711">
            <v>0</v>
          </cell>
          <cell r="E711"/>
          <cell r="F711">
            <v>0</v>
          </cell>
          <cell r="G711">
            <v>0</v>
          </cell>
          <cell r="H711">
            <v>0</v>
          </cell>
          <cell r="I711">
            <v>0</v>
          </cell>
          <cell r="J711" t="b">
            <v>0</v>
          </cell>
          <cell r="K711" t="e">
            <v>#REF!</v>
          </cell>
          <cell r="L711">
            <v>0</v>
          </cell>
          <cell r="M711">
            <v>0</v>
          </cell>
        </row>
        <row r="712">
          <cell r="B712" t="str">
            <v>United Kingdom</v>
          </cell>
          <cell r="C712">
            <v>0</v>
          </cell>
          <cell r="D712">
            <v>0</v>
          </cell>
          <cell r="E712"/>
          <cell r="F712">
            <v>0</v>
          </cell>
          <cell r="G712">
            <v>0</v>
          </cell>
          <cell r="H712">
            <v>0</v>
          </cell>
          <cell r="I712">
            <v>0</v>
          </cell>
          <cell r="J712" t="b">
            <v>0</v>
          </cell>
          <cell r="K712" t="e">
            <v>#REF!</v>
          </cell>
          <cell r="L712">
            <v>0</v>
          </cell>
          <cell r="M712">
            <v>0</v>
          </cell>
        </row>
        <row r="713">
          <cell r="B713" t="str">
            <v>United Kingdom</v>
          </cell>
          <cell r="C713">
            <v>0</v>
          </cell>
          <cell r="D713">
            <v>0</v>
          </cell>
          <cell r="E713"/>
          <cell r="F713">
            <v>0</v>
          </cell>
          <cell r="G713">
            <v>0</v>
          </cell>
          <cell r="H713">
            <v>0</v>
          </cell>
          <cell r="I713">
            <v>0</v>
          </cell>
          <cell r="J713" t="b">
            <v>0</v>
          </cell>
          <cell r="K713" t="e">
            <v>#REF!</v>
          </cell>
          <cell r="L713">
            <v>0</v>
          </cell>
          <cell r="M713">
            <v>0</v>
          </cell>
        </row>
        <row r="714">
          <cell r="B714" t="str">
            <v>United Kingdom</v>
          </cell>
          <cell r="C714">
            <v>0</v>
          </cell>
          <cell r="D714">
            <v>0</v>
          </cell>
          <cell r="E714"/>
          <cell r="F714">
            <v>0</v>
          </cell>
          <cell r="G714">
            <v>0</v>
          </cell>
          <cell r="H714">
            <v>0</v>
          </cell>
          <cell r="I714">
            <v>0</v>
          </cell>
          <cell r="J714" t="b">
            <v>0</v>
          </cell>
          <cell r="K714" t="e">
            <v>#REF!</v>
          </cell>
          <cell r="L714">
            <v>0</v>
          </cell>
          <cell r="M714">
            <v>0</v>
          </cell>
        </row>
        <row r="715">
          <cell r="B715" t="str">
            <v>United Kingdom</v>
          </cell>
          <cell r="C715">
            <v>0</v>
          </cell>
          <cell r="D715">
            <v>0</v>
          </cell>
          <cell r="E715"/>
          <cell r="F715">
            <v>0</v>
          </cell>
          <cell r="G715">
            <v>0</v>
          </cell>
          <cell r="H715">
            <v>0</v>
          </cell>
          <cell r="I715">
            <v>0</v>
          </cell>
          <cell r="J715" t="b">
            <v>0</v>
          </cell>
          <cell r="K715" t="e">
            <v>#REF!</v>
          </cell>
          <cell r="L715">
            <v>0</v>
          </cell>
          <cell r="M715">
            <v>0</v>
          </cell>
        </row>
        <row r="717">
          <cell r="B717" t="str">
            <v>Belgium</v>
          </cell>
          <cell r="C717">
            <v>0</v>
          </cell>
          <cell r="D717">
            <v>0</v>
          </cell>
          <cell r="E717"/>
          <cell r="F717">
            <v>0</v>
          </cell>
          <cell r="G717">
            <v>0</v>
          </cell>
          <cell r="H717">
            <v>0</v>
          </cell>
          <cell r="I717">
            <v>0</v>
          </cell>
          <cell r="J717" t="b">
            <v>0</v>
          </cell>
          <cell r="K717" t="e">
            <v>#REF!</v>
          </cell>
          <cell r="L717">
            <v>0</v>
          </cell>
          <cell r="M717">
            <v>0</v>
          </cell>
        </row>
        <row r="718">
          <cell r="B718" t="str">
            <v>Belgium</v>
          </cell>
          <cell r="C718">
            <v>0</v>
          </cell>
          <cell r="D718">
            <v>0</v>
          </cell>
          <cell r="E718"/>
          <cell r="F718">
            <v>0</v>
          </cell>
          <cell r="G718">
            <v>0</v>
          </cell>
          <cell r="H718">
            <v>0</v>
          </cell>
          <cell r="I718">
            <v>0</v>
          </cell>
          <cell r="J718" t="b">
            <v>0</v>
          </cell>
          <cell r="K718" t="e">
            <v>#REF!</v>
          </cell>
          <cell r="L718">
            <v>0</v>
          </cell>
          <cell r="M718">
            <v>0</v>
          </cell>
        </row>
        <row r="719">
          <cell r="B719" t="str">
            <v>Czech Republic</v>
          </cell>
          <cell r="C719">
            <v>0</v>
          </cell>
          <cell r="D719">
            <v>0</v>
          </cell>
          <cell r="E719"/>
          <cell r="F719">
            <v>0</v>
          </cell>
          <cell r="G719">
            <v>0</v>
          </cell>
          <cell r="H719">
            <v>0</v>
          </cell>
          <cell r="I719">
            <v>0</v>
          </cell>
          <cell r="J719" t="b">
            <v>0</v>
          </cell>
          <cell r="K719" t="e">
            <v>#REF!</v>
          </cell>
          <cell r="L719">
            <v>0</v>
          </cell>
          <cell r="M719">
            <v>0</v>
          </cell>
        </row>
        <row r="720">
          <cell r="B720" t="str">
            <v>Czech Republic</v>
          </cell>
          <cell r="C720">
            <v>0</v>
          </cell>
          <cell r="D720">
            <v>0</v>
          </cell>
          <cell r="E720"/>
          <cell r="F720">
            <v>0</v>
          </cell>
          <cell r="G720">
            <v>0</v>
          </cell>
          <cell r="H720">
            <v>0</v>
          </cell>
          <cell r="I720">
            <v>0</v>
          </cell>
          <cell r="J720" t="b">
            <v>0</v>
          </cell>
          <cell r="K720" t="e">
            <v>#REF!</v>
          </cell>
          <cell r="L720">
            <v>0</v>
          </cell>
          <cell r="M720">
            <v>0</v>
          </cell>
        </row>
        <row r="721">
          <cell r="B721" t="str">
            <v>France</v>
          </cell>
          <cell r="C721">
            <v>0</v>
          </cell>
          <cell r="D721">
            <v>0</v>
          </cell>
          <cell r="E721"/>
          <cell r="F721">
            <v>0</v>
          </cell>
          <cell r="G721">
            <v>0</v>
          </cell>
          <cell r="H721">
            <v>0</v>
          </cell>
          <cell r="I721">
            <v>0</v>
          </cell>
          <cell r="J721" t="b">
            <v>0</v>
          </cell>
          <cell r="K721" t="e">
            <v>#REF!</v>
          </cell>
          <cell r="L721">
            <v>0</v>
          </cell>
          <cell r="M721">
            <v>0</v>
          </cell>
        </row>
        <row r="722">
          <cell r="B722" t="str">
            <v>France</v>
          </cell>
          <cell r="C722">
            <v>0</v>
          </cell>
          <cell r="D722">
            <v>0</v>
          </cell>
          <cell r="E722"/>
          <cell r="F722">
            <v>0</v>
          </cell>
          <cell r="G722">
            <v>0</v>
          </cell>
          <cell r="H722">
            <v>0</v>
          </cell>
          <cell r="I722">
            <v>0</v>
          </cell>
          <cell r="J722" t="b">
            <v>0</v>
          </cell>
          <cell r="K722" t="e">
            <v>#REF!</v>
          </cell>
          <cell r="L722">
            <v>0</v>
          </cell>
          <cell r="M722">
            <v>0</v>
          </cell>
        </row>
        <row r="723">
          <cell r="B723" t="str">
            <v>France</v>
          </cell>
          <cell r="C723">
            <v>0</v>
          </cell>
          <cell r="D723">
            <v>0</v>
          </cell>
          <cell r="E723"/>
          <cell r="F723">
            <v>0</v>
          </cell>
          <cell r="G723">
            <v>0</v>
          </cell>
          <cell r="H723">
            <v>0</v>
          </cell>
          <cell r="I723">
            <v>0</v>
          </cell>
          <cell r="J723" t="b">
            <v>0</v>
          </cell>
          <cell r="K723" t="e">
            <v>#REF!</v>
          </cell>
          <cell r="L723">
            <v>0</v>
          </cell>
          <cell r="M723">
            <v>0</v>
          </cell>
        </row>
        <row r="724">
          <cell r="B724" t="str">
            <v>France</v>
          </cell>
          <cell r="C724">
            <v>0</v>
          </cell>
          <cell r="D724">
            <v>0</v>
          </cell>
          <cell r="E724"/>
          <cell r="F724">
            <v>0</v>
          </cell>
          <cell r="G724">
            <v>0</v>
          </cell>
          <cell r="H724">
            <v>0</v>
          </cell>
          <cell r="I724">
            <v>0</v>
          </cell>
          <cell r="J724" t="b">
            <v>0</v>
          </cell>
          <cell r="K724" t="e">
            <v>#REF!</v>
          </cell>
          <cell r="L724">
            <v>0</v>
          </cell>
          <cell r="M724">
            <v>0</v>
          </cell>
        </row>
        <row r="725">
          <cell r="B725" t="str">
            <v>France</v>
          </cell>
          <cell r="C725">
            <v>0</v>
          </cell>
          <cell r="D725">
            <v>0</v>
          </cell>
          <cell r="E725"/>
          <cell r="F725">
            <v>0</v>
          </cell>
          <cell r="G725">
            <v>0</v>
          </cell>
          <cell r="H725">
            <v>0</v>
          </cell>
          <cell r="I725">
            <v>0</v>
          </cell>
          <cell r="J725" t="b">
            <v>0</v>
          </cell>
          <cell r="K725" t="e">
            <v>#REF!</v>
          </cell>
          <cell r="L725">
            <v>0</v>
          </cell>
          <cell r="M725">
            <v>0</v>
          </cell>
        </row>
        <row r="726">
          <cell r="B726" t="str">
            <v>France</v>
          </cell>
          <cell r="C726">
            <v>0</v>
          </cell>
          <cell r="D726">
            <v>0</v>
          </cell>
          <cell r="E726"/>
          <cell r="F726">
            <v>0</v>
          </cell>
          <cell r="G726">
            <v>0</v>
          </cell>
          <cell r="H726">
            <v>0</v>
          </cell>
          <cell r="I726">
            <v>0</v>
          </cell>
          <cell r="J726" t="b">
            <v>0</v>
          </cell>
          <cell r="K726" t="e">
            <v>#REF!</v>
          </cell>
          <cell r="L726">
            <v>0</v>
          </cell>
          <cell r="M726">
            <v>0</v>
          </cell>
        </row>
        <row r="727">
          <cell r="B727" t="str">
            <v>Germany</v>
          </cell>
          <cell r="C727">
            <v>0</v>
          </cell>
          <cell r="D727">
            <v>0</v>
          </cell>
          <cell r="E727"/>
          <cell r="F727">
            <v>0</v>
          </cell>
          <cell r="G727">
            <v>0</v>
          </cell>
          <cell r="H727">
            <v>0</v>
          </cell>
          <cell r="I727">
            <v>0</v>
          </cell>
          <cell r="J727" t="b">
            <v>0</v>
          </cell>
          <cell r="K727" t="e">
            <v>#REF!</v>
          </cell>
          <cell r="L727">
            <v>0</v>
          </cell>
          <cell r="M727">
            <v>0</v>
          </cell>
        </row>
        <row r="728">
          <cell r="B728" t="str">
            <v>Germany</v>
          </cell>
          <cell r="C728">
            <v>0</v>
          </cell>
          <cell r="D728">
            <v>0</v>
          </cell>
          <cell r="E728"/>
          <cell r="F728">
            <v>0</v>
          </cell>
          <cell r="G728">
            <v>0</v>
          </cell>
          <cell r="H728">
            <v>0</v>
          </cell>
          <cell r="I728">
            <v>0</v>
          </cell>
          <cell r="J728" t="b">
            <v>0</v>
          </cell>
          <cell r="K728" t="e">
            <v>#REF!</v>
          </cell>
          <cell r="L728">
            <v>0</v>
          </cell>
          <cell r="M728">
            <v>0</v>
          </cell>
        </row>
        <row r="729">
          <cell r="B729" t="str">
            <v>Germany</v>
          </cell>
          <cell r="C729">
            <v>0</v>
          </cell>
          <cell r="D729">
            <v>0</v>
          </cell>
          <cell r="E729"/>
          <cell r="F729">
            <v>0</v>
          </cell>
          <cell r="G729">
            <v>0</v>
          </cell>
          <cell r="H729">
            <v>0</v>
          </cell>
          <cell r="I729">
            <v>0</v>
          </cell>
          <cell r="J729" t="b">
            <v>0</v>
          </cell>
          <cell r="K729" t="e">
            <v>#REF!</v>
          </cell>
          <cell r="L729">
            <v>0</v>
          </cell>
          <cell r="M729">
            <v>0</v>
          </cell>
        </row>
        <row r="730">
          <cell r="B730" t="str">
            <v>Germany</v>
          </cell>
          <cell r="C730">
            <v>0</v>
          </cell>
          <cell r="D730">
            <v>0</v>
          </cell>
          <cell r="E730"/>
          <cell r="F730">
            <v>0</v>
          </cell>
          <cell r="G730">
            <v>0</v>
          </cell>
          <cell r="H730">
            <v>0</v>
          </cell>
          <cell r="I730">
            <v>0</v>
          </cell>
          <cell r="J730" t="b">
            <v>0</v>
          </cell>
          <cell r="K730" t="e">
            <v>#REF!</v>
          </cell>
          <cell r="L730">
            <v>0</v>
          </cell>
          <cell r="M730">
            <v>0</v>
          </cell>
        </row>
        <row r="731">
          <cell r="B731" t="str">
            <v>Germany</v>
          </cell>
          <cell r="C731">
            <v>0</v>
          </cell>
          <cell r="D731">
            <v>0</v>
          </cell>
          <cell r="E731"/>
          <cell r="F731">
            <v>0</v>
          </cell>
          <cell r="G731">
            <v>0</v>
          </cell>
          <cell r="H731">
            <v>0</v>
          </cell>
          <cell r="I731">
            <v>0</v>
          </cell>
          <cell r="J731" t="b">
            <v>0</v>
          </cell>
          <cell r="K731" t="e">
            <v>#REF!</v>
          </cell>
          <cell r="L731">
            <v>0</v>
          </cell>
          <cell r="M731">
            <v>0</v>
          </cell>
        </row>
        <row r="732">
          <cell r="B732" t="str">
            <v>Germany</v>
          </cell>
          <cell r="C732">
            <v>0</v>
          </cell>
          <cell r="D732">
            <v>0</v>
          </cell>
          <cell r="E732"/>
          <cell r="F732">
            <v>0</v>
          </cell>
          <cell r="G732">
            <v>0</v>
          </cell>
          <cell r="H732">
            <v>0</v>
          </cell>
          <cell r="I732">
            <v>0</v>
          </cell>
          <cell r="J732" t="b">
            <v>0</v>
          </cell>
          <cell r="K732" t="e">
            <v>#REF!</v>
          </cell>
          <cell r="L732">
            <v>0</v>
          </cell>
          <cell r="M732">
            <v>0</v>
          </cell>
        </row>
        <row r="733">
          <cell r="B733" t="str">
            <v>Germany</v>
          </cell>
          <cell r="C733">
            <v>0</v>
          </cell>
          <cell r="D733">
            <v>0</v>
          </cell>
          <cell r="E733"/>
          <cell r="F733">
            <v>0</v>
          </cell>
          <cell r="G733">
            <v>0</v>
          </cell>
          <cell r="H733">
            <v>0</v>
          </cell>
          <cell r="I733">
            <v>0</v>
          </cell>
          <cell r="J733" t="b">
            <v>0</v>
          </cell>
          <cell r="K733" t="e">
            <v>#REF!</v>
          </cell>
          <cell r="L733">
            <v>0</v>
          </cell>
          <cell r="M733">
            <v>0</v>
          </cell>
        </row>
        <row r="734">
          <cell r="B734" t="str">
            <v>Germany</v>
          </cell>
          <cell r="C734">
            <v>0</v>
          </cell>
          <cell r="D734">
            <v>0</v>
          </cell>
          <cell r="E734"/>
          <cell r="F734">
            <v>0</v>
          </cell>
          <cell r="G734">
            <v>0</v>
          </cell>
          <cell r="H734">
            <v>0</v>
          </cell>
          <cell r="I734">
            <v>0</v>
          </cell>
          <cell r="J734" t="b">
            <v>0</v>
          </cell>
          <cell r="K734" t="e">
            <v>#REF!</v>
          </cell>
          <cell r="L734">
            <v>0</v>
          </cell>
          <cell r="M734">
            <v>0</v>
          </cell>
        </row>
        <row r="735">
          <cell r="B735" t="str">
            <v>Germany</v>
          </cell>
          <cell r="C735">
            <v>0</v>
          </cell>
          <cell r="D735">
            <v>0</v>
          </cell>
          <cell r="E735"/>
          <cell r="F735">
            <v>0</v>
          </cell>
          <cell r="G735">
            <v>0</v>
          </cell>
          <cell r="H735">
            <v>0</v>
          </cell>
          <cell r="I735">
            <v>0</v>
          </cell>
          <cell r="J735" t="b">
            <v>0</v>
          </cell>
          <cell r="K735" t="e">
            <v>#REF!</v>
          </cell>
          <cell r="L735">
            <v>0</v>
          </cell>
          <cell r="M735">
            <v>0</v>
          </cell>
        </row>
        <row r="736">
          <cell r="B736" t="str">
            <v>Germany</v>
          </cell>
          <cell r="C736">
            <v>0</v>
          </cell>
          <cell r="D736">
            <v>0</v>
          </cell>
          <cell r="E736"/>
          <cell r="F736">
            <v>0</v>
          </cell>
          <cell r="G736">
            <v>0</v>
          </cell>
          <cell r="H736">
            <v>0</v>
          </cell>
          <cell r="I736">
            <v>0</v>
          </cell>
          <cell r="J736" t="b">
            <v>0</v>
          </cell>
          <cell r="K736" t="e">
            <v>#REF!</v>
          </cell>
          <cell r="L736">
            <v>0</v>
          </cell>
          <cell r="M736">
            <v>0</v>
          </cell>
        </row>
        <row r="737">
          <cell r="B737" t="str">
            <v>Germany</v>
          </cell>
          <cell r="C737">
            <v>0</v>
          </cell>
          <cell r="D737">
            <v>0</v>
          </cell>
          <cell r="E737"/>
          <cell r="F737">
            <v>0</v>
          </cell>
          <cell r="G737">
            <v>0</v>
          </cell>
          <cell r="H737">
            <v>0</v>
          </cell>
          <cell r="I737">
            <v>0</v>
          </cell>
          <cell r="J737" t="b">
            <v>0</v>
          </cell>
          <cell r="K737" t="e">
            <v>#REF!</v>
          </cell>
          <cell r="L737">
            <v>0</v>
          </cell>
          <cell r="M737">
            <v>0</v>
          </cell>
        </row>
        <row r="738">
          <cell r="B738" t="str">
            <v>Germany</v>
          </cell>
          <cell r="C738">
            <v>0</v>
          </cell>
          <cell r="D738">
            <v>0</v>
          </cell>
          <cell r="E738"/>
          <cell r="F738">
            <v>0</v>
          </cell>
          <cell r="G738">
            <v>0</v>
          </cell>
          <cell r="H738">
            <v>0</v>
          </cell>
          <cell r="I738">
            <v>0</v>
          </cell>
          <cell r="J738" t="b">
            <v>0</v>
          </cell>
          <cell r="K738" t="e">
            <v>#REF!</v>
          </cell>
          <cell r="L738">
            <v>0</v>
          </cell>
          <cell r="M738">
            <v>0</v>
          </cell>
        </row>
        <row r="739">
          <cell r="B739" t="str">
            <v>Germany</v>
          </cell>
          <cell r="C739">
            <v>0</v>
          </cell>
          <cell r="D739">
            <v>0</v>
          </cell>
          <cell r="E739"/>
          <cell r="F739">
            <v>0</v>
          </cell>
          <cell r="G739">
            <v>0</v>
          </cell>
          <cell r="H739">
            <v>0</v>
          </cell>
          <cell r="I739">
            <v>0</v>
          </cell>
          <cell r="J739" t="b">
            <v>0</v>
          </cell>
          <cell r="K739" t="e">
            <v>#REF!</v>
          </cell>
          <cell r="L739">
            <v>0</v>
          </cell>
          <cell r="M739">
            <v>0</v>
          </cell>
        </row>
        <row r="740">
          <cell r="B740" t="str">
            <v>Germany</v>
          </cell>
          <cell r="C740">
            <v>0</v>
          </cell>
          <cell r="D740">
            <v>0</v>
          </cell>
          <cell r="E740"/>
          <cell r="F740">
            <v>0</v>
          </cell>
          <cell r="G740">
            <v>0</v>
          </cell>
          <cell r="H740">
            <v>0</v>
          </cell>
          <cell r="I740">
            <v>0</v>
          </cell>
          <cell r="J740" t="b">
            <v>0</v>
          </cell>
          <cell r="K740" t="e">
            <v>#REF!</v>
          </cell>
          <cell r="L740">
            <v>0</v>
          </cell>
          <cell r="M740">
            <v>0</v>
          </cell>
        </row>
        <row r="741">
          <cell r="B741" t="str">
            <v>Germany</v>
          </cell>
          <cell r="C741">
            <v>0</v>
          </cell>
          <cell r="D741">
            <v>0</v>
          </cell>
          <cell r="E741"/>
          <cell r="F741">
            <v>0</v>
          </cell>
          <cell r="G741">
            <v>0</v>
          </cell>
          <cell r="H741">
            <v>0</v>
          </cell>
          <cell r="I741">
            <v>0</v>
          </cell>
          <cell r="J741" t="b">
            <v>0</v>
          </cell>
          <cell r="K741" t="e">
            <v>#REF!</v>
          </cell>
          <cell r="L741">
            <v>0</v>
          </cell>
          <cell r="M741">
            <v>0</v>
          </cell>
        </row>
        <row r="742">
          <cell r="B742" t="str">
            <v>Germany</v>
          </cell>
          <cell r="C742">
            <v>0</v>
          </cell>
          <cell r="D742">
            <v>0</v>
          </cell>
          <cell r="E742"/>
          <cell r="F742">
            <v>0</v>
          </cell>
          <cell r="G742">
            <v>0</v>
          </cell>
          <cell r="H742">
            <v>0</v>
          </cell>
          <cell r="I742">
            <v>0</v>
          </cell>
          <cell r="J742" t="b">
            <v>0</v>
          </cell>
          <cell r="K742" t="e">
            <v>#REF!</v>
          </cell>
          <cell r="L742">
            <v>0</v>
          </cell>
          <cell r="M742">
            <v>0</v>
          </cell>
        </row>
        <row r="743">
          <cell r="B743" t="str">
            <v>Germany</v>
          </cell>
          <cell r="C743">
            <v>0</v>
          </cell>
          <cell r="D743">
            <v>0</v>
          </cell>
          <cell r="E743"/>
          <cell r="F743">
            <v>0</v>
          </cell>
          <cell r="G743">
            <v>0</v>
          </cell>
          <cell r="H743">
            <v>0</v>
          </cell>
          <cell r="I743">
            <v>0</v>
          </cell>
          <cell r="J743" t="b">
            <v>0</v>
          </cell>
          <cell r="K743" t="e">
            <v>#REF!</v>
          </cell>
          <cell r="L743">
            <v>0</v>
          </cell>
          <cell r="M743">
            <v>0</v>
          </cell>
        </row>
        <row r="744">
          <cell r="B744" t="str">
            <v>Hungary</v>
          </cell>
          <cell r="C744">
            <v>0</v>
          </cell>
          <cell r="D744">
            <v>0</v>
          </cell>
          <cell r="E744"/>
          <cell r="F744">
            <v>0</v>
          </cell>
          <cell r="G744">
            <v>0</v>
          </cell>
          <cell r="H744">
            <v>0</v>
          </cell>
          <cell r="I744">
            <v>0</v>
          </cell>
          <cell r="J744" t="b">
            <v>0</v>
          </cell>
          <cell r="K744" t="e">
            <v>#REF!</v>
          </cell>
          <cell r="L744">
            <v>0</v>
          </cell>
          <cell r="M744">
            <v>0</v>
          </cell>
        </row>
        <row r="745">
          <cell r="B745" t="str">
            <v>Hungary</v>
          </cell>
          <cell r="C745">
            <v>0</v>
          </cell>
          <cell r="D745">
            <v>0</v>
          </cell>
          <cell r="E745"/>
          <cell r="F745">
            <v>0</v>
          </cell>
          <cell r="G745">
            <v>0</v>
          </cell>
          <cell r="H745">
            <v>0</v>
          </cell>
          <cell r="I745">
            <v>0</v>
          </cell>
          <cell r="J745" t="b">
            <v>0</v>
          </cell>
          <cell r="K745" t="e">
            <v>#REF!</v>
          </cell>
          <cell r="L745">
            <v>0</v>
          </cell>
          <cell r="M745">
            <v>0</v>
          </cell>
        </row>
        <row r="746">
          <cell r="B746" t="str">
            <v>Hungary</v>
          </cell>
          <cell r="C746">
            <v>0</v>
          </cell>
          <cell r="D746">
            <v>0</v>
          </cell>
          <cell r="E746"/>
          <cell r="F746">
            <v>0</v>
          </cell>
          <cell r="G746">
            <v>0</v>
          </cell>
          <cell r="H746">
            <v>0</v>
          </cell>
          <cell r="I746">
            <v>0</v>
          </cell>
          <cell r="J746" t="b">
            <v>0</v>
          </cell>
          <cell r="K746" t="e">
            <v>#REF!</v>
          </cell>
          <cell r="L746">
            <v>0</v>
          </cell>
          <cell r="M746">
            <v>0</v>
          </cell>
        </row>
        <row r="747">
          <cell r="B747" t="str">
            <v>Hungary</v>
          </cell>
          <cell r="C747" t="e">
            <v>#REF!</v>
          </cell>
          <cell r="D747" t="e">
            <v>#REF!</v>
          </cell>
          <cell r="E747" t="e">
            <v>#REF!</v>
          </cell>
          <cell r="F747" t="e">
            <v>#REF!</v>
          </cell>
          <cell r="G747" t="e">
            <v>#REF!</v>
          </cell>
          <cell r="H747">
            <v>0</v>
          </cell>
          <cell r="I747">
            <v>0</v>
          </cell>
          <cell r="J747" t="e">
            <v>#REF!</v>
          </cell>
          <cell r="K747" t="e">
            <v>#REF!</v>
          </cell>
          <cell r="L747" t="e">
            <v>#REF!</v>
          </cell>
          <cell r="M747" t="e">
            <v>#REF!</v>
          </cell>
        </row>
        <row r="748">
          <cell r="B748" t="str">
            <v>Hungary</v>
          </cell>
          <cell r="C748">
            <v>0</v>
          </cell>
          <cell r="D748">
            <v>0</v>
          </cell>
          <cell r="E748"/>
          <cell r="F748">
            <v>0</v>
          </cell>
          <cell r="G748">
            <v>0</v>
          </cell>
          <cell r="H748">
            <v>0</v>
          </cell>
          <cell r="I748">
            <v>0</v>
          </cell>
          <cell r="J748" t="b">
            <v>0</v>
          </cell>
          <cell r="K748" t="e">
            <v>#REF!</v>
          </cell>
          <cell r="L748">
            <v>0</v>
          </cell>
          <cell r="M748">
            <v>0</v>
          </cell>
        </row>
        <row r="749">
          <cell r="B749" t="str">
            <v>Hungary</v>
          </cell>
          <cell r="C749">
            <v>0</v>
          </cell>
          <cell r="D749">
            <v>0</v>
          </cell>
          <cell r="E749"/>
          <cell r="F749">
            <v>0</v>
          </cell>
          <cell r="G749">
            <v>0</v>
          </cell>
          <cell r="H749">
            <v>0</v>
          </cell>
          <cell r="I749">
            <v>0</v>
          </cell>
          <cell r="J749" t="b">
            <v>0</v>
          </cell>
          <cell r="K749" t="e">
            <v>#REF!</v>
          </cell>
          <cell r="L749">
            <v>0</v>
          </cell>
          <cell r="M749">
            <v>0</v>
          </cell>
        </row>
        <row r="750">
          <cell r="B750" t="str">
            <v>Italy</v>
          </cell>
          <cell r="C750">
            <v>0</v>
          </cell>
          <cell r="D750">
            <v>0</v>
          </cell>
          <cell r="E750"/>
          <cell r="F750">
            <v>0</v>
          </cell>
          <cell r="G750">
            <v>0</v>
          </cell>
          <cell r="H750">
            <v>0</v>
          </cell>
          <cell r="I750">
            <v>0</v>
          </cell>
          <cell r="J750" t="b">
            <v>0</v>
          </cell>
          <cell r="K750" t="e">
            <v>#REF!</v>
          </cell>
          <cell r="L750">
            <v>0</v>
          </cell>
          <cell r="M750">
            <v>0</v>
          </cell>
        </row>
        <row r="751">
          <cell r="B751" t="str">
            <v>Italy</v>
          </cell>
          <cell r="C751">
            <v>0</v>
          </cell>
          <cell r="D751">
            <v>0</v>
          </cell>
          <cell r="E751"/>
          <cell r="F751">
            <v>0</v>
          </cell>
          <cell r="G751">
            <v>0</v>
          </cell>
          <cell r="H751">
            <v>0</v>
          </cell>
          <cell r="I751">
            <v>0</v>
          </cell>
          <cell r="J751" t="b">
            <v>0</v>
          </cell>
          <cell r="K751" t="e">
            <v>#REF!</v>
          </cell>
          <cell r="L751">
            <v>0</v>
          </cell>
          <cell r="M751">
            <v>0</v>
          </cell>
        </row>
        <row r="752">
          <cell r="B752" t="str">
            <v>Italy</v>
          </cell>
          <cell r="C752">
            <v>0</v>
          </cell>
          <cell r="D752">
            <v>0</v>
          </cell>
          <cell r="E752"/>
          <cell r="F752">
            <v>0</v>
          </cell>
          <cell r="G752">
            <v>0</v>
          </cell>
          <cell r="H752">
            <v>0</v>
          </cell>
          <cell r="I752">
            <v>0</v>
          </cell>
          <cell r="J752" t="b">
            <v>0</v>
          </cell>
          <cell r="K752" t="e">
            <v>#REF!</v>
          </cell>
          <cell r="L752">
            <v>0</v>
          </cell>
          <cell r="M752">
            <v>0</v>
          </cell>
        </row>
        <row r="753">
          <cell r="B753" t="str">
            <v>Netherlands</v>
          </cell>
          <cell r="C753">
            <v>0</v>
          </cell>
          <cell r="D753">
            <v>0</v>
          </cell>
          <cell r="E753"/>
          <cell r="F753">
            <v>0</v>
          </cell>
          <cell r="G753">
            <v>0</v>
          </cell>
          <cell r="H753">
            <v>0</v>
          </cell>
          <cell r="I753">
            <v>0</v>
          </cell>
          <cell r="J753" t="b">
            <v>0</v>
          </cell>
          <cell r="K753" t="e">
            <v>#REF!</v>
          </cell>
          <cell r="L753">
            <v>0</v>
          </cell>
          <cell r="M753">
            <v>0</v>
          </cell>
        </row>
        <row r="754">
          <cell r="B754" t="str">
            <v>Netherlands</v>
          </cell>
          <cell r="C754">
            <v>0</v>
          </cell>
          <cell r="D754">
            <v>0</v>
          </cell>
          <cell r="E754"/>
          <cell r="F754">
            <v>0</v>
          </cell>
          <cell r="G754">
            <v>0</v>
          </cell>
          <cell r="H754">
            <v>0</v>
          </cell>
          <cell r="I754">
            <v>0</v>
          </cell>
          <cell r="J754" t="b">
            <v>0</v>
          </cell>
          <cell r="K754" t="e">
            <v>#REF!</v>
          </cell>
          <cell r="L754">
            <v>0</v>
          </cell>
          <cell r="M754">
            <v>0</v>
          </cell>
        </row>
        <row r="755">
          <cell r="B755" t="str">
            <v>Poland</v>
          </cell>
          <cell r="C755">
            <v>0</v>
          </cell>
          <cell r="D755">
            <v>0</v>
          </cell>
          <cell r="E755"/>
          <cell r="F755">
            <v>0</v>
          </cell>
          <cell r="G755">
            <v>0</v>
          </cell>
          <cell r="H755">
            <v>0</v>
          </cell>
          <cell r="I755">
            <v>0</v>
          </cell>
          <cell r="J755" t="b">
            <v>0</v>
          </cell>
          <cell r="K755" t="e">
            <v>#REF!</v>
          </cell>
          <cell r="L755">
            <v>0</v>
          </cell>
          <cell r="M755">
            <v>0</v>
          </cell>
        </row>
        <row r="756">
          <cell r="B756" t="str">
            <v>Poland</v>
          </cell>
          <cell r="C756">
            <v>0</v>
          </cell>
          <cell r="D756">
            <v>0</v>
          </cell>
          <cell r="E756"/>
          <cell r="F756">
            <v>0</v>
          </cell>
          <cell r="G756">
            <v>0</v>
          </cell>
          <cell r="H756">
            <v>0</v>
          </cell>
          <cell r="I756">
            <v>0</v>
          </cell>
          <cell r="J756" t="b">
            <v>0</v>
          </cell>
          <cell r="K756" t="e">
            <v>#REF!</v>
          </cell>
          <cell r="L756">
            <v>0</v>
          </cell>
          <cell r="M756">
            <v>0</v>
          </cell>
        </row>
        <row r="757">
          <cell r="B757" t="str">
            <v>Poland</v>
          </cell>
          <cell r="C757">
            <v>0</v>
          </cell>
          <cell r="D757">
            <v>0</v>
          </cell>
          <cell r="E757"/>
          <cell r="F757">
            <v>0</v>
          </cell>
          <cell r="G757">
            <v>0</v>
          </cell>
          <cell r="H757">
            <v>0</v>
          </cell>
          <cell r="I757">
            <v>0</v>
          </cell>
          <cell r="J757" t="b">
            <v>0</v>
          </cell>
          <cell r="K757" t="e">
            <v>#REF!</v>
          </cell>
          <cell r="L757">
            <v>0</v>
          </cell>
          <cell r="M757">
            <v>0</v>
          </cell>
        </row>
        <row r="758">
          <cell r="B758" t="str">
            <v>Poland</v>
          </cell>
          <cell r="C758">
            <v>0</v>
          </cell>
          <cell r="D758">
            <v>0</v>
          </cell>
          <cell r="E758"/>
          <cell r="F758">
            <v>0</v>
          </cell>
          <cell r="G758">
            <v>0</v>
          </cell>
          <cell r="H758">
            <v>0</v>
          </cell>
          <cell r="I758">
            <v>0</v>
          </cell>
          <cell r="J758" t="b">
            <v>0</v>
          </cell>
          <cell r="K758" t="e">
            <v>#REF!</v>
          </cell>
          <cell r="L758">
            <v>0</v>
          </cell>
          <cell r="M758">
            <v>0</v>
          </cell>
        </row>
        <row r="759">
          <cell r="B759" t="str">
            <v>Poland</v>
          </cell>
          <cell r="C759">
            <v>0</v>
          </cell>
          <cell r="D759">
            <v>0</v>
          </cell>
          <cell r="E759"/>
          <cell r="F759">
            <v>0</v>
          </cell>
          <cell r="G759">
            <v>0</v>
          </cell>
          <cell r="H759">
            <v>0</v>
          </cell>
          <cell r="I759">
            <v>0</v>
          </cell>
          <cell r="J759" t="b">
            <v>0</v>
          </cell>
          <cell r="K759" t="e">
            <v>#REF!</v>
          </cell>
          <cell r="L759">
            <v>0</v>
          </cell>
          <cell r="M759">
            <v>0</v>
          </cell>
        </row>
        <row r="760">
          <cell r="B760" t="str">
            <v>Poland</v>
          </cell>
          <cell r="C760">
            <v>0</v>
          </cell>
          <cell r="D760">
            <v>0</v>
          </cell>
          <cell r="E760"/>
          <cell r="F760">
            <v>0</v>
          </cell>
          <cell r="G760">
            <v>0</v>
          </cell>
          <cell r="H760">
            <v>0</v>
          </cell>
          <cell r="I760">
            <v>0</v>
          </cell>
          <cell r="J760" t="b">
            <v>0</v>
          </cell>
          <cell r="K760" t="e">
            <v>#REF!</v>
          </cell>
          <cell r="L760">
            <v>0</v>
          </cell>
          <cell r="M760">
            <v>0</v>
          </cell>
        </row>
        <row r="761">
          <cell r="B761" t="str">
            <v>Poland</v>
          </cell>
          <cell r="C761">
            <v>4979</v>
          </cell>
          <cell r="D761">
            <v>0</v>
          </cell>
          <cell r="E761">
            <v>40360</v>
          </cell>
          <cell r="F761">
            <v>42369</v>
          </cell>
          <cell r="G761">
            <v>42369</v>
          </cell>
          <cell r="H761" t="str">
            <v>5-10 yrs</v>
          </cell>
          <cell r="I761" t="str">
            <v>5-10 yrs</v>
          </cell>
          <cell r="J761" t="b">
            <v>1</v>
          </cell>
          <cell r="K761" t="e">
            <v>#REF!</v>
          </cell>
          <cell r="L761">
            <v>21</v>
          </cell>
          <cell r="M761">
            <v>21</v>
          </cell>
        </row>
        <row r="762">
          <cell r="B762" t="str">
            <v>Poland</v>
          </cell>
          <cell r="C762">
            <v>0</v>
          </cell>
          <cell r="D762">
            <v>0</v>
          </cell>
          <cell r="E762"/>
          <cell r="F762">
            <v>0</v>
          </cell>
          <cell r="G762">
            <v>0</v>
          </cell>
          <cell r="H762">
            <v>0</v>
          </cell>
          <cell r="I762">
            <v>0</v>
          </cell>
          <cell r="J762" t="b">
            <v>0</v>
          </cell>
          <cell r="K762" t="e">
            <v>#REF!</v>
          </cell>
          <cell r="L762">
            <v>0</v>
          </cell>
          <cell r="M762">
            <v>0</v>
          </cell>
        </row>
        <row r="763">
          <cell r="B763" t="str">
            <v>Poland</v>
          </cell>
          <cell r="C763">
            <v>0</v>
          </cell>
          <cell r="D763">
            <v>0</v>
          </cell>
          <cell r="E763"/>
          <cell r="F763">
            <v>0</v>
          </cell>
          <cell r="G763">
            <v>0</v>
          </cell>
          <cell r="H763">
            <v>0</v>
          </cell>
          <cell r="I763">
            <v>0</v>
          </cell>
          <cell r="J763" t="b">
            <v>0</v>
          </cell>
          <cell r="K763" t="e">
            <v>#REF!</v>
          </cell>
          <cell r="L763">
            <v>0</v>
          </cell>
          <cell r="M763">
            <v>0</v>
          </cell>
        </row>
        <row r="764">
          <cell r="B764" t="str">
            <v>Poland</v>
          </cell>
          <cell r="C764">
            <v>0</v>
          </cell>
          <cell r="D764">
            <v>0</v>
          </cell>
          <cell r="E764"/>
          <cell r="F764">
            <v>0</v>
          </cell>
          <cell r="G764">
            <v>0</v>
          </cell>
          <cell r="H764">
            <v>0</v>
          </cell>
          <cell r="I764">
            <v>0</v>
          </cell>
          <cell r="J764" t="b">
            <v>0</v>
          </cell>
          <cell r="K764" t="e">
            <v>#REF!</v>
          </cell>
          <cell r="L764">
            <v>0</v>
          </cell>
          <cell r="M764">
            <v>0</v>
          </cell>
        </row>
        <row r="765">
          <cell r="B765" t="str">
            <v>Poland</v>
          </cell>
          <cell r="C765">
            <v>0</v>
          </cell>
          <cell r="D765">
            <v>0</v>
          </cell>
          <cell r="E765"/>
          <cell r="F765">
            <v>0</v>
          </cell>
          <cell r="G765">
            <v>0</v>
          </cell>
          <cell r="H765">
            <v>0</v>
          </cell>
          <cell r="I765">
            <v>0</v>
          </cell>
          <cell r="J765" t="b">
            <v>0</v>
          </cell>
          <cell r="K765" t="e">
            <v>#REF!</v>
          </cell>
          <cell r="L765">
            <v>0</v>
          </cell>
          <cell r="M765">
            <v>0</v>
          </cell>
        </row>
        <row r="766">
          <cell r="B766" t="str">
            <v>Poland</v>
          </cell>
          <cell r="C766">
            <v>0</v>
          </cell>
          <cell r="D766">
            <v>0</v>
          </cell>
          <cell r="E766"/>
          <cell r="F766">
            <v>0</v>
          </cell>
          <cell r="G766">
            <v>0</v>
          </cell>
          <cell r="H766">
            <v>0</v>
          </cell>
          <cell r="I766">
            <v>0</v>
          </cell>
          <cell r="J766" t="b">
            <v>0</v>
          </cell>
          <cell r="K766" t="e">
            <v>#REF!</v>
          </cell>
          <cell r="L766">
            <v>0</v>
          </cell>
          <cell r="M766">
            <v>0</v>
          </cell>
        </row>
        <row r="767">
          <cell r="B767" t="str">
            <v>Poland</v>
          </cell>
          <cell r="C767">
            <v>0</v>
          </cell>
          <cell r="D767">
            <v>0</v>
          </cell>
          <cell r="E767"/>
          <cell r="F767">
            <v>0</v>
          </cell>
          <cell r="G767">
            <v>0</v>
          </cell>
          <cell r="H767">
            <v>0</v>
          </cell>
          <cell r="I767">
            <v>0</v>
          </cell>
          <cell r="J767" t="b">
            <v>0</v>
          </cell>
          <cell r="K767" t="e">
            <v>#REF!</v>
          </cell>
          <cell r="L767">
            <v>0</v>
          </cell>
          <cell r="M767">
            <v>0</v>
          </cell>
        </row>
        <row r="768">
          <cell r="B768" t="str">
            <v>Poland</v>
          </cell>
          <cell r="C768">
            <v>0</v>
          </cell>
          <cell r="D768">
            <v>0</v>
          </cell>
          <cell r="E768"/>
          <cell r="F768">
            <v>0</v>
          </cell>
          <cell r="G768">
            <v>0</v>
          </cell>
          <cell r="H768">
            <v>0</v>
          </cell>
          <cell r="I768">
            <v>0</v>
          </cell>
          <cell r="J768" t="b">
            <v>0</v>
          </cell>
          <cell r="K768" t="e">
            <v>#REF!</v>
          </cell>
          <cell r="L768">
            <v>0</v>
          </cell>
          <cell r="M768">
            <v>0</v>
          </cell>
        </row>
        <row r="769">
          <cell r="B769" t="str">
            <v>Poland</v>
          </cell>
          <cell r="C769">
            <v>0</v>
          </cell>
          <cell r="D769">
            <v>0</v>
          </cell>
          <cell r="E769"/>
          <cell r="F769">
            <v>0</v>
          </cell>
          <cell r="G769">
            <v>0</v>
          </cell>
          <cell r="H769">
            <v>0</v>
          </cell>
          <cell r="I769">
            <v>0</v>
          </cell>
          <cell r="J769" t="b">
            <v>0</v>
          </cell>
          <cell r="K769" t="e">
            <v>#REF!</v>
          </cell>
          <cell r="L769">
            <v>0</v>
          </cell>
          <cell r="M769">
            <v>0</v>
          </cell>
        </row>
        <row r="770">
          <cell r="B770" t="str">
            <v>Poland</v>
          </cell>
          <cell r="C770">
            <v>0</v>
          </cell>
          <cell r="D770">
            <v>0</v>
          </cell>
          <cell r="E770"/>
          <cell r="F770">
            <v>0</v>
          </cell>
          <cell r="G770">
            <v>0</v>
          </cell>
          <cell r="H770">
            <v>0</v>
          </cell>
          <cell r="I770">
            <v>0</v>
          </cell>
          <cell r="J770" t="b">
            <v>0</v>
          </cell>
          <cell r="K770" t="e">
            <v>#REF!</v>
          </cell>
          <cell r="L770">
            <v>0</v>
          </cell>
          <cell r="M770">
            <v>0</v>
          </cell>
        </row>
        <row r="771">
          <cell r="B771" t="str">
            <v>Poland</v>
          </cell>
          <cell r="C771">
            <v>0</v>
          </cell>
          <cell r="D771">
            <v>0</v>
          </cell>
          <cell r="E771"/>
          <cell r="F771">
            <v>0</v>
          </cell>
          <cell r="G771">
            <v>0</v>
          </cell>
          <cell r="H771">
            <v>0</v>
          </cell>
          <cell r="I771">
            <v>0</v>
          </cell>
          <cell r="J771" t="b">
            <v>0</v>
          </cell>
          <cell r="K771" t="e">
            <v>#REF!</v>
          </cell>
          <cell r="L771">
            <v>0</v>
          </cell>
          <cell r="M771">
            <v>0</v>
          </cell>
        </row>
        <row r="772">
          <cell r="B772" t="str">
            <v>Poland</v>
          </cell>
          <cell r="C772">
            <v>0</v>
          </cell>
          <cell r="D772">
            <v>0</v>
          </cell>
          <cell r="E772"/>
          <cell r="F772">
            <v>0</v>
          </cell>
          <cell r="G772">
            <v>0</v>
          </cell>
          <cell r="H772">
            <v>0</v>
          </cell>
          <cell r="I772">
            <v>0</v>
          </cell>
          <cell r="J772" t="b">
            <v>0</v>
          </cell>
          <cell r="K772" t="e">
            <v>#REF!</v>
          </cell>
          <cell r="L772">
            <v>0</v>
          </cell>
          <cell r="M772">
            <v>0</v>
          </cell>
        </row>
        <row r="773">
          <cell r="B773" t="str">
            <v>Poland</v>
          </cell>
          <cell r="C773">
            <v>0</v>
          </cell>
          <cell r="D773">
            <v>0</v>
          </cell>
          <cell r="E773"/>
          <cell r="F773">
            <v>0</v>
          </cell>
          <cell r="G773">
            <v>0</v>
          </cell>
          <cell r="H773">
            <v>0</v>
          </cell>
          <cell r="I773">
            <v>0</v>
          </cell>
          <cell r="J773" t="b">
            <v>0</v>
          </cell>
          <cell r="K773" t="e">
            <v>#REF!</v>
          </cell>
          <cell r="L773">
            <v>0</v>
          </cell>
          <cell r="M773">
            <v>0</v>
          </cell>
        </row>
        <row r="774">
          <cell r="B774" t="str">
            <v>Poland</v>
          </cell>
          <cell r="C774">
            <v>0</v>
          </cell>
          <cell r="D774">
            <v>0</v>
          </cell>
          <cell r="E774"/>
          <cell r="F774">
            <v>0</v>
          </cell>
          <cell r="G774">
            <v>0</v>
          </cell>
          <cell r="H774">
            <v>0</v>
          </cell>
          <cell r="I774">
            <v>0</v>
          </cell>
          <cell r="J774" t="b">
            <v>0</v>
          </cell>
          <cell r="K774" t="e">
            <v>#REF!</v>
          </cell>
          <cell r="L774">
            <v>0</v>
          </cell>
          <cell r="M774">
            <v>0</v>
          </cell>
        </row>
        <row r="775">
          <cell r="B775" t="str">
            <v>Poland</v>
          </cell>
          <cell r="C775">
            <v>0</v>
          </cell>
          <cell r="D775">
            <v>0</v>
          </cell>
          <cell r="E775"/>
          <cell r="F775">
            <v>0</v>
          </cell>
          <cell r="G775">
            <v>0</v>
          </cell>
          <cell r="H775">
            <v>0</v>
          </cell>
          <cell r="I775">
            <v>0</v>
          </cell>
          <cell r="J775" t="b">
            <v>0</v>
          </cell>
          <cell r="K775" t="e">
            <v>#REF!</v>
          </cell>
          <cell r="L775">
            <v>0</v>
          </cell>
          <cell r="M775">
            <v>0</v>
          </cell>
        </row>
        <row r="776">
          <cell r="B776" t="str">
            <v>Poland</v>
          </cell>
          <cell r="C776">
            <v>0</v>
          </cell>
          <cell r="D776">
            <v>0</v>
          </cell>
          <cell r="E776"/>
          <cell r="F776">
            <v>0</v>
          </cell>
          <cell r="G776">
            <v>0</v>
          </cell>
          <cell r="H776">
            <v>0</v>
          </cell>
          <cell r="I776">
            <v>0</v>
          </cell>
          <cell r="J776" t="b">
            <v>0</v>
          </cell>
          <cell r="K776" t="e">
            <v>#REF!</v>
          </cell>
          <cell r="L776">
            <v>0</v>
          </cell>
          <cell r="M776">
            <v>0</v>
          </cell>
        </row>
        <row r="777">
          <cell r="B777" t="str">
            <v>Poland</v>
          </cell>
          <cell r="C777">
            <v>0</v>
          </cell>
          <cell r="D777">
            <v>0</v>
          </cell>
          <cell r="E777"/>
          <cell r="F777">
            <v>0</v>
          </cell>
          <cell r="G777">
            <v>0</v>
          </cell>
          <cell r="H777">
            <v>0</v>
          </cell>
          <cell r="I777">
            <v>0</v>
          </cell>
          <cell r="J777" t="b">
            <v>0</v>
          </cell>
          <cell r="K777" t="e">
            <v>#REF!</v>
          </cell>
          <cell r="L777">
            <v>0</v>
          </cell>
          <cell r="M777">
            <v>0</v>
          </cell>
        </row>
        <row r="778">
          <cell r="B778" t="str">
            <v>Poland</v>
          </cell>
          <cell r="C778">
            <v>0</v>
          </cell>
          <cell r="D778">
            <v>0</v>
          </cell>
          <cell r="E778"/>
          <cell r="F778">
            <v>0</v>
          </cell>
          <cell r="G778">
            <v>0</v>
          </cell>
          <cell r="H778">
            <v>0</v>
          </cell>
          <cell r="I778">
            <v>0</v>
          </cell>
          <cell r="J778" t="b">
            <v>0</v>
          </cell>
          <cell r="K778" t="e">
            <v>#REF!</v>
          </cell>
          <cell r="L778">
            <v>0</v>
          </cell>
          <cell r="M778">
            <v>0</v>
          </cell>
        </row>
        <row r="779">
          <cell r="B779" t="str">
            <v>Poland</v>
          </cell>
          <cell r="C779">
            <v>0</v>
          </cell>
          <cell r="D779">
            <v>0</v>
          </cell>
          <cell r="E779"/>
          <cell r="F779">
            <v>0</v>
          </cell>
          <cell r="G779">
            <v>0</v>
          </cell>
          <cell r="H779">
            <v>0</v>
          </cell>
          <cell r="I779">
            <v>0</v>
          </cell>
          <cell r="J779" t="b">
            <v>0</v>
          </cell>
          <cell r="K779" t="e">
            <v>#REF!</v>
          </cell>
          <cell r="L779">
            <v>0</v>
          </cell>
          <cell r="M779">
            <v>0</v>
          </cell>
        </row>
        <row r="780">
          <cell r="B780" t="str">
            <v>Poland</v>
          </cell>
          <cell r="C780">
            <v>0</v>
          </cell>
          <cell r="D780">
            <v>0</v>
          </cell>
          <cell r="E780"/>
          <cell r="F780">
            <v>0</v>
          </cell>
          <cell r="G780">
            <v>0</v>
          </cell>
          <cell r="H780">
            <v>0</v>
          </cell>
          <cell r="I780">
            <v>0</v>
          </cell>
          <cell r="J780" t="b">
            <v>0</v>
          </cell>
          <cell r="K780" t="e">
            <v>#REF!</v>
          </cell>
          <cell r="L780">
            <v>0</v>
          </cell>
          <cell r="M780">
            <v>0</v>
          </cell>
        </row>
        <row r="781">
          <cell r="B781" t="str">
            <v>Poland</v>
          </cell>
          <cell r="C781">
            <v>0</v>
          </cell>
          <cell r="D781">
            <v>0</v>
          </cell>
          <cell r="E781"/>
          <cell r="F781">
            <v>0</v>
          </cell>
          <cell r="G781">
            <v>0</v>
          </cell>
          <cell r="H781">
            <v>0</v>
          </cell>
          <cell r="I781">
            <v>0</v>
          </cell>
          <cell r="J781" t="b">
            <v>0</v>
          </cell>
          <cell r="K781" t="e">
            <v>#REF!</v>
          </cell>
          <cell r="L781">
            <v>0</v>
          </cell>
          <cell r="M781">
            <v>0</v>
          </cell>
        </row>
        <row r="782">
          <cell r="B782" t="str">
            <v>Poland</v>
          </cell>
          <cell r="C782">
            <v>0</v>
          </cell>
          <cell r="D782">
            <v>0</v>
          </cell>
          <cell r="E782"/>
          <cell r="F782">
            <v>0</v>
          </cell>
          <cell r="G782">
            <v>0</v>
          </cell>
          <cell r="H782">
            <v>0</v>
          </cell>
          <cell r="I782">
            <v>0</v>
          </cell>
          <cell r="J782" t="b">
            <v>0</v>
          </cell>
          <cell r="K782" t="e">
            <v>#REF!</v>
          </cell>
          <cell r="L782">
            <v>0</v>
          </cell>
          <cell r="M782">
            <v>0</v>
          </cell>
        </row>
        <row r="783">
          <cell r="B783" t="str">
            <v>Poland</v>
          </cell>
          <cell r="C783">
            <v>0</v>
          </cell>
          <cell r="D783">
            <v>0</v>
          </cell>
          <cell r="E783"/>
          <cell r="F783">
            <v>0</v>
          </cell>
          <cell r="G783">
            <v>0</v>
          </cell>
          <cell r="H783">
            <v>0</v>
          </cell>
          <cell r="I783">
            <v>0</v>
          </cell>
          <cell r="J783" t="b">
            <v>0</v>
          </cell>
          <cell r="K783" t="e">
            <v>#REF!</v>
          </cell>
          <cell r="L783">
            <v>0</v>
          </cell>
          <cell r="M783">
            <v>0</v>
          </cell>
        </row>
        <row r="784">
          <cell r="B784" t="str">
            <v>Poland</v>
          </cell>
          <cell r="C784">
            <v>0</v>
          </cell>
          <cell r="D784">
            <v>0</v>
          </cell>
          <cell r="E784"/>
          <cell r="F784">
            <v>0</v>
          </cell>
          <cell r="G784">
            <v>0</v>
          </cell>
          <cell r="H784">
            <v>0</v>
          </cell>
          <cell r="I784">
            <v>0</v>
          </cell>
          <cell r="J784" t="b">
            <v>0</v>
          </cell>
          <cell r="K784" t="e">
            <v>#REF!</v>
          </cell>
          <cell r="L784">
            <v>0</v>
          </cell>
          <cell r="M784">
            <v>0</v>
          </cell>
        </row>
        <row r="785">
          <cell r="B785" t="str">
            <v>Poland</v>
          </cell>
          <cell r="C785">
            <v>0</v>
          </cell>
          <cell r="D785">
            <v>0</v>
          </cell>
          <cell r="E785"/>
          <cell r="F785">
            <v>0</v>
          </cell>
          <cell r="G785">
            <v>0</v>
          </cell>
          <cell r="H785">
            <v>0</v>
          </cell>
          <cell r="I785">
            <v>0</v>
          </cell>
          <cell r="J785" t="b">
            <v>0</v>
          </cell>
          <cell r="K785" t="e">
            <v>#REF!</v>
          </cell>
          <cell r="L785">
            <v>0</v>
          </cell>
          <cell r="M785">
            <v>0</v>
          </cell>
        </row>
        <row r="786">
          <cell r="B786" t="str">
            <v>Poland</v>
          </cell>
          <cell r="C786">
            <v>0</v>
          </cell>
          <cell r="D786">
            <v>0</v>
          </cell>
          <cell r="E786"/>
          <cell r="F786">
            <v>0</v>
          </cell>
          <cell r="G786">
            <v>0</v>
          </cell>
          <cell r="H786">
            <v>0</v>
          </cell>
          <cell r="I786">
            <v>0</v>
          </cell>
          <cell r="J786" t="b">
            <v>0</v>
          </cell>
          <cell r="K786" t="e">
            <v>#REF!</v>
          </cell>
          <cell r="L786">
            <v>0</v>
          </cell>
          <cell r="M786">
            <v>0</v>
          </cell>
        </row>
        <row r="787">
          <cell r="B787" t="str">
            <v>Poland</v>
          </cell>
          <cell r="C787">
            <v>0</v>
          </cell>
          <cell r="D787">
            <v>0</v>
          </cell>
          <cell r="E787"/>
          <cell r="F787">
            <v>0</v>
          </cell>
          <cell r="G787">
            <v>0</v>
          </cell>
          <cell r="H787">
            <v>0</v>
          </cell>
          <cell r="I787">
            <v>0</v>
          </cell>
          <cell r="J787" t="b">
            <v>0</v>
          </cell>
          <cell r="K787" t="e">
            <v>#REF!</v>
          </cell>
          <cell r="L787">
            <v>0</v>
          </cell>
          <cell r="M787">
            <v>0</v>
          </cell>
        </row>
        <row r="788">
          <cell r="B788" t="str">
            <v>Poland</v>
          </cell>
          <cell r="C788">
            <v>238</v>
          </cell>
          <cell r="D788">
            <v>0</v>
          </cell>
          <cell r="E788">
            <v>40360</v>
          </cell>
          <cell r="F788">
            <v>41455</v>
          </cell>
          <cell r="G788">
            <v>41455</v>
          </cell>
          <cell r="H788" t="str">
            <v>Under 5 yrs</v>
          </cell>
          <cell r="I788" t="str">
            <v>Under 5 yrs</v>
          </cell>
          <cell r="J788" t="b">
            <v>1</v>
          </cell>
          <cell r="K788" t="e">
            <v>#REF!</v>
          </cell>
          <cell r="L788">
            <v>11</v>
          </cell>
          <cell r="M788">
            <v>11</v>
          </cell>
        </row>
        <row r="789">
          <cell r="B789" t="str">
            <v>Poland</v>
          </cell>
          <cell r="C789">
            <v>0</v>
          </cell>
          <cell r="D789">
            <v>0</v>
          </cell>
          <cell r="E789"/>
          <cell r="F789">
            <v>0</v>
          </cell>
          <cell r="G789">
            <v>0</v>
          </cell>
          <cell r="H789">
            <v>0</v>
          </cell>
          <cell r="I789">
            <v>0</v>
          </cell>
          <cell r="J789" t="b">
            <v>0</v>
          </cell>
          <cell r="K789" t="e">
            <v>#REF!</v>
          </cell>
          <cell r="L789">
            <v>0</v>
          </cell>
          <cell r="M789">
            <v>0</v>
          </cell>
        </row>
        <row r="790">
          <cell r="B790" t="str">
            <v>Poland</v>
          </cell>
          <cell r="C790">
            <v>0</v>
          </cell>
          <cell r="D790">
            <v>0</v>
          </cell>
          <cell r="E790"/>
          <cell r="F790">
            <v>0</v>
          </cell>
          <cell r="G790">
            <v>0</v>
          </cell>
          <cell r="H790">
            <v>0</v>
          </cell>
          <cell r="I790">
            <v>0</v>
          </cell>
          <cell r="J790" t="b">
            <v>0</v>
          </cell>
          <cell r="K790" t="e">
            <v>#REF!</v>
          </cell>
          <cell r="L790">
            <v>0</v>
          </cell>
          <cell r="M790">
            <v>0</v>
          </cell>
        </row>
        <row r="791">
          <cell r="B791" t="str">
            <v>Poland</v>
          </cell>
          <cell r="C791">
            <v>0</v>
          </cell>
          <cell r="D791">
            <v>0</v>
          </cell>
          <cell r="E791"/>
          <cell r="F791">
            <v>0</v>
          </cell>
          <cell r="G791">
            <v>0</v>
          </cell>
          <cell r="H791">
            <v>0</v>
          </cell>
          <cell r="I791">
            <v>0</v>
          </cell>
          <cell r="J791" t="b">
            <v>0</v>
          </cell>
          <cell r="K791" t="e">
            <v>#REF!</v>
          </cell>
          <cell r="L791">
            <v>0</v>
          </cell>
          <cell r="M791">
            <v>0</v>
          </cell>
        </row>
        <row r="792">
          <cell r="B792" t="str">
            <v>Slovakia</v>
          </cell>
          <cell r="C792">
            <v>0</v>
          </cell>
          <cell r="D792">
            <v>0</v>
          </cell>
          <cell r="E792"/>
          <cell r="F792">
            <v>0</v>
          </cell>
          <cell r="G792">
            <v>0</v>
          </cell>
          <cell r="H792">
            <v>0</v>
          </cell>
          <cell r="I792">
            <v>0</v>
          </cell>
          <cell r="J792" t="b">
            <v>0</v>
          </cell>
          <cell r="K792" t="e">
            <v>#REF!</v>
          </cell>
          <cell r="L792">
            <v>0</v>
          </cell>
          <cell r="M792">
            <v>0</v>
          </cell>
        </row>
        <row r="793">
          <cell r="B793" t="str">
            <v>Slovakia</v>
          </cell>
          <cell r="C793">
            <v>0</v>
          </cell>
          <cell r="D793">
            <v>0</v>
          </cell>
          <cell r="E793"/>
          <cell r="F793">
            <v>0</v>
          </cell>
          <cell r="G793">
            <v>0</v>
          </cell>
          <cell r="H793">
            <v>0</v>
          </cell>
          <cell r="I793">
            <v>0</v>
          </cell>
          <cell r="J793" t="b">
            <v>0</v>
          </cell>
          <cell r="K793" t="e">
            <v>#REF!</v>
          </cell>
          <cell r="L793">
            <v>0</v>
          </cell>
          <cell r="M793">
            <v>0</v>
          </cell>
        </row>
        <row r="794">
          <cell r="B794" t="str">
            <v>Slovakia</v>
          </cell>
          <cell r="C794">
            <v>0</v>
          </cell>
          <cell r="D794">
            <v>0</v>
          </cell>
          <cell r="E794"/>
          <cell r="F794">
            <v>0</v>
          </cell>
          <cell r="G794">
            <v>0</v>
          </cell>
          <cell r="H794">
            <v>0</v>
          </cell>
          <cell r="I794">
            <v>0</v>
          </cell>
          <cell r="J794" t="b">
            <v>0</v>
          </cell>
          <cell r="K794" t="e">
            <v>#REF!</v>
          </cell>
          <cell r="L794">
            <v>0</v>
          </cell>
          <cell r="M794">
            <v>0</v>
          </cell>
        </row>
        <row r="795">
          <cell r="B795" t="str">
            <v>Spain</v>
          </cell>
          <cell r="C795">
            <v>0</v>
          </cell>
          <cell r="D795">
            <v>0</v>
          </cell>
          <cell r="E795"/>
          <cell r="F795">
            <v>0</v>
          </cell>
          <cell r="G795">
            <v>0</v>
          </cell>
          <cell r="H795">
            <v>0</v>
          </cell>
          <cell r="I795">
            <v>0</v>
          </cell>
          <cell r="J795" t="b">
            <v>0</v>
          </cell>
          <cell r="K795" t="e">
            <v>#REF!</v>
          </cell>
          <cell r="L795">
            <v>0</v>
          </cell>
          <cell r="M795">
            <v>0</v>
          </cell>
        </row>
        <row r="796">
          <cell r="B796" t="str">
            <v>Spain</v>
          </cell>
          <cell r="C796">
            <v>0</v>
          </cell>
          <cell r="D796">
            <v>0</v>
          </cell>
          <cell r="E796"/>
          <cell r="F796">
            <v>0</v>
          </cell>
          <cell r="G796">
            <v>0</v>
          </cell>
          <cell r="H796">
            <v>0</v>
          </cell>
          <cell r="I796">
            <v>0</v>
          </cell>
          <cell r="J796" t="b">
            <v>0</v>
          </cell>
          <cell r="K796" t="e">
            <v>#REF!</v>
          </cell>
          <cell r="L796">
            <v>0</v>
          </cell>
          <cell r="M796">
            <v>0</v>
          </cell>
        </row>
        <row r="797">
          <cell r="B797" t="str">
            <v>Spain</v>
          </cell>
          <cell r="C797">
            <v>0</v>
          </cell>
          <cell r="D797">
            <v>0</v>
          </cell>
          <cell r="E797"/>
          <cell r="F797">
            <v>0</v>
          </cell>
          <cell r="G797">
            <v>0</v>
          </cell>
          <cell r="H797">
            <v>0</v>
          </cell>
          <cell r="I797">
            <v>0</v>
          </cell>
          <cell r="J797" t="b">
            <v>0</v>
          </cell>
          <cell r="K797" t="e">
            <v>#REF!</v>
          </cell>
          <cell r="L797">
            <v>0</v>
          </cell>
          <cell r="M797">
            <v>0</v>
          </cell>
        </row>
        <row r="798">
          <cell r="B798" t="str">
            <v>Spain</v>
          </cell>
          <cell r="C798">
            <v>0</v>
          </cell>
          <cell r="D798">
            <v>0</v>
          </cell>
          <cell r="E798"/>
          <cell r="F798">
            <v>0</v>
          </cell>
          <cell r="G798">
            <v>0</v>
          </cell>
          <cell r="H798">
            <v>0</v>
          </cell>
          <cell r="I798">
            <v>0</v>
          </cell>
          <cell r="J798" t="b">
            <v>0</v>
          </cell>
          <cell r="K798" t="e">
            <v>#REF!</v>
          </cell>
          <cell r="L798">
            <v>0</v>
          </cell>
          <cell r="M798">
            <v>0</v>
          </cell>
        </row>
        <row r="799">
          <cell r="B799" t="str">
            <v>United Kingdom</v>
          </cell>
          <cell r="C799">
            <v>0</v>
          </cell>
          <cell r="D799">
            <v>0</v>
          </cell>
          <cell r="E799"/>
          <cell r="F799">
            <v>0</v>
          </cell>
          <cell r="G799">
            <v>0</v>
          </cell>
          <cell r="H799">
            <v>0</v>
          </cell>
          <cell r="I799">
            <v>0</v>
          </cell>
          <cell r="J799" t="b">
            <v>0</v>
          </cell>
          <cell r="K799" t="e">
            <v>#REF!</v>
          </cell>
          <cell r="L799">
            <v>0</v>
          </cell>
          <cell r="M799">
            <v>0</v>
          </cell>
        </row>
        <row r="800">
          <cell r="B800" t="str">
            <v>United Kingdom</v>
          </cell>
          <cell r="C800">
            <v>0</v>
          </cell>
          <cell r="D800">
            <v>0</v>
          </cell>
          <cell r="E800"/>
          <cell r="F800">
            <v>0</v>
          </cell>
          <cell r="G800">
            <v>0</v>
          </cell>
          <cell r="H800">
            <v>0</v>
          </cell>
          <cell r="I800">
            <v>0</v>
          </cell>
          <cell r="J800" t="b">
            <v>0</v>
          </cell>
          <cell r="K800" t="e">
            <v>#REF!</v>
          </cell>
          <cell r="L800">
            <v>0</v>
          </cell>
          <cell r="M800">
            <v>0</v>
          </cell>
        </row>
        <row r="801">
          <cell r="B801" t="str">
            <v>United Kingdom</v>
          </cell>
          <cell r="C801">
            <v>0</v>
          </cell>
          <cell r="D801">
            <v>0</v>
          </cell>
          <cell r="E801"/>
          <cell r="F801">
            <v>0</v>
          </cell>
          <cell r="G801">
            <v>0</v>
          </cell>
          <cell r="H801">
            <v>0</v>
          </cell>
          <cell r="I801">
            <v>0</v>
          </cell>
          <cell r="J801" t="b">
            <v>0</v>
          </cell>
          <cell r="K801" t="e">
            <v>#REF!</v>
          </cell>
          <cell r="L801">
            <v>0</v>
          </cell>
          <cell r="M801">
            <v>0</v>
          </cell>
        </row>
        <row r="802">
          <cell r="B802" t="str">
            <v>United Kingdom</v>
          </cell>
          <cell r="C802">
            <v>0</v>
          </cell>
          <cell r="D802">
            <v>0</v>
          </cell>
          <cell r="E802"/>
          <cell r="F802">
            <v>0</v>
          </cell>
          <cell r="G802">
            <v>0</v>
          </cell>
          <cell r="H802">
            <v>0</v>
          </cell>
          <cell r="I802">
            <v>0</v>
          </cell>
          <cell r="J802" t="b">
            <v>0</v>
          </cell>
          <cell r="K802" t="e">
            <v>#REF!</v>
          </cell>
          <cell r="L802">
            <v>0</v>
          </cell>
          <cell r="M802">
            <v>0</v>
          </cell>
        </row>
        <row r="803">
          <cell r="B803" t="str">
            <v>United Kingdom</v>
          </cell>
          <cell r="C803">
            <v>0</v>
          </cell>
          <cell r="D803">
            <v>0</v>
          </cell>
          <cell r="E803"/>
          <cell r="F803">
            <v>0</v>
          </cell>
          <cell r="G803">
            <v>0</v>
          </cell>
          <cell r="H803">
            <v>0</v>
          </cell>
          <cell r="I803">
            <v>0</v>
          </cell>
          <cell r="J803" t="b">
            <v>0</v>
          </cell>
          <cell r="K803" t="e">
            <v>#REF!</v>
          </cell>
          <cell r="L803">
            <v>0</v>
          </cell>
          <cell r="M803">
            <v>0</v>
          </cell>
        </row>
        <row r="804">
          <cell r="B804" t="str">
            <v>United Kingdom</v>
          </cell>
          <cell r="C804">
            <v>0</v>
          </cell>
          <cell r="D804">
            <v>0</v>
          </cell>
          <cell r="E804"/>
          <cell r="F804">
            <v>0</v>
          </cell>
          <cell r="G804">
            <v>0</v>
          </cell>
          <cell r="H804">
            <v>0</v>
          </cell>
          <cell r="I804">
            <v>0</v>
          </cell>
          <cell r="J804" t="b">
            <v>0</v>
          </cell>
          <cell r="K804" t="e">
            <v>#REF!</v>
          </cell>
          <cell r="L804">
            <v>0</v>
          </cell>
          <cell r="M804">
            <v>0</v>
          </cell>
        </row>
        <row r="805">
          <cell r="B805" t="str">
            <v>United Kingdom</v>
          </cell>
          <cell r="C805">
            <v>0</v>
          </cell>
          <cell r="D805">
            <v>0</v>
          </cell>
          <cell r="E805"/>
          <cell r="F805">
            <v>0</v>
          </cell>
          <cell r="G805">
            <v>0</v>
          </cell>
          <cell r="H805">
            <v>0</v>
          </cell>
          <cell r="I805">
            <v>0</v>
          </cell>
          <cell r="J805" t="b">
            <v>0</v>
          </cell>
          <cell r="K805" t="e">
            <v>#REF!</v>
          </cell>
          <cell r="L805">
            <v>0</v>
          </cell>
          <cell r="M805">
            <v>0</v>
          </cell>
        </row>
        <row r="806">
          <cell r="B806" t="str">
            <v>United Kingdom</v>
          </cell>
          <cell r="C806">
            <v>0</v>
          </cell>
          <cell r="D806">
            <v>0</v>
          </cell>
          <cell r="E806"/>
          <cell r="F806">
            <v>0</v>
          </cell>
          <cell r="G806">
            <v>0</v>
          </cell>
          <cell r="H806">
            <v>0</v>
          </cell>
          <cell r="I806">
            <v>0</v>
          </cell>
          <cell r="J806" t="b">
            <v>0</v>
          </cell>
          <cell r="K806" t="e">
            <v>#REF!</v>
          </cell>
          <cell r="L806">
            <v>0</v>
          </cell>
          <cell r="M806">
            <v>0</v>
          </cell>
        </row>
        <row r="807">
          <cell r="B807" t="str">
            <v>United Kingdom</v>
          </cell>
          <cell r="C807">
            <v>0</v>
          </cell>
          <cell r="D807">
            <v>0</v>
          </cell>
          <cell r="E807"/>
          <cell r="F807">
            <v>0</v>
          </cell>
          <cell r="G807">
            <v>0</v>
          </cell>
          <cell r="H807">
            <v>0</v>
          </cell>
          <cell r="I807">
            <v>0</v>
          </cell>
          <cell r="J807" t="b">
            <v>0</v>
          </cell>
          <cell r="K807" t="e">
            <v>#REF!</v>
          </cell>
          <cell r="L807">
            <v>0</v>
          </cell>
          <cell r="M807">
            <v>0</v>
          </cell>
        </row>
        <row r="808">
          <cell r="B808" t="str">
            <v>United Kingdom</v>
          </cell>
          <cell r="C808">
            <v>0</v>
          </cell>
          <cell r="D808">
            <v>0</v>
          </cell>
          <cell r="E808"/>
          <cell r="F808">
            <v>0</v>
          </cell>
          <cell r="G808">
            <v>0</v>
          </cell>
          <cell r="H808">
            <v>0</v>
          </cell>
          <cell r="I808">
            <v>0</v>
          </cell>
          <cell r="J808" t="b">
            <v>0</v>
          </cell>
          <cell r="K808" t="e">
            <v>#REF!</v>
          </cell>
          <cell r="L808">
            <v>0</v>
          </cell>
          <cell r="M808">
            <v>0</v>
          </cell>
        </row>
        <row r="809">
          <cell r="B809" t="str">
            <v>United Kingdom</v>
          </cell>
          <cell r="C809">
            <v>0</v>
          </cell>
          <cell r="D809">
            <v>0</v>
          </cell>
          <cell r="E809"/>
          <cell r="F809">
            <v>0</v>
          </cell>
          <cell r="G809">
            <v>0</v>
          </cell>
          <cell r="H809">
            <v>0</v>
          </cell>
          <cell r="I809">
            <v>0</v>
          </cell>
          <cell r="J809" t="b">
            <v>0</v>
          </cell>
          <cell r="K809" t="e">
            <v>#REF!</v>
          </cell>
          <cell r="L809">
            <v>0</v>
          </cell>
          <cell r="M809">
            <v>0</v>
          </cell>
        </row>
        <row r="810">
          <cell r="B810" t="str">
            <v>United Kingdom</v>
          </cell>
          <cell r="C810">
            <v>0</v>
          </cell>
          <cell r="D810">
            <v>0</v>
          </cell>
          <cell r="E810"/>
          <cell r="F810">
            <v>0</v>
          </cell>
          <cell r="G810">
            <v>0</v>
          </cell>
          <cell r="H810">
            <v>0</v>
          </cell>
          <cell r="I810">
            <v>0</v>
          </cell>
          <cell r="J810" t="b">
            <v>0</v>
          </cell>
          <cell r="K810" t="e">
            <v>#REF!</v>
          </cell>
          <cell r="L810">
            <v>0</v>
          </cell>
          <cell r="M810">
            <v>0</v>
          </cell>
        </row>
        <row r="811">
          <cell r="B811" t="str">
            <v>United Kingdom</v>
          </cell>
          <cell r="C811">
            <v>0</v>
          </cell>
          <cell r="D811">
            <v>0</v>
          </cell>
          <cell r="E811"/>
          <cell r="F811">
            <v>0</v>
          </cell>
          <cell r="G811">
            <v>0</v>
          </cell>
          <cell r="H811">
            <v>0</v>
          </cell>
          <cell r="I811">
            <v>0</v>
          </cell>
          <cell r="J811" t="b">
            <v>0</v>
          </cell>
          <cell r="K811" t="e">
            <v>#REF!</v>
          </cell>
          <cell r="L811">
            <v>0</v>
          </cell>
          <cell r="M811">
            <v>0</v>
          </cell>
        </row>
        <row r="812">
          <cell r="B812" t="str">
            <v>United Kingdom</v>
          </cell>
          <cell r="C812">
            <v>0</v>
          </cell>
          <cell r="D812">
            <v>0</v>
          </cell>
          <cell r="E812"/>
          <cell r="F812">
            <v>0</v>
          </cell>
          <cell r="G812">
            <v>0</v>
          </cell>
          <cell r="H812">
            <v>0</v>
          </cell>
          <cell r="I812">
            <v>0</v>
          </cell>
          <cell r="J812" t="b">
            <v>0</v>
          </cell>
          <cell r="K812" t="e">
            <v>#REF!</v>
          </cell>
          <cell r="L812">
            <v>0</v>
          </cell>
          <cell r="M812">
            <v>0</v>
          </cell>
        </row>
        <row r="813">
          <cell r="B813" t="str">
            <v>United Kingdom</v>
          </cell>
          <cell r="C813">
            <v>0</v>
          </cell>
          <cell r="D813">
            <v>0</v>
          </cell>
          <cell r="E813"/>
          <cell r="F813">
            <v>0</v>
          </cell>
          <cell r="G813">
            <v>0</v>
          </cell>
          <cell r="H813">
            <v>0</v>
          </cell>
          <cell r="I813">
            <v>0</v>
          </cell>
          <cell r="J813" t="b">
            <v>0</v>
          </cell>
          <cell r="K813" t="e">
            <v>#REF!</v>
          </cell>
          <cell r="L813">
            <v>0</v>
          </cell>
          <cell r="M813">
            <v>0</v>
          </cell>
        </row>
        <row r="814">
          <cell r="B814" t="str">
            <v>United Kingdom</v>
          </cell>
          <cell r="C814">
            <v>0</v>
          </cell>
          <cell r="D814">
            <v>0</v>
          </cell>
          <cell r="E814"/>
          <cell r="F814">
            <v>0</v>
          </cell>
          <cell r="G814">
            <v>0</v>
          </cell>
          <cell r="H814">
            <v>0</v>
          </cell>
          <cell r="I814">
            <v>0</v>
          </cell>
          <cell r="J814" t="b">
            <v>0</v>
          </cell>
          <cell r="K814" t="e">
            <v>#REF!</v>
          </cell>
          <cell r="L814">
            <v>0</v>
          </cell>
          <cell r="M814">
            <v>0</v>
          </cell>
        </row>
        <row r="815">
          <cell r="B815" t="str">
            <v>United Kingdom</v>
          </cell>
          <cell r="C815">
            <v>0</v>
          </cell>
          <cell r="D815">
            <v>0</v>
          </cell>
          <cell r="E815"/>
          <cell r="F815">
            <v>0</v>
          </cell>
          <cell r="G815">
            <v>0</v>
          </cell>
          <cell r="H815">
            <v>0</v>
          </cell>
          <cell r="I815">
            <v>0</v>
          </cell>
          <cell r="J815" t="b">
            <v>0</v>
          </cell>
          <cell r="K815" t="e">
            <v>#REF!</v>
          </cell>
          <cell r="L815">
            <v>0</v>
          </cell>
          <cell r="M815">
            <v>0</v>
          </cell>
        </row>
        <row r="816">
          <cell r="B816" t="str">
            <v>United Kingdom</v>
          </cell>
          <cell r="C816">
            <v>0</v>
          </cell>
          <cell r="D816">
            <v>0</v>
          </cell>
          <cell r="E816"/>
          <cell r="F816">
            <v>0</v>
          </cell>
          <cell r="G816">
            <v>0</v>
          </cell>
          <cell r="H816">
            <v>0</v>
          </cell>
          <cell r="I816">
            <v>0</v>
          </cell>
          <cell r="J816" t="b">
            <v>0</v>
          </cell>
          <cell r="K816" t="e">
            <v>#REF!</v>
          </cell>
          <cell r="L816">
            <v>0</v>
          </cell>
          <cell r="M816">
            <v>0</v>
          </cell>
        </row>
        <row r="817">
          <cell r="B817" t="str">
            <v>United Kingdom</v>
          </cell>
          <cell r="C817">
            <v>0</v>
          </cell>
          <cell r="D817">
            <v>0</v>
          </cell>
          <cell r="E817"/>
          <cell r="F817">
            <v>0</v>
          </cell>
          <cell r="G817">
            <v>0</v>
          </cell>
          <cell r="H817">
            <v>0</v>
          </cell>
          <cell r="I817">
            <v>0</v>
          </cell>
          <cell r="J817" t="b">
            <v>0</v>
          </cell>
          <cell r="K817" t="e">
            <v>#REF!</v>
          </cell>
          <cell r="L817">
            <v>0</v>
          </cell>
          <cell r="M817">
            <v>0</v>
          </cell>
        </row>
        <row r="819">
          <cell r="B819" t="str">
            <v>Belgium</v>
          </cell>
          <cell r="C819">
            <v>0</v>
          </cell>
          <cell r="D819">
            <v>0</v>
          </cell>
          <cell r="E819"/>
          <cell r="F819">
            <v>0</v>
          </cell>
          <cell r="G819">
            <v>0</v>
          </cell>
          <cell r="H819">
            <v>0</v>
          </cell>
          <cell r="I819">
            <v>0</v>
          </cell>
          <cell r="J819" t="b">
            <v>0</v>
          </cell>
          <cell r="K819" t="e">
            <v>#REF!</v>
          </cell>
          <cell r="L819">
            <v>0</v>
          </cell>
          <cell r="M819">
            <v>0</v>
          </cell>
        </row>
        <row r="820">
          <cell r="B820" t="str">
            <v>Belgium</v>
          </cell>
          <cell r="C820">
            <v>0</v>
          </cell>
          <cell r="D820">
            <v>0</v>
          </cell>
          <cell r="E820"/>
          <cell r="F820">
            <v>0</v>
          </cell>
          <cell r="G820">
            <v>0</v>
          </cell>
          <cell r="H820">
            <v>0</v>
          </cell>
          <cell r="I820">
            <v>0</v>
          </cell>
          <cell r="J820" t="b">
            <v>0</v>
          </cell>
          <cell r="K820" t="e">
            <v>#REF!</v>
          </cell>
          <cell r="L820">
            <v>0</v>
          </cell>
          <cell r="M820">
            <v>0</v>
          </cell>
        </row>
        <row r="821">
          <cell r="B821" t="str">
            <v>Czech Republic</v>
          </cell>
          <cell r="C821">
            <v>0</v>
          </cell>
          <cell r="D821">
            <v>0</v>
          </cell>
          <cell r="E821"/>
          <cell r="F821">
            <v>0</v>
          </cell>
          <cell r="G821">
            <v>0</v>
          </cell>
          <cell r="H821">
            <v>0</v>
          </cell>
          <cell r="I821">
            <v>0</v>
          </cell>
          <cell r="J821" t="b">
            <v>0</v>
          </cell>
          <cell r="K821" t="e">
            <v>#REF!</v>
          </cell>
          <cell r="L821">
            <v>0</v>
          </cell>
          <cell r="M821">
            <v>0</v>
          </cell>
        </row>
        <row r="822">
          <cell r="B822" t="str">
            <v>Czech Republic</v>
          </cell>
          <cell r="C822">
            <v>0</v>
          </cell>
          <cell r="D822">
            <v>0</v>
          </cell>
          <cell r="E822"/>
          <cell r="F822">
            <v>0</v>
          </cell>
          <cell r="G822">
            <v>0</v>
          </cell>
          <cell r="H822">
            <v>0</v>
          </cell>
          <cell r="I822">
            <v>0</v>
          </cell>
          <cell r="J822" t="b">
            <v>0</v>
          </cell>
          <cell r="K822" t="e">
            <v>#REF!</v>
          </cell>
          <cell r="L822">
            <v>0</v>
          </cell>
          <cell r="M822">
            <v>0</v>
          </cell>
        </row>
        <row r="823">
          <cell r="B823" t="str">
            <v>France</v>
          </cell>
          <cell r="C823">
            <v>0</v>
          </cell>
          <cell r="D823">
            <v>0</v>
          </cell>
          <cell r="E823"/>
          <cell r="F823">
            <v>0</v>
          </cell>
          <cell r="G823">
            <v>0</v>
          </cell>
          <cell r="H823">
            <v>0</v>
          </cell>
          <cell r="I823">
            <v>0</v>
          </cell>
          <cell r="J823" t="b">
            <v>0</v>
          </cell>
          <cell r="K823" t="e">
            <v>#REF!</v>
          </cell>
          <cell r="L823">
            <v>0</v>
          </cell>
          <cell r="M823">
            <v>0</v>
          </cell>
        </row>
        <row r="824">
          <cell r="B824" t="str">
            <v>France</v>
          </cell>
          <cell r="C824">
            <v>0</v>
          </cell>
          <cell r="D824">
            <v>0</v>
          </cell>
          <cell r="E824"/>
          <cell r="F824">
            <v>0</v>
          </cell>
          <cell r="G824">
            <v>0</v>
          </cell>
          <cell r="H824">
            <v>0</v>
          </cell>
          <cell r="I824">
            <v>0</v>
          </cell>
          <cell r="J824" t="b">
            <v>0</v>
          </cell>
          <cell r="K824" t="e">
            <v>#REF!</v>
          </cell>
          <cell r="L824">
            <v>0</v>
          </cell>
          <cell r="M824">
            <v>0</v>
          </cell>
        </row>
        <row r="825">
          <cell r="B825" t="str">
            <v>France</v>
          </cell>
          <cell r="C825">
            <v>0</v>
          </cell>
          <cell r="D825">
            <v>0</v>
          </cell>
          <cell r="E825"/>
          <cell r="F825">
            <v>0</v>
          </cell>
          <cell r="G825">
            <v>0</v>
          </cell>
          <cell r="H825">
            <v>0</v>
          </cell>
          <cell r="I825">
            <v>0</v>
          </cell>
          <cell r="J825" t="b">
            <v>0</v>
          </cell>
          <cell r="K825" t="e">
            <v>#REF!</v>
          </cell>
          <cell r="L825">
            <v>0</v>
          </cell>
          <cell r="M825">
            <v>0</v>
          </cell>
        </row>
        <row r="826">
          <cell r="B826" t="str">
            <v>France</v>
          </cell>
          <cell r="C826">
            <v>0</v>
          </cell>
          <cell r="D826">
            <v>0</v>
          </cell>
          <cell r="E826"/>
          <cell r="F826">
            <v>0</v>
          </cell>
          <cell r="G826">
            <v>0</v>
          </cell>
          <cell r="H826">
            <v>0</v>
          </cell>
          <cell r="I826">
            <v>0</v>
          </cell>
          <cell r="J826" t="b">
            <v>0</v>
          </cell>
          <cell r="K826" t="e">
            <v>#REF!</v>
          </cell>
          <cell r="L826">
            <v>0</v>
          </cell>
          <cell r="M826">
            <v>0</v>
          </cell>
        </row>
        <row r="827">
          <cell r="B827" t="str">
            <v>France</v>
          </cell>
          <cell r="C827">
            <v>0</v>
          </cell>
          <cell r="D827">
            <v>0</v>
          </cell>
          <cell r="E827"/>
          <cell r="F827">
            <v>0</v>
          </cell>
          <cell r="G827">
            <v>0</v>
          </cell>
          <cell r="H827">
            <v>0</v>
          </cell>
          <cell r="I827">
            <v>0</v>
          </cell>
          <cell r="J827" t="b">
            <v>0</v>
          </cell>
          <cell r="K827" t="e">
            <v>#REF!</v>
          </cell>
          <cell r="L827">
            <v>0</v>
          </cell>
          <cell r="M827">
            <v>0</v>
          </cell>
        </row>
        <row r="828">
          <cell r="B828" t="str">
            <v>France</v>
          </cell>
          <cell r="C828">
            <v>0</v>
          </cell>
          <cell r="D828">
            <v>0</v>
          </cell>
          <cell r="E828"/>
          <cell r="F828">
            <v>0</v>
          </cell>
          <cell r="G828">
            <v>0</v>
          </cell>
          <cell r="H828">
            <v>0</v>
          </cell>
          <cell r="I828">
            <v>0</v>
          </cell>
          <cell r="J828" t="b">
            <v>0</v>
          </cell>
          <cell r="K828" t="e">
            <v>#REF!</v>
          </cell>
          <cell r="L828">
            <v>0</v>
          </cell>
          <cell r="M828">
            <v>0</v>
          </cell>
        </row>
        <row r="829">
          <cell r="B829" t="str">
            <v>Germany</v>
          </cell>
          <cell r="C829">
            <v>0</v>
          </cell>
          <cell r="D829">
            <v>0</v>
          </cell>
          <cell r="E829"/>
          <cell r="F829">
            <v>0</v>
          </cell>
          <cell r="G829">
            <v>0</v>
          </cell>
          <cell r="H829">
            <v>0</v>
          </cell>
          <cell r="I829">
            <v>0</v>
          </cell>
          <cell r="J829" t="b">
            <v>0</v>
          </cell>
          <cell r="K829" t="e">
            <v>#REF!</v>
          </cell>
          <cell r="L829">
            <v>0</v>
          </cell>
          <cell r="M829">
            <v>0</v>
          </cell>
        </row>
        <row r="830">
          <cell r="B830" t="str">
            <v>Germany</v>
          </cell>
          <cell r="C830">
            <v>0</v>
          </cell>
          <cell r="D830">
            <v>0</v>
          </cell>
          <cell r="E830"/>
          <cell r="F830">
            <v>0</v>
          </cell>
          <cell r="G830">
            <v>0</v>
          </cell>
          <cell r="H830">
            <v>0</v>
          </cell>
          <cell r="I830">
            <v>0</v>
          </cell>
          <cell r="J830" t="b">
            <v>0</v>
          </cell>
          <cell r="K830" t="e">
            <v>#REF!</v>
          </cell>
          <cell r="L830">
            <v>0</v>
          </cell>
          <cell r="M830">
            <v>0</v>
          </cell>
        </row>
        <row r="831">
          <cell r="B831" t="str">
            <v>Germany</v>
          </cell>
          <cell r="C831">
            <v>0</v>
          </cell>
          <cell r="D831">
            <v>0</v>
          </cell>
          <cell r="E831"/>
          <cell r="F831">
            <v>0</v>
          </cell>
          <cell r="G831">
            <v>0</v>
          </cell>
          <cell r="H831">
            <v>0</v>
          </cell>
          <cell r="I831">
            <v>0</v>
          </cell>
          <cell r="J831" t="b">
            <v>0</v>
          </cell>
          <cell r="K831" t="e">
            <v>#REF!</v>
          </cell>
          <cell r="L831">
            <v>0</v>
          </cell>
          <cell r="M831">
            <v>0</v>
          </cell>
        </row>
        <row r="832">
          <cell r="B832" t="str">
            <v>Germany</v>
          </cell>
          <cell r="C832">
            <v>0</v>
          </cell>
          <cell r="D832">
            <v>0</v>
          </cell>
          <cell r="E832"/>
          <cell r="F832">
            <v>0</v>
          </cell>
          <cell r="G832">
            <v>0</v>
          </cell>
          <cell r="H832">
            <v>0</v>
          </cell>
          <cell r="I832">
            <v>0</v>
          </cell>
          <cell r="J832" t="b">
            <v>0</v>
          </cell>
          <cell r="K832" t="e">
            <v>#REF!</v>
          </cell>
          <cell r="L832">
            <v>0</v>
          </cell>
          <cell r="M832">
            <v>0</v>
          </cell>
        </row>
        <row r="833">
          <cell r="B833" t="str">
            <v>Germany</v>
          </cell>
          <cell r="C833">
            <v>0</v>
          </cell>
          <cell r="D833">
            <v>0</v>
          </cell>
          <cell r="E833"/>
          <cell r="F833">
            <v>0</v>
          </cell>
          <cell r="G833">
            <v>0</v>
          </cell>
          <cell r="H833">
            <v>0</v>
          </cell>
          <cell r="I833">
            <v>0</v>
          </cell>
          <cell r="J833" t="b">
            <v>0</v>
          </cell>
          <cell r="K833" t="e">
            <v>#REF!</v>
          </cell>
          <cell r="L833">
            <v>0</v>
          </cell>
          <cell r="M833">
            <v>0</v>
          </cell>
        </row>
        <row r="834">
          <cell r="B834" t="str">
            <v>Germany</v>
          </cell>
          <cell r="C834">
            <v>0</v>
          </cell>
          <cell r="D834">
            <v>0</v>
          </cell>
          <cell r="E834"/>
          <cell r="F834">
            <v>0</v>
          </cell>
          <cell r="G834">
            <v>0</v>
          </cell>
          <cell r="H834">
            <v>0</v>
          </cell>
          <cell r="I834">
            <v>0</v>
          </cell>
          <cell r="J834" t="b">
            <v>0</v>
          </cell>
          <cell r="K834" t="e">
            <v>#REF!</v>
          </cell>
          <cell r="L834">
            <v>0</v>
          </cell>
          <cell r="M834">
            <v>0</v>
          </cell>
        </row>
        <row r="835">
          <cell r="B835" t="str">
            <v>Germany</v>
          </cell>
          <cell r="C835">
            <v>0</v>
          </cell>
          <cell r="D835">
            <v>0</v>
          </cell>
          <cell r="E835"/>
          <cell r="F835">
            <v>0</v>
          </cell>
          <cell r="G835">
            <v>0</v>
          </cell>
          <cell r="H835">
            <v>0</v>
          </cell>
          <cell r="I835">
            <v>0</v>
          </cell>
          <cell r="J835" t="b">
            <v>0</v>
          </cell>
          <cell r="K835" t="e">
            <v>#REF!</v>
          </cell>
          <cell r="L835">
            <v>0</v>
          </cell>
          <cell r="M835">
            <v>0</v>
          </cell>
        </row>
        <row r="836">
          <cell r="B836" t="str">
            <v>Germany</v>
          </cell>
          <cell r="C836">
            <v>0</v>
          </cell>
          <cell r="D836">
            <v>0</v>
          </cell>
          <cell r="E836"/>
          <cell r="F836">
            <v>0</v>
          </cell>
          <cell r="G836">
            <v>0</v>
          </cell>
          <cell r="H836">
            <v>0</v>
          </cell>
          <cell r="I836">
            <v>0</v>
          </cell>
          <cell r="J836" t="b">
            <v>0</v>
          </cell>
          <cell r="K836" t="e">
            <v>#REF!</v>
          </cell>
          <cell r="L836">
            <v>0</v>
          </cell>
          <cell r="M836">
            <v>0</v>
          </cell>
        </row>
        <row r="837">
          <cell r="B837" t="str">
            <v>Germany</v>
          </cell>
          <cell r="C837">
            <v>0</v>
          </cell>
          <cell r="D837">
            <v>0</v>
          </cell>
          <cell r="E837"/>
          <cell r="F837">
            <v>0</v>
          </cell>
          <cell r="G837">
            <v>0</v>
          </cell>
          <cell r="H837">
            <v>0</v>
          </cell>
          <cell r="I837">
            <v>0</v>
          </cell>
          <cell r="J837" t="b">
            <v>0</v>
          </cell>
          <cell r="K837" t="e">
            <v>#REF!</v>
          </cell>
          <cell r="L837">
            <v>0</v>
          </cell>
          <cell r="M837">
            <v>0</v>
          </cell>
        </row>
        <row r="838">
          <cell r="B838" t="str">
            <v>Germany</v>
          </cell>
          <cell r="C838">
            <v>0</v>
          </cell>
          <cell r="D838">
            <v>0</v>
          </cell>
          <cell r="E838"/>
          <cell r="F838">
            <v>0</v>
          </cell>
          <cell r="G838">
            <v>0</v>
          </cell>
          <cell r="H838">
            <v>0</v>
          </cell>
          <cell r="I838">
            <v>0</v>
          </cell>
          <cell r="J838" t="b">
            <v>0</v>
          </cell>
          <cell r="K838" t="e">
            <v>#REF!</v>
          </cell>
          <cell r="L838">
            <v>0</v>
          </cell>
          <cell r="M838">
            <v>0</v>
          </cell>
        </row>
        <row r="839">
          <cell r="B839" t="str">
            <v>Germany</v>
          </cell>
          <cell r="C839">
            <v>0</v>
          </cell>
          <cell r="D839">
            <v>0</v>
          </cell>
          <cell r="E839"/>
          <cell r="F839">
            <v>0</v>
          </cell>
          <cell r="G839">
            <v>0</v>
          </cell>
          <cell r="H839">
            <v>0</v>
          </cell>
          <cell r="I839">
            <v>0</v>
          </cell>
          <cell r="J839" t="b">
            <v>0</v>
          </cell>
          <cell r="K839" t="e">
            <v>#REF!</v>
          </cell>
          <cell r="L839">
            <v>0</v>
          </cell>
          <cell r="M839">
            <v>0</v>
          </cell>
        </row>
        <row r="840">
          <cell r="B840" t="str">
            <v>Germany</v>
          </cell>
          <cell r="C840">
            <v>0</v>
          </cell>
          <cell r="D840">
            <v>0</v>
          </cell>
          <cell r="E840"/>
          <cell r="F840">
            <v>0</v>
          </cell>
          <cell r="G840">
            <v>0</v>
          </cell>
          <cell r="H840">
            <v>0</v>
          </cell>
          <cell r="I840">
            <v>0</v>
          </cell>
          <cell r="J840" t="b">
            <v>0</v>
          </cell>
          <cell r="K840" t="e">
            <v>#REF!</v>
          </cell>
          <cell r="L840">
            <v>0</v>
          </cell>
          <cell r="M840">
            <v>0</v>
          </cell>
        </row>
        <row r="841">
          <cell r="B841" t="str">
            <v>Germany</v>
          </cell>
          <cell r="C841">
            <v>0</v>
          </cell>
          <cell r="D841">
            <v>0</v>
          </cell>
          <cell r="E841"/>
          <cell r="F841">
            <v>0</v>
          </cell>
          <cell r="G841">
            <v>0</v>
          </cell>
          <cell r="H841">
            <v>0</v>
          </cell>
          <cell r="I841">
            <v>0</v>
          </cell>
          <cell r="J841" t="b">
            <v>0</v>
          </cell>
          <cell r="K841" t="e">
            <v>#REF!</v>
          </cell>
          <cell r="L841">
            <v>0</v>
          </cell>
          <cell r="M841">
            <v>0</v>
          </cell>
        </row>
        <row r="842">
          <cell r="B842" t="str">
            <v>Germany</v>
          </cell>
          <cell r="C842">
            <v>0</v>
          </cell>
          <cell r="D842">
            <v>0</v>
          </cell>
          <cell r="E842"/>
          <cell r="F842">
            <v>0</v>
          </cell>
          <cell r="G842">
            <v>0</v>
          </cell>
          <cell r="H842">
            <v>0</v>
          </cell>
          <cell r="I842">
            <v>0</v>
          </cell>
          <cell r="J842" t="b">
            <v>0</v>
          </cell>
          <cell r="K842" t="e">
            <v>#REF!</v>
          </cell>
          <cell r="L842">
            <v>0</v>
          </cell>
          <cell r="M842">
            <v>0</v>
          </cell>
        </row>
        <row r="843">
          <cell r="B843" t="str">
            <v>Germany</v>
          </cell>
          <cell r="C843">
            <v>0</v>
          </cell>
          <cell r="D843">
            <v>0</v>
          </cell>
          <cell r="E843"/>
          <cell r="F843">
            <v>0</v>
          </cell>
          <cell r="G843">
            <v>0</v>
          </cell>
          <cell r="H843">
            <v>0</v>
          </cell>
          <cell r="I843">
            <v>0</v>
          </cell>
          <cell r="J843" t="b">
            <v>0</v>
          </cell>
          <cell r="K843" t="e">
            <v>#REF!</v>
          </cell>
          <cell r="L843">
            <v>0</v>
          </cell>
          <cell r="M843">
            <v>0</v>
          </cell>
        </row>
        <row r="844">
          <cell r="B844" t="str">
            <v>Germany</v>
          </cell>
          <cell r="C844">
            <v>0</v>
          </cell>
          <cell r="D844">
            <v>0</v>
          </cell>
          <cell r="E844"/>
          <cell r="F844">
            <v>0</v>
          </cell>
          <cell r="G844">
            <v>0</v>
          </cell>
          <cell r="H844">
            <v>0</v>
          </cell>
          <cell r="I844">
            <v>0</v>
          </cell>
          <cell r="J844" t="b">
            <v>0</v>
          </cell>
          <cell r="K844" t="e">
            <v>#REF!</v>
          </cell>
          <cell r="L844">
            <v>0</v>
          </cell>
          <cell r="M844">
            <v>0</v>
          </cell>
        </row>
        <row r="845">
          <cell r="B845" t="str">
            <v>Germany</v>
          </cell>
          <cell r="C845">
            <v>0</v>
          </cell>
          <cell r="D845">
            <v>0</v>
          </cell>
          <cell r="E845"/>
          <cell r="F845">
            <v>0</v>
          </cell>
          <cell r="G845">
            <v>0</v>
          </cell>
          <cell r="H845">
            <v>0</v>
          </cell>
          <cell r="I845">
            <v>0</v>
          </cell>
          <cell r="J845" t="b">
            <v>0</v>
          </cell>
          <cell r="K845" t="e">
            <v>#REF!</v>
          </cell>
          <cell r="L845">
            <v>0</v>
          </cell>
          <cell r="M845">
            <v>0</v>
          </cell>
        </row>
        <row r="846">
          <cell r="B846" t="str">
            <v>Hungary</v>
          </cell>
          <cell r="C846">
            <v>0</v>
          </cell>
          <cell r="D846">
            <v>0</v>
          </cell>
          <cell r="E846"/>
          <cell r="F846">
            <v>0</v>
          </cell>
          <cell r="G846">
            <v>0</v>
          </cell>
          <cell r="H846">
            <v>0</v>
          </cell>
          <cell r="I846">
            <v>0</v>
          </cell>
          <cell r="J846" t="b">
            <v>0</v>
          </cell>
          <cell r="K846" t="e">
            <v>#REF!</v>
          </cell>
          <cell r="L846">
            <v>0</v>
          </cell>
          <cell r="M846">
            <v>0</v>
          </cell>
        </row>
        <row r="847">
          <cell r="B847" t="str">
            <v>Hungary</v>
          </cell>
          <cell r="C847">
            <v>0</v>
          </cell>
          <cell r="D847">
            <v>0</v>
          </cell>
          <cell r="E847"/>
          <cell r="F847">
            <v>0</v>
          </cell>
          <cell r="G847">
            <v>0</v>
          </cell>
          <cell r="H847">
            <v>0</v>
          </cell>
          <cell r="I847">
            <v>0</v>
          </cell>
          <cell r="J847" t="b">
            <v>0</v>
          </cell>
          <cell r="K847" t="e">
            <v>#REF!</v>
          </cell>
          <cell r="L847">
            <v>0</v>
          </cell>
          <cell r="M847">
            <v>0</v>
          </cell>
        </row>
        <row r="848">
          <cell r="B848" t="str">
            <v>Hungary</v>
          </cell>
          <cell r="C848">
            <v>0</v>
          </cell>
          <cell r="D848">
            <v>0</v>
          </cell>
          <cell r="E848"/>
          <cell r="F848">
            <v>0</v>
          </cell>
          <cell r="G848">
            <v>0</v>
          </cell>
          <cell r="H848">
            <v>0</v>
          </cell>
          <cell r="I848">
            <v>0</v>
          </cell>
          <cell r="J848" t="b">
            <v>0</v>
          </cell>
          <cell r="K848" t="e">
            <v>#REF!</v>
          </cell>
          <cell r="L848">
            <v>0</v>
          </cell>
          <cell r="M848">
            <v>0</v>
          </cell>
        </row>
        <row r="849">
          <cell r="B849" t="str">
            <v>Hungary</v>
          </cell>
          <cell r="C849" t="e">
            <v>#REF!</v>
          </cell>
          <cell r="D849" t="e">
            <v>#REF!</v>
          </cell>
          <cell r="E849" t="e">
            <v>#REF!</v>
          </cell>
          <cell r="F849" t="e">
            <v>#REF!</v>
          </cell>
          <cell r="G849" t="e">
            <v>#REF!</v>
          </cell>
          <cell r="H849">
            <v>0</v>
          </cell>
          <cell r="I849">
            <v>0</v>
          </cell>
          <cell r="J849" t="e">
            <v>#REF!</v>
          </cell>
          <cell r="K849" t="e">
            <v>#REF!</v>
          </cell>
          <cell r="L849" t="e">
            <v>#REF!</v>
          </cell>
          <cell r="M849" t="e">
            <v>#REF!</v>
          </cell>
        </row>
        <row r="850">
          <cell r="B850" t="str">
            <v>Hungary</v>
          </cell>
          <cell r="C850">
            <v>0</v>
          </cell>
          <cell r="D850">
            <v>0</v>
          </cell>
          <cell r="E850"/>
          <cell r="F850">
            <v>0</v>
          </cell>
          <cell r="G850">
            <v>0</v>
          </cell>
          <cell r="H850">
            <v>0</v>
          </cell>
          <cell r="I850">
            <v>0</v>
          </cell>
          <cell r="J850" t="b">
            <v>0</v>
          </cell>
          <cell r="K850" t="e">
            <v>#REF!</v>
          </cell>
          <cell r="L850">
            <v>0</v>
          </cell>
          <cell r="M850">
            <v>0</v>
          </cell>
        </row>
        <row r="851">
          <cell r="B851" t="str">
            <v>Hungary</v>
          </cell>
          <cell r="C851">
            <v>0</v>
          </cell>
          <cell r="D851">
            <v>0</v>
          </cell>
          <cell r="E851"/>
          <cell r="F851">
            <v>0</v>
          </cell>
          <cell r="G851">
            <v>0</v>
          </cell>
          <cell r="H851">
            <v>0</v>
          </cell>
          <cell r="I851">
            <v>0</v>
          </cell>
          <cell r="J851" t="b">
            <v>0</v>
          </cell>
          <cell r="K851" t="e">
            <v>#REF!</v>
          </cell>
          <cell r="L851">
            <v>0</v>
          </cell>
          <cell r="M851">
            <v>0</v>
          </cell>
        </row>
        <row r="852">
          <cell r="B852" t="str">
            <v>Italy</v>
          </cell>
          <cell r="C852">
            <v>0</v>
          </cell>
          <cell r="D852">
            <v>0</v>
          </cell>
          <cell r="E852"/>
          <cell r="F852">
            <v>0</v>
          </cell>
          <cell r="G852">
            <v>0</v>
          </cell>
          <cell r="H852">
            <v>0</v>
          </cell>
          <cell r="I852">
            <v>0</v>
          </cell>
          <cell r="J852" t="b">
            <v>0</v>
          </cell>
          <cell r="K852" t="e">
            <v>#REF!</v>
          </cell>
          <cell r="L852">
            <v>0</v>
          </cell>
          <cell r="M852">
            <v>0</v>
          </cell>
        </row>
        <row r="853">
          <cell r="B853" t="str">
            <v>Italy</v>
          </cell>
          <cell r="C853">
            <v>0</v>
          </cell>
          <cell r="D853">
            <v>0</v>
          </cell>
          <cell r="E853"/>
          <cell r="F853">
            <v>0</v>
          </cell>
          <cell r="G853">
            <v>0</v>
          </cell>
          <cell r="H853">
            <v>0</v>
          </cell>
          <cell r="I853">
            <v>0</v>
          </cell>
          <cell r="J853" t="b">
            <v>0</v>
          </cell>
          <cell r="K853" t="e">
            <v>#REF!</v>
          </cell>
          <cell r="L853">
            <v>0</v>
          </cell>
          <cell r="M853">
            <v>0</v>
          </cell>
        </row>
        <row r="854">
          <cell r="B854" t="str">
            <v>Italy</v>
          </cell>
          <cell r="C854">
            <v>0</v>
          </cell>
          <cell r="D854">
            <v>0</v>
          </cell>
          <cell r="E854"/>
          <cell r="F854">
            <v>0</v>
          </cell>
          <cell r="G854">
            <v>0</v>
          </cell>
          <cell r="H854">
            <v>0</v>
          </cell>
          <cell r="I854">
            <v>0</v>
          </cell>
          <cell r="J854" t="b">
            <v>0</v>
          </cell>
          <cell r="K854" t="e">
            <v>#REF!</v>
          </cell>
          <cell r="L854">
            <v>0</v>
          </cell>
          <cell r="M854">
            <v>0</v>
          </cell>
        </row>
        <row r="855">
          <cell r="B855" t="str">
            <v>Netherlands</v>
          </cell>
          <cell r="C855">
            <v>0</v>
          </cell>
          <cell r="D855">
            <v>0</v>
          </cell>
          <cell r="E855"/>
          <cell r="F855">
            <v>0</v>
          </cell>
          <cell r="G855">
            <v>0</v>
          </cell>
          <cell r="H855">
            <v>0</v>
          </cell>
          <cell r="I855">
            <v>0</v>
          </cell>
          <cell r="J855" t="b">
            <v>0</v>
          </cell>
          <cell r="K855" t="e">
            <v>#REF!</v>
          </cell>
          <cell r="L855">
            <v>0</v>
          </cell>
          <cell r="M855">
            <v>0</v>
          </cell>
        </row>
        <row r="856">
          <cell r="B856" t="str">
            <v>Netherlands</v>
          </cell>
          <cell r="C856">
            <v>0</v>
          </cell>
          <cell r="D856">
            <v>0</v>
          </cell>
          <cell r="E856"/>
          <cell r="F856">
            <v>0</v>
          </cell>
          <cell r="G856">
            <v>0</v>
          </cell>
          <cell r="H856">
            <v>0</v>
          </cell>
          <cell r="I856">
            <v>0</v>
          </cell>
          <cell r="J856" t="b">
            <v>0</v>
          </cell>
          <cell r="K856" t="e">
            <v>#REF!</v>
          </cell>
          <cell r="L856">
            <v>0</v>
          </cell>
          <cell r="M856">
            <v>0</v>
          </cell>
        </row>
        <row r="857">
          <cell r="B857" t="str">
            <v>Poland</v>
          </cell>
          <cell r="C857">
            <v>0</v>
          </cell>
          <cell r="D857">
            <v>0</v>
          </cell>
          <cell r="E857"/>
          <cell r="F857">
            <v>0</v>
          </cell>
          <cell r="G857">
            <v>0</v>
          </cell>
          <cell r="H857">
            <v>0</v>
          </cell>
          <cell r="I857">
            <v>0</v>
          </cell>
          <cell r="J857" t="b">
            <v>0</v>
          </cell>
          <cell r="K857" t="e">
            <v>#REF!</v>
          </cell>
          <cell r="L857">
            <v>0</v>
          </cell>
          <cell r="M857">
            <v>0</v>
          </cell>
        </row>
        <row r="858">
          <cell r="B858" t="str">
            <v>Poland</v>
          </cell>
          <cell r="C858">
            <v>0</v>
          </cell>
          <cell r="D858">
            <v>0</v>
          </cell>
          <cell r="E858"/>
          <cell r="F858">
            <v>0</v>
          </cell>
          <cell r="G858">
            <v>0</v>
          </cell>
          <cell r="H858">
            <v>0</v>
          </cell>
          <cell r="I858">
            <v>0</v>
          </cell>
          <cell r="J858" t="b">
            <v>0</v>
          </cell>
          <cell r="K858" t="e">
            <v>#REF!</v>
          </cell>
          <cell r="L858">
            <v>0</v>
          </cell>
          <cell r="M858">
            <v>0</v>
          </cell>
        </row>
        <row r="859">
          <cell r="B859" t="str">
            <v>Poland</v>
          </cell>
          <cell r="C859">
            <v>0</v>
          </cell>
          <cell r="D859">
            <v>0</v>
          </cell>
          <cell r="E859"/>
          <cell r="F859">
            <v>0</v>
          </cell>
          <cell r="G859">
            <v>0</v>
          </cell>
          <cell r="H859">
            <v>0</v>
          </cell>
          <cell r="I859">
            <v>0</v>
          </cell>
          <cell r="J859" t="b">
            <v>0</v>
          </cell>
          <cell r="K859" t="e">
            <v>#REF!</v>
          </cell>
          <cell r="L859">
            <v>0</v>
          </cell>
          <cell r="M859">
            <v>0</v>
          </cell>
        </row>
        <row r="860">
          <cell r="B860" t="str">
            <v>Poland</v>
          </cell>
          <cell r="C860">
            <v>0</v>
          </cell>
          <cell r="D860">
            <v>0</v>
          </cell>
          <cell r="E860"/>
          <cell r="F860">
            <v>0</v>
          </cell>
          <cell r="G860">
            <v>0</v>
          </cell>
          <cell r="H860">
            <v>0</v>
          </cell>
          <cell r="I860">
            <v>0</v>
          </cell>
          <cell r="J860" t="b">
            <v>0</v>
          </cell>
          <cell r="K860" t="e">
            <v>#REF!</v>
          </cell>
          <cell r="L860">
            <v>0</v>
          </cell>
          <cell r="M860">
            <v>0</v>
          </cell>
        </row>
        <row r="861">
          <cell r="B861" t="str">
            <v>Poland</v>
          </cell>
          <cell r="C861">
            <v>0</v>
          </cell>
          <cell r="D861">
            <v>0</v>
          </cell>
          <cell r="E861"/>
          <cell r="F861">
            <v>0</v>
          </cell>
          <cell r="G861">
            <v>0</v>
          </cell>
          <cell r="H861">
            <v>0</v>
          </cell>
          <cell r="I861">
            <v>0</v>
          </cell>
          <cell r="J861" t="b">
            <v>0</v>
          </cell>
          <cell r="K861" t="e">
            <v>#REF!</v>
          </cell>
          <cell r="L861">
            <v>0</v>
          </cell>
          <cell r="M861">
            <v>0</v>
          </cell>
        </row>
        <row r="862">
          <cell r="B862" t="str">
            <v>Poland</v>
          </cell>
          <cell r="C862">
            <v>0</v>
          </cell>
          <cell r="D862">
            <v>0</v>
          </cell>
          <cell r="E862"/>
          <cell r="F862">
            <v>0</v>
          </cell>
          <cell r="G862">
            <v>0</v>
          </cell>
          <cell r="H862">
            <v>0</v>
          </cell>
          <cell r="I862">
            <v>0</v>
          </cell>
          <cell r="J862" t="b">
            <v>0</v>
          </cell>
          <cell r="K862" t="e">
            <v>#REF!</v>
          </cell>
          <cell r="L862">
            <v>0</v>
          </cell>
          <cell r="M862">
            <v>0</v>
          </cell>
        </row>
        <row r="863">
          <cell r="B863" t="str">
            <v>Poland</v>
          </cell>
          <cell r="C863">
            <v>0</v>
          </cell>
          <cell r="D863">
            <v>0</v>
          </cell>
          <cell r="E863"/>
          <cell r="F863">
            <v>0</v>
          </cell>
          <cell r="G863">
            <v>0</v>
          </cell>
          <cell r="H863">
            <v>0</v>
          </cell>
          <cell r="I863">
            <v>0</v>
          </cell>
          <cell r="J863" t="b">
            <v>0</v>
          </cell>
          <cell r="K863" t="e">
            <v>#REF!</v>
          </cell>
          <cell r="L863">
            <v>0</v>
          </cell>
          <cell r="M863">
            <v>0</v>
          </cell>
        </row>
        <row r="864">
          <cell r="B864" t="str">
            <v>Poland</v>
          </cell>
          <cell r="C864">
            <v>0</v>
          </cell>
          <cell r="D864">
            <v>0</v>
          </cell>
          <cell r="E864"/>
          <cell r="F864">
            <v>0</v>
          </cell>
          <cell r="G864">
            <v>0</v>
          </cell>
          <cell r="H864">
            <v>0</v>
          </cell>
          <cell r="I864">
            <v>0</v>
          </cell>
          <cell r="J864" t="b">
            <v>0</v>
          </cell>
          <cell r="K864" t="e">
            <v>#REF!</v>
          </cell>
          <cell r="L864">
            <v>0</v>
          </cell>
          <cell r="M864">
            <v>0</v>
          </cell>
        </row>
        <row r="865">
          <cell r="B865" t="str">
            <v>Poland</v>
          </cell>
          <cell r="C865">
            <v>0</v>
          </cell>
          <cell r="D865">
            <v>0</v>
          </cell>
          <cell r="E865"/>
          <cell r="F865">
            <v>0</v>
          </cell>
          <cell r="G865">
            <v>0</v>
          </cell>
          <cell r="H865">
            <v>0</v>
          </cell>
          <cell r="I865">
            <v>0</v>
          </cell>
          <cell r="J865" t="b">
            <v>0</v>
          </cell>
          <cell r="K865" t="e">
            <v>#REF!</v>
          </cell>
          <cell r="L865">
            <v>0</v>
          </cell>
          <cell r="M865">
            <v>0</v>
          </cell>
        </row>
        <row r="866">
          <cell r="B866" t="str">
            <v>Poland</v>
          </cell>
          <cell r="C866">
            <v>0</v>
          </cell>
          <cell r="D866">
            <v>0</v>
          </cell>
          <cell r="E866"/>
          <cell r="F866">
            <v>0</v>
          </cell>
          <cell r="G866">
            <v>0</v>
          </cell>
          <cell r="H866">
            <v>0</v>
          </cell>
          <cell r="I866">
            <v>0</v>
          </cell>
          <cell r="J866" t="b">
            <v>0</v>
          </cell>
          <cell r="K866" t="e">
            <v>#REF!</v>
          </cell>
          <cell r="L866">
            <v>0</v>
          </cell>
          <cell r="M866">
            <v>0</v>
          </cell>
        </row>
        <row r="867">
          <cell r="B867" t="str">
            <v>Poland</v>
          </cell>
          <cell r="C867">
            <v>0</v>
          </cell>
          <cell r="D867">
            <v>0</v>
          </cell>
          <cell r="E867"/>
          <cell r="F867">
            <v>0</v>
          </cell>
          <cell r="G867">
            <v>0</v>
          </cell>
          <cell r="H867">
            <v>0</v>
          </cell>
          <cell r="I867">
            <v>0</v>
          </cell>
          <cell r="J867" t="b">
            <v>0</v>
          </cell>
          <cell r="K867" t="e">
            <v>#REF!</v>
          </cell>
          <cell r="L867">
            <v>0</v>
          </cell>
          <cell r="M867">
            <v>0</v>
          </cell>
        </row>
        <row r="868">
          <cell r="B868" t="str">
            <v>Poland</v>
          </cell>
          <cell r="C868">
            <v>0</v>
          </cell>
          <cell r="D868">
            <v>0</v>
          </cell>
          <cell r="E868"/>
          <cell r="F868">
            <v>0</v>
          </cell>
          <cell r="G868">
            <v>0</v>
          </cell>
          <cell r="H868">
            <v>0</v>
          </cell>
          <cell r="I868">
            <v>0</v>
          </cell>
          <cell r="J868" t="b">
            <v>0</v>
          </cell>
          <cell r="K868" t="e">
            <v>#REF!</v>
          </cell>
          <cell r="L868">
            <v>0</v>
          </cell>
          <cell r="M868">
            <v>0</v>
          </cell>
        </row>
        <row r="869">
          <cell r="B869" t="str">
            <v>Poland</v>
          </cell>
          <cell r="C869">
            <v>0</v>
          </cell>
          <cell r="D869">
            <v>0</v>
          </cell>
          <cell r="E869"/>
          <cell r="F869">
            <v>0</v>
          </cell>
          <cell r="G869">
            <v>0</v>
          </cell>
          <cell r="H869">
            <v>0</v>
          </cell>
          <cell r="I869">
            <v>0</v>
          </cell>
          <cell r="J869" t="b">
            <v>0</v>
          </cell>
          <cell r="K869" t="e">
            <v>#REF!</v>
          </cell>
          <cell r="L869">
            <v>0</v>
          </cell>
          <cell r="M869">
            <v>0</v>
          </cell>
        </row>
        <row r="870">
          <cell r="B870" t="str">
            <v>Poland</v>
          </cell>
          <cell r="C870">
            <v>0</v>
          </cell>
          <cell r="D870">
            <v>0</v>
          </cell>
          <cell r="E870"/>
          <cell r="F870">
            <v>0</v>
          </cell>
          <cell r="G870">
            <v>0</v>
          </cell>
          <cell r="H870">
            <v>0</v>
          </cell>
          <cell r="I870">
            <v>0</v>
          </cell>
          <cell r="J870" t="b">
            <v>0</v>
          </cell>
          <cell r="K870" t="e">
            <v>#REF!</v>
          </cell>
          <cell r="L870">
            <v>0</v>
          </cell>
          <cell r="M870">
            <v>0</v>
          </cell>
        </row>
        <row r="871">
          <cell r="B871" t="str">
            <v>Poland</v>
          </cell>
          <cell r="C871">
            <v>0</v>
          </cell>
          <cell r="D871">
            <v>0</v>
          </cell>
          <cell r="E871"/>
          <cell r="F871">
            <v>0</v>
          </cell>
          <cell r="G871">
            <v>0</v>
          </cell>
          <cell r="H871">
            <v>0</v>
          </cell>
          <cell r="I871">
            <v>0</v>
          </cell>
          <cell r="J871" t="b">
            <v>0</v>
          </cell>
          <cell r="K871" t="e">
            <v>#REF!</v>
          </cell>
          <cell r="L871">
            <v>0</v>
          </cell>
          <cell r="M871">
            <v>0</v>
          </cell>
        </row>
        <row r="872">
          <cell r="B872" t="str">
            <v>Poland</v>
          </cell>
          <cell r="C872">
            <v>0</v>
          </cell>
          <cell r="D872">
            <v>0</v>
          </cell>
          <cell r="E872"/>
          <cell r="F872">
            <v>0</v>
          </cell>
          <cell r="G872">
            <v>0</v>
          </cell>
          <cell r="H872">
            <v>0</v>
          </cell>
          <cell r="I872">
            <v>0</v>
          </cell>
          <cell r="J872" t="b">
            <v>0</v>
          </cell>
          <cell r="K872" t="e">
            <v>#REF!</v>
          </cell>
          <cell r="L872">
            <v>0</v>
          </cell>
          <cell r="M872">
            <v>0</v>
          </cell>
        </row>
        <row r="873">
          <cell r="B873" t="str">
            <v>Poland</v>
          </cell>
          <cell r="C873">
            <v>0</v>
          </cell>
          <cell r="D873">
            <v>0</v>
          </cell>
          <cell r="E873"/>
          <cell r="F873">
            <v>0</v>
          </cell>
          <cell r="G873">
            <v>0</v>
          </cell>
          <cell r="H873">
            <v>0</v>
          </cell>
          <cell r="I873">
            <v>0</v>
          </cell>
          <cell r="J873" t="b">
            <v>0</v>
          </cell>
          <cell r="K873" t="e">
            <v>#REF!</v>
          </cell>
          <cell r="L873">
            <v>0</v>
          </cell>
          <cell r="M873">
            <v>0</v>
          </cell>
        </row>
        <row r="874">
          <cell r="B874" t="str">
            <v>Poland</v>
          </cell>
          <cell r="C874">
            <v>0</v>
          </cell>
          <cell r="D874">
            <v>0</v>
          </cell>
          <cell r="E874"/>
          <cell r="F874">
            <v>0</v>
          </cell>
          <cell r="G874">
            <v>0</v>
          </cell>
          <cell r="H874">
            <v>0</v>
          </cell>
          <cell r="I874">
            <v>0</v>
          </cell>
          <cell r="J874" t="b">
            <v>0</v>
          </cell>
          <cell r="K874" t="e">
            <v>#REF!</v>
          </cell>
          <cell r="L874">
            <v>0</v>
          </cell>
          <cell r="M874">
            <v>0</v>
          </cell>
        </row>
        <row r="875">
          <cell r="B875" t="str">
            <v>Poland</v>
          </cell>
          <cell r="C875">
            <v>0</v>
          </cell>
          <cell r="D875">
            <v>0</v>
          </cell>
          <cell r="E875"/>
          <cell r="F875">
            <v>0</v>
          </cell>
          <cell r="G875">
            <v>0</v>
          </cell>
          <cell r="H875">
            <v>0</v>
          </cell>
          <cell r="I875">
            <v>0</v>
          </cell>
          <cell r="J875" t="b">
            <v>0</v>
          </cell>
          <cell r="K875" t="e">
            <v>#REF!</v>
          </cell>
          <cell r="L875">
            <v>0</v>
          </cell>
          <cell r="M875">
            <v>0</v>
          </cell>
        </row>
        <row r="876">
          <cell r="B876" t="str">
            <v>Poland</v>
          </cell>
          <cell r="C876">
            <v>0</v>
          </cell>
          <cell r="D876">
            <v>0</v>
          </cell>
          <cell r="E876"/>
          <cell r="F876">
            <v>0</v>
          </cell>
          <cell r="G876">
            <v>0</v>
          </cell>
          <cell r="H876">
            <v>0</v>
          </cell>
          <cell r="I876">
            <v>0</v>
          </cell>
          <cell r="J876" t="b">
            <v>0</v>
          </cell>
          <cell r="K876" t="e">
            <v>#REF!</v>
          </cell>
          <cell r="L876">
            <v>0</v>
          </cell>
          <cell r="M876">
            <v>0</v>
          </cell>
        </row>
        <row r="877">
          <cell r="B877" t="str">
            <v>Poland</v>
          </cell>
          <cell r="C877">
            <v>0</v>
          </cell>
          <cell r="D877">
            <v>0</v>
          </cell>
          <cell r="E877"/>
          <cell r="F877">
            <v>0</v>
          </cell>
          <cell r="G877">
            <v>0</v>
          </cell>
          <cell r="H877">
            <v>0</v>
          </cell>
          <cell r="I877">
            <v>0</v>
          </cell>
          <cell r="J877" t="b">
            <v>0</v>
          </cell>
          <cell r="K877" t="e">
            <v>#REF!</v>
          </cell>
          <cell r="L877">
            <v>0</v>
          </cell>
          <cell r="M877">
            <v>0</v>
          </cell>
        </row>
        <row r="878">
          <cell r="B878" t="str">
            <v>Poland</v>
          </cell>
          <cell r="C878">
            <v>0</v>
          </cell>
          <cell r="D878">
            <v>0</v>
          </cell>
          <cell r="E878"/>
          <cell r="F878">
            <v>0</v>
          </cell>
          <cell r="G878">
            <v>0</v>
          </cell>
          <cell r="H878">
            <v>0</v>
          </cell>
          <cell r="I878">
            <v>0</v>
          </cell>
          <cell r="J878" t="b">
            <v>0</v>
          </cell>
          <cell r="K878" t="e">
            <v>#REF!</v>
          </cell>
          <cell r="L878">
            <v>0</v>
          </cell>
          <cell r="M878">
            <v>0</v>
          </cell>
        </row>
        <row r="879">
          <cell r="B879" t="str">
            <v>Poland</v>
          </cell>
          <cell r="C879">
            <v>0</v>
          </cell>
          <cell r="D879">
            <v>0</v>
          </cell>
          <cell r="E879"/>
          <cell r="F879">
            <v>0</v>
          </cell>
          <cell r="G879">
            <v>0</v>
          </cell>
          <cell r="H879">
            <v>0</v>
          </cell>
          <cell r="I879">
            <v>0</v>
          </cell>
          <cell r="J879" t="b">
            <v>0</v>
          </cell>
          <cell r="K879" t="e">
            <v>#REF!</v>
          </cell>
          <cell r="L879">
            <v>0</v>
          </cell>
          <cell r="M879">
            <v>0</v>
          </cell>
        </row>
        <row r="880">
          <cell r="B880" t="str">
            <v>Poland</v>
          </cell>
          <cell r="C880">
            <v>0</v>
          </cell>
          <cell r="D880">
            <v>0</v>
          </cell>
          <cell r="E880"/>
          <cell r="F880">
            <v>0</v>
          </cell>
          <cell r="G880">
            <v>0</v>
          </cell>
          <cell r="H880">
            <v>0</v>
          </cell>
          <cell r="I880">
            <v>0</v>
          </cell>
          <cell r="J880" t="b">
            <v>0</v>
          </cell>
          <cell r="K880" t="e">
            <v>#REF!</v>
          </cell>
          <cell r="L880">
            <v>0</v>
          </cell>
          <cell r="M880">
            <v>0</v>
          </cell>
        </row>
        <row r="881">
          <cell r="B881" t="str">
            <v>Poland</v>
          </cell>
          <cell r="C881">
            <v>0</v>
          </cell>
          <cell r="D881">
            <v>0</v>
          </cell>
          <cell r="E881"/>
          <cell r="F881">
            <v>0</v>
          </cell>
          <cell r="G881">
            <v>0</v>
          </cell>
          <cell r="H881">
            <v>0</v>
          </cell>
          <cell r="I881">
            <v>0</v>
          </cell>
          <cell r="J881" t="b">
            <v>0</v>
          </cell>
          <cell r="K881" t="e">
            <v>#REF!</v>
          </cell>
          <cell r="L881">
            <v>0</v>
          </cell>
          <cell r="M881">
            <v>0</v>
          </cell>
        </row>
        <row r="882">
          <cell r="B882" t="str">
            <v>Poland</v>
          </cell>
          <cell r="C882">
            <v>0</v>
          </cell>
          <cell r="D882">
            <v>0</v>
          </cell>
          <cell r="E882"/>
          <cell r="F882">
            <v>0</v>
          </cell>
          <cell r="G882">
            <v>0</v>
          </cell>
          <cell r="H882">
            <v>0</v>
          </cell>
          <cell r="I882">
            <v>0</v>
          </cell>
          <cell r="J882" t="b">
            <v>0</v>
          </cell>
          <cell r="K882" t="e">
            <v>#REF!</v>
          </cell>
          <cell r="L882">
            <v>0</v>
          </cell>
          <cell r="M882">
            <v>0</v>
          </cell>
        </row>
        <row r="883">
          <cell r="B883" t="str">
            <v>Poland</v>
          </cell>
          <cell r="C883">
            <v>0</v>
          </cell>
          <cell r="D883">
            <v>0</v>
          </cell>
          <cell r="E883"/>
          <cell r="F883">
            <v>0</v>
          </cell>
          <cell r="G883">
            <v>0</v>
          </cell>
          <cell r="H883">
            <v>0</v>
          </cell>
          <cell r="I883">
            <v>0</v>
          </cell>
          <cell r="J883" t="b">
            <v>0</v>
          </cell>
          <cell r="K883" t="e">
            <v>#REF!</v>
          </cell>
          <cell r="L883">
            <v>0</v>
          </cell>
          <cell r="M883">
            <v>0</v>
          </cell>
        </row>
        <row r="884">
          <cell r="B884" t="str">
            <v>Poland</v>
          </cell>
          <cell r="C884">
            <v>0</v>
          </cell>
          <cell r="D884">
            <v>0</v>
          </cell>
          <cell r="E884"/>
          <cell r="F884">
            <v>0</v>
          </cell>
          <cell r="G884">
            <v>0</v>
          </cell>
          <cell r="H884">
            <v>0</v>
          </cell>
          <cell r="I884">
            <v>0</v>
          </cell>
          <cell r="J884" t="b">
            <v>0</v>
          </cell>
          <cell r="K884" t="e">
            <v>#REF!</v>
          </cell>
          <cell r="L884">
            <v>0</v>
          </cell>
          <cell r="M884">
            <v>0</v>
          </cell>
        </row>
        <row r="885">
          <cell r="B885" t="str">
            <v>Poland</v>
          </cell>
          <cell r="C885">
            <v>0</v>
          </cell>
          <cell r="D885">
            <v>0</v>
          </cell>
          <cell r="E885"/>
          <cell r="F885">
            <v>0</v>
          </cell>
          <cell r="G885">
            <v>0</v>
          </cell>
          <cell r="H885">
            <v>0</v>
          </cell>
          <cell r="I885">
            <v>0</v>
          </cell>
          <cell r="J885" t="b">
            <v>0</v>
          </cell>
          <cell r="K885" t="e">
            <v>#REF!</v>
          </cell>
          <cell r="L885">
            <v>0</v>
          </cell>
          <cell r="M885">
            <v>0</v>
          </cell>
        </row>
        <row r="886">
          <cell r="B886" t="str">
            <v>Poland</v>
          </cell>
          <cell r="C886">
            <v>0</v>
          </cell>
          <cell r="D886">
            <v>0</v>
          </cell>
          <cell r="E886"/>
          <cell r="F886">
            <v>0</v>
          </cell>
          <cell r="G886">
            <v>0</v>
          </cell>
          <cell r="H886">
            <v>0</v>
          </cell>
          <cell r="I886">
            <v>0</v>
          </cell>
          <cell r="J886" t="b">
            <v>0</v>
          </cell>
          <cell r="K886" t="e">
            <v>#REF!</v>
          </cell>
          <cell r="L886">
            <v>0</v>
          </cell>
          <cell r="M886">
            <v>0</v>
          </cell>
        </row>
        <row r="887">
          <cell r="B887" t="str">
            <v>Poland</v>
          </cell>
          <cell r="C887">
            <v>0</v>
          </cell>
          <cell r="D887">
            <v>0</v>
          </cell>
          <cell r="E887"/>
          <cell r="F887">
            <v>0</v>
          </cell>
          <cell r="G887">
            <v>0</v>
          </cell>
          <cell r="H887">
            <v>0</v>
          </cell>
          <cell r="I887">
            <v>0</v>
          </cell>
          <cell r="J887" t="b">
            <v>0</v>
          </cell>
          <cell r="K887" t="e">
            <v>#REF!</v>
          </cell>
          <cell r="L887">
            <v>0</v>
          </cell>
          <cell r="M887">
            <v>0</v>
          </cell>
        </row>
        <row r="888">
          <cell r="B888" t="str">
            <v>Poland</v>
          </cell>
          <cell r="C888">
            <v>0</v>
          </cell>
          <cell r="D888">
            <v>0</v>
          </cell>
          <cell r="E888"/>
          <cell r="F888">
            <v>0</v>
          </cell>
          <cell r="G888">
            <v>0</v>
          </cell>
          <cell r="H888">
            <v>0</v>
          </cell>
          <cell r="I888">
            <v>0</v>
          </cell>
          <cell r="J888" t="b">
            <v>0</v>
          </cell>
          <cell r="K888" t="e">
            <v>#REF!</v>
          </cell>
          <cell r="L888">
            <v>0</v>
          </cell>
          <cell r="M888">
            <v>0</v>
          </cell>
        </row>
        <row r="889">
          <cell r="B889" t="str">
            <v>Poland</v>
          </cell>
          <cell r="C889">
            <v>0</v>
          </cell>
          <cell r="D889">
            <v>0</v>
          </cell>
          <cell r="E889"/>
          <cell r="F889">
            <v>0</v>
          </cell>
          <cell r="G889">
            <v>0</v>
          </cell>
          <cell r="H889">
            <v>0</v>
          </cell>
          <cell r="I889">
            <v>0</v>
          </cell>
          <cell r="J889" t="b">
            <v>0</v>
          </cell>
          <cell r="K889" t="e">
            <v>#REF!</v>
          </cell>
          <cell r="L889">
            <v>0</v>
          </cell>
          <cell r="M889">
            <v>0</v>
          </cell>
        </row>
        <row r="890">
          <cell r="B890" t="str">
            <v>Poland</v>
          </cell>
          <cell r="C890">
            <v>0</v>
          </cell>
          <cell r="D890">
            <v>0</v>
          </cell>
          <cell r="E890"/>
          <cell r="F890">
            <v>0</v>
          </cell>
          <cell r="G890">
            <v>0</v>
          </cell>
          <cell r="H890">
            <v>0</v>
          </cell>
          <cell r="I890">
            <v>0</v>
          </cell>
          <cell r="J890" t="b">
            <v>0</v>
          </cell>
          <cell r="K890" t="e">
            <v>#REF!</v>
          </cell>
          <cell r="L890">
            <v>0</v>
          </cell>
          <cell r="M890">
            <v>0</v>
          </cell>
        </row>
        <row r="891">
          <cell r="B891" t="str">
            <v>Poland</v>
          </cell>
          <cell r="C891">
            <v>0</v>
          </cell>
          <cell r="D891">
            <v>0</v>
          </cell>
          <cell r="E891"/>
          <cell r="F891">
            <v>0</v>
          </cell>
          <cell r="G891">
            <v>0</v>
          </cell>
          <cell r="H891">
            <v>0</v>
          </cell>
          <cell r="I891">
            <v>0</v>
          </cell>
          <cell r="J891" t="b">
            <v>0</v>
          </cell>
          <cell r="K891" t="e">
            <v>#REF!</v>
          </cell>
          <cell r="L891">
            <v>0</v>
          </cell>
          <cell r="M891">
            <v>0</v>
          </cell>
        </row>
        <row r="892">
          <cell r="B892" t="str">
            <v>Poland</v>
          </cell>
          <cell r="C892">
            <v>0</v>
          </cell>
          <cell r="D892">
            <v>0</v>
          </cell>
          <cell r="E892"/>
          <cell r="F892">
            <v>0</v>
          </cell>
          <cell r="G892">
            <v>0</v>
          </cell>
          <cell r="H892">
            <v>0</v>
          </cell>
          <cell r="I892">
            <v>0</v>
          </cell>
          <cell r="J892" t="b">
            <v>0</v>
          </cell>
          <cell r="K892" t="e">
            <v>#REF!</v>
          </cell>
          <cell r="L892">
            <v>0</v>
          </cell>
          <cell r="M892">
            <v>0</v>
          </cell>
        </row>
        <row r="893">
          <cell r="B893" t="str">
            <v>Poland</v>
          </cell>
          <cell r="C893">
            <v>0</v>
          </cell>
          <cell r="D893">
            <v>0</v>
          </cell>
          <cell r="E893"/>
          <cell r="F893">
            <v>0</v>
          </cell>
          <cell r="G893">
            <v>0</v>
          </cell>
          <cell r="H893">
            <v>0</v>
          </cell>
          <cell r="I893">
            <v>0</v>
          </cell>
          <cell r="J893" t="b">
            <v>0</v>
          </cell>
          <cell r="K893" t="e">
            <v>#REF!</v>
          </cell>
          <cell r="L893">
            <v>0</v>
          </cell>
          <cell r="M893">
            <v>0</v>
          </cell>
        </row>
        <row r="894">
          <cell r="B894" t="str">
            <v>Slovakia</v>
          </cell>
          <cell r="C894">
            <v>0</v>
          </cell>
          <cell r="D894">
            <v>0</v>
          </cell>
          <cell r="E894"/>
          <cell r="F894">
            <v>0</v>
          </cell>
          <cell r="G894">
            <v>0</v>
          </cell>
          <cell r="H894">
            <v>0</v>
          </cell>
          <cell r="I894">
            <v>0</v>
          </cell>
          <cell r="J894" t="b">
            <v>0</v>
          </cell>
          <cell r="K894" t="e">
            <v>#REF!</v>
          </cell>
          <cell r="L894">
            <v>0</v>
          </cell>
          <cell r="M894">
            <v>0</v>
          </cell>
        </row>
        <row r="895">
          <cell r="B895" t="str">
            <v>Slovakia</v>
          </cell>
          <cell r="C895">
            <v>0</v>
          </cell>
          <cell r="D895">
            <v>0</v>
          </cell>
          <cell r="E895"/>
          <cell r="F895">
            <v>0</v>
          </cell>
          <cell r="G895">
            <v>0</v>
          </cell>
          <cell r="H895">
            <v>0</v>
          </cell>
          <cell r="I895">
            <v>0</v>
          </cell>
          <cell r="J895" t="b">
            <v>0</v>
          </cell>
          <cell r="K895" t="e">
            <v>#REF!</v>
          </cell>
          <cell r="L895">
            <v>0</v>
          </cell>
          <cell r="M895">
            <v>0</v>
          </cell>
        </row>
        <row r="896">
          <cell r="B896" t="str">
            <v>Slovakia</v>
          </cell>
          <cell r="C896">
            <v>0</v>
          </cell>
          <cell r="D896">
            <v>0</v>
          </cell>
          <cell r="E896"/>
          <cell r="F896">
            <v>0</v>
          </cell>
          <cell r="G896">
            <v>0</v>
          </cell>
          <cell r="H896">
            <v>0</v>
          </cell>
          <cell r="I896">
            <v>0</v>
          </cell>
          <cell r="J896" t="b">
            <v>0</v>
          </cell>
          <cell r="K896" t="e">
            <v>#REF!</v>
          </cell>
          <cell r="L896">
            <v>0</v>
          </cell>
          <cell r="M896">
            <v>0</v>
          </cell>
        </row>
        <row r="897">
          <cell r="B897" t="str">
            <v>Spain</v>
          </cell>
          <cell r="C897">
            <v>0</v>
          </cell>
          <cell r="D897">
            <v>0</v>
          </cell>
          <cell r="E897"/>
          <cell r="F897">
            <v>0</v>
          </cell>
          <cell r="G897">
            <v>0</v>
          </cell>
          <cell r="H897">
            <v>0</v>
          </cell>
          <cell r="I897">
            <v>0</v>
          </cell>
          <cell r="J897" t="b">
            <v>0</v>
          </cell>
          <cell r="K897" t="e">
            <v>#REF!</v>
          </cell>
          <cell r="L897">
            <v>0</v>
          </cell>
          <cell r="M897">
            <v>0</v>
          </cell>
        </row>
        <row r="898">
          <cell r="B898" t="str">
            <v>Spain</v>
          </cell>
          <cell r="C898">
            <v>0</v>
          </cell>
          <cell r="D898">
            <v>0</v>
          </cell>
          <cell r="E898"/>
          <cell r="F898">
            <v>0</v>
          </cell>
          <cell r="G898">
            <v>0</v>
          </cell>
          <cell r="H898">
            <v>0</v>
          </cell>
          <cell r="I898">
            <v>0</v>
          </cell>
          <cell r="J898" t="b">
            <v>0</v>
          </cell>
          <cell r="K898" t="e">
            <v>#REF!</v>
          </cell>
          <cell r="L898">
            <v>0</v>
          </cell>
          <cell r="M898">
            <v>0</v>
          </cell>
        </row>
        <row r="899">
          <cell r="B899" t="str">
            <v>Spain</v>
          </cell>
          <cell r="C899">
            <v>0</v>
          </cell>
          <cell r="D899">
            <v>0</v>
          </cell>
          <cell r="E899"/>
          <cell r="F899">
            <v>0</v>
          </cell>
          <cell r="G899">
            <v>0</v>
          </cell>
          <cell r="H899">
            <v>0</v>
          </cell>
          <cell r="I899">
            <v>0</v>
          </cell>
          <cell r="J899" t="b">
            <v>0</v>
          </cell>
          <cell r="K899" t="e">
            <v>#REF!</v>
          </cell>
          <cell r="L899">
            <v>0</v>
          </cell>
          <cell r="M899">
            <v>0</v>
          </cell>
        </row>
        <row r="900">
          <cell r="B900" t="str">
            <v>Spain</v>
          </cell>
          <cell r="C900">
            <v>0</v>
          </cell>
          <cell r="D900">
            <v>0</v>
          </cell>
          <cell r="E900"/>
          <cell r="F900">
            <v>0</v>
          </cell>
          <cell r="G900">
            <v>0</v>
          </cell>
          <cell r="H900">
            <v>0</v>
          </cell>
          <cell r="I900">
            <v>0</v>
          </cell>
          <cell r="J900" t="b">
            <v>0</v>
          </cell>
          <cell r="K900" t="e">
            <v>#REF!</v>
          </cell>
          <cell r="L900">
            <v>0</v>
          </cell>
          <cell r="M900">
            <v>0</v>
          </cell>
        </row>
        <row r="901">
          <cell r="B901" t="str">
            <v>United Kingdom</v>
          </cell>
          <cell r="C901">
            <v>0</v>
          </cell>
          <cell r="D901">
            <v>0</v>
          </cell>
          <cell r="E901"/>
          <cell r="F901">
            <v>0</v>
          </cell>
          <cell r="G901">
            <v>0</v>
          </cell>
          <cell r="H901">
            <v>0</v>
          </cell>
          <cell r="I901">
            <v>0</v>
          </cell>
          <cell r="J901" t="b">
            <v>0</v>
          </cell>
          <cell r="K901" t="e">
            <v>#REF!</v>
          </cell>
          <cell r="L901">
            <v>0</v>
          </cell>
          <cell r="M901">
            <v>0</v>
          </cell>
        </row>
        <row r="902">
          <cell r="B902" t="str">
            <v>United Kingdom</v>
          </cell>
          <cell r="C902">
            <v>0</v>
          </cell>
          <cell r="D902">
            <v>0</v>
          </cell>
          <cell r="E902"/>
          <cell r="F902">
            <v>0</v>
          </cell>
          <cell r="G902">
            <v>0</v>
          </cell>
          <cell r="H902">
            <v>0</v>
          </cell>
          <cell r="I902">
            <v>0</v>
          </cell>
          <cell r="J902" t="b">
            <v>0</v>
          </cell>
          <cell r="K902" t="e">
            <v>#REF!</v>
          </cell>
          <cell r="L902">
            <v>0</v>
          </cell>
          <cell r="M902">
            <v>0</v>
          </cell>
        </row>
        <row r="903">
          <cell r="B903" t="str">
            <v>United Kingdom</v>
          </cell>
          <cell r="C903">
            <v>0</v>
          </cell>
          <cell r="D903">
            <v>0</v>
          </cell>
          <cell r="E903"/>
          <cell r="F903">
            <v>0</v>
          </cell>
          <cell r="G903">
            <v>0</v>
          </cell>
          <cell r="H903">
            <v>0</v>
          </cell>
          <cell r="I903">
            <v>0</v>
          </cell>
          <cell r="J903" t="b">
            <v>0</v>
          </cell>
          <cell r="K903" t="e">
            <v>#REF!</v>
          </cell>
          <cell r="L903">
            <v>0</v>
          </cell>
          <cell r="M903">
            <v>0</v>
          </cell>
        </row>
        <row r="904">
          <cell r="B904" t="str">
            <v>United Kingdom</v>
          </cell>
          <cell r="C904">
            <v>0</v>
          </cell>
          <cell r="D904">
            <v>0</v>
          </cell>
          <cell r="E904"/>
          <cell r="F904">
            <v>0</v>
          </cell>
          <cell r="G904">
            <v>0</v>
          </cell>
          <cell r="H904">
            <v>0</v>
          </cell>
          <cell r="I904">
            <v>0</v>
          </cell>
          <cell r="J904" t="b">
            <v>0</v>
          </cell>
          <cell r="K904" t="e">
            <v>#REF!</v>
          </cell>
          <cell r="L904">
            <v>0</v>
          </cell>
          <cell r="M904">
            <v>0</v>
          </cell>
        </row>
        <row r="905">
          <cell r="B905" t="str">
            <v>United Kingdom</v>
          </cell>
          <cell r="C905">
            <v>0</v>
          </cell>
          <cell r="D905">
            <v>0</v>
          </cell>
          <cell r="E905"/>
          <cell r="F905">
            <v>0</v>
          </cell>
          <cell r="G905">
            <v>0</v>
          </cell>
          <cell r="H905">
            <v>0</v>
          </cell>
          <cell r="I905">
            <v>0</v>
          </cell>
          <cell r="J905" t="b">
            <v>0</v>
          </cell>
          <cell r="K905" t="e">
            <v>#REF!</v>
          </cell>
          <cell r="L905">
            <v>0</v>
          </cell>
          <cell r="M905">
            <v>0</v>
          </cell>
        </row>
        <row r="906">
          <cell r="B906" t="str">
            <v>United Kingdom</v>
          </cell>
          <cell r="C906">
            <v>0</v>
          </cell>
          <cell r="D906">
            <v>0</v>
          </cell>
          <cell r="E906"/>
          <cell r="F906">
            <v>0</v>
          </cell>
          <cell r="G906">
            <v>0</v>
          </cell>
          <cell r="H906">
            <v>0</v>
          </cell>
          <cell r="I906">
            <v>0</v>
          </cell>
          <cell r="J906" t="b">
            <v>0</v>
          </cell>
          <cell r="K906" t="e">
            <v>#REF!</v>
          </cell>
          <cell r="L906">
            <v>0</v>
          </cell>
          <cell r="M906">
            <v>0</v>
          </cell>
        </row>
        <row r="907">
          <cell r="B907" t="str">
            <v>United Kingdom</v>
          </cell>
          <cell r="C907">
            <v>0</v>
          </cell>
          <cell r="D907">
            <v>0</v>
          </cell>
          <cell r="E907"/>
          <cell r="F907">
            <v>0</v>
          </cell>
          <cell r="G907">
            <v>0</v>
          </cell>
          <cell r="H907">
            <v>0</v>
          </cell>
          <cell r="I907">
            <v>0</v>
          </cell>
          <cell r="J907" t="b">
            <v>0</v>
          </cell>
          <cell r="K907" t="e">
            <v>#REF!</v>
          </cell>
          <cell r="L907">
            <v>0</v>
          </cell>
          <cell r="M907">
            <v>0</v>
          </cell>
        </row>
        <row r="908">
          <cell r="B908" t="str">
            <v>United Kingdom</v>
          </cell>
          <cell r="C908">
            <v>0</v>
          </cell>
          <cell r="D908">
            <v>0</v>
          </cell>
          <cell r="E908"/>
          <cell r="F908">
            <v>0</v>
          </cell>
          <cell r="G908">
            <v>0</v>
          </cell>
          <cell r="H908">
            <v>0</v>
          </cell>
          <cell r="I908">
            <v>0</v>
          </cell>
          <cell r="J908" t="b">
            <v>0</v>
          </cell>
          <cell r="K908" t="e">
            <v>#REF!</v>
          </cell>
          <cell r="L908">
            <v>0</v>
          </cell>
          <cell r="M908">
            <v>0</v>
          </cell>
        </row>
        <row r="909">
          <cell r="B909" t="str">
            <v>United Kingdom</v>
          </cell>
          <cell r="C909">
            <v>0</v>
          </cell>
          <cell r="D909">
            <v>0</v>
          </cell>
          <cell r="E909"/>
          <cell r="F909">
            <v>0</v>
          </cell>
          <cell r="G909">
            <v>0</v>
          </cell>
          <cell r="H909">
            <v>0</v>
          </cell>
          <cell r="I909">
            <v>0</v>
          </cell>
          <cell r="J909" t="b">
            <v>0</v>
          </cell>
          <cell r="K909" t="e">
            <v>#REF!</v>
          </cell>
          <cell r="L909">
            <v>0</v>
          </cell>
          <cell r="M909">
            <v>0</v>
          </cell>
        </row>
        <row r="910">
          <cell r="B910" t="str">
            <v>United Kingdom</v>
          </cell>
          <cell r="C910">
            <v>0</v>
          </cell>
          <cell r="D910">
            <v>0</v>
          </cell>
          <cell r="E910"/>
          <cell r="F910">
            <v>0</v>
          </cell>
          <cell r="G910">
            <v>0</v>
          </cell>
          <cell r="H910">
            <v>0</v>
          </cell>
          <cell r="I910">
            <v>0</v>
          </cell>
          <cell r="J910" t="b">
            <v>0</v>
          </cell>
          <cell r="K910" t="e">
            <v>#REF!</v>
          </cell>
          <cell r="L910">
            <v>0</v>
          </cell>
          <cell r="M910">
            <v>0</v>
          </cell>
        </row>
        <row r="911">
          <cell r="B911" t="str">
            <v>United Kingdom</v>
          </cell>
          <cell r="C911">
            <v>0</v>
          </cell>
          <cell r="D911">
            <v>0</v>
          </cell>
          <cell r="E911"/>
          <cell r="F911">
            <v>0</v>
          </cell>
          <cell r="G911">
            <v>0</v>
          </cell>
          <cell r="H911">
            <v>0</v>
          </cell>
          <cell r="I911">
            <v>0</v>
          </cell>
          <cell r="J911" t="b">
            <v>0</v>
          </cell>
          <cell r="K911" t="e">
            <v>#REF!</v>
          </cell>
          <cell r="L911">
            <v>0</v>
          </cell>
          <cell r="M911">
            <v>0</v>
          </cell>
        </row>
        <row r="912">
          <cell r="B912" t="str">
            <v>United Kingdom</v>
          </cell>
          <cell r="C912">
            <v>0</v>
          </cell>
          <cell r="D912">
            <v>0</v>
          </cell>
          <cell r="E912"/>
          <cell r="F912">
            <v>0</v>
          </cell>
          <cell r="G912">
            <v>0</v>
          </cell>
          <cell r="H912">
            <v>0</v>
          </cell>
          <cell r="I912">
            <v>0</v>
          </cell>
          <cell r="J912" t="b">
            <v>0</v>
          </cell>
          <cell r="K912" t="e">
            <v>#REF!</v>
          </cell>
          <cell r="L912">
            <v>0</v>
          </cell>
          <cell r="M912">
            <v>0</v>
          </cell>
        </row>
        <row r="913">
          <cell r="B913" t="str">
            <v>United Kingdom</v>
          </cell>
          <cell r="C913">
            <v>0</v>
          </cell>
          <cell r="D913">
            <v>0</v>
          </cell>
          <cell r="E913"/>
          <cell r="F913">
            <v>0</v>
          </cell>
          <cell r="G913">
            <v>0</v>
          </cell>
          <cell r="H913">
            <v>0</v>
          </cell>
          <cell r="I913">
            <v>0</v>
          </cell>
          <cell r="J913" t="b">
            <v>0</v>
          </cell>
          <cell r="K913" t="e">
            <v>#REF!</v>
          </cell>
          <cell r="L913">
            <v>0</v>
          </cell>
          <cell r="M913">
            <v>0</v>
          </cell>
        </row>
        <row r="914">
          <cell r="B914" t="str">
            <v>United Kingdom</v>
          </cell>
          <cell r="C914">
            <v>0</v>
          </cell>
          <cell r="D914">
            <v>0</v>
          </cell>
          <cell r="E914"/>
          <cell r="F914">
            <v>0</v>
          </cell>
          <cell r="G914">
            <v>0</v>
          </cell>
          <cell r="H914">
            <v>0</v>
          </cell>
          <cell r="I914">
            <v>0</v>
          </cell>
          <cell r="J914" t="b">
            <v>0</v>
          </cell>
          <cell r="K914" t="e">
            <v>#REF!</v>
          </cell>
          <cell r="L914">
            <v>0</v>
          </cell>
          <cell r="M914">
            <v>0</v>
          </cell>
        </row>
        <row r="915">
          <cell r="B915" t="str">
            <v>United Kingdom</v>
          </cell>
          <cell r="C915">
            <v>0</v>
          </cell>
          <cell r="D915">
            <v>0</v>
          </cell>
          <cell r="E915"/>
          <cell r="F915">
            <v>0</v>
          </cell>
          <cell r="G915">
            <v>0</v>
          </cell>
          <cell r="H915">
            <v>0</v>
          </cell>
          <cell r="I915">
            <v>0</v>
          </cell>
          <cell r="J915" t="b">
            <v>0</v>
          </cell>
          <cell r="K915" t="e">
            <v>#REF!</v>
          </cell>
          <cell r="L915">
            <v>0</v>
          </cell>
          <cell r="M915">
            <v>0</v>
          </cell>
        </row>
        <row r="916">
          <cell r="B916" t="str">
            <v>United Kingdom</v>
          </cell>
          <cell r="C916">
            <v>0</v>
          </cell>
          <cell r="D916">
            <v>0</v>
          </cell>
          <cell r="E916"/>
          <cell r="F916">
            <v>0</v>
          </cell>
          <cell r="G916">
            <v>0</v>
          </cell>
          <cell r="H916">
            <v>0</v>
          </cell>
          <cell r="I916">
            <v>0</v>
          </cell>
          <cell r="J916" t="b">
            <v>0</v>
          </cell>
          <cell r="K916" t="e">
            <v>#REF!</v>
          </cell>
          <cell r="L916">
            <v>0</v>
          </cell>
          <cell r="M916">
            <v>0</v>
          </cell>
        </row>
        <row r="917">
          <cell r="B917" t="str">
            <v>United Kingdom</v>
          </cell>
          <cell r="C917">
            <v>0</v>
          </cell>
          <cell r="D917">
            <v>0</v>
          </cell>
          <cell r="E917"/>
          <cell r="F917">
            <v>0</v>
          </cell>
          <cell r="G917">
            <v>0</v>
          </cell>
          <cell r="H917">
            <v>0</v>
          </cell>
          <cell r="I917">
            <v>0</v>
          </cell>
          <cell r="J917" t="b">
            <v>0</v>
          </cell>
          <cell r="K917" t="e">
            <v>#REF!</v>
          </cell>
          <cell r="L917">
            <v>0</v>
          </cell>
          <cell r="M917">
            <v>0</v>
          </cell>
        </row>
        <row r="918">
          <cell r="B918" t="str">
            <v>United Kingdom</v>
          </cell>
          <cell r="C918">
            <v>0</v>
          </cell>
          <cell r="D918">
            <v>0</v>
          </cell>
          <cell r="E918"/>
          <cell r="F918">
            <v>0</v>
          </cell>
          <cell r="G918">
            <v>0</v>
          </cell>
          <cell r="H918">
            <v>0</v>
          </cell>
          <cell r="I918">
            <v>0</v>
          </cell>
          <cell r="J918" t="b">
            <v>0</v>
          </cell>
          <cell r="K918" t="e">
            <v>#REF!</v>
          </cell>
          <cell r="L918">
            <v>0</v>
          </cell>
          <cell r="M918">
            <v>0</v>
          </cell>
        </row>
        <row r="919">
          <cell r="B919" t="str">
            <v>United Kingdom</v>
          </cell>
          <cell r="C919">
            <v>0</v>
          </cell>
          <cell r="D919">
            <v>0</v>
          </cell>
          <cell r="E919"/>
          <cell r="F919">
            <v>0</v>
          </cell>
          <cell r="G919">
            <v>0</v>
          </cell>
          <cell r="H919">
            <v>0</v>
          </cell>
          <cell r="I919">
            <v>0</v>
          </cell>
          <cell r="J919" t="b">
            <v>0</v>
          </cell>
          <cell r="K919" t="e">
            <v>#REF!</v>
          </cell>
          <cell r="L919">
            <v>0</v>
          </cell>
          <cell r="M919">
            <v>0</v>
          </cell>
        </row>
        <row r="921">
          <cell r="B921" t="str">
            <v>Belgium</v>
          </cell>
          <cell r="C921">
            <v>0</v>
          </cell>
          <cell r="D921">
            <v>0</v>
          </cell>
          <cell r="E921"/>
          <cell r="F921">
            <v>0</v>
          </cell>
          <cell r="G921">
            <v>0</v>
          </cell>
          <cell r="H921">
            <v>0</v>
          </cell>
          <cell r="I921">
            <v>0</v>
          </cell>
          <cell r="J921" t="b">
            <v>0</v>
          </cell>
          <cell r="K921" t="e">
            <v>#REF!</v>
          </cell>
          <cell r="L921">
            <v>0</v>
          </cell>
          <cell r="M921">
            <v>0</v>
          </cell>
        </row>
        <row r="922">
          <cell r="B922" t="str">
            <v>Belgium</v>
          </cell>
          <cell r="C922">
            <v>0</v>
          </cell>
          <cell r="D922">
            <v>0</v>
          </cell>
          <cell r="E922"/>
          <cell r="F922">
            <v>0</v>
          </cell>
          <cell r="G922">
            <v>0</v>
          </cell>
          <cell r="H922">
            <v>0</v>
          </cell>
          <cell r="I922">
            <v>0</v>
          </cell>
          <cell r="J922" t="b">
            <v>0</v>
          </cell>
          <cell r="K922" t="e">
            <v>#REF!</v>
          </cell>
          <cell r="L922">
            <v>0</v>
          </cell>
          <cell r="M922">
            <v>0</v>
          </cell>
        </row>
        <row r="923">
          <cell r="B923" t="str">
            <v>Czech Republic</v>
          </cell>
          <cell r="C923">
            <v>0</v>
          </cell>
          <cell r="D923">
            <v>0</v>
          </cell>
          <cell r="E923"/>
          <cell r="F923">
            <v>0</v>
          </cell>
          <cell r="G923">
            <v>0</v>
          </cell>
          <cell r="H923">
            <v>0</v>
          </cell>
          <cell r="I923">
            <v>0</v>
          </cell>
          <cell r="J923" t="b">
            <v>0</v>
          </cell>
          <cell r="K923" t="e">
            <v>#REF!</v>
          </cell>
          <cell r="L923">
            <v>0</v>
          </cell>
          <cell r="M923">
            <v>0</v>
          </cell>
        </row>
        <row r="924">
          <cell r="B924" t="str">
            <v>Czech Republic</v>
          </cell>
          <cell r="C924">
            <v>0</v>
          </cell>
          <cell r="D924">
            <v>0</v>
          </cell>
          <cell r="E924"/>
          <cell r="F924">
            <v>0</v>
          </cell>
          <cell r="G924">
            <v>0</v>
          </cell>
          <cell r="H924">
            <v>0</v>
          </cell>
          <cell r="I924">
            <v>0</v>
          </cell>
          <cell r="J924" t="b">
            <v>0</v>
          </cell>
          <cell r="K924" t="e">
            <v>#REF!</v>
          </cell>
          <cell r="L924">
            <v>0</v>
          </cell>
          <cell r="M924">
            <v>0</v>
          </cell>
        </row>
        <row r="925">
          <cell r="B925" t="str">
            <v>France</v>
          </cell>
          <cell r="C925">
            <v>0</v>
          </cell>
          <cell r="D925">
            <v>0</v>
          </cell>
          <cell r="E925"/>
          <cell r="F925">
            <v>0</v>
          </cell>
          <cell r="G925">
            <v>0</v>
          </cell>
          <cell r="H925">
            <v>0</v>
          </cell>
          <cell r="I925">
            <v>0</v>
          </cell>
          <cell r="J925" t="b">
            <v>0</v>
          </cell>
          <cell r="K925" t="e">
            <v>#REF!</v>
          </cell>
          <cell r="L925">
            <v>0</v>
          </cell>
          <cell r="M925">
            <v>0</v>
          </cell>
        </row>
        <row r="926">
          <cell r="B926" t="str">
            <v>France</v>
          </cell>
          <cell r="C926">
            <v>0</v>
          </cell>
          <cell r="D926">
            <v>0</v>
          </cell>
          <cell r="E926"/>
          <cell r="F926">
            <v>0</v>
          </cell>
          <cell r="G926">
            <v>0</v>
          </cell>
          <cell r="H926">
            <v>0</v>
          </cell>
          <cell r="I926">
            <v>0</v>
          </cell>
          <cell r="J926" t="b">
            <v>0</v>
          </cell>
          <cell r="K926" t="e">
            <v>#REF!</v>
          </cell>
          <cell r="L926">
            <v>0</v>
          </cell>
          <cell r="M926">
            <v>0</v>
          </cell>
        </row>
        <row r="927">
          <cell r="B927" t="str">
            <v>France</v>
          </cell>
          <cell r="C927">
            <v>0</v>
          </cell>
          <cell r="D927">
            <v>0</v>
          </cell>
          <cell r="E927"/>
          <cell r="F927">
            <v>0</v>
          </cell>
          <cell r="G927">
            <v>0</v>
          </cell>
          <cell r="H927">
            <v>0</v>
          </cell>
          <cell r="I927">
            <v>0</v>
          </cell>
          <cell r="J927" t="b">
            <v>0</v>
          </cell>
          <cell r="K927" t="e">
            <v>#REF!</v>
          </cell>
          <cell r="L927">
            <v>0</v>
          </cell>
          <cell r="M927">
            <v>0</v>
          </cell>
        </row>
        <row r="928">
          <cell r="B928" t="str">
            <v>France</v>
          </cell>
          <cell r="C928">
            <v>0</v>
          </cell>
          <cell r="D928">
            <v>0</v>
          </cell>
          <cell r="E928"/>
          <cell r="F928">
            <v>0</v>
          </cell>
          <cell r="G928">
            <v>0</v>
          </cell>
          <cell r="H928">
            <v>0</v>
          </cell>
          <cell r="I928">
            <v>0</v>
          </cell>
          <cell r="J928" t="b">
            <v>0</v>
          </cell>
          <cell r="K928" t="e">
            <v>#REF!</v>
          </cell>
          <cell r="L928">
            <v>0</v>
          </cell>
          <cell r="M928">
            <v>0</v>
          </cell>
        </row>
        <row r="929">
          <cell r="B929" t="str">
            <v>France</v>
          </cell>
          <cell r="C929">
            <v>0</v>
          </cell>
          <cell r="D929">
            <v>0</v>
          </cell>
          <cell r="E929"/>
          <cell r="F929">
            <v>0</v>
          </cell>
          <cell r="G929">
            <v>0</v>
          </cell>
          <cell r="H929">
            <v>0</v>
          </cell>
          <cell r="I929">
            <v>0</v>
          </cell>
          <cell r="J929" t="b">
            <v>0</v>
          </cell>
          <cell r="K929" t="e">
            <v>#REF!</v>
          </cell>
          <cell r="L929">
            <v>0</v>
          </cell>
          <cell r="M929">
            <v>0</v>
          </cell>
        </row>
        <row r="930">
          <cell r="B930" t="str">
            <v>France</v>
          </cell>
          <cell r="C930">
            <v>0</v>
          </cell>
          <cell r="D930">
            <v>0</v>
          </cell>
          <cell r="E930"/>
          <cell r="F930">
            <v>0</v>
          </cell>
          <cell r="G930">
            <v>0</v>
          </cell>
          <cell r="H930">
            <v>0</v>
          </cell>
          <cell r="I930">
            <v>0</v>
          </cell>
          <cell r="J930" t="b">
            <v>0</v>
          </cell>
          <cell r="K930" t="e">
            <v>#REF!</v>
          </cell>
          <cell r="L930">
            <v>0</v>
          </cell>
          <cell r="M930">
            <v>0</v>
          </cell>
        </row>
        <row r="931">
          <cell r="B931" t="str">
            <v>Germany</v>
          </cell>
          <cell r="C931">
            <v>0</v>
          </cell>
          <cell r="D931">
            <v>0</v>
          </cell>
          <cell r="E931"/>
          <cell r="F931">
            <v>0</v>
          </cell>
          <cell r="G931">
            <v>0</v>
          </cell>
          <cell r="H931">
            <v>0</v>
          </cell>
          <cell r="I931">
            <v>0</v>
          </cell>
          <cell r="J931" t="b">
            <v>0</v>
          </cell>
          <cell r="K931" t="e">
            <v>#REF!</v>
          </cell>
          <cell r="L931">
            <v>0</v>
          </cell>
          <cell r="M931">
            <v>0</v>
          </cell>
        </row>
        <row r="932">
          <cell r="B932" t="str">
            <v>Germany</v>
          </cell>
          <cell r="C932">
            <v>0</v>
          </cell>
          <cell r="D932">
            <v>0</v>
          </cell>
          <cell r="E932"/>
          <cell r="F932">
            <v>0</v>
          </cell>
          <cell r="G932">
            <v>0</v>
          </cell>
          <cell r="H932">
            <v>0</v>
          </cell>
          <cell r="I932">
            <v>0</v>
          </cell>
          <cell r="J932" t="b">
            <v>0</v>
          </cell>
          <cell r="K932" t="e">
            <v>#REF!</v>
          </cell>
          <cell r="L932">
            <v>0</v>
          </cell>
          <cell r="M932">
            <v>0</v>
          </cell>
        </row>
        <row r="933">
          <cell r="B933" t="str">
            <v>Germany</v>
          </cell>
          <cell r="C933">
            <v>0</v>
          </cell>
          <cell r="D933">
            <v>0</v>
          </cell>
          <cell r="E933"/>
          <cell r="F933">
            <v>0</v>
          </cell>
          <cell r="G933">
            <v>0</v>
          </cell>
          <cell r="H933">
            <v>0</v>
          </cell>
          <cell r="I933">
            <v>0</v>
          </cell>
          <cell r="J933" t="b">
            <v>0</v>
          </cell>
          <cell r="K933" t="e">
            <v>#REF!</v>
          </cell>
          <cell r="L933">
            <v>0</v>
          </cell>
          <cell r="M933">
            <v>0</v>
          </cell>
        </row>
        <row r="934">
          <cell r="B934" t="str">
            <v>Germany</v>
          </cell>
          <cell r="C934">
            <v>0</v>
          </cell>
          <cell r="D934">
            <v>0</v>
          </cell>
          <cell r="E934"/>
          <cell r="F934">
            <v>0</v>
          </cell>
          <cell r="G934">
            <v>0</v>
          </cell>
          <cell r="H934">
            <v>0</v>
          </cell>
          <cell r="I934">
            <v>0</v>
          </cell>
          <cell r="J934" t="b">
            <v>0</v>
          </cell>
          <cell r="K934" t="e">
            <v>#REF!</v>
          </cell>
          <cell r="L934">
            <v>0</v>
          </cell>
          <cell r="M934">
            <v>0</v>
          </cell>
        </row>
        <row r="935">
          <cell r="B935" t="str">
            <v>Germany</v>
          </cell>
          <cell r="C935">
            <v>0</v>
          </cell>
          <cell r="D935">
            <v>0</v>
          </cell>
          <cell r="E935"/>
          <cell r="F935">
            <v>0</v>
          </cell>
          <cell r="G935">
            <v>0</v>
          </cell>
          <cell r="H935">
            <v>0</v>
          </cell>
          <cell r="I935">
            <v>0</v>
          </cell>
          <cell r="J935" t="b">
            <v>0</v>
          </cell>
          <cell r="K935" t="e">
            <v>#REF!</v>
          </cell>
          <cell r="L935">
            <v>0</v>
          </cell>
          <cell r="M935">
            <v>0</v>
          </cell>
        </row>
        <row r="936">
          <cell r="B936" t="str">
            <v>Germany</v>
          </cell>
          <cell r="C936">
            <v>0</v>
          </cell>
          <cell r="D936">
            <v>0</v>
          </cell>
          <cell r="E936"/>
          <cell r="F936">
            <v>0</v>
          </cell>
          <cell r="G936">
            <v>0</v>
          </cell>
          <cell r="H936">
            <v>0</v>
          </cell>
          <cell r="I936">
            <v>0</v>
          </cell>
          <cell r="J936" t="b">
            <v>0</v>
          </cell>
          <cell r="K936" t="e">
            <v>#REF!</v>
          </cell>
          <cell r="L936">
            <v>0</v>
          </cell>
          <cell r="M936">
            <v>0</v>
          </cell>
        </row>
        <row r="937">
          <cell r="B937" t="str">
            <v>Germany</v>
          </cell>
          <cell r="C937">
            <v>0</v>
          </cell>
          <cell r="D937">
            <v>0</v>
          </cell>
          <cell r="E937"/>
          <cell r="F937">
            <v>0</v>
          </cell>
          <cell r="G937">
            <v>0</v>
          </cell>
          <cell r="H937">
            <v>0</v>
          </cell>
          <cell r="I937">
            <v>0</v>
          </cell>
          <cell r="J937" t="b">
            <v>0</v>
          </cell>
          <cell r="K937" t="e">
            <v>#REF!</v>
          </cell>
          <cell r="L937">
            <v>0</v>
          </cell>
          <cell r="M937">
            <v>0</v>
          </cell>
        </row>
        <row r="938">
          <cell r="B938" t="str">
            <v>Germany</v>
          </cell>
          <cell r="C938">
            <v>0</v>
          </cell>
          <cell r="D938">
            <v>0</v>
          </cell>
          <cell r="E938"/>
          <cell r="F938">
            <v>0</v>
          </cell>
          <cell r="G938">
            <v>0</v>
          </cell>
          <cell r="H938">
            <v>0</v>
          </cell>
          <cell r="I938">
            <v>0</v>
          </cell>
          <cell r="J938" t="b">
            <v>0</v>
          </cell>
          <cell r="K938" t="e">
            <v>#REF!</v>
          </cell>
          <cell r="L938">
            <v>0</v>
          </cell>
          <cell r="M938">
            <v>0</v>
          </cell>
        </row>
        <row r="939">
          <cell r="B939" t="str">
            <v>Germany</v>
          </cell>
          <cell r="C939">
            <v>0</v>
          </cell>
          <cell r="D939">
            <v>0</v>
          </cell>
          <cell r="E939"/>
          <cell r="F939">
            <v>0</v>
          </cell>
          <cell r="G939">
            <v>0</v>
          </cell>
          <cell r="H939">
            <v>0</v>
          </cell>
          <cell r="I939">
            <v>0</v>
          </cell>
          <cell r="J939" t="b">
            <v>0</v>
          </cell>
          <cell r="K939" t="e">
            <v>#REF!</v>
          </cell>
          <cell r="L939">
            <v>0</v>
          </cell>
          <cell r="M939">
            <v>0</v>
          </cell>
        </row>
        <row r="940">
          <cell r="B940" t="str">
            <v>Germany</v>
          </cell>
          <cell r="C940">
            <v>0</v>
          </cell>
          <cell r="D940">
            <v>0</v>
          </cell>
          <cell r="E940"/>
          <cell r="F940">
            <v>0</v>
          </cell>
          <cell r="G940">
            <v>0</v>
          </cell>
          <cell r="H940">
            <v>0</v>
          </cell>
          <cell r="I940">
            <v>0</v>
          </cell>
          <cell r="J940" t="b">
            <v>0</v>
          </cell>
          <cell r="K940" t="e">
            <v>#REF!</v>
          </cell>
          <cell r="L940">
            <v>0</v>
          </cell>
          <cell r="M940">
            <v>0</v>
          </cell>
        </row>
        <row r="941">
          <cell r="B941" t="str">
            <v>Germany</v>
          </cell>
          <cell r="C941">
            <v>0</v>
          </cell>
          <cell r="D941">
            <v>0</v>
          </cell>
          <cell r="E941"/>
          <cell r="F941">
            <v>0</v>
          </cell>
          <cell r="G941">
            <v>0</v>
          </cell>
          <cell r="H941">
            <v>0</v>
          </cell>
          <cell r="I941">
            <v>0</v>
          </cell>
          <cell r="J941" t="b">
            <v>0</v>
          </cell>
          <cell r="K941" t="e">
            <v>#REF!</v>
          </cell>
          <cell r="L941">
            <v>0</v>
          </cell>
          <cell r="M941">
            <v>0</v>
          </cell>
        </row>
        <row r="942">
          <cell r="B942" t="str">
            <v>Germany</v>
          </cell>
          <cell r="C942">
            <v>0</v>
          </cell>
          <cell r="D942">
            <v>0</v>
          </cell>
          <cell r="E942"/>
          <cell r="F942">
            <v>0</v>
          </cell>
          <cell r="G942">
            <v>0</v>
          </cell>
          <cell r="H942">
            <v>0</v>
          </cell>
          <cell r="I942">
            <v>0</v>
          </cell>
          <cell r="J942" t="b">
            <v>0</v>
          </cell>
          <cell r="K942" t="e">
            <v>#REF!</v>
          </cell>
          <cell r="L942">
            <v>0</v>
          </cell>
          <cell r="M942">
            <v>0</v>
          </cell>
        </row>
        <row r="943">
          <cell r="B943" t="str">
            <v>Germany</v>
          </cell>
          <cell r="C943">
            <v>0</v>
          </cell>
          <cell r="D943">
            <v>0</v>
          </cell>
          <cell r="E943"/>
          <cell r="F943">
            <v>0</v>
          </cell>
          <cell r="G943">
            <v>0</v>
          </cell>
          <cell r="H943">
            <v>0</v>
          </cell>
          <cell r="I943">
            <v>0</v>
          </cell>
          <cell r="J943" t="b">
            <v>0</v>
          </cell>
          <cell r="K943" t="e">
            <v>#REF!</v>
          </cell>
          <cell r="L943">
            <v>0</v>
          </cell>
          <cell r="M943">
            <v>0</v>
          </cell>
        </row>
        <row r="944">
          <cell r="B944" t="str">
            <v>Germany</v>
          </cell>
          <cell r="C944">
            <v>0</v>
          </cell>
          <cell r="D944">
            <v>0</v>
          </cell>
          <cell r="E944"/>
          <cell r="F944">
            <v>0</v>
          </cell>
          <cell r="G944">
            <v>0</v>
          </cell>
          <cell r="H944">
            <v>0</v>
          </cell>
          <cell r="I944">
            <v>0</v>
          </cell>
          <cell r="J944" t="b">
            <v>0</v>
          </cell>
          <cell r="K944" t="e">
            <v>#REF!</v>
          </cell>
          <cell r="L944">
            <v>0</v>
          </cell>
          <cell r="M944">
            <v>0</v>
          </cell>
        </row>
        <row r="945">
          <cell r="B945" t="str">
            <v>Germany</v>
          </cell>
          <cell r="C945">
            <v>0</v>
          </cell>
          <cell r="D945">
            <v>0</v>
          </cell>
          <cell r="E945"/>
          <cell r="F945">
            <v>0</v>
          </cell>
          <cell r="G945">
            <v>0</v>
          </cell>
          <cell r="H945">
            <v>0</v>
          </cell>
          <cell r="I945">
            <v>0</v>
          </cell>
          <cell r="J945" t="b">
            <v>0</v>
          </cell>
          <cell r="K945" t="e">
            <v>#REF!</v>
          </cell>
          <cell r="L945">
            <v>0</v>
          </cell>
          <cell r="M945">
            <v>0</v>
          </cell>
        </row>
        <row r="946">
          <cell r="B946" t="str">
            <v>Germany</v>
          </cell>
          <cell r="C946">
            <v>0</v>
          </cell>
          <cell r="D946">
            <v>0</v>
          </cell>
          <cell r="E946"/>
          <cell r="F946">
            <v>0</v>
          </cell>
          <cell r="G946">
            <v>0</v>
          </cell>
          <cell r="H946">
            <v>0</v>
          </cell>
          <cell r="I946">
            <v>0</v>
          </cell>
          <cell r="J946" t="b">
            <v>0</v>
          </cell>
          <cell r="K946" t="e">
            <v>#REF!</v>
          </cell>
          <cell r="L946">
            <v>0</v>
          </cell>
          <cell r="M946">
            <v>0</v>
          </cell>
        </row>
        <row r="947">
          <cell r="B947" t="str">
            <v>Germany</v>
          </cell>
          <cell r="C947">
            <v>0</v>
          </cell>
          <cell r="D947">
            <v>0</v>
          </cell>
          <cell r="E947"/>
          <cell r="F947">
            <v>0</v>
          </cell>
          <cell r="G947">
            <v>0</v>
          </cell>
          <cell r="H947">
            <v>0</v>
          </cell>
          <cell r="I947">
            <v>0</v>
          </cell>
          <cell r="J947" t="b">
            <v>0</v>
          </cell>
          <cell r="K947" t="e">
            <v>#REF!</v>
          </cell>
          <cell r="L947">
            <v>0</v>
          </cell>
          <cell r="M947">
            <v>0</v>
          </cell>
        </row>
        <row r="948">
          <cell r="B948" t="str">
            <v>Hungary</v>
          </cell>
          <cell r="C948">
            <v>0</v>
          </cell>
          <cell r="D948">
            <v>0</v>
          </cell>
          <cell r="E948"/>
          <cell r="F948">
            <v>0</v>
          </cell>
          <cell r="G948">
            <v>0</v>
          </cell>
          <cell r="H948">
            <v>0</v>
          </cell>
          <cell r="I948">
            <v>0</v>
          </cell>
          <cell r="J948" t="b">
            <v>0</v>
          </cell>
          <cell r="K948" t="e">
            <v>#REF!</v>
          </cell>
          <cell r="L948">
            <v>0</v>
          </cell>
          <cell r="M948">
            <v>0</v>
          </cell>
        </row>
        <row r="949">
          <cell r="B949" t="str">
            <v>Hungary</v>
          </cell>
          <cell r="C949">
            <v>0</v>
          </cell>
          <cell r="D949">
            <v>0</v>
          </cell>
          <cell r="E949"/>
          <cell r="F949">
            <v>0</v>
          </cell>
          <cell r="G949">
            <v>0</v>
          </cell>
          <cell r="H949">
            <v>0</v>
          </cell>
          <cell r="I949">
            <v>0</v>
          </cell>
          <cell r="J949" t="b">
            <v>0</v>
          </cell>
          <cell r="K949" t="e">
            <v>#REF!</v>
          </cell>
          <cell r="L949">
            <v>0</v>
          </cell>
          <cell r="M949">
            <v>0</v>
          </cell>
        </row>
        <row r="950">
          <cell r="B950" t="str">
            <v>Hungary</v>
          </cell>
          <cell r="C950">
            <v>0</v>
          </cell>
          <cell r="D950">
            <v>0</v>
          </cell>
          <cell r="E950"/>
          <cell r="F950">
            <v>0</v>
          </cell>
          <cell r="G950">
            <v>0</v>
          </cell>
          <cell r="H950">
            <v>0</v>
          </cell>
          <cell r="I950">
            <v>0</v>
          </cell>
          <cell r="J950" t="b">
            <v>0</v>
          </cell>
          <cell r="K950" t="e">
            <v>#REF!</v>
          </cell>
          <cell r="L950">
            <v>0</v>
          </cell>
          <cell r="M950">
            <v>0</v>
          </cell>
        </row>
        <row r="951">
          <cell r="B951" t="str">
            <v>Hungary</v>
          </cell>
          <cell r="C951" t="e">
            <v>#REF!</v>
          </cell>
          <cell r="D951" t="e">
            <v>#REF!</v>
          </cell>
          <cell r="E951" t="e">
            <v>#REF!</v>
          </cell>
          <cell r="F951" t="e">
            <v>#REF!</v>
          </cell>
          <cell r="G951" t="e">
            <v>#REF!</v>
          </cell>
          <cell r="H951">
            <v>0</v>
          </cell>
          <cell r="I951">
            <v>0</v>
          </cell>
          <cell r="J951" t="e">
            <v>#REF!</v>
          </cell>
          <cell r="K951" t="e">
            <v>#REF!</v>
          </cell>
          <cell r="L951" t="e">
            <v>#REF!</v>
          </cell>
          <cell r="M951" t="e">
            <v>#REF!</v>
          </cell>
        </row>
        <row r="952">
          <cell r="B952" t="str">
            <v>Hungary</v>
          </cell>
          <cell r="C952">
            <v>0</v>
          </cell>
          <cell r="D952">
            <v>0</v>
          </cell>
          <cell r="E952"/>
          <cell r="F952">
            <v>0</v>
          </cell>
          <cell r="G952">
            <v>0</v>
          </cell>
          <cell r="H952">
            <v>0</v>
          </cell>
          <cell r="I952">
            <v>0</v>
          </cell>
          <cell r="J952" t="b">
            <v>0</v>
          </cell>
          <cell r="K952" t="e">
            <v>#REF!</v>
          </cell>
          <cell r="L952">
            <v>0</v>
          </cell>
          <cell r="M952">
            <v>0</v>
          </cell>
        </row>
        <row r="953">
          <cell r="B953" t="str">
            <v>Hungary</v>
          </cell>
          <cell r="C953">
            <v>0</v>
          </cell>
          <cell r="D953">
            <v>0</v>
          </cell>
          <cell r="E953"/>
          <cell r="F953">
            <v>0</v>
          </cell>
          <cell r="G953">
            <v>0</v>
          </cell>
          <cell r="H953">
            <v>0</v>
          </cell>
          <cell r="I953">
            <v>0</v>
          </cell>
          <cell r="J953" t="b">
            <v>0</v>
          </cell>
          <cell r="K953" t="e">
            <v>#REF!</v>
          </cell>
          <cell r="L953">
            <v>0</v>
          </cell>
          <cell r="M953">
            <v>0</v>
          </cell>
        </row>
        <row r="954">
          <cell r="B954" t="str">
            <v>Italy</v>
          </cell>
          <cell r="C954">
            <v>0</v>
          </cell>
          <cell r="D954">
            <v>0</v>
          </cell>
          <cell r="E954"/>
          <cell r="F954">
            <v>0</v>
          </cell>
          <cell r="G954">
            <v>0</v>
          </cell>
          <cell r="H954">
            <v>0</v>
          </cell>
          <cell r="I954">
            <v>0</v>
          </cell>
          <cell r="J954" t="b">
            <v>0</v>
          </cell>
          <cell r="K954" t="e">
            <v>#REF!</v>
          </cell>
          <cell r="L954">
            <v>0</v>
          </cell>
          <cell r="M954">
            <v>0</v>
          </cell>
        </row>
        <row r="955">
          <cell r="B955" t="str">
            <v>Italy</v>
          </cell>
          <cell r="C955">
            <v>0</v>
          </cell>
          <cell r="D955">
            <v>0</v>
          </cell>
          <cell r="E955"/>
          <cell r="F955">
            <v>0</v>
          </cell>
          <cell r="G955">
            <v>0</v>
          </cell>
          <cell r="H955">
            <v>0</v>
          </cell>
          <cell r="I955">
            <v>0</v>
          </cell>
          <cell r="J955" t="b">
            <v>0</v>
          </cell>
          <cell r="K955" t="e">
            <v>#REF!</v>
          </cell>
          <cell r="L955">
            <v>0</v>
          </cell>
          <cell r="M955">
            <v>0</v>
          </cell>
        </row>
        <row r="956">
          <cell r="B956" t="str">
            <v>Italy</v>
          </cell>
          <cell r="C956">
            <v>0</v>
          </cell>
          <cell r="D956">
            <v>0</v>
          </cell>
          <cell r="E956"/>
          <cell r="F956">
            <v>0</v>
          </cell>
          <cell r="G956">
            <v>0</v>
          </cell>
          <cell r="H956">
            <v>0</v>
          </cell>
          <cell r="I956">
            <v>0</v>
          </cell>
          <cell r="J956" t="b">
            <v>0</v>
          </cell>
          <cell r="K956" t="e">
            <v>#REF!</v>
          </cell>
          <cell r="L956">
            <v>0</v>
          </cell>
          <cell r="M956">
            <v>0</v>
          </cell>
        </row>
        <row r="957">
          <cell r="B957" t="str">
            <v>Netherlands</v>
          </cell>
          <cell r="C957">
            <v>0</v>
          </cell>
          <cell r="D957">
            <v>0</v>
          </cell>
          <cell r="E957"/>
          <cell r="F957">
            <v>0</v>
          </cell>
          <cell r="G957">
            <v>0</v>
          </cell>
          <cell r="H957">
            <v>0</v>
          </cell>
          <cell r="I957">
            <v>0</v>
          </cell>
          <cell r="J957" t="b">
            <v>0</v>
          </cell>
          <cell r="K957" t="e">
            <v>#REF!</v>
          </cell>
          <cell r="L957">
            <v>0</v>
          </cell>
          <cell r="M957">
            <v>0</v>
          </cell>
        </row>
        <row r="958">
          <cell r="B958" t="str">
            <v>Netherlands</v>
          </cell>
          <cell r="C958">
            <v>0</v>
          </cell>
          <cell r="D958">
            <v>0</v>
          </cell>
          <cell r="E958"/>
          <cell r="F958">
            <v>0</v>
          </cell>
          <cell r="G958">
            <v>0</v>
          </cell>
          <cell r="H958">
            <v>0</v>
          </cell>
          <cell r="I958">
            <v>0</v>
          </cell>
          <cell r="J958" t="b">
            <v>0</v>
          </cell>
          <cell r="K958" t="e">
            <v>#REF!</v>
          </cell>
          <cell r="L958">
            <v>0</v>
          </cell>
          <cell r="M958">
            <v>0</v>
          </cell>
        </row>
        <row r="959">
          <cell r="B959" t="str">
            <v>Poland</v>
          </cell>
          <cell r="C959">
            <v>0</v>
          </cell>
          <cell r="D959">
            <v>0</v>
          </cell>
          <cell r="E959"/>
          <cell r="F959">
            <v>0</v>
          </cell>
          <cell r="G959">
            <v>0</v>
          </cell>
          <cell r="H959">
            <v>0</v>
          </cell>
          <cell r="I959">
            <v>0</v>
          </cell>
          <cell r="J959" t="b">
            <v>0</v>
          </cell>
          <cell r="K959" t="e">
            <v>#REF!</v>
          </cell>
          <cell r="L959">
            <v>0</v>
          </cell>
          <cell r="M959">
            <v>0</v>
          </cell>
        </row>
        <row r="960">
          <cell r="B960" t="str">
            <v>Poland</v>
          </cell>
          <cell r="C960">
            <v>0</v>
          </cell>
          <cell r="D960">
            <v>0</v>
          </cell>
          <cell r="E960"/>
          <cell r="F960">
            <v>0</v>
          </cell>
          <cell r="G960">
            <v>0</v>
          </cell>
          <cell r="H960">
            <v>0</v>
          </cell>
          <cell r="I960">
            <v>0</v>
          </cell>
          <cell r="J960" t="b">
            <v>0</v>
          </cell>
          <cell r="K960" t="e">
            <v>#REF!</v>
          </cell>
          <cell r="L960">
            <v>0</v>
          </cell>
          <cell r="M960">
            <v>0</v>
          </cell>
        </row>
        <row r="961">
          <cell r="B961" t="str">
            <v>Poland</v>
          </cell>
          <cell r="C961">
            <v>0</v>
          </cell>
          <cell r="D961">
            <v>0</v>
          </cell>
          <cell r="E961"/>
          <cell r="F961">
            <v>0</v>
          </cell>
          <cell r="G961">
            <v>0</v>
          </cell>
          <cell r="H961">
            <v>0</v>
          </cell>
          <cell r="I961">
            <v>0</v>
          </cell>
          <cell r="J961" t="b">
            <v>0</v>
          </cell>
          <cell r="K961" t="e">
            <v>#REF!</v>
          </cell>
          <cell r="L961">
            <v>0</v>
          </cell>
          <cell r="M961">
            <v>0</v>
          </cell>
        </row>
        <row r="962">
          <cell r="B962" t="str">
            <v>Poland</v>
          </cell>
          <cell r="C962">
            <v>0</v>
          </cell>
          <cell r="D962">
            <v>0</v>
          </cell>
          <cell r="E962"/>
          <cell r="F962">
            <v>0</v>
          </cell>
          <cell r="G962">
            <v>0</v>
          </cell>
          <cell r="H962">
            <v>0</v>
          </cell>
          <cell r="I962">
            <v>0</v>
          </cell>
          <cell r="J962" t="b">
            <v>0</v>
          </cell>
          <cell r="K962" t="e">
            <v>#REF!</v>
          </cell>
          <cell r="L962">
            <v>0</v>
          </cell>
          <cell r="M962">
            <v>0</v>
          </cell>
        </row>
        <row r="963">
          <cell r="B963" t="str">
            <v>Poland</v>
          </cell>
          <cell r="C963">
            <v>0</v>
          </cell>
          <cell r="D963">
            <v>0</v>
          </cell>
          <cell r="E963"/>
          <cell r="F963">
            <v>0</v>
          </cell>
          <cell r="G963">
            <v>0</v>
          </cell>
          <cell r="H963">
            <v>0</v>
          </cell>
          <cell r="I963">
            <v>0</v>
          </cell>
          <cell r="J963" t="b">
            <v>0</v>
          </cell>
          <cell r="K963" t="e">
            <v>#REF!</v>
          </cell>
          <cell r="L963">
            <v>0</v>
          </cell>
          <cell r="M963">
            <v>0</v>
          </cell>
        </row>
        <row r="964">
          <cell r="B964" t="str">
            <v>Poland</v>
          </cell>
          <cell r="C964">
            <v>0</v>
          </cell>
          <cell r="D964">
            <v>0</v>
          </cell>
          <cell r="E964"/>
          <cell r="F964">
            <v>0</v>
          </cell>
          <cell r="G964">
            <v>0</v>
          </cell>
          <cell r="H964">
            <v>0</v>
          </cell>
          <cell r="I964">
            <v>0</v>
          </cell>
          <cell r="J964" t="b">
            <v>0</v>
          </cell>
          <cell r="K964" t="e">
            <v>#REF!</v>
          </cell>
          <cell r="L964">
            <v>0</v>
          </cell>
          <cell r="M964">
            <v>0</v>
          </cell>
        </row>
        <row r="965">
          <cell r="B965" t="str">
            <v>Poland</v>
          </cell>
          <cell r="C965">
            <v>0</v>
          </cell>
          <cell r="D965">
            <v>0</v>
          </cell>
          <cell r="E965"/>
          <cell r="F965">
            <v>0</v>
          </cell>
          <cell r="G965">
            <v>0</v>
          </cell>
          <cell r="H965">
            <v>0</v>
          </cell>
          <cell r="I965">
            <v>0</v>
          </cell>
          <cell r="J965" t="b">
            <v>0</v>
          </cell>
          <cell r="K965" t="e">
            <v>#REF!</v>
          </cell>
          <cell r="L965">
            <v>0</v>
          </cell>
          <cell r="M965">
            <v>0</v>
          </cell>
        </row>
        <row r="966">
          <cell r="B966" t="str">
            <v>Poland</v>
          </cell>
          <cell r="C966">
            <v>0</v>
          </cell>
          <cell r="D966">
            <v>0</v>
          </cell>
          <cell r="E966"/>
          <cell r="F966">
            <v>0</v>
          </cell>
          <cell r="G966">
            <v>0</v>
          </cell>
          <cell r="H966">
            <v>0</v>
          </cell>
          <cell r="I966">
            <v>0</v>
          </cell>
          <cell r="J966" t="b">
            <v>0</v>
          </cell>
          <cell r="K966" t="e">
            <v>#REF!</v>
          </cell>
          <cell r="L966">
            <v>0</v>
          </cell>
          <cell r="M966">
            <v>0</v>
          </cell>
        </row>
        <row r="967">
          <cell r="B967" t="str">
            <v>Poland</v>
          </cell>
          <cell r="C967">
            <v>0</v>
          </cell>
          <cell r="D967">
            <v>0</v>
          </cell>
          <cell r="E967"/>
          <cell r="F967">
            <v>0</v>
          </cell>
          <cell r="G967">
            <v>0</v>
          </cell>
          <cell r="H967">
            <v>0</v>
          </cell>
          <cell r="I967">
            <v>0</v>
          </cell>
          <cell r="J967" t="b">
            <v>0</v>
          </cell>
          <cell r="K967" t="e">
            <v>#REF!</v>
          </cell>
          <cell r="L967">
            <v>0</v>
          </cell>
          <cell r="M967">
            <v>0</v>
          </cell>
        </row>
        <row r="968">
          <cell r="B968" t="str">
            <v>Poland</v>
          </cell>
          <cell r="C968">
            <v>0</v>
          </cell>
          <cell r="D968">
            <v>0</v>
          </cell>
          <cell r="E968"/>
          <cell r="F968">
            <v>0</v>
          </cell>
          <cell r="G968">
            <v>0</v>
          </cell>
          <cell r="H968">
            <v>0</v>
          </cell>
          <cell r="I968">
            <v>0</v>
          </cell>
          <cell r="J968" t="b">
            <v>0</v>
          </cell>
          <cell r="K968" t="e">
            <v>#REF!</v>
          </cell>
          <cell r="L968">
            <v>0</v>
          </cell>
          <cell r="M968">
            <v>0</v>
          </cell>
        </row>
        <row r="969">
          <cell r="B969" t="str">
            <v>Poland</v>
          </cell>
          <cell r="C969">
            <v>0</v>
          </cell>
          <cell r="D969">
            <v>0</v>
          </cell>
          <cell r="E969"/>
          <cell r="F969">
            <v>0</v>
          </cell>
          <cell r="G969">
            <v>0</v>
          </cell>
          <cell r="H969">
            <v>0</v>
          </cell>
          <cell r="I969">
            <v>0</v>
          </cell>
          <cell r="J969" t="b">
            <v>0</v>
          </cell>
          <cell r="K969" t="e">
            <v>#REF!</v>
          </cell>
          <cell r="L969">
            <v>0</v>
          </cell>
          <cell r="M969">
            <v>0</v>
          </cell>
        </row>
        <row r="970">
          <cell r="B970" t="str">
            <v>Poland</v>
          </cell>
          <cell r="C970">
            <v>0</v>
          </cell>
          <cell r="D970">
            <v>0</v>
          </cell>
          <cell r="E970"/>
          <cell r="F970">
            <v>0</v>
          </cell>
          <cell r="G970">
            <v>0</v>
          </cell>
          <cell r="H970">
            <v>0</v>
          </cell>
          <cell r="I970">
            <v>0</v>
          </cell>
          <cell r="J970" t="b">
            <v>0</v>
          </cell>
          <cell r="K970" t="e">
            <v>#REF!</v>
          </cell>
          <cell r="L970">
            <v>0</v>
          </cell>
          <cell r="M970">
            <v>0</v>
          </cell>
        </row>
        <row r="971">
          <cell r="B971" t="str">
            <v>Poland</v>
          </cell>
          <cell r="C971">
            <v>0</v>
          </cell>
          <cell r="D971">
            <v>0</v>
          </cell>
          <cell r="E971"/>
          <cell r="F971">
            <v>0</v>
          </cell>
          <cell r="G971">
            <v>0</v>
          </cell>
          <cell r="H971">
            <v>0</v>
          </cell>
          <cell r="I971">
            <v>0</v>
          </cell>
          <cell r="J971" t="b">
            <v>0</v>
          </cell>
          <cell r="K971" t="e">
            <v>#REF!</v>
          </cell>
          <cell r="L971">
            <v>0</v>
          </cell>
          <cell r="M971">
            <v>0</v>
          </cell>
        </row>
        <row r="972">
          <cell r="B972" t="str">
            <v>Poland</v>
          </cell>
          <cell r="C972">
            <v>0</v>
          </cell>
          <cell r="D972">
            <v>0</v>
          </cell>
          <cell r="E972"/>
          <cell r="F972">
            <v>0</v>
          </cell>
          <cell r="G972">
            <v>0</v>
          </cell>
          <cell r="H972">
            <v>0</v>
          </cell>
          <cell r="I972">
            <v>0</v>
          </cell>
          <cell r="J972" t="b">
            <v>0</v>
          </cell>
          <cell r="K972" t="e">
            <v>#REF!</v>
          </cell>
          <cell r="L972">
            <v>0</v>
          </cell>
          <cell r="M972">
            <v>0</v>
          </cell>
        </row>
        <row r="973">
          <cell r="B973" t="str">
            <v>Poland</v>
          </cell>
          <cell r="C973">
            <v>0</v>
          </cell>
          <cell r="D973">
            <v>0</v>
          </cell>
          <cell r="E973"/>
          <cell r="F973">
            <v>0</v>
          </cell>
          <cell r="G973">
            <v>0</v>
          </cell>
          <cell r="H973">
            <v>0</v>
          </cell>
          <cell r="I973">
            <v>0</v>
          </cell>
          <cell r="J973" t="b">
            <v>0</v>
          </cell>
          <cell r="K973" t="e">
            <v>#REF!</v>
          </cell>
          <cell r="L973">
            <v>0</v>
          </cell>
          <cell r="M973">
            <v>0</v>
          </cell>
        </row>
        <row r="974">
          <cell r="B974" t="str">
            <v>Poland</v>
          </cell>
          <cell r="C974">
            <v>0</v>
          </cell>
          <cell r="D974">
            <v>0</v>
          </cell>
          <cell r="E974"/>
          <cell r="F974">
            <v>0</v>
          </cell>
          <cell r="G974">
            <v>0</v>
          </cell>
          <cell r="H974">
            <v>0</v>
          </cell>
          <cell r="I974">
            <v>0</v>
          </cell>
          <cell r="J974" t="b">
            <v>0</v>
          </cell>
          <cell r="K974" t="e">
            <v>#REF!</v>
          </cell>
          <cell r="L974">
            <v>0</v>
          </cell>
          <cell r="M974">
            <v>0</v>
          </cell>
        </row>
        <row r="975">
          <cell r="B975" t="str">
            <v>Poland</v>
          </cell>
          <cell r="C975">
            <v>0</v>
          </cell>
          <cell r="D975">
            <v>0</v>
          </cell>
          <cell r="E975"/>
          <cell r="F975">
            <v>0</v>
          </cell>
          <cell r="G975">
            <v>0</v>
          </cell>
          <cell r="H975">
            <v>0</v>
          </cell>
          <cell r="I975">
            <v>0</v>
          </cell>
          <cell r="J975" t="b">
            <v>0</v>
          </cell>
          <cell r="K975" t="e">
            <v>#REF!</v>
          </cell>
          <cell r="L975">
            <v>0</v>
          </cell>
          <cell r="M975">
            <v>0</v>
          </cell>
        </row>
        <row r="976">
          <cell r="B976" t="str">
            <v>Poland</v>
          </cell>
          <cell r="C976">
            <v>0</v>
          </cell>
          <cell r="D976">
            <v>0</v>
          </cell>
          <cell r="E976"/>
          <cell r="F976">
            <v>0</v>
          </cell>
          <cell r="G976">
            <v>0</v>
          </cell>
          <cell r="H976">
            <v>0</v>
          </cell>
          <cell r="I976">
            <v>0</v>
          </cell>
          <cell r="J976" t="b">
            <v>0</v>
          </cell>
          <cell r="K976" t="e">
            <v>#REF!</v>
          </cell>
          <cell r="L976">
            <v>0</v>
          </cell>
          <cell r="M976">
            <v>0</v>
          </cell>
        </row>
        <row r="977">
          <cell r="B977" t="str">
            <v>Poland</v>
          </cell>
          <cell r="C977">
            <v>0</v>
          </cell>
          <cell r="D977">
            <v>0</v>
          </cell>
          <cell r="E977"/>
          <cell r="F977">
            <v>0</v>
          </cell>
          <cell r="G977">
            <v>0</v>
          </cell>
          <cell r="H977">
            <v>0</v>
          </cell>
          <cell r="I977">
            <v>0</v>
          </cell>
          <cell r="J977" t="b">
            <v>0</v>
          </cell>
          <cell r="K977" t="e">
            <v>#REF!</v>
          </cell>
          <cell r="L977">
            <v>0</v>
          </cell>
          <cell r="M977">
            <v>0</v>
          </cell>
        </row>
        <row r="978">
          <cell r="B978" t="str">
            <v>Poland</v>
          </cell>
          <cell r="C978">
            <v>0</v>
          </cell>
          <cell r="D978">
            <v>0</v>
          </cell>
          <cell r="E978"/>
          <cell r="F978">
            <v>0</v>
          </cell>
          <cell r="G978">
            <v>0</v>
          </cell>
          <cell r="H978">
            <v>0</v>
          </cell>
          <cell r="I978">
            <v>0</v>
          </cell>
          <cell r="J978" t="b">
            <v>0</v>
          </cell>
          <cell r="K978" t="e">
            <v>#REF!</v>
          </cell>
          <cell r="L978">
            <v>0</v>
          </cell>
          <cell r="M978">
            <v>0</v>
          </cell>
        </row>
        <row r="979">
          <cell r="B979" t="str">
            <v>Poland</v>
          </cell>
          <cell r="C979">
            <v>0</v>
          </cell>
          <cell r="D979">
            <v>0</v>
          </cell>
          <cell r="E979"/>
          <cell r="F979">
            <v>0</v>
          </cell>
          <cell r="G979">
            <v>0</v>
          </cell>
          <cell r="H979">
            <v>0</v>
          </cell>
          <cell r="I979">
            <v>0</v>
          </cell>
          <cell r="J979" t="b">
            <v>0</v>
          </cell>
          <cell r="K979" t="e">
            <v>#REF!</v>
          </cell>
          <cell r="L979">
            <v>0</v>
          </cell>
          <cell r="M979">
            <v>0</v>
          </cell>
        </row>
        <row r="980">
          <cell r="B980" t="str">
            <v>Poland</v>
          </cell>
          <cell r="C980">
            <v>0</v>
          </cell>
          <cell r="D980">
            <v>0</v>
          </cell>
          <cell r="E980"/>
          <cell r="F980">
            <v>0</v>
          </cell>
          <cell r="G980">
            <v>0</v>
          </cell>
          <cell r="H980">
            <v>0</v>
          </cell>
          <cell r="I980">
            <v>0</v>
          </cell>
          <cell r="J980" t="b">
            <v>0</v>
          </cell>
          <cell r="K980" t="e">
            <v>#REF!</v>
          </cell>
          <cell r="L980">
            <v>0</v>
          </cell>
          <cell r="M980">
            <v>0</v>
          </cell>
        </row>
        <row r="981">
          <cell r="B981" t="str">
            <v>Poland</v>
          </cell>
          <cell r="C981">
            <v>0</v>
          </cell>
          <cell r="D981">
            <v>0</v>
          </cell>
          <cell r="E981"/>
          <cell r="F981">
            <v>0</v>
          </cell>
          <cell r="G981">
            <v>0</v>
          </cell>
          <cell r="H981">
            <v>0</v>
          </cell>
          <cell r="I981">
            <v>0</v>
          </cell>
          <cell r="J981" t="b">
            <v>0</v>
          </cell>
          <cell r="K981" t="e">
            <v>#REF!</v>
          </cell>
          <cell r="L981">
            <v>0</v>
          </cell>
          <cell r="M981">
            <v>0</v>
          </cell>
        </row>
        <row r="982">
          <cell r="B982" t="str">
            <v>Poland</v>
          </cell>
          <cell r="C982">
            <v>0</v>
          </cell>
          <cell r="D982">
            <v>0</v>
          </cell>
          <cell r="E982"/>
          <cell r="F982">
            <v>0</v>
          </cell>
          <cell r="G982">
            <v>0</v>
          </cell>
          <cell r="H982">
            <v>0</v>
          </cell>
          <cell r="I982">
            <v>0</v>
          </cell>
          <cell r="J982" t="b">
            <v>0</v>
          </cell>
          <cell r="K982" t="e">
            <v>#REF!</v>
          </cell>
          <cell r="L982">
            <v>0</v>
          </cell>
          <cell r="M982">
            <v>0</v>
          </cell>
        </row>
        <row r="983">
          <cell r="B983" t="str">
            <v>Poland</v>
          </cell>
          <cell r="C983">
            <v>0</v>
          </cell>
          <cell r="D983">
            <v>0</v>
          </cell>
          <cell r="E983"/>
          <cell r="F983">
            <v>0</v>
          </cell>
          <cell r="G983">
            <v>0</v>
          </cell>
          <cell r="H983">
            <v>0</v>
          </cell>
          <cell r="I983">
            <v>0</v>
          </cell>
          <cell r="J983" t="b">
            <v>0</v>
          </cell>
          <cell r="K983" t="e">
            <v>#REF!</v>
          </cell>
          <cell r="L983">
            <v>0</v>
          </cell>
          <cell r="M983">
            <v>0</v>
          </cell>
        </row>
        <row r="984">
          <cell r="B984" t="str">
            <v>Poland</v>
          </cell>
          <cell r="C984">
            <v>0</v>
          </cell>
          <cell r="D984">
            <v>0</v>
          </cell>
          <cell r="E984"/>
          <cell r="F984">
            <v>0</v>
          </cell>
          <cell r="G984">
            <v>0</v>
          </cell>
          <cell r="H984">
            <v>0</v>
          </cell>
          <cell r="I984">
            <v>0</v>
          </cell>
          <cell r="J984" t="b">
            <v>0</v>
          </cell>
          <cell r="K984" t="e">
            <v>#REF!</v>
          </cell>
          <cell r="L984">
            <v>0</v>
          </cell>
          <cell r="M984">
            <v>0</v>
          </cell>
        </row>
        <row r="985">
          <cell r="B985" t="str">
            <v>Poland</v>
          </cell>
          <cell r="C985">
            <v>0</v>
          </cell>
          <cell r="D985">
            <v>0</v>
          </cell>
          <cell r="E985"/>
          <cell r="F985">
            <v>0</v>
          </cell>
          <cell r="G985">
            <v>0</v>
          </cell>
          <cell r="H985">
            <v>0</v>
          </cell>
          <cell r="I985">
            <v>0</v>
          </cell>
          <cell r="J985" t="b">
            <v>0</v>
          </cell>
          <cell r="K985" t="e">
            <v>#REF!</v>
          </cell>
          <cell r="L985">
            <v>0</v>
          </cell>
          <cell r="M985">
            <v>0</v>
          </cell>
        </row>
        <row r="986">
          <cell r="B986" t="str">
            <v>Poland</v>
          </cell>
          <cell r="C986">
            <v>0</v>
          </cell>
          <cell r="D986">
            <v>0</v>
          </cell>
          <cell r="E986"/>
          <cell r="F986">
            <v>0</v>
          </cell>
          <cell r="G986">
            <v>0</v>
          </cell>
          <cell r="H986">
            <v>0</v>
          </cell>
          <cell r="I986">
            <v>0</v>
          </cell>
          <cell r="J986" t="b">
            <v>0</v>
          </cell>
          <cell r="K986" t="e">
            <v>#REF!</v>
          </cell>
          <cell r="L986">
            <v>0</v>
          </cell>
          <cell r="M986">
            <v>0</v>
          </cell>
        </row>
        <row r="987">
          <cell r="B987" t="str">
            <v>Poland</v>
          </cell>
          <cell r="C987">
            <v>0</v>
          </cell>
          <cell r="D987">
            <v>0</v>
          </cell>
          <cell r="E987"/>
          <cell r="F987">
            <v>0</v>
          </cell>
          <cell r="G987">
            <v>0</v>
          </cell>
          <cell r="H987">
            <v>0</v>
          </cell>
          <cell r="I987">
            <v>0</v>
          </cell>
          <cell r="J987" t="b">
            <v>0</v>
          </cell>
          <cell r="K987" t="e">
            <v>#REF!</v>
          </cell>
          <cell r="L987">
            <v>0</v>
          </cell>
          <cell r="M987">
            <v>0</v>
          </cell>
        </row>
        <row r="988">
          <cell r="B988" t="str">
            <v>Poland</v>
          </cell>
          <cell r="C988">
            <v>0</v>
          </cell>
          <cell r="D988">
            <v>0</v>
          </cell>
          <cell r="E988"/>
          <cell r="F988">
            <v>0</v>
          </cell>
          <cell r="G988">
            <v>0</v>
          </cell>
          <cell r="H988">
            <v>0</v>
          </cell>
          <cell r="I988">
            <v>0</v>
          </cell>
          <cell r="J988" t="b">
            <v>0</v>
          </cell>
          <cell r="K988" t="e">
            <v>#REF!</v>
          </cell>
          <cell r="L988">
            <v>0</v>
          </cell>
          <cell r="M988">
            <v>0</v>
          </cell>
        </row>
        <row r="989">
          <cell r="B989" t="str">
            <v>Poland</v>
          </cell>
          <cell r="C989">
            <v>0</v>
          </cell>
          <cell r="D989">
            <v>0</v>
          </cell>
          <cell r="E989"/>
          <cell r="F989">
            <v>0</v>
          </cell>
          <cell r="G989">
            <v>0</v>
          </cell>
          <cell r="H989">
            <v>0</v>
          </cell>
          <cell r="I989">
            <v>0</v>
          </cell>
          <cell r="J989" t="b">
            <v>0</v>
          </cell>
          <cell r="K989" t="e">
            <v>#REF!</v>
          </cell>
          <cell r="L989">
            <v>0</v>
          </cell>
          <cell r="M989">
            <v>0</v>
          </cell>
        </row>
        <row r="990">
          <cell r="B990" t="str">
            <v>Poland</v>
          </cell>
          <cell r="C990">
            <v>0</v>
          </cell>
          <cell r="D990">
            <v>0</v>
          </cell>
          <cell r="E990"/>
          <cell r="F990">
            <v>0</v>
          </cell>
          <cell r="G990">
            <v>0</v>
          </cell>
          <cell r="H990">
            <v>0</v>
          </cell>
          <cell r="I990">
            <v>0</v>
          </cell>
          <cell r="J990" t="b">
            <v>0</v>
          </cell>
          <cell r="K990" t="e">
            <v>#REF!</v>
          </cell>
          <cell r="L990">
            <v>0</v>
          </cell>
          <cell r="M990">
            <v>0</v>
          </cell>
        </row>
        <row r="991">
          <cell r="B991" t="str">
            <v>Poland</v>
          </cell>
          <cell r="C991">
            <v>0</v>
          </cell>
          <cell r="D991">
            <v>0</v>
          </cell>
          <cell r="E991"/>
          <cell r="F991">
            <v>0</v>
          </cell>
          <cell r="G991">
            <v>0</v>
          </cell>
          <cell r="H991">
            <v>0</v>
          </cell>
          <cell r="I991">
            <v>0</v>
          </cell>
          <cell r="J991" t="b">
            <v>0</v>
          </cell>
          <cell r="K991" t="e">
            <v>#REF!</v>
          </cell>
          <cell r="L991">
            <v>0</v>
          </cell>
          <cell r="M991">
            <v>0</v>
          </cell>
        </row>
        <row r="992">
          <cell r="B992" t="str">
            <v>Poland</v>
          </cell>
          <cell r="C992">
            <v>0</v>
          </cell>
          <cell r="D992">
            <v>0</v>
          </cell>
          <cell r="E992"/>
          <cell r="F992">
            <v>0</v>
          </cell>
          <cell r="G992">
            <v>0</v>
          </cell>
          <cell r="H992">
            <v>0</v>
          </cell>
          <cell r="I992">
            <v>0</v>
          </cell>
          <cell r="J992" t="b">
            <v>0</v>
          </cell>
          <cell r="K992" t="e">
            <v>#REF!</v>
          </cell>
          <cell r="L992">
            <v>0</v>
          </cell>
          <cell r="M992">
            <v>0</v>
          </cell>
        </row>
        <row r="993">
          <cell r="B993" t="str">
            <v>Poland</v>
          </cell>
          <cell r="C993">
            <v>0</v>
          </cell>
          <cell r="D993">
            <v>0</v>
          </cell>
          <cell r="E993"/>
          <cell r="F993">
            <v>0</v>
          </cell>
          <cell r="G993">
            <v>0</v>
          </cell>
          <cell r="H993">
            <v>0</v>
          </cell>
          <cell r="I993">
            <v>0</v>
          </cell>
          <cell r="J993" t="b">
            <v>0</v>
          </cell>
          <cell r="K993" t="e">
            <v>#REF!</v>
          </cell>
          <cell r="L993">
            <v>0</v>
          </cell>
          <cell r="M993">
            <v>0</v>
          </cell>
        </row>
        <row r="994">
          <cell r="B994" t="str">
            <v>Poland</v>
          </cell>
          <cell r="C994">
            <v>0</v>
          </cell>
          <cell r="D994">
            <v>0</v>
          </cell>
          <cell r="E994"/>
          <cell r="F994">
            <v>0</v>
          </cell>
          <cell r="G994">
            <v>0</v>
          </cell>
          <cell r="H994">
            <v>0</v>
          </cell>
          <cell r="I994">
            <v>0</v>
          </cell>
          <cell r="J994" t="b">
            <v>0</v>
          </cell>
          <cell r="K994" t="e">
            <v>#REF!</v>
          </cell>
          <cell r="L994">
            <v>0</v>
          </cell>
          <cell r="M994">
            <v>0</v>
          </cell>
        </row>
        <row r="995">
          <cell r="B995" t="str">
            <v>Poland</v>
          </cell>
          <cell r="C995">
            <v>0</v>
          </cell>
          <cell r="D995">
            <v>0</v>
          </cell>
          <cell r="E995"/>
          <cell r="F995">
            <v>0</v>
          </cell>
          <cell r="G995">
            <v>0</v>
          </cell>
          <cell r="H995">
            <v>0</v>
          </cell>
          <cell r="I995">
            <v>0</v>
          </cell>
          <cell r="J995" t="b">
            <v>0</v>
          </cell>
          <cell r="K995" t="e">
            <v>#REF!</v>
          </cell>
          <cell r="L995">
            <v>0</v>
          </cell>
          <cell r="M995">
            <v>0</v>
          </cell>
        </row>
        <row r="996">
          <cell r="B996" t="str">
            <v>Slovakia</v>
          </cell>
          <cell r="C996">
            <v>0</v>
          </cell>
          <cell r="D996">
            <v>0</v>
          </cell>
          <cell r="E996"/>
          <cell r="F996">
            <v>0</v>
          </cell>
          <cell r="G996">
            <v>0</v>
          </cell>
          <cell r="H996">
            <v>0</v>
          </cell>
          <cell r="I996">
            <v>0</v>
          </cell>
          <cell r="J996" t="b">
            <v>0</v>
          </cell>
          <cell r="K996" t="e">
            <v>#REF!</v>
          </cell>
          <cell r="L996">
            <v>0</v>
          </cell>
          <cell r="M996">
            <v>0</v>
          </cell>
        </row>
        <row r="997">
          <cell r="B997" t="str">
            <v>Slovakia</v>
          </cell>
          <cell r="C997">
            <v>0</v>
          </cell>
          <cell r="D997">
            <v>0</v>
          </cell>
          <cell r="E997"/>
          <cell r="F997">
            <v>0</v>
          </cell>
          <cell r="G997">
            <v>0</v>
          </cell>
          <cell r="H997">
            <v>0</v>
          </cell>
          <cell r="I997">
            <v>0</v>
          </cell>
          <cell r="J997" t="b">
            <v>0</v>
          </cell>
          <cell r="K997" t="e">
            <v>#REF!</v>
          </cell>
          <cell r="L997">
            <v>0</v>
          </cell>
          <cell r="M997">
            <v>0</v>
          </cell>
        </row>
        <row r="998">
          <cell r="B998" t="str">
            <v>Slovakia</v>
          </cell>
          <cell r="C998">
            <v>0</v>
          </cell>
          <cell r="D998">
            <v>0</v>
          </cell>
          <cell r="E998"/>
          <cell r="F998">
            <v>0</v>
          </cell>
          <cell r="G998">
            <v>0</v>
          </cell>
          <cell r="H998">
            <v>0</v>
          </cell>
          <cell r="I998">
            <v>0</v>
          </cell>
          <cell r="J998" t="b">
            <v>0</v>
          </cell>
          <cell r="K998" t="e">
            <v>#REF!</v>
          </cell>
          <cell r="L998">
            <v>0</v>
          </cell>
          <cell r="M998">
            <v>0</v>
          </cell>
        </row>
        <row r="999">
          <cell r="B999" t="str">
            <v>Spain</v>
          </cell>
          <cell r="C999">
            <v>0</v>
          </cell>
          <cell r="D999">
            <v>0</v>
          </cell>
          <cell r="E999"/>
          <cell r="F999">
            <v>0</v>
          </cell>
          <cell r="G999">
            <v>0</v>
          </cell>
          <cell r="H999">
            <v>0</v>
          </cell>
          <cell r="I999">
            <v>0</v>
          </cell>
          <cell r="J999" t="b">
            <v>0</v>
          </cell>
          <cell r="K999" t="e">
            <v>#REF!</v>
          </cell>
          <cell r="L999">
            <v>0</v>
          </cell>
          <cell r="M999">
            <v>0</v>
          </cell>
        </row>
        <row r="1000">
          <cell r="B1000" t="str">
            <v>Spain</v>
          </cell>
          <cell r="C1000">
            <v>0</v>
          </cell>
          <cell r="D1000">
            <v>0</v>
          </cell>
          <cell r="E1000"/>
          <cell r="F1000">
            <v>0</v>
          </cell>
          <cell r="G1000">
            <v>0</v>
          </cell>
          <cell r="H1000">
            <v>0</v>
          </cell>
          <cell r="I1000">
            <v>0</v>
          </cell>
          <cell r="J1000" t="b">
            <v>0</v>
          </cell>
          <cell r="K1000" t="e">
            <v>#REF!</v>
          </cell>
          <cell r="L1000">
            <v>0</v>
          </cell>
          <cell r="M1000">
            <v>0</v>
          </cell>
        </row>
        <row r="1001">
          <cell r="B1001" t="str">
            <v>Spain</v>
          </cell>
          <cell r="C1001">
            <v>0</v>
          </cell>
          <cell r="D1001">
            <v>0</v>
          </cell>
          <cell r="E1001"/>
          <cell r="F1001">
            <v>0</v>
          </cell>
          <cell r="G1001">
            <v>0</v>
          </cell>
          <cell r="H1001">
            <v>0</v>
          </cell>
          <cell r="I1001">
            <v>0</v>
          </cell>
          <cell r="J1001" t="b">
            <v>0</v>
          </cell>
          <cell r="K1001" t="e">
            <v>#REF!</v>
          </cell>
          <cell r="L1001">
            <v>0</v>
          </cell>
          <cell r="M1001">
            <v>0</v>
          </cell>
        </row>
        <row r="1002">
          <cell r="B1002" t="str">
            <v>Spain</v>
          </cell>
          <cell r="C1002">
            <v>0</v>
          </cell>
          <cell r="D1002">
            <v>0</v>
          </cell>
          <cell r="E1002"/>
          <cell r="F1002">
            <v>0</v>
          </cell>
          <cell r="G1002">
            <v>0</v>
          </cell>
          <cell r="H1002">
            <v>0</v>
          </cell>
          <cell r="I1002">
            <v>0</v>
          </cell>
          <cell r="J1002" t="b">
            <v>0</v>
          </cell>
          <cell r="K1002" t="e">
            <v>#REF!</v>
          </cell>
          <cell r="L1002">
            <v>0</v>
          </cell>
          <cell r="M1002">
            <v>0</v>
          </cell>
        </row>
        <row r="1003">
          <cell r="B1003" t="str">
            <v>United Kingdom</v>
          </cell>
          <cell r="C1003">
            <v>0</v>
          </cell>
          <cell r="D1003">
            <v>0</v>
          </cell>
          <cell r="E1003"/>
          <cell r="F1003">
            <v>0</v>
          </cell>
          <cell r="G1003">
            <v>0</v>
          </cell>
          <cell r="H1003">
            <v>0</v>
          </cell>
          <cell r="I1003">
            <v>0</v>
          </cell>
          <cell r="J1003" t="b">
            <v>0</v>
          </cell>
          <cell r="K1003" t="e">
            <v>#REF!</v>
          </cell>
          <cell r="L1003">
            <v>0</v>
          </cell>
          <cell r="M1003">
            <v>0</v>
          </cell>
        </row>
        <row r="1004">
          <cell r="B1004" t="str">
            <v>United Kingdom</v>
          </cell>
          <cell r="C1004">
            <v>0</v>
          </cell>
          <cell r="D1004">
            <v>0</v>
          </cell>
          <cell r="E1004"/>
          <cell r="F1004">
            <v>0</v>
          </cell>
          <cell r="G1004">
            <v>0</v>
          </cell>
          <cell r="H1004">
            <v>0</v>
          </cell>
          <cell r="I1004">
            <v>0</v>
          </cell>
          <cell r="J1004" t="b">
            <v>0</v>
          </cell>
          <cell r="K1004" t="e">
            <v>#REF!</v>
          </cell>
          <cell r="L1004">
            <v>0</v>
          </cell>
          <cell r="M1004">
            <v>0</v>
          </cell>
        </row>
        <row r="1005">
          <cell r="B1005" t="str">
            <v>United Kingdom</v>
          </cell>
          <cell r="C1005">
            <v>0</v>
          </cell>
          <cell r="D1005">
            <v>0</v>
          </cell>
          <cell r="E1005"/>
          <cell r="F1005">
            <v>0</v>
          </cell>
          <cell r="G1005">
            <v>0</v>
          </cell>
          <cell r="H1005">
            <v>0</v>
          </cell>
          <cell r="I1005">
            <v>0</v>
          </cell>
          <cell r="J1005" t="b">
            <v>0</v>
          </cell>
          <cell r="K1005" t="e">
            <v>#REF!</v>
          </cell>
          <cell r="L1005">
            <v>0</v>
          </cell>
          <cell r="M1005">
            <v>0</v>
          </cell>
        </row>
        <row r="1006">
          <cell r="B1006" t="str">
            <v>United Kingdom</v>
          </cell>
          <cell r="C1006">
            <v>0</v>
          </cell>
          <cell r="D1006">
            <v>0</v>
          </cell>
          <cell r="E1006"/>
          <cell r="F1006">
            <v>0</v>
          </cell>
          <cell r="G1006">
            <v>0</v>
          </cell>
          <cell r="H1006">
            <v>0</v>
          </cell>
          <cell r="I1006">
            <v>0</v>
          </cell>
          <cell r="J1006" t="b">
            <v>0</v>
          </cell>
          <cell r="K1006" t="e">
            <v>#REF!</v>
          </cell>
          <cell r="L1006">
            <v>0</v>
          </cell>
          <cell r="M1006">
            <v>0</v>
          </cell>
        </row>
        <row r="1007">
          <cell r="B1007" t="str">
            <v>United Kingdom</v>
          </cell>
          <cell r="C1007">
            <v>0</v>
          </cell>
          <cell r="D1007">
            <v>0</v>
          </cell>
          <cell r="E1007"/>
          <cell r="F1007">
            <v>0</v>
          </cell>
          <cell r="G1007">
            <v>0</v>
          </cell>
          <cell r="H1007">
            <v>0</v>
          </cell>
          <cell r="I1007">
            <v>0</v>
          </cell>
          <cell r="J1007" t="b">
            <v>0</v>
          </cell>
          <cell r="K1007" t="e">
            <v>#REF!</v>
          </cell>
          <cell r="L1007">
            <v>0</v>
          </cell>
          <cell r="M1007">
            <v>0</v>
          </cell>
        </row>
        <row r="1008">
          <cell r="B1008" t="str">
            <v>United Kingdom</v>
          </cell>
          <cell r="C1008">
            <v>0</v>
          </cell>
          <cell r="D1008">
            <v>0</v>
          </cell>
          <cell r="E1008"/>
          <cell r="F1008">
            <v>0</v>
          </cell>
          <cell r="G1008">
            <v>0</v>
          </cell>
          <cell r="H1008">
            <v>0</v>
          </cell>
          <cell r="I1008">
            <v>0</v>
          </cell>
          <cell r="J1008" t="b">
            <v>0</v>
          </cell>
          <cell r="K1008" t="e">
            <v>#REF!</v>
          </cell>
          <cell r="L1008">
            <v>0</v>
          </cell>
          <cell r="M1008">
            <v>0</v>
          </cell>
        </row>
        <row r="1009">
          <cell r="B1009" t="str">
            <v>United Kingdom</v>
          </cell>
          <cell r="C1009">
            <v>0</v>
          </cell>
          <cell r="D1009">
            <v>0</v>
          </cell>
          <cell r="E1009"/>
          <cell r="F1009">
            <v>0</v>
          </cell>
          <cell r="G1009">
            <v>0</v>
          </cell>
          <cell r="H1009">
            <v>0</v>
          </cell>
          <cell r="I1009">
            <v>0</v>
          </cell>
          <cell r="J1009" t="b">
            <v>0</v>
          </cell>
          <cell r="K1009" t="e">
            <v>#REF!</v>
          </cell>
          <cell r="L1009">
            <v>0</v>
          </cell>
          <cell r="M1009">
            <v>0</v>
          </cell>
        </row>
        <row r="1010">
          <cell r="B1010" t="str">
            <v>United Kingdom</v>
          </cell>
          <cell r="C1010">
            <v>0</v>
          </cell>
          <cell r="D1010">
            <v>0</v>
          </cell>
          <cell r="E1010"/>
          <cell r="F1010">
            <v>0</v>
          </cell>
          <cell r="G1010">
            <v>0</v>
          </cell>
          <cell r="H1010">
            <v>0</v>
          </cell>
          <cell r="I1010">
            <v>0</v>
          </cell>
          <cell r="J1010" t="b">
            <v>0</v>
          </cell>
          <cell r="K1010" t="e">
            <v>#REF!</v>
          </cell>
          <cell r="L1010">
            <v>0</v>
          </cell>
          <cell r="M1010">
            <v>0</v>
          </cell>
        </row>
        <row r="1011">
          <cell r="B1011" t="str">
            <v>United Kingdom</v>
          </cell>
          <cell r="C1011">
            <v>0</v>
          </cell>
          <cell r="D1011">
            <v>0</v>
          </cell>
          <cell r="E1011"/>
          <cell r="F1011">
            <v>0</v>
          </cell>
          <cell r="G1011">
            <v>0</v>
          </cell>
          <cell r="H1011">
            <v>0</v>
          </cell>
          <cell r="I1011">
            <v>0</v>
          </cell>
          <cell r="J1011" t="b">
            <v>0</v>
          </cell>
          <cell r="K1011" t="e">
            <v>#REF!</v>
          </cell>
          <cell r="L1011">
            <v>0</v>
          </cell>
          <cell r="M1011">
            <v>0</v>
          </cell>
        </row>
        <row r="1012">
          <cell r="B1012" t="str">
            <v>United Kingdom</v>
          </cell>
          <cell r="C1012">
            <v>0</v>
          </cell>
          <cell r="D1012">
            <v>0</v>
          </cell>
          <cell r="E1012"/>
          <cell r="F1012">
            <v>0</v>
          </cell>
          <cell r="G1012">
            <v>0</v>
          </cell>
          <cell r="H1012">
            <v>0</v>
          </cell>
          <cell r="I1012">
            <v>0</v>
          </cell>
          <cell r="J1012" t="b">
            <v>0</v>
          </cell>
          <cell r="K1012" t="e">
            <v>#REF!</v>
          </cell>
          <cell r="L1012">
            <v>0</v>
          </cell>
          <cell r="M1012">
            <v>0</v>
          </cell>
        </row>
        <row r="1013">
          <cell r="B1013" t="str">
            <v>United Kingdom</v>
          </cell>
          <cell r="C1013">
            <v>0</v>
          </cell>
          <cell r="D1013">
            <v>0</v>
          </cell>
          <cell r="E1013"/>
          <cell r="F1013">
            <v>0</v>
          </cell>
          <cell r="G1013">
            <v>0</v>
          </cell>
          <cell r="H1013">
            <v>0</v>
          </cell>
          <cell r="I1013">
            <v>0</v>
          </cell>
          <cell r="J1013" t="b">
            <v>0</v>
          </cell>
          <cell r="K1013" t="e">
            <v>#REF!</v>
          </cell>
          <cell r="L1013">
            <v>0</v>
          </cell>
          <cell r="M1013">
            <v>0</v>
          </cell>
        </row>
        <row r="1014">
          <cell r="B1014" t="str">
            <v>United Kingdom</v>
          </cell>
          <cell r="C1014">
            <v>0</v>
          </cell>
          <cell r="D1014">
            <v>0</v>
          </cell>
          <cell r="E1014"/>
          <cell r="F1014">
            <v>0</v>
          </cell>
          <cell r="G1014">
            <v>0</v>
          </cell>
          <cell r="H1014">
            <v>0</v>
          </cell>
          <cell r="I1014">
            <v>0</v>
          </cell>
          <cell r="J1014" t="b">
            <v>0</v>
          </cell>
          <cell r="K1014" t="e">
            <v>#REF!</v>
          </cell>
          <cell r="L1014">
            <v>0</v>
          </cell>
          <cell r="M1014">
            <v>0</v>
          </cell>
        </row>
        <row r="1015">
          <cell r="B1015" t="str">
            <v>United Kingdom</v>
          </cell>
          <cell r="C1015">
            <v>0</v>
          </cell>
          <cell r="D1015">
            <v>0</v>
          </cell>
          <cell r="E1015"/>
          <cell r="F1015">
            <v>0</v>
          </cell>
          <cell r="G1015">
            <v>0</v>
          </cell>
          <cell r="H1015">
            <v>0</v>
          </cell>
          <cell r="I1015">
            <v>0</v>
          </cell>
          <cell r="J1015" t="b">
            <v>0</v>
          </cell>
          <cell r="K1015" t="e">
            <v>#REF!</v>
          </cell>
          <cell r="L1015">
            <v>0</v>
          </cell>
          <cell r="M1015">
            <v>0</v>
          </cell>
        </row>
        <row r="1016">
          <cell r="B1016" t="str">
            <v>United Kingdom</v>
          </cell>
          <cell r="C1016">
            <v>0</v>
          </cell>
          <cell r="D1016">
            <v>0</v>
          </cell>
          <cell r="E1016"/>
          <cell r="F1016">
            <v>0</v>
          </cell>
          <cell r="G1016">
            <v>0</v>
          </cell>
          <cell r="H1016">
            <v>0</v>
          </cell>
          <cell r="I1016">
            <v>0</v>
          </cell>
          <cell r="J1016" t="b">
            <v>0</v>
          </cell>
          <cell r="K1016" t="e">
            <v>#REF!</v>
          </cell>
          <cell r="L1016">
            <v>0</v>
          </cell>
          <cell r="M1016">
            <v>0</v>
          </cell>
        </row>
        <row r="1017">
          <cell r="B1017" t="str">
            <v>United Kingdom</v>
          </cell>
          <cell r="C1017">
            <v>0</v>
          </cell>
          <cell r="D1017">
            <v>0</v>
          </cell>
          <cell r="E1017"/>
          <cell r="F1017">
            <v>0</v>
          </cell>
          <cell r="G1017">
            <v>0</v>
          </cell>
          <cell r="H1017">
            <v>0</v>
          </cell>
          <cell r="I1017">
            <v>0</v>
          </cell>
          <cell r="J1017" t="b">
            <v>0</v>
          </cell>
          <cell r="K1017" t="e">
            <v>#REF!</v>
          </cell>
          <cell r="L1017">
            <v>0</v>
          </cell>
          <cell r="M1017">
            <v>0</v>
          </cell>
        </row>
        <row r="1018">
          <cell r="B1018" t="str">
            <v>United Kingdom</v>
          </cell>
          <cell r="C1018">
            <v>0</v>
          </cell>
          <cell r="D1018">
            <v>0</v>
          </cell>
          <cell r="E1018"/>
          <cell r="F1018">
            <v>0</v>
          </cell>
          <cell r="G1018">
            <v>0</v>
          </cell>
          <cell r="H1018">
            <v>0</v>
          </cell>
          <cell r="I1018">
            <v>0</v>
          </cell>
          <cell r="J1018" t="b">
            <v>0</v>
          </cell>
          <cell r="K1018" t="e">
            <v>#REF!</v>
          </cell>
          <cell r="L1018">
            <v>0</v>
          </cell>
          <cell r="M1018">
            <v>0</v>
          </cell>
        </row>
        <row r="1019">
          <cell r="B1019" t="str">
            <v>United Kingdom</v>
          </cell>
          <cell r="C1019">
            <v>0</v>
          </cell>
          <cell r="D1019">
            <v>0</v>
          </cell>
          <cell r="E1019"/>
          <cell r="F1019">
            <v>0</v>
          </cell>
          <cell r="G1019">
            <v>0</v>
          </cell>
          <cell r="H1019">
            <v>0</v>
          </cell>
          <cell r="I1019">
            <v>0</v>
          </cell>
          <cell r="J1019" t="b">
            <v>0</v>
          </cell>
          <cell r="K1019" t="e">
            <v>#REF!</v>
          </cell>
          <cell r="L1019">
            <v>0</v>
          </cell>
          <cell r="M1019">
            <v>0</v>
          </cell>
        </row>
        <row r="1020">
          <cell r="B1020" t="str">
            <v>United Kingdom</v>
          </cell>
          <cell r="C1020">
            <v>0</v>
          </cell>
          <cell r="D1020">
            <v>0</v>
          </cell>
          <cell r="E1020"/>
          <cell r="F1020">
            <v>0</v>
          </cell>
          <cell r="G1020">
            <v>0</v>
          </cell>
          <cell r="H1020">
            <v>0</v>
          </cell>
          <cell r="I1020">
            <v>0</v>
          </cell>
          <cell r="J1020" t="b">
            <v>0</v>
          </cell>
          <cell r="K1020" t="e">
            <v>#REF!</v>
          </cell>
          <cell r="L1020">
            <v>0</v>
          </cell>
          <cell r="M1020">
            <v>0</v>
          </cell>
        </row>
        <row r="1021">
          <cell r="B1021" t="str">
            <v>United Kingdom</v>
          </cell>
          <cell r="C1021">
            <v>0</v>
          </cell>
          <cell r="D1021">
            <v>0</v>
          </cell>
          <cell r="E1021"/>
          <cell r="F1021">
            <v>0</v>
          </cell>
          <cell r="G1021">
            <v>0</v>
          </cell>
          <cell r="H1021">
            <v>0</v>
          </cell>
          <cell r="I1021">
            <v>0</v>
          </cell>
          <cell r="J1021" t="b">
            <v>0</v>
          </cell>
          <cell r="K1021" t="e">
            <v>#REF!</v>
          </cell>
          <cell r="L1021">
            <v>0</v>
          </cell>
          <cell r="M1021">
            <v>0</v>
          </cell>
        </row>
      </sheetData>
      <sheetData sheetId="12">
        <row r="5">
          <cell r="A5" t="str">
            <v>lie00102</v>
          </cell>
          <cell r="B5" t="str">
            <v>Liege Dist.Ctr. #2</v>
          </cell>
          <cell r="C5">
            <v>40359</v>
          </cell>
          <cell r="D5">
            <v>41075</v>
          </cell>
          <cell r="E5">
            <v>41711</v>
          </cell>
          <cell r="F5">
            <v>41895</v>
          </cell>
          <cell r="G5">
            <v>42260</v>
          </cell>
          <cell r="H5">
            <v>49582.25</v>
          </cell>
          <cell r="I5">
            <v>49582.25</v>
          </cell>
          <cell r="J5">
            <v>49582.25</v>
          </cell>
          <cell r="K5">
            <v>49582.25</v>
          </cell>
          <cell r="L5">
            <v>49582.25</v>
          </cell>
          <cell r="M5">
            <v>49582.25</v>
          </cell>
          <cell r="N5">
            <v>49582.25</v>
          </cell>
          <cell r="O5">
            <v>49582.25</v>
          </cell>
          <cell r="P5">
            <v>49582.25</v>
          </cell>
          <cell r="Q5">
            <v>49582.25</v>
          </cell>
          <cell r="R5">
            <v>49582.25</v>
          </cell>
          <cell r="S5">
            <v>49582.25</v>
          </cell>
          <cell r="T5">
            <v>49582.25</v>
          </cell>
          <cell r="U5">
            <v>49582.25</v>
          </cell>
          <cell r="V5">
            <v>49582.25</v>
          </cell>
          <cell r="W5">
            <v>49582.25</v>
          </cell>
          <cell r="X5">
            <v>49582.25</v>
          </cell>
          <cell r="Y5">
            <v>49582.25</v>
          </cell>
          <cell r="Z5">
            <v>49582.25</v>
          </cell>
          <cell r="AA5">
            <v>49582.25</v>
          </cell>
          <cell r="AB5">
            <v>49582.25</v>
          </cell>
          <cell r="AC5">
            <v>49582.25</v>
          </cell>
          <cell r="AD5">
            <v>49582.25</v>
          </cell>
          <cell r="AE5">
            <v>49582.25</v>
          </cell>
          <cell r="AF5">
            <v>49582.25</v>
          </cell>
        </row>
        <row r="6">
          <cell r="A6" t="str">
            <v>lie00102gross</v>
          </cell>
          <cell r="B6">
            <v>7.8467000000000002</v>
          </cell>
          <cell r="C6">
            <v>1028738</v>
          </cell>
          <cell r="D6">
            <v>1028738</v>
          </cell>
          <cell r="E6">
            <v>0</v>
          </cell>
          <cell r="F6">
            <v>990960</v>
          </cell>
          <cell r="G6">
            <v>990960</v>
          </cell>
        </row>
        <row r="7">
          <cell r="A7" t="str">
            <v>lie00102net</v>
          </cell>
          <cell r="C7">
            <v>1028738</v>
          </cell>
          <cell r="D7">
            <v>1018828</v>
          </cell>
          <cell r="E7">
            <v>-9910</v>
          </cell>
          <cell r="F7">
            <v>891121</v>
          </cell>
          <cell r="G7">
            <v>981050</v>
          </cell>
        </row>
        <row r="8">
          <cell r="A8" t="str">
            <v>lie00102yield</v>
          </cell>
          <cell r="C8">
            <v>7.7682000000000001E-2</v>
          </cell>
          <cell r="D8">
            <v>7.6934000000000002E-2</v>
          </cell>
          <cell r="E8">
            <v>-7.4799999999999997E-4</v>
          </cell>
          <cell r="F8">
            <v>6.7290000000000003E-2</v>
          </cell>
          <cell r="G8">
            <v>7.4080999999999994E-2</v>
          </cell>
        </row>
        <row r="9">
          <cell r="A9" t="str">
            <v>wil00103</v>
          </cell>
          <cell r="B9" t="str">
            <v>Willebroek Dist.Ctr. #3</v>
          </cell>
          <cell r="C9">
            <v>40359</v>
          </cell>
          <cell r="D9">
            <v>40422</v>
          </cell>
          <cell r="E9">
            <v>49582.25</v>
          </cell>
          <cell r="F9">
            <v>49582.25</v>
          </cell>
          <cell r="G9">
            <v>49582.25</v>
          </cell>
          <cell r="H9">
            <v>49582.25</v>
          </cell>
          <cell r="I9">
            <v>49582.25</v>
          </cell>
          <cell r="J9">
            <v>49582.25</v>
          </cell>
          <cell r="K9">
            <v>49582.25</v>
          </cell>
          <cell r="L9">
            <v>49582.25</v>
          </cell>
          <cell r="M9">
            <v>49582.25</v>
          </cell>
          <cell r="N9">
            <v>49582.25</v>
          </cell>
          <cell r="O9">
            <v>49582.25</v>
          </cell>
          <cell r="P9">
            <v>49582.25</v>
          </cell>
          <cell r="Q9">
            <v>49582.25</v>
          </cell>
          <cell r="R9">
            <v>49582.25</v>
          </cell>
          <cell r="S9">
            <v>49582.25</v>
          </cell>
          <cell r="T9">
            <v>49582.25</v>
          </cell>
          <cell r="U9">
            <v>49582.25</v>
          </cell>
          <cell r="V9">
            <v>49582.25</v>
          </cell>
          <cell r="W9">
            <v>49582.25</v>
          </cell>
          <cell r="X9">
            <v>49582.25</v>
          </cell>
          <cell r="Y9">
            <v>49582.25</v>
          </cell>
          <cell r="Z9">
            <v>49582.25</v>
          </cell>
          <cell r="AA9">
            <v>49582.25</v>
          </cell>
          <cell r="AB9">
            <v>49582.25</v>
          </cell>
          <cell r="AC9">
            <v>49582.25</v>
          </cell>
          <cell r="AD9">
            <v>49582.25</v>
          </cell>
          <cell r="AE9">
            <v>49582.25</v>
          </cell>
          <cell r="AF9">
            <v>49582.25</v>
          </cell>
        </row>
        <row r="10">
          <cell r="A10" t="str">
            <v>wil00103gross</v>
          </cell>
          <cell r="B10">
            <v>7.4987000000000004</v>
          </cell>
          <cell r="C10">
            <v>656454</v>
          </cell>
          <cell r="D10">
            <v>660667</v>
          </cell>
        </row>
        <row r="11">
          <cell r="A11" t="str">
            <v>wil00103net</v>
          </cell>
          <cell r="C11">
            <v>649847</v>
          </cell>
          <cell r="D11">
            <v>654060</v>
          </cell>
        </row>
        <row r="12">
          <cell r="A12" t="str">
            <v>wil00103yield</v>
          </cell>
          <cell r="C12">
            <v>7.4523000000000006E-2</v>
          </cell>
          <cell r="D12">
            <v>7.5006000000000003E-2</v>
          </cell>
        </row>
        <row r="18">
          <cell r="A18" t="str">
            <v>pra00204</v>
          </cell>
          <cell r="B18" t="str">
            <v>Prague D1 West Dist.Ctr. #4</v>
          </cell>
          <cell r="C18">
            <v>40359</v>
          </cell>
          <cell r="D18">
            <v>40391</v>
          </cell>
          <cell r="E18">
            <v>40422</v>
          </cell>
          <cell r="F18">
            <v>40452</v>
          </cell>
          <cell r="G18">
            <v>40664</v>
          </cell>
          <cell r="H18">
            <v>40695</v>
          </cell>
          <cell r="I18">
            <v>40818</v>
          </cell>
          <cell r="J18">
            <v>41031</v>
          </cell>
          <cell r="K18">
            <v>41062</v>
          </cell>
          <cell r="L18">
            <v>41276</v>
          </cell>
          <cell r="M18">
            <v>42218</v>
          </cell>
          <cell r="N18">
            <v>42431</v>
          </cell>
          <cell r="O18">
            <v>49582.25</v>
          </cell>
          <cell r="P18">
            <v>49582.25</v>
          </cell>
          <cell r="Q18">
            <v>49582.25</v>
          </cell>
          <cell r="R18">
            <v>49582.25</v>
          </cell>
          <cell r="S18">
            <v>49582.25</v>
          </cell>
          <cell r="T18">
            <v>49582.25</v>
          </cell>
          <cell r="U18">
            <v>49582.25</v>
          </cell>
          <cell r="V18">
            <v>49582.25</v>
          </cell>
          <cell r="W18">
            <v>49582.25</v>
          </cell>
          <cell r="X18">
            <v>49582.25</v>
          </cell>
          <cell r="Y18">
            <v>49582.25</v>
          </cell>
          <cell r="Z18">
            <v>49582.25</v>
          </cell>
          <cell r="AA18">
            <v>49582.25</v>
          </cell>
          <cell r="AB18">
            <v>49582.25</v>
          </cell>
          <cell r="AC18">
            <v>49582.25</v>
          </cell>
          <cell r="AD18">
            <v>49582.25</v>
          </cell>
          <cell r="AE18">
            <v>49582.25</v>
          </cell>
          <cell r="AF18">
            <v>49582.25</v>
          </cell>
        </row>
        <row r="19">
          <cell r="A19" t="str">
            <v>pra00204gross</v>
          </cell>
          <cell r="B19">
            <v>7.5863000000000005</v>
          </cell>
          <cell r="C19">
            <v>567470</v>
          </cell>
          <cell r="D19">
            <v>530947</v>
          </cell>
          <cell r="E19">
            <v>554311</v>
          </cell>
          <cell r="F19">
            <v>415449</v>
          </cell>
          <cell r="G19">
            <v>536989</v>
          </cell>
          <cell r="H19">
            <v>534708</v>
          </cell>
          <cell r="I19">
            <v>378217</v>
          </cell>
          <cell r="J19">
            <v>513330</v>
          </cell>
          <cell r="K19">
            <v>361281</v>
          </cell>
          <cell r="L19">
            <v>489832</v>
          </cell>
          <cell r="M19">
            <v>385204</v>
          </cell>
          <cell r="N19">
            <v>497388</v>
          </cell>
        </row>
        <row r="20">
          <cell r="A20" t="str">
            <v>pra00204net</v>
          </cell>
          <cell r="C20">
            <v>562496</v>
          </cell>
          <cell r="D20">
            <v>525973</v>
          </cell>
          <cell r="E20">
            <v>549337</v>
          </cell>
          <cell r="F20">
            <v>410475</v>
          </cell>
          <cell r="G20">
            <v>532015</v>
          </cell>
          <cell r="H20">
            <v>529734</v>
          </cell>
          <cell r="I20">
            <v>373243</v>
          </cell>
          <cell r="J20">
            <v>508356</v>
          </cell>
          <cell r="K20">
            <v>356307</v>
          </cell>
          <cell r="L20">
            <v>484858</v>
          </cell>
          <cell r="M20">
            <v>380230</v>
          </cell>
          <cell r="N20">
            <v>492414</v>
          </cell>
        </row>
        <row r="21">
          <cell r="A21" t="str">
            <v>pra00204yield</v>
          </cell>
          <cell r="C21">
            <v>0.102622</v>
          </cell>
          <cell r="D21">
            <v>9.5959000000000003E-2</v>
          </cell>
          <cell r="E21">
            <v>0.100221</v>
          </cell>
          <cell r="F21">
            <v>7.4886999999999995E-2</v>
          </cell>
          <cell r="G21">
            <v>9.7060999999999995E-2</v>
          </cell>
          <cell r="H21">
            <v>9.6644999999999995E-2</v>
          </cell>
          <cell r="I21">
            <v>6.8095000000000003E-2</v>
          </cell>
          <cell r="J21">
            <v>9.2744999999999994E-2</v>
          </cell>
          <cell r="K21">
            <v>6.5004999999999993E-2</v>
          </cell>
          <cell r="L21">
            <v>8.8457999999999995E-2</v>
          </cell>
          <cell r="M21">
            <v>6.9369E-2</v>
          </cell>
          <cell r="N21">
            <v>8.9835999999999999E-2</v>
          </cell>
        </row>
        <row r="22">
          <cell r="A22" t="str">
            <v>uzi00102</v>
          </cell>
          <cell r="B22" t="str">
            <v>Uzice Dist.Ctr. #2</v>
          </cell>
          <cell r="C22">
            <v>40359</v>
          </cell>
          <cell r="D22">
            <v>40756</v>
          </cell>
          <cell r="E22">
            <v>40969</v>
          </cell>
          <cell r="F22">
            <v>41708</v>
          </cell>
          <cell r="G22">
            <v>41922</v>
          </cell>
          <cell r="H22">
            <v>49582.25</v>
          </cell>
          <cell r="I22">
            <v>49582.25</v>
          </cell>
          <cell r="J22">
            <v>49582.25</v>
          </cell>
          <cell r="K22">
            <v>49582.25</v>
          </cell>
          <cell r="L22">
            <v>49582.25</v>
          </cell>
          <cell r="M22">
            <v>49582.25</v>
          </cell>
          <cell r="N22">
            <v>49582.25</v>
          </cell>
          <cell r="O22">
            <v>49582.25</v>
          </cell>
          <cell r="P22">
            <v>49582.25</v>
          </cell>
          <cell r="Q22">
            <v>49582.25</v>
          </cell>
          <cell r="R22">
            <v>49582.25</v>
          </cell>
          <cell r="S22">
            <v>49582.25</v>
          </cell>
          <cell r="T22">
            <v>49582.25</v>
          </cell>
          <cell r="U22">
            <v>49582.25</v>
          </cell>
          <cell r="V22">
            <v>49582.25</v>
          </cell>
          <cell r="W22">
            <v>49582.25</v>
          </cell>
          <cell r="X22">
            <v>49582.25</v>
          </cell>
          <cell r="Y22">
            <v>49582.25</v>
          </cell>
          <cell r="Z22">
            <v>49582.25</v>
          </cell>
          <cell r="AA22">
            <v>49582.25</v>
          </cell>
          <cell r="AB22">
            <v>49582.25</v>
          </cell>
          <cell r="AC22">
            <v>49582.25</v>
          </cell>
          <cell r="AD22">
            <v>49582.25</v>
          </cell>
          <cell r="AE22">
            <v>49582.25</v>
          </cell>
          <cell r="AF22">
            <v>49582.25</v>
          </cell>
        </row>
        <row r="23">
          <cell r="A23" t="str">
            <v>uzi00102gross</v>
          </cell>
          <cell r="B23">
            <v>9.5808999999999997</v>
          </cell>
          <cell r="C23">
            <v>1168014</v>
          </cell>
          <cell r="D23">
            <v>577998</v>
          </cell>
          <cell r="E23">
            <v>1110600</v>
          </cell>
          <cell r="F23">
            <v>532602</v>
          </cell>
          <cell r="G23">
            <v>1081986</v>
          </cell>
        </row>
        <row r="24">
          <cell r="A24" t="str">
            <v>uzi00102net</v>
          </cell>
          <cell r="C24">
            <v>1157194</v>
          </cell>
          <cell r="D24">
            <v>567178</v>
          </cell>
          <cell r="E24">
            <v>1099780</v>
          </cell>
          <cell r="F24">
            <v>521782</v>
          </cell>
          <cell r="G24">
            <v>1071166</v>
          </cell>
        </row>
        <row r="25">
          <cell r="A25" t="str">
            <v>uzi00102yield</v>
          </cell>
          <cell r="C25">
            <v>9.5806000000000002E-2</v>
          </cell>
          <cell r="D25">
            <v>4.6956999999999999E-2</v>
          </cell>
          <cell r="E25">
            <v>9.1051999999999994E-2</v>
          </cell>
          <cell r="F25">
            <v>4.3199000000000001E-2</v>
          </cell>
          <cell r="G25">
            <v>8.8682999999999998E-2</v>
          </cell>
        </row>
        <row r="31">
          <cell r="A31" t="str">
            <v>fr000502</v>
          </cell>
          <cell r="B31" t="str">
            <v>DAX Dist.Ctr. #1</v>
          </cell>
          <cell r="C31">
            <v>40359</v>
          </cell>
          <cell r="D31">
            <v>43395</v>
          </cell>
          <cell r="E31">
            <v>47406</v>
          </cell>
          <cell r="F31">
            <v>49582.25</v>
          </cell>
          <cell r="G31">
            <v>49582.25</v>
          </cell>
          <cell r="H31">
            <v>49582.25</v>
          </cell>
          <cell r="I31">
            <v>49582.25</v>
          </cell>
          <cell r="J31">
            <v>49582.25</v>
          </cell>
          <cell r="K31">
            <v>49582.25</v>
          </cell>
          <cell r="L31">
            <v>49582.25</v>
          </cell>
          <cell r="M31">
            <v>49582.25</v>
          </cell>
          <cell r="N31">
            <v>49582.25</v>
          </cell>
          <cell r="O31">
            <v>49582.25</v>
          </cell>
          <cell r="P31">
            <v>49582.25</v>
          </cell>
          <cell r="Q31">
            <v>49582.25</v>
          </cell>
          <cell r="R31">
            <v>49582.25</v>
          </cell>
          <cell r="S31">
            <v>49582.25</v>
          </cell>
          <cell r="T31">
            <v>49582.25</v>
          </cell>
          <cell r="U31">
            <v>49582.25</v>
          </cell>
          <cell r="V31">
            <v>49582.25</v>
          </cell>
          <cell r="W31">
            <v>49582.25</v>
          </cell>
          <cell r="X31">
            <v>49582.25</v>
          </cell>
          <cell r="Y31">
            <v>49582.25</v>
          </cell>
          <cell r="Z31">
            <v>49582.25</v>
          </cell>
          <cell r="AA31">
            <v>49582.25</v>
          </cell>
          <cell r="AB31">
            <v>49582.25</v>
          </cell>
          <cell r="AC31">
            <v>49582.25</v>
          </cell>
          <cell r="AD31">
            <v>49582.25</v>
          </cell>
          <cell r="AE31">
            <v>49582.25</v>
          </cell>
          <cell r="AF31">
            <v>49582.25</v>
          </cell>
        </row>
        <row r="32">
          <cell r="A32" t="str">
            <v>fr000502gross</v>
          </cell>
          <cell r="B32">
            <v>8.2419000000000011</v>
          </cell>
          <cell r="C32">
            <v>616636</v>
          </cell>
          <cell r="D32">
            <v>563624</v>
          </cell>
          <cell r="E32">
            <v>561451</v>
          </cell>
        </row>
        <row r="33">
          <cell r="A33" t="str">
            <v>fr000502net</v>
          </cell>
          <cell r="C33">
            <v>616636</v>
          </cell>
          <cell r="D33">
            <v>563624</v>
          </cell>
          <cell r="E33">
            <v>561451</v>
          </cell>
        </row>
        <row r="34">
          <cell r="A34" t="str">
            <v>fr000502yield</v>
          </cell>
          <cell r="C34">
            <v>8.3871000000000001E-2</v>
          </cell>
          <cell r="D34">
            <v>7.6661000000000007E-2</v>
          </cell>
          <cell r="E34">
            <v>7.6365000000000002E-2</v>
          </cell>
        </row>
        <row r="35">
          <cell r="A35" t="str">
            <v>mfr00207</v>
          </cell>
          <cell r="B35" t="str">
            <v>Clesud Dist.Ctr. #7 &amp; #8</v>
          </cell>
          <cell r="C35">
            <v>40359</v>
          </cell>
          <cell r="D35">
            <v>40422</v>
          </cell>
          <cell r="E35">
            <v>41306</v>
          </cell>
          <cell r="F35">
            <v>43313</v>
          </cell>
          <cell r="G35">
            <v>43497</v>
          </cell>
          <cell r="H35">
            <v>49582.25</v>
          </cell>
          <cell r="I35">
            <v>49582.25</v>
          </cell>
          <cell r="J35">
            <v>49582.25</v>
          </cell>
          <cell r="K35">
            <v>49582.25</v>
          </cell>
          <cell r="L35">
            <v>49582.25</v>
          </cell>
          <cell r="M35">
            <v>49582.25</v>
          </cell>
          <cell r="N35">
            <v>49582.25</v>
          </cell>
          <cell r="O35">
            <v>49582.25</v>
          </cell>
          <cell r="P35">
            <v>49582.25</v>
          </cell>
          <cell r="Q35">
            <v>49582.25</v>
          </cell>
          <cell r="R35">
            <v>49582.25</v>
          </cell>
          <cell r="S35">
            <v>49582.25</v>
          </cell>
          <cell r="T35">
            <v>49582.25</v>
          </cell>
          <cell r="U35">
            <v>49582.25</v>
          </cell>
          <cell r="V35">
            <v>49582.25</v>
          </cell>
          <cell r="W35">
            <v>49582.25</v>
          </cell>
          <cell r="X35">
            <v>49582.25</v>
          </cell>
          <cell r="Y35">
            <v>49582.25</v>
          </cell>
          <cell r="Z35">
            <v>49582.25</v>
          </cell>
          <cell r="AA35">
            <v>49582.25</v>
          </cell>
          <cell r="AB35">
            <v>49582.25</v>
          </cell>
          <cell r="AC35">
            <v>49582.25</v>
          </cell>
          <cell r="AD35">
            <v>49582.25</v>
          </cell>
          <cell r="AE35">
            <v>49582.25</v>
          </cell>
          <cell r="AF35">
            <v>49582.25</v>
          </cell>
        </row>
        <row r="36">
          <cell r="A36" t="str">
            <v>mfr00207gross</v>
          </cell>
          <cell r="B36">
            <v>7.8203000000000005</v>
          </cell>
          <cell r="C36">
            <v>2081503</v>
          </cell>
          <cell r="D36">
            <v>2314862</v>
          </cell>
          <cell r="E36">
            <v>2288483</v>
          </cell>
          <cell r="F36">
            <v>2270631</v>
          </cell>
          <cell r="G36">
            <v>2347215</v>
          </cell>
        </row>
        <row r="37">
          <cell r="A37" t="str">
            <v>mfr00207net</v>
          </cell>
          <cell r="C37">
            <v>2081503</v>
          </cell>
          <cell r="D37">
            <v>2314862</v>
          </cell>
          <cell r="E37">
            <v>2288483</v>
          </cell>
          <cell r="F37">
            <v>2270631</v>
          </cell>
          <cell r="G37">
            <v>2347215</v>
          </cell>
        </row>
        <row r="38">
          <cell r="A38" t="str">
            <v>mfr00207yield</v>
          </cell>
          <cell r="C38">
            <v>7.1772000000000002E-2</v>
          </cell>
          <cell r="D38">
            <v>7.9818E-2</v>
          </cell>
          <cell r="E38">
            <v>7.8908000000000006E-2</v>
          </cell>
          <cell r="F38">
            <v>7.8293000000000001E-2</v>
          </cell>
          <cell r="G38">
            <v>8.0934000000000006E-2</v>
          </cell>
        </row>
        <row r="39">
          <cell r="A39" t="str">
            <v>mfr00209</v>
          </cell>
          <cell r="B39" t="str">
            <v>Clesud Dist.Ctr. #9</v>
          </cell>
          <cell r="C39">
            <v>40359</v>
          </cell>
          <cell r="D39">
            <v>42767</v>
          </cell>
          <cell r="E39">
            <v>49582.25</v>
          </cell>
          <cell r="F39">
            <v>49582.25</v>
          </cell>
          <cell r="G39">
            <v>49582.25</v>
          </cell>
          <cell r="H39">
            <v>49582.25</v>
          </cell>
          <cell r="I39">
            <v>49582.25</v>
          </cell>
          <cell r="J39">
            <v>49582.25</v>
          </cell>
          <cell r="K39">
            <v>49582.25</v>
          </cell>
          <cell r="L39">
            <v>49582.25</v>
          </cell>
          <cell r="M39">
            <v>49582.25</v>
          </cell>
          <cell r="N39">
            <v>49582.25</v>
          </cell>
          <cell r="O39">
            <v>49582.25</v>
          </cell>
          <cell r="P39">
            <v>49582.25</v>
          </cell>
          <cell r="Q39">
            <v>49582.25</v>
          </cell>
          <cell r="R39">
            <v>49582.25</v>
          </cell>
          <cell r="S39">
            <v>49582.25</v>
          </cell>
          <cell r="T39">
            <v>49582.25</v>
          </cell>
          <cell r="U39">
            <v>49582.25</v>
          </cell>
          <cell r="V39">
            <v>49582.25</v>
          </cell>
          <cell r="W39">
            <v>49582.25</v>
          </cell>
          <cell r="X39">
            <v>49582.25</v>
          </cell>
          <cell r="Y39">
            <v>49582.25</v>
          </cell>
          <cell r="Z39">
            <v>49582.25</v>
          </cell>
          <cell r="AA39">
            <v>49582.25</v>
          </cell>
          <cell r="AB39">
            <v>49582.25</v>
          </cell>
          <cell r="AC39">
            <v>49582.25</v>
          </cell>
          <cell r="AD39">
            <v>49582.25</v>
          </cell>
          <cell r="AE39">
            <v>49582.25</v>
          </cell>
          <cell r="AF39">
            <v>49582.25</v>
          </cell>
        </row>
        <row r="40">
          <cell r="A40" t="str">
            <v>mfr00209gross</v>
          </cell>
          <cell r="B40">
            <v>7.7705000000000002</v>
          </cell>
          <cell r="C40">
            <v>737158</v>
          </cell>
          <cell r="D40">
            <v>804300</v>
          </cell>
        </row>
        <row r="41">
          <cell r="A41" t="str">
            <v>mfr00209net</v>
          </cell>
          <cell r="C41">
            <v>737158</v>
          </cell>
          <cell r="D41">
            <v>804300</v>
          </cell>
        </row>
        <row r="42">
          <cell r="A42" t="str">
            <v>mfr00209yield</v>
          </cell>
          <cell r="C42">
            <v>7.7785000000000007E-2</v>
          </cell>
          <cell r="D42">
            <v>8.4870000000000001E-2</v>
          </cell>
        </row>
        <row r="43">
          <cell r="A43" t="str">
            <v>lhv00109</v>
          </cell>
          <cell r="B43" t="str">
            <v>Le Havre Dist.Ctr. #8</v>
          </cell>
          <cell r="C43">
            <v>40359</v>
          </cell>
          <cell r="D43">
            <v>44317</v>
          </cell>
          <cell r="E43">
            <v>49582.25</v>
          </cell>
          <cell r="F43">
            <v>49582.25</v>
          </cell>
          <cell r="G43">
            <v>49582.25</v>
          </cell>
          <cell r="H43">
            <v>49582.25</v>
          </cell>
          <cell r="I43">
            <v>49582.25</v>
          </cell>
          <cell r="J43">
            <v>49582.25</v>
          </cell>
          <cell r="K43">
            <v>49582.25</v>
          </cell>
          <cell r="L43">
            <v>49582.25</v>
          </cell>
          <cell r="M43">
            <v>49582.25</v>
          </cell>
          <cell r="N43">
            <v>49582.25</v>
          </cell>
          <cell r="O43">
            <v>49582.25</v>
          </cell>
          <cell r="P43">
            <v>49582.25</v>
          </cell>
          <cell r="Q43">
            <v>49582.25</v>
          </cell>
          <cell r="R43">
            <v>49582.25</v>
          </cell>
          <cell r="S43">
            <v>49582.25</v>
          </cell>
          <cell r="T43">
            <v>49582.25</v>
          </cell>
          <cell r="U43">
            <v>49582.25</v>
          </cell>
          <cell r="V43">
            <v>49582.25</v>
          </cell>
          <cell r="W43">
            <v>49582.25</v>
          </cell>
          <cell r="X43">
            <v>49582.25</v>
          </cell>
          <cell r="Y43">
            <v>49582.25</v>
          </cell>
          <cell r="Z43">
            <v>49582.25</v>
          </cell>
          <cell r="AA43">
            <v>49582.25</v>
          </cell>
          <cell r="AB43">
            <v>49582.25</v>
          </cell>
          <cell r="AC43">
            <v>49582.25</v>
          </cell>
          <cell r="AD43">
            <v>49582.25</v>
          </cell>
          <cell r="AE43">
            <v>49582.25</v>
          </cell>
          <cell r="AF43">
            <v>49582.25</v>
          </cell>
        </row>
        <row r="44">
          <cell r="A44" t="str">
            <v>lhv00109gross</v>
          </cell>
          <cell r="B44">
            <v>7.8628</v>
          </cell>
          <cell r="C44">
            <v>1134293</v>
          </cell>
          <cell r="D44">
            <v>1097799</v>
          </cell>
        </row>
        <row r="45">
          <cell r="A45" t="str">
            <v>lhv00109net</v>
          </cell>
          <cell r="C45">
            <v>1134293</v>
          </cell>
          <cell r="D45">
            <v>1097799</v>
          </cell>
        </row>
        <row r="46">
          <cell r="A46" t="str">
            <v>lhv00109yield</v>
          </cell>
          <cell r="C46">
            <v>7.8627000000000002E-2</v>
          </cell>
          <cell r="D46">
            <v>7.6096999999999998E-2</v>
          </cell>
        </row>
        <row r="47">
          <cell r="A47" t="str">
            <v>efr00102</v>
          </cell>
          <cell r="B47" t="str">
            <v>Metz Dist.Ctr. #2</v>
          </cell>
          <cell r="C47">
            <v>40359</v>
          </cell>
          <cell r="D47">
            <v>44166</v>
          </cell>
          <cell r="E47">
            <v>49582.25</v>
          </cell>
          <cell r="F47">
            <v>49582.25</v>
          </cell>
          <cell r="G47">
            <v>49582.25</v>
          </cell>
          <cell r="H47">
            <v>49582.25</v>
          </cell>
          <cell r="I47">
            <v>49582.25</v>
          </cell>
          <cell r="J47">
            <v>49582.25</v>
          </cell>
          <cell r="K47">
            <v>49582.25</v>
          </cell>
          <cell r="L47">
            <v>49582.25</v>
          </cell>
          <cell r="M47">
            <v>49582.25</v>
          </cell>
          <cell r="N47">
            <v>49582.25</v>
          </cell>
          <cell r="O47">
            <v>49582.25</v>
          </cell>
          <cell r="P47">
            <v>49582.25</v>
          </cell>
          <cell r="Q47">
            <v>49582.25</v>
          </cell>
          <cell r="R47">
            <v>49582.25</v>
          </cell>
          <cell r="S47">
            <v>49582.25</v>
          </cell>
          <cell r="T47">
            <v>49582.25</v>
          </cell>
          <cell r="U47">
            <v>49582.25</v>
          </cell>
          <cell r="V47">
            <v>49582.25</v>
          </cell>
          <cell r="W47">
            <v>49582.25</v>
          </cell>
          <cell r="X47">
            <v>49582.25</v>
          </cell>
          <cell r="Y47">
            <v>49582.25</v>
          </cell>
          <cell r="Z47">
            <v>49582.25</v>
          </cell>
          <cell r="AA47">
            <v>49582.25</v>
          </cell>
          <cell r="AB47">
            <v>49582.25</v>
          </cell>
          <cell r="AC47">
            <v>49582.25</v>
          </cell>
          <cell r="AD47">
            <v>49582.25</v>
          </cell>
          <cell r="AE47">
            <v>49582.25</v>
          </cell>
          <cell r="AF47">
            <v>49582.25</v>
          </cell>
        </row>
        <row r="48">
          <cell r="A48" t="str">
            <v>efr00102gross</v>
          </cell>
          <cell r="B48">
            <v>8.4935000000000009</v>
          </cell>
          <cell r="C48">
            <v>670992</v>
          </cell>
          <cell r="D48">
            <v>655568</v>
          </cell>
        </row>
        <row r="49">
          <cell r="A49" t="str">
            <v>efr00102net</v>
          </cell>
          <cell r="C49">
            <v>670992</v>
          </cell>
          <cell r="D49">
            <v>655568</v>
          </cell>
        </row>
        <row r="50">
          <cell r="A50" t="str">
            <v>efr00102yield</v>
          </cell>
          <cell r="C50">
            <v>8.4340999999999999E-2</v>
          </cell>
          <cell r="D50">
            <v>8.2402000000000003E-2</v>
          </cell>
        </row>
        <row r="51">
          <cell r="A51" t="str">
            <v>fr000508</v>
          </cell>
          <cell r="B51" t="str">
            <v>Mitry Mory Dist.Ctr. #4</v>
          </cell>
          <cell r="C51">
            <v>40359</v>
          </cell>
          <cell r="D51">
            <v>49582.25</v>
          </cell>
          <cell r="E51">
            <v>49582.25</v>
          </cell>
          <cell r="F51">
            <v>49582.25</v>
          </cell>
          <cell r="G51">
            <v>49582.25</v>
          </cell>
          <cell r="H51">
            <v>49582.25</v>
          </cell>
          <cell r="I51">
            <v>49582.25</v>
          </cell>
          <cell r="J51">
            <v>49582.25</v>
          </cell>
          <cell r="K51">
            <v>49582.25</v>
          </cell>
          <cell r="L51">
            <v>49582.25</v>
          </cell>
          <cell r="M51">
            <v>49582.25</v>
          </cell>
          <cell r="N51">
            <v>49582.25</v>
          </cell>
          <cell r="O51">
            <v>49582.25</v>
          </cell>
          <cell r="P51">
            <v>49582.25</v>
          </cell>
          <cell r="Q51">
            <v>49582.25</v>
          </cell>
          <cell r="R51">
            <v>49582.25</v>
          </cell>
          <cell r="S51">
            <v>49582.25</v>
          </cell>
          <cell r="T51">
            <v>49582.25</v>
          </cell>
          <cell r="U51">
            <v>49582.25</v>
          </cell>
          <cell r="V51">
            <v>49582.25</v>
          </cell>
          <cell r="W51">
            <v>49582.25</v>
          </cell>
          <cell r="X51">
            <v>49582.25</v>
          </cell>
          <cell r="Y51">
            <v>49582.25</v>
          </cell>
          <cell r="Z51">
            <v>49582.25</v>
          </cell>
          <cell r="AA51">
            <v>49582.25</v>
          </cell>
          <cell r="AB51">
            <v>49582.25</v>
          </cell>
          <cell r="AC51">
            <v>49582.25</v>
          </cell>
          <cell r="AD51">
            <v>49582.25</v>
          </cell>
          <cell r="AE51">
            <v>49582.25</v>
          </cell>
          <cell r="AF51">
            <v>49582.25</v>
          </cell>
        </row>
        <row r="52">
          <cell r="A52" t="str">
            <v>fr000508gross</v>
          </cell>
          <cell r="B52">
            <v>8.15</v>
          </cell>
          <cell r="C52">
            <v>680784</v>
          </cell>
        </row>
        <row r="53">
          <cell r="A53" t="str">
            <v>fr000508net</v>
          </cell>
          <cell r="C53">
            <v>680784</v>
          </cell>
        </row>
        <row r="54">
          <cell r="A54" t="str">
            <v>fr000508yield</v>
          </cell>
          <cell r="C54">
            <v>8.1500000000000003E-2</v>
          </cell>
        </row>
        <row r="60">
          <cell r="A60" t="str">
            <v>bor00101</v>
          </cell>
          <cell r="B60" t="str">
            <v>Borken Dist.Ctr. #1</v>
          </cell>
          <cell r="C60">
            <v>40359</v>
          </cell>
          <cell r="D60">
            <v>41309</v>
          </cell>
          <cell r="E60">
            <v>41398</v>
          </cell>
          <cell r="F60">
            <v>43135</v>
          </cell>
          <cell r="G60">
            <v>49582.25</v>
          </cell>
          <cell r="H60">
            <v>49582.25</v>
          </cell>
          <cell r="I60">
            <v>49582.25</v>
          </cell>
          <cell r="J60">
            <v>49582.25</v>
          </cell>
          <cell r="K60">
            <v>49582.25</v>
          </cell>
          <cell r="L60">
            <v>49582.25</v>
          </cell>
          <cell r="M60">
            <v>49582.25</v>
          </cell>
          <cell r="N60">
            <v>49582.25</v>
          </cell>
          <cell r="O60">
            <v>49582.25</v>
          </cell>
          <cell r="P60">
            <v>49582.25</v>
          </cell>
          <cell r="Q60">
            <v>49582.25</v>
          </cell>
          <cell r="R60">
            <v>49582.25</v>
          </cell>
          <cell r="S60">
            <v>49582.25</v>
          </cell>
          <cell r="T60">
            <v>49582.25</v>
          </cell>
          <cell r="U60">
            <v>49582.25</v>
          </cell>
          <cell r="V60">
            <v>49582.25</v>
          </cell>
          <cell r="W60">
            <v>49582.25</v>
          </cell>
          <cell r="X60">
            <v>49582.25</v>
          </cell>
          <cell r="Y60">
            <v>49582.25</v>
          </cell>
          <cell r="Z60">
            <v>49582.25</v>
          </cell>
          <cell r="AA60">
            <v>49582.25</v>
          </cell>
          <cell r="AB60">
            <v>49582.25</v>
          </cell>
          <cell r="AC60">
            <v>49582.25</v>
          </cell>
          <cell r="AD60">
            <v>49582.25</v>
          </cell>
          <cell r="AE60">
            <v>49582.25</v>
          </cell>
          <cell r="AF60">
            <v>49582.25</v>
          </cell>
        </row>
        <row r="61">
          <cell r="A61" t="str">
            <v>bor00101gross</v>
          </cell>
          <cell r="B61">
            <v>7.5102000000000002</v>
          </cell>
          <cell r="C61">
            <v>1047348</v>
          </cell>
          <cell r="D61">
            <v>0</v>
          </cell>
          <cell r="E61">
            <v>1047348</v>
          </cell>
          <cell r="F61">
            <v>1187532</v>
          </cell>
        </row>
        <row r="62">
          <cell r="A62" t="str">
            <v>bor00101net</v>
          </cell>
          <cell r="C62">
            <v>995003</v>
          </cell>
          <cell r="D62">
            <v>-52345</v>
          </cell>
          <cell r="E62">
            <v>995003</v>
          </cell>
          <cell r="F62">
            <v>1135187</v>
          </cell>
        </row>
        <row r="63">
          <cell r="A63" t="str">
            <v>bor00101yield</v>
          </cell>
          <cell r="C63">
            <v>7.5106999999999993E-2</v>
          </cell>
          <cell r="D63">
            <v>-3.9509999999999997E-3</v>
          </cell>
          <cell r="E63">
            <v>7.5106999999999993E-2</v>
          </cell>
          <cell r="F63">
            <v>8.5689000000000001E-2</v>
          </cell>
        </row>
        <row r="64">
          <cell r="A64" t="str">
            <v>clg00104</v>
          </cell>
          <cell r="B64" t="str">
            <v>Cologne Dist.Ctr. #4.1</v>
          </cell>
          <cell r="C64">
            <v>40359</v>
          </cell>
          <cell r="D64">
            <v>40664</v>
          </cell>
          <cell r="E64">
            <v>40940</v>
          </cell>
          <cell r="F64">
            <v>49582.25</v>
          </cell>
          <cell r="G64">
            <v>49582.25</v>
          </cell>
          <cell r="H64">
            <v>49582.25</v>
          </cell>
          <cell r="I64">
            <v>49582.25</v>
          </cell>
          <cell r="J64">
            <v>49582.25</v>
          </cell>
          <cell r="K64">
            <v>49582.25</v>
          </cell>
          <cell r="L64">
            <v>49582.25</v>
          </cell>
          <cell r="M64">
            <v>49582.25</v>
          </cell>
          <cell r="N64">
            <v>49582.25</v>
          </cell>
          <cell r="O64">
            <v>49582.25</v>
          </cell>
          <cell r="P64">
            <v>49582.25</v>
          </cell>
          <cell r="Q64">
            <v>49582.25</v>
          </cell>
          <cell r="R64">
            <v>49582.25</v>
          </cell>
          <cell r="S64">
            <v>49582.25</v>
          </cell>
          <cell r="T64">
            <v>49582.25</v>
          </cell>
          <cell r="U64">
            <v>49582.25</v>
          </cell>
          <cell r="V64">
            <v>49582.25</v>
          </cell>
          <cell r="W64">
            <v>49582.25</v>
          </cell>
          <cell r="X64">
            <v>49582.25</v>
          </cell>
          <cell r="Y64">
            <v>49582.25</v>
          </cell>
          <cell r="Z64">
            <v>49582.25</v>
          </cell>
          <cell r="AA64">
            <v>49582.25</v>
          </cell>
          <cell r="AB64">
            <v>49582.25</v>
          </cell>
          <cell r="AC64">
            <v>49582.25</v>
          </cell>
          <cell r="AD64">
            <v>49582.25</v>
          </cell>
          <cell r="AE64">
            <v>49582.25</v>
          </cell>
          <cell r="AF64">
            <v>49582.25</v>
          </cell>
        </row>
        <row r="65">
          <cell r="A65" t="str">
            <v>clg00104gross</v>
          </cell>
          <cell r="B65">
            <v>9.0210000000000008</v>
          </cell>
          <cell r="C65">
            <v>432282</v>
          </cell>
          <cell r="D65">
            <v>0</v>
          </cell>
          <cell r="E65">
            <v>431847</v>
          </cell>
        </row>
        <row r="66">
          <cell r="A66" t="str">
            <v>clg00104net</v>
          </cell>
          <cell r="C66">
            <v>420545</v>
          </cell>
          <cell r="D66">
            <v>-11737</v>
          </cell>
          <cell r="E66">
            <v>420110</v>
          </cell>
        </row>
        <row r="67">
          <cell r="A67" t="str">
            <v>clg00104yield</v>
          </cell>
          <cell r="C67">
            <v>9.0204000000000006E-2</v>
          </cell>
          <cell r="D67">
            <v>-2.5179999999999998E-3</v>
          </cell>
          <cell r="E67">
            <v>9.0109999999999996E-2</v>
          </cell>
        </row>
        <row r="68">
          <cell r="A68" t="str">
            <v>emr00101</v>
          </cell>
          <cell r="B68" t="str">
            <v>Emmerich Dist.Ctr. #1</v>
          </cell>
          <cell r="C68">
            <v>40359</v>
          </cell>
          <cell r="D68">
            <v>40360</v>
          </cell>
          <cell r="E68">
            <v>40725</v>
          </cell>
          <cell r="F68">
            <v>40848</v>
          </cell>
          <cell r="G68">
            <v>41091</v>
          </cell>
          <cell r="H68">
            <v>41306</v>
          </cell>
          <cell r="I68">
            <v>41462</v>
          </cell>
          <cell r="J68">
            <v>41919</v>
          </cell>
          <cell r="K68">
            <v>49582.25</v>
          </cell>
          <cell r="L68">
            <v>49582.25</v>
          </cell>
          <cell r="M68">
            <v>49582.25</v>
          </cell>
          <cell r="N68">
            <v>49582.25</v>
          </cell>
          <cell r="O68">
            <v>49582.25</v>
          </cell>
          <cell r="P68">
            <v>49582.25</v>
          </cell>
          <cell r="Q68">
            <v>49582.25</v>
          </cell>
          <cell r="R68">
            <v>49582.25</v>
          </cell>
          <cell r="S68">
            <v>49582.25</v>
          </cell>
          <cell r="T68">
            <v>49582.25</v>
          </cell>
          <cell r="U68">
            <v>49582.25</v>
          </cell>
          <cell r="V68">
            <v>49582.25</v>
          </cell>
          <cell r="W68">
            <v>49582.25</v>
          </cell>
          <cell r="X68">
            <v>49582.25</v>
          </cell>
          <cell r="Y68">
            <v>49582.25</v>
          </cell>
          <cell r="Z68">
            <v>49582.25</v>
          </cell>
          <cell r="AA68">
            <v>49582.25</v>
          </cell>
          <cell r="AB68">
            <v>49582.25</v>
          </cell>
          <cell r="AC68">
            <v>49582.25</v>
          </cell>
          <cell r="AD68">
            <v>49582.25</v>
          </cell>
          <cell r="AE68">
            <v>49582.25</v>
          </cell>
          <cell r="AF68">
            <v>49582.25</v>
          </cell>
        </row>
        <row r="69">
          <cell r="A69" t="str">
            <v>emr00101gross</v>
          </cell>
          <cell r="B69">
            <v>8.3394000000000013</v>
          </cell>
          <cell r="C69">
            <v>2482532</v>
          </cell>
          <cell r="D69">
            <v>2511127</v>
          </cell>
          <cell r="E69">
            <v>2540152</v>
          </cell>
          <cell r="F69">
            <v>1963983</v>
          </cell>
          <cell r="G69">
            <v>1993443</v>
          </cell>
          <cell r="H69">
            <v>2671289</v>
          </cell>
          <cell r="I69">
            <v>677846</v>
          </cell>
          <cell r="J69">
            <v>2874540</v>
          </cell>
        </row>
        <row r="70">
          <cell r="A70" t="str">
            <v>emr00101net</v>
          </cell>
          <cell r="C70">
            <v>2305597</v>
          </cell>
          <cell r="D70">
            <v>2334192</v>
          </cell>
          <cell r="E70">
            <v>2363217</v>
          </cell>
          <cell r="F70">
            <v>1787048</v>
          </cell>
          <cell r="G70">
            <v>1816508</v>
          </cell>
          <cell r="H70">
            <v>2494354</v>
          </cell>
          <cell r="I70">
            <v>500911</v>
          </cell>
          <cell r="J70">
            <v>2697605</v>
          </cell>
        </row>
        <row r="71">
          <cell r="A71" t="str">
            <v>emr00101yield</v>
          </cell>
          <cell r="C71">
            <v>8.2387000000000002E-2</v>
          </cell>
          <cell r="D71">
            <v>8.3408999999999997E-2</v>
          </cell>
          <cell r="E71">
            <v>8.4445999999999993E-2</v>
          </cell>
          <cell r="F71">
            <v>6.3856999999999997E-2</v>
          </cell>
          <cell r="G71">
            <v>6.4909999999999995E-2</v>
          </cell>
          <cell r="H71">
            <v>8.9132000000000003E-2</v>
          </cell>
          <cell r="I71">
            <v>1.7899000000000002E-2</v>
          </cell>
          <cell r="J71">
            <v>9.6394999999999995E-2</v>
          </cell>
        </row>
        <row r="72">
          <cell r="A72" t="str">
            <v>hna00101</v>
          </cell>
          <cell r="B72" t="str">
            <v>Hannover Airport Dist.Ctr. #1</v>
          </cell>
          <cell r="C72">
            <v>40359</v>
          </cell>
          <cell r="D72">
            <v>40848</v>
          </cell>
          <cell r="E72">
            <v>49582.25</v>
          </cell>
          <cell r="F72">
            <v>49582.25</v>
          </cell>
          <cell r="G72">
            <v>49582.25</v>
          </cell>
          <cell r="H72">
            <v>49582.25</v>
          </cell>
          <cell r="I72">
            <v>49582.25</v>
          </cell>
          <cell r="J72">
            <v>49582.25</v>
          </cell>
          <cell r="K72">
            <v>49582.25</v>
          </cell>
          <cell r="L72">
            <v>49582.25</v>
          </cell>
          <cell r="M72">
            <v>49582.25</v>
          </cell>
          <cell r="N72">
            <v>49582.25</v>
          </cell>
          <cell r="O72">
            <v>49582.25</v>
          </cell>
          <cell r="P72">
            <v>49582.25</v>
          </cell>
          <cell r="Q72">
            <v>49582.25</v>
          </cell>
          <cell r="R72">
            <v>49582.25</v>
          </cell>
          <cell r="S72">
            <v>49582.25</v>
          </cell>
          <cell r="T72">
            <v>49582.25</v>
          </cell>
          <cell r="U72">
            <v>49582.25</v>
          </cell>
          <cell r="V72">
            <v>49582.25</v>
          </cell>
          <cell r="W72">
            <v>49582.25</v>
          </cell>
          <cell r="X72">
            <v>49582.25</v>
          </cell>
          <cell r="Y72">
            <v>49582.25</v>
          </cell>
          <cell r="Z72">
            <v>49582.25</v>
          </cell>
          <cell r="AA72">
            <v>49582.25</v>
          </cell>
          <cell r="AB72">
            <v>49582.25</v>
          </cell>
          <cell r="AC72">
            <v>49582.25</v>
          </cell>
          <cell r="AD72">
            <v>49582.25</v>
          </cell>
          <cell r="AE72">
            <v>49582.25</v>
          </cell>
          <cell r="AF72">
            <v>49582.25</v>
          </cell>
        </row>
        <row r="73">
          <cell r="A73" t="str">
            <v>hna00101gross</v>
          </cell>
          <cell r="B73">
            <v>7.9561999999999999</v>
          </cell>
          <cell r="C73">
            <v>1273495</v>
          </cell>
          <cell r="D73">
            <v>1255230</v>
          </cell>
        </row>
        <row r="74">
          <cell r="A74" t="str">
            <v>hna00101net</v>
          </cell>
          <cell r="C74">
            <v>1235496</v>
          </cell>
          <cell r="D74">
            <v>1217231</v>
          </cell>
        </row>
        <row r="75">
          <cell r="A75" t="str">
            <v>hna00101yield</v>
          </cell>
          <cell r="C75">
            <v>7.9818E-2</v>
          </cell>
          <cell r="D75">
            <v>7.8638E-2</v>
          </cell>
        </row>
        <row r="76">
          <cell r="A76" t="str">
            <v>de000528</v>
          </cell>
          <cell r="B76" t="str">
            <v>Hannover - Lehrte Dist.Ctr. #1</v>
          </cell>
          <cell r="C76">
            <v>40359</v>
          </cell>
          <cell r="D76">
            <v>43556</v>
          </cell>
          <cell r="E76">
            <v>49582.25</v>
          </cell>
          <cell r="F76">
            <v>49582.25</v>
          </cell>
          <cell r="G76">
            <v>49582.25</v>
          </cell>
          <cell r="H76">
            <v>49582.25</v>
          </cell>
          <cell r="I76">
            <v>49582.25</v>
          </cell>
          <cell r="J76">
            <v>49582.25</v>
          </cell>
          <cell r="K76">
            <v>49582.25</v>
          </cell>
          <cell r="L76">
            <v>49582.25</v>
          </cell>
          <cell r="M76">
            <v>49582.25</v>
          </cell>
          <cell r="N76">
            <v>49582.25</v>
          </cell>
          <cell r="O76">
            <v>49582.25</v>
          </cell>
          <cell r="P76">
            <v>49582.25</v>
          </cell>
          <cell r="Q76">
            <v>49582.25</v>
          </cell>
          <cell r="R76">
            <v>49582.25</v>
          </cell>
          <cell r="S76">
            <v>49582.25</v>
          </cell>
          <cell r="T76">
            <v>49582.25</v>
          </cell>
          <cell r="U76">
            <v>49582.25</v>
          </cell>
          <cell r="V76">
            <v>49582.25</v>
          </cell>
          <cell r="W76">
            <v>49582.25</v>
          </cell>
          <cell r="X76">
            <v>49582.25</v>
          </cell>
          <cell r="Y76">
            <v>49582.25</v>
          </cell>
          <cell r="Z76">
            <v>49582.25</v>
          </cell>
          <cell r="AA76">
            <v>49582.25</v>
          </cell>
          <cell r="AB76">
            <v>49582.25</v>
          </cell>
          <cell r="AC76">
            <v>49582.25</v>
          </cell>
          <cell r="AD76">
            <v>49582.25</v>
          </cell>
          <cell r="AE76">
            <v>49582.25</v>
          </cell>
          <cell r="AF76">
            <v>49582.25</v>
          </cell>
        </row>
        <row r="77">
          <cell r="A77" t="str">
            <v>de000528gross</v>
          </cell>
          <cell r="B77">
            <v>7.0719000000000003</v>
          </cell>
          <cell r="C77">
            <v>1351170</v>
          </cell>
          <cell r="D77">
            <v>1365504</v>
          </cell>
        </row>
        <row r="78">
          <cell r="A78" t="str">
            <v>de000528net</v>
          </cell>
          <cell r="C78">
            <v>1304509</v>
          </cell>
          <cell r="D78">
            <v>1318843</v>
          </cell>
        </row>
        <row r="79">
          <cell r="A79" t="str">
            <v>de000528yield</v>
          </cell>
          <cell r="C79">
            <v>7.1974999999999997E-2</v>
          </cell>
          <cell r="D79">
            <v>7.2765999999999997E-2</v>
          </cell>
        </row>
        <row r="80">
          <cell r="A80" t="str">
            <v>de000529</v>
          </cell>
          <cell r="B80" t="str">
            <v>Hannover-Lehrte Dist.Ctr. #2</v>
          </cell>
          <cell r="C80">
            <v>40359</v>
          </cell>
          <cell r="D80">
            <v>43556</v>
          </cell>
          <cell r="E80">
            <v>49582.25</v>
          </cell>
          <cell r="F80">
            <v>49582.25</v>
          </cell>
          <cell r="G80">
            <v>49582.25</v>
          </cell>
          <cell r="H80">
            <v>49582.25</v>
          </cell>
          <cell r="I80">
            <v>49582.25</v>
          </cell>
          <cell r="J80">
            <v>49582.25</v>
          </cell>
          <cell r="K80">
            <v>49582.25</v>
          </cell>
          <cell r="L80">
            <v>49582.25</v>
          </cell>
          <cell r="M80">
            <v>49582.25</v>
          </cell>
          <cell r="N80">
            <v>49582.25</v>
          </cell>
          <cell r="O80">
            <v>49582.25</v>
          </cell>
          <cell r="P80">
            <v>49582.25</v>
          </cell>
          <cell r="Q80">
            <v>49582.25</v>
          </cell>
          <cell r="R80">
            <v>49582.25</v>
          </cell>
          <cell r="S80">
            <v>49582.25</v>
          </cell>
          <cell r="T80">
            <v>49582.25</v>
          </cell>
          <cell r="U80">
            <v>49582.25</v>
          </cell>
          <cell r="V80">
            <v>49582.25</v>
          </cell>
          <cell r="W80">
            <v>49582.25</v>
          </cell>
          <cell r="X80">
            <v>49582.25</v>
          </cell>
          <cell r="Y80">
            <v>49582.25</v>
          </cell>
          <cell r="Z80">
            <v>49582.25</v>
          </cell>
          <cell r="AA80">
            <v>49582.25</v>
          </cell>
          <cell r="AB80">
            <v>49582.25</v>
          </cell>
          <cell r="AC80">
            <v>49582.25</v>
          </cell>
          <cell r="AD80">
            <v>49582.25</v>
          </cell>
          <cell r="AE80">
            <v>49582.25</v>
          </cell>
          <cell r="AF80">
            <v>49582.25</v>
          </cell>
        </row>
        <row r="81">
          <cell r="A81" t="str">
            <v>de000529gross</v>
          </cell>
          <cell r="B81">
            <v>7.0436000000000005</v>
          </cell>
          <cell r="C81">
            <v>448766</v>
          </cell>
          <cell r="D81">
            <v>455707</v>
          </cell>
        </row>
        <row r="82">
          <cell r="A82" t="str">
            <v>de000529net</v>
          </cell>
          <cell r="C82">
            <v>433064</v>
          </cell>
          <cell r="D82">
            <v>440005</v>
          </cell>
        </row>
        <row r="83">
          <cell r="A83" t="str">
            <v>de000529yield</v>
          </cell>
          <cell r="C83">
            <v>7.1687000000000001E-2</v>
          </cell>
          <cell r="D83">
            <v>7.2835999999999998E-2</v>
          </cell>
        </row>
        <row r="84">
          <cell r="A84" t="str">
            <v>hrf00101</v>
          </cell>
          <cell r="B84" t="str">
            <v>Herford Dist.Ctr. #1</v>
          </cell>
          <cell r="C84">
            <v>40359</v>
          </cell>
          <cell r="D84">
            <v>43101</v>
          </cell>
          <cell r="E84">
            <v>49582.25</v>
          </cell>
          <cell r="F84">
            <v>49582.25</v>
          </cell>
          <cell r="G84">
            <v>49582.25</v>
          </cell>
          <cell r="H84">
            <v>49582.25</v>
          </cell>
          <cell r="I84">
            <v>49582.25</v>
          </cell>
          <cell r="J84">
            <v>49582.25</v>
          </cell>
          <cell r="K84">
            <v>49582.25</v>
          </cell>
          <cell r="L84">
            <v>49582.25</v>
          </cell>
          <cell r="M84">
            <v>49582.25</v>
          </cell>
          <cell r="N84">
            <v>49582.25</v>
          </cell>
          <cell r="O84">
            <v>49582.25</v>
          </cell>
          <cell r="P84">
            <v>49582.25</v>
          </cell>
          <cell r="Q84">
            <v>49582.25</v>
          </cell>
          <cell r="R84">
            <v>49582.25</v>
          </cell>
          <cell r="S84">
            <v>49582.25</v>
          </cell>
          <cell r="T84">
            <v>49582.25</v>
          </cell>
          <cell r="U84">
            <v>49582.25</v>
          </cell>
          <cell r="V84">
            <v>49582.25</v>
          </cell>
          <cell r="W84">
            <v>49582.25</v>
          </cell>
          <cell r="X84">
            <v>49582.25</v>
          </cell>
          <cell r="Y84">
            <v>49582.25</v>
          </cell>
          <cell r="Z84">
            <v>49582.25</v>
          </cell>
          <cell r="AA84">
            <v>49582.25</v>
          </cell>
          <cell r="AB84">
            <v>49582.25</v>
          </cell>
          <cell r="AC84">
            <v>49582.25</v>
          </cell>
          <cell r="AD84">
            <v>49582.25</v>
          </cell>
          <cell r="AE84">
            <v>49582.25</v>
          </cell>
          <cell r="AF84">
            <v>49582.25</v>
          </cell>
        </row>
        <row r="85">
          <cell r="A85" t="str">
            <v>hrf00101gross</v>
          </cell>
          <cell r="B85">
            <v>7.0646000000000004</v>
          </cell>
          <cell r="C85">
            <v>908565</v>
          </cell>
          <cell r="D85">
            <v>1015752</v>
          </cell>
        </row>
        <row r="86">
          <cell r="A86" t="str">
            <v>hrf00101net</v>
          </cell>
          <cell r="C86">
            <v>875966</v>
          </cell>
          <cell r="D86">
            <v>983153</v>
          </cell>
        </row>
        <row r="87">
          <cell r="A87" t="str">
            <v>hrf00101yield</v>
          </cell>
          <cell r="C87">
            <v>7.1252999999999997E-2</v>
          </cell>
          <cell r="D87">
            <v>7.9972000000000001E-2</v>
          </cell>
        </row>
        <row r="88">
          <cell r="A88" t="str">
            <v>HRF00102</v>
          </cell>
          <cell r="B88" t="str">
            <v>Herford Dist.Ctr. #2</v>
          </cell>
          <cell r="C88">
            <v>40359</v>
          </cell>
          <cell r="D88">
            <v>43862</v>
          </cell>
          <cell r="E88">
            <v>49582.25</v>
          </cell>
          <cell r="F88">
            <v>49582.25</v>
          </cell>
          <cell r="G88">
            <v>49582.25</v>
          </cell>
          <cell r="H88">
            <v>49582.25</v>
          </cell>
          <cell r="I88">
            <v>49582.25</v>
          </cell>
          <cell r="J88">
            <v>49582.25</v>
          </cell>
          <cell r="K88">
            <v>49582.25</v>
          </cell>
          <cell r="L88">
            <v>49582.25</v>
          </cell>
          <cell r="M88">
            <v>49582.25</v>
          </cell>
          <cell r="N88">
            <v>49582.25</v>
          </cell>
          <cell r="O88">
            <v>49582.25</v>
          </cell>
          <cell r="P88">
            <v>49582.25</v>
          </cell>
          <cell r="Q88">
            <v>49582.25</v>
          </cell>
          <cell r="R88">
            <v>49582.25</v>
          </cell>
          <cell r="S88">
            <v>49582.25</v>
          </cell>
          <cell r="T88">
            <v>49582.25</v>
          </cell>
          <cell r="U88">
            <v>49582.25</v>
          </cell>
          <cell r="V88">
            <v>49582.25</v>
          </cell>
          <cell r="W88">
            <v>49582.25</v>
          </cell>
          <cell r="X88">
            <v>49582.25</v>
          </cell>
          <cell r="Y88">
            <v>49582.25</v>
          </cell>
          <cell r="Z88">
            <v>49582.25</v>
          </cell>
          <cell r="AA88">
            <v>49582.25</v>
          </cell>
          <cell r="AB88">
            <v>49582.25</v>
          </cell>
          <cell r="AC88">
            <v>49582.25</v>
          </cell>
          <cell r="AD88">
            <v>49582.25</v>
          </cell>
          <cell r="AE88">
            <v>49582.25</v>
          </cell>
          <cell r="AF88">
            <v>49582.25</v>
          </cell>
        </row>
        <row r="89">
          <cell r="A89" t="str">
            <v>HRF00102gross</v>
          </cell>
          <cell r="B89">
            <v>7.0291000000000006</v>
          </cell>
          <cell r="C89">
            <v>326781</v>
          </cell>
          <cell r="D89">
            <v>320256</v>
          </cell>
        </row>
        <row r="90">
          <cell r="A90" t="str">
            <v>HRF00102net</v>
          </cell>
          <cell r="C90">
            <v>312804</v>
          </cell>
          <cell r="D90">
            <v>306279</v>
          </cell>
        </row>
        <row r="91">
          <cell r="A91" t="str">
            <v>HRF00102yield</v>
          </cell>
          <cell r="C91">
            <v>7.1964E-2</v>
          </cell>
          <cell r="D91">
            <v>7.0462999999999998E-2</v>
          </cell>
        </row>
        <row r="92">
          <cell r="A92" t="str">
            <v>hnx00103</v>
          </cell>
          <cell r="B92" t="str">
            <v>Huenxe Dist.Ctr. #3</v>
          </cell>
          <cell r="C92">
            <v>40359</v>
          </cell>
          <cell r="D92">
            <v>41759</v>
          </cell>
          <cell r="E92">
            <v>41942</v>
          </cell>
          <cell r="F92">
            <v>49582.25</v>
          </cell>
          <cell r="G92">
            <v>49582.25</v>
          </cell>
          <cell r="H92">
            <v>49582.25</v>
          </cell>
          <cell r="I92">
            <v>49582.25</v>
          </cell>
          <cell r="J92">
            <v>49582.25</v>
          </cell>
          <cell r="K92">
            <v>49582.25</v>
          </cell>
          <cell r="L92">
            <v>49582.25</v>
          </cell>
          <cell r="M92">
            <v>49582.25</v>
          </cell>
          <cell r="N92">
            <v>49582.25</v>
          </cell>
          <cell r="O92">
            <v>49582.25</v>
          </cell>
          <cell r="P92">
            <v>49582.25</v>
          </cell>
          <cell r="Q92">
            <v>49582.25</v>
          </cell>
          <cell r="R92">
            <v>49582.25</v>
          </cell>
          <cell r="S92">
            <v>49582.25</v>
          </cell>
          <cell r="T92">
            <v>49582.25</v>
          </cell>
          <cell r="U92">
            <v>49582.25</v>
          </cell>
          <cell r="V92">
            <v>49582.25</v>
          </cell>
          <cell r="W92">
            <v>49582.25</v>
          </cell>
          <cell r="X92">
            <v>49582.25</v>
          </cell>
          <cell r="Y92">
            <v>49582.25</v>
          </cell>
          <cell r="Z92">
            <v>49582.25</v>
          </cell>
          <cell r="AA92">
            <v>49582.25</v>
          </cell>
          <cell r="AB92">
            <v>49582.25</v>
          </cell>
          <cell r="AC92">
            <v>49582.25</v>
          </cell>
          <cell r="AD92">
            <v>49582.25</v>
          </cell>
          <cell r="AE92">
            <v>49582.25</v>
          </cell>
          <cell r="AF92">
            <v>49582.25</v>
          </cell>
        </row>
        <row r="93">
          <cell r="A93" t="str">
            <v>hnx00103gross</v>
          </cell>
          <cell r="B93">
            <v>7.9270000000000005</v>
          </cell>
          <cell r="C93">
            <v>2030379</v>
          </cell>
          <cell r="D93">
            <v>0</v>
          </cell>
          <cell r="E93">
            <v>2016623</v>
          </cell>
        </row>
        <row r="94">
          <cell r="A94" t="str">
            <v>hnx00103net</v>
          </cell>
          <cell r="C94">
            <v>1899823</v>
          </cell>
          <cell r="D94">
            <v>-130556</v>
          </cell>
          <cell r="E94">
            <v>1886067</v>
          </cell>
        </row>
        <row r="95">
          <cell r="A95" t="str">
            <v>hnx00103yield</v>
          </cell>
          <cell r="C95">
            <v>8.0264000000000002E-2</v>
          </cell>
          <cell r="D95">
            <v>-5.5160000000000001E-3</v>
          </cell>
          <cell r="E95">
            <v>7.9683000000000004E-2</v>
          </cell>
        </row>
        <row r="96">
          <cell r="A96" t="str">
            <v>de000532</v>
          </cell>
          <cell r="B96" t="str">
            <v>Leipzig Dist.Ctr. #1</v>
          </cell>
          <cell r="C96">
            <v>40359</v>
          </cell>
          <cell r="D96">
            <v>41657</v>
          </cell>
          <cell r="E96">
            <v>41808</v>
          </cell>
          <cell r="F96">
            <v>49582.25</v>
          </cell>
          <cell r="G96">
            <v>49582.25</v>
          </cell>
          <cell r="H96">
            <v>49582.25</v>
          </cell>
          <cell r="I96">
            <v>49582.25</v>
          </cell>
          <cell r="J96">
            <v>49582.25</v>
          </cell>
          <cell r="K96">
            <v>49582.25</v>
          </cell>
          <cell r="L96">
            <v>49582.25</v>
          </cell>
          <cell r="M96">
            <v>49582.25</v>
          </cell>
          <cell r="N96">
            <v>49582.25</v>
          </cell>
          <cell r="O96">
            <v>49582.25</v>
          </cell>
          <cell r="P96">
            <v>49582.25</v>
          </cell>
          <cell r="Q96">
            <v>49582.25</v>
          </cell>
          <cell r="R96">
            <v>49582.25</v>
          </cell>
          <cell r="S96">
            <v>49582.25</v>
          </cell>
          <cell r="T96">
            <v>49582.25</v>
          </cell>
          <cell r="U96">
            <v>49582.25</v>
          </cell>
          <cell r="V96">
            <v>49582.25</v>
          </cell>
          <cell r="W96">
            <v>49582.25</v>
          </cell>
          <cell r="X96">
            <v>49582.25</v>
          </cell>
          <cell r="Y96">
            <v>49582.25</v>
          </cell>
          <cell r="Z96">
            <v>49582.25</v>
          </cell>
          <cell r="AA96">
            <v>49582.25</v>
          </cell>
          <cell r="AB96">
            <v>49582.25</v>
          </cell>
          <cell r="AC96">
            <v>49582.25</v>
          </cell>
          <cell r="AD96">
            <v>49582.25</v>
          </cell>
          <cell r="AE96">
            <v>49582.25</v>
          </cell>
          <cell r="AF96">
            <v>49582.25</v>
          </cell>
        </row>
        <row r="97">
          <cell r="A97" t="str">
            <v>de000532gross</v>
          </cell>
          <cell r="B97">
            <v>7.8163</v>
          </cell>
          <cell r="C97">
            <v>442014</v>
          </cell>
          <cell r="D97">
            <v>0</v>
          </cell>
          <cell r="E97">
            <v>464550</v>
          </cell>
        </row>
        <row r="98">
          <cell r="A98" t="str">
            <v>de000532net</v>
          </cell>
          <cell r="C98">
            <v>418188</v>
          </cell>
          <cell r="D98">
            <v>-23827</v>
          </cell>
          <cell r="E98">
            <v>440724</v>
          </cell>
        </row>
        <row r="99">
          <cell r="A99" t="str">
            <v>de000532yield</v>
          </cell>
          <cell r="C99">
            <v>7.8163999999999997E-2</v>
          </cell>
          <cell r="D99">
            <v>-4.4530000000000004E-3</v>
          </cell>
          <cell r="E99">
            <v>8.2376000000000005E-2</v>
          </cell>
        </row>
        <row r="100">
          <cell r="A100" t="str">
            <v>de000511</v>
          </cell>
          <cell r="B100" t="str">
            <v>Manching Dist.Ctr. #1</v>
          </cell>
          <cell r="C100">
            <v>40359</v>
          </cell>
          <cell r="D100">
            <v>41640</v>
          </cell>
          <cell r="E100">
            <v>41730</v>
          </cell>
          <cell r="F100">
            <v>49582.25</v>
          </cell>
          <cell r="G100">
            <v>49582.25</v>
          </cell>
          <cell r="H100">
            <v>49582.25</v>
          </cell>
          <cell r="I100">
            <v>49582.25</v>
          </cell>
          <cell r="J100">
            <v>49582.25</v>
          </cell>
          <cell r="K100">
            <v>49582.25</v>
          </cell>
          <cell r="L100">
            <v>49582.25</v>
          </cell>
          <cell r="M100">
            <v>49582.25</v>
          </cell>
          <cell r="N100">
            <v>49582.25</v>
          </cell>
          <cell r="O100">
            <v>49582.25</v>
          </cell>
          <cell r="P100">
            <v>49582.25</v>
          </cell>
          <cell r="Q100">
            <v>49582.25</v>
          </cell>
          <cell r="R100">
            <v>49582.25</v>
          </cell>
          <cell r="S100">
            <v>49582.25</v>
          </cell>
          <cell r="T100">
            <v>49582.25</v>
          </cell>
          <cell r="U100">
            <v>49582.25</v>
          </cell>
          <cell r="V100">
            <v>49582.25</v>
          </cell>
          <cell r="W100">
            <v>49582.25</v>
          </cell>
          <cell r="X100">
            <v>49582.25</v>
          </cell>
          <cell r="Y100">
            <v>49582.25</v>
          </cell>
          <cell r="Z100">
            <v>49582.25</v>
          </cell>
          <cell r="AA100">
            <v>49582.25</v>
          </cell>
          <cell r="AB100">
            <v>49582.25</v>
          </cell>
          <cell r="AC100">
            <v>49582.25</v>
          </cell>
          <cell r="AD100">
            <v>49582.25</v>
          </cell>
          <cell r="AE100">
            <v>49582.25</v>
          </cell>
          <cell r="AF100">
            <v>49582.25</v>
          </cell>
        </row>
        <row r="101">
          <cell r="A101" t="str">
            <v>de000511gross</v>
          </cell>
          <cell r="B101">
            <v>7.5545</v>
          </cell>
          <cell r="C101">
            <v>737212</v>
          </cell>
          <cell r="D101">
            <v>0</v>
          </cell>
          <cell r="E101">
            <v>770154</v>
          </cell>
        </row>
        <row r="102">
          <cell r="A102" t="str">
            <v>de000511net</v>
          </cell>
          <cell r="C102">
            <v>680783</v>
          </cell>
          <cell r="D102">
            <v>-34630</v>
          </cell>
          <cell r="E102">
            <v>708184</v>
          </cell>
        </row>
        <row r="103">
          <cell r="A103" t="str">
            <v>de000511yield</v>
          </cell>
          <cell r="C103">
            <v>7.5549000000000005E-2</v>
          </cell>
          <cell r="D103">
            <v>-3.8430000000000001E-3</v>
          </cell>
          <cell r="E103">
            <v>7.8589999999999993E-2</v>
          </cell>
        </row>
        <row r="104">
          <cell r="A104" t="str">
            <v>nwf00101</v>
          </cell>
          <cell r="B104" t="str">
            <v>Neu Wulmstorf Dist.Ctr. #1</v>
          </cell>
          <cell r="C104">
            <v>40359</v>
          </cell>
          <cell r="D104">
            <v>43435</v>
          </cell>
          <cell r="E104">
            <v>43556</v>
          </cell>
          <cell r="F104">
            <v>49582.25</v>
          </cell>
          <cell r="G104">
            <v>49582.25</v>
          </cell>
          <cell r="H104">
            <v>49582.25</v>
          </cell>
          <cell r="I104">
            <v>49582.25</v>
          </cell>
          <cell r="J104">
            <v>49582.25</v>
          </cell>
          <cell r="K104">
            <v>49582.25</v>
          </cell>
          <cell r="L104">
            <v>49582.25</v>
          </cell>
          <cell r="M104">
            <v>49582.25</v>
          </cell>
          <cell r="N104">
            <v>49582.25</v>
          </cell>
          <cell r="O104">
            <v>49582.25</v>
          </cell>
          <cell r="P104">
            <v>49582.25</v>
          </cell>
          <cell r="Q104">
            <v>49582.25</v>
          </cell>
          <cell r="R104">
            <v>49582.25</v>
          </cell>
          <cell r="S104">
            <v>49582.25</v>
          </cell>
          <cell r="T104">
            <v>49582.25</v>
          </cell>
          <cell r="U104">
            <v>49582.25</v>
          </cell>
          <cell r="V104">
            <v>49582.25</v>
          </cell>
          <cell r="W104">
            <v>49582.25</v>
          </cell>
          <cell r="X104">
            <v>49582.25</v>
          </cell>
          <cell r="Y104">
            <v>49582.25</v>
          </cell>
          <cell r="Z104">
            <v>49582.25</v>
          </cell>
          <cell r="AA104">
            <v>49582.25</v>
          </cell>
          <cell r="AB104">
            <v>49582.25</v>
          </cell>
          <cell r="AC104">
            <v>49582.25</v>
          </cell>
          <cell r="AD104">
            <v>49582.25</v>
          </cell>
          <cell r="AE104">
            <v>49582.25</v>
          </cell>
          <cell r="AF104">
            <v>49582.25</v>
          </cell>
        </row>
        <row r="105">
          <cell r="A105" t="str">
            <v>nwf00101gross</v>
          </cell>
          <cell r="B105">
            <v>7.1885000000000003</v>
          </cell>
          <cell r="C105">
            <v>1764910</v>
          </cell>
          <cell r="D105">
            <v>0</v>
          </cell>
          <cell r="E105">
            <v>1729217</v>
          </cell>
        </row>
        <row r="106">
          <cell r="A106" t="str">
            <v>nwf00101net</v>
          </cell>
          <cell r="C106">
            <v>1714588</v>
          </cell>
          <cell r="D106">
            <v>-50322</v>
          </cell>
          <cell r="E106">
            <v>1678895</v>
          </cell>
        </row>
        <row r="107">
          <cell r="A107" t="str">
            <v>nwf00101yield</v>
          </cell>
          <cell r="C107">
            <v>7.3857000000000006E-2</v>
          </cell>
          <cell r="D107">
            <v>-2.1679999999999998E-3</v>
          </cell>
          <cell r="E107">
            <v>7.2319999999999995E-2</v>
          </cell>
        </row>
        <row r="108">
          <cell r="A108" t="str">
            <v>mun00105</v>
          </cell>
          <cell r="B108" t="str">
            <v>Neufahrn Dist.Ctr. #3b</v>
          </cell>
          <cell r="C108">
            <v>40359</v>
          </cell>
          <cell r="D108">
            <v>40391</v>
          </cell>
          <cell r="E108">
            <v>40844</v>
          </cell>
          <cell r="F108">
            <v>41027</v>
          </cell>
          <cell r="G108">
            <v>41122</v>
          </cell>
          <cell r="H108">
            <v>41306</v>
          </cell>
          <cell r="I108">
            <v>41365</v>
          </cell>
          <cell r="J108">
            <v>41456</v>
          </cell>
          <cell r="K108">
            <v>49582.25</v>
          </cell>
          <cell r="L108">
            <v>49582.25</v>
          </cell>
          <cell r="M108">
            <v>49582.25</v>
          </cell>
          <cell r="N108">
            <v>49582.25</v>
          </cell>
          <cell r="O108">
            <v>49582.25</v>
          </cell>
          <cell r="P108">
            <v>49582.25</v>
          </cell>
          <cell r="Q108">
            <v>49582.25</v>
          </cell>
          <cell r="R108">
            <v>49582.25</v>
          </cell>
          <cell r="S108">
            <v>49582.25</v>
          </cell>
          <cell r="T108">
            <v>49582.25</v>
          </cell>
          <cell r="U108">
            <v>49582.25</v>
          </cell>
          <cell r="V108">
            <v>49582.25</v>
          </cell>
          <cell r="W108">
            <v>49582.25</v>
          </cell>
          <cell r="X108">
            <v>49582.25</v>
          </cell>
          <cell r="Y108">
            <v>49582.25</v>
          </cell>
          <cell r="Z108">
            <v>49582.25</v>
          </cell>
          <cell r="AA108">
            <v>49582.25</v>
          </cell>
          <cell r="AB108">
            <v>49582.25</v>
          </cell>
          <cell r="AC108">
            <v>49582.25</v>
          </cell>
          <cell r="AD108">
            <v>49582.25</v>
          </cell>
          <cell r="AE108">
            <v>49582.25</v>
          </cell>
          <cell r="AF108">
            <v>49582.25</v>
          </cell>
        </row>
        <row r="109">
          <cell r="A109" t="str">
            <v>mun00105gross</v>
          </cell>
          <cell r="B109">
            <v>7.4939</v>
          </cell>
          <cell r="C109">
            <v>2258886</v>
          </cell>
          <cell r="D109">
            <v>2250570</v>
          </cell>
          <cell r="E109">
            <v>2072553</v>
          </cell>
          <cell r="F109">
            <v>2091734</v>
          </cell>
          <cell r="G109">
            <v>783463</v>
          </cell>
          <cell r="H109">
            <v>2110975</v>
          </cell>
          <cell r="I109">
            <v>1346693</v>
          </cell>
          <cell r="J109">
            <v>2153512</v>
          </cell>
        </row>
        <row r="110">
          <cell r="A110" t="str">
            <v>mun00105net</v>
          </cell>
          <cell r="C110">
            <v>2208235</v>
          </cell>
          <cell r="D110">
            <v>2199919</v>
          </cell>
          <cell r="E110">
            <v>2021902</v>
          </cell>
          <cell r="F110">
            <v>2041083</v>
          </cell>
          <cell r="G110">
            <v>732812</v>
          </cell>
          <cell r="H110">
            <v>2060324</v>
          </cell>
          <cell r="I110">
            <v>1296042</v>
          </cell>
          <cell r="J110">
            <v>2102861</v>
          </cell>
        </row>
        <row r="111">
          <cell r="A111" t="str">
            <v>mun00105yield</v>
          </cell>
          <cell r="C111">
            <v>8.1634999999999999E-2</v>
          </cell>
          <cell r="D111">
            <v>8.1326999999999997E-2</v>
          </cell>
          <cell r="E111">
            <v>7.4746000000000007E-2</v>
          </cell>
          <cell r="F111">
            <v>7.5455999999999995E-2</v>
          </cell>
          <cell r="G111">
            <v>2.7091E-2</v>
          </cell>
          <cell r="H111">
            <v>7.6166999999999999E-2</v>
          </cell>
          <cell r="I111">
            <v>4.7912999999999997E-2</v>
          </cell>
          <cell r="J111">
            <v>7.7739000000000003E-2</v>
          </cell>
        </row>
        <row r="112">
          <cell r="A112" t="str">
            <v>mun00106</v>
          </cell>
          <cell r="B112" t="str">
            <v>Neufahrn Dist.Ctr. #4</v>
          </cell>
          <cell r="C112">
            <v>40359</v>
          </cell>
          <cell r="D112">
            <v>40695</v>
          </cell>
          <cell r="E112">
            <v>40817</v>
          </cell>
          <cell r="F112">
            <v>40909</v>
          </cell>
          <cell r="G112">
            <v>41060</v>
          </cell>
          <cell r="H112">
            <v>41091</v>
          </cell>
          <cell r="I112">
            <v>41244</v>
          </cell>
          <cell r="J112">
            <v>41791</v>
          </cell>
          <cell r="K112">
            <v>41883</v>
          </cell>
          <cell r="L112">
            <v>49582.25</v>
          </cell>
          <cell r="M112">
            <v>49582.25</v>
          </cell>
          <cell r="N112">
            <v>49582.25</v>
          </cell>
          <cell r="O112">
            <v>49582.25</v>
          </cell>
          <cell r="P112">
            <v>49582.25</v>
          </cell>
          <cell r="Q112">
            <v>49582.25</v>
          </cell>
          <cell r="R112">
            <v>49582.25</v>
          </cell>
          <cell r="S112">
            <v>49582.25</v>
          </cell>
          <cell r="T112">
            <v>49582.25</v>
          </cell>
          <cell r="U112">
            <v>49582.25</v>
          </cell>
          <cell r="V112">
            <v>49582.25</v>
          </cell>
          <cell r="W112">
            <v>49582.25</v>
          </cell>
          <cell r="X112">
            <v>49582.25</v>
          </cell>
          <cell r="Y112">
            <v>49582.25</v>
          </cell>
          <cell r="Z112">
            <v>49582.25</v>
          </cell>
          <cell r="AA112">
            <v>49582.25</v>
          </cell>
          <cell r="AB112">
            <v>49582.25</v>
          </cell>
          <cell r="AC112">
            <v>49582.25</v>
          </cell>
          <cell r="AD112">
            <v>49582.25</v>
          </cell>
          <cell r="AE112">
            <v>49582.25</v>
          </cell>
          <cell r="AF112">
            <v>49582.25</v>
          </cell>
        </row>
        <row r="113">
          <cell r="A113" t="str">
            <v>mun00106gross</v>
          </cell>
          <cell r="B113">
            <v>7.4276</v>
          </cell>
          <cell r="C113">
            <v>1747751</v>
          </cell>
          <cell r="D113">
            <v>1756788</v>
          </cell>
          <cell r="E113">
            <v>1768888</v>
          </cell>
          <cell r="F113">
            <v>1143915</v>
          </cell>
          <cell r="G113">
            <v>684898</v>
          </cell>
          <cell r="H113">
            <v>1366827</v>
          </cell>
          <cell r="I113">
            <v>1816110</v>
          </cell>
          <cell r="J113">
            <v>1143312</v>
          </cell>
          <cell r="K113">
            <v>1817161</v>
          </cell>
        </row>
        <row r="114">
          <cell r="A114" t="str">
            <v>mun00106net</v>
          </cell>
          <cell r="C114">
            <v>1692838</v>
          </cell>
          <cell r="D114">
            <v>1701875</v>
          </cell>
          <cell r="E114">
            <v>1713975</v>
          </cell>
          <cell r="F114">
            <v>1089002</v>
          </cell>
          <cell r="G114">
            <v>629985</v>
          </cell>
          <cell r="H114">
            <v>1311914</v>
          </cell>
          <cell r="I114">
            <v>1761197</v>
          </cell>
          <cell r="J114">
            <v>1088399</v>
          </cell>
          <cell r="K114">
            <v>1762248</v>
          </cell>
        </row>
        <row r="115">
          <cell r="A115" t="str">
            <v>mun00106yield</v>
          </cell>
          <cell r="C115">
            <v>7.4275999999999995E-2</v>
          </cell>
          <cell r="D115">
            <v>7.4673000000000003E-2</v>
          </cell>
          <cell r="E115">
            <v>7.5203999999999993E-2</v>
          </cell>
          <cell r="F115">
            <v>4.7781999999999998E-2</v>
          </cell>
          <cell r="G115">
            <v>2.7642E-2</v>
          </cell>
          <cell r="H115">
            <v>5.7563000000000003E-2</v>
          </cell>
          <cell r="I115">
            <v>7.7275999999999997E-2</v>
          </cell>
          <cell r="J115">
            <v>4.7756E-2</v>
          </cell>
          <cell r="K115">
            <v>7.7322000000000002E-2</v>
          </cell>
        </row>
        <row r="116">
          <cell r="A116" t="str">
            <v>NNK00101</v>
          </cell>
          <cell r="B116" t="str">
            <v>Neunkirchen Wellesweiler Dist.Ctr. #1</v>
          </cell>
          <cell r="C116">
            <v>40359</v>
          </cell>
          <cell r="D116">
            <v>41487</v>
          </cell>
          <cell r="E116">
            <v>41671</v>
          </cell>
          <cell r="F116">
            <v>49582.25</v>
          </cell>
          <cell r="G116">
            <v>49582.25</v>
          </cell>
          <cell r="H116">
            <v>49582.25</v>
          </cell>
          <cell r="I116">
            <v>49582.25</v>
          </cell>
          <cell r="J116">
            <v>49582.25</v>
          </cell>
          <cell r="K116">
            <v>49582.25</v>
          </cell>
          <cell r="L116">
            <v>49582.25</v>
          </cell>
          <cell r="M116">
            <v>49582.25</v>
          </cell>
          <cell r="N116">
            <v>49582.25</v>
          </cell>
          <cell r="O116">
            <v>49582.25</v>
          </cell>
          <cell r="P116">
            <v>49582.25</v>
          </cell>
          <cell r="Q116">
            <v>49582.25</v>
          </cell>
          <cell r="R116">
            <v>49582.25</v>
          </cell>
          <cell r="S116">
            <v>49582.25</v>
          </cell>
          <cell r="T116">
            <v>49582.25</v>
          </cell>
          <cell r="U116">
            <v>49582.25</v>
          </cell>
          <cell r="V116">
            <v>49582.25</v>
          </cell>
          <cell r="W116">
            <v>49582.25</v>
          </cell>
          <cell r="X116">
            <v>49582.25</v>
          </cell>
          <cell r="Y116">
            <v>49582.25</v>
          </cell>
          <cell r="Z116">
            <v>49582.25</v>
          </cell>
          <cell r="AA116">
            <v>49582.25</v>
          </cell>
          <cell r="AB116">
            <v>49582.25</v>
          </cell>
          <cell r="AC116">
            <v>49582.25</v>
          </cell>
          <cell r="AD116">
            <v>49582.25</v>
          </cell>
          <cell r="AE116">
            <v>49582.25</v>
          </cell>
          <cell r="AF116">
            <v>49582.25</v>
          </cell>
        </row>
        <row r="117">
          <cell r="A117" t="str">
            <v>NNK00101gross</v>
          </cell>
          <cell r="B117">
            <v>8.6128</v>
          </cell>
          <cell r="C117">
            <v>603087</v>
          </cell>
          <cell r="D117">
            <v>0</v>
          </cell>
          <cell r="E117">
            <v>566262</v>
          </cell>
        </row>
        <row r="118">
          <cell r="A118" t="str">
            <v>NNK00101net</v>
          </cell>
          <cell r="C118">
            <v>584398</v>
          </cell>
          <cell r="D118">
            <v>-18689</v>
          </cell>
          <cell r="E118">
            <v>547573</v>
          </cell>
        </row>
        <row r="119">
          <cell r="A119" t="str">
            <v>NNK00101yield</v>
          </cell>
          <cell r="C119">
            <v>8.6181999999999995E-2</v>
          </cell>
          <cell r="D119">
            <v>-2.7560000000000002E-3</v>
          </cell>
          <cell r="E119">
            <v>8.0751000000000003E-2</v>
          </cell>
        </row>
        <row r="120">
          <cell r="A120" t="str">
            <v>UNN00101</v>
          </cell>
          <cell r="B120" t="str">
            <v>Unna Dist.Ctr. #1</v>
          </cell>
          <cell r="C120">
            <v>40359</v>
          </cell>
          <cell r="D120">
            <v>41395</v>
          </cell>
          <cell r="E120">
            <v>41487</v>
          </cell>
          <cell r="F120">
            <v>49582.25</v>
          </cell>
          <cell r="G120">
            <v>49582.25</v>
          </cell>
          <cell r="H120">
            <v>49582.25</v>
          </cell>
          <cell r="I120">
            <v>49582.25</v>
          </cell>
          <cell r="J120">
            <v>49582.25</v>
          </cell>
          <cell r="K120">
            <v>49582.25</v>
          </cell>
          <cell r="L120">
            <v>49582.25</v>
          </cell>
          <cell r="M120">
            <v>49582.25</v>
          </cell>
          <cell r="N120">
            <v>49582.25</v>
          </cell>
          <cell r="O120">
            <v>49582.25</v>
          </cell>
          <cell r="P120">
            <v>49582.25</v>
          </cell>
          <cell r="Q120">
            <v>49582.25</v>
          </cell>
          <cell r="R120">
            <v>49582.25</v>
          </cell>
          <cell r="S120">
            <v>49582.25</v>
          </cell>
          <cell r="T120">
            <v>49582.25</v>
          </cell>
          <cell r="U120">
            <v>49582.25</v>
          </cell>
          <cell r="V120">
            <v>49582.25</v>
          </cell>
          <cell r="W120">
            <v>49582.25</v>
          </cell>
          <cell r="X120">
            <v>49582.25</v>
          </cell>
          <cell r="Y120">
            <v>49582.25</v>
          </cell>
          <cell r="Z120">
            <v>49582.25</v>
          </cell>
          <cell r="AA120">
            <v>49582.25</v>
          </cell>
          <cell r="AB120">
            <v>49582.25</v>
          </cell>
          <cell r="AC120">
            <v>49582.25</v>
          </cell>
          <cell r="AD120">
            <v>49582.25</v>
          </cell>
          <cell r="AE120">
            <v>49582.25</v>
          </cell>
          <cell r="AF120">
            <v>49582.25</v>
          </cell>
        </row>
        <row r="121">
          <cell r="A121" t="str">
            <v>UNN00101gross</v>
          </cell>
          <cell r="B121">
            <v>7.3711000000000002</v>
          </cell>
          <cell r="C121">
            <v>1085458</v>
          </cell>
          <cell r="D121">
            <v>0</v>
          </cell>
          <cell r="E121">
            <v>1174536</v>
          </cell>
        </row>
        <row r="122">
          <cell r="A122" t="str">
            <v>UNN00101net</v>
          </cell>
          <cell r="C122">
            <v>1024738</v>
          </cell>
          <cell r="D122">
            <v>-60720</v>
          </cell>
          <cell r="E122">
            <v>1113816</v>
          </cell>
        </row>
        <row r="123">
          <cell r="A123" t="str">
            <v>UNN00101yield</v>
          </cell>
          <cell r="C123">
            <v>7.6116000000000003E-2</v>
          </cell>
          <cell r="D123">
            <v>-4.5100000000000001E-3</v>
          </cell>
          <cell r="E123">
            <v>8.2733000000000001E-2</v>
          </cell>
        </row>
        <row r="124">
          <cell r="A124" t="str">
            <v>WTZ00101</v>
          </cell>
          <cell r="B124" t="str">
            <v>Wetzlar Dist.Ctr. #1</v>
          </cell>
          <cell r="C124">
            <v>40359</v>
          </cell>
          <cell r="D124">
            <v>41455</v>
          </cell>
          <cell r="E124">
            <v>41456</v>
          </cell>
          <cell r="F124">
            <v>41638</v>
          </cell>
          <cell r="G124">
            <v>41640</v>
          </cell>
          <cell r="H124">
            <v>49582.25</v>
          </cell>
          <cell r="I124">
            <v>49582.25</v>
          </cell>
          <cell r="J124">
            <v>49582.25</v>
          </cell>
          <cell r="K124">
            <v>49582.25</v>
          </cell>
          <cell r="L124">
            <v>49582.25</v>
          </cell>
          <cell r="M124">
            <v>49582.25</v>
          </cell>
          <cell r="N124">
            <v>49582.25</v>
          </cell>
          <cell r="O124">
            <v>49582.25</v>
          </cell>
          <cell r="P124">
            <v>49582.25</v>
          </cell>
          <cell r="Q124">
            <v>49582.25</v>
          </cell>
          <cell r="R124">
            <v>49582.25</v>
          </cell>
          <cell r="S124">
            <v>49582.25</v>
          </cell>
          <cell r="T124">
            <v>49582.25</v>
          </cell>
          <cell r="U124">
            <v>49582.25</v>
          </cell>
          <cell r="V124">
            <v>49582.25</v>
          </cell>
          <cell r="W124">
            <v>49582.25</v>
          </cell>
          <cell r="X124">
            <v>49582.25</v>
          </cell>
          <cell r="Y124">
            <v>49582.25</v>
          </cell>
          <cell r="Z124">
            <v>49582.25</v>
          </cell>
          <cell r="AA124">
            <v>49582.25</v>
          </cell>
          <cell r="AB124">
            <v>49582.25</v>
          </cell>
          <cell r="AC124">
            <v>49582.25</v>
          </cell>
          <cell r="AD124">
            <v>49582.25</v>
          </cell>
          <cell r="AE124">
            <v>49582.25</v>
          </cell>
          <cell r="AF124">
            <v>49582.25</v>
          </cell>
        </row>
        <row r="125">
          <cell r="A125" t="str">
            <v>WTZ00101gross</v>
          </cell>
          <cell r="B125">
            <v>8.3354999999999997</v>
          </cell>
          <cell r="C125">
            <v>1081891</v>
          </cell>
          <cell r="D125">
            <v>256166</v>
          </cell>
          <cell r="E125">
            <v>0</v>
          </cell>
          <cell r="F125">
            <v>770340</v>
          </cell>
          <cell r="G125">
            <v>1016484</v>
          </cell>
        </row>
        <row r="126">
          <cell r="A126" t="str">
            <v>WTZ00101net</v>
          </cell>
          <cell r="C126">
            <v>1042413</v>
          </cell>
          <cell r="D126">
            <v>216688</v>
          </cell>
          <cell r="E126">
            <v>-39478</v>
          </cell>
          <cell r="F126">
            <v>730862</v>
          </cell>
          <cell r="G126">
            <v>977006</v>
          </cell>
        </row>
        <row r="127">
          <cell r="A127" t="str">
            <v>WTZ00101yield</v>
          </cell>
          <cell r="C127">
            <v>8.4767999999999996E-2</v>
          </cell>
          <cell r="D127">
            <v>1.7621000000000001E-2</v>
          </cell>
          <cell r="E127">
            <v>-3.2100000000000002E-3</v>
          </cell>
          <cell r="F127">
            <v>5.9433E-2</v>
          </cell>
          <cell r="G127">
            <v>7.9449000000000006E-2</v>
          </cell>
        </row>
        <row r="133">
          <cell r="A133" t="str">
            <v>bud00114</v>
          </cell>
          <cell r="B133" t="str">
            <v>Budapest-Gyál Dist.Ctr. #4</v>
          </cell>
          <cell r="C133">
            <v>40359</v>
          </cell>
          <cell r="D133">
            <v>40513</v>
          </cell>
          <cell r="E133">
            <v>40542</v>
          </cell>
          <cell r="F133">
            <v>40648</v>
          </cell>
          <cell r="G133">
            <v>40756</v>
          </cell>
          <cell r="H133">
            <v>40770</v>
          </cell>
          <cell r="I133">
            <v>42278</v>
          </cell>
          <cell r="J133">
            <v>43890</v>
          </cell>
          <cell r="K133">
            <v>49582.25</v>
          </cell>
          <cell r="L133">
            <v>49582.25</v>
          </cell>
          <cell r="M133">
            <v>49582.25</v>
          </cell>
          <cell r="N133">
            <v>49582.25</v>
          </cell>
          <cell r="O133">
            <v>49582.25</v>
          </cell>
          <cell r="P133">
            <v>49582.25</v>
          </cell>
          <cell r="Q133">
            <v>49582.25</v>
          </cell>
          <cell r="R133">
            <v>49582.25</v>
          </cell>
          <cell r="S133">
            <v>49582.25</v>
          </cell>
          <cell r="T133">
            <v>49582.25</v>
          </cell>
          <cell r="U133">
            <v>49582.25</v>
          </cell>
          <cell r="V133">
            <v>49582.25</v>
          </cell>
          <cell r="W133">
            <v>49582.25</v>
          </cell>
          <cell r="X133">
            <v>49582.25</v>
          </cell>
          <cell r="Y133">
            <v>49582.25</v>
          </cell>
          <cell r="Z133">
            <v>49582.25</v>
          </cell>
          <cell r="AA133">
            <v>49582.25</v>
          </cell>
          <cell r="AB133">
            <v>49582.25</v>
          </cell>
          <cell r="AC133">
            <v>49582.25</v>
          </cell>
          <cell r="AD133">
            <v>49582.25</v>
          </cell>
          <cell r="AE133">
            <v>49582.25</v>
          </cell>
          <cell r="AF133">
            <v>49582.25</v>
          </cell>
        </row>
        <row r="134">
          <cell r="A134" t="str">
            <v>bud00114gross</v>
          </cell>
          <cell r="B134">
            <v>9.3229000000000006</v>
          </cell>
          <cell r="C134">
            <v>682050</v>
          </cell>
          <cell r="D134">
            <v>677370</v>
          </cell>
          <cell r="E134">
            <v>687042</v>
          </cell>
          <cell r="F134">
            <v>680706</v>
          </cell>
          <cell r="G134">
            <v>685542</v>
          </cell>
          <cell r="H134">
            <v>691680</v>
          </cell>
          <cell r="I134">
            <v>659759</v>
          </cell>
          <cell r="J134">
            <v>618384</v>
          </cell>
        </row>
        <row r="135">
          <cell r="A135" t="str">
            <v>bud00114net</v>
          </cell>
          <cell r="C135">
            <v>674606</v>
          </cell>
          <cell r="D135">
            <v>669972</v>
          </cell>
          <cell r="E135">
            <v>680172</v>
          </cell>
          <cell r="F135">
            <v>673899</v>
          </cell>
          <cell r="G135">
            <v>678687</v>
          </cell>
          <cell r="H135">
            <v>684763</v>
          </cell>
          <cell r="I135">
            <v>653161</v>
          </cell>
          <cell r="J135">
            <v>612200</v>
          </cell>
        </row>
        <row r="136">
          <cell r="A136" t="str">
            <v>bud00114yield</v>
          </cell>
          <cell r="C136">
            <v>9.2032000000000003E-2</v>
          </cell>
          <cell r="D136">
            <v>9.1399999999999995E-2</v>
          </cell>
          <cell r="E136">
            <v>9.2790999999999998E-2</v>
          </cell>
          <cell r="F136">
            <v>9.1935000000000003E-2</v>
          </cell>
          <cell r="G136">
            <v>9.2589000000000005E-2</v>
          </cell>
          <cell r="H136">
            <v>9.3418000000000001E-2</v>
          </cell>
          <cell r="I136">
            <v>8.9106000000000005E-2</v>
          </cell>
          <cell r="J136">
            <v>8.3517999999999995E-2</v>
          </cell>
        </row>
        <row r="137">
          <cell r="A137" t="str">
            <v>bud00115</v>
          </cell>
          <cell r="B137" t="str">
            <v>Budapest-Gyál Dist.Ctr. #5</v>
          </cell>
          <cell r="C137">
            <v>40359</v>
          </cell>
          <cell r="D137">
            <v>41380</v>
          </cell>
          <cell r="E137">
            <v>41563</v>
          </cell>
          <cell r="F137">
            <v>49582.25</v>
          </cell>
          <cell r="G137">
            <v>49582.25</v>
          </cell>
          <cell r="H137">
            <v>49582.25</v>
          </cell>
          <cell r="I137">
            <v>49582.25</v>
          </cell>
          <cell r="J137">
            <v>49582.25</v>
          </cell>
          <cell r="K137">
            <v>49582.25</v>
          </cell>
          <cell r="L137">
            <v>49582.25</v>
          </cell>
          <cell r="M137">
            <v>49582.25</v>
          </cell>
          <cell r="N137">
            <v>49582.25</v>
          </cell>
          <cell r="O137">
            <v>49582.25</v>
          </cell>
          <cell r="P137">
            <v>49582.25</v>
          </cell>
          <cell r="Q137">
            <v>49582.25</v>
          </cell>
          <cell r="R137">
            <v>49582.25</v>
          </cell>
          <cell r="S137">
            <v>49582.25</v>
          </cell>
          <cell r="T137">
            <v>49582.25</v>
          </cell>
          <cell r="U137">
            <v>49582.25</v>
          </cell>
          <cell r="V137">
            <v>49582.25</v>
          </cell>
          <cell r="W137">
            <v>49582.25</v>
          </cell>
          <cell r="X137">
            <v>49582.25</v>
          </cell>
          <cell r="Y137">
            <v>49582.25</v>
          </cell>
          <cell r="Z137">
            <v>49582.25</v>
          </cell>
          <cell r="AA137">
            <v>49582.25</v>
          </cell>
          <cell r="AB137">
            <v>49582.25</v>
          </cell>
          <cell r="AC137">
            <v>49582.25</v>
          </cell>
          <cell r="AD137">
            <v>49582.25</v>
          </cell>
          <cell r="AE137">
            <v>49582.25</v>
          </cell>
          <cell r="AF137">
            <v>49582.25</v>
          </cell>
        </row>
        <row r="138">
          <cell r="A138" t="str">
            <v>bud00115gross</v>
          </cell>
          <cell r="B138">
            <v>9.0942000000000007</v>
          </cell>
          <cell r="C138">
            <v>766829</v>
          </cell>
          <cell r="D138">
            <v>0</v>
          </cell>
          <cell r="E138">
            <v>825090</v>
          </cell>
        </row>
        <row r="139">
          <cell r="A139" t="str">
            <v>bud00115net</v>
          </cell>
          <cell r="C139">
            <v>759161</v>
          </cell>
          <cell r="D139">
            <v>0</v>
          </cell>
          <cell r="E139">
            <v>816839</v>
          </cell>
        </row>
        <row r="140">
          <cell r="A140" t="str">
            <v>bud00115yield</v>
          </cell>
          <cell r="C140">
            <v>8.7728E-2</v>
          </cell>
          <cell r="D140">
            <v>0</v>
          </cell>
          <cell r="E140">
            <v>9.4393000000000005E-2</v>
          </cell>
        </row>
        <row r="141">
          <cell r="A141" t="str">
            <v>bud00106</v>
          </cell>
          <cell r="B141" t="str">
            <v>Budapest-Gyál Dist.Ctr. #6</v>
          </cell>
          <cell r="C141">
            <v>40359</v>
          </cell>
          <cell r="D141">
            <v>41431</v>
          </cell>
          <cell r="E141">
            <v>41553</v>
          </cell>
          <cell r="F141">
            <v>49582.25</v>
          </cell>
          <cell r="G141">
            <v>49582.25</v>
          </cell>
          <cell r="H141">
            <v>49582.25</v>
          </cell>
          <cell r="I141">
            <v>49582.25</v>
          </cell>
          <cell r="J141">
            <v>49582.25</v>
          </cell>
          <cell r="K141">
            <v>49582.25</v>
          </cell>
          <cell r="L141">
            <v>49582.25</v>
          </cell>
          <cell r="M141">
            <v>49582.25</v>
          </cell>
          <cell r="N141">
            <v>49582.25</v>
          </cell>
          <cell r="O141">
            <v>49582.25</v>
          </cell>
          <cell r="P141">
            <v>49582.25</v>
          </cell>
          <cell r="Q141">
            <v>49582.25</v>
          </cell>
          <cell r="R141">
            <v>49582.25</v>
          </cell>
          <cell r="S141">
            <v>49582.25</v>
          </cell>
          <cell r="T141">
            <v>49582.25</v>
          </cell>
          <cell r="U141">
            <v>49582.25</v>
          </cell>
          <cell r="V141">
            <v>49582.25</v>
          </cell>
          <cell r="W141">
            <v>49582.25</v>
          </cell>
          <cell r="X141">
            <v>49582.25</v>
          </cell>
          <cell r="Y141">
            <v>49582.25</v>
          </cell>
          <cell r="Z141">
            <v>49582.25</v>
          </cell>
          <cell r="AA141">
            <v>49582.25</v>
          </cell>
          <cell r="AB141">
            <v>49582.25</v>
          </cell>
          <cell r="AC141">
            <v>49582.25</v>
          </cell>
          <cell r="AD141">
            <v>49582.25</v>
          </cell>
          <cell r="AE141">
            <v>49582.25</v>
          </cell>
          <cell r="AF141">
            <v>49582.25</v>
          </cell>
        </row>
        <row r="142">
          <cell r="A142" t="str">
            <v>bud00106gross</v>
          </cell>
          <cell r="B142">
            <v>10.2507</v>
          </cell>
          <cell r="C142">
            <v>1024860</v>
          </cell>
          <cell r="D142">
            <v>0</v>
          </cell>
          <cell r="E142">
            <v>928353</v>
          </cell>
        </row>
        <row r="143">
          <cell r="A143" t="str">
            <v>bud00106net</v>
          </cell>
          <cell r="C143">
            <v>1014611</v>
          </cell>
          <cell r="D143">
            <v>0</v>
          </cell>
          <cell r="E143">
            <v>919069</v>
          </cell>
        </row>
        <row r="144">
          <cell r="A144" t="str">
            <v>bud00106yield</v>
          </cell>
          <cell r="C144">
            <v>9.9314E-2</v>
          </cell>
          <cell r="D144">
            <v>0</v>
          </cell>
          <cell r="E144">
            <v>8.9962E-2</v>
          </cell>
        </row>
        <row r="145">
          <cell r="A145" t="str">
            <v>bud00106a</v>
          </cell>
          <cell r="B145" t="e">
            <v>#N/A</v>
          </cell>
          <cell r="C145">
            <v>40359</v>
          </cell>
          <cell r="D145">
            <v>42528</v>
          </cell>
          <cell r="E145">
            <v>49582.25</v>
          </cell>
          <cell r="F145">
            <v>49582.25</v>
          </cell>
          <cell r="G145">
            <v>49582.25</v>
          </cell>
          <cell r="H145">
            <v>49582.25</v>
          </cell>
          <cell r="I145">
            <v>49582.25</v>
          </cell>
          <cell r="J145">
            <v>49582.25</v>
          </cell>
          <cell r="K145">
            <v>49582.25</v>
          </cell>
          <cell r="L145">
            <v>49582.25</v>
          </cell>
          <cell r="M145">
            <v>49582.25</v>
          </cell>
          <cell r="N145">
            <v>49582.25</v>
          </cell>
          <cell r="O145">
            <v>49582.25</v>
          </cell>
          <cell r="P145">
            <v>49582.25</v>
          </cell>
          <cell r="Q145">
            <v>49582.25</v>
          </cell>
          <cell r="R145">
            <v>49582.25</v>
          </cell>
          <cell r="S145">
            <v>49582.25</v>
          </cell>
          <cell r="T145">
            <v>49582.25</v>
          </cell>
          <cell r="U145">
            <v>49582.25</v>
          </cell>
          <cell r="V145">
            <v>49582.25</v>
          </cell>
          <cell r="W145">
            <v>49582.25</v>
          </cell>
          <cell r="X145">
            <v>49582.25</v>
          </cell>
          <cell r="Y145">
            <v>49582.25</v>
          </cell>
          <cell r="Z145">
            <v>49582.25</v>
          </cell>
          <cell r="AA145">
            <v>49582.25</v>
          </cell>
          <cell r="AB145">
            <v>49582.25</v>
          </cell>
          <cell r="AC145">
            <v>49582.25</v>
          </cell>
          <cell r="AD145">
            <v>49582.25</v>
          </cell>
          <cell r="AE145">
            <v>49582.25</v>
          </cell>
          <cell r="AF145">
            <v>49582.25</v>
          </cell>
        </row>
        <row r="146">
          <cell r="A146" t="str">
            <v>bud00106agross</v>
          </cell>
          <cell r="B146" t="e">
            <v>#N/A</v>
          </cell>
          <cell r="C146">
            <v>24098</v>
          </cell>
          <cell r="D146">
            <v>0</v>
          </cell>
        </row>
        <row r="147">
          <cell r="A147" t="str">
            <v>bud00106anet</v>
          </cell>
          <cell r="C147">
            <v>23857</v>
          </cell>
          <cell r="D147">
            <v>0</v>
          </cell>
        </row>
        <row r="148">
          <cell r="A148" t="str">
            <v>bud00106ayield</v>
          </cell>
          <cell r="C148">
            <v>0.23352800000000001</v>
          </cell>
          <cell r="D148">
            <v>0</v>
          </cell>
        </row>
        <row r="149">
          <cell r="A149" t="str">
            <v>bud00107</v>
          </cell>
          <cell r="B149" t="str">
            <v>Budapest-Gyál Dist.Ctr. #7</v>
          </cell>
          <cell r="C149">
            <v>40359</v>
          </cell>
          <cell r="D149">
            <v>40483</v>
          </cell>
          <cell r="E149">
            <v>40575</v>
          </cell>
          <cell r="F149">
            <v>40991</v>
          </cell>
          <cell r="G149">
            <v>41113</v>
          </cell>
          <cell r="H149">
            <v>49582.25</v>
          </cell>
          <cell r="I149">
            <v>49582.25</v>
          </cell>
          <cell r="J149">
            <v>49582.25</v>
          </cell>
          <cell r="K149">
            <v>49582.25</v>
          </cell>
          <cell r="L149">
            <v>49582.25</v>
          </cell>
          <cell r="M149">
            <v>49582.25</v>
          </cell>
          <cell r="N149">
            <v>49582.25</v>
          </cell>
          <cell r="O149">
            <v>49582.25</v>
          </cell>
          <cell r="P149">
            <v>49582.25</v>
          </cell>
          <cell r="Q149">
            <v>49582.25</v>
          </cell>
          <cell r="R149">
            <v>49582.25</v>
          </cell>
          <cell r="S149">
            <v>49582.25</v>
          </cell>
          <cell r="T149">
            <v>49582.25</v>
          </cell>
          <cell r="U149">
            <v>49582.25</v>
          </cell>
          <cell r="V149">
            <v>49582.25</v>
          </cell>
          <cell r="W149">
            <v>49582.25</v>
          </cell>
          <cell r="X149">
            <v>49582.25</v>
          </cell>
          <cell r="Y149">
            <v>49582.25</v>
          </cell>
          <cell r="Z149">
            <v>49582.25</v>
          </cell>
          <cell r="AA149">
            <v>49582.25</v>
          </cell>
          <cell r="AB149">
            <v>49582.25</v>
          </cell>
          <cell r="AC149">
            <v>49582.25</v>
          </cell>
          <cell r="AD149">
            <v>49582.25</v>
          </cell>
          <cell r="AE149">
            <v>49582.25</v>
          </cell>
          <cell r="AF149">
            <v>49582.25</v>
          </cell>
        </row>
        <row r="150">
          <cell r="A150" t="str">
            <v>bud00107gross</v>
          </cell>
          <cell r="B150">
            <v>8.9053000000000004</v>
          </cell>
          <cell r="C150">
            <v>815015</v>
          </cell>
          <cell r="D150">
            <v>784112</v>
          </cell>
          <cell r="E150">
            <v>812756</v>
          </cell>
          <cell r="F150">
            <v>28644</v>
          </cell>
          <cell r="G150">
            <v>910332</v>
          </cell>
        </row>
        <row r="151">
          <cell r="A151" t="str">
            <v>bud00107net</v>
          </cell>
          <cell r="C151">
            <v>806865</v>
          </cell>
          <cell r="D151">
            <v>776271</v>
          </cell>
          <cell r="E151">
            <v>804628</v>
          </cell>
          <cell r="F151">
            <v>28358</v>
          </cell>
          <cell r="G151">
            <v>901229</v>
          </cell>
        </row>
        <row r="152">
          <cell r="A152" t="str">
            <v>bud00107yield</v>
          </cell>
          <cell r="C152">
            <v>8.6153999999999994E-2</v>
          </cell>
          <cell r="D152">
            <v>8.2887000000000002E-2</v>
          </cell>
          <cell r="E152">
            <v>8.5915000000000005E-2</v>
          </cell>
          <cell r="F152">
            <v>3.0279999999999999E-3</v>
          </cell>
          <cell r="G152">
            <v>9.6229999999999996E-2</v>
          </cell>
        </row>
        <row r="153">
          <cell r="A153" t="str">
            <v>bud00416</v>
          </cell>
          <cell r="B153" t="str">
            <v>Harbor Park #L</v>
          </cell>
          <cell r="C153">
            <v>40359</v>
          </cell>
          <cell r="D153">
            <v>40571</v>
          </cell>
          <cell r="E153">
            <v>40572</v>
          </cell>
          <cell r="F153">
            <v>40692</v>
          </cell>
          <cell r="G153">
            <v>40936</v>
          </cell>
          <cell r="H153">
            <v>41302</v>
          </cell>
          <cell r="I153">
            <v>41303</v>
          </cell>
          <cell r="J153">
            <v>41423</v>
          </cell>
          <cell r="K153">
            <v>49582.25</v>
          </cell>
          <cell r="L153">
            <v>49582.25</v>
          </cell>
          <cell r="M153">
            <v>49582.25</v>
          </cell>
          <cell r="N153">
            <v>49582.25</v>
          </cell>
          <cell r="O153">
            <v>49582.25</v>
          </cell>
          <cell r="P153">
            <v>49582.25</v>
          </cell>
          <cell r="Q153">
            <v>49582.25</v>
          </cell>
          <cell r="R153">
            <v>49582.25</v>
          </cell>
          <cell r="S153">
            <v>49582.25</v>
          </cell>
          <cell r="T153">
            <v>49582.25</v>
          </cell>
          <cell r="U153">
            <v>49582.25</v>
          </cell>
          <cell r="V153">
            <v>49582.25</v>
          </cell>
          <cell r="W153">
            <v>49582.25</v>
          </cell>
          <cell r="X153">
            <v>49582.25</v>
          </cell>
          <cell r="Y153">
            <v>49582.25</v>
          </cell>
          <cell r="Z153">
            <v>49582.25</v>
          </cell>
          <cell r="AA153">
            <v>49582.25</v>
          </cell>
          <cell r="AB153">
            <v>49582.25</v>
          </cell>
          <cell r="AC153">
            <v>49582.25</v>
          </cell>
          <cell r="AD153">
            <v>49582.25</v>
          </cell>
          <cell r="AE153">
            <v>49582.25</v>
          </cell>
          <cell r="AF153">
            <v>49582.25</v>
          </cell>
        </row>
        <row r="154">
          <cell r="A154" t="str">
            <v>bud00416gross</v>
          </cell>
          <cell r="B154">
            <v>10.944000000000001</v>
          </cell>
          <cell r="C154">
            <v>1449328</v>
          </cell>
          <cell r="D154">
            <v>1449682</v>
          </cell>
          <cell r="E154">
            <v>138514</v>
          </cell>
          <cell r="F154">
            <v>1319890</v>
          </cell>
          <cell r="G154">
            <v>1320250</v>
          </cell>
          <cell r="H154">
            <v>1295923</v>
          </cell>
          <cell r="I154">
            <v>1181376</v>
          </cell>
          <cell r="J154">
            <v>1310832</v>
          </cell>
        </row>
        <row r="155">
          <cell r="A155" t="str">
            <v>bud00416net</v>
          </cell>
          <cell r="C155">
            <v>1436220</v>
          </cell>
          <cell r="D155">
            <v>1436574</v>
          </cell>
          <cell r="E155">
            <v>125406</v>
          </cell>
          <cell r="F155">
            <v>1306782</v>
          </cell>
          <cell r="G155">
            <v>1307141</v>
          </cell>
          <cell r="H155">
            <v>1282815</v>
          </cell>
          <cell r="I155">
            <v>1168268</v>
          </cell>
          <cell r="J155">
            <v>1297724</v>
          </cell>
        </row>
        <row r="156">
          <cell r="A156" t="str">
            <v>bud00416yield</v>
          </cell>
          <cell r="C156">
            <v>0.101502</v>
          </cell>
          <cell r="D156">
            <v>0.10152700000000001</v>
          </cell>
          <cell r="E156">
            <v>8.8629999999999994E-3</v>
          </cell>
          <cell r="F156">
            <v>9.2354000000000006E-2</v>
          </cell>
          <cell r="G156">
            <v>9.2379000000000003E-2</v>
          </cell>
          <cell r="H156">
            <v>9.0660000000000004E-2</v>
          </cell>
          <cell r="I156">
            <v>8.2565E-2</v>
          </cell>
          <cell r="J156">
            <v>9.1714000000000004E-2</v>
          </cell>
        </row>
        <row r="162">
          <cell r="A162" t="str">
            <v>ana00101</v>
          </cell>
          <cell r="B162" t="str">
            <v>Anagni Dist.Ctr. #1</v>
          </cell>
          <cell r="C162">
            <v>40359</v>
          </cell>
          <cell r="D162">
            <v>40497</v>
          </cell>
          <cell r="E162">
            <v>40862</v>
          </cell>
          <cell r="F162">
            <v>41228</v>
          </cell>
          <cell r="G162">
            <v>41593</v>
          </cell>
          <cell r="H162">
            <v>41958</v>
          </cell>
          <cell r="I162">
            <v>42323</v>
          </cell>
          <cell r="J162">
            <v>42689</v>
          </cell>
          <cell r="K162">
            <v>43054</v>
          </cell>
          <cell r="L162">
            <v>43419</v>
          </cell>
          <cell r="M162">
            <v>43784</v>
          </cell>
          <cell r="N162">
            <v>44150</v>
          </cell>
          <cell r="O162">
            <v>44331</v>
          </cell>
          <cell r="P162">
            <v>44515</v>
          </cell>
          <cell r="Q162">
            <v>44696</v>
          </cell>
          <cell r="R162">
            <v>49582.25</v>
          </cell>
          <cell r="S162">
            <v>49582.25</v>
          </cell>
          <cell r="T162">
            <v>49582.25</v>
          </cell>
          <cell r="U162">
            <v>49582.25</v>
          </cell>
          <cell r="V162">
            <v>49582.25</v>
          </cell>
          <cell r="W162">
            <v>49582.25</v>
          </cell>
          <cell r="X162">
            <v>49582.25</v>
          </cell>
          <cell r="Y162">
            <v>49582.25</v>
          </cell>
          <cell r="Z162">
            <v>49582.25</v>
          </cell>
          <cell r="AA162">
            <v>49582.25</v>
          </cell>
          <cell r="AB162">
            <v>49582.25</v>
          </cell>
          <cell r="AC162">
            <v>49582.25</v>
          </cell>
          <cell r="AD162">
            <v>49582.25</v>
          </cell>
          <cell r="AE162">
            <v>49582.25</v>
          </cell>
          <cell r="AF162">
            <v>49582.25</v>
          </cell>
        </row>
        <row r="163">
          <cell r="A163" t="str">
            <v>ana00101gross</v>
          </cell>
          <cell r="B163">
            <v>6.7957000000000001</v>
          </cell>
          <cell r="C163">
            <v>1313405</v>
          </cell>
          <cell r="D163">
            <v>1328181</v>
          </cell>
          <cell r="E163">
            <v>1346111</v>
          </cell>
          <cell r="F163">
            <v>1365293</v>
          </cell>
          <cell r="G163">
            <v>1384749</v>
          </cell>
          <cell r="H163">
            <v>1404481</v>
          </cell>
          <cell r="I163">
            <v>1424495</v>
          </cell>
          <cell r="J163">
            <v>1444794</v>
          </cell>
          <cell r="K163">
            <v>1465383</v>
          </cell>
          <cell r="L163">
            <v>1486264</v>
          </cell>
          <cell r="M163">
            <v>1550618</v>
          </cell>
          <cell r="N163">
            <v>0</v>
          </cell>
          <cell r="O163">
            <v>0</v>
          </cell>
          <cell r="P163">
            <v>1306899</v>
          </cell>
          <cell r="Q163">
            <v>1306899</v>
          </cell>
        </row>
        <row r="164">
          <cell r="A164" t="str">
            <v>ana00101net</v>
          </cell>
          <cell r="C164">
            <v>1215237</v>
          </cell>
          <cell r="D164">
            <v>1229643</v>
          </cell>
          <cell r="E164">
            <v>1247125</v>
          </cell>
          <cell r="F164">
            <v>1265828</v>
          </cell>
          <cell r="G164">
            <v>1284797</v>
          </cell>
          <cell r="H164">
            <v>1304036</v>
          </cell>
          <cell r="I164">
            <v>1323550</v>
          </cell>
          <cell r="J164">
            <v>1343341</v>
          </cell>
          <cell r="K164">
            <v>1363415</v>
          </cell>
          <cell r="L164">
            <v>1383775</v>
          </cell>
          <cell r="M164">
            <v>1446519</v>
          </cell>
          <cell r="N164">
            <v>-217298</v>
          </cell>
          <cell r="O164">
            <v>-196023</v>
          </cell>
          <cell r="P164">
            <v>1078204</v>
          </cell>
          <cell r="Q164">
            <v>1208894</v>
          </cell>
        </row>
        <row r="165">
          <cell r="A165" t="str">
            <v>ana00101yield</v>
          </cell>
          <cell r="C165">
            <v>6.7960000000000007E-2</v>
          </cell>
          <cell r="D165">
            <v>6.8765999999999994E-2</v>
          </cell>
          <cell r="E165">
            <v>6.9742999999999999E-2</v>
          </cell>
          <cell r="F165">
            <v>7.0789000000000005E-2</v>
          </cell>
          <cell r="G165">
            <v>7.1849999999999997E-2</v>
          </cell>
          <cell r="H165">
            <v>7.2926000000000005E-2</v>
          </cell>
          <cell r="I165">
            <v>7.4016999999999999E-2</v>
          </cell>
          <cell r="J165">
            <v>7.5123999999999996E-2</v>
          </cell>
          <cell r="K165">
            <v>7.6246999999999995E-2</v>
          </cell>
          <cell r="L165">
            <v>7.7384999999999995E-2</v>
          </cell>
          <cell r="M165">
            <v>8.0893999999999994E-2</v>
          </cell>
          <cell r="N165">
            <v>-1.2152E-2</v>
          </cell>
          <cell r="O165">
            <v>-1.0962E-2</v>
          </cell>
          <cell r="P165">
            <v>6.0297000000000003E-2</v>
          </cell>
          <cell r="Q165">
            <v>6.7604999999999998E-2</v>
          </cell>
        </row>
        <row r="166">
          <cell r="A166" t="str">
            <v>bol00301</v>
          </cell>
          <cell r="B166" t="str">
            <v>Bologna Park 2 Dist.Ctr. #1</v>
          </cell>
          <cell r="C166">
            <v>40359</v>
          </cell>
          <cell r="D166">
            <v>40438</v>
          </cell>
          <cell r="E166">
            <v>40497</v>
          </cell>
          <cell r="F166">
            <v>40803</v>
          </cell>
          <cell r="G166">
            <v>40862</v>
          </cell>
          <cell r="H166">
            <v>41169</v>
          </cell>
          <cell r="I166">
            <v>41228</v>
          </cell>
          <cell r="J166">
            <v>41534</v>
          </cell>
          <cell r="K166">
            <v>41593</v>
          </cell>
          <cell r="L166">
            <v>41715</v>
          </cell>
          <cell r="M166">
            <v>41958</v>
          </cell>
          <cell r="N166">
            <v>41990</v>
          </cell>
          <cell r="O166">
            <v>42080</v>
          </cell>
          <cell r="P166">
            <v>42323</v>
          </cell>
          <cell r="Q166">
            <v>42689</v>
          </cell>
          <cell r="R166">
            <v>43054</v>
          </cell>
          <cell r="S166">
            <v>43419</v>
          </cell>
          <cell r="T166">
            <v>43784</v>
          </cell>
          <cell r="U166">
            <v>44531</v>
          </cell>
          <cell r="V166">
            <v>44986</v>
          </cell>
          <cell r="W166">
            <v>49582.25</v>
          </cell>
          <cell r="X166">
            <v>49582.25</v>
          </cell>
          <cell r="Y166">
            <v>49582.25</v>
          </cell>
          <cell r="Z166">
            <v>49582.25</v>
          </cell>
          <cell r="AA166">
            <v>49582.25</v>
          </cell>
          <cell r="AB166">
            <v>49582.25</v>
          </cell>
          <cell r="AC166">
            <v>49582.25</v>
          </cell>
          <cell r="AD166">
            <v>49582.25</v>
          </cell>
          <cell r="AE166">
            <v>49582.25</v>
          </cell>
          <cell r="AF166">
            <v>49582.25</v>
          </cell>
        </row>
        <row r="167">
          <cell r="A167" t="str">
            <v>bol00301gross</v>
          </cell>
          <cell r="B167">
            <v>7.5708000000000002</v>
          </cell>
          <cell r="C167">
            <v>931431</v>
          </cell>
          <cell r="D167">
            <v>935851</v>
          </cell>
          <cell r="E167">
            <v>938476</v>
          </cell>
          <cell r="F167">
            <v>948014</v>
          </cell>
          <cell r="G167">
            <v>953688</v>
          </cell>
          <cell r="H167">
            <v>965305</v>
          </cell>
          <cell r="I167">
            <v>972242</v>
          </cell>
          <cell r="J167">
            <v>315236</v>
          </cell>
          <cell r="K167">
            <v>322723</v>
          </cell>
          <cell r="L167">
            <v>322723</v>
          </cell>
          <cell r="M167">
            <v>330387</v>
          </cell>
          <cell r="N167">
            <v>943954</v>
          </cell>
          <cell r="O167">
            <v>943954</v>
          </cell>
          <cell r="P167">
            <v>951801</v>
          </cell>
          <cell r="Q167">
            <v>959834</v>
          </cell>
          <cell r="R167">
            <v>968058</v>
          </cell>
          <cell r="S167">
            <v>976477</v>
          </cell>
          <cell r="T167">
            <v>985096</v>
          </cell>
          <cell r="U167">
            <v>613567</v>
          </cell>
          <cell r="V167">
            <v>933401</v>
          </cell>
        </row>
        <row r="168">
          <cell r="A168" t="str">
            <v>bol00301net</v>
          </cell>
          <cell r="C168">
            <v>862324</v>
          </cell>
          <cell r="D168">
            <v>866677</v>
          </cell>
          <cell r="E168">
            <v>864571</v>
          </cell>
          <cell r="F168">
            <v>873918</v>
          </cell>
          <cell r="G168">
            <v>860405</v>
          </cell>
          <cell r="H168">
            <v>871557</v>
          </cell>
          <cell r="I168">
            <v>883077</v>
          </cell>
          <cell r="J168">
            <v>177722</v>
          </cell>
          <cell r="K168">
            <v>184947</v>
          </cell>
          <cell r="L168">
            <v>194935</v>
          </cell>
          <cell r="M168">
            <v>202331</v>
          </cell>
          <cell r="N168">
            <v>794424</v>
          </cell>
          <cell r="O168">
            <v>855780</v>
          </cell>
          <cell r="P168">
            <v>863352</v>
          </cell>
          <cell r="Q168">
            <v>871104</v>
          </cell>
          <cell r="R168">
            <v>879040</v>
          </cell>
          <cell r="S168">
            <v>887165</v>
          </cell>
          <cell r="T168">
            <v>895482</v>
          </cell>
          <cell r="U168">
            <v>536956</v>
          </cell>
          <cell r="V168">
            <v>845596</v>
          </cell>
        </row>
        <row r="169">
          <cell r="A169" t="str">
            <v>bol00301yield</v>
          </cell>
          <cell r="C169">
            <v>7.5684000000000001E-2</v>
          </cell>
          <cell r="D169">
            <v>7.6065999999999995E-2</v>
          </cell>
          <cell r="E169">
            <v>7.5881000000000004E-2</v>
          </cell>
          <cell r="F169">
            <v>7.6701000000000005E-2</v>
          </cell>
          <cell r="G169">
            <v>7.5514999999999999E-2</v>
          </cell>
          <cell r="H169">
            <v>7.6494000000000006E-2</v>
          </cell>
          <cell r="I169">
            <v>7.7505000000000004E-2</v>
          </cell>
          <cell r="J169">
            <v>1.5598000000000001E-2</v>
          </cell>
          <cell r="K169">
            <v>1.6232E-2</v>
          </cell>
          <cell r="L169">
            <v>1.7108999999999999E-2</v>
          </cell>
          <cell r="M169">
            <v>1.7757999999999999E-2</v>
          </cell>
          <cell r="N169">
            <v>6.9723999999999994E-2</v>
          </cell>
          <cell r="O169">
            <v>7.5108999999999995E-2</v>
          </cell>
          <cell r="P169">
            <v>7.5773999999999994E-2</v>
          </cell>
          <cell r="Q169">
            <v>7.6453999999999994E-2</v>
          </cell>
          <cell r="R169">
            <v>7.7150999999999997E-2</v>
          </cell>
          <cell r="S169">
            <v>7.7864000000000003E-2</v>
          </cell>
          <cell r="T169">
            <v>7.8593999999999997E-2</v>
          </cell>
          <cell r="U169">
            <v>4.7127000000000002E-2</v>
          </cell>
          <cell r="V169">
            <v>7.4215000000000003E-2</v>
          </cell>
        </row>
        <row r="170">
          <cell r="A170" t="str">
            <v>mln00202</v>
          </cell>
          <cell r="B170" t="str">
            <v>Castel San Giovanni Dist.Ctr. #2</v>
          </cell>
          <cell r="C170">
            <v>40359</v>
          </cell>
          <cell r="D170">
            <v>40360</v>
          </cell>
          <cell r="E170">
            <v>40725</v>
          </cell>
          <cell r="F170">
            <v>41091</v>
          </cell>
          <cell r="G170">
            <v>41456</v>
          </cell>
          <cell r="H170">
            <v>41821</v>
          </cell>
          <cell r="I170">
            <v>41913</v>
          </cell>
          <cell r="J170">
            <v>42095</v>
          </cell>
          <cell r="K170">
            <v>42278</v>
          </cell>
          <cell r="L170">
            <v>42461</v>
          </cell>
          <cell r="M170">
            <v>49582.25</v>
          </cell>
          <cell r="N170">
            <v>49582.25</v>
          </cell>
          <cell r="O170">
            <v>49582.25</v>
          </cell>
          <cell r="P170">
            <v>49582.25</v>
          </cell>
          <cell r="Q170">
            <v>49582.25</v>
          </cell>
          <cell r="R170">
            <v>49582.25</v>
          </cell>
          <cell r="S170">
            <v>49582.25</v>
          </cell>
          <cell r="T170">
            <v>49582.25</v>
          </cell>
          <cell r="U170">
            <v>49582.25</v>
          </cell>
          <cell r="V170">
            <v>49582.25</v>
          </cell>
          <cell r="W170">
            <v>49582.25</v>
          </cell>
          <cell r="X170">
            <v>49582.25</v>
          </cell>
          <cell r="Y170">
            <v>49582.25</v>
          </cell>
          <cell r="Z170">
            <v>49582.25</v>
          </cell>
          <cell r="AA170">
            <v>49582.25</v>
          </cell>
          <cell r="AB170">
            <v>49582.25</v>
          </cell>
          <cell r="AC170">
            <v>49582.25</v>
          </cell>
          <cell r="AD170">
            <v>49582.25</v>
          </cell>
          <cell r="AE170">
            <v>49582.25</v>
          </cell>
          <cell r="AF170">
            <v>49582.25</v>
          </cell>
        </row>
        <row r="171">
          <cell r="A171" t="str">
            <v>mln00202gross</v>
          </cell>
          <cell r="B171">
            <v>7.2392000000000003</v>
          </cell>
          <cell r="C171">
            <v>1057194</v>
          </cell>
          <cell r="D171">
            <v>1069087</v>
          </cell>
          <cell r="E171">
            <v>1083520</v>
          </cell>
          <cell r="F171">
            <v>1098960</v>
          </cell>
          <cell r="G171">
            <v>1114620</v>
          </cell>
          <cell r="H171">
            <v>1130504</v>
          </cell>
          <cell r="I171">
            <v>0</v>
          </cell>
          <cell r="J171">
            <v>0</v>
          </cell>
          <cell r="K171">
            <v>1046736</v>
          </cell>
          <cell r="L171">
            <v>1046736</v>
          </cell>
        </row>
        <row r="172">
          <cell r="A172" t="str">
            <v>mln00202net</v>
          </cell>
          <cell r="C172">
            <v>976492</v>
          </cell>
          <cell r="D172">
            <v>988088</v>
          </cell>
          <cell r="E172">
            <v>1002160</v>
          </cell>
          <cell r="F172">
            <v>1017214</v>
          </cell>
          <cell r="G172">
            <v>1032483</v>
          </cell>
          <cell r="H172">
            <v>1047969</v>
          </cell>
          <cell r="I172">
            <v>-182812</v>
          </cell>
          <cell r="J172">
            <v>-158946</v>
          </cell>
          <cell r="K172">
            <v>861622</v>
          </cell>
          <cell r="L172">
            <v>966296</v>
          </cell>
        </row>
        <row r="173">
          <cell r="A173" t="str">
            <v>mln00202yield</v>
          </cell>
          <cell r="C173">
            <v>7.2227E-2</v>
          </cell>
          <cell r="D173">
            <v>7.3084999999999997E-2</v>
          </cell>
          <cell r="E173">
            <v>7.4124999999999996E-2</v>
          </cell>
          <cell r="F173">
            <v>7.5239E-2</v>
          </cell>
          <cell r="G173">
            <v>7.6368000000000005E-2</v>
          </cell>
          <cell r="H173">
            <v>7.7514E-2</v>
          </cell>
          <cell r="I173">
            <v>-1.3521999999999999E-2</v>
          </cell>
          <cell r="J173">
            <v>-1.1757E-2</v>
          </cell>
          <cell r="K173">
            <v>6.3729999999999995E-2</v>
          </cell>
          <cell r="L173">
            <v>7.1472999999999995E-2</v>
          </cell>
        </row>
        <row r="179">
          <cell r="A179" t="str">
            <v>nl000500</v>
          </cell>
          <cell r="B179" t="str">
            <v>Almere Dist.Ctr. 1</v>
          </cell>
          <cell r="C179">
            <v>40359</v>
          </cell>
          <cell r="D179">
            <v>43252</v>
          </cell>
          <cell r="E179">
            <v>43497</v>
          </cell>
          <cell r="F179">
            <v>46905</v>
          </cell>
          <cell r="G179">
            <v>49582.25</v>
          </cell>
          <cell r="H179">
            <v>49582.25</v>
          </cell>
          <cell r="I179">
            <v>49582.25</v>
          </cell>
          <cell r="J179">
            <v>49582.25</v>
          </cell>
          <cell r="K179">
            <v>49582.25</v>
          </cell>
          <cell r="L179">
            <v>49582.25</v>
          </cell>
          <cell r="M179">
            <v>49582.25</v>
          </cell>
          <cell r="N179">
            <v>49582.25</v>
          </cell>
          <cell r="O179">
            <v>49582.25</v>
          </cell>
          <cell r="P179">
            <v>49582.25</v>
          </cell>
          <cell r="Q179">
            <v>49582.25</v>
          </cell>
          <cell r="R179">
            <v>49582.25</v>
          </cell>
          <cell r="S179">
            <v>49582.25</v>
          </cell>
          <cell r="T179">
            <v>49582.25</v>
          </cell>
          <cell r="U179">
            <v>49582.25</v>
          </cell>
          <cell r="V179">
            <v>49582.25</v>
          </cell>
          <cell r="W179">
            <v>49582.25</v>
          </cell>
          <cell r="X179">
            <v>49582.25</v>
          </cell>
          <cell r="Y179">
            <v>49582.25</v>
          </cell>
          <cell r="Z179">
            <v>49582.25</v>
          </cell>
          <cell r="AA179">
            <v>49582.25</v>
          </cell>
          <cell r="AB179">
            <v>49582.25</v>
          </cell>
          <cell r="AC179">
            <v>49582.25</v>
          </cell>
          <cell r="AD179">
            <v>49582.25</v>
          </cell>
          <cell r="AE179">
            <v>49582.25</v>
          </cell>
          <cell r="AF179">
            <v>49582.25</v>
          </cell>
        </row>
        <row r="180">
          <cell r="A180" t="str">
            <v>nl000500gross</v>
          </cell>
          <cell r="B180">
            <v>7.0105000000000004</v>
          </cell>
          <cell r="C180">
            <v>1686438</v>
          </cell>
          <cell r="D180">
            <v>77491</v>
          </cell>
          <cell r="E180">
            <v>1786939</v>
          </cell>
          <cell r="F180">
            <v>1733248</v>
          </cell>
        </row>
        <row r="181">
          <cell r="A181" t="str">
            <v>nl000500net</v>
          </cell>
          <cell r="C181">
            <v>1575233</v>
          </cell>
          <cell r="D181">
            <v>-33714</v>
          </cell>
          <cell r="E181">
            <v>1675734</v>
          </cell>
          <cell r="F181">
            <v>1622043</v>
          </cell>
        </row>
        <row r="182">
          <cell r="A182" t="str">
            <v>nl000500yield</v>
          </cell>
          <cell r="C182">
            <v>7.0439000000000002E-2</v>
          </cell>
          <cell r="D182">
            <v>-1.508E-3</v>
          </cell>
          <cell r="E182">
            <v>7.4933E-2</v>
          </cell>
          <cell r="F182">
            <v>7.2531999999999999E-2</v>
          </cell>
        </row>
        <row r="183">
          <cell r="A183" t="str">
            <v>vnl00301</v>
          </cell>
          <cell r="B183" t="str">
            <v>Venlo Dist.Ctr. #3</v>
          </cell>
          <cell r="C183">
            <v>40359</v>
          </cell>
          <cell r="D183">
            <v>40724</v>
          </cell>
          <cell r="E183">
            <v>41233</v>
          </cell>
          <cell r="F183">
            <v>41475</v>
          </cell>
          <cell r="G183">
            <v>49582.25</v>
          </cell>
          <cell r="H183">
            <v>49582.25</v>
          </cell>
          <cell r="I183">
            <v>49582.25</v>
          </cell>
          <cell r="J183">
            <v>49582.25</v>
          </cell>
          <cell r="K183">
            <v>49582.25</v>
          </cell>
          <cell r="L183">
            <v>49582.25</v>
          </cell>
          <cell r="M183">
            <v>49582.25</v>
          </cell>
          <cell r="N183">
            <v>49582.25</v>
          </cell>
          <cell r="O183">
            <v>49582.25</v>
          </cell>
          <cell r="P183">
            <v>49582.25</v>
          </cell>
          <cell r="Q183">
            <v>49582.25</v>
          </cell>
          <cell r="R183">
            <v>49582.25</v>
          </cell>
          <cell r="S183">
            <v>49582.25</v>
          </cell>
          <cell r="T183">
            <v>49582.25</v>
          </cell>
          <cell r="U183">
            <v>49582.25</v>
          </cell>
          <cell r="V183">
            <v>49582.25</v>
          </cell>
          <cell r="W183">
            <v>49582.25</v>
          </cell>
          <cell r="X183">
            <v>49582.25</v>
          </cell>
          <cell r="Y183">
            <v>49582.25</v>
          </cell>
          <cell r="Z183">
            <v>49582.25</v>
          </cell>
          <cell r="AA183">
            <v>49582.25</v>
          </cell>
          <cell r="AB183">
            <v>49582.25</v>
          </cell>
          <cell r="AC183">
            <v>49582.25</v>
          </cell>
          <cell r="AD183">
            <v>49582.25</v>
          </cell>
          <cell r="AE183">
            <v>49582.25</v>
          </cell>
          <cell r="AF183">
            <v>49582.25</v>
          </cell>
        </row>
        <row r="184">
          <cell r="A184" t="str">
            <v>vnl00301gross</v>
          </cell>
          <cell r="B184">
            <v>4.7755000000000001</v>
          </cell>
          <cell r="C184">
            <v>471132</v>
          </cell>
          <cell r="D184">
            <v>881580</v>
          </cell>
          <cell r="E184">
            <v>410448</v>
          </cell>
          <cell r="F184">
            <v>863896</v>
          </cell>
        </row>
        <row r="185">
          <cell r="A185" t="str">
            <v>vnl00301net</v>
          </cell>
          <cell r="C185">
            <v>432931</v>
          </cell>
          <cell r="D185">
            <v>843379</v>
          </cell>
          <cell r="E185">
            <v>372247</v>
          </cell>
          <cell r="F185">
            <v>825695</v>
          </cell>
        </row>
        <row r="186">
          <cell r="A186" t="str">
            <v>vnl00301yield</v>
          </cell>
          <cell r="C186">
            <v>4.4807E-2</v>
          </cell>
          <cell r="D186">
            <v>8.7287000000000003E-2</v>
          </cell>
          <cell r="E186">
            <v>3.8525999999999998E-2</v>
          </cell>
          <cell r="F186">
            <v>8.5457000000000005E-2</v>
          </cell>
        </row>
        <row r="192">
          <cell r="A192" t="str">
            <v>wrw00205</v>
          </cell>
          <cell r="B192" t="str">
            <v>Blonie Dist.Ctr. #5</v>
          </cell>
          <cell r="C192">
            <v>40359</v>
          </cell>
          <cell r="D192">
            <v>40391</v>
          </cell>
          <cell r="E192">
            <v>40422</v>
          </cell>
          <cell r="F192">
            <v>40575</v>
          </cell>
          <cell r="G192">
            <v>40632</v>
          </cell>
          <cell r="H192">
            <v>40695</v>
          </cell>
          <cell r="I192">
            <v>49582.25</v>
          </cell>
          <cell r="J192">
            <v>49582.25</v>
          </cell>
          <cell r="K192">
            <v>49582.25</v>
          </cell>
          <cell r="L192">
            <v>49582.25</v>
          </cell>
          <cell r="M192">
            <v>49582.25</v>
          </cell>
          <cell r="N192">
            <v>49582.25</v>
          </cell>
          <cell r="O192">
            <v>49582.25</v>
          </cell>
          <cell r="P192">
            <v>49582.25</v>
          </cell>
          <cell r="Q192">
            <v>49582.25</v>
          </cell>
          <cell r="R192">
            <v>49582.25</v>
          </cell>
          <cell r="S192">
            <v>49582.25</v>
          </cell>
          <cell r="T192">
            <v>49582.25</v>
          </cell>
          <cell r="U192">
            <v>49582.25</v>
          </cell>
          <cell r="V192">
            <v>49582.25</v>
          </cell>
          <cell r="W192">
            <v>49582.25</v>
          </cell>
          <cell r="X192">
            <v>49582.25</v>
          </cell>
          <cell r="Y192">
            <v>49582.25</v>
          </cell>
          <cell r="Z192">
            <v>49582.25</v>
          </cell>
          <cell r="AA192">
            <v>49582.25</v>
          </cell>
          <cell r="AB192">
            <v>49582.25</v>
          </cell>
          <cell r="AC192">
            <v>49582.25</v>
          </cell>
          <cell r="AD192">
            <v>49582.25</v>
          </cell>
          <cell r="AE192">
            <v>49582.25</v>
          </cell>
          <cell r="AF192">
            <v>49582.25</v>
          </cell>
        </row>
        <row r="193">
          <cell r="A193" t="str">
            <v>wrw00205gross</v>
          </cell>
          <cell r="B193">
            <v>5.1150000000000002</v>
          </cell>
          <cell r="C193">
            <v>755820</v>
          </cell>
          <cell r="D193">
            <v>471384</v>
          </cell>
          <cell r="E193">
            <v>0</v>
          </cell>
          <cell r="F193">
            <v>257894</v>
          </cell>
          <cell r="G193">
            <v>655636</v>
          </cell>
          <cell r="H193">
            <v>1076336</v>
          </cell>
        </row>
        <row r="194">
          <cell r="A194" t="str">
            <v>wrw00205net</v>
          </cell>
          <cell r="C194">
            <v>737660</v>
          </cell>
          <cell r="D194">
            <v>456068</v>
          </cell>
          <cell r="E194">
            <v>-10602</v>
          </cell>
          <cell r="F194">
            <v>244713</v>
          </cell>
          <cell r="G194">
            <v>638478</v>
          </cell>
          <cell r="H194">
            <v>1054971</v>
          </cell>
        </row>
        <row r="195">
          <cell r="A195" t="str">
            <v>wrw00205yield</v>
          </cell>
          <cell r="C195">
            <v>6.5476999999999994E-2</v>
          </cell>
          <cell r="D195">
            <v>4.0481999999999997E-2</v>
          </cell>
          <cell r="E195">
            <v>-9.41E-4</v>
          </cell>
          <cell r="F195">
            <v>2.1722000000000002E-2</v>
          </cell>
          <cell r="G195">
            <v>5.6673000000000001E-2</v>
          </cell>
          <cell r="H195">
            <v>9.3643000000000004E-2</v>
          </cell>
        </row>
        <row r="196">
          <cell r="A196" t="str">
            <v>wrw00206</v>
          </cell>
          <cell r="B196" t="str">
            <v>Blonie Dist.Ctr. #6</v>
          </cell>
          <cell r="C196">
            <v>40359</v>
          </cell>
          <cell r="D196">
            <v>41153</v>
          </cell>
          <cell r="E196">
            <v>41426</v>
          </cell>
          <cell r="F196">
            <v>49582.25</v>
          </cell>
          <cell r="G196">
            <v>49582.25</v>
          </cell>
          <cell r="H196">
            <v>49582.25</v>
          </cell>
          <cell r="I196">
            <v>49582.25</v>
          </cell>
          <cell r="J196">
            <v>49582.25</v>
          </cell>
          <cell r="K196">
            <v>49582.25</v>
          </cell>
          <cell r="L196">
            <v>49582.25</v>
          </cell>
          <cell r="M196">
            <v>49582.25</v>
          </cell>
          <cell r="N196">
            <v>49582.25</v>
          </cell>
          <cell r="O196">
            <v>49582.25</v>
          </cell>
          <cell r="P196">
            <v>49582.25</v>
          </cell>
          <cell r="Q196">
            <v>49582.25</v>
          </cell>
          <cell r="R196">
            <v>49582.25</v>
          </cell>
          <cell r="S196">
            <v>49582.25</v>
          </cell>
          <cell r="T196">
            <v>49582.25</v>
          </cell>
          <cell r="U196">
            <v>49582.25</v>
          </cell>
          <cell r="V196">
            <v>49582.25</v>
          </cell>
          <cell r="W196">
            <v>49582.25</v>
          </cell>
          <cell r="X196">
            <v>49582.25</v>
          </cell>
          <cell r="Y196">
            <v>49582.25</v>
          </cell>
          <cell r="Z196">
            <v>49582.25</v>
          </cell>
          <cell r="AA196">
            <v>49582.25</v>
          </cell>
          <cell r="AB196">
            <v>49582.25</v>
          </cell>
          <cell r="AC196">
            <v>49582.25</v>
          </cell>
          <cell r="AD196">
            <v>49582.25</v>
          </cell>
          <cell r="AE196">
            <v>49582.25</v>
          </cell>
          <cell r="AF196">
            <v>49582.25</v>
          </cell>
        </row>
        <row r="197">
          <cell r="A197" t="str">
            <v>wrw00206gross</v>
          </cell>
          <cell r="B197">
            <v>8.8032000000000004</v>
          </cell>
          <cell r="C197">
            <v>751776</v>
          </cell>
          <cell r="D197">
            <v>0</v>
          </cell>
          <cell r="E197">
            <v>659760</v>
          </cell>
        </row>
        <row r="198">
          <cell r="A198" t="str">
            <v>wrw00206net</v>
          </cell>
          <cell r="C198">
            <v>744258</v>
          </cell>
          <cell r="D198">
            <v>0</v>
          </cell>
          <cell r="E198">
            <v>653162</v>
          </cell>
        </row>
        <row r="199">
          <cell r="A199" t="str">
            <v>wrw00206yield</v>
          </cell>
          <cell r="C199">
            <v>0.101852</v>
          </cell>
          <cell r="D199">
            <v>0</v>
          </cell>
          <cell r="E199">
            <v>8.9385000000000006E-2</v>
          </cell>
        </row>
        <row r="200">
          <cell r="A200" t="str">
            <v>wrw00207</v>
          </cell>
          <cell r="B200" t="str">
            <v>Blonie Dist.Ctr. #7</v>
          </cell>
          <cell r="C200">
            <v>40359</v>
          </cell>
          <cell r="D200">
            <v>40360</v>
          </cell>
          <cell r="E200">
            <v>40391</v>
          </cell>
          <cell r="F200">
            <v>40422</v>
          </cell>
          <cell r="G200">
            <v>40452</v>
          </cell>
          <cell r="H200">
            <v>40483</v>
          </cell>
          <cell r="I200">
            <v>40603</v>
          </cell>
          <cell r="J200">
            <v>40632</v>
          </cell>
          <cell r="K200">
            <v>41214</v>
          </cell>
          <cell r="L200">
            <v>41365</v>
          </cell>
          <cell r="M200">
            <v>41487</v>
          </cell>
          <cell r="N200">
            <v>41640</v>
          </cell>
          <cell r="O200">
            <v>41728</v>
          </cell>
          <cell r="P200">
            <v>41820</v>
          </cell>
          <cell r="Q200">
            <v>49582.25</v>
          </cell>
          <cell r="R200">
            <v>49582.25</v>
          </cell>
          <cell r="S200">
            <v>49582.25</v>
          </cell>
          <cell r="T200">
            <v>49582.25</v>
          </cell>
          <cell r="U200">
            <v>49582.25</v>
          </cell>
          <cell r="V200">
            <v>49582.25</v>
          </cell>
          <cell r="W200">
            <v>49582.25</v>
          </cell>
          <cell r="X200">
            <v>49582.25</v>
          </cell>
          <cell r="Y200">
            <v>49582.25</v>
          </cell>
          <cell r="Z200">
            <v>49582.25</v>
          </cell>
          <cell r="AA200">
            <v>49582.25</v>
          </cell>
          <cell r="AB200">
            <v>49582.25</v>
          </cell>
          <cell r="AC200">
            <v>49582.25</v>
          </cell>
          <cell r="AD200">
            <v>49582.25</v>
          </cell>
          <cell r="AE200">
            <v>49582.25</v>
          </cell>
          <cell r="AF200">
            <v>49582.25</v>
          </cell>
        </row>
        <row r="201">
          <cell r="A201" t="str">
            <v>wrw00207gross</v>
          </cell>
          <cell r="B201">
            <v>-0.1351</v>
          </cell>
          <cell r="C201">
            <v>422988</v>
          </cell>
          <cell r="D201">
            <v>311556</v>
          </cell>
          <cell r="E201">
            <v>470532</v>
          </cell>
          <cell r="F201">
            <v>0</v>
          </cell>
          <cell r="G201">
            <v>159612</v>
          </cell>
          <cell r="H201">
            <v>258876</v>
          </cell>
          <cell r="I201">
            <v>535007</v>
          </cell>
          <cell r="J201">
            <v>703738</v>
          </cell>
          <cell r="K201">
            <v>604474</v>
          </cell>
          <cell r="L201">
            <v>444862</v>
          </cell>
          <cell r="M201">
            <v>561470</v>
          </cell>
          <cell r="N201">
            <v>751598</v>
          </cell>
          <cell r="O201">
            <v>679635</v>
          </cell>
          <cell r="P201">
            <v>751598</v>
          </cell>
        </row>
        <row r="202">
          <cell r="A202" t="str">
            <v>wrw00207net</v>
          </cell>
          <cell r="C202">
            <v>414571</v>
          </cell>
          <cell r="D202">
            <v>304253</v>
          </cell>
          <cell r="E202">
            <v>461640</v>
          </cell>
          <cell r="F202">
            <v>-4187</v>
          </cell>
          <cell r="G202">
            <v>153829</v>
          </cell>
          <cell r="H202">
            <v>252100</v>
          </cell>
          <cell r="I202">
            <v>525470</v>
          </cell>
          <cell r="J202">
            <v>692514</v>
          </cell>
          <cell r="K202">
            <v>594242</v>
          </cell>
          <cell r="L202">
            <v>436226</v>
          </cell>
          <cell r="M202">
            <v>551668</v>
          </cell>
          <cell r="N202">
            <v>739895</v>
          </cell>
          <cell r="O202">
            <v>668652</v>
          </cell>
          <cell r="P202">
            <v>739895</v>
          </cell>
        </row>
        <row r="203">
          <cell r="A203" t="str">
            <v>wrw00207yield</v>
          </cell>
          <cell r="C203">
            <v>5.3739000000000002E-2</v>
          </cell>
          <cell r="D203">
            <v>3.9439000000000002E-2</v>
          </cell>
          <cell r="E203">
            <v>5.9839999999999997E-2</v>
          </cell>
          <cell r="F203">
            <v>-5.4299999999999997E-4</v>
          </cell>
          <cell r="G203">
            <v>1.9939999999999999E-2</v>
          </cell>
          <cell r="H203">
            <v>3.2677999999999999E-2</v>
          </cell>
          <cell r="I203">
            <v>6.8113999999999994E-2</v>
          </cell>
          <cell r="J203">
            <v>8.9767E-2</v>
          </cell>
          <cell r="K203">
            <v>7.7027999999999999E-2</v>
          </cell>
          <cell r="L203">
            <v>5.6545999999999999E-2</v>
          </cell>
          <cell r="M203">
            <v>7.1510000000000004E-2</v>
          </cell>
          <cell r="N203">
            <v>9.5908999999999994E-2</v>
          </cell>
          <cell r="O203">
            <v>8.6674000000000001E-2</v>
          </cell>
          <cell r="P203">
            <v>9.5908999999999994E-2</v>
          </cell>
        </row>
        <row r="204">
          <cell r="A204" t="str">
            <v>wrw00208</v>
          </cell>
          <cell r="B204" t="str">
            <v>Blonie Dist.Ctr. #8</v>
          </cell>
          <cell r="C204">
            <v>40359</v>
          </cell>
          <cell r="D204">
            <v>40682</v>
          </cell>
          <cell r="E204">
            <v>40958</v>
          </cell>
          <cell r="F204">
            <v>41287</v>
          </cell>
          <cell r="G204">
            <v>41407</v>
          </cell>
          <cell r="H204">
            <v>49582.25</v>
          </cell>
          <cell r="I204">
            <v>49582.25</v>
          </cell>
          <cell r="J204">
            <v>49582.25</v>
          </cell>
          <cell r="K204">
            <v>49582.25</v>
          </cell>
          <cell r="L204">
            <v>49582.25</v>
          </cell>
          <cell r="M204">
            <v>49582.25</v>
          </cell>
          <cell r="N204">
            <v>49582.25</v>
          </cell>
          <cell r="O204">
            <v>49582.25</v>
          </cell>
          <cell r="P204">
            <v>49582.25</v>
          </cell>
          <cell r="Q204">
            <v>49582.25</v>
          </cell>
          <cell r="R204">
            <v>49582.25</v>
          </cell>
          <cell r="S204">
            <v>49582.25</v>
          </cell>
          <cell r="T204">
            <v>49582.25</v>
          </cell>
          <cell r="U204">
            <v>49582.25</v>
          </cell>
          <cell r="V204">
            <v>49582.25</v>
          </cell>
          <cell r="W204">
            <v>49582.25</v>
          </cell>
          <cell r="X204">
            <v>49582.25</v>
          </cell>
          <cell r="Y204">
            <v>49582.25</v>
          </cell>
          <cell r="Z204">
            <v>49582.25</v>
          </cell>
          <cell r="AA204">
            <v>49582.25</v>
          </cell>
          <cell r="AB204">
            <v>49582.25</v>
          </cell>
          <cell r="AC204">
            <v>49582.25</v>
          </cell>
          <cell r="AD204">
            <v>49582.25</v>
          </cell>
          <cell r="AE204">
            <v>49582.25</v>
          </cell>
          <cell r="AF204">
            <v>49582.25</v>
          </cell>
        </row>
        <row r="205">
          <cell r="A205" t="str">
            <v>wrw00208gross</v>
          </cell>
          <cell r="B205">
            <v>9.1996000000000002</v>
          </cell>
          <cell r="C205">
            <v>782880</v>
          </cell>
          <cell r="D205">
            <v>603444</v>
          </cell>
          <cell r="E205">
            <v>770308</v>
          </cell>
          <cell r="F205">
            <v>166864</v>
          </cell>
          <cell r="G205">
            <v>726594</v>
          </cell>
        </row>
        <row r="206">
          <cell r="A206" t="str">
            <v>wrw00208net</v>
          </cell>
          <cell r="C206">
            <v>775051</v>
          </cell>
          <cell r="D206">
            <v>597410</v>
          </cell>
          <cell r="E206">
            <v>762605</v>
          </cell>
          <cell r="F206">
            <v>165195</v>
          </cell>
          <cell r="G206">
            <v>719328</v>
          </cell>
        </row>
        <row r="207">
          <cell r="A207" t="str">
            <v>wrw00208yield</v>
          </cell>
          <cell r="C207">
            <v>9.1998999999999997E-2</v>
          </cell>
          <cell r="D207">
            <v>7.0913000000000004E-2</v>
          </cell>
          <cell r="E207">
            <v>9.0521000000000004E-2</v>
          </cell>
          <cell r="F207">
            <v>1.9609000000000001E-2</v>
          </cell>
          <cell r="G207">
            <v>8.5385000000000003E-2</v>
          </cell>
        </row>
        <row r="208">
          <cell r="A208" t="str">
            <v>cho00101</v>
          </cell>
          <cell r="B208" t="str">
            <v>Chorzów Dist.Ctr. #1</v>
          </cell>
          <cell r="C208">
            <v>40359</v>
          </cell>
          <cell r="D208">
            <v>40391</v>
          </cell>
          <cell r="E208">
            <v>40483</v>
          </cell>
          <cell r="F208">
            <v>40603</v>
          </cell>
          <cell r="G208">
            <v>41502</v>
          </cell>
          <cell r="H208">
            <v>41775</v>
          </cell>
          <cell r="I208">
            <v>42035</v>
          </cell>
          <cell r="J208">
            <v>42158</v>
          </cell>
          <cell r="K208">
            <v>49582.25</v>
          </cell>
          <cell r="L208">
            <v>49582.25</v>
          </cell>
          <cell r="M208">
            <v>49582.25</v>
          </cell>
          <cell r="N208">
            <v>49582.25</v>
          </cell>
          <cell r="O208">
            <v>49582.25</v>
          </cell>
          <cell r="P208">
            <v>49582.25</v>
          </cell>
          <cell r="Q208">
            <v>49582.25</v>
          </cell>
          <cell r="R208">
            <v>49582.25</v>
          </cell>
          <cell r="S208">
            <v>49582.25</v>
          </cell>
          <cell r="T208">
            <v>49582.25</v>
          </cell>
          <cell r="U208">
            <v>49582.25</v>
          </cell>
          <cell r="V208">
            <v>49582.25</v>
          </cell>
          <cell r="W208">
            <v>49582.25</v>
          </cell>
          <cell r="X208">
            <v>49582.25</v>
          </cell>
          <cell r="Y208">
            <v>49582.25</v>
          </cell>
          <cell r="Z208">
            <v>49582.25</v>
          </cell>
          <cell r="AA208">
            <v>49582.25</v>
          </cell>
          <cell r="AB208">
            <v>49582.25</v>
          </cell>
          <cell r="AC208">
            <v>49582.25</v>
          </cell>
          <cell r="AD208">
            <v>49582.25</v>
          </cell>
          <cell r="AE208">
            <v>49582.25</v>
          </cell>
          <cell r="AF208">
            <v>49582.25</v>
          </cell>
        </row>
        <row r="209">
          <cell r="A209" t="str">
            <v>cho00101gross</v>
          </cell>
          <cell r="B209">
            <v>0</v>
          </cell>
          <cell r="C209">
            <v>793752</v>
          </cell>
          <cell r="D209">
            <v>0</v>
          </cell>
          <cell r="E209">
            <v>232092</v>
          </cell>
          <cell r="F209">
            <v>919428</v>
          </cell>
          <cell r="G209">
            <v>232092</v>
          </cell>
          <cell r="H209">
            <v>1013335</v>
          </cell>
          <cell r="I209">
            <v>781243</v>
          </cell>
          <cell r="J209">
            <v>1046943</v>
          </cell>
        </row>
        <row r="210">
          <cell r="A210" t="str">
            <v>cho00101net</v>
          </cell>
          <cell r="C210">
            <v>785814</v>
          </cell>
          <cell r="D210">
            <v>0</v>
          </cell>
          <cell r="E210">
            <v>229771</v>
          </cell>
          <cell r="F210">
            <v>910234</v>
          </cell>
          <cell r="G210">
            <v>229771</v>
          </cell>
          <cell r="H210">
            <v>1003202</v>
          </cell>
          <cell r="I210">
            <v>773431</v>
          </cell>
          <cell r="J210">
            <v>1036474</v>
          </cell>
        </row>
        <row r="211">
          <cell r="A211" t="str">
            <v>cho00101yield</v>
          </cell>
          <cell r="C211">
            <v>7.3038000000000006E-2</v>
          </cell>
          <cell r="D211">
            <v>0</v>
          </cell>
          <cell r="E211">
            <v>2.1356E-2</v>
          </cell>
          <cell r="F211">
            <v>8.4602999999999998E-2</v>
          </cell>
          <cell r="G211">
            <v>2.1356E-2</v>
          </cell>
          <cell r="H211">
            <v>9.3243999999999994E-2</v>
          </cell>
          <cell r="I211">
            <v>7.1887000000000006E-2</v>
          </cell>
          <cell r="J211">
            <v>9.6336000000000005E-2</v>
          </cell>
        </row>
        <row r="212">
          <cell r="A212" t="str">
            <v>cho00102</v>
          </cell>
          <cell r="B212" t="str">
            <v>Chorzow Dist.Ctr. #2</v>
          </cell>
          <cell r="C212">
            <v>40359</v>
          </cell>
          <cell r="D212">
            <v>40483</v>
          </cell>
          <cell r="E212">
            <v>40544</v>
          </cell>
          <cell r="F212">
            <v>40787</v>
          </cell>
          <cell r="G212">
            <v>40817</v>
          </cell>
          <cell r="H212">
            <v>42035</v>
          </cell>
          <cell r="I212">
            <v>42217</v>
          </cell>
          <cell r="J212">
            <v>42400</v>
          </cell>
          <cell r="K212">
            <v>49582.25</v>
          </cell>
          <cell r="L212">
            <v>49582.25</v>
          </cell>
          <cell r="M212">
            <v>49582.25</v>
          </cell>
          <cell r="N212">
            <v>49582.25</v>
          </cell>
          <cell r="O212">
            <v>49582.25</v>
          </cell>
          <cell r="P212">
            <v>49582.25</v>
          </cell>
          <cell r="Q212">
            <v>49582.25</v>
          </cell>
          <cell r="R212">
            <v>49582.25</v>
          </cell>
          <cell r="S212">
            <v>49582.25</v>
          </cell>
          <cell r="T212">
            <v>49582.25</v>
          </cell>
          <cell r="U212">
            <v>49582.25</v>
          </cell>
          <cell r="V212">
            <v>49582.25</v>
          </cell>
          <cell r="W212">
            <v>49582.25</v>
          </cell>
          <cell r="X212">
            <v>49582.25</v>
          </cell>
          <cell r="Y212">
            <v>49582.25</v>
          </cell>
          <cell r="Z212">
            <v>49582.25</v>
          </cell>
          <cell r="AA212">
            <v>49582.25</v>
          </cell>
          <cell r="AB212">
            <v>49582.25</v>
          </cell>
          <cell r="AC212">
            <v>49582.25</v>
          </cell>
          <cell r="AD212">
            <v>49582.25</v>
          </cell>
          <cell r="AE212">
            <v>49582.25</v>
          </cell>
          <cell r="AF212">
            <v>49582.25</v>
          </cell>
        </row>
        <row r="213">
          <cell r="A213" t="str">
            <v>cho00102gross</v>
          </cell>
          <cell r="B213">
            <v>0.55790000000000006</v>
          </cell>
          <cell r="C213">
            <v>6924</v>
          </cell>
          <cell r="D213">
            <v>726468</v>
          </cell>
          <cell r="E213">
            <v>723228</v>
          </cell>
          <cell r="F213">
            <v>716304</v>
          </cell>
          <cell r="G213">
            <v>871968</v>
          </cell>
          <cell r="H213">
            <v>0</v>
          </cell>
          <cell r="I213">
            <v>941144</v>
          </cell>
          <cell r="J213">
            <v>941144</v>
          </cell>
        </row>
        <row r="214">
          <cell r="A214" t="str">
            <v>cho00102net</v>
          </cell>
          <cell r="C214">
            <v>6855</v>
          </cell>
          <cell r="D214">
            <v>719203</v>
          </cell>
          <cell r="E214">
            <v>715996</v>
          </cell>
          <cell r="F214">
            <v>709141</v>
          </cell>
          <cell r="G214">
            <v>863248</v>
          </cell>
          <cell r="H214">
            <v>924831</v>
          </cell>
          <cell r="I214">
            <v>1856564</v>
          </cell>
          <cell r="J214">
            <v>931733</v>
          </cell>
        </row>
        <row r="215">
          <cell r="A215" t="str">
            <v>cho00102yield</v>
          </cell>
          <cell r="C215">
            <v>6.2500000000000001E-4</v>
          </cell>
          <cell r="D215">
            <v>6.5611000000000003E-2</v>
          </cell>
          <cell r="E215">
            <v>6.5319000000000002E-2</v>
          </cell>
          <cell r="F215">
            <v>6.4693000000000001E-2</v>
          </cell>
          <cell r="G215">
            <v>7.8752000000000003E-2</v>
          </cell>
          <cell r="H215">
            <v>8.4370000000000001E-2</v>
          </cell>
          <cell r="I215">
            <v>0.16936999999999999</v>
          </cell>
          <cell r="J215">
            <v>8.5000000000000006E-2</v>
          </cell>
        </row>
        <row r="216">
          <cell r="A216" t="str">
            <v>cho00103</v>
          </cell>
          <cell r="B216" t="str">
            <v>Chorzow Dist.Ctr. #3</v>
          </cell>
          <cell r="C216">
            <v>40359</v>
          </cell>
          <cell r="D216">
            <v>40360</v>
          </cell>
          <cell r="E216">
            <v>40391</v>
          </cell>
          <cell r="F216">
            <v>40512</v>
          </cell>
          <cell r="G216">
            <v>40632</v>
          </cell>
          <cell r="H216">
            <v>40664</v>
          </cell>
          <cell r="I216">
            <v>40756</v>
          </cell>
          <cell r="J216">
            <v>40877</v>
          </cell>
          <cell r="K216">
            <v>40913</v>
          </cell>
          <cell r="L216">
            <v>41095</v>
          </cell>
          <cell r="M216">
            <v>41214</v>
          </cell>
          <cell r="N216">
            <v>41395</v>
          </cell>
          <cell r="O216">
            <v>42186</v>
          </cell>
          <cell r="P216">
            <v>42370</v>
          </cell>
          <cell r="Q216">
            <v>42552</v>
          </cell>
          <cell r="R216">
            <v>49582.25</v>
          </cell>
          <cell r="S216">
            <v>49582.25</v>
          </cell>
          <cell r="T216">
            <v>49582.25</v>
          </cell>
          <cell r="U216">
            <v>49582.25</v>
          </cell>
          <cell r="V216">
            <v>49582.25</v>
          </cell>
          <cell r="W216">
            <v>49582.25</v>
          </cell>
          <cell r="X216">
            <v>49582.25</v>
          </cell>
          <cell r="Y216">
            <v>49582.25</v>
          </cell>
          <cell r="Z216">
            <v>49582.25</v>
          </cell>
          <cell r="AA216">
            <v>49582.25</v>
          </cell>
          <cell r="AB216">
            <v>49582.25</v>
          </cell>
          <cell r="AC216">
            <v>49582.25</v>
          </cell>
          <cell r="AD216">
            <v>49582.25</v>
          </cell>
          <cell r="AE216">
            <v>49582.25</v>
          </cell>
          <cell r="AF216">
            <v>49582.25</v>
          </cell>
        </row>
        <row r="217">
          <cell r="A217" t="str">
            <v>cho00103gross</v>
          </cell>
          <cell r="B217">
            <v>2.8611</v>
          </cell>
          <cell r="C217">
            <v>373164</v>
          </cell>
          <cell r="D217">
            <v>1342680</v>
          </cell>
          <cell r="E217">
            <v>516288</v>
          </cell>
          <cell r="F217">
            <v>334872</v>
          </cell>
          <cell r="G217">
            <v>714428</v>
          </cell>
          <cell r="H217">
            <v>1361324</v>
          </cell>
          <cell r="I217">
            <v>1540820</v>
          </cell>
          <cell r="J217">
            <v>1540820</v>
          </cell>
          <cell r="K217">
            <v>1379024</v>
          </cell>
          <cell r="L217">
            <v>1541073</v>
          </cell>
          <cell r="M217">
            <v>1367997</v>
          </cell>
          <cell r="N217">
            <v>1539824</v>
          </cell>
          <cell r="O217">
            <v>892928</v>
          </cell>
          <cell r="P217">
            <v>1461272</v>
          </cell>
          <cell r="Q217">
            <v>1683525</v>
          </cell>
        </row>
        <row r="218">
          <cell r="A218" t="str">
            <v>cho00103net</v>
          </cell>
          <cell r="C218">
            <v>364847</v>
          </cell>
          <cell r="D218">
            <v>1324668</v>
          </cell>
          <cell r="E218">
            <v>506540</v>
          </cell>
          <cell r="F218">
            <v>373594</v>
          </cell>
          <cell r="G218">
            <v>749355</v>
          </cell>
          <cell r="H218">
            <v>1389782</v>
          </cell>
          <cell r="I218">
            <v>1567483</v>
          </cell>
          <cell r="J218">
            <v>1520827</v>
          </cell>
          <cell r="K218">
            <v>1360649</v>
          </cell>
          <cell r="L218">
            <v>1521077</v>
          </cell>
          <cell r="M218">
            <v>1349732</v>
          </cell>
          <cell r="N218">
            <v>1519841</v>
          </cell>
          <cell r="O218">
            <v>879414</v>
          </cell>
          <cell r="P218">
            <v>1442074</v>
          </cell>
          <cell r="Q218">
            <v>1662105</v>
          </cell>
        </row>
        <row r="219">
          <cell r="A219" t="str">
            <v>cho00103yield</v>
          </cell>
          <cell r="C219">
            <v>2.0898E-2</v>
          </cell>
          <cell r="D219">
            <v>7.5875999999999999E-2</v>
          </cell>
          <cell r="E219">
            <v>2.9014000000000002E-2</v>
          </cell>
          <cell r="F219">
            <v>2.1399000000000001E-2</v>
          </cell>
          <cell r="G219">
            <v>4.2923000000000003E-2</v>
          </cell>
          <cell r="H219">
            <v>7.9605999999999996E-2</v>
          </cell>
          <cell r="I219">
            <v>8.9785000000000004E-2</v>
          </cell>
          <cell r="J219">
            <v>8.7111999999999995E-2</v>
          </cell>
          <cell r="K219">
            <v>7.7937000000000006E-2</v>
          </cell>
          <cell r="L219">
            <v>8.7125999999999995E-2</v>
          </cell>
          <cell r="M219">
            <v>7.7312000000000006E-2</v>
          </cell>
          <cell r="N219">
            <v>8.7055999999999994E-2</v>
          </cell>
          <cell r="O219">
            <v>5.0372E-2</v>
          </cell>
          <cell r="P219">
            <v>8.2600999999999994E-2</v>
          </cell>
          <cell r="Q219">
            <v>9.5203999999999997E-2</v>
          </cell>
        </row>
        <row r="220">
          <cell r="A220" t="str">
            <v>cho00104</v>
          </cell>
          <cell r="B220" t="str">
            <v>Chorzow II Dist.Ctr. #4</v>
          </cell>
          <cell r="C220">
            <v>40359</v>
          </cell>
          <cell r="D220">
            <v>41183</v>
          </cell>
          <cell r="E220">
            <v>41306</v>
          </cell>
          <cell r="F220">
            <v>49582.25</v>
          </cell>
          <cell r="G220">
            <v>49582.25</v>
          </cell>
          <cell r="H220">
            <v>49582.25</v>
          </cell>
          <cell r="I220">
            <v>49582.25</v>
          </cell>
          <cell r="J220">
            <v>49582.25</v>
          </cell>
          <cell r="K220">
            <v>49582.25</v>
          </cell>
          <cell r="L220">
            <v>49582.25</v>
          </cell>
          <cell r="M220">
            <v>49582.25</v>
          </cell>
          <cell r="N220">
            <v>49582.25</v>
          </cell>
          <cell r="O220">
            <v>49582.25</v>
          </cell>
          <cell r="P220">
            <v>49582.25</v>
          </cell>
          <cell r="Q220">
            <v>49582.25</v>
          </cell>
          <cell r="R220">
            <v>49582.25</v>
          </cell>
          <cell r="S220">
            <v>49582.25</v>
          </cell>
          <cell r="T220">
            <v>49582.25</v>
          </cell>
          <cell r="U220">
            <v>49582.25</v>
          </cell>
          <cell r="V220">
            <v>49582.25</v>
          </cell>
          <cell r="W220">
            <v>49582.25</v>
          </cell>
          <cell r="X220">
            <v>49582.25</v>
          </cell>
          <cell r="Y220">
            <v>49582.25</v>
          </cell>
          <cell r="Z220">
            <v>49582.25</v>
          </cell>
          <cell r="AA220">
            <v>49582.25</v>
          </cell>
          <cell r="AB220">
            <v>49582.25</v>
          </cell>
          <cell r="AC220">
            <v>49582.25</v>
          </cell>
          <cell r="AD220">
            <v>49582.25</v>
          </cell>
          <cell r="AE220">
            <v>49582.25</v>
          </cell>
          <cell r="AF220">
            <v>49582.25</v>
          </cell>
          <cell r="AL220" t="str">
            <v>Poland</v>
          </cell>
        </row>
        <row r="221">
          <cell r="A221" t="str">
            <v>cho00104gross</v>
          </cell>
          <cell r="B221">
            <v>9.4525000000000006</v>
          </cell>
          <cell r="C221">
            <v>552360</v>
          </cell>
          <cell r="D221">
            <v>0</v>
          </cell>
          <cell r="E221">
            <v>511800</v>
          </cell>
          <cell r="AL221" t="str">
            <v>Poland</v>
          </cell>
        </row>
        <row r="222">
          <cell r="A222" t="str">
            <v>cho00104net</v>
          </cell>
          <cell r="C222">
            <v>546836</v>
          </cell>
          <cell r="D222">
            <v>0</v>
          </cell>
          <cell r="E222">
            <v>506682</v>
          </cell>
          <cell r="AL222" t="str">
            <v>Poland</v>
          </cell>
        </row>
        <row r="223">
          <cell r="A223" t="str">
            <v>cho00104yield</v>
          </cell>
          <cell r="C223">
            <v>9.4530000000000003E-2</v>
          </cell>
          <cell r="D223">
            <v>0</v>
          </cell>
          <cell r="E223">
            <v>8.7589E-2</v>
          </cell>
          <cell r="AL223" t="str">
            <v>Poland</v>
          </cell>
        </row>
        <row r="224">
          <cell r="A224" t="str">
            <v>cho00105</v>
          </cell>
          <cell r="B224" t="str">
            <v>Chorzow II Dist.Ctr. #5</v>
          </cell>
          <cell r="C224">
            <v>40359</v>
          </cell>
          <cell r="D224">
            <v>40360</v>
          </cell>
          <cell r="E224">
            <v>40483</v>
          </cell>
          <cell r="F224">
            <v>40544</v>
          </cell>
          <cell r="G224">
            <v>40575</v>
          </cell>
          <cell r="H224">
            <v>40634</v>
          </cell>
          <cell r="I224">
            <v>40940</v>
          </cell>
          <cell r="J224">
            <v>41000</v>
          </cell>
          <cell r="K224">
            <v>41306</v>
          </cell>
          <cell r="L224">
            <v>41518</v>
          </cell>
          <cell r="M224">
            <v>41579</v>
          </cell>
          <cell r="N224">
            <v>41791</v>
          </cell>
          <cell r="O224">
            <v>42095</v>
          </cell>
          <cell r="P224">
            <v>42217</v>
          </cell>
          <cell r="Q224">
            <v>43525</v>
          </cell>
          <cell r="R224">
            <v>43647</v>
          </cell>
          <cell r="S224">
            <v>49582.25</v>
          </cell>
          <cell r="T224">
            <v>49582.25</v>
          </cell>
          <cell r="U224">
            <v>49582.25</v>
          </cell>
          <cell r="V224">
            <v>49582.25</v>
          </cell>
          <cell r="W224">
            <v>49582.25</v>
          </cell>
          <cell r="X224">
            <v>49582.25</v>
          </cell>
          <cell r="Y224">
            <v>49582.25</v>
          </cell>
          <cell r="Z224">
            <v>49582.25</v>
          </cell>
          <cell r="AA224">
            <v>49582.25</v>
          </cell>
          <cell r="AB224">
            <v>49582.25</v>
          </cell>
          <cell r="AC224">
            <v>49582.25</v>
          </cell>
          <cell r="AD224">
            <v>49582.25</v>
          </cell>
          <cell r="AE224">
            <v>49582.25</v>
          </cell>
          <cell r="AF224">
            <v>49582.25</v>
          </cell>
          <cell r="AL224" t="str">
            <v>Poland</v>
          </cell>
        </row>
        <row r="225">
          <cell r="A225" t="str">
            <v>cho00105gross</v>
          </cell>
          <cell r="B225">
            <v>4.8886000000000003</v>
          </cell>
          <cell r="C225">
            <v>372120</v>
          </cell>
          <cell r="D225">
            <v>469500</v>
          </cell>
          <cell r="E225">
            <v>730608</v>
          </cell>
          <cell r="F225">
            <v>733212</v>
          </cell>
          <cell r="G225">
            <v>635832</v>
          </cell>
          <cell r="H225">
            <v>733212</v>
          </cell>
          <cell r="I225">
            <v>635832</v>
          </cell>
          <cell r="J225">
            <v>733212</v>
          </cell>
          <cell r="K225">
            <v>538464</v>
          </cell>
          <cell r="L225">
            <v>519804</v>
          </cell>
          <cell r="M225">
            <v>756886</v>
          </cell>
          <cell r="N225">
            <v>776572</v>
          </cell>
          <cell r="O225">
            <v>512860</v>
          </cell>
          <cell r="P225">
            <v>811390</v>
          </cell>
          <cell r="Q225">
            <v>555298</v>
          </cell>
          <cell r="R225">
            <v>792695</v>
          </cell>
          <cell r="AL225" t="str">
            <v>Poland</v>
          </cell>
        </row>
        <row r="226">
          <cell r="A226" t="str">
            <v>cho00105net</v>
          </cell>
          <cell r="C226">
            <v>368399</v>
          </cell>
          <cell r="D226">
            <v>464805</v>
          </cell>
          <cell r="E226">
            <v>723302</v>
          </cell>
          <cell r="F226">
            <v>725880</v>
          </cell>
          <cell r="G226">
            <v>629474</v>
          </cell>
          <cell r="H226">
            <v>725880</v>
          </cell>
          <cell r="I226">
            <v>629474</v>
          </cell>
          <cell r="J226">
            <v>725880</v>
          </cell>
          <cell r="K226">
            <v>533079</v>
          </cell>
          <cell r="L226">
            <v>514606</v>
          </cell>
          <cell r="M226">
            <v>749317</v>
          </cell>
          <cell r="N226">
            <v>768806</v>
          </cell>
          <cell r="O226">
            <v>507731</v>
          </cell>
          <cell r="P226">
            <v>803276</v>
          </cell>
          <cell r="Q226">
            <v>549745</v>
          </cell>
          <cell r="R226">
            <v>784768</v>
          </cell>
          <cell r="AL226" t="str">
            <v>Poland</v>
          </cell>
        </row>
        <row r="227">
          <cell r="A227" t="str">
            <v>cho00105yield</v>
          </cell>
          <cell r="C227">
            <v>4.2056999999999997E-2</v>
          </cell>
          <cell r="D227">
            <v>5.3062999999999999E-2</v>
          </cell>
          <cell r="E227">
            <v>8.2573999999999995E-2</v>
          </cell>
          <cell r="F227">
            <v>8.2867999999999997E-2</v>
          </cell>
          <cell r="G227">
            <v>7.1861999999999995E-2</v>
          </cell>
          <cell r="H227">
            <v>8.2867999999999997E-2</v>
          </cell>
          <cell r="I227">
            <v>7.1861999999999995E-2</v>
          </cell>
          <cell r="J227">
            <v>8.2867999999999997E-2</v>
          </cell>
          <cell r="K227">
            <v>6.0858000000000002E-2</v>
          </cell>
          <cell r="L227">
            <v>5.8749000000000003E-2</v>
          </cell>
          <cell r="M227">
            <v>8.5543999999999995E-2</v>
          </cell>
          <cell r="N227">
            <v>8.7769E-2</v>
          </cell>
          <cell r="O227">
            <v>5.7964000000000002E-2</v>
          </cell>
          <cell r="P227">
            <v>9.1703999999999994E-2</v>
          </cell>
          <cell r="Q227">
            <v>6.2759999999999996E-2</v>
          </cell>
          <cell r="R227">
            <v>8.9591000000000004E-2</v>
          </cell>
          <cell r="AL227" t="str">
            <v>Poland</v>
          </cell>
        </row>
        <row r="228">
          <cell r="A228" t="str">
            <v>cho00105a</v>
          </cell>
          <cell r="B228" t="str">
            <v>Chorzow II Dist.Ctr. #5</v>
          </cell>
          <cell r="C228">
            <v>40359</v>
          </cell>
          <cell r="D228">
            <v>40452</v>
          </cell>
          <cell r="E228">
            <v>41244</v>
          </cell>
          <cell r="F228">
            <v>43525</v>
          </cell>
          <cell r="G228">
            <v>49582.25</v>
          </cell>
          <cell r="H228">
            <v>49582.25</v>
          </cell>
          <cell r="I228">
            <v>49582.25</v>
          </cell>
          <cell r="J228">
            <v>49582.25</v>
          </cell>
          <cell r="K228">
            <v>49582.25</v>
          </cell>
          <cell r="L228">
            <v>49582.25</v>
          </cell>
          <cell r="M228">
            <v>49582.25</v>
          </cell>
          <cell r="N228">
            <v>49582.25</v>
          </cell>
          <cell r="O228">
            <v>49582.25</v>
          </cell>
          <cell r="P228">
            <v>49582.25</v>
          </cell>
          <cell r="Q228">
            <v>49582.25</v>
          </cell>
          <cell r="R228">
            <v>49582.25</v>
          </cell>
          <cell r="S228">
            <v>49582.25</v>
          </cell>
          <cell r="T228">
            <v>49582.25</v>
          </cell>
          <cell r="U228">
            <v>49582.25</v>
          </cell>
          <cell r="V228">
            <v>49582.25</v>
          </cell>
          <cell r="W228">
            <v>49582.25</v>
          </cell>
          <cell r="X228">
            <v>49582.25</v>
          </cell>
          <cell r="Y228">
            <v>49582.25</v>
          </cell>
          <cell r="Z228">
            <v>49582.25</v>
          </cell>
          <cell r="AA228">
            <v>49582.25</v>
          </cell>
          <cell r="AB228">
            <v>49582.25</v>
          </cell>
          <cell r="AC228">
            <v>49582.25</v>
          </cell>
          <cell r="AD228">
            <v>49582.25</v>
          </cell>
          <cell r="AE228">
            <v>49582.25</v>
          </cell>
          <cell r="AF228">
            <v>49582.25</v>
          </cell>
          <cell r="AL228" t="str">
            <v>Poland</v>
          </cell>
        </row>
        <row r="229">
          <cell r="A229" t="str">
            <v>cho00105agross</v>
          </cell>
          <cell r="B229">
            <v>52.754100000000001</v>
          </cell>
          <cell r="C229">
            <v>33732</v>
          </cell>
          <cell r="D229">
            <v>51624</v>
          </cell>
          <cell r="E229">
            <v>17892</v>
          </cell>
          <cell r="F229">
            <v>0</v>
          </cell>
          <cell r="AL229" t="str">
            <v>Poland</v>
          </cell>
        </row>
        <row r="230">
          <cell r="A230" t="str">
            <v>cho00105anet</v>
          </cell>
          <cell r="C230">
            <v>33732</v>
          </cell>
          <cell r="D230">
            <v>51624</v>
          </cell>
          <cell r="E230">
            <v>17892</v>
          </cell>
          <cell r="F230">
            <v>0</v>
          </cell>
          <cell r="AL230" t="str">
            <v>Poland</v>
          </cell>
        </row>
        <row r="231">
          <cell r="A231" t="str">
            <v>cho00105ayield</v>
          </cell>
          <cell r="C231">
            <v>0.19550100000000001</v>
          </cell>
          <cell r="D231">
            <v>0.29919800000000002</v>
          </cell>
          <cell r="E231">
            <v>0.103697</v>
          </cell>
          <cell r="F231">
            <v>0</v>
          </cell>
          <cell r="AL231" t="str">
            <v>Poland</v>
          </cell>
        </row>
        <row r="232">
          <cell r="A232" t="str">
            <v>cho00106</v>
          </cell>
          <cell r="B232" t="str">
            <v>Chorzow II Dist.Ctr. #6</v>
          </cell>
          <cell r="C232">
            <v>40359</v>
          </cell>
          <cell r="D232">
            <v>40983</v>
          </cell>
          <cell r="E232">
            <v>41167</v>
          </cell>
          <cell r="F232">
            <v>41228</v>
          </cell>
          <cell r="G232">
            <v>41409</v>
          </cell>
          <cell r="H232">
            <v>49582.25</v>
          </cell>
          <cell r="I232">
            <v>49582.25</v>
          </cell>
          <cell r="J232">
            <v>49582.25</v>
          </cell>
          <cell r="K232">
            <v>49582.25</v>
          </cell>
          <cell r="L232">
            <v>49582.25</v>
          </cell>
          <cell r="M232">
            <v>49582.25</v>
          </cell>
          <cell r="N232">
            <v>49582.25</v>
          </cell>
          <cell r="O232">
            <v>49582.25</v>
          </cell>
          <cell r="P232">
            <v>49582.25</v>
          </cell>
          <cell r="Q232">
            <v>49582.25</v>
          </cell>
          <cell r="R232">
            <v>49582.25</v>
          </cell>
          <cell r="S232">
            <v>49582.25</v>
          </cell>
          <cell r="T232">
            <v>49582.25</v>
          </cell>
          <cell r="U232">
            <v>49582.25</v>
          </cell>
          <cell r="V232">
            <v>49582.25</v>
          </cell>
          <cell r="W232">
            <v>49582.25</v>
          </cell>
          <cell r="X232">
            <v>49582.25</v>
          </cell>
          <cell r="Y232">
            <v>49582.25</v>
          </cell>
          <cell r="Z232">
            <v>49582.25</v>
          </cell>
          <cell r="AA232">
            <v>49582.25</v>
          </cell>
          <cell r="AB232">
            <v>49582.25</v>
          </cell>
          <cell r="AC232">
            <v>49582.25</v>
          </cell>
          <cell r="AD232">
            <v>49582.25</v>
          </cell>
          <cell r="AE232">
            <v>49582.25</v>
          </cell>
          <cell r="AF232">
            <v>49582.25</v>
          </cell>
          <cell r="AL232" t="str">
            <v>Poland</v>
          </cell>
        </row>
        <row r="233">
          <cell r="A233" t="str">
            <v>cho00106gross</v>
          </cell>
          <cell r="B233">
            <v>10.083300000000001</v>
          </cell>
          <cell r="C233">
            <v>592944</v>
          </cell>
          <cell r="D233">
            <v>298368</v>
          </cell>
          <cell r="E233">
            <v>563007</v>
          </cell>
          <cell r="F233">
            <v>264639</v>
          </cell>
          <cell r="G233">
            <v>523730</v>
          </cell>
          <cell r="AL233" t="str">
            <v>Poland</v>
          </cell>
        </row>
        <row r="234">
          <cell r="A234" t="str">
            <v>cho00106net</v>
          </cell>
          <cell r="C234">
            <v>587602</v>
          </cell>
          <cell r="D234">
            <v>295896</v>
          </cell>
          <cell r="E234">
            <v>557889</v>
          </cell>
          <cell r="F234">
            <v>261993</v>
          </cell>
          <cell r="G234">
            <v>518493</v>
          </cell>
          <cell r="AL234" t="str">
            <v>Poland</v>
          </cell>
        </row>
        <row r="235">
          <cell r="A235" t="str">
            <v>cho00106yield</v>
          </cell>
          <cell r="C235">
            <v>0.100517</v>
          </cell>
          <cell r="D235">
            <v>5.0617000000000002E-2</v>
          </cell>
          <cell r="E235">
            <v>9.5434000000000005E-2</v>
          </cell>
          <cell r="F235">
            <v>4.4817000000000003E-2</v>
          </cell>
          <cell r="G235">
            <v>8.8694999999999996E-2</v>
          </cell>
          <cell r="AL235" t="str">
            <v>Poland</v>
          </cell>
        </row>
        <row r="236">
          <cell r="A236" t="str">
            <v>cho00107</v>
          </cell>
          <cell r="B236" t="str">
            <v>Chorzow II Dist.Ctr. #7</v>
          </cell>
          <cell r="C236">
            <v>40359</v>
          </cell>
          <cell r="D236">
            <v>40483</v>
          </cell>
          <cell r="E236">
            <v>41029</v>
          </cell>
          <cell r="F236">
            <v>41183</v>
          </cell>
          <cell r="G236">
            <v>41304</v>
          </cell>
          <cell r="H236">
            <v>41456</v>
          </cell>
          <cell r="I236">
            <v>42095</v>
          </cell>
          <cell r="J236">
            <v>42217</v>
          </cell>
          <cell r="K236">
            <v>49582.25</v>
          </cell>
          <cell r="L236">
            <v>49582.25</v>
          </cell>
          <cell r="M236">
            <v>49582.25</v>
          </cell>
          <cell r="N236">
            <v>49582.25</v>
          </cell>
          <cell r="O236">
            <v>49582.25</v>
          </cell>
          <cell r="P236">
            <v>49582.25</v>
          </cell>
          <cell r="Q236">
            <v>49582.25</v>
          </cell>
          <cell r="R236">
            <v>49582.25</v>
          </cell>
          <cell r="S236">
            <v>49582.25</v>
          </cell>
          <cell r="T236">
            <v>49582.25</v>
          </cell>
          <cell r="U236">
            <v>49582.25</v>
          </cell>
          <cell r="V236">
            <v>49582.25</v>
          </cell>
          <cell r="W236">
            <v>49582.25</v>
          </cell>
          <cell r="X236">
            <v>49582.25</v>
          </cell>
          <cell r="Y236">
            <v>49582.25</v>
          </cell>
          <cell r="Z236">
            <v>49582.25</v>
          </cell>
          <cell r="AA236">
            <v>49582.25</v>
          </cell>
          <cell r="AB236">
            <v>49582.25</v>
          </cell>
          <cell r="AC236">
            <v>49582.25</v>
          </cell>
          <cell r="AD236">
            <v>49582.25</v>
          </cell>
          <cell r="AE236">
            <v>49582.25</v>
          </cell>
          <cell r="AF236">
            <v>49582.25</v>
          </cell>
          <cell r="AL236" t="str">
            <v>Poland</v>
          </cell>
        </row>
        <row r="237">
          <cell r="A237" t="str">
            <v>cho00107gross</v>
          </cell>
          <cell r="B237">
            <v>4.3982999999999999</v>
          </cell>
          <cell r="C237">
            <v>420072</v>
          </cell>
          <cell r="D237">
            <v>827556</v>
          </cell>
          <cell r="E237">
            <v>676200</v>
          </cell>
          <cell r="F237">
            <v>407484</v>
          </cell>
          <cell r="G237">
            <v>542480</v>
          </cell>
          <cell r="H237">
            <v>795326</v>
          </cell>
          <cell r="I237">
            <v>387842</v>
          </cell>
          <cell r="J237">
            <v>862874</v>
          </cell>
          <cell r="AL237" t="str">
            <v>Poland</v>
          </cell>
        </row>
        <row r="238">
          <cell r="A238" t="str">
            <v>cho00107net</v>
          </cell>
          <cell r="C238">
            <v>415871</v>
          </cell>
          <cell r="D238">
            <v>819280</v>
          </cell>
          <cell r="E238">
            <v>669438</v>
          </cell>
          <cell r="F238">
            <v>403409</v>
          </cell>
          <cell r="G238">
            <v>537055</v>
          </cell>
          <cell r="H238">
            <v>787373</v>
          </cell>
          <cell r="I238">
            <v>383964</v>
          </cell>
          <cell r="J238">
            <v>854245</v>
          </cell>
          <cell r="AL238" t="str">
            <v>Poland</v>
          </cell>
        </row>
        <row r="239">
          <cell r="A239" t="str">
            <v>cho00107yield</v>
          </cell>
          <cell r="C239">
            <v>4.4858000000000002E-2</v>
          </cell>
          <cell r="D239">
            <v>8.8372000000000006E-2</v>
          </cell>
          <cell r="E239">
            <v>7.2208999999999995E-2</v>
          </cell>
          <cell r="F239">
            <v>4.3513999999999997E-2</v>
          </cell>
          <cell r="G239">
            <v>5.7930000000000002E-2</v>
          </cell>
          <cell r="H239">
            <v>8.4930000000000005E-2</v>
          </cell>
          <cell r="I239">
            <v>4.1416000000000001E-2</v>
          </cell>
          <cell r="J239">
            <v>9.2143000000000003E-2</v>
          </cell>
          <cell r="AL239" t="str">
            <v>Poland</v>
          </cell>
        </row>
        <row r="240">
          <cell r="A240" t="str">
            <v>cho00107a</v>
          </cell>
          <cell r="B240" t="str">
            <v>Chorzow II Dist.Ctr. #7</v>
          </cell>
          <cell r="C240">
            <v>40359</v>
          </cell>
          <cell r="D240">
            <v>41244</v>
          </cell>
          <cell r="E240">
            <v>49582.25</v>
          </cell>
          <cell r="F240">
            <v>49582.25</v>
          </cell>
          <cell r="G240">
            <v>49582.25</v>
          </cell>
          <cell r="H240">
            <v>49582.25</v>
          </cell>
          <cell r="I240">
            <v>49582.25</v>
          </cell>
          <cell r="J240">
            <v>49582.25</v>
          </cell>
          <cell r="K240">
            <v>49582.25</v>
          </cell>
          <cell r="L240">
            <v>49582.25</v>
          </cell>
          <cell r="M240">
            <v>49582.25</v>
          </cell>
          <cell r="N240">
            <v>49582.25</v>
          </cell>
          <cell r="O240">
            <v>49582.25</v>
          </cell>
          <cell r="P240">
            <v>49582.25</v>
          </cell>
          <cell r="Q240">
            <v>49582.25</v>
          </cell>
          <cell r="R240">
            <v>49582.25</v>
          </cell>
          <cell r="S240">
            <v>49582.25</v>
          </cell>
          <cell r="T240">
            <v>49582.25</v>
          </cell>
          <cell r="U240">
            <v>49582.25</v>
          </cell>
          <cell r="V240">
            <v>49582.25</v>
          </cell>
          <cell r="W240">
            <v>49582.25</v>
          </cell>
          <cell r="X240">
            <v>49582.25</v>
          </cell>
          <cell r="Y240">
            <v>49582.25</v>
          </cell>
          <cell r="Z240">
            <v>49582.25</v>
          </cell>
          <cell r="AA240">
            <v>49582.25</v>
          </cell>
          <cell r="AB240">
            <v>49582.25</v>
          </cell>
          <cell r="AC240">
            <v>49582.25</v>
          </cell>
          <cell r="AD240">
            <v>49582.25</v>
          </cell>
          <cell r="AE240">
            <v>49582.25</v>
          </cell>
          <cell r="AF240">
            <v>49582.25</v>
          </cell>
          <cell r="AL240" t="str">
            <v>Poland</v>
          </cell>
        </row>
        <row r="241">
          <cell r="A241" t="str">
            <v>cho00107agross</v>
          </cell>
          <cell r="B241">
            <v>52.652300000000004</v>
          </cell>
          <cell r="C241">
            <v>249792</v>
          </cell>
          <cell r="D241">
            <v>0</v>
          </cell>
          <cell r="AL241" t="str">
            <v>Poland</v>
          </cell>
        </row>
        <row r="242">
          <cell r="A242" t="str">
            <v>cho00107anet</v>
          </cell>
          <cell r="C242">
            <v>249792</v>
          </cell>
          <cell r="D242">
            <v>0</v>
          </cell>
          <cell r="AL242" t="str">
            <v>Poland</v>
          </cell>
        </row>
        <row r="243">
          <cell r="A243" t="str">
            <v>cho00107ayield</v>
          </cell>
          <cell r="C243">
            <v>0.47870699999999999</v>
          </cell>
          <cell r="D243">
            <v>0</v>
          </cell>
          <cell r="AL243" t="str">
            <v>Poland</v>
          </cell>
        </row>
        <row r="244">
          <cell r="A244" t="str">
            <v>gda00101</v>
          </cell>
          <cell r="B244" t="str">
            <v>Gdansk Dist.Ctr. #1</v>
          </cell>
          <cell r="C244">
            <v>40359</v>
          </cell>
          <cell r="D244">
            <v>40360</v>
          </cell>
          <cell r="E244">
            <v>40664</v>
          </cell>
          <cell r="F244">
            <v>40940</v>
          </cell>
          <cell r="G244">
            <v>41030</v>
          </cell>
          <cell r="H244">
            <v>41245</v>
          </cell>
          <cell r="I244">
            <v>41306</v>
          </cell>
          <cell r="J244">
            <v>41366</v>
          </cell>
          <cell r="K244">
            <v>41395</v>
          </cell>
          <cell r="L244">
            <v>41579</v>
          </cell>
          <cell r="M244">
            <v>41671</v>
          </cell>
          <cell r="N244">
            <v>41699</v>
          </cell>
          <cell r="O244">
            <v>49582.25</v>
          </cell>
          <cell r="P244">
            <v>49582.25</v>
          </cell>
          <cell r="Q244">
            <v>49582.25</v>
          </cell>
          <cell r="R244">
            <v>49582.25</v>
          </cell>
          <cell r="S244">
            <v>49582.25</v>
          </cell>
          <cell r="T244">
            <v>49582.25</v>
          </cell>
          <cell r="U244">
            <v>49582.25</v>
          </cell>
          <cell r="V244">
            <v>49582.25</v>
          </cell>
          <cell r="W244">
            <v>49582.25</v>
          </cell>
          <cell r="X244">
            <v>49582.25</v>
          </cell>
          <cell r="Y244">
            <v>49582.25</v>
          </cell>
          <cell r="Z244">
            <v>49582.25</v>
          </cell>
          <cell r="AA244">
            <v>49582.25</v>
          </cell>
          <cell r="AB244">
            <v>49582.25</v>
          </cell>
          <cell r="AC244">
            <v>49582.25</v>
          </cell>
          <cell r="AD244">
            <v>49582.25</v>
          </cell>
          <cell r="AE244">
            <v>49582.25</v>
          </cell>
          <cell r="AF244">
            <v>49582.25</v>
          </cell>
          <cell r="AL244" t="str">
            <v>Poland</v>
          </cell>
        </row>
        <row r="245">
          <cell r="A245" t="str">
            <v>gda00101gross</v>
          </cell>
          <cell r="B245">
            <v>9.1611000000000011</v>
          </cell>
          <cell r="C245">
            <v>708484</v>
          </cell>
          <cell r="D245">
            <v>854776</v>
          </cell>
          <cell r="E245">
            <v>710980</v>
          </cell>
          <cell r="F245">
            <v>852454</v>
          </cell>
          <cell r="G245">
            <v>770662</v>
          </cell>
          <cell r="H245">
            <v>378990</v>
          </cell>
          <cell r="I245">
            <v>303690</v>
          </cell>
          <cell r="J245">
            <v>688539</v>
          </cell>
          <cell r="K245">
            <v>607155</v>
          </cell>
          <cell r="L245">
            <v>741257</v>
          </cell>
          <cell r="M245">
            <v>817655</v>
          </cell>
          <cell r="N245">
            <v>828059</v>
          </cell>
          <cell r="AL245" t="str">
            <v>Poland</v>
          </cell>
        </row>
        <row r="246">
          <cell r="A246" t="str">
            <v>gda00101net</v>
          </cell>
          <cell r="C246">
            <v>701399</v>
          </cell>
          <cell r="D246">
            <v>846228</v>
          </cell>
          <cell r="E246">
            <v>703870</v>
          </cell>
          <cell r="F246">
            <v>843929</v>
          </cell>
          <cell r="G246">
            <v>762955</v>
          </cell>
          <cell r="H246">
            <v>375200</v>
          </cell>
          <cell r="I246">
            <v>300653</v>
          </cell>
          <cell r="J246">
            <v>681654</v>
          </cell>
          <cell r="K246">
            <v>601083</v>
          </cell>
          <cell r="L246">
            <v>733844</v>
          </cell>
          <cell r="M246">
            <v>809478</v>
          </cell>
          <cell r="N246">
            <v>819778</v>
          </cell>
          <cell r="AL246" t="str">
            <v>Poland</v>
          </cell>
        </row>
        <row r="247">
          <cell r="A247" t="str">
            <v>gda00101yield</v>
          </cell>
          <cell r="C247">
            <v>7.5936000000000003E-2</v>
          </cell>
          <cell r="D247">
            <v>9.1616000000000003E-2</v>
          </cell>
          <cell r="E247">
            <v>7.6203999999999994E-2</v>
          </cell>
          <cell r="F247">
            <v>9.1367000000000004E-2</v>
          </cell>
          <cell r="G247">
            <v>8.2600000000000007E-2</v>
          </cell>
          <cell r="H247">
            <v>4.0620999999999997E-2</v>
          </cell>
          <cell r="I247">
            <v>3.2550000000000003E-2</v>
          </cell>
          <cell r="J247">
            <v>7.3798000000000002E-2</v>
          </cell>
          <cell r="K247">
            <v>6.5075999999999995E-2</v>
          </cell>
          <cell r="L247">
            <v>7.9449000000000006E-2</v>
          </cell>
          <cell r="M247">
            <v>8.7637000000000007E-2</v>
          </cell>
          <cell r="N247">
            <v>8.8751999999999998E-2</v>
          </cell>
          <cell r="AL247" t="str">
            <v>Poland</v>
          </cell>
        </row>
        <row r="248">
          <cell r="A248" t="str">
            <v>gda00102</v>
          </cell>
          <cell r="B248" t="str">
            <v>Gdansk Dist.Ctr. #2</v>
          </cell>
          <cell r="C248">
            <v>40359</v>
          </cell>
          <cell r="D248">
            <v>40632</v>
          </cell>
          <cell r="E248">
            <v>41061</v>
          </cell>
          <cell r="F248">
            <v>41245</v>
          </cell>
          <cell r="G248">
            <v>41334</v>
          </cell>
          <cell r="H248">
            <v>41366</v>
          </cell>
          <cell r="I248">
            <v>41377</v>
          </cell>
          <cell r="J248">
            <v>49582.25</v>
          </cell>
          <cell r="K248">
            <v>49582.25</v>
          </cell>
          <cell r="L248">
            <v>49582.25</v>
          </cell>
          <cell r="M248">
            <v>49582.25</v>
          </cell>
          <cell r="N248">
            <v>49582.25</v>
          </cell>
          <cell r="O248">
            <v>49582.25</v>
          </cell>
          <cell r="P248">
            <v>49582.25</v>
          </cell>
          <cell r="Q248">
            <v>49582.25</v>
          </cell>
          <cell r="R248">
            <v>49582.25</v>
          </cell>
          <cell r="S248">
            <v>49582.25</v>
          </cell>
          <cell r="T248">
            <v>49582.25</v>
          </cell>
          <cell r="U248">
            <v>49582.25</v>
          </cell>
          <cell r="V248">
            <v>49582.25</v>
          </cell>
          <cell r="W248">
            <v>49582.25</v>
          </cell>
          <cell r="X248">
            <v>49582.25</v>
          </cell>
          <cell r="Y248">
            <v>49582.25</v>
          </cell>
          <cell r="Z248">
            <v>49582.25</v>
          </cell>
          <cell r="AA248">
            <v>49582.25</v>
          </cell>
          <cell r="AB248">
            <v>49582.25</v>
          </cell>
          <cell r="AC248">
            <v>49582.25</v>
          </cell>
          <cell r="AD248">
            <v>49582.25</v>
          </cell>
          <cell r="AE248">
            <v>49582.25</v>
          </cell>
          <cell r="AF248">
            <v>49582.25</v>
          </cell>
          <cell r="AL248" t="str">
            <v>Poland</v>
          </cell>
        </row>
        <row r="249">
          <cell r="A249" t="str">
            <v>gda00102gross</v>
          </cell>
          <cell r="B249">
            <v>6.7801</v>
          </cell>
          <cell r="C249">
            <v>623904</v>
          </cell>
          <cell r="D249">
            <v>840640</v>
          </cell>
          <cell r="E249">
            <v>613288</v>
          </cell>
          <cell r="F249">
            <v>402064</v>
          </cell>
          <cell r="G249">
            <v>615713</v>
          </cell>
          <cell r="H249">
            <v>828619</v>
          </cell>
          <cell r="I249">
            <v>643291</v>
          </cell>
          <cell r="AL249" t="str">
            <v>Poland</v>
          </cell>
        </row>
        <row r="250">
          <cell r="A250" t="str">
            <v>gda00102net</v>
          </cell>
          <cell r="C250">
            <v>612444</v>
          </cell>
          <cell r="D250">
            <v>827013</v>
          </cell>
          <cell r="E250">
            <v>601934</v>
          </cell>
          <cell r="F250">
            <v>392822</v>
          </cell>
          <cell r="G250">
            <v>604335</v>
          </cell>
          <cell r="H250">
            <v>815112</v>
          </cell>
          <cell r="I250">
            <v>631637</v>
          </cell>
          <cell r="AL250" t="str">
            <v>Poland</v>
          </cell>
        </row>
        <row r="251">
          <cell r="A251" t="str">
            <v>gda00102yield</v>
          </cell>
          <cell r="C251">
            <v>6.8569000000000005E-2</v>
          </cell>
          <cell r="D251">
            <v>9.2591999999999994E-2</v>
          </cell>
          <cell r="E251">
            <v>6.7391999999999994E-2</v>
          </cell>
          <cell r="F251">
            <v>4.3979999999999998E-2</v>
          </cell>
          <cell r="G251">
            <v>6.7660999999999999E-2</v>
          </cell>
          <cell r="H251">
            <v>9.1259999999999994E-2</v>
          </cell>
          <cell r="I251">
            <v>7.0718000000000003E-2</v>
          </cell>
          <cell r="AL251" t="str">
            <v>Poland</v>
          </cell>
        </row>
        <row r="252">
          <cell r="A252" t="str">
            <v>GDA00102a</v>
          </cell>
          <cell r="B252" t="str">
            <v>Gdansk Dist.Ctr. #2</v>
          </cell>
          <cell r="C252">
            <v>40359</v>
          </cell>
          <cell r="D252">
            <v>41012</v>
          </cell>
          <cell r="E252">
            <v>41061</v>
          </cell>
          <cell r="F252">
            <v>49582.25</v>
          </cell>
          <cell r="G252">
            <v>49582.25</v>
          </cell>
          <cell r="H252">
            <v>49582.25</v>
          </cell>
          <cell r="I252">
            <v>49582.25</v>
          </cell>
          <cell r="J252">
            <v>49582.25</v>
          </cell>
          <cell r="K252">
            <v>49582.25</v>
          </cell>
          <cell r="L252">
            <v>49582.25</v>
          </cell>
          <cell r="M252">
            <v>49582.25</v>
          </cell>
          <cell r="N252">
            <v>49582.25</v>
          </cell>
          <cell r="O252">
            <v>49582.25</v>
          </cell>
          <cell r="P252">
            <v>49582.25</v>
          </cell>
          <cell r="Q252">
            <v>49582.25</v>
          </cell>
          <cell r="R252">
            <v>49582.25</v>
          </cell>
          <cell r="S252">
            <v>49582.25</v>
          </cell>
          <cell r="T252">
            <v>49582.25</v>
          </cell>
          <cell r="U252">
            <v>49582.25</v>
          </cell>
          <cell r="V252">
            <v>49582.25</v>
          </cell>
          <cell r="W252">
            <v>49582.25</v>
          </cell>
          <cell r="X252">
            <v>49582.25</v>
          </cell>
          <cell r="Y252">
            <v>49582.25</v>
          </cell>
          <cell r="Z252">
            <v>49582.25</v>
          </cell>
          <cell r="AA252">
            <v>49582.25</v>
          </cell>
          <cell r="AB252">
            <v>49582.25</v>
          </cell>
          <cell r="AC252">
            <v>49582.25</v>
          </cell>
          <cell r="AD252">
            <v>49582.25</v>
          </cell>
          <cell r="AE252">
            <v>49582.25</v>
          </cell>
          <cell r="AF252">
            <v>49582.25</v>
          </cell>
          <cell r="AL252" t="str">
            <v>Poland</v>
          </cell>
        </row>
        <row r="253">
          <cell r="A253" t="str">
            <v>GDA00102agross</v>
          </cell>
          <cell r="B253">
            <v>69.734300000000005</v>
          </cell>
          <cell r="C253">
            <v>28596</v>
          </cell>
          <cell r="D253">
            <v>13212</v>
          </cell>
          <cell r="E253">
            <v>0</v>
          </cell>
          <cell r="AL253" t="str">
            <v>Poland</v>
          </cell>
        </row>
        <row r="254">
          <cell r="A254" t="str">
            <v>GDA00102anet</v>
          </cell>
          <cell r="C254">
            <v>28310</v>
          </cell>
          <cell r="D254">
            <v>13080</v>
          </cell>
          <cell r="E254">
            <v>0</v>
          </cell>
          <cell r="AL254" t="str">
            <v>Poland</v>
          </cell>
        </row>
        <row r="255">
          <cell r="A255" t="str">
            <v>GDA00102ayield</v>
          </cell>
          <cell r="C255">
            <v>0.55855999999999995</v>
          </cell>
          <cell r="D255">
            <v>0.25806699999999999</v>
          </cell>
          <cell r="E255">
            <v>0</v>
          </cell>
        </row>
        <row r="256">
          <cell r="A256" t="str">
            <v>gda00103</v>
          </cell>
          <cell r="B256" t="str">
            <v>Gdansk Dist.Ctr. #3</v>
          </cell>
          <cell r="C256">
            <v>40359</v>
          </cell>
          <cell r="D256">
            <v>40422</v>
          </cell>
          <cell r="E256">
            <v>40787</v>
          </cell>
          <cell r="F256">
            <v>40878</v>
          </cell>
          <cell r="G256">
            <v>41061</v>
          </cell>
          <cell r="H256">
            <v>41153</v>
          </cell>
          <cell r="I256">
            <v>41213</v>
          </cell>
          <cell r="J256">
            <v>41395</v>
          </cell>
          <cell r="K256">
            <v>49582.25</v>
          </cell>
          <cell r="L256">
            <v>49582.25</v>
          </cell>
          <cell r="M256">
            <v>49582.25</v>
          </cell>
          <cell r="N256">
            <v>49582.25</v>
          </cell>
          <cell r="O256">
            <v>49582.25</v>
          </cell>
          <cell r="P256">
            <v>49582.25</v>
          </cell>
          <cell r="Q256">
            <v>49582.25</v>
          </cell>
          <cell r="R256">
            <v>49582.25</v>
          </cell>
          <cell r="S256">
            <v>49582.25</v>
          </cell>
          <cell r="T256">
            <v>49582.25</v>
          </cell>
          <cell r="U256">
            <v>49582.25</v>
          </cell>
          <cell r="V256">
            <v>49582.25</v>
          </cell>
          <cell r="W256">
            <v>49582.25</v>
          </cell>
          <cell r="X256">
            <v>49582.25</v>
          </cell>
          <cell r="Y256">
            <v>49582.25</v>
          </cell>
          <cell r="Z256">
            <v>49582.25</v>
          </cell>
          <cell r="AA256">
            <v>49582.25</v>
          </cell>
          <cell r="AB256">
            <v>49582.25</v>
          </cell>
          <cell r="AC256">
            <v>49582.25</v>
          </cell>
          <cell r="AD256">
            <v>49582.25</v>
          </cell>
          <cell r="AE256">
            <v>49582.25</v>
          </cell>
          <cell r="AF256">
            <v>49582.25</v>
          </cell>
        </row>
        <row r="257">
          <cell r="A257" t="str">
            <v>gda00103gross</v>
          </cell>
          <cell r="B257">
            <v>9.6952999999999996</v>
          </cell>
          <cell r="C257">
            <v>779256</v>
          </cell>
          <cell r="D257">
            <v>779784</v>
          </cell>
          <cell r="E257">
            <v>475404</v>
          </cell>
          <cell r="F257">
            <v>335040</v>
          </cell>
          <cell r="G257">
            <v>618569</v>
          </cell>
          <cell r="H257">
            <v>758937</v>
          </cell>
          <cell r="I257">
            <v>423897</v>
          </cell>
          <cell r="J257">
            <v>714605</v>
          </cell>
        </row>
        <row r="258">
          <cell r="A258" t="str">
            <v>gda00103net</v>
          </cell>
          <cell r="C258">
            <v>771463</v>
          </cell>
          <cell r="D258">
            <v>771986</v>
          </cell>
          <cell r="E258">
            <v>470650</v>
          </cell>
          <cell r="F258">
            <v>331690</v>
          </cell>
          <cell r="G258">
            <v>612383</v>
          </cell>
          <cell r="H258">
            <v>751348</v>
          </cell>
          <cell r="I258">
            <v>419658</v>
          </cell>
          <cell r="J258">
            <v>707459</v>
          </cell>
        </row>
        <row r="259">
          <cell r="A259" t="str">
            <v>gda00103yield</v>
          </cell>
          <cell r="C259">
            <v>9.8699999999999996E-2</v>
          </cell>
          <cell r="D259">
            <v>9.8766999999999994E-2</v>
          </cell>
          <cell r="E259">
            <v>6.0214999999999998E-2</v>
          </cell>
          <cell r="F259">
            <v>4.2436000000000001E-2</v>
          </cell>
          <cell r="G259">
            <v>7.8348000000000001E-2</v>
          </cell>
          <cell r="H259">
            <v>9.6127000000000004E-2</v>
          </cell>
          <cell r="I259">
            <v>5.3691000000000003E-2</v>
          </cell>
          <cell r="J259">
            <v>9.0511999999999995E-2</v>
          </cell>
        </row>
        <row r="260">
          <cell r="A260" t="str">
            <v>gda00104</v>
          </cell>
          <cell r="B260" t="str">
            <v>Gdansk Dist.Ctr. #4</v>
          </cell>
          <cell r="C260">
            <v>40359</v>
          </cell>
          <cell r="D260">
            <v>40513</v>
          </cell>
          <cell r="E260">
            <v>40756</v>
          </cell>
          <cell r="F260">
            <v>40787</v>
          </cell>
          <cell r="G260">
            <v>40878</v>
          </cell>
          <cell r="H260">
            <v>41030</v>
          </cell>
          <cell r="I260">
            <v>41061</v>
          </cell>
          <cell r="J260">
            <v>41153</v>
          </cell>
          <cell r="K260">
            <v>49582.25</v>
          </cell>
          <cell r="L260">
            <v>49582.25</v>
          </cell>
          <cell r="M260">
            <v>49582.25</v>
          </cell>
          <cell r="N260">
            <v>49582.25</v>
          </cell>
          <cell r="O260">
            <v>49582.25</v>
          </cell>
          <cell r="P260">
            <v>49582.25</v>
          </cell>
          <cell r="Q260">
            <v>49582.25</v>
          </cell>
          <cell r="R260">
            <v>49582.25</v>
          </cell>
          <cell r="S260">
            <v>49582.25</v>
          </cell>
          <cell r="T260">
            <v>49582.25</v>
          </cell>
          <cell r="U260">
            <v>49582.25</v>
          </cell>
          <cell r="V260">
            <v>49582.25</v>
          </cell>
          <cell r="W260">
            <v>49582.25</v>
          </cell>
          <cell r="X260">
            <v>49582.25</v>
          </cell>
          <cell r="Y260">
            <v>49582.25</v>
          </cell>
          <cell r="Z260">
            <v>49582.25</v>
          </cell>
          <cell r="AA260">
            <v>49582.25</v>
          </cell>
          <cell r="AB260">
            <v>49582.25</v>
          </cell>
          <cell r="AC260">
            <v>49582.25</v>
          </cell>
          <cell r="AD260">
            <v>49582.25</v>
          </cell>
          <cell r="AE260">
            <v>49582.25</v>
          </cell>
          <cell r="AF260">
            <v>49582.25</v>
          </cell>
        </row>
        <row r="261">
          <cell r="A261" t="str">
            <v>gda00104gross</v>
          </cell>
          <cell r="B261">
            <v>9.972900000000001</v>
          </cell>
          <cell r="C261">
            <v>786648</v>
          </cell>
          <cell r="D261">
            <v>421248</v>
          </cell>
          <cell r="E261">
            <v>143568</v>
          </cell>
          <cell r="F261">
            <v>424415</v>
          </cell>
          <cell r="G261">
            <v>319259</v>
          </cell>
          <cell r="H261">
            <v>580315</v>
          </cell>
          <cell r="I261">
            <v>615811</v>
          </cell>
          <cell r="J261">
            <v>720977</v>
          </cell>
        </row>
        <row r="262">
          <cell r="A262" t="str">
            <v>gda00104net</v>
          </cell>
          <cell r="C262">
            <v>778782</v>
          </cell>
          <cell r="D262">
            <v>417036</v>
          </cell>
          <cell r="E262">
            <v>142132</v>
          </cell>
          <cell r="F262">
            <v>420171</v>
          </cell>
          <cell r="G262">
            <v>316066</v>
          </cell>
          <cell r="H262">
            <v>574512</v>
          </cell>
          <cell r="I262">
            <v>609653</v>
          </cell>
          <cell r="J262">
            <v>713767</v>
          </cell>
        </row>
        <row r="263">
          <cell r="A263" t="str">
            <v>gda00104yield</v>
          </cell>
          <cell r="C263">
            <v>0.102298</v>
          </cell>
          <cell r="D263">
            <v>5.4780000000000002E-2</v>
          </cell>
          <cell r="E263">
            <v>1.8669999999999999E-2</v>
          </cell>
          <cell r="F263">
            <v>5.5191999999999998E-2</v>
          </cell>
          <cell r="G263">
            <v>4.1516999999999998E-2</v>
          </cell>
          <cell r="H263">
            <v>7.5466000000000005E-2</v>
          </cell>
          <cell r="I263">
            <v>8.0082E-2</v>
          </cell>
          <cell r="J263">
            <v>9.3757999999999994E-2</v>
          </cell>
        </row>
        <row r="264">
          <cell r="A264" t="str">
            <v>gda00105</v>
          </cell>
          <cell r="B264" t="str">
            <v>Gdansk Dist.Ctr. #5</v>
          </cell>
          <cell r="C264">
            <v>40359</v>
          </cell>
          <cell r="D264">
            <v>40864</v>
          </cell>
          <cell r="E264">
            <v>41138</v>
          </cell>
          <cell r="F264">
            <v>41183</v>
          </cell>
          <cell r="G264">
            <v>41306</v>
          </cell>
          <cell r="H264">
            <v>41640</v>
          </cell>
          <cell r="I264">
            <v>41821</v>
          </cell>
          <cell r="J264">
            <v>43405</v>
          </cell>
          <cell r="K264">
            <v>43586</v>
          </cell>
          <cell r="L264">
            <v>49582.25</v>
          </cell>
          <cell r="M264">
            <v>49582.25</v>
          </cell>
          <cell r="N264">
            <v>49582.25</v>
          </cell>
          <cell r="O264">
            <v>49582.25</v>
          </cell>
          <cell r="P264">
            <v>49582.25</v>
          </cell>
          <cell r="Q264">
            <v>49582.25</v>
          </cell>
          <cell r="R264">
            <v>49582.25</v>
          </cell>
          <cell r="S264">
            <v>49582.25</v>
          </cell>
          <cell r="T264">
            <v>49582.25</v>
          </cell>
          <cell r="U264">
            <v>49582.25</v>
          </cell>
          <cell r="V264">
            <v>49582.25</v>
          </cell>
          <cell r="W264">
            <v>49582.25</v>
          </cell>
          <cell r="X264">
            <v>49582.25</v>
          </cell>
          <cell r="Y264">
            <v>49582.25</v>
          </cell>
          <cell r="Z264">
            <v>49582.25</v>
          </cell>
          <cell r="AA264">
            <v>49582.25</v>
          </cell>
          <cell r="AB264">
            <v>49582.25</v>
          </cell>
          <cell r="AC264">
            <v>49582.25</v>
          </cell>
          <cell r="AD264">
            <v>49582.25</v>
          </cell>
          <cell r="AE264">
            <v>49582.25</v>
          </cell>
          <cell r="AF264">
            <v>49582.25</v>
          </cell>
        </row>
        <row r="265">
          <cell r="A265" t="str">
            <v>gda00105gross</v>
          </cell>
          <cell r="B265">
            <v>8.1483000000000008</v>
          </cell>
          <cell r="C265">
            <v>873636</v>
          </cell>
          <cell r="D265">
            <v>683508</v>
          </cell>
          <cell r="E265">
            <v>866843</v>
          </cell>
          <cell r="F265">
            <v>618023</v>
          </cell>
          <cell r="G265">
            <v>876539</v>
          </cell>
          <cell r="H265">
            <v>619403</v>
          </cell>
          <cell r="I265">
            <v>865089</v>
          </cell>
          <cell r="J265">
            <v>687537</v>
          </cell>
          <cell r="K265">
            <v>858815</v>
          </cell>
        </row>
        <row r="266">
          <cell r="A266" t="str">
            <v>gda00105net</v>
          </cell>
          <cell r="C266">
            <v>864900</v>
          </cell>
          <cell r="D266">
            <v>676673</v>
          </cell>
          <cell r="E266">
            <v>858175</v>
          </cell>
          <cell r="F266">
            <v>611843</v>
          </cell>
          <cell r="G266">
            <v>867774</v>
          </cell>
          <cell r="H266">
            <v>613209</v>
          </cell>
          <cell r="I266">
            <v>856438</v>
          </cell>
          <cell r="J266">
            <v>680662</v>
          </cell>
          <cell r="K266">
            <v>850227</v>
          </cell>
        </row>
        <row r="267">
          <cell r="A267" t="str">
            <v>gda00105yield</v>
          </cell>
          <cell r="C267">
            <v>8.9691999999999994E-2</v>
          </cell>
          <cell r="D267">
            <v>7.0172999999999999E-2</v>
          </cell>
          <cell r="E267">
            <v>8.8995000000000005E-2</v>
          </cell>
          <cell r="F267">
            <v>6.3450000000000006E-2</v>
          </cell>
          <cell r="G267">
            <v>8.9990000000000001E-2</v>
          </cell>
          <cell r="H267">
            <v>6.3590999999999995E-2</v>
          </cell>
          <cell r="I267">
            <v>8.8815000000000005E-2</v>
          </cell>
          <cell r="J267">
            <v>7.0585999999999996E-2</v>
          </cell>
          <cell r="K267">
            <v>8.8170999999999999E-2</v>
          </cell>
        </row>
        <row r="268">
          <cell r="A268" t="str">
            <v>wrw00603</v>
          </cell>
          <cell r="B268" t="str">
            <v>Poznan II Dist.Ctr. #3</v>
          </cell>
          <cell r="C268">
            <v>40359</v>
          </cell>
          <cell r="D268">
            <v>40632</v>
          </cell>
          <cell r="E268">
            <v>40664</v>
          </cell>
          <cell r="F268">
            <v>40678</v>
          </cell>
          <cell r="G268">
            <v>40940</v>
          </cell>
          <cell r="H268">
            <v>40954</v>
          </cell>
          <cell r="I268">
            <v>41542</v>
          </cell>
          <cell r="J268">
            <v>41815</v>
          </cell>
          <cell r="K268">
            <v>49582.25</v>
          </cell>
          <cell r="L268">
            <v>49582.25</v>
          </cell>
          <cell r="M268">
            <v>49582.25</v>
          </cell>
          <cell r="N268">
            <v>49582.25</v>
          </cell>
          <cell r="O268">
            <v>49582.25</v>
          </cell>
          <cell r="P268">
            <v>49582.25</v>
          </cell>
          <cell r="Q268">
            <v>49582.25</v>
          </cell>
          <cell r="R268">
            <v>49582.25</v>
          </cell>
          <cell r="S268">
            <v>49582.25</v>
          </cell>
          <cell r="T268">
            <v>49582.25</v>
          </cell>
          <cell r="U268">
            <v>49582.25</v>
          </cell>
          <cell r="V268">
            <v>49582.25</v>
          </cell>
          <cell r="W268">
            <v>49582.25</v>
          </cell>
          <cell r="X268">
            <v>49582.25</v>
          </cell>
          <cell r="Y268">
            <v>49582.25</v>
          </cell>
          <cell r="Z268">
            <v>49582.25</v>
          </cell>
          <cell r="AA268">
            <v>49582.25</v>
          </cell>
          <cell r="AB268">
            <v>49582.25</v>
          </cell>
          <cell r="AC268">
            <v>49582.25</v>
          </cell>
          <cell r="AD268">
            <v>49582.25</v>
          </cell>
          <cell r="AE268">
            <v>49582.25</v>
          </cell>
          <cell r="AF268">
            <v>49582.25</v>
          </cell>
        </row>
        <row r="269">
          <cell r="A269" t="str">
            <v>wrw00603gross</v>
          </cell>
          <cell r="B269">
            <v>7.3273000000000001</v>
          </cell>
          <cell r="C269">
            <v>575808</v>
          </cell>
          <cell r="D269">
            <v>796433</v>
          </cell>
          <cell r="E269">
            <v>604541</v>
          </cell>
          <cell r="F269">
            <v>336353</v>
          </cell>
          <cell r="G269">
            <v>501918</v>
          </cell>
          <cell r="H269">
            <v>712328</v>
          </cell>
          <cell r="I269">
            <v>596600</v>
          </cell>
          <cell r="J269">
            <v>709888</v>
          </cell>
        </row>
        <row r="270">
          <cell r="A270" t="str">
            <v>wrw00603net</v>
          </cell>
          <cell r="C270">
            <v>565172</v>
          </cell>
          <cell r="D270">
            <v>783591</v>
          </cell>
          <cell r="E270">
            <v>593618</v>
          </cell>
          <cell r="F270">
            <v>328111</v>
          </cell>
          <cell r="G270">
            <v>492021</v>
          </cell>
          <cell r="H270">
            <v>700327</v>
          </cell>
          <cell r="I270">
            <v>585756</v>
          </cell>
          <cell r="J270">
            <v>697911</v>
          </cell>
        </row>
        <row r="271">
          <cell r="A271" t="str">
            <v>wrw00603yield</v>
          </cell>
          <cell r="C271">
            <v>7.6269000000000003E-2</v>
          </cell>
          <cell r="D271">
            <v>0.10574500000000001</v>
          </cell>
          <cell r="E271">
            <v>8.0107999999999999E-2</v>
          </cell>
          <cell r="F271">
            <v>4.4277999999999998E-2</v>
          </cell>
          <cell r="G271">
            <v>6.6397999999999999E-2</v>
          </cell>
          <cell r="H271">
            <v>9.4507999999999995E-2</v>
          </cell>
          <cell r="I271">
            <v>7.9047000000000006E-2</v>
          </cell>
          <cell r="J271">
            <v>9.4182000000000002E-2</v>
          </cell>
        </row>
        <row r="272">
          <cell r="A272" t="str">
            <v>wrw00604</v>
          </cell>
          <cell r="B272" t="str">
            <v>Poznan II Dist.Ctr. #4</v>
          </cell>
          <cell r="C272">
            <v>40359</v>
          </cell>
          <cell r="D272">
            <v>40483</v>
          </cell>
          <cell r="E272">
            <v>40632</v>
          </cell>
          <cell r="F272">
            <v>40724</v>
          </cell>
          <cell r="G272">
            <v>40756</v>
          </cell>
          <cell r="H272">
            <v>40998</v>
          </cell>
          <cell r="I272">
            <v>41030</v>
          </cell>
          <cell r="J272">
            <v>49582.25</v>
          </cell>
          <cell r="K272">
            <v>49582.25</v>
          </cell>
          <cell r="L272">
            <v>49582.25</v>
          </cell>
          <cell r="M272">
            <v>49582.25</v>
          </cell>
          <cell r="N272">
            <v>49582.25</v>
          </cell>
          <cell r="O272">
            <v>49582.25</v>
          </cell>
          <cell r="P272">
            <v>49582.25</v>
          </cell>
          <cell r="Q272">
            <v>49582.25</v>
          </cell>
          <cell r="R272">
            <v>49582.25</v>
          </cell>
          <cell r="S272">
            <v>49582.25</v>
          </cell>
          <cell r="T272">
            <v>49582.25</v>
          </cell>
          <cell r="U272">
            <v>49582.25</v>
          </cell>
          <cell r="V272">
            <v>49582.25</v>
          </cell>
          <cell r="W272">
            <v>49582.25</v>
          </cell>
          <cell r="X272">
            <v>49582.25</v>
          </cell>
          <cell r="Y272">
            <v>49582.25</v>
          </cell>
          <cell r="Z272">
            <v>49582.25</v>
          </cell>
          <cell r="AA272">
            <v>49582.25</v>
          </cell>
          <cell r="AB272">
            <v>49582.25</v>
          </cell>
          <cell r="AC272">
            <v>49582.25</v>
          </cell>
          <cell r="AD272">
            <v>49582.25</v>
          </cell>
          <cell r="AE272">
            <v>49582.25</v>
          </cell>
          <cell r="AF272">
            <v>49582.25</v>
          </cell>
        </row>
        <row r="273">
          <cell r="A273" t="str">
            <v>wrw00604gross</v>
          </cell>
          <cell r="B273">
            <v>8.9904000000000011</v>
          </cell>
          <cell r="C273">
            <v>774564</v>
          </cell>
          <cell r="D273">
            <v>603264</v>
          </cell>
          <cell r="E273">
            <v>655730</v>
          </cell>
          <cell r="F273">
            <v>607610</v>
          </cell>
          <cell r="G273">
            <v>210314</v>
          </cell>
          <cell r="H273">
            <v>251447</v>
          </cell>
          <cell r="I273">
            <v>786546</v>
          </cell>
        </row>
        <row r="274">
          <cell r="A274" t="str">
            <v>wrw00604net</v>
          </cell>
          <cell r="C274">
            <v>765611</v>
          </cell>
          <cell r="D274">
            <v>596024</v>
          </cell>
          <cell r="E274">
            <v>647965</v>
          </cell>
          <cell r="F274">
            <v>600326</v>
          </cell>
          <cell r="G274">
            <v>207003</v>
          </cell>
          <cell r="H274">
            <v>247725</v>
          </cell>
          <cell r="I274">
            <v>777473</v>
          </cell>
        </row>
        <row r="275">
          <cell r="A275" t="str">
            <v>wrw00604yield</v>
          </cell>
          <cell r="C275">
            <v>9.1993000000000005E-2</v>
          </cell>
          <cell r="D275">
            <v>7.1615999999999999E-2</v>
          </cell>
          <cell r="E275">
            <v>7.7856999999999996E-2</v>
          </cell>
          <cell r="F275">
            <v>7.2133000000000003E-2</v>
          </cell>
          <cell r="G275">
            <v>2.4872999999999999E-2</v>
          </cell>
          <cell r="H275">
            <v>2.9766000000000001E-2</v>
          </cell>
          <cell r="I275">
            <v>9.3418000000000001E-2</v>
          </cell>
        </row>
        <row r="276">
          <cell r="A276" t="str">
            <v>wrw00605</v>
          </cell>
          <cell r="B276" t="str">
            <v>Poznan II Dist.Ctr. #5</v>
          </cell>
          <cell r="C276">
            <v>40359</v>
          </cell>
          <cell r="D276">
            <v>40483</v>
          </cell>
          <cell r="E276">
            <v>40632</v>
          </cell>
          <cell r="F276">
            <v>40714</v>
          </cell>
          <cell r="G276">
            <v>40756</v>
          </cell>
          <cell r="H276">
            <v>40988</v>
          </cell>
          <cell r="I276">
            <v>49582.25</v>
          </cell>
          <cell r="J276">
            <v>49582.25</v>
          </cell>
          <cell r="K276">
            <v>49582.25</v>
          </cell>
          <cell r="L276">
            <v>49582.25</v>
          </cell>
          <cell r="M276">
            <v>49582.25</v>
          </cell>
          <cell r="N276">
            <v>49582.25</v>
          </cell>
          <cell r="O276">
            <v>49582.25</v>
          </cell>
          <cell r="P276">
            <v>49582.25</v>
          </cell>
          <cell r="Q276">
            <v>49582.25</v>
          </cell>
          <cell r="R276">
            <v>49582.25</v>
          </cell>
          <cell r="S276">
            <v>49582.25</v>
          </cell>
          <cell r="T276">
            <v>49582.25</v>
          </cell>
          <cell r="U276">
            <v>49582.25</v>
          </cell>
          <cell r="V276">
            <v>49582.25</v>
          </cell>
          <cell r="W276">
            <v>49582.25</v>
          </cell>
          <cell r="X276">
            <v>49582.25</v>
          </cell>
          <cell r="Y276">
            <v>49582.25</v>
          </cell>
          <cell r="Z276">
            <v>49582.25</v>
          </cell>
          <cell r="AA276">
            <v>49582.25</v>
          </cell>
          <cell r="AB276">
            <v>49582.25</v>
          </cell>
          <cell r="AC276">
            <v>49582.25</v>
          </cell>
          <cell r="AD276">
            <v>49582.25</v>
          </cell>
          <cell r="AE276">
            <v>49582.25</v>
          </cell>
          <cell r="AF276">
            <v>49582.25</v>
          </cell>
        </row>
        <row r="277">
          <cell r="A277" t="str">
            <v>wrw00605gross</v>
          </cell>
          <cell r="B277">
            <v>5.0509000000000004</v>
          </cell>
          <cell r="C277">
            <v>398736</v>
          </cell>
          <cell r="D277">
            <v>265728</v>
          </cell>
          <cell r="E277">
            <v>610579</v>
          </cell>
          <cell r="F277">
            <v>344851</v>
          </cell>
          <cell r="G277">
            <v>467725</v>
          </cell>
          <cell r="H277">
            <v>724650</v>
          </cell>
        </row>
        <row r="278">
          <cell r="A278" t="str">
            <v>wrw00605net</v>
          </cell>
          <cell r="C278">
            <v>385848</v>
          </cell>
          <cell r="D278">
            <v>254170</v>
          </cell>
          <cell r="E278">
            <v>595572</v>
          </cell>
          <cell r="F278">
            <v>332501</v>
          </cell>
          <cell r="G278">
            <v>454147</v>
          </cell>
          <cell r="H278">
            <v>708503</v>
          </cell>
        </row>
        <row r="279">
          <cell r="A279" t="str">
            <v>wrw00605yield</v>
          </cell>
          <cell r="C279">
            <v>5.2072E-2</v>
          </cell>
          <cell r="D279">
            <v>3.4300999999999998E-2</v>
          </cell>
          <cell r="E279">
            <v>8.0375000000000002E-2</v>
          </cell>
          <cell r="F279">
            <v>4.4872000000000002E-2</v>
          </cell>
          <cell r="G279">
            <v>6.1289000000000003E-2</v>
          </cell>
          <cell r="H279">
            <v>9.5615000000000006E-2</v>
          </cell>
        </row>
        <row r="280">
          <cell r="A280" t="str">
            <v>wrw00607</v>
          </cell>
          <cell r="B280" t="str">
            <v>Poznan II Dist.Ctr. #7</v>
          </cell>
          <cell r="C280">
            <v>40359</v>
          </cell>
          <cell r="D280">
            <v>41100</v>
          </cell>
          <cell r="E280">
            <v>41374</v>
          </cell>
          <cell r="F280">
            <v>42278</v>
          </cell>
          <cell r="G280">
            <v>42552</v>
          </cell>
          <cell r="H280">
            <v>49582.25</v>
          </cell>
          <cell r="I280">
            <v>49582.25</v>
          </cell>
          <cell r="J280">
            <v>49582.25</v>
          </cell>
          <cell r="K280">
            <v>49582.25</v>
          </cell>
          <cell r="L280">
            <v>49582.25</v>
          </cell>
          <cell r="M280">
            <v>49582.25</v>
          </cell>
          <cell r="N280">
            <v>49582.25</v>
          </cell>
          <cell r="O280">
            <v>49582.25</v>
          </cell>
          <cell r="P280">
            <v>49582.25</v>
          </cell>
          <cell r="Q280">
            <v>49582.25</v>
          </cell>
          <cell r="R280">
            <v>49582.25</v>
          </cell>
          <cell r="S280">
            <v>49582.25</v>
          </cell>
          <cell r="T280">
            <v>49582.25</v>
          </cell>
          <cell r="U280">
            <v>49582.25</v>
          </cell>
          <cell r="V280">
            <v>49582.25</v>
          </cell>
          <cell r="W280">
            <v>49582.25</v>
          </cell>
          <cell r="X280">
            <v>49582.25</v>
          </cell>
          <cell r="Y280">
            <v>49582.25</v>
          </cell>
          <cell r="Z280">
            <v>49582.25</v>
          </cell>
          <cell r="AA280">
            <v>49582.25</v>
          </cell>
          <cell r="AB280">
            <v>49582.25</v>
          </cell>
          <cell r="AC280">
            <v>49582.25</v>
          </cell>
          <cell r="AD280">
            <v>49582.25</v>
          </cell>
          <cell r="AE280">
            <v>49582.25</v>
          </cell>
          <cell r="AF280">
            <v>49582.25</v>
          </cell>
        </row>
        <row r="281">
          <cell r="A281" t="str">
            <v>wrw00607gross</v>
          </cell>
          <cell r="B281">
            <v>9.2687000000000008</v>
          </cell>
          <cell r="C281">
            <v>845748</v>
          </cell>
          <cell r="D281">
            <v>355416</v>
          </cell>
          <cell r="E281">
            <v>833550</v>
          </cell>
          <cell r="F281">
            <v>478134</v>
          </cell>
          <cell r="G281">
            <v>802934</v>
          </cell>
        </row>
        <row r="282">
          <cell r="A282" t="str">
            <v>wrw00607net</v>
          </cell>
          <cell r="C282">
            <v>837291</v>
          </cell>
          <cell r="D282">
            <v>351862</v>
          </cell>
          <cell r="E282">
            <v>825215</v>
          </cell>
          <cell r="F282">
            <v>473353</v>
          </cell>
          <cell r="G282">
            <v>794905</v>
          </cell>
        </row>
        <row r="283">
          <cell r="A283" t="str">
            <v>wrw00607yield</v>
          </cell>
          <cell r="C283">
            <v>9.3743999999999994E-2</v>
          </cell>
          <cell r="D283">
            <v>3.9394999999999999E-2</v>
          </cell>
          <cell r="E283">
            <v>9.2391000000000001E-2</v>
          </cell>
          <cell r="F283">
            <v>5.2997000000000002E-2</v>
          </cell>
          <cell r="G283">
            <v>8.8997999999999994E-2</v>
          </cell>
        </row>
        <row r="284">
          <cell r="A284" t="str">
            <v>wrw00304</v>
          </cell>
          <cell r="B284" t="str">
            <v>Teresin Dist.Ctr. #4</v>
          </cell>
          <cell r="C284">
            <v>40359</v>
          </cell>
          <cell r="D284">
            <v>40603</v>
          </cell>
          <cell r="E284">
            <v>40695</v>
          </cell>
          <cell r="F284">
            <v>41091</v>
          </cell>
          <cell r="G284">
            <v>41103</v>
          </cell>
          <cell r="H284">
            <v>41275</v>
          </cell>
          <cell r="I284">
            <v>41377</v>
          </cell>
          <cell r="J284">
            <v>49582.25</v>
          </cell>
          <cell r="K284">
            <v>49582.25</v>
          </cell>
          <cell r="L284">
            <v>49582.25</v>
          </cell>
          <cell r="M284">
            <v>49582.25</v>
          </cell>
          <cell r="N284">
            <v>49582.25</v>
          </cell>
          <cell r="O284">
            <v>49582.25</v>
          </cell>
          <cell r="P284">
            <v>49582.25</v>
          </cell>
          <cell r="Q284">
            <v>49582.25</v>
          </cell>
          <cell r="R284">
            <v>49582.25</v>
          </cell>
          <cell r="S284">
            <v>49582.25</v>
          </cell>
          <cell r="T284">
            <v>49582.25</v>
          </cell>
          <cell r="U284">
            <v>49582.25</v>
          </cell>
          <cell r="V284">
            <v>49582.25</v>
          </cell>
          <cell r="W284">
            <v>49582.25</v>
          </cell>
          <cell r="X284">
            <v>49582.25</v>
          </cell>
          <cell r="Y284">
            <v>49582.25</v>
          </cell>
          <cell r="Z284">
            <v>49582.25</v>
          </cell>
          <cell r="AA284">
            <v>49582.25</v>
          </cell>
          <cell r="AB284">
            <v>49582.25</v>
          </cell>
          <cell r="AC284">
            <v>49582.25</v>
          </cell>
          <cell r="AD284">
            <v>49582.25</v>
          </cell>
          <cell r="AE284">
            <v>49582.25</v>
          </cell>
          <cell r="AF284">
            <v>49582.25</v>
          </cell>
        </row>
        <row r="285">
          <cell r="A285" t="str">
            <v>wrw00304gross</v>
          </cell>
          <cell r="B285">
            <v>9.3051000000000013</v>
          </cell>
          <cell r="C285">
            <v>925812</v>
          </cell>
          <cell r="D285">
            <v>551124</v>
          </cell>
          <cell r="E285">
            <v>959654</v>
          </cell>
          <cell r="F285">
            <v>708458</v>
          </cell>
          <cell r="G285">
            <v>408530</v>
          </cell>
          <cell r="H285">
            <v>678493</v>
          </cell>
          <cell r="I285">
            <v>919573</v>
          </cell>
        </row>
        <row r="286">
          <cell r="A286" t="str">
            <v>wrw00304net</v>
          </cell>
          <cell r="C286">
            <v>916554</v>
          </cell>
          <cell r="D286">
            <v>545613</v>
          </cell>
          <cell r="E286">
            <v>950057</v>
          </cell>
          <cell r="F286">
            <v>701373</v>
          </cell>
          <cell r="G286">
            <v>404445</v>
          </cell>
          <cell r="H286">
            <v>671708</v>
          </cell>
          <cell r="I286">
            <v>910377</v>
          </cell>
        </row>
        <row r="287">
          <cell r="A287" t="str">
            <v>wrw00304yield</v>
          </cell>
          <cell r="C287">
            <v>9.1211E-2</v>
          </cell>
          <cell r="D287">
            <v>5.4296999999999998E-2</v>
          </cell>
          <cell r="E287">
            <v>9.4545000000000004E-2</v>
          </cell>
          <cell r="F287">
            <v>6.9796999999999998E-2</v>
          </cell>
          <cell r="G287">
            <v>4.0247999999999999E-2</v>
          </cell>
          <cell r="H287">
            <v>6.6845000000000002E-2</v>
          </cell>
          <cell r="I287">
            <v>9.0595999999999996E-2</v>
          </cell>
        </row>
        <row r="288">
          <cell r="A288" t="str">
            <v>WRW00304a</v>
          </cell>
          <cell r="B288" t="str">
            <v>Teresin Dist.Ctr. #4</v>
          </cell>
          <cell r="C288">
            <v>40359</v>
          </cell>
          <cell r="D288">
            <v>41103</v>
          </cell>
          <cell r="E288">
            <v>49582.25</v>
          </cell>
          <cell r="F288">
            <v>49582.25</v>
          </cell>
          <cell r="G288">
            <v>49582.25</v>
          </cell>
          <cell r="H288">
            <v>49582.25</v>
          </cell>
          <cell r="I288">
            <v>49582.25</v>
          </cell>
          <cell r="J288">
            <v>49582.25</v>
          </cell>
          <cell r="K288">
            <v>49582.25</v>
          </cell>
          <cell r="L288">
            <v>49582.25</v>
          </cell>
          <cell r="M288">
            <v>49582.25</v>
          </cell>
          <cell r="N288">
            <v>49582.25</v>
          </cell>
          <cell r="O288">
            <v>49582.25</v>
          </cell>
          <cell r="P288">
            <v>49582.25</v>
          </cell>
          <cell r="Q288">
            <v>49582.25</v>
          </cell>
          <cell r="R288">
            <v>49582.25</v>
          </cell>
          <cell r="S288">
            <v>49582.25</v>
          </cell>
          <cell r="T288">
            <v>49582.25</v>
          </cell>
          <cell r="U288">
            <v>49582.25</v>
          </cell>
          <cell r="V288">
            <v>49582.25</v>
          </cell>
          <cell r="W288">
            <v>49582.25</v>
          </cell>
          <cell r="X288">
            <v>49582.25</v>
          </cell>
          <cell r="Y288">
            <v>49582.25</v>
          </cell>
          <cell r="Z288">
            <v>49582.25</v>
          </cell>
          <cell r="AA288">
            <v>49582.25</v>
          </cell>
          <cell r="AB288">
            <v>49582.25</v>
          </cell>
          <cell r="AC288">
            <v>49582.25</v>
          </cell>
          <cell r="AD288">
            <v>49582.25</v>
          </cell>
          <cell r="AE288">
            <v>49582.25</v>
          </cell>
          <cell r="AF288">
            <v>49582.25</v>
          </cell>
        </row>
        <row r="289">
          <cell r="A289" t="str">
            <v>WRW00304agross</v>
          </cell>
          <cell r="B289">
            <v>63.073100000000004</v>
          </cell>
          <cell r="C289">
            <v>62724</v>
          </cell>
          <cell r="D289">
            <v>0</v>
          </cell>
        </row>
        <row r="290">
          <cell r="A290" t="str">
            <v>WRW00304anet</v>
          </cell>
          <cell r="C290">
            <v>62097</v>
          </cell>
          <cell r="D290">
            <v>0</v>
          </cell>
        </row>
        <row r="291">
          <cell r="A291" t="str">
            <v>WRW00304ayield</v>
          </cell>
          <cell r="C291">
            <v>0.61095999999999995</v>
          </cell>
          <cell r="D291">
            <v>0</v>
          </cell>
        </row>
        <row r="292">
          <cell r="A292" t="str">
            <v>wrw00306</v>
          </cell>
          <cell r="B292" t="str">
            <v>Teresin Dist.Ctr. #6</v>
          </cell>
          <cell r="C292">
            <v>40359</v>
          </cell>
          <cell r="D292">
            <v>40724</v>
          </cell>
          <cell r="E292">
            <v>49582.25</v>
          </cell>
          <cell r="F292">
            <v>49582.25</v>
          </cell>
          <cell r="G292">
            <v>49582.25</v>
          </cell>
          <cell r="H292">
            <v>49582.25</v>
          </cell>
          <cell r="I292">
            <v>49582.25</v>
          </cell>
          <cell r="J292">
            <v>49582.25</v>
          </cell>
          <cell r="K292">
            <v>49582.25</v>
          </cell>
          <cell r="L292">
            <v>49582.25</v>
          </cell>
          <cell r="M292">
            <v>49582.25</v>
          </cell>
          <cell r="N292">
            <v>49582.25</v>
          </cell>
          <cell r="O292">
            <v>49582.25</v>
          </cell>
          <cell r="P292">
            <v>49582.25</v>
          </cell>
          <cell r="Q292">
            <v>49582.25</v>
          </cell>
          <cell r="R292">
            <v>49582.25</v>
          </cell>
          <cell r="S292">
            <v>49582.25</v>
          </cell>
          <cell r="T292">
            <v>49582.25</v>
          </cell>
          <cell r="U292">
            <v>49582.25</v>
          </cell>
          <cell r="V292">
            <v>49582.25</v>
          </cell>
          <cell r="W292">
            <v>49582.25</v>
          </cell>
          <cell r="X292">
            <v>49582.25</v>
          </cell>
          <cell r="Y292">
            <v>49582.25</v>
          </cell>
          <cell r="Z292">
            <v>49582.25</v>
          </cell>
          <cell r="AA292">
            <v>49582.25</v>
          </cell>
          <cell r="AB292">
            <v>49582.25</v>
          </cell>
          <cell r="AC292">
            <v>49582.25</v>
          </cell>
          <cell r="AD292">
            <v>49582.25</v>
          </cell>
          <cell r="AE292">
            <v>49582.25</v>
          </cell>
          <cell r="AF292">
            <v>49582.25</v>
          </cell>
        </row>
        <row r="293">
          <cell r="A293" t="str">
            <v>wrw00306gross</v>
          </cell>
          <cell r="B293">
            <v>-0.18920000000000001</v>
          </cell>
          <cell r="C293">
            <v>0</v>
          </cell>
          <cell r="D293">
            <v>1015182</v>
          </cell>
        </row>
        <row r="294">
          <cell r="A294" t="str">
            <v>wrw00306net</v>
          </cell>
          <cell r="C294">
            <v>-28803</v>
          </cell>
          <cell r="D294">
            <v>976227</v>
          </cell>
        </row>
        <row r="295">
          <cell r="A295" t="str">
            <v>wrw00306yield</v>
          </cell>
          <cell r="C295">
            <v>-2.9260000000000002E-3</v>
          </cell>
          <cell r="D295">
            <v>9.9157999999999996E-2</v>
          </cell>
        </row>
        <row r="296">
          <cell r="A296" t="str">
            <v>wrw00411</v>
          </cell>
          <cell r="B296" t="str">
            <v>Warsaw III Dist.Ctr.#1</v>
          </cell>
          <cell r="C296">
            <v>40359</v>
          </cell>
          <cell r="D296">
            <v>41091</v>
          </cell>
          <cell r="E296">
            <v>41214</v>
          </cell>
          <cell r="F296">
            <v>49582.25</v>
          </cell>
          <cell r="G296">
            <v>49582.25</v>
          </cell>
          <cell r="H296">
            <v>49582.25</v>
          </cell>
          <cell r="I296">
            <v>49582.25</v>
          </cell>
          <cell r="J296">
            <v>49582.25</v>
          </cell>
          <cell r="K296">
            <v>49582.25</v>
          </cell>
          <cell r="L296">
            <v>49582.25</v>
          </cell>
          <cell r="M296">
            <v>49582.25</v>
          </cell>
          <cell r="N296">
            <v>49582.25</v>
          </cell>
          <cell r="O296">
            <v>49582.25</v>
          </cell>
          <cell r="P296">
            <v>49582.25</v>
          </cell>
          <cell r="Q296">
            <v>49582.25</v>
          </cell>
          <cell r="R296">
            <v>49582.25</v>
          </cell>
          <cell r="S296">
            <v>49582.25</v>
          </cell>
          <cell r="T296">
            <v>49582.25</v>
          </cell>
          <cell r="U296">
            <v>49582.25</v>
          </cell>
          <cell r="V296">
            <v>49582.25</v>
          </cell>
          <cell r="W296">
            <v>49582.25</v>
          </cell>
          <cell r="X296">
            <v>49582.25</v>
          </cell>
          <cell r="Y296">
            <v>49582.25</v>
          </cell>
          <cell r="Z296">
            <v>49582.25</v>
          </cell>
          <cell r="AA296">
            <v>49582.25</v>
          </cell>
          <cell r="AB296">
            <v>49582.25</v>
          </cell>
          <cell r="AC296">
            <v>49582.25</v>
          </cell>
          <cell r="AD296">
            <v>49582.25</v>
          </cell>
          <cell r="AE296">
            <v>49582.25</v>
          </cell>
          <cell r="AF296">
            <v>49582.25</v>
          </cell>
        </row>
        <row r="297">
          <cell r="A297" t="str">
            <v>wrw00411gross</v>
          </cell>
          <cell r="B297">
            <v>8.7386999999999997</v>
          </cell>
          <cell r="C297">
            <v>1442424</v>
          </cell>
          <cell r="D297">
            <v>0</v>
          </cell>
          <cell r="E297">
            <v>1473102</v>
          </cell>
        </row>
        <row r="298">
          <cell r="A298" t="str">
            <v>wrw00411net</v>
          </cell>
          <cell r="C298">
            <v>1428000</v>
          </cell>
          <cell r="D298">
            <v>0</v>
          </cell>
          <cell r="E298">
            <v>1458371</v>
          </cell>
        </row>
        <row r="299">
          <cell r="A299" t="str">
            <v>wrw00411yield</v>
          </cell>
          <cell r="C299">
            <v>8.7387000000000006E-2</v>
          </cell>
          <cell r="D299">
            <v>0</v>
          </cell>
          <cell r="E299">
            <v>8.9245000000000005E-2</v>
          </cell>
        </row>
        <row r="300">
          <cell r="A300" t="str">
            <v>wrw00411a</v>
          </cell>
          <cell r="B300" t="str">
            <v>Warsaw III Dist.Ctr.#1</v>
          </cell>
        </row>
        <row r="301">
          <cell r="A301" t="str">
            <v>wrw00411agross</v>
          </cell>
          <cell r="B301">
            <v>0</v>
          </cell>
        </row>
        <row r="302">
          <cell r="A302" t="str">
            <v>wrw00411anet</v>
          </cell>
        </row>
        <row r="303">
          <cell r="A303" t="str">
            <v>wrw00411ayield</v>
          </cell>
        </row>
        <row r="304">
          <cell r="A304" t="str">
            <v>wro00101</v>
          </cell>
          <cell r="B304" t="str">
            <v>Wroclaw Dist.Ctr. #1</v>
          </cell>
          <cell r="C304">
            <v>40359</v>
          </cell>
          <cell r="D304">
            <v>40589</v>
          </cell>
          <cell r="E304">
            <v>40716</v>
          </cell>
          <cell r="F304">
            <v>40756</v>
          </cell>
          <cell r="G304">
            <v>40787</v>
          </cell>
          <cell r="H304">
            <v>40990</v>
          </cell>
          <cell r="I304">
            <v>41030</v>
          </cell>
          <cell r="J304">
            <v>41061</v>
          </cell>
          <cell r="K304">
            <v>41215</v>
          </cell>
          <cell r="L304">
            <v>41334</v>
          </cell>
          <cell r="M304">
            <v>41488</v>
          </cell>
          <cell r="N304">
            <v>41609</v>
          </cell>
          <cell r="O304">
            <v>42050</v>
          </cell>
          <cell r="P304">
            <v>42323</v>
          </cell>
          <cell r="Q304">
            <v>49582.25</v>
          </cell>
          <cell r="R304">
            <v>49582.25</v>
          </cell>
          <cell r="S304">
            <v>49582.25</v>
          </cell>
          <cell r="T304">
            <v>49582.25</v>
          </cell>
          <cell r="U304">
            <v>49582.25</v>
          </cell>
          <cell r="V304">
            <v>49582.25</v>
          </cell>
          <cell r="W304">
            <v>49582.25</v>
          </cell>
          <cell r="X304">
            <v>49582.25</v>
          </cell>
          <cell r="Y304">
            <v>49582.25</v>
          </cell>
          <cell r="Z304">
            <v>49582.25</v>
          </cell>
          <cell r="AA304">
            <v>49582.25</v>
          </cell>
          <cell r="AB304">
            <v>49582.25</v>
          </cell>
          <cell r="AC304">
            <v>49582.25</v>
          </cell>
          <cell r="AD304">
            <v>49582.25</v>
          </cell>
          <cell r="AE304">
            <v>49582.25</v>
          </cell>
          <cell r="AF304">
            <v>49582.25</v>
          </cell>
        </row>
        <row r="305">
          <cell r="A305" t="str">
            <v>wro00101gross</v>
          </cell>
          <cell r="B305">
            <v>8.9145000000000003</v>
          </cell>
          <cell r="C305">
            <v>860916</v>
          </cell>
          <cell r="D305">
            <v>938388</v>
          </cell>
          <cell r="E305">
            <v>850584</v>
          </cell>
          <cell r="F305">
            <v>568560</v>
          </cell>
          <cell r="G305">
            <v>348180</v>
          </cell>
          <cell r="H305">
            <v>421620</v>
          </cell>
          <cell r="I305">
            <v>683801</v>
          </cell>
          <cell r="J305">
            <v>885455</v>
          </cell>
          <cell r="K305">
            <v>726035</v>
          </cell>
          <cell r="L305">
            <v>638747</v>
          </cell>
          <cell r="M305">
            <v>784709</v>
          </cell>
          <cell r="N305">
            <v>879957</v>
          </cell>
          <cell r="O305">
            <v>778485</v>
          </cell>
          <cell r="P305">
            <v>879955</v>
          </cell>
        </row>
        <row r="306">
          <cell r="A306" t="str">
            <v>wro00101net</v>
          </cell>
          <cell r="C306">
            <v>852116</v>
          </cell>
          <cell r="D306">
            <v>929588</v>
          </cell>
          <cell r="E306">
            <v>841784</v>
          </cell>
          <cell r="F306">
            <v>559760</v>
          </cell>
          <cell r="G306">
            <v>339380</v>
          </cell>
          <cell r="H306">
            <v>412820</v>
          </cell>
          <cell r="I306">
            <v>675001</v>
          </cell>
          <cell r="J306">
            <v>876655</v>
          </cell>
          <cell r="K306">
            <v>717235</v>
          </cell>
          <cell r="L306">
            <v>629947</v>
          </cell>
          <cell r="M306">
            <v>775909</v>
          </cell>
          <cell r="N306">
            <v>871157</v>
          </cell>
          <cell r="O306">
            <v>769685</v>
          </cell>
          <cell r="P306">
            <v>871155</v>
          </cell>
        </row>
        <row r="307">
          <cell r="A307" t="str">
            <v>wro00101yield</v>
          </cell>
          <cell r="C307">
            <v>9.0274999999999994E-2</v>
          </cell>
          <cell r="D307">
            <v>9.8483000000000001E-2</v>
          </cell>
          <cell r="E307">
            <v>8.9180999999999996E-2</v>
          </cell>
          <cell r="F307">
            <v>5.9302000000000001E-2</v>
          </cell>
          <cell r="G307">
            <v>3.5955000000000001E-2</v>
          </cell>
          <cell r="H307">
            <v>4.3735000000000003E-2</v>
          </cell>
          <cell r="I307">
            <v>7.1511000000000005E-2</v>
          </cell>
          <cell r="J307">
            <v>9.2874999999999999E-2</v>
          </cell>
          <cell r="K307">
            <v>7.5985999999999998E-2</v>
          </cell>
          <cell r="L307">
            <v>6.6738000000000006E-2</v>
          </cell>
          <cell r="M307">
            <v>8.2201999999999997E-2</v>
          </cell>
          <cell r="N307">
            <v>9.2291999999999999E-2</v>
          </cell>
          <cell r="O307">
            <v>8.1542000000000003E-2</v>
          </cell>
          <cell r="P307">
            <v>9.2291999999999999E-2</v>
          </cell>
        </row>
        <row r="308">
          <cell r="A308" t="str">
            <v>wro00103</v>
          </cell>
          <cell r="B308" t="str">
            <v>Wroclaw Dist.Ctr. #3</v>
          </cell>
          <cell r="C308">
            <v>40359</v>
          </cell>
          <cell r="D308">
            <v>40360</v>
          </cell>
          <cell r="E308">
            <v>40391</v>
          </cell>
          <cell r="F308">
            <v>40422</v>
          </cell>
          <cell r="G308">
            <v>40632</v>
          </cell>
          <cell r="H308">
            <v>40724</v>
          </cell>
          <cell r="I308">
            <v>40846</v>
          </cell>
          <cell r="J308">
            <v>49582.25</v>
          </cell>
          <cell r="K308">
            <v>49582.25</v>
          </cell>
          <cell r="L308">
            <v>49582.25</v>
          </cell>
          <cell r="M308">
            <v>49582.25</v>
          </cell>
          <cell r="N308">
            <v>49582.25</v>
          </cell>
          <cell r="O308">
            <v>49582.25</v>
          </cell>
          <cell r="P308">
            <v>49582.25</v>
          </cell>
          <cell r="Q308">
            <v>49582.25</v>
          </cell>
          <cell r="R308">
            <v>49582.25</v>
          </cell>
          <cell r="S308">
            <v>49582.25</v>
          </cell>
          <cell r="T308">
            <v>49582.25</v>
          </cell>
          <cell r="U308">
            <v>49582.25</v>
          </cell>
          <cell r="V308">
            <v>49582.25</v>
          </cell>
          <cell r="W308">
            <v>49582.25</v>
          </cell>
          <cell r="X308">
            <v>49582.25</v>
          </cell>
          <cell r="Y308">
            <v>49582.25</v>
          </cell>
          <cell r="Z308">
            <v>49582.25</v>
          </cell>
          <cell r="AA308">
            <v>49582.25</v>
          </cell>
          <cell r="AB308">
            <v>49582.25</v>
          </cell>
          <cell r="AC308">
            <v>49582.25</v>
          </cell>
          <cell r="AD308">
            <v>49582.25</v>
          </cell>
          <cell r="AE308">
            <v>49582.25</v>
          </cell>
          <cell r="AF308">
            <v>49582.25</v>
          </cell>
        </row>
        <row r="309">
          <cell r="A309" t="str">
            <v>wro00103gross</v>
          </cell>
          <cell r="B309">
            <v>5.4574999999999996</v>
          </cell>
          <cell r="C309">
            <v>428904</v>
          </cell>
          <cell r="D309">
            <v>0</v>
          </cell>
          <cell r="E309">
            <v>333864</v>
          </cell>
          <cell r="F309">
            <v>456480</v>
          </cell>
          <cell r="G309">
            <v>707156</v>
          </cell>
          <cell r="H309">
            <v>250676</v>
          </cell>
          <cell r="I309">
            <v>748520</v>
          </cell>
        </row>
        <row r="310">
          <cell r="A310" t="str">
            <v>wro00103net</v>
          </cell>
          <cell r="C310">
            <v>415582</v>
          </cell>
          <cell r="D310">
            <v>-13322</v>
          </cell>
          <cell r="E310">
            <v>320542</v>
          </cell>
          <cell r="F310">
            <v>443158</v>
          </cell>
          <cell r="G310">
            <v>693834</v>
          </cell>
          <cell r="H310">
            <v>243191</v>
          </cell>
          <cell r="I310">
            <v>741035</v>
          </cell>
        </row>
        <row r="311">
          <cell r="A311" t="str">
            <v>wro00103yield</v>
          </cell>
          <cell r="C311">
            <v>5.2488E-2</v>
          </cell>
          <cell r="D311">
            <v>-1.683E-3</v>
          </cell>
          <cell r="E311">
            <v>4.0485E-2</v>
          </cell>
          <cell r="F311">
            <v>5.5971E-2</v>
          </cell>
          <cell r="G311">
            <v>8.7632000000000002E-2</v>
          </cell>
          <cell r="H311">
            <v>3.0714999999999999E-2</v>
          </cell>
          <cell r="I311">
            <v>9.3593999999999997E-2</v>
          </cell>
        </row>
        <row r="312">
          <cell r="A312" t="str">
            <v>WRO00104</v>
          </cell>
          <cell r="B312" t="str">
            <v>Wroclaw Dist.Ctr. #4</v>
          </cell>
          <cell r="C312">
            <v>40359</v>
          </cell>
          <cell r="D312">
            <v>40452</v>
          </cell>
          <cell r="E312">
            <v>40575</v>
          </cell>
          <cell r="F312">
            <v>40603</v>
          </cell>
          <cell r="G312">
            <v>40634</v>
          </cell>
          <cell r="H312">
            <v>40726</v>
          </cell>
          <cell r="I312">
            <v>40909</v>
          </cell>
          <cell r="J312">
            <v>41001</v>
          </cell>
          <cell r="K312">
            <v>41183</v>
          </cell>
          <cell r="L312">
            <v>41456</v>
          </cell>
          <cell r="M312">
            <v>41548</v>
          </cell>
          <cell r="N312">
            <v>41821</v>
          </cell>
          <cell r="O312">
            <v>43070</v>
          </cell>
          <cell r="P312">
            <v>43252</v>
          </cell>
          <cell r="Q312">
            <v>49582.25</v>
          </cell>
          <cell r="R312">
            <v>49582.25</v>
          </cell>
          <cell r="S312">
            <v>49582.25</v>
          </cell>
          <cell r="T312">
            <v>49582.25</v>
          </cell>
          <cell r="U312">
            <v>49582.25</v>
          </cell>
          <cell r="V312">
            <v>49582.25</v>
          </cell>
          <cell r="W312">
            <v>49582.25</v>
          </cell>
          <cell r="X312">
            <v>49582.25</v>
          </cell>
          <cell r="Y312">
            <v>49582.25</v>
          </cell>
          <cell r="Z312">
            <v>49582.25</v>
          </cell>
          <cell r="AA312">
            <v>49582.25</v>
          </cell>
          <cell r="AB312">
            <v>49582.25</v>
          </cell>
          <cell r="AC312">
            <v>49582.25</v>
          </cell>
          <cell r="AD312">
            <v>49582.25</v>
          </cell>
          <cell r="AE312">
            <v>49582.25</v>
          </cell>
          <cell r="AF312">
            <v>49582.25</v>
          </cell>
        </row>
        <row r="313">
          <cell r="A313" t="str">
            <v>WRO00104gross</v>
          </cell>
          <cell r="B313">
            <v>9.5464000000000002</v>
          </cell>
          <cell r="C313">
            <v>1193448</v>
          </cell>
          <cell r="D313">
            <v>549252</v>
          </cell>
          <cell r="E313">
            <v>1051663</v>
          </cell>
          <cell r="F313">
            <v>1112383</v>
          </cell>
          <cell r="G313">
            <v>1073923</v>
          </cell>
          <cell r="H313">
            <v>997939</v>
          </cell>
          <cell r="I313">
            <v>1034659</v>
          </cell>
          <cell r="J313">
            <v>1107201</v>
          </cell>
          <cell r="K313">
            <v>936393</v>
          </cell>
          <cell r="L313">
            <v>1099205</v>
          </cell>
          <cell r="M313">
            <v>949781</v>
          </cell>
          <cell r="N313">
            <v>1140113</v>
          </cell>
          <cell r="O313">
            <v>876113</v>
          </cell>
          <cell r="P313">
            <v>1133887</v>
          </cell>
        </row>
        <row r="314">
          <cell r="A314" t="str">
            <v>WRO00104net</v>
          </cell>
          <cell r="C314">
            <v>1182109</v>
          </cell>
          <cell r="D314">
            <v>537913</v>
          </cell>
          <cell r="E314">
            <v>1040324</v>
          </cell>
          <cell r="F314">
            <v>1101044</v>
          </cell>
          <cell r="G314">
            <v>1062584</v>
          </cell>
          <cell r="H314">
            <v>986600</v>
          </cell>
          <cell r="I314">
            <v>1023320</v>
          </cell>
          <cell r="J314">
            <v>1095862</v>
          </cell>
          <cell r="K314">
            <v>925054</v>
          </cell>
          <cell r="L314">
            <v>1087866</v>
          </cell>
          <cell r="M314">
            <v>938442</v>
          </cell>
          <cell r="N314">
            <v>1128774</v>
          </cell>
          <cell r="O314">
            <v>864774</v>
          </cell>
          <cell r="P314">
            <v>1122548</v>
          </cell>
        </row>
        <row r="315">
          <cell r="A315" t="str">
            <v>WRO00104yield</v>
          </cell>
          <cell r="C315">
            <v>9.5465999999999995E-2</v>
          </cell>
          <cell r="D315">
            <v>4.3441E-2</v>
          </cell>
          <cell r="E315">
            <v>8.4015000000000006E-2</v>
          </cell>
          <cell r="F315">
            <v>8.8918999999999998E-2</v>
          </cell>
          <cell r="G315">
            <v>8.5813E-2</v>
          </cell>
          <cell r="H315">
            <v>7.9676999999999998E-2</v>
          </cell>
          <cell r="I315">
            <v>8.2641999999999993E-2</v>
          </cell>
          <cell r="J315">
            <v>8.8500999999999996E-2</v>
          </cell>
          <cell r="K315">
            <v>7.4705999999999995E-2</v>
          </cell>
          <cell r="L315">
            <v>8.7855000000000003E-2</v>
          </cell>
          <cell r="M315">
            <v>7.5787999999999994E-2</v>
          </cell>
          <cell r="N315">
            <v>9.1159000000000004E-2</v>
          </cell>
          <cell r="O315">
            <v>6.9837999999999997E-2</v>
          </cell>
          <cell r="P315">
            <v>9.0656E-2</v>
          </cell>
        </row>
        <row r="316">
          <cell r="A316" t="str">
            <v>WRO00105</v>
          </cell>
          <cell r="B316" t="str">
            <v>Wroclaw Dist.Ctr. #5</v>
          </cell>
          <cell r="C316">
            <v>40359</v>
          </cell>
          <cell r="D316">
            <v>40459</v>
          </cell>
          <cell r="E316">
            <v>40513</v>
          </cell>
          <cell r="F316">
            <v>40634</v>
          </cell>
          <cell r="G316">
            <v>40732</v>
          </cell>
          <cell r="H316">
            <v>40787</v>
          </cell>
          <cell r="I316">
            <v>40909</v>
          </cell>
          <cell r="J316">
            <v>43070</v>
          </cell>
          <cell r="K316">
            <v>43252</v>
          </cell>
          <cell r="L316">
            <v>49582.25</v>
          </cell>
          <cell r="M316">
            <v>49582.25</v>
          </cell>
          <cell r="N316">
            <v>49582.25</v>
          </cell>
          <cell r="O316">
            <v>49582.25</v>
          </cell>
          <cell r="P316">
            <v>49582.25</v>
          </cell>
          <cell r="Q316">
            <v>49582.25</v>
          </cell>
          <cell r="R316">
            <v>49582.25</v>
          </cell>
          <cell r="S316">
            <v>49582.25</v>
          </cell>
          <cell r="T316">
            <v>49582.25</v>
          </cell>
          <cell r="U316">
            <v>49582.25</v>
          </cell>
          <cell r="V316">
            <v>49582.25</v>
          </cell>
          <cell r="W316">
            <v>49582.25</v>
          </cell>
          <cell r="X316">
            <v>49582.25</v>
          </cell>
          <cell r="Y316">
            <v>49582.25</v>
          </cell>
          <cell r="Z316">
            <v>49582.25</v>
          </cell>
          <cell r="AA316">
            <v>49582.25</v>
          </cell>
          <cell r="AB316">
            <v>49582.25</v>
          </cell>
          <cell r="AC316">
            <v>49582.25</v>
          </cell>
          <cell r="AD316">
            <v>49582.25</v>
          </cell>
          <cell r="AE316">
            <v>49582.25</v>
          </cell>
          <cell r="AF316">
            <v>49582.25</v>
          </cell>
        </row>
        <row r="317">
          <cell r="A317" t="str">
            <v>WRO00105gross</v>
          </cell>
          <cell r="B317">
            <v>9.2529000000000003</v>
          </cell>
          <cell r="C317">
            <v>1450908</v>
          </cell>
          <cell r="D317">
            <v>1175820</v>
          </cell>
          <cell r="E317">
            <v>943848</v>
          </cell>
          <cell r="F317">
            <v>610296</v>
          </cell>
          <cell r="G317">
            <v>859776</v>
          </cell>
          <cell r="H317">
            <v>1077546</v>
          </cell>
          <cell r="I317">
            <v>1389650</v>
          </cell>
          <cell r="J317">
            <v>779354</v>
          </cell>
          <cell r="K317">
            <v>1396560</v>
          </cell>
        </row>
        <row r="318">
          <cell r="A318" t="str">
            <v>WRO00105net</v>
          </cell>
          <cell r="C318">
            <v>1436942</v>
          </cell>
          <cell r="D318">
            <v>1161854</v>
          </cell>
          <cell r="E318">
            <v>929882</v>
          </cell>
          <cell r="F318">
            <v>596330</v>
          </cell>
          <cell r="G318">
            <v>845810</v>
          </cell>
          <cell r="H318">
            <v>1063580</v>
          </cell>
          <cell r="I318">
            <v>1375684</v>
          </cell>
          <cell r="J318">
            <v>765388</v>
          </cell>
          <cell r="K318">
            <v>1382594</v>
          </cell>
        </row>
        <row r="319">
          <cell r="A319" t="str">
            <v>WRO00105yield</v>
          </cell>
          <cell r="C319">
            <v>9.3754000000000004E-2</v>
          </cell>
          <cell r="D319">
            <v>7.5805999999999998E-2</v>
          </cell>
          <cell r="E319">
            <v>6.0671000000000003E-2</v>
          </cell>
          <cell r="F319">
            <v>3.8907999999999998E-2</v>
          </cell>
          <cell r="G319">
            <v>5.5184999999999998E-2</v>
          </cell>
          <cell r="H319">
            <v>6.9393999999999997E-2</v>
          </cell>
          <cell r="I319">
            <v>8.9757000000000003E-2</v>
          </cell>
          <cell r="J319">
            <v>4.9938000000000003E-2</v>
          </cell>
          <cell r="K319">
            <v>9.0207999999999997E-2</v>
          </cell>
        </row>
        <row r="320">
          <cell r="A320" t="str">
            <v>wro00106</v>
          </cell>
          <cell r="B320" t="str">
            <v>Wroclaw Dist.Ctr. #6</v>
          </cell>
          <cell r="C320">
            <v>40359</v>
          </cell>
          <cell r="D320">
            <v>40878</v>
          </cell>
          <cell r="E320">
            <v>40969</v>
          </cell>
          <cell r="F320">
            <v>41091</v>
          </cell>
          <cell r="G320">
            <v>49582.25</v>
          </cell>
          <cell r="H320">
            <v>49582.25</v>
          </cell>
          <cell r="I320">
            <v>49582.25</v>
          </cell>
          <cell r="J320">
            <v>49582.25</v>
          </cell>
          <cell r="K320">
            <v>49582.25</v>
          </cell>
          <cell r="L320">
            <v>49582.25</v>
          </cell>
          <cell r="M320">
            <v>49582.25</v>
          </cell>
          <cell r="N320">
            <v>49582.25</v>
          </cell>
          <cell r="O320">
            <v>49582.25</v>
          </cell>
          <cell r="P320">
            <v>49582.25</v>
          </cell>
          <cell r="Q320">
            <v>49582.25</v>
          </cell>
          <cell r="R320">
            <v>49582.25</v>
          </cell>
          <cell r="S320">
            <v>49582.25</v>
          </cell>
          <cell r="T320">
            <v>49582.25</v>
          </cell>
          <cell r="U320">
            <v>49582.25</v>
          </cell>
          <cell r="V320">
            <v>49582.25</v>
          </cell>
          <cell r="W320">
            <v>49582.25</v>
          </cell>
          <cell r="X320">
            <v>49582.25</v>
          </cell>
          <cell r="Y320">
            <v>49582.25</v>
          </cell>
          <cell r="Z320">
            <v>49582.25</v>
          </cell>
          <cell r="AA320">
            <v>49582.25</v>
          </cell>
          <cell r="AB320">
            <v>49582.25</v>
          </cell>
          <cell r="AC320">
            <v>49582.25</v>
          </cell>
          <cell r="AD320">
            <v>49582.25</v>
          </cell>
          <cell r="AE320">
            <v>49582.25</v>
          </cell>
          <cell r="AF320">
            <v>49582.25</v>
          </cell>
        </row>
        <row r="321">
          <cell r="A321" t="str">
            <v>wro00106gross</v>
          </cell>
          <cell r="B321">
            <v>9.2406000000000006</v>
          </cell>
          <cell r="C321">
            <v>814536</v>
          </cell>
          <cell r="D321">
            <v>811440</v>
          </cell>
          <cell r="E321">
            <v>0</v>
          </cell>
          <cell r="F321">
            <v>787109</v>
          </cell>
        </row>
        <row r="322">
          <cell r="A322" t="str">
            <v>wro00106net</v>
          </cell>
          <cell r="C322">
            <v>806665</v>
          </cell>
          <cell r="D322">
            <v>803569</v>
          </cell>
          <cell r="E322">
            <v>-7871</v>
          </cell>
          <cell r="F322">
            <v>779238</v>
          </cell>
        </row>
        <row r="323">
          <cell r="A323" t="str">
            <v>wro00106yield</v>
          </cell>
          <cell r="C323">
            <v>9.2411999999999994E-2</v>
          </cell>
          <cell r="D323">
            <v>9.2058000000000001E-2</v>
          </cell>
          <cell r="E323">
            <v>-9.0200000000000002E-4</v>
          </cell>
          <cell r="F323">
            <v>8.9270000000000002E-2</v>
          </cell>
        </row>
        <row r="324">
          <cell r="A324" t="str">
            <v>wro00107</v>
          </cell>
          <cell r="B324" t="str">
            <v>Wroclaw Dist.Ctr. #7</v>
          </cell>
          <cell r="C324">
            <v>40359</v>
          </cell>
          <cell r="D324">
            <v>40424</v>
          </cell>
          <cell r="E324">
            <v>40513</v>
          </cell>
          <cell r="F324">
            <v>40632</v>
          </cell>
          <cell r="G324">
            <v>40697</v>
          </cell>
          <cell r="H324">
            <v>40724</v>
          </cell>
          <cell r="I324">
            <v>40846</v>
          </cell>
          <cell r="J324">
            <v>41000</v>
          </cell>
          <cell r="K324">
            <v>41275</v>
          </cell>
          <cell r="L324">
            <v>41456</v>
          </cell>
          <cell r="M324">
            <v>41640</v>
          </cell>
          <cell r="N324">
            <v>41730</v>
          </cell>
          <cell r="O324">
            <v>41913</v>
          </cell>
          <cell r="P324">
            <v>49582.25</v>
          </cell>
          <cell r="Q324">
            <v>49582.25</v>
          </cell>
          <cell r="R324">
            <v>49582.25</v>
          </cell>
          <cell r="S324">
            <v>49582.25</v>
          </cell>
          <cell r="T324">
            <v>49582.25</v>
          </cell>
          <cell r="U324">
            <v>49582.25</v>
          </cell>
          <cell r="V324">
            <v>49582.25</v>
          </cell>
          <cell r="W324">
            <v>49582.25</v>
          </cell>
          <cell r="X324">
            <v>49582.25</v>
          </cell>
          <cell r="Y324">
            <v>49582.25</v>
          </cell>
          <cell r="Z324">
            <v>49582.25</v>
          </cell>
          <cell r="AA324">
            <v>49582.25</v>
          </cell>
          <cell r="AB324">
            <v>49582.25</v>
          </cell>
          <cell r="AC324">
            <v>49582.25</v>
          </cell>
          <cell r="AD324">
            <v>49582.25</v>
          </cell>
          <cell r="AE324">
            <v>49582.25</v>
          </cell>
          <cell r="AF324">
            <v>49582.25</v>
          </cell>
        </row>
        <row r="325">
          <cell r="A325" t="str">
            <v>wro00107gross</v>
          </cell>
          <cell r="B325">
            <v>4.2769000000000004</v>
          </cell>
          <cell r="C325">
            <v>501768</v>
          </cell>
          <cell r="D325">
            <v>388776</v>
          </cell>
          <cell r="E325">
            <v>494040</v>
          </cell>
          <cell r="F325">
            <v>694082</v>
          </cell>
          <cell r="G325">
            <v>809546</v>
          </cell>
          <cell r="H325">
            <v>798566</v>
          </cell>
          <cell r="I325">
            <v>811214</v>
          </cell>
          <cell r="J325">
            <v>638126</v>
          </cell>
          <cell r="K325">
            <v>801122</v>
          </cell>
          <cell r="L325">
            <v>695858</v>
          </cell>
          <cell r="M325">
            <v>491150</v>
          </cell>
          <cell r="N325">
            <v>610408</v>
          </cell>
          <cell r="O325">
            <v>835155</v>
          </cell>
        </row>
        <row r="326">
          <cell r="A326" t="str">
            <v>wro00107net</v>
          </cell>
          <cell r="C326">
            <v>488825</v>
          </cell>
          <cell r="D326">
            <v>375833</v>
          </cell>
          <cell r="E326">
            <v>481097</v>
          </cell>
          <cell r="F326">
            <v>681139</v>
          </cell>
          <cell r="G326">
            <v>796603</v>
          </cell>
          <cell r="H326">
            <v>785623</v>
          </cell>
          <cell r="I326">
            <v>798271</v>
          </cell>
          <cell r="J326">
            <v>625183</v>
          </cell>
          <cell r="K326">
            <v>788179</v>
          </cell>
          <cell r="L326">
            <v>682915</v>
          </cell>
          <cell r="M326">
            <v>478207</v>
          </cell>
          <cell r="N326">
            <v>597465</v>
          </cell>
          <cell r="O326">
            <v>822212</v>
          </cell>
        </row>
        <row r="327">
          <cell r="A327" t="str">
            <v>wro00107yield</v>
          </cell>
          <cell r="C327">
            <v>5.6660000000000002E-2</v>
          </cell>
          <cell r="D327">
            <v>4.3562999999999998E-2</v>
          </cell>
          <cell r="E327">
            <v>5.5765000000000002E-2</v>
          </cell>
          <cell r="F327">
            <v>7.8951999999999994E-2</v>
          </cell>
          <cell r="G327">
            <v>9.2335E-2</v>
          </cell>
          <cell r="H327">
            <v>9.1063000000000005E-2</v>
          </cell>
          <cell r="I327">
            <v>9.2529E-2</v>
          </cell>
          <cell r="J327">
            <v>7.2466000000000003E-2</v>
          </cell>
          <cell r="K327">
            <v>9.1358999999999996E-2</v>
          </cell>
          <cell r="L327">
            <v>7.9158000000000006E-2</v>
          </cell>
          <cell r="M327">
            <v>5.543E-2</v>
          </cell>
          <cell r="N327">
            <v>6.9252999999999995E-2</v>
          </cell>
          <cell r="O327">
            <v>9.5304E-2</v>
          </cell>
        </row>
        <row r="328">
          <cell r="A328" t="str">
            <v>WRO00107a</v>
          </cell>
          <cell r="B328" t="str">
            <v>Wroclaw Dist.Ctr. #7</v>
          </cell>
          <cell r="C328">
            <v>40359</v>
          </cell>
          <cell r="D328">
            <v>40664</v>
          </cell>
          <cell r="E328">
            <v>41000</v>
          </cell>
          <cell r="F328">
            <v>49582.25</v>
          </cell>
          <cell r="G328">
            <v>49582.25</v>
          </cell>
          <cell r="H328">
            <v>49582.25</v>
          </cell>
          <cell r="I328">
            <v>49582.25</v>
          </cell>
          <cell r="J328">
            <v>49582.25</v>
          </cell>
          <cell r="K328">
            <v>49582.25</v>
          </cell>
          <cell r="L328">
            <v>49582.25</v>
          </cell>
          <cell r="M328">
            <v>49582.25</v>
          </cell>
          <cell r="N328">
            <v>49582.25</v>
          </cell>
          <cell r="O328">
            <v>49582.25</v>
          </cell>
          <cell r="P328">
            <v>49582.25</v>
          </cell>
          <cell r="Q328">
            <v>49582.25</v>
          </cell>
          <cell r="R328">
            <v>49582.25</v>
          </cell>
          <cell r="S328">
            <v>49582.25</v>
          </cell>
          <cell r="T328">
            <v>49582.25</v>
          </cell>
          <cell r="U328">
            <v>49582.25</v>
          </cell>
          <cell r="V328">
            <v>49582.25</v>
          </cell>
          <cell r="W328">
            <v>49582.25</v>
          </cell>
          <cell r="X328">
            <v>49582.25</v>
          </cell>
          <cell r="Y328">
            <v>49582.25</v>
          </cell>
          <cell r="Z328">
            <v>49582.25</v>
          </cell>
          <cell r="AA328">
            <v>49582.25</v>
          </cell>
          <cell r="AB328">
            <v>49582.25</v>
          </cell>
          <cell r="AC328">
            <v>49582.25</v>
          </cell>
          <cell r="AD328">
            <v>49582.25</v>
          </cell>
          <cell r="AE328">
            <v>49582.25</v>
          </cell>
          <cell r="AF328">
            <v>49582.25</v>
          </cell>
        </row>
        <row r="329">
          <cell r="A329" t="str">
            <v>WRO00107agross</v>
          </cell>
          <cell r="B329">
            <v>75.930999999999997</v>
          </cell>
          <cell r="C329">
            <v>80928</v>
          </cell>
          <cell r="D329">
            <v>78156</v>
          </cell>
          <cell r="E329">
            <v>0</v>
          </cell>
        </row>
        <row r="330">
          <cell r="A330" t="str">
            <v>WRO00107anet</v>
          </cell>
          <cell r="C330">
            <v>80928</v>
          </cell>
          <cell r="D330">
            <v>78156</v>
          </cell>
          <cell r="E330">
            <v>0</v>
          </cell>
        </row>
        <row r="331">
          <cell r="A331" t="str">
            <v>WRO00107ayield</v>
          </cell>
          <cell r="C331">
            <v>0.794736</v>
          </cell>
          <cell r="D331">
            <v>0.76751400000000003</v>
          </cell>
          <cell r="E331">
            <v>0</v>
          </cell>
        </row>
        <row r="332">
          <cell r="A332" t="str">
            <v>wro00201</v>
          </cell>
          <cell r="B332" t="str">
            <v>Wroclaw II Dist.Ctr. #1</v>
          </cell>
          <cell r="C332">
            <v>40359</v>
          </cell>
          <cell r="D332">
            <v>40633</v>
          </cell>
          <cell r="E332">
            <v>43771</v>
          </cell>
          <cell r="F332">
            <v>43892</v>
          </cell>
          <cell r="G332">
            <v>44286</v>
          </cell>
          <cell r="H332">
            <v>49582.25</v>
          </cell>
          <cell r="I332">
            <v>49582.25</v>
          </cell>
          <cell r="J332">
            <v>49582.25</v>
          </cell>
          <cell r="K332">
            <v>49582.25</v>
          </cell>
          <cell r="L332">
            <v>49582.25</v>
          </cell>
          <cell r="M332">
            <v>49582.25</v>
          </cell>
          <cell r="N332">
            <v>49582.25</v>
          </cell>
          <cell r="O332">
            <v>49582.25</v>
          </cell>
          <cell r="P332">
            <v>49582.25</v>
          </cell>
          <cell r="Q332">
            <v>49582.25</v>
          </cell>
          <cell r="R332">
            <v>49582.25</v>
          </cell>
          <cell r="S332">
            <v>49582.25</v>
          </cell>
          <cell r="T332">
            <v>49582.25</v>
          </cell>
          <cell r="U332">
            <v>49582.25</v>
          </cell>
          <cell r="V332">
            <v>49582.25</v>
          </cell>
          <cell r="W332">
            <v>49582.25</v>
          </cell>
          <cell r="X332">
            <v>49582.25</v>
          </cell>
          <cell r="Y332">
            <v>49582.25</v>
          </cell>
          <cell r="Z332">
            <v>49582.25</v>
          </cell>
          <cell r="AA332">
            <v>49582.25</v>
          </cell>
          <cell r="AB332">
            <v>49582.25</v>
          </cell>
          <cell r="AC332">
            <v>49582.25</v>
          </cell>
          <cell r="AD332">
            <v>49582.25</v>
          </cell>
          <cell r="AE332">
            <v>49582.25</v>
          </cell>
          <cell r="AF332">
            <v>49582.25</v>
          </cell>
        </row>
        <row r="333">
          <cell r="A333" t="str">
            <v>wro00201gross</v>
          </cell>
          <cell r="B333">
            <v>8.898200000000001</v>
          </cell>
          <cell r="C333">
            <v>1050576</v>
          </cell>
          <cell r="D333">
            <v>1050576</v>
          </cell>
          <cell r="E333">
            <v>0</v>
          </cell>
          <cell r="F333">
            <v>992126</v>
          </cell>
          <cell r="G333">
            <v>992126</v>
          </cell>
        </row>
        <row r="334">
          <cell r="A334" t="str">
            <v>wro00201net</v>
          </cell>
          <cell r="C334">
            <v>1040070</v>
          </cell>
          <cell r="D334">
            <v>940070</v>
          </cell>
          <cell r="E334">
            <v>-100000</v>
          </cell>
          <cell r="F334">
            <v>882205</v>
          </cell>
          <cell r="G334">
            <v>982205</v>
          </cell>
        </row>
        <row r="335">
          <cell r="A335" t="str">
            <v>wro00201yield</v>
          </cell>
          <cell r="C335">
            <v>9.1581999999999997E-2</v>
          </cell>
          <cell r="D335">
            <v>8.2777000000000003E-2</v>
          </cell>
          <cell r="E335">
            <v>-8.8050000000000003E-3</v>
          </cell>
          <cell r="F335">
            <v>7.7682000000000001E-2</v>
          </cell>
          <cell r="G335">
            <v>8.6486999999999994E-2</v>
          </cell>
        </row>
        <row r="336">
          <cell r="A336" t="str">
            <v>wro00202</v>
          </cell>
          <cell r="B336" t="str">
            <v>Wroclaw II Dist.Ctr. #2</v>
          </cell>
          <cell r="C336">
            <v>40359</v>
          </cell>
          <cell r="D336">
            <v>43771</v>
          </cell>
          <cell r="E336">
            <v>43892</v>
          </cell>
          <cell r="F336">
            <v>43921</v>
          </cell>
          <cell r="G336">
            <v>49582.25</v>
          </cell>
          <cell r="H336">
            <v>49582.25</v>
          </cell>
          <cell r="I336">
            <v>49582.25</v>
          </cell>
          <cell r="J336">
            <v>49582.25</v>
          </cell>
          <cell r="K336">
            <v>49582.25</v>
          </cell>
          <cell r="L336">
            <v>49582.25</v>
          </cell>
          <cell r="M336">
            <v>49582.25</v>
          </cell>
          <cell r="N336">
            <v>49582.25</v>
          </cell>
          <cell r="O336">
            <v>49582.25</v>
          </cell>
          <cell r="P336">
            <v>49582.25</v>
          </cell>
          <cell r="Q336">
            <v>49582.25</v>
          </cell>
          <cell r="R336">
            <v>49582.25</v>
          </cell>
          <cell r="S336">
            <v>49582.25</v>
          </cell>
          <cell r="T336">
            <v>49582.25</v>
          </cell>
          <cell r="U336">
            <v>49582.25</v>
          </cell>
          <cell r="V336">
            <v>49582.25</v>
          </cell>
          <cell r="W336">
            <v>49582.25</v>
          </cell>
          <cell r="X336">
            <v>49582.25</v>
          </cell>
          <cell r="Y336">
            <v>49582.25</v>
          </cell>
          <cell r="Z336">
            <v>49582.25</v>
          </cell>
          <cell r="AA336">
            <v>49582.25</v>
          </cell>
          <cell r="AB336">
            <v>49582.25</v>
          </cell>
          <cell r="AC336">
            <v>49582.25</v>
          </cell>
          <cell r="AD336">
            <v>49582.25</v>
          </cell>
          <cell r="AE336">
            <v>49582.25</v>
          </cell>
          <cell r="AF336">
            <v>49582.25</v>
          </cell>
        </row>
        <row r="337">
          <cell r="A337" t="str">
            <v>wro00202gross</v>
          </cell>
          <cell r="B337">
            <v>7.6691000000000003</v>
          </cell>
          <cell r="C337">
            <v>758160</v>
          </cell>
          <cell r="D337">
            <v>0</v>
          </cell>
          <cell r="E337">
            <v>856825</v>
          </cell>
          <cell r="F337">
            <v>856825</v>
          </cell>
        </row>
        <row r="338">
          <cell r="A338" t="str">
            <v>wro00202net</v>
          </cell>
          <cell r="C338">
            <v>650578</v>
          </cell>
          <cell r="D338">
            <v>-100000</v>
          </cell>
          <cell r="E338">
            <v>748257</v>
          </cell>
          <cell r="F338">
            <v>848257</v>
          </cell>
        </row>
        <row r="339">
          <cell r="A339" t="str">
            <v>wro00202yield</v>
          </cell>
          <cell r="C339">
            <v>7.4525999999999995E-2</v>
          </cell>
          <cell r="D339">
            <v>-1.1455E-2</v>
          </cell>
          <cell r="E339">
            <v>8.5715E-2</v>
          </cell>
          <cell r="F339">
            <v>9.7170999999999993E-2</v>
          </cell>
        </row>
        <row r="345">
          <cell r="A345" t="str">
            <v>slo00201</v>
          </cell>
          <cell r="B345" t="str">
            <v>Nove Mesto Dist.Ctr. #1 &amp; #2</v>
          </cell>
          <cell r="C345">
            <v>40359</v>
          </cell>
          <cell r="D345">
            <v>40483</v>
          </cell>
          <cell r="E345">
            <v>40513</v>
          </cell>
          <cell r="F345">
            <v>40848</v>
          </cell>
          <cell r="G345">
            <v>40878</v>
          </cell>
          <cell r="H345">
            <v>41214</v>
          </cell>
          <cell r="I345">
            <v>41244</v>
          </cell>
          <cell r="J345">
            <v>41579</v>
          </cell>
          <cell r="K345">
            <v>41589</v>
          </cell>
          <cell r="L345">
            <v>41609</v>
          </cell>
          <cell r="M345">
            <v>41801</v>
          </cell>
          <cell r="N345">
            <v>41944</v>
          </cell>
          <cell r="O345">
            <v>41974</v>
          </cell>
          <cell r="P345">
            <v>42309</v>
          </cell>
          <cell r="Q345">
            <v>42339</v>
          </cell>
          <cell r="R345">
            <v>42675</v>
          </cell>
          <cell r="S345">
            <v>42705</v>
          </cell>
          <cell r="T345">
            <v>43040</v>
          </cell>
          <cell r="U345">
            <v>43070</v>
          </cell>
          <cell r="V345">
            <v>43435</v>
          </cell>
          <cell r="W345">
            <v>43647</v>
          </cell>
          <cell r="X345">
            <v>49582.25</v>
          </cell>
          <cell r="Y345">
            <v>49582.25</v>
          </cell>
          <cell r="Z345">
            <v>49582.25</v>
          </cell>
          <cell r="AA345">
            <v>49582.25</v>
          </cell>
          <cell r="AB345">
            <v>49582.25</v>
          </cell>
          <cell r="AC345">
            <v>49582.25</v>
          </cell>
          <cell r="AD345">
            <v>49582.25</v>
          </cell>
          <cell r="AE345">
            <v>49582.25</v>
          </cell>
          <cell r="AF345">
            <v>49582.25</v>
          </cell>
        </row>
        <row r="346">
          <cell r="A346" t="str">
            <v>slo00201gross</v>
          </cell>
          <cell r="B346">
            <v>8.9135000000000009</v>
          </cell>
          <cell r="C346">
            <v>1106250</v>
          </cell>
          <cell r="D346">
            <v>207035</v>
          </cell>
          <cell r="E346">
            <v>1106250</v>
          </cell>
          <cell r="F346">
            <v>207035</v>
          </cell>
          <cell r="G346">
            <v>1106250</v>
          </cell>
          <cell r="H346">
            <v>207035</v>
          </cell>
          <cell r="I346">
            <v>1106250</v>
          </cell>
          <cell r="J346">
            <v>207035</v>
          </cell>
          <cell r="K346">
            <v>0</v>
          </cell>
          <cell r="L346">
            <v>899215</v>
          </cell>
          <cell r="M346">
            <v>1102711</v>
          </cell>
          <cell r="N346">
            <v>203496</v>
          </cell>
          <cell r="O346">
            <v>1102711</v>
          </cell>
          <cell r="P346">
            <v>203496</v>
          </cell>
          <cell r="Q346">
            <v>1102711</v>
          </cell>
          <cell r="R346">
            <v>203496</v>
          </cell>
          <cell r="S346">
            <v>1102711</v>
          </cell>
          <cell r="T346">
            <v>203496</v>
          </cell>
          <cell r="U346">
            <v>1102711</v>
          </cell>
          <cell r="V346">
            <v>203496</v>
          </cell>
          <cell r="W346">
            <v>1151160</v>
          </cell>
        </row>
        <row r="347">
          <cell r="A347" t="str">
            <v>slo00201net</v>
          </cell>
          <cell r="C347">
            <v>1094738</v>
          </cell>
          <cell r="D347">
            <v>195523</v>
          </cell>
          <cell r="E347">
            <v>1094738</v>
          </cell>
          <cell r="F347">
            <v>195523</v>
          </cell>
          <cell r="G347">
            <v>1094738</v>
          </cell>
          <cell r="H347">
            <v>195523</v>
          </cell>
          <cell r="I347">
            <v>1094738</v>
          </cell>
          <cell r="J347">
            <v>195523</v>
          </cell>
          <cell r="K347">
            <v>-11512</v>
          </cell>
          <cell r="L347">
            <v>887703</v>
          </cell>
          <cell r="M347">
            <v>1091199</v>
          </cell>
          <cell r="N347">
            <v>191984</v>
          </cell>
          <cell r="O347">
            <v>1091199</v>
          </cell>
          <cell r="P347">
            <v>191984</v>
          </cell>
          <cell r="Q347">
            <v>1091199</v>
          </cell>
          <cell r="R347">
            <v>191984</v>
          </cell>
          <cell r="S347">
            <v>1091199</v>
          </cell>
          <cell r="T347">
            <v>191984</v>
          </cell>
          <cell r="U347">
            <v>1091199</v>
          </cell>
          <cell r="V347">
            <v>191984</v>
          </cell>
          <cell r="W347">
            <v>1139648</v>
          </cell>
        </row>
        <row r="348">
          <cell r="A348" t="str">
            <v>slo00201yield</v>
          </cell>
          <cell r="C348">
            <v>8.9880000000000002E-2</v>
          </cell>
          <cell r="D348">
            <v>1.6053000000000001E-2</v>
          </cell>
          <cell r="E348">
            <v>8.9880000000000002E-2</v>
          </cell>
          <cell r="F348">
            <v>1.6053000000000001E-2</v>
          </cell>
          <cell r="G348">
            <v>8.9880000000000002E-2</v>
          </cell>
          <cell r="H348">
            <v>1.6053000000000001E-2</v>
          </cell>
          <cell r="I348">
            <v>8.9880000000000002E-2</v>
          </cell>
          <cell r="J348">
            <v>1.6053000000000001E-2</v>
          </cell>
          <cell r="K348">
            <v>-9.4499999999999998E-4</v>
          </cell>
          <cell r="L348">
            <v>7.2882000000000002E-2</v>
          </cell>
          <cell r="M348">
            <v>8.9589000000000002E-2</v>
          </cell>
          <cell r="N348">
            <v>1.5762000000000002E-2</v>
          </cell>
          <cell r="O348">
            <v>8.9589000000000002E-2</v>
          </cell>
          <cell r="P348">
            <v>1.5762000000000002E-2</v>
          </cell>
          <cell r="Q348">
            <v>8.9589000000000002E-2</v>
          </cell>
          <cell r="R348">
            <v>1.5762000000000002E-2</v>
          </cell>
          <cell r="S348">
            <v>8.9589000000000002E-2</v>
          </cell>
          <cell r="T348">
            <v>1.5762000000000002E-2</v>
          </cell>
          <cell r="U348">
            <v>8.9589000000000002E-2</v>
          </cell>
          <cell r="V348">
            <v>1.5762000000000002E-2</v>
          </cell>
          <cell r="W348">
            <v>9.3566999999999997E-2</v>
          </cell>
        </row>
        <row r="349">
          <cell r="A349" t="str">
            <v>slo00201c</v>
          </cell>
          <cell r="B349" t="str">
            <v>Nove Mesto Dist.Ctr. #1 &amp; #2</v>
          </cell>
        </row>
        <row r="350">
          <cell r="A350" t="str">
            <v>slo00201cgross</v>
          </cell>
          <cell r="B350">
            <v>0</v>
          </cell>
        </row>
        <row r="351">
          <cell r="A351" t="str">
            <v>slo00201cnet</v>
          </cell>
        </row>
        <row r="352">
          <cell r="A352" t="str">
            <v>slo00201cyield</v>
          </cell>
        </row>
        <row r="353">
          <cell r="A353" t="str">
            <v>sk000500</v>
          </cell>
          <cell r="B353" t="str">
            <v>Nove Mesto Dist.Ctr. #5</v>
          </cell>
          <cell r="C353">
            <v>40359</v>
          </cell>
          <cell r="D353">
            <v>41640</v>
          </cell>
          <cell r="E353">
            <v>41852</v>
          </cell>
          <cell r="F353">
            <v>49582.25</v>
          </cell>
          <cell r="G353">
            <v>49582.25</v>
          </cell>
          <cell r="H353">
            <v>49582.25</v>
          </cell>
          <cell r="I353">
            <v>49582.25</v>
          </cell>
          <cell r="J353">
            <v>49582.25</v>
          </cell>
          <cell r="K353">
            <v>49582.25</v>
          </cell>
          <cell r="L353">
            <v>49582.25</v>
          </cell>
          <cell r="M353">
            <v>49582.25</v>
          </cell>
          <cell r="N353">
            <v>49582.25</v>
          </cell>
          <cell r="O353">
            <v>49582.25</v>
          </cell>
          <cell r="P353">
            <v>49582.25</v>
          </cell>
          <cell r="Q353">
            <v>49582.25</v>
          </cell>
          <cell r="R353">
            <v>49582.25</v>
          </cell>
          <cell r="S353">
            <v>49582.25</v>
          </cell>
          <cell r="T353">
            <v>49582.25</v>
          </cell>
          <cell r="U353">
            <v>49582.25</v>
          </cell>
          <cell r="V353">
            <v>49582.25</v>
          </cell>
          <cell r="W353">
            <v>49582.25</v>
          </cell>
          <cell r="X353">
            <v>49582.25</v>
          </cell>
          <cell r="Y353">
            <v>49582.25</v>
          </cell>
          <cell r="Z353">
            <v>49582.25</v>
          </cell>
          <cell r="AA353">
            <v>49582.25</v>
          </cell>
          <cell r="AB353">
            <v>49582.25</v>
          </cell>
          <cell r="AC353">
            <v>49582.25</v>
          </cell>
          <cell r="AD353">
            <v>49582.25</v>
          </cell>
          <cell r="AE353">
            <v>49582.25</v>
          </cell>
          <cell r="AF353">
            <v>49582.25</v>
          </cell>
        </row>
        <row r="354">
          <cell r="A354" t="str">
            <v>sk000500gross</v>
          </cell>
          <cell r="B354">
            <v>8.8769000000000009</v>
          </cell>
          <cell r="C354">
            <v>464509</v>
          </cell>
          <cell r="D354">
            <v>0</v>
          </cell>
          <cell r="E354">
            <v>496431</v>
          </cell>
        </row>
        <row r="355">
          <cell r="A355" t="str">
            <v>sk000500net</v>
          </cell>
          <cell r="C355">
            <v>459545</v>
          </cell>
          <cell r="D355">
            <v>-4964</v>
          </cell>
          <cell r="E355">
            <v>491467</v>
          </cell>
        </row>
        <row r="356">
          <cell r="A356" t="str">
            <v>sk000500yield</v>
          </cell>
          <cell r="C356">
            <v>8.8770000000000002E-2</v>
          </cell>
          <cell r="D356">
            <v>-9.59E-4</v>
          </cell>
          <cell r="E356">
            <v>9.4936000000000006E-2</v>
          </cell>
        </row>
        <row r="362">
          <cell r="A362" t="str">
            <v>tar00101</v>
          </cell>
          <cell r="B362" t="str">
            <v>Tarancon Dist.Ctr. #1</v>
          </cell>
          <cell r="C362">
            <v>40359</v>
          </cell>
          <cell r="D362">
            <v>41490</v>
          </cell>
          <cell r="E362">
            <v>41674</v>
          </cell>
          <cell r="F362">
            <v>49582.25</v>
          </cell>
          <cell r="G362">
            <v>49582.25</v>
          </cell>
          <cell r="H362">
            <v>49582.25</v>
          </cell>
          <cell r="I362">
            <v>49582.25</v>
          </cell>
          <cell r="J362">
            <v>49582.25</v>
          </cell>
          <cell r="K362">
            <v>49582.25</v>
          </cell>
          <cell r="L362">
            <v>49582.25</v>
          </cell>
          <cell r="M362">
            <v>49582.25</v>
          </cell>
          <cell r="N362">
            <v>49582.25</v>
          </cell>
          <cell r="O362">
            <v>49582.25</v>
          </cell>
          <cell r="P362">
            <v>49582.25</v>
          </cell>
          <cell r="Q362">
            <v>49582.25</v>
          </cell>
          <cell r="R362">
            <v>49582.25</v>
          </cell>
          <cell r="S362">
            <v>49582.25</v>
          </cell>
          <cell r="T362">
            <v>49582.25</v>
          </cell>
          <cell r="U362">
            <v>49582.25</v>
          </cell>
          <cell r="V362">
            <v>49582.25</v>
          </cell>
          <cell r="W362">
            <v>49582.25</v>
          </cell>
          <cell r="X362">
            <v>49582.25</v>
          </cell>
          <cell r="Y362">
            <v>49582.25</v>
          </cell>
          <cell r="Z362">
            <v>49582.25</v>
          </cell>
          <cell r="AA362">
            <v>49582.25</v>
          </cell>
          <cell r="AB362">
            <v>49582.25</v>
          </cell>
          <cell r="AC362">
            <v>49582.25</v>
          </cell>
          <cell r="AD362">
            <v>49582.25</v>
          </cell>
          <cell r="AE362">
            <v>49582.25</v>
          </cell>
          <cell r="AF362">
            <v>49582.25</v>
          </cell>
        </row>
        <row r="363">
          <cell r="A363" t="str">
            <v>tar00101gross</v>
          </cell>
          <cell r="B363">
            <v>10.8262</v>
          </cell>
          <cell r="C363">
            <v>2162130</v>
          </cell>
          <cell r="D363">
            <v>0</v>
          </cell>
          <cell r="E363">
            <v>1430000</v>
          </cell>
        </row>
        <row r="364">
          <cell r="A364" t="str">
            <v>tar00101net</v>
          </cell>
          <cell r="C364">
            <v>2147830</v>
          </cell>
          <cell r="D364">
            <v>-14300</v>
          </cell>
          <cell r="E364">
            <v>1415700</v>
          </cell>
        </row>
        <row r="365">
          <cell r="A365" t="str">
            <v>tar00101yield</v>
          </cell>
          <cell r="C365">
            <v>0.11138199999999999</v>
          </cell>
          <cell r="D365">
            <v>-7.4200000000000004E-4</v>
          </cell>
          <cell r="E365">
            <v>7.3415999999999995E-2</v>
          </cell>
        </row>
        <row r="366">
          <cell r="A366" t="str">
            <v>zar00101</v>
          </cell>
          <cell r="B366" t="str">
            <v>Zaragoza Dist.Ctr. #1</v>
          </cell>
          <cell r="C366">
            <v>40359</v>
          </cell>
          <cell r="D366">
            <v>43160</v>
          </cell>
          <cell r="E366">
            <v>43344</v>
          </cell>
          <cell r="F366">
            <v>49582.25</v>
          </cell>
          <cell r="G366">
            <v>49582.25</v>
          </cell>
          <cell r="H366">
            <v>49582.25</v>
          </cell>
          <cell r="I366">
            <v>49582.25</v>
          </cell>
          <cell r="J366">
            <v>49582.25</v>
          </cell>
          <cell r="K366">
            <v>49582.25</v>
          </cell>
          <cell r="L366">
            <v>49582.25</v>
          </cell>
          <cell r="M366">
            <v>49582.25</v>
          </cell>
          <cell r="N366">
            <v>49582.25</v>
          </cell>
          <cell r="O366">
            <v>49582.25</v>
          </cell>
          <cell r="P366">
            <v>49582.25</v>
          </cell>
          <cell r="Q366">
            <v>49582.25</v>
          </cell>
          <cell r="R366">
            <v>49582.25</v>
          </cell>
          <cell r="S366">
            <v>49582.25</v>
          </cell>
          <cell r="T366">
            <v>49582.25</v>
          </cell>
          <cell r="U366">
            <v>49582.25</v>
          </cell>
          <cell r="V366">
            <v>49582.25</v>
          </cell>
          <cell r="W366">
            <v>49582.25</v>
          </cell>
          <cell r="X366">
            <v>49582.25</v>
          </cell>
          <cell r="Y366">
            <v>49582.25</v>
          </cell>
          <cell r="Z366">
            <v>49582.25</v>
          </cell>
          <cell r="AA366">
            <v>49582.25</v>
          </cell>
          <cell r="AB366">
            <v>49582.25</v>
          </cell>
          <cell r="AC366">
            <v>49582.25</v>
          </cell>
          <cell r="AD366">
            <v>49582.25</v>
          </cell>
          <cell r="AE366">
            <v>49582.25</v>
          </cell>
          <cell r="AF366">
            <v>49582.25</v>
          </cell>
        </row>
        <row r="367">
          <cell r="A367" t="str">
            <v>zar00101gross</v>
          </cell>
          <cell r="B367">
            <v>7.6788000000000007</v>
          </cell>
          <cell r="C367">
            <v>1561942</v>
          </cell>
          <cell r="D367">
            <v>0</v>
          </cell>
          <cell r="E367">
            <v>1640471</v>
          </cell>
        </row>
        <row r="368">
          <cell r="A368" t="str">
            <v>zar00101net</v>
          </cell>
          <cell r="C368">
            <v>1545537</v>
          </cell>
          <cell r="D368">
            <v>-16405</v>
          </cell>
          <cell r="E368">
            <v>1624066</v>
          </cell>
        </row>
        <row r="369">
          <cell r="A369" t="str">
            <v>zar00101yield</v>
          </cell>
          <cell r="C369">
            <v>7.8473000000000001E-2</v>
          </cell>
          <cell r="D369">
            <v>-8.3299999999999997E-4</v>
          </cell>
          <cell r="E369">
            <v>8.2461000000000007E-2</v>
          </cell>
        </row>
        <row r="370">
          <cell r="A370" t="str">
            <v>zar00101a</v>
          </cell>
          <cell r="B370" t="str">
            <v>Zaragoza Dist.Ctr. #1</v>
          </cell>
          <cell r="C370">
            <v>40359</v>
          </cell>
          <cell r="D370">
            <v>48853</v>
          </cell>
          <cell r="E370">
            <v>49582.25</v>
          </cell>
          <cell r="F370">
            <v>49582.25</v>
          </cell>
          <cell r="G370">
            <v>49582.25</v>
          </cell>
          <cell r="H370">
            <v>49582.25</v>
          </cell>
          <cell r="I370">
            <v>49582.25</v>
          </cell>
          <cell r="J370">
            <v>49582.25</v>
          </cell>
          <cell r="K370">
            <v>49582.25</v>
          </cell>
          <cell r="L370">
            <v>49582.25</v>
          </cell>
          <cell r="M370">
            <v>49582.25</v>
          </cell>
          <cell r="N370">
            <v>49582.25</v>
          </cell>
          <cell r="O370">
            <v>49582.25</v>
          </cell>
          <cell r="P370">
            <v>49582.25</v>
          </cell>
          <cell r="Q370">
            <v>49582.25</v>
          </cell>
          <cell r="R370">
            <v>49582.25</v>
          </cell>
          <cell r="S370">
            <v>49582.25</v>
          </cell>
          <cell r="T370">
            <v>49582.25</v>
          </cell>
          <cell r="U370">
            <v>49582.25</v>
          </cell>
          <cell r="V370">
            <v>49582.25</v>
          </cell>
          <cell r="W370">
            <v>49582.25</v>
          </cell>
          <cell r="X370">
            <v>49582.25</v>
          </cell>
          <cell r="Y370">
            <v>49582.25</v>
          </cell>
          <cell r="Z370">
            <v>49582.25</v>
          </cell>
          <cell r="AA370">
            <v>49582.25</v>
          </cell>
          <cell r="AB370">
            <v>49582.25</v>
          </cell>
          <cell r="AC370">
            <v>49582.25</v>
          </cell>
          <cell r="AD370">
            <v>49582.25</v>
          </cell>
          <cell r="AE370">
            <v>49582.25</v>
          </cell>
          <cell r="AF370">
            <v>49582.25</v>
          </cell>
        </row>
        <row r="371">
          <cell r="A371" t="str">
            <v>zar00101agross</v>
          </cell>
          <cell r="B371">
            <v>9.5589000000000013</v>
          </cell>
          <cell r="C371">
            <v>5754</v>
          </cell>
          <cell r="D371">
            <v>0</v>
          </cell>
        </row>
        <row r="372">
          <cell r="A372" t="str">
            <v>zar00101anet</v>
          </cell>
          <cell r="C372">
            <v>5754</v>
          </cell>
          <cell r="D372">
            <v>0</v>
          </cell>
        </row>
        <row r="373">
          <cell r="A373" t="str">
            <v>zar00101ayield</v>
          </cell>
          <cell r="C373">
            <v>9.3199000000000004E-2</v>
          </cell>
          <cell r="D373">
            <v>0</v>
          </cell>
        </row>
        <row r="374">
          <cell r="A374" t="str">
            <v>zar00101b</v>
          </cell>
          <cell r="B374" t="str">
            <v>Zaragoza Dist.Ctr. #1</v>
          </cell>
          <cell r="C374">
            <v>40359</v>
          </cell>
          <cell r="D374">
            <v>43160</v>
          </cell>
          <cell r="E374">
            <v>49582.25</v>
          </cell>
          <cell r="F374">
            <v>49582.25</v>
          </cell>
          <cell r="G374">
            <v>49582.25</v>
          </cell>
          <cell r="H374">
            <v>49582.25</v>
          </cell>
          <cell r="I374">
            <v>49582.25</v>
          </cell>
          <cell r="J374">
            <v>49582.25</v>
          </cell>
          <cell r="K374">
            <v>49582.25</v>
          </cell>
          <cell r="L374">
            <v>49582.25</v>
          </cell>
          <cell r="M374">
            <v>49582.25</v>
          </cell>
          <cell r="N374">
            <v>49582.25</v>
          </cell>
          <cell r="O374">
            <v>49582.25</v>
          </cell>
          <cell r="P374">
            <v>49582.25</v>
          </cell>
          <cell r="Q374">
            <v>49582.25</v>
          </cell>
          <cell r="R374">
            <v>49582.25</v>
          </cell>
          <cell r="S374">
            <v>49582.25</v>
          </cell>
          <cell r="T374">
            <v>49582.25</v>
          </cell>
          <cell r="U374">
            <v>49582.25</v>
          </cell>
          <cell r="V374">
            <v>49582.25</v>
          </cell>
          <cell r="W374">
            <v>49582.25</v>
          </cell>
          <cell r="X374">
            <v>49582.25</v>
          </cell>
          <cell r="Y374">
            <v>49582.25</v>
          </cell>
          <cell r="Z374">
            <v>49582.25</v>
          </cell>
          <cell r="AA374">
            <v>49582.25</v>
          </cell>
          <cell r="AB374">
            <v>49582.25</v>
          </cell>
          <cell r="AC374">
            <v>49582.25</v>
          </cell>
          <cell r="AD374">
            <v>49582.25</v>
          </cell>
          <cell r="AE374">
            <v>49582.25</v>
          </cell>
          <cell r="AF374">
            <v>49582.25</v>
          </cell>
        </row>
        <row r="375">
          <cell r="A375" t="str">
            <v>zar00101bgross</v>
          </cell>
          <cell r="B375">
            <v>18.322400000000002</v>
          </cell>
          <cell r="C375">
            <v>204373</v>
          </cell>
          <cell r="D375">
            <v>0</v>
          </cell>
        </row>
        <row r="376">
          <cell r="A376" t="str">
            <v>zar00101bnet</v>
          </cell>
          <cell r="C376">
            <v>204373</v>
          </cell>
          <cell r="D376">
            <v>0</v>
          </cell>
        </row>
        <row r="377">
          <cell r="A377" t="str">
            <v>zar00101byield</v>
          </cell>
          <cell r="C377">
            <v>0.17893100000000001</v>
          </cell>
          <cell r="D377">
            <v>0</v>
          </cell>
        </row>
        <row r="383">
          <cell r="A383" t="str">
            <v>bri00302</v>
          </cell>
          <cell r="B383" t="str">
            <v>Cabot Park (P9) Dist.Ctr. #2</v>
          </cell>
          <cell r="C383">
            <v>40359</v>
          </cell>
          <cell r="D383">
            <v>42108</v>
          </cell>
          <cell r="E383">
            <v>49582.25</v>
          </cell>
          <cell r="F383">
            <v>49582.25</v>
          </cell>
          <cell r="G383">
            <v>49582.25</v>
          </cell>
          <cell r="H383">
            <v>49582.25</v>
          </cell>
          <cell r="I383">
            <v>49582.25</v>
          </cell>
          <cell r="J383">
            <v>49582.25</v>
          </cell>
          <cell r="K383">
            <v>49582.25</v>
          </cell>
          <cell r="L383">
            <v>49582.25</v>
          </cell>
          <cell r="M383">
            <v>49582.25</v>
          </cell>
          <cell r="N383">
            <v>49582.25</v>
          </cell>
          <cell r="O383">
            <v>49582.25</v>
          </cell>
          <cell r="P383">
            <v>49582.25</v>
          </cell>
          <cell r="Q383">
            <v>49582.25</v>
          </cell>
          <cell r="R383">
            <v>49582.25</v>
          </cell>
          <cell r="S383">
            <v>49582.25</v>
          </cell>
          <cell r="T383">
            <v>49582.25</v>
          </cell>
          <cell r="U383">
            <v>49582.25</v>
          </cell>
          <cell r="V383">
            <v>49582.25</v>
          </cell>
          <cell r="W383">
            <v>49582.25</v>
          </cell>
          <cell r="X383">
            <v>49582.25</v>
          </cell>
          <cell r="Y383">
            <v>49582.25</v>
          </cell>
          <cell r="Z383">
            <v>49582.25</v>
          </cell>
          <cell r="AA383">
            <v>49582.25</v>
          </cell>
          <cell r="AB383">
            <v>49582.25</v>
          </cell>
          <cell r="AC383">
            <v>49582.25</v>
          </cell>
          <cell r="AD383">
            <v>49582.25</v>
          </cell>
          <cell r="AE383">
            <v>49582.25</v>
          </cell>
          <cell r="AF383">
            <v>49582.25</v>
          </cell>
        </row>
        <row r="384">
          <cell r="A384" t="str">
            <v>bri00302gross</v>
          </cell>
          <cell r="B384">
            <v>9.8785000000000007</v>
          </cell>
          <cell r="C384">
            <v>700000</v>
          </cell>
          <cell r="D384">
            <v>650000</v>
          </cell>
        </row>
        <row r="385">
          <cell r="A385" t="str">
            <v>bri00302net</v>
          </cell>
          <cell r="C385">
            <v>700000</v>
          </cell>
          <cell r="D385">
            <v>650000</v>
          </cell>
        </row>
        <row r="386">
          <cell r="A386" t="str">
            <v>bri00302yield</v>
          </cell>
          <cell r="C386">
            <v>9.8784999999999998E-2</v>
          </cell>
          <cell r="D386">
            <v>9.1729000000000005E-2</v>
          </cell>
        </row>
        <row r="387">
          <cell r="A387" t="str">
            <v>sto00102</v>
          </cell>
          <cell r="B387" t="str">
            <v>Campbell Road (ZAP1) Dist.Ctr. #1</v>
          </cell>
          <cell r="C387">
            <v>40359</v>
          </cell>
          <cell r="D387">
            <v>40512</v>
          </cell>
          <cell r="E387">
            <v>40632</v>
          </cell>
          <cell r="F387">
            <v>41608</v>
          </cell>
          <cell r="G387">
            <v>49582.25</v>
          </cell>
          <cell r="H387">
            <v>49582.25</v>
          </cell>
          <cell r="I387">
            <v>49582.25</v>
          </cell>
          <cell r="J387">
            <v>49582.25</v>
          </cell>
          <cell r="K387">
            <v>49582.25</v>
          </cell>
          <cell r="L387">
            <v>49582.25</v>
          </cell>
          <cell r="M387">
            <v>49582.25</v>
          </cell>
          <cell r="N387">
            <v>49582.25</v>
          </cell>
          <cell r="O387">
            <v>49582.25</v>
          </cell>
          <cell r="P387">
            <v>49582.25</v>
          </cell>
          <cell r="Q387">
            <v>49582.25</v>
          </cell>
          <cell r="R387">
            <v>49582.25</v>
          </cell>
          <cell r="S387">
            <v>49582.25</v>
          </cell>
          <cell r="T387">
            <v>49582.25</v>
          </cell>
          <cell r="U387">
            <v>49582.25</v>
          </cell>
          <cell r="V387">
            <v>49582.25</v>
          </cell>
          <cell r="W387">
            <v>49582.25</v>
          </cell>
          <cell r="X387">
            <v>49582.25</v>
          </cell>
          <cell r="Y387">
            <v>49582.25</v>
          </cell>
          <cell r="Z387">
            <v>49582.25</v>
          </cell>
          <cell r="AA387">
            <v>49582.25</v>
          </cell>
          <cell r="AB387">
            <v>49582.25</v>
          </cell>
          <cell r="AC387">
            <v>49582.25</v>
          </cell>
          <cell r="AD387">
            <v>49582.25</v>
          </cell>
          <cell r="AE387">
            <v>49582.25</v>
          </cell>
          <cell r="AF387">
            <v>49582.25</v>
          </cell>
        </row>
        <row r="388">
          <cell r="A388" t="str">
            <v>sto00102gross</v>
          </cell>
          <cell r="B388">
            <v>6.4317000000000002</v>
          </cell>
          <cell r="C388">
            <v>822917</v>
          </cell>
          <cell r="D388">
            <v>1322917</v>
          </cell>
          <cell r="E388">
            <v>1500000</v>
          </cell>
          <cell r="F388">
            <v>2000000</v>
          </cell>
        </row>
        <row r="389">
          <cell r="A389" t="str">
            <v>sto00102net</v>
          </cell>
          <cell r="C389">
            <v>822917</v>
          </cell>
          <cell r="D389">
            <v>1322917</v>
          </cell>
          <cell r="E389">
            <v>1500000</v>
          </cell>
          <cell r="F389">
            <v>2000000</v>
          </cell>
        </row>
        <row r="390">
          <cell r="A390" t="str">
            <v>sto00102yield</v>
          </cell>
          <cell r="C390">
            <v>5.7636E-2</v>
          </cell>
          <cell r="D390">
            <v>9.2655000000000001E-2</v>
          </cell>
          <cell r="E390">
            <v>0.105057</v>
          </cell>
          <cell r="F390">
            <v>0.14007600000000001</v>
          </cell>
        </row>
        <row r="391">
          <cell r="A391" t="str">
            <v>cre00201</v>
          </cell>
          <cell r="B391" t="str">
            <v>Weston Rd. Crewe Dist.Ctr. #1</v>
          </cell>
          <cell r="C391">
            <v>40359</v>
          </cell>
          <cell r="D391">
            <v>49582.25</v>
          </cell>
          <cell r="E391">
            <v>49582.25</v>
          </cell>
          <cell r="F391">
            <v>49582.25</v>
          </cell>
          <cell r="G391">
            <v>49582.25</v>
          </cell>
          <cell r="H391">
            <v>49582.25</v>
          </cell>
          <cell r="I391">
            <v>49582.25</v>
          </cell>
          <cell r="J391">
            <v>49582.25</v>
          </cell>
          <cell r="K391">
            <v>49582.25</v>
          </cell>
          <cell r="L391">
            <v>49582.25</v>
          </cell>
          <cell r="M391">
            <v>49582.25</v>
          </cell>
          <cell r="N391">
            <v>49582.25</v>
          </cell>
          <cell r="O391">
            <v>49582.25</v>
          </cell>
          <cell r="P391">
            <v>49582.25</v>
          </cell>
          <cell r="Q391">
            <v>49582.25</v>
          </cell>
          <cell r="R391">
            <v>49582.25</v>
          </cell>
          <cell r="S391">
            <v>49582.25</v>
          </cell>
          <cell r="T391">
            <v>49582.25</v>
          </cell>
          <cell r="U391">
            <v>49582.25</v>
          </cell>
          <cell r="V391">
            <v>49582.25</v>
          </cell>
          <cell r="W391">
            <v>49582.25</v>
          </cell>
          <cell r="X391">
            <v>49582.25</v>
          </cell>
          <cell r="Y391">
            <v>49582.25</v>
          </cell>
          <cell r="Z391">
            <v>49582.25</v>
          </cell>
          <cell r="AA391">
            <v>49582.25</v>
          </cell>
          <cell r="AB391">
            <v>49582.25</v>
          </cell>
          <cell r="AC391">
            <v>49582.25</v>
          </cell>
          <cell r="AD391">
            <v>49582.25</v>
          </cell>
          <cell r="AE391">
            <v>49582.25</v>
          </cell>
          <cell r="AF391">
            <v>49582.25</v>
          </cell>
        </row>
        <row r="392">
          <cell r="A392" t="str">
            <v>cre00201gross</v>
          </cell>
          <cell r="B392">
            <v>8.593</v>
          </cell>
          <cell r="C392">
            <v>1740375</v>
          </cell>
        </row>
        <row r="393">
          <cell r="A393" t="str">
            <v>cre00201net</v>
          </cell>
          <cell r="C393">
            <v>1740375</v>
          </cell>
        </row>
        <row r="394">
          <cell r="A394" t="str">
            <v>cre00201yield</v>
          </cell>
          <cell r="C394">
            <v>8.3529999999999993E-2</v>
          </cell>
        </row>
        <row r="395">
          <cell r="A395" t="str">
            <v>did00101</v>
          </cell>
          <cell r="B395" t="str">
            <v>Didcot Dist.Ctr. #1</v>
          </cell>
          <cell r="C395">
            <v>40359</v>
          </cell>
          <cell r="D395">
            <v>41913</v>
          </cell>
          <cell r="E395">
            <v>42095</v>
          </cell>
          <cell r="F395">
            <v>49582.25</v>
          </cell>
          <cell r="G395">
            <v>49582.25</v>
          </cell>
          <cell r="H395">
            <v>49582.25</v>
          </cell>
          <cell r="I395">
            <v>49582.25</v>
          </cell>
          <cell r="J395">
            <v>49582.25</v>
          </cell>
          <cell r="K395">
            <v>49582.25</v>
          </cell>
          <cell r="L395">
            <v>49582.25</v>
          </cell>
          <cell r="M395">
            <v>49582.25</v>
          </cell>
          <cell r="N395">
            <v>49582.25</v>
          </cell>
          <cell r="O395">
            <v>49582.25</v>
          </cell>
          <cell r="P395">
            <v>49582.25</v>
          </cell>
          <cell r="Q395">
            <v>49582.25</v>
          </cell>
          <cell r="R395">
            <v>49582.25</v>
          </cell>
          <cell r="S395">
            <v>49582.25</v>
          </cell>
          <cell r="T395">
            <v>49582.25</v>
          </cell>
          <cell r="U395">
            <v>49582.25</v>
          </cell>
          <cell r="V395">
            <v>49582.25</v>
          </cell>
          <cell r="W395">
            <v>49582.25</v>
          </cell>
          <cell r="X395">
            <v>49582.25</v>
          </cell>
          <cell r="Y395">
            <v>49582.25</v>
          </cell>
          <cell r="Z395">
            <v>49582.25</v>
          </cell>
          <cell r="AA395">
            <v>49582.25</v>
          </cell>
          <cell r="AB395">
            <v>49582.25</v>
          </cell>
          <cell r="AC395">
            <v>49582.25</v>
          </cell>
          <cell r="AD395">
            <v>49582.25</v>
          </cell>
          <cell r="AE395">
            <v>49582.25</v>
          </cell>
          <cell r="AF395">
            <v>49582.25</v>
          </cell>
        </row>
        <row r="396">
          <cell r="A396" t="str">
            <v>did00101gross</v>
          </cell>
          <cell r="B396">
            <v>9.3330000000000002</v>
          </cell>
          <cell r="C396">
            <v>1046306</v>
          </cell>
          <cell r="D396">
            <v>0</v>
          </cell>
          <cell r="E396">
            <v>994632</v>
          </cell>
        </row>
        <row r="397">
          <cell r="A397" t="str">
            <v>did00101net</v>
          </cell>
          <cell r="C397">
            <v>1046306</v>
          </cell>
          <cell r="D397">
            <v>0</v>
          </cell>
          <cell r="E397">
            <v>994632</v>
          </cell>
        </row>
        <row r="398">
          <cell r="A398" t="str">
            <v>did00101yield</v>
          </cell>
          <cell r="C398">
            <v>9.3329999999999996E-2</v>
          </cell>
          <cell r="D398">
            <v>0</v>
          </cell>
          <cell r="E398">
            <v>8.8720999999999994E-2</v>
          </cell>
        </row>
        <row r="399">
          <cell r="A399" t="str">
            <v>bed00101</v>
          </cell>
          <cell r="B399" t="str">
            <v>Dunstable Dist.Ctr. #1</v>
          </cell>
          <cell r="C399">
            <v>40359</v>
          </cell>
          <cell r="D399">
            <v>40910</v>
          </cell>
          <cell r="E399">
            <v>48215</v>
          </cell>
          <cell r="F399">
            <v>49582.25</v>
          </cell>
          <cell r="G399">
            <v>49582.25</v>
          </cell>
          <cell r="H399">
            <v>49582.25</v>
          </cell>
          <cell r="I399">
            <v>49582.25</v>
          </cell>
          <cell r="J399">
            <v>49582.25</v>
          </cell>
          <cell r="K399">
            <v>49582.25</v>
          </cell>
          <cell r="L399">
            <v>49582.25</v>
          </cell>
          <cell r="M399">
            <v>49582.25</v>
          </cell>
          <cell r="N399">
            <v>49582.25</v>
          </cell>
          <cell r="O399">
            <v>49582.25</v>
          </cell>
          <cell r="P399">
            <v>49582.25</v>
          </cell>
          <cell r="Q399">
            <v>49582.25</v>
          </cell>
          <cell r="R399">
            <v>49582.25</v>
          </cell>
          <cell r="S399">
            <v>49582.25</v>
          </cell>
          <cell r="T399">
            <v>49582.25</v>
          </cell>
          <cell r="U399">
            <v>49582.25</v>
          </cell>
          <cell r="V399">
            <v>49582.25</v>
          </cell>
          <cell r="W399">
            <v>49582.25</v>
          </cell>
          <cell r="X399">
            <v>49582.25</v>
          </cell>
          <cell r="Y399">
            <v>49582.25</v>
          </cell>
          <cell r="Z399">
            <v>49582.25</v>
          </cell>
          <cell r="AA399">
            <v>49582.25</v>
          </cell>
          <cell r="AB399">
            <v>49582.25</v>
          </cell>
          <cell r="AC399">
            <v>49582.25</v>
          </cell>
          <cell r="AD399">
            <v>49582.25</v>
          </cell>
          <cell r="AE399">
            <v>49582.25</v>
          </cell>
          <cell r="AF399">
            <v>49582.25</v>
          </cell>
        </row>
        <row r="400">
          <cell r="A400" t="str">
            <v>bed00101gross</v>
          </cell>
          <cell r="B400">
            <v>6.2566000000000006</v>
          </cell>
          <cell r="C400">
            <v>3844535</v>
          </cell>
          <cell r="D400">
            <v>4349694</v>
          </cell>
          <cell r="E400">
            <v>3725281</v>
          </cell>
        </row>
        <row r="401">
          <cell r="A401" t="str">
            <v>bed00101net</v>
          </cell>
          <cell r="C401">
            <v>3844535</v>
          </cell>
          <cell r="D401">
            <v>4349694</v>
          </cell>
          <cell r="E401">
            <v>3725281</v>
          </cell>
        </row>
        <row r="402">
          <cell r="A402" t="str">
            <v>bed00101yield</v>
          </cell>
          <cell r="C402">
            <v>6.2673999999999994E-2</v>
          </cell>
          <cell r="D402">
            <v>7.0909E-2</v>
          </cell>
          <cell r="E402">
            <v>6.0728999999999998E-2</v>
          </cell>
        </row>
        <row r="403">
          <cell r="A403" t="str">
            <v>bed00102</v>
          </cell>
          <cell r="B403" t="str">
            <v>Dunstable Dist.Ctr. #2</v>
          </cell>
          <cell r="C403">
            <v>40359</v>
          </cell>
          <cell r="D403">
            <v>41061</v>
          </cell>
          <cell r="E403">
            <v>41609</v>
          </cell>
          <cell r="F403">
            <v>49582.25</v>
          </cell>
          <cell r="G403">
            <v>49582.25</v>
          </cell>
          <cell r="H403">
            <v>49582.25</v>
          </cell>
          <cell r="I403">
            <v>49582.25</v>
          </cell>
          <cell r="J403">
            <v>49582.25</v>
          </cell>
          <cell r="K403">
            <v>49582.25</v>
          </cell>
          <cell r="L403">
            <v>49582.25</v>
          </cell>
          <cell r="M403">
            <v>49582.25</v>
          </cell>
          <cell r="N403">
            <v>49582.25</v>
          </cell>
          <cell r="O403">
            <v>49582.25</v>
          </cell>
          <cell r="P403">
            <v>49582.25</v>
          </cell>
          <cell r="Q403">
            <v>49582.25</v>
          </cell>
          <cell r="R403">
            <v>49582.25</v>
          </cell>
          <cell r="S403">
            <v>49582.25</v>
          </cell>
          <cell r="T403">
            <v>49582.25</v>
          </cell>
          <cell r="U403">
            <v>49582.25</v>
          </cell>
          <cell r="V403">
            <v>49582.25</v>
          </cell>
          <cell r="W403">
            <v>49582.25</v>
          </cell>
          <cell r="X403">
            <v>49582.25</v>
          </cell>
          <cell r="Y403">
            <v>49582.25</v>
          </cell>
          <cell r="Z403">
            <v>49582.25</v>
          </cell>
          <cell r="AA403">
            <v>49582.25</v>
          </cell>
          <cell r="AB403">
            <v>49582.25</v>
          </cell>
          <cell r="AC403">
            <v>49582.25</v>
          </cell>
          <cell r="AD403">
            <v>49582.25</v>
          </cell>
          <cell r="AE403">
            <v>49582.25</v>
          </cell>
          <cell r="AF403">
            <v>49582.25</v>
          </cell>
        </row>
        <row r="404">
          <cell r="A404" t="str">
            <v>bed00102gross</v>
          </cell>
          <cell r="B404">
            <v>11.7385</v>
          </cell>
          <cell r="C404">
            <v>1986393</v>
          </cell>
          <cell r="D404">
            <v>0</v>
          </cell>
          <cell r="E404">
            <v>1685425</v>
          </cell>
        </row>
        <row r="405">
          <cell r="A405" t="str">
            <v>bed00102net</v>
          </cell>
          <cell r="C405">
            <v>1986393</v>
          </cell>
          <cell r="D405">
            <v>0</v>
          </cell>
          <cell r="E405">
            <v>1685425</v>
          </cell>
        </row>
        <row r="406">
          <cell r="A406" t="str">
            <v>bed00102yield</v>
          </cell>
          <cell r="C406">
            <v>0.117385</v>
          </cell>
          <cell r="D406">
            <v>0</v>
          </cell>
          <cell r="E406">
            <v>9.9599999999999994E-2</v>
          </cell>
        </row>
        <row r="407">
          <cell r="A407" t="str">
            <v>gla00101</v>
          </cell>
          <cell r="B407" t="str">
            <v>Glasshoughton Dist.Ctr. #1</v>
          </cell>
          <cell r="C407">
            <v>40359</v>
          </cell>
          <cell r="D407">
            <v>41579</v>
          </cell>
          <cell r="E407">
            <v>43405</v>
          </cell>
          <cell r="F407">
            <v>45231</v>
          </cell>
          <cell r="G407">
            <v>47058</v>
          </cell>
          <cell r="H407">
            <v>85391</v>
          </cell>
          <cell r="I407">
            <v>49582.25</v>
          </cell>
          <cell r="J407">
            <v>49582.25</v>
          </cell>
          <cell r="K407">
            <v>49582.25</v>
          </cell>
          <cell r="L407">
            <v>49582.25</v>
          </cell>
          <cell r="M407">
            <v>49582.25</v>
          </cell>
          <cell r="N407">
            <v>49582.25</v>
          </cell>
          <cell r="O407">
            <v>49582.25</v>
          </cell>
          <cell r="P407">
            <v>49582.25</v>
          </cell>
          <cell r="Q407">
            <v>49582.25</v>
          </cell>
          <cell r="R407">
            <v>49582.25</v>
          </cell>
          <cell r="S407">
            <v>49582.25</v>
          </cell>
          <cell r="T407">
            <v>49582.25</v>
          </cell>
          <cell r="U407">
            <v>49582.25</v>
          </cell>
          <cell r="V407">
            <v>49582.25</v>
          </cell>
          <cell r="W407">
            <v>49582.25</v>
          </cell>
          <cell r="X407">
            <v>49582.25</v>
          </cell>
          <cell r="Y407">
            <v>49582.25</v>
          </cell>
          <cell r="Z407">
            <v>49582.25</v>
          </cell>
          <cell r="AA407">
            <v>49582.25</v>
          </cell>
          <cell r="AB407">
            <v>49582.25</v>
          </cell>
          <cell r="AC407">
            <v>49582.25</v>
          </cell>
          <cell r="AD407">
            <v>49582.25</v>
          </cell>
          <cell r="AE407">
            <v>49582.25</v>
          </cell>
          <cell r="AF407">
            <v>49582.25</v>
          </cell>
        </row>
        <row r="408">
          <cell r="A408" t="str">
            <v>gla00101gross</v>
          </cell>
          <cell r="B408">
            <v>7.2463000000000006</v>
          </cell>
          <cell r="C408">
            <v>1701386</v>
          </cell>
          <cell r="D408">
            <v>1972373</v>
          </cell>
          <cell r="E408">
            <v>2286521</v>
          </cell>
          <cell r="F408">
            <v>2650704</v>
          </cell>
          <cell r="G408">
            <v>1179697</v>
          </cell>
          <cell r="H408">
            <v>0</v>
          </cell>
        </row>
        <row r="409">
          <cell r="A409" t="str">
            <v>gla00101net</v>
          </cell>
          <cell r="C409">
            <v>1701386</v>
          </cell>
          <cell r="D409">
            <v>1972373</v>
          </cell>
          <cell r="E409">
            <v>2286521</v>
          </cell>
          <cell r="F409">
            <v>2650704</v>
          </cell>
          <cell r="G409">
            <v>1179697</v>
          </cell>
          <cell r="H409">
            <v>0</v>
          </cell>
        </row>
        <row r="410">
          <cell r="A410" t="str">
            <v>gla00101yield</v>
          </cell>
          <cell r="C410">
            <v>7.2463E-2</v>
          </cell>
          <cell r="D410">
            <v>8.4004999999999996E-2</v>
          </cell>
          <cell r="E410">
            <v>9.7384999999999999E-2</v>
          </cell>
          <cell r="F410">
            <v>0.112895</v>
          </cell>
          <cell r="G410">
            <v>5.0243999999999997E-2</v>
          </cell>
          <cell r="H410">
            <v>0</v>
          </cell>
        </row>
        <row r="411">
          <cell r="A411" t="str">
            <v>hem00104</v>
          </cell>
          <cell r="B411" t="str">
            <v>Hemel Hempstead Dist.Ctr. #4</v>
          </cell>
          <cell r="C411">
            <v>40359</v>
          </cell>
          <cell r="D411">
            <v>41130</v>
          </cell>
          <cell r="E411">
            <v>41860</v>
          </cell>
          <cell r="F411">
            <v>49582.25</v>
          </cell>
          <cell r="G411">
            <v>49582.25</v>
          </cell>
          <cell r="H411">
            <v>49582.25</v>
          </cell>
          <cell r="I411">
            <v>49582.25</v>
          </cell>
          <cell r="J411">
            <v>49582.25</v>
          </cell>
          <cell r="K411">
            <v>49582.25</v>
          </cell>
          <cell r="L411">
            <v>49582.25</v>
          </cell>
          <cell r="M411">
            <v>49582.25</v>
          </cell>
          <cell r="N411">
            <v>49582.25</v>
          </cell>
          <cell r="O411">
            <v>49582.25</v>
          </cell>
          <cell r="P411">
            <v>49582.25</v>
          </cell>
          <cell r="Q411">
            <v>49582.25</v>
          </cell>
          <cell r="R411">
            <v>49582.25</v>
          </cell>
          <cell r="S411">
            <v>49582.25</v>
          </cell>
          <cell r="T411">
            <v>49582.25</v>
          </cell>
          <cell r="U411">
            <v>49582.25</v>
          </cell>
          <cell r="V411">
            <v>49582.25</v>
          </cell>
          <cell r="W411">
            <v>49582.25</v>
          </cell>
          <cell r="X411">
            <v>49582.25</v>
          </cell>
          <cell r="Y411">
            <v>49582.25</v>
          </cell>
          <cell r="Z411">
            <v>49582.25</v>
          </cell>
          <cell r="AA411">
            <v>49582.25</v>
          </cell>
          <cell r="AB411">
            <v>49582.25</v>
          </cell>
          <cell r="AC411">
            <v>49582.25</v>
          </cell>
          <cell r="AD411">
            <v>49582.25</v>
          </cell>
          <cell r="AE411">
            <v>49582.25</v>
          </cell>
          <cell r="AF411">
            <v>49582.25</v>
          </cell>
        </row>
        <row r="412">
          <cell r="A412" t="str">
            <v>hem00104gross</v>
          </cell>
          <cell r="B412">
            <v>9.6011000000000006</v>
          </cell>
          <cell r="C412">
            <v>1218525</v>
          </cell>
          <cell r="D412">
            <v>0</v>
          </cell>
          <cell r="E412">
            <v>1218525</v>
          </cell>
        </row>
        <row r="413">
          <cell r="A413" t="str">
            <v>hem00104net</v>
          </cell>
          <cell r="C413">
            <v>1218525</v>
          </cell>
          <cell r="D413">
            <v>0</v>
          </cell>
          <cell r="E413">
            <v>1218525</v>
          </cell>
        </row>
        <row r="414">
          <cell r="A414" t="str">
            <v>hem00104yield</v>
          </cell>
          <cell r="C414">
            <v>9.6010999999999999E-2</v>
          </cell>
          <cell r="D414">
            <v>0</v>
          </cell>
          <cell r="E414">
            <v>9.6010999999999999E-2</v>
          </cell>
        </row>
        <row r="415">
          <cell r="A415" t="str">
            <v>hea00201</v>
          </cell>
          <cell r="B415" t="str">
            <v>Hayes Dist.Ctr. #1</v>
          </cell>
          <cell r="C415">
            <v>40359</v>
          </cell>
          <cell r="D415">
            <v>44387</v>
          </cell>
          <cell r="E415">
            <v>49582.25</v>
          </cell>
          <cell r="F415">
            <v>49582.25</v>
          </cell>
          <cell r="G415">
            <v>49582.25</v>
          </cell>
          <cell r="H415">
            <v>49582.25</v>
          </cell>
          <cell r="I415">
            <v>49582.25</v>
          </cell>
          <cell r="J415">
            <v>49582.25</v>
          </cell>
          <cell r="K415">
            <v>49582.25</v>
          </cell>
          <cell r="L415">
            <v>49582.25</v>
          </cell>
          <cell r="M415">
            <v>49582.25</v>
          </cell>
          <cell r="N415">
            <v>49582.25</v>
          </cell>
          <cell r="O415">
            <v>49582.25</v>
          </cell>
          <cell r="P415">
            <v>49582.25</v>
          </cell>
          <cell r="Q415">
            <v>49582.25</v>
          </cell>
          <cell r="R415">
            <v>49582.25</v>
          </cell>
          <cell r="S415">
            <v>49582.25</v>
          </cell>
          <cell r="T415">
            <v>49582.25</v>
          </cell>
          <cell r="U415">
            <v>49582.25</v>
          </cell>
          <cell r="V415">
            <v>49582.25</v>
          </cell>
          <cell r="W415">
            <v>49582.25</v>
          </cell>
          <cell r="X415">
            <v>49582.25</v>
          </cell>
          <cell r="Y415">
            <v>49582.25</v>
          </cell>
          <cell r="Z415">
            <v>49582.25</v>
          </cell>
          <cell r="AA415">
            <v>49582.25</v>
          </cell>
          <cell r="AB415">
            <v>49582.25</v>
          </cell>
          <cell r="AC415">
            <v>49582.25</v>
          </cell>
          <cell r="AD415">
            <v>49582.25</v>
          </cell>
          <cell r="AE415">
            <v>49582.25</v>
          </cell>
          <cell r="AF415">
            <v>49582.25</v>
          </cell>
        </row>
        <row r="416">
          <cell r="A416" t="str">
            <v>hea00201gross</v>
          </cell>
          <cell r="B416">
            <v>6.6295999999999999</v>
          </cell>
          <cell r="C416">
            <v>729214</v>
          </cell>
          <cell r="D416">
            <v>703600</v>
          </cell>
        </row>
        <row r="417">
          <cell r="A417" t="str">
            <v>hea00201net</v>
          </cell>
          <cell r="C417">
            <v>729214</v>
          </cell>
          <cell r="D417">
            <v>703600</v>
          </cell>
        </row>
        <row r="418">
          <cell r="A418" t="str">
            <v>hea00201yield</v>
          </cell>
          <cell r="C418">
            <v>6.6295999999999994E-2</v>
          </cell>
          <cell r="D418">
            <v>6.3967999999999997E-2</v>
          </cell>
        </row>
        <row r="419">
          <cell r="A419" t="str">
            <v>hea00202</v>
          </cell>
          <cell r="B419" t="str">
            <v>Hayes Dist.Ctr. #3 (plot E)</v>
          </cell>
          <cell r="C419">
            <v>40359</v>
          </cell>
          <cell r="D419">
            <v>41811</v>
          </cell>
          <cell r="E419">
            <v>42176</v>
          </cell>
          <cell r="F419">
            <v>49582.25</v>
          </cell>
          <cell r="G419">
            <v>49582.25</v>
          </cell>
          <cell r="H419">
            <v>49582.25</v>
          </cell>
          <cell r="I419">
            <v>49582.25</v>
          </cell>
          <cell r="J419">
            <v>49582.25</v>
          </cell>
          <cell r="K419">
            <v>49582.25</v>
          </cell>
          <cell r="L419">
            <v>49582.25</v>
          </cell>
          <cell r="M419">
            <v>49582.25</v>
          </cell>
          <cell r="N419">
            <v>49582.25</v>
          </cell>
          <cell r="O419">
            <v>49582.25</v>
          </cell>
          <cell r="P419">
            <v>49582.25</v>
          </cell>
          <cell r="Q419">
            <v>49582.25</v>
          </cell>
          <cell r="R419">
            <v>49582.25</v>
          </cell>
          <cell r="S419">
            <v>49582.25</v>
          </cell>
          <cell r="T419">
            <v>49582.25</v>
          </cell>
          <cell r="U419">
            <v>49582.25</v>
          </cell>
          <cell r="V419">
            <v>49582.25</v>
          </cell>
          <cell r="W419">
            <v>49582.25</v>
          </cell>
          <cell r="X419">
            <v>49582.25</v>
          </cell>
          <cell r="Y419">
            <v>49582.25</v>
          </cell>
          <cell r="Z419">
            <v>49582.25</v>
          </cell>
          <cell r="AA419">
            <v>49582.25</v>
          </cell>
          <cell r="AB419">
            <v>49582.25</v>
          </cell>
          <cell r="AC419">
            <v>49582.25</v>
          </cell>
          <cell r="AD419">
            <v>49582.25</v>
          </cell>
          <cell r="AE419">
            <v>49582.25</v>
          </cell>
          <cell r="AF419">
            <v>49582.25</v>
          </cell>
        </row>
        <row r="420">
          <cell r="A420" t="str">
            <v>hea00202gross</v>
          </cell>
          <cell r="B420">
            <v>8.5666000000000011</v>
          </cell>
          <cell r="C420">
            <v>987573</v>
          </cell>
          <cell r="D420">
            <v>0</v>
          </cell>
          <cell r="E420">
            <v>987573</v>
          </cell>
        </row>
        <row r="421">
          <cell r="A421" t="str">
            <v>hea00202net</v>
          </cell>
          <cell r="C421">
            <v>987573</v>
          </cell>
          <cell r="D421">
            <v>0</v>
          </cell>
          <cell r="E421">
            <v>987573</v>
          </cell>
        </row>
        <row r="422">
          <cell r="A422" t="str">
            <v>hea00202yield</v>
          </cell>
          <cell r="C422">
            <v>8.5666000000000006E-2</v>
          </cell>
          <cell r="D422">
            <v>0</v>
          </cell>
          <cell r="E422">
            <v>8.5666000000000006E-2</v>
          </cell>
        </row>
        <row r="423">
          <cell r="A423" t="str">
            <v>ket00102</v>
          </cell>
          <cell r="B423" t="str">
            <v>Kettering (ZAP1) Dist.Ctr. #2</v>
          </cell>
          <cell r="C423">
            <v>40359</v>
          </cell>
          <cell r="D423">
            <v>42454</v>
          </cell>
          <cell r="E423">
            <v>49582.25</v>
          </cell>
          <cell r="F423">
            <v>49582.25</v>
          </cell>
          <cell r="G423">
            <v>49582.25</v>
          </cell>
          <cell r="H423">
            <v>49582.25</v>
          </cell>
          <cell r="I423">
            <v>49582.25</v>
          </cell>
          <cell r="J423">
            <v>49582.25</v>
          </cell>
          <cell r="K423">
            <v>49582.25</v>
          </cell>
          <cell r="L423">
            <v>49582.25</v>
          </cell>
          <cell r="M423">
            <v>49582.25</v>
          </cell>
          <cell r="N423">
            <v>49582.25</v>
          </cell>
          <cell r="O423">
            <v>49582.25</v>
          </cell>
          <cell r="P423">
            <v>49582.25</v>
          </cell>
          <cell r="Q423">
            <v>49582.25</v>
          </cell>
          <cell r="R423">
            <v>49582.25</v>
          </cell>
          <cell r="S423">
            <v>49582.25</v>
          </cell>
          <cell r="T423">
            <v>49582.25</v>
          </cell>
          <cell r="U423">
            <v>49582.25</v>
          </cell>
          <cell r="V423">
            <v>49582.25</v>
          </cell>
          <cell r="W423">
            <v>49582.25</v>
          </cell>
          <cell r="X423">
            <v>49582.25</v>
          </cell>
          <cell r="Y423">
            <v>49582.25</v>
          </cell>
          <cell r="Z423">
            <v>49582.25</v>
          </cell>
          <cell r="AA423">
            <v>49582.25</v>
          </cell>
          <cell r="AB423">
            <v>49582.25</v>
          </cell>
          <cell r="AC423">
            <v>49582.25</v>
          </cell>
          <cell r="AD423">
            <v>49582.25</v>
          </cell>
          <cell r="AE423">
            <v>49582.25</v>
          </cell>
          <cell r="AF423">
            <v>49582.25</v>
          </cell>
        </row>
        <row r="424">
          <cell r="A424" t="str">
            <v>ket00102gross</v>
          </cell>
          <cell r="B424">
            <v>8.9916999999999998</v>
          </cell>
          <cell r="C424">
            <v>3395000</v>
          </cell>
          <cell r="D424">
            <v>3150000</v>
          </cell>
        </row>
        <row r="425">
          <cell r="A425" t="str">
            <v>ket00102net</v>
          </cell>
          <cell r="C425">
            <v>3395000</v>
          </cell>
          <cell r="D425">
            <v>3150000</v>
          </cell>
        </row>
        <row r="426">
          <cell r="A426" t="str">
            <v>ket00102yield</v>
          </cell>
          <cell r="C426">
            <v>8.7467000000000003E-2</v>
          </cell>
          <cell r="D426">
            <v>8.1155000000000005E-2</v>
          </cell>
        </row>
        <row r="427">
          <cell r="A427" t="str">
            <v>gb000517</v>
          </cell>
          <cell r="B427" t="str">
            <v>Kettering Dist.Ctr. #5</v>
          </cell>
          <cell r="C427">
            <v>40359</v>
          </cell>
          <cell r="D427">
            <v>45406</v>
          </cell>
          <cell r="E427">
            <v>49582.25</v>
          </cell>
          <cell r="F427">
            <v>49582.25</v>
          </cell>
          <cell r="G427">
            <v>49582.25</v>
          </cell>
          <cell r="H427">
            <v>49582.25</v>
          </cell>
          <cell r="I427">
            <v>49582.25</v>
          </cell>
          <cell r="J427">
            <v>49582.25</v>
          </cell>
          <cell r="K427">
            <v>49582.25</v>
          </cell>
          <cell r="L427">
            <v>49582.25</v>
          </cell>
          <cell r="M427">
            <v>49582.25</v>
          </cell>
          <cell r="N427">
            <v>49582.25</v>
          </cell>
          <cell r="O427">
            <v>49582.25</v>
          </cell>
          <cell r="P427">
            <v>49582.25</v>
          </cell>
          <cell r="Q427">
            <v>49582.25</v>
          </cell>
          <cell r="R427">
            <v>49582.25</v>
          </cell>
          <cell r="S427">
            <v>49582.25</v>
          </cell>
          <cell r="T427">
            <v>49582.25</v>
          </cell>
          <cell r="U427">
            <v>49582.25</v>
          </cell>
          <cell r="V427">
            <v>49582.25</v>
          </cell>
          <cell r="W427">
            <v>49582.25</v>
          </cell>
          <cell r="X427">
            <v>49582.25</v>
          </cell>
          <cell r="Y427">
            <v>49582.25</v>
          </cell>
          <cell r="Z427">
            <v>49582.25</v>
          </cell>
          <cell r="AA427">
            <v>49582.25</v>
          </cell>
          <cell r="AB427">
            <v>49582.25</v>
          </cell>
          <cell r="AC427">
            <v>49582.25</v>
          </cell>
          <cell r="AD427">
            <v>49582.25</v>
          </cell>
          <cell r="AE427">
            <v>49582.25</v>
          </cell>
          <cell r="AF427">
            <v>49582.25</v>
          </cell>
        </row>
        <row r="428">
          <cell r="A428" t="str">
            <v>gb000517gross</v>
          </cell>
          <cell r="B428">
            <v>7.0224000000000002</v>
          </cell>
          <cell r="C428">
            <v>267375</v>
          </cell>
          <cell r="D428">
            <v>244125</v>
          </cell>
        </row>
        <row r="429">
          <cell r="A429" t="str">
            <v>gb000517net</v>
          </cell>
          <cell r="C429">
            <v>267375</v>
          </cell>
          <cell r="D429">
            <v>244125</v>
          </cell>
        </row>
        <row r="430">
          <cell r="A430" t="str">
            <v>gb000517yield</v>
          </cell>
          <cell r="C430">
            <v>7.0223999999999995E-2</v>
          </cell>
          <cell r="D430">
            <v>6.4117999999999994E-2</v>
          </cell>
        </row>
        <row r="431">
          <cell r="A431" t="str">
            <v>mar00107</v>
          </cell>
          <cell r="B431" t="str">
            <v>Marston Gate Dist.Ctr. #7</v>
          </cell>
          <cell r="C431">
            <v>40359</v>
          </cell>
          <cell r="D431">
            <v>40542</v>
          </cell>
          <cell r="E431">
            <v>40907</v>
          </cell>
          <cell r="F431">
            <v>49582.25</v>
          </cell>
          <cell r="G431">
            <v>49582.25</v>
          </cell>
          <cell r="H431">
            <v>49582.25</v>
          </cell>
          <cell r="I431">
            <v>49582.25</v>
          </cell>
          <cell r="J431">
            <v>49582.25</v>
          </cell>
          <cell r="K431">
            <v>49582.25</v>
          </cell>
          <cell r="L431">
            <v>49582.25</v>
          </cell>
          <cell r="M431">
            <v>49582.25</v>
          </cell>
          <cell r="N431">
            <v>49582.25</v>
          </cell>
          <cell r="O431">
            <v>49582.25</v>
          </cell>
          <cell r="P431">
            <v>49582.25</v>
          </cell>
          <cell r="Q431">
            <v>49582.25</v>
          </cell>
          <cell r="R431">
            <v>49582.25</v>
          </cell>
          <cell r="S431">
            <v>49582.25</v>
          </cell>
          <cell r="T431">
            <v>49582.25</v>
          </cell>
          <cell r="U431">
            <v>49582.25</v>
          </cell>
          <cell r="V431">
            <v>49582.25</v>
          </cell>
          <cell r="W431">
            <v>49582.25</v>
          </cell>
          <cell r="X431">
            <v>49582.25</v>
          </cell>
          <cell r="Y431">
            <v>49582.25</v>
          </cell>
          <cell r="Z431">
            <v>49582.25</v>
          </cell>
          <cell r="AA431">
            <v>49582.25</v>
          </cell>
          <cell r="AB431">
            <v>49582.25</v>
          </cell>
          <cell r="AC431">
            <v>49582.25</v>
          </cell>
          <cell r="AD431">
            <v>49582.25</v>
          </cell>
          <cell r="AE431">
            <v>49582.25</v>
          </cell>
          <cell r="AF431">
            <v>49582.25</v>
          </cell>
        </row>
        <row r="432">
          <cell r="A432" t="str">
            <v>mar00107gross</v>
          </cell>
          <cell r="B432">
            <v>0</v>
          </cell>
          <cell r="C432">
            <v>0</v>
          </cell>
          <cell r="D432">
            <v>0</v>
          </cell>
          <cell r="E432">
            <v>490000</v>
          </cell>
        </row>
        <row r="433">
          <cell r="A433" t="str">
            <v>mar00107net</v>
          </cell>
          <cell r="C433">
            <v>-85905</v>
          </cell>
          <cell r="D433">
            <v>-73500</v>
          </cell>
          <cell r="E433">
            <v>490000</v>
          </cell>
        </row>
        <row r="434">
          <cell r="A434" t="str">
            <v>mar00107yield</v>
          </cell>
          <cell r="C434">
            <v>-1.9571999999999999E-2</v>
          </cell>
          <cell r="D434">
            <v>-1.6746E-2</v>
          </cell>
          <cell r="E434">
            <v>0.111639</v>
          </cell>
        </row>
        <row r="435">
          <cell r="A435" t="str">
            <v>pin00101</v>
          </cell>
          <cell r="B435" t="str">
            <v>Pineham (ZBP1) Dist.Ctr. #1</v>
          </cell>
          <cell r="C435">
            <v>40359</v>
          </cell>
          <cell r="D435">
            <v>44853</v>
          </cell>
          <cell r="E435">
            <v>49582.25</v>
          </cell>
          <cell r="F435">
            <v>49582.25</v>
          </cell>
          <cell r="G435">
            <v>49582.25</v>
          </cell>
          <cell r="H435">
            <v>49582.25</v>
          </cell>
          <cell r="I435">
            <v>49582.25</v>
          </cell>
          <cell r="J435">
            <v>49582.25</v>
          </cell>
          <cell r="K435">
            <v>49582.25</v>
          </cell>
          <cell r="L435">
            <v>49582.25</v>
          </cell>
          <cell r="M435">
            <v>49582.25</v>
          </cell>
          <cell r="N435">
            <v>49582.25</v>
          </cell>
          <cell r="O435">
            <v>49582.25</v>
          </cell>
          <cell r="P435">
            <v>49582.25</v>
          </cell>
          <cell r="Q435">
            <v>49582.25</v>
          </cell>
          <cell r="R435">
            <v>49582.25</v>
          </cell>
          <cell r="S435">
            <v>49582.25</v>
          </cell>
          <cell r="T435">
            <v>49582.25</v>
          </cell>
          <cell r="U435">
            <v>49582.25</v>
          </cell>
          <cell r="V435">
            <v>49582.25</v>
          </cell>
          <cell r="W435">
            <v>49582.25</v>
          </cell>
          <cell r="X435">
            <v>49582.25</v>
          </cell>
          <cell r="Y435">
            <v>49582.25</v>
          </cell>
          <cell r="Z435">
            <v>49582.25</v>
          </cell>
          <cell r="AA435">
            <v>49582.25</v>
          </cell>
          <cell r="AB435">
            <v>49582.25</v>
          </cell>
          <cell r="AC435">
            <v>49582.25</v>
          </cell>
          <cell r="AD435">
            <v>49582.25</v>
          </cell>
          <cell r="AE435">
            <v>49582.25</v>
          </cell>
          <cell r="AF435">
            <v>49582.25</v>
          </cell>
        </row>
        <row r="436">
          <cell r="A436" t="str">
            <v>pin00101gross</v>
          </cell>
          <cell r="B436">
            <v>6.7510000000000003</v>
          </cell>
          <cell r="C436">
            <v>3591450</v>
          </cell>
          <cell r="D436">
            <v>3289754</v>
          </cell>
        </row>
        <row r="437">
          <cell r="A437" t="str">
            <v>pin00101net</v>
          </cell>
          <cell r="C437">
            <v>3591450</v>
          </cell>
          <cell r="D437">
            <v>3289754</v>
          </cell>
        </row>
        <row r="438">
          <cell r="A438" t="str">
            <v>pin00101yield</v>
          </cell>
          <cell r="C438">
            <v>6.7510000000000001E-2</v>
          </cell>
          <cell r="D438">
            <v>6.1838999999999998E-2</v>
          </cell>
        </row>
        <row r="439">
          <cell r="A439" t="str">
            <v>sta00101</v>
          </cell>
          <cell r="B439" t="str">
            <v>Stafford Dist.Ctr. #1</v>
          </cell>
          <cell r="C439">
            <v>40359</v>
          </cell>
          <cell r="D439">
            <v>40910</v>
          </cell>
          <cell r="E439">
            <v>49582.25</v>
          </cell>
          <cell r="F439">
            <v>49582.25</v>
          </cell>
          <cell r="G439">
            <v>49582.25</v>
          </cell>
          <cell r="H439">
            <v>49582.25</v>
          </cell>
          <cell r="I439">
            <v>49582.25</v>
          </cell>
          <cell r="J439">
            <v>49582.25</v>
          </cell>
          <cell r="K439">
            <v>49582.25</v>
          </cell>
          <cell r="L439">
            <v>49582.25</v>
          </cell>
          <cell r="M439">
            <v>49582.25</v>
          </cell>
          <cell r="N439">
            <v>49582.25</v>
          </cell>
          <cell r="O439">
            <v>49582.25</v>
          </cell>
          <cell r="P439">
            <v>49582.25</v>
          </cell>
          <cell r="Q439">
            <v>49582.25</v>
          </cell>
          <cell r="R439">
            <v>49582.25</v>
          </cell>
          <cell r="S439">
            <v>49582.25</v>
          </cell>
          <cell r="T439">
            <v>49582.25</v>
          </cell>
          <cell r="U439">
            <v>49582.25</v>
          </cell>
          <cell r="V439">
            <v>49582.25</v>
          </cell>
          <cell r="W439">
            <v>49582.25</v>
          </cell>
          <cell r="X439">
            <v>49582.25</v>
          </cell>
          <cell r="Y439">
            <v>49582.25</v>
          </cell>
          <cell r="Z439">
            <v>49582.25</v>
          </cell>
          <cell r="AA439">
            <v>49582.25</v>
          </cell>
          <cell r="AB439">
            <v>49582.25</v>
          </cell>
          <cell r="AC439">
            <v>49582.25</v>
          </cell>
          <cell r="AD439">
            <v>49582.25</v>
          </cell>
          <cell r="AE439">
            <v>49582.25</v>
          </cell>
          <cell r="AF439">
            <v>49582.25</v>
          </cell>
        </row>
        <row r="440">
          <cell r="A440" t="str">
            <v>sta00101gross</v>
          </cell>
          <cell r="B440">
            <v>8.488900000000001</v>
          </cell>
          <cell r="C440">
            <v>2451000</v>
          </cell>
          <cell r="D440">
            <v>2451087</v>
          </cell>
        </row>
        <row r="441">
          <cell r="A441" t="str">
            <v>sta00101net</v>
          </cell>
          <cell r="C441">
            <v>2451000</v>
          </cell>
          <cell r="D441">
            <v>2451087</v>
          </cell>
        </row>
        <row r="442">
          <cell r="A442" t="str">
            <v>sta00101yield</v>
          </cell>
          <cell r="C442">
            <v>8.4889000000000006E-2</v>
          </cell>
          <cell r="D442">
            <v>8.4891999999999995E-2</v>
          </cell>
        </row>
        <row r="443">
          <cell r="A443" t="str">
            <v>wel00101</v>
          </cell>
          <cell r="B443" t="str">
            <v>Wellingborough Zone A plot 2</v>
          </cell>
          <cell r="C443">
            <v>40359</v>
          </cell>
          <cell r="D443">
            <v>40846</v>
          </cell>
          <cell r="E443">
            <v>49582.25</v>
          </cell>
          <cell r="F443">
            <v>49582.25</v>
          </cell>
          <cell r="G443">
            <v>49582.25</v>
          </cell>
          <cell r="H443">
            <v>49582.25</v>
          </cell>
          <cell r="I443">
            <v>49582.25</v>
          </cell>
          <cell r="J443">
            <v>49582.25</v>
          </cell>
          <cell r="K443">
            <v>49582.25</v>
          </cell>
          <cell r="L443">
            <v>49582.25</v>
          </cell>
          <cell r="M443">
            <v>49582.25</v>
          </cell>
          <cell r="N443">
            <v>49582.25</v>
          </cell>
          <cell r="O443">
            <v>49582.25</v>
          </cell>
          <cell r="P443">
            <v>49582.25</v>
          </cell>
          <cell r="Q443">
            <v>49582.25</v>
          </cell>
          <cell r="R443">
            <v>49582.25</v>
          </cell>
          <cell r="S443">
            <v>49582.25</v>
          </cell>
          <cell r="T443">
            <v>49582.25</v>
          </cell>
          <cell r="U443">
            <v>49582.25</v>
          </cell>
          <cell r="V443">
            <v>49582.25</v>
          </cell>
          <cell r="W443">
            <v>49582.25</v>
          </cell>
          <cell r="X443">
            <v>49582.25</v>
          </cell>
          <cell r="Y443">
            <v>49582.25</v>
          </cell>
          <cell r="Z443">
            <v>49582.25</v>
          </cell>
          <cell r="AA443">
            <v>49582.25</v>
          </cell>
          <cell r="AB443">
            <v>49582.25</v>
          </cell>
          <cell r="AC443">
            <v>49582.25</v>
          </cell>
          <cell r="AD443">
            <v>49582.25</v>
          </cell>
          <cell r="AE443">
            <v>49582.25</v>
          </cell>
          <cell r="AF443">
            <v>49582.25</v>
          </cell>
        </row>
        <row r="444">
          <cell r="A444" t="str">
            <v>wel00101gross</v>
          </cell>
          <cell r="B444">
            <v>8.4969999999999999</v>
          </cell>
          <cell r="C444">
            <v>1145791</v>
          </cell>
          <cell r="D444">
            <v>1179423</v>
          </cell>
        </row>
        <row r="445">
          <cell r="A445" t="str">
            <v>wel00101net</v>
          </cell>
          <cell r="C445">
            <v>1145791</v>
          </cell>
          <cell r="D445">
            <v>1179423</v>
          </cell>
        </row>
        <row r="446">
          <cell r="A446" t="str">
            <v>wel00101yield</v>
          </cell>
          <cell r="C446">
            <v>8.3335999999999993E-2</v>
          </cell>
          <cell r="D446">
            <v>8.5781999999999997E-2</v>
          </cell>
        </row>
        <row r="447">
          <cell r="A447" t="str">
            <v>wel00102</v>
          </cell>
          <cell r="B447" t="str">
            <v>Wellingborough Zone B plot 1</v>
          </cell>
          <cell r="C447">
            <v>40359</v>
          </cell>
          <cell r="D447">
            <v>46528</v>
          </cell>
          <cell r="E447">
            <v>49582.25</v>
          </cell>
          <cell r="F447">
            <v>49582.25</v>
          </cell>
          <cell r="G447">
            <v>49582.25</v>
          </cell>
          <cell r="H447">
            <v>49582.25</v>
          </cell>
          <cell r="I447">
            <v>49582.25</v>
          </cell>
          <cell r="J447">
            <v>49582.25</v>
          </cell>
          <cell r="K447">
            <v>49582.25</v>
          </cell>
          <cell r="L447">
            <v>49582.25</v>
          </cell>
          <cell r="M447">
            <v>49582.25</v>
          </cell>
          <cell r="N447">
            <v>49582.25</v>
          </cell>
          <cell r="O447">
            <v>49582.25</v>
          </cell>
          <cell r="P447">
            <v>49582.25</v>
          </cell>
          <cell r="Q447">
            <v>49582.25</v>
          </cell>
          <cell r="R447">
            <v>49582.25</v>
          </cell>
          <cell r="S447">
            <v>49582.25</v>
          </cell>
          <cell r="T447">
            <v>49582.25</v>
          </cell>
          <cell r="U447">
            <v>49582.25</v>
          </cell>
          <cell r="V447">
            <v>49582.25</v>
          </cell>
          <cell r="W447">
            <v>49582.25</v>
          </cell>
          <cell r="X447">
            <v>49582.25</v>
          </cell>
          <cell r="Y447">
            <v>49582.25</v>
          </cell>
          <cell r="Z447">
            <v>49582.25</v>
          </cell>
          <cell r="AA447">
            <v>49582.25</v>
          </cell>
          <cell r="AB447">
            <v>49582.25</v>
          </cell>
          <cell r="AC447">
            <v>49582.25</v>
          </cell>
          <cell r="AD447">
            <v>49582.25</v>
          </cell>
          <cell r="AE447">
            <v>49582.25</v>
          </cell>
          <cell r="AF447">
            <v>49582.25</v>
          </cell>
        </row>
        <row r="448">
          <cell r="A448" t="str">
            <v>wel00102gross</v>
          </cell>
          <cell r="B448">
            <v>6.9984000000000002</v>
          </cell>
          <cell r="C448">
            <v>1698675</v>
          </cell>
          <cell r="D448">
            <v>1597500</v>
          </cell>
        </row>
        <row r="449">
          <cell r="A449" t="str">
            <v>wel00102net</v>
          </cell>
          <cell r="C449">
            <v>1698675</v>
          </cell>
          <cell r="D449">
            <v>1597500</v>
          </cell>
        </row>
        <row r="450">
          <cell r="A450" t="str">
            <v>wel00102yield</v>
          </cell>
          <cell r="C450">
            <v>7.1383000000000002E-2</v>
          </cell>
          <cell r="D450">
            <v>6.7131999999999997E-2</v>
          </cell>
        </row>
        <row r="451">
          <cell r="A451" t="str">
            <v>wel00103</v>
          </cell>
          <cell r="B451" t="str">
            <v>Wellingborough Dist.Ctr. #3 (A1)</v>
          </cell>
          <cell r="C451">
            <v>40359</v>
          </cell>
          <cell r="D451">
            <v>41456</v>
          </cell>
          <cell r="E451">
            <v>41821</v>
          </cell>
          <cell r="F451">
            <v>49582.25</v>
          </cell>
          <cell r="G451">
            <v>49582.25</v>
          </cell>
          <cell r="H451">
            <v>49582.25</v>
          </cell>
          <cell r="I451">
            <v>49582.25</v>
          </cell>
          <cell r="J451">
            <v>49582.25</v>
          </cell>
          <cell r="K451">
            <v>49582.25</v>
          </cell>
          <cell r="L451">
            <v>49582.25</v>
          </cell>
          <cell r="M451">
            <v>49582.25</v>
          </cell>
          <cell r="N451">
            <v>49582.25</v>
          </cell>
          <cell r="O451">
            <v>49582.25</v>
          </cell>
          <cell r="P451">
            <v>49582.25</v>
          </cell>
          <cell r="Q451">
            <v>49582.25</v>
          </cell>
          <cell r="R451">
            <v>49582.25</v>
          </cell>
          <cell r="S451">
            <v>49582.25</v>
          </cell>
          <cell r="T451">
            <v>49582.25</v>
          </cell>
          <cell r="U451">
            <v>49582.25</v>
          </cell>
          <cell r="V451">
            <v>49582.25</v>
          </cell>
          <cell r="W451">
            <v>49582.25</v>
          </cell>
          <cell r="X451">
            <v>49582.25</v>
          </cell>
          <cell r="Y451">
            <v>49582.25</v>
          </cell>
          <cell r="Z451">
            <v>49582.25</v>
          </cell>
          <cell r="AA451">
            <v>49582.25</v>
          </cell>
          <cell r="AB451">
            <v>49582.25</v>
          </cell>
          <cell r="AC451">
            <v>49582.25</v>
          </cell>
          <cell r="AD451">
            <v>49582.25</v>
          </cell>
          <cell r="AE451">
            <v>49582.25</v>
          </cell>
          <cell r="AF451">
            <v>49582.25</v>
          </cell>
        </row>
        <row r="452">
          <cell r="A452" t="str">
            <v>wel00103gross</v>
          </cell>
          <cell r="B452">
            <v>8.0968</v>
          </cell>
          <cell r="C452">
            <v>2500376</v>
          </cell>
          <cell r="D452">
            <v>0</v>
          </cell>
          <cell r="E452">
            <v>2485000</v>
          </cell>
        </row>
        <row r="453">
          <cell r="A453" t="str">
            <v>wel00103net</v>
          </cell>
          <cell r="C453">
            <v>2500376</v>
          </cell>
          <cell r="D453">
            <v>0</v>
          </cell>
          <cell r="E453">
            <v>2485000</v>
          </cell>
        </row>
        <row r="454">
          <cell r="A454" t="str">
            <v>wel00103yield</v>
          </cell>
          <cell r="C454">
            <v>8.1102999999999995E-2</v>
          </cell>
          <cell r="D454">
            <v>0</v>
          </cell>
          <cell r="E454">
            <v>8.0603999999999995E-2</v>
          </cell>
        </row>
        <row r="455">
          <cell r="A455" t="str">
            <v>wel00103a</v>
          </cell>
          <cell r="B455" t="str">
            <v>Wellingborough Dist.Ctr. #3 (A1)</v>
          </cell>
          <cell r="C455">
            <v>40359</v>
          </cell>
          <cell r="D455">
            <v>41456</v>
          </cell>
          <cell r="E455">
            <v>49582.25</v>
          </cell>
          <cell r="F455">
            <v>49582.25</v>
          </cell>
          <cell r="G455">
            <v>49582.25</v>
          </cell>
          <cell r="H455">
            <v>49582.25</v>
          </cell>
          <cell r="I455">
            <v>49582.25</v>
          </cell>
          <cell r="J455">
            <v>49582.25</v>
          </cell>
          <cell r="K455">
            <v>49582.25</v>
          </cell>
          <cell r="L455">
            <v>49582.25</v>
          </cell>
          <cell r="M455">
            <v>49582.25</v>
          </cell>
          <cell r="N455">
            <v>49582.25</v>
          </cell>
          <cell r="O455">
            <v>49582.25</v>
          </cell>
          <cell r="P455">
            <v>49582.25</v>
          </cell>
          <cell r="Q455">
            <v>49582.25</v>
          </cell>
          <cell r="R455">
            <v>49582.25</v>
          </cell>
          <cell r="S455">
            <v>49582.25</v>
          </cell>
          <cell r="T455">
            <v>49582.25</v>
          </cell>
          <cell r="U455">
            <v>49582.25</v>
          </cell>
          <cell r="V455">
            <v>49582.25</v>
          </cell>
          <cell r="W455">
            <v>49582.25</v>
          </cell>
          <cell r="X455">
            <v>49582.25</v>
          </cell>
          <cell r="Y455">
            <v>49582.25</v>
          </cell>
          <cell r="Z455">
            <v>49582.25</v>
          </cell>
          <cell r="AA455">
            <v>49582.25</v>
          </cell>
          <cell r="AB455">
            <v>49582.25</v>
          </cell>
          <cell r="AC455">
            <v>49582.25</v>
          </cell>
          <cell r="AD455">
            <v>49582.25</v>
          </cell>
          <cell r="AE455">
            <v>49582.25</v>
          </cell>
          <cell r="AF455">
            <v>49582.25</v>
          </cell>
        </row>
        <row r="456">
          <cell r="A456" t="str">
            <v>wel00103agross</v>
          </cell>
          <cell r="B456">
            <v>44.025200000000005</v>
          </cell>
          <cell r="C456">
            <v>152197</v>
          </cell>
          <cell r="D456">
            <v>0</v>
          </cell>
        </row>
        <row r="457">
          <cell r="A457" t="str">
            <v>wel00103anet</v>
          </cell>
          <cell r="C457">
            <v>152197</v>
          </cell>
          <cell r="D457">
            <v>0</v>
          </cell>
        </row>
        <row r="458">
          <cell r="A458" t="str">
            <v>wel00103ayield</v>
          </cell>
          <cell r="C458">
            <v>0.41508099999999998</v>
          </cell>
          <cell r="D458">
            <v>0</v>
          </cell>
        </row>
      </sheetData>
      <sheetData sheetId="13">
        <row r="23">
          <cell r="A23" t="str">
            <v>lie00102</v>
          </cell>
          <cell r="B23" t="str">
            <v>Liege Dist.Ctr. #2</v>
          </cell>
          <cell r="C23" t="str">
            <v>Belgium</v>
          </cell>
          <cell r="D23" t="str">
            <v>Prologis Park Liege DC II,CD II,Avenue du Parc Industriel,Milmort,Liege</v>
          </cell>
          <cell r="E23" t="str">
            <v>Wallonia</v>
          </cell>
          <cell r="F23" t="str">
            <v>Industrial</v>
          </cell>
          <cell r="G23" t="str">
            <v>Warehouse</v>
          </cell>
          <cell r="H23">
            <v>100</v>
          </cell>
          <cell r="I23" t="str">
            <v>Freehold</v>
          </cell>
          <cell r="J23">
            <v>0</v>
          </cell>
          <cell r="K23">
            <v>0</v>
          </cell>
          <cell r="L23">
            <v>0</v>
          </cell>
          <cell r="M23">
            <v>4.6855000000000002</v>
          </cell>
          <cell r="N23">
            <v>22945</v>
          </cell>
          <cell r="O23">
            <v>13257066</v>
          </cell>
          <cell r="P23">
            <v>0</v>
          </cell>
          <cell r="Q23">
            <v>-1473007</v>
          </cell>
          <cell r="R23">
            <v>11784059</v>
          </cell>
          <cell r="S23">
            <v>11780000</v>
          </cell>
          <cell r="T23">
            <v>7.25</v>
          </cell>
          <cell r="U23">
            <v>7.5860000000000003</v>
          </cell>
          <cell r="V23">
            <v>7.6875</v>
          </cell>
          <cell r="W23">
            <v>7.4002000000000008</v>
          </cell>
          <cell r="X23">
            <v>1019140</v>
          </cell>
          <cell r="Y23">
            <v>990960</v>
          </cell>
          <cell r="Z23">
            <v>1019140</v>
          </cell>
          <cell r="AA23">
            <v>1</v>
          </cell>
          <cell r="AB23" t="str">
            <v>EUR</v>
          </cell>
          <cell r="AC23" t="str">
            <v>Euro</v>
          </cell>
          <cell r="AD23" t="str">
            <v>Belgium - Brussels &amp; Wallonia</v>
          </cell>
          <cell r="AE23">
            <v>0.125</v>
          </cell>
          <cell r="AG23">
            <v>0.12499996817734874</v>
          </cell>
          <cell r="AH23">
            <v>3.1822651264112878E-8</v>
          </cell>
        </row>
        <row r="24">
          <cell r="A24" t="str">
            <v>pra00204</v>
          </cell>
          <cell r="B24" t="str">
            <v>Prague D1 West Dist.Ctr. #4</v>
          </cell>
          <cell r="C24" t="str">
            <v>Czech Republic</v>
          </cell>
          <cell r="D24" t="str">
            <v>Prague D1 West DC4 (pra00204),92,Zdebradska,Jazlovice,Jazlovice, Prague,Czech Republic</v>
          </cell>
          <cell r="E24">
            <v>0</v>
          </cell>
          <cell r="F24" t="str">
            <v>distribution warehouse</v>
          </cell>
          <cell r="G24" t="str">
            <v>Warehouse</v>
          </cell>
          <cell r="H24">
            <v>100</v>
          </cell>
          <cell r="I24" t="str">
            <v>Freehold</v>
          </cell>
          <cell r="J24">
            <v>0</v>
          </cell>
          <cell r="K24">
            <v>0</v>
          </cell>
          <cell r="L24">
            <v>0</v>
          </cell>
          <cell r="M24">
            <v>11</v>
          </cell>
          <cell r="N24">
            <v>10065</v>
          </cell>
          <cell r="O24">
            <v>5562886</v>
          </cell>
          <cell r="P24">
            <v>0</v>
          </cell>
          <cell r="Q24">
            <v>-82210</v>
          </cell>
          <cell r="R24">
            <v>5480676</v>
          </cell>
          <cell r="S24">
            <v>5500000</v>
          </cell>
          <cell r="T24">
            <v>8.6247000000000007</v>
          </cell>
          <cell r="U24">
            <v>9.1024000000000012</v>
          </cell>
          <cell r="V24">
            <v>10.076600000000001</v>
          </cell>
          <cell r="W24">
            <v>8.8211000000000013</v>
          </cell>
          <cell r="X24">
            <v>567470</v>
          </cell>
          <cell r="Y24">
            <v>497388</v>
          </cell>
          <cell r="Z24">
            <v>562496</v>
          </cell>
          <cell r="AA24">
            <v>7</v>
          </cell>
          <cell r="AB24" t="str">
            <v>EUR</v>
          </cell>
          <cell r="AC24" t="str">
            <v>Euro</v>
          </cell>
          <cell r="AD24" t="str">
            <v>Czech</v>
          </cell>
          <cell r="AE24">
            <v>1.4999999999999999E-2</v>
          </cell>
          <cell r="AG24">
            <v>1.4999974455705828E-2</v>
          </cell>
          <cell r="AH24">
            <v>2.5544294171217508E-8</v>
          </cell>
        </row>
        <row r="25">
          <cell r="A25" t="str">
            <v>mfr00209</v>
          </cell>
          <cell r="B25" t="str">
            <v>Clesud Dist.Ctr. #9</v>
          </cell>
          <cell r="C25" t="str">
            <v>France</v>
          </cell>
          <cell r="D25" t="str">
            <v>Clesud Dist. Ctr. #9,Miramas,Alpes-Cote d'Azur,13140</v>
          </cell>
          <cell r="E25" t="str">
            <v>Alpes-Cote d`Azur</v>
          </cell>
          <cell r="F25" t="str">
            <v>Warehouse</v>
          </cell>
          <cell r="G25" t="str">
            <v>Warehouse</v>
          </cell>
          <cell r="H25">
            <v>100</v>
          </cell>
          <cell r="I25" t="str">
            <v>Freehold</v>
          </cell>
          <cell r="J25" t="str">
            <v>06</v>
          </cell>
          <cell r="K25">
            <v>0</v>
          </cell>
          <cell r="L25">
            <v>0</v>
          </cell>
          <cell r="M25">
            <v>16.3688</v>
          </cell>
          <cell r="N25">
            <v>19150</v>
          </cell>
          <cell r="O25">
            <v>9476883</v>
          </cell>
          <cell r="P25">
            <v>0</v>
          </cell>
          <cell r="Q25">
            <v>-167568</v>
          </cell>
          <cell r="R25">
            <v>9309315</v>
          </cell>
          <cell r="S25">
            <v>9310000</v>
          </cell>
          <cell r="T25">
            <v>8.1994000000000007</v>
          </cell>
          <cell r="U25">
            <v>8.6255000000000006</v>
          </cell>
          <cell r="V25">
            <v>7.7785000000000002</v>
          </cell>
          <cell r="W25">
            <v>8.4870000000000001</v>
          </cell>
          <cell r="X25">
            <v>737158</v>
          </cell>
          <cell r="Y25">
            <v>804300</v>
          </cell>
          <cell r="Z25">
            <v>737158</v>
          </cell>
          <cell r="AA25">
            <v>1</v>
          </cell>
          <cell r="AB25" t="str">
            <v>EUR</v>
          </cell>
          <cell r="AC25" t="str">
            <v>Euro</v>
          </cell>
          <cell r="AD25" t="str">
            <v>France - Droits</v>
          </cell>
          <cell r="AE25">
            <v>1.7999999999999999E-2</v>
          </cell>
          <cell r="AG25">
            <v>1.8000035448365429E-2</v>
          </cell>
          <cell r="AH25">
            <v>-3.5448365430512663E-8</v>
          </cell>
        </row>
        <row r="26">
          <cell r="A26" t="str">
            <v>lhv00109</v>
          </cell>
          <cell r="B26" t="str">
            <v>Le Havre Dist.Ctr. #8</v>
          </cell>
          <cell r="C26" t="str">
            <v>France</v>
          </cell>
          <cell r="D26" t="str">
            <v>Le Havre Dist. Ctr. 8,DC 8,Parc du Hode Route Industrielle,Saint Vigor d'Ymonville,76430</v>
          </cell>
          <cell r="E26">
            <v>0</v>
          </cell>
          <cell r="F26">
            <v>0</v>
          </cell>
          <cell r="G26">
            <v>0</v>
          </cell>
          <cell r="H26">
            <v>100</v>
          </cell>
          <cell r="I26" t="str">
            <v>Freehold</v>
          </cell>
          <cell r="J26" t="str">
            <v>02</v>
          </cell>
          <cell r="K26">
            <v>0</v>
          </cell>
          <cell r="L26">
            <v>0</v>
          </cell>
          <cell r="M26">
            <v>-1.9887000000000001</v>
          </cell>
          <cell r="N26">
            <v>33663</v>
          </cell>
          <cell r="O26">
            <v>14426274</v>
          </cell>
          <cell r="P26">
            <v>0</v>
          </cell>
          <cell r="Q26">
            <v>-255081</v>
          </cell>
          <cell r="R26">
            <v>14171192</v>
          </cell>
          <cell r="S26">
            <v>14171000</v>
          </cell>
          <cell r="T26">
            <v>7.7501000000000007</v>
          </cell>
          <cell r="U26">
            <v>8.1454000000000004</v>
          </cell>
          <cell r="V26">
            <v>7.8627000000000002</v>
          </cell>
          <cell r="W26">
            <v>7.6097000000000001</v>
          </cell>
          <cell r="X26">
            <v>1134293</v>
          </cell>
          <cell r="Y26">
            <v>1097799</v>
          </cell>
          <cell r="Z26">
            <v>1134293</v>
          </cell>
          <cell r="AA26">
            <v>1</v>
          </cell>
          <cell r="AB26" t="str">
            <v>EUR</v>
          </cell>
          <cell r="AC26" t="str">
            <v>Euro</v>
          </cell>
          <cell r="AD26" t="str">
            <v>France - Droits</v>
          </cell>
          <cell r="AE26">
            <v>1.7999999999999999E-2</v>
          </cell>
          <cell r="AG26">
            <v>1.7999967822043481E-2</v>
          </cell>
          <cell r="AH26">
            <v>3.2177956518081308E-8</v>
          </cell>
        </row>
        <row r="27">
          <cell r="A27" t="str">
            <v>efr00102</v>
          </cell>
          <cell r="B27" t="str">
            <v>Metz Dist.Ctr. #2</v>
          </cell>
          <cell r="C27" t="str">
            <v>France</v>
          </cell>
          <cell r="D27" t="str">
            <v>Metz 2,ZAC Garolor,rue Thomas Edison,Ennery,Moselle,57365</v>
          </cell>
          <cell r="E27" t="str">
            <v>Lorraine</v>
          </cell>
          <cell r="F27" t="str">
            <v>Warehouse</v>
          </cell>
          <cell r="G27" t="str">
            <v>Warehouse</v>
          </cell>
          <cell r="H27">
            <v>100</v>
          </cell>
          <cell r="I27" t="str">
            <v>Freehold</v>
          </cell>
          <cell r="J27" t="str">
            <v>01</v>
          </cell>
          <cell r="K27">
            <v>0</v>
          </cell>
          <cell r="L27">
            <v>0</v>
          </cell>
          <cell r="M27">
            <v>16.3688</v>
          </cell>
          <cell r="N27">
            <v>17711.2</v>
          </cell>
          <cell r="O27">
            <v>7955718</v>
          </cell>
          <cell r="P27">
            <v>0</v>
          </cell>
          <cell r="Q27">
            <v>-464458</v>
          </cell>
          <cell r="R27">
            <v>7491260</v>
          </cell>
          <cell r="S27">
            <v>7491000</v>
          </cell>
          <cell r="T27">
            <v>8.3503000000000007</v>
          </cell>
          <cell r="U27">
            <v>8.8090000000000011</v>
          </cell>
          <cell r="V27">
            <v>8.4341000000000008</v>
          </cell>
          <cell r="W27">
            <v>8.2401999999999997</v>
          </cell>
          <cell r="X27">
            <v>670992</v>
          </cell>
          <cell r="Y27">
            <v>655568</v>
          </cell>
          <cell r="Z27">
            <v>670992</v>
          </cell>
          <cell r="AA27">
            <v>1</v>
          </cell>
          <cell r="AB27" t="str">
            <v>EUR</v>
          </cell>
          <cell r="AC27" t="str">
            <v>Euro</v>
          </cell>
          <cell r="AD27" t="str">
            <v>France - Standard</v>
          </cell>
          <cell r="AE27">
            <v>6.2E-2</v>
          </cell>
          <cell r="AG27">
            <v>6.1999983981332912E-2</v>
          </cell>
          <cell r="AH27">
            <v>1.6018667087225325E-8</v>
          </cell>
        </row>
        <row r="28">
          <cell r="A28" t="str">
            <v>bor00101</v>
          </cell>
          <cell r="B28" t="str">
            <v>Borken Dist.Ctr. #1</v>
          </cell>
          <cell r="C28" t="str">
            <v>Germany</v>
          </cell>
          <cell r="D28" t="str">
            <v>Borken DC 1,Carl Benz Straße,Borken,Germany</v>
          </cell>
          <cell r="E28">
            <v>0</v>
          </cell>
          <cell r="F28">
            <v>0</v>
          </cell>
          <cell r="G28">
            <v>0</v>
          </cell>
          <cell r="H28">
            <v>100</v>
          </cell>
          <cell r="I28" t="str">
            <v>Freehold</v>
          </cell>
          <cell r="J28">
            <v>0</v>
          </cell>
          <cell r="K28">
            <v>0</v>
          </cell>
          <cell r="L28">
            <v>0</v>
          </cell>
          <cell r="M28">
            <v>6.4961000000000002</v>
          </cell>
          <cell r="N28">
            <v>40470.06</v>
          </cell>
          <cell r="O28">
            <v>13210425</v>
          </cell>
          <cell r="P28">
            <v>0</v>
          </cell>
          <cell r="Q28">
            <v>-747758</v>
          </cell>
          <cell r="R28">
            <v>12462667</v>
          </cell>
          <cell r="S28">
            <v>12500000</v>
          </cell>
          <cell r="T28">
            <v>8</v>
          </cell>
          <cell r="U28">
            <v>8.3937000000000008</v>
          </cell>
          <cell r="V28">
            <v>7.5106999999999999</v>
          </cell>
          <cell r="W28">
            <v>8.5689000000000011</v>
          </cell>
          <cell r="X28">
            <v>1047348</v>
          </cell>
          <cell r="Y28">
            <v>1187532</v>
          </cell>
          <cell r="Z28">
            <v>995003</v>
          </cell>
          <cell r="AA28">
            <v>1</v>
          </cell>
          <cell r="AB28" t="str">
            <v>EUR</v>
          </cell>
          <cell r="AC28" t="str">
            <v>Euro</v>
          </cell>
          <cell r="AD28" t="str">
            <v>Germany</v>
          </cell>
          <cell r="AE28">
            <v>0.06</v>
          </cell>
          <cell r="AG28">
            <v>5.9999837915913186E-2</v>
          </cell>
          <cell r="AH28">
            <v>1.6208408681189779E-7</v>
          </cell>
        </row>
        <row r="29">
          <cell r="A29" t="str">
            <v>emr00101</v>
          </cell>
          <cell r="B29" t="str">
            <v>Emmerich Dist.Ctr. #1</v>
          </cell>
          <cell r="C29" t="str">
            <v>Germany</v>
          </cell>
          <cell r="D29" t="str">
            <v>Emmerich DC1,Budberger Straße,Emmerich,Germany</v>
          </cell>
          <cell r="E29">
            <v>0</v>
          </cell>
          <cell r="F29">
            <v>0</v>
          </cell>
          <cell r="G29">
            <v>0</v>
          </cell>
          <cell r="H29">
            <v>100</v>
          </cell>
          <cell r="I29" t="str">
            <v>Freehold</v>
          </cell>
          <cell r="J29">
            <v>0</v>
          </cell>
          <cell r="K29">
            <v>0</v>
          </cell>
          <cell r="L29">
            <v>0</v>
          </cell>
          <cell r="M29">
            <v>7.8140000000000001</v>
          </cell>
          <cell r="N29">
            <v>84680</v>
          </cell>
          <cell r="O29">
            <v>28001128</v>
          </cell>
          <cell r="P29">
            <v>0</v>
          </cell>
          <cell r="Q29">
            <v>-1584969</v>
          </cell>
          <cell r="R29">
            <v>26416159</v>
          </cell>
          <cell r="S29">
            <v>26400000</v>
          </cell>
          <cell r="T29">
            <v>8.6</v>
          </cell>
          <cell r="U29">
            <v>9.0399000000000012</v>
          </cell>
          <cell r="V29">
            <v>8.2386999999999997</v>
          </cell>
          <cell r="W29">
            <v>9.6395</v>
          </cell>
          <cell r="X29">
            <v>2482532</v>
          </cell>
          <cell r="Y29">
            <v>2874540</v>
          </cell>
          <cell r="Z29">
            <v>2305597</v>
          </cell>
          <cell r="AA29">
            <v>2</v>
          </cell>
          <cell r="AB29" t="str">
            <v>EUR</v>
          </cell>
          <cell r="AC29" t="str">
            <v>Euro</v>
          </cell>
          <cell r="AD29" t="str">
            <v>Germany</v>
          </cell>
          <cell r="AE29">
            <v>0.06</v>
          </cell>
          <cell r="AG29">
            <v>5.9999979557966772E-2</v>
          </cell>
          <cell r="AH29">
            <v>2.04420332258759E-8</v>
          </cell>
        </row>
        <row r="30">
          <cell r="A30" t="str">
            <v>HNA00101</v>
          </cell>
          <cell r="B30" t="str">
            <v>Hannover Airport Dist.Ctr. #1</v>
          </cell>
          <cell r="C30" t="str">
            <v>Germany</v>
          </cell>
          <cell r="D30" t="str">
            <v>InUse Langenhagen (Hannover),Langenhagen (Airport Hannover),Germany</v>
          </cell>
          <cell r="E30">
            <v>0</v>
          </cell>
          <cell r="F30">
            <v>0</v>
          </cell>
          <cell r="G30">
            <v>0</v>
          </cell>
          <cell r="H30">
            <v>100</v>
          </cell>
          <cell r="I30" t="str">
            <v>Freehold</v>
          </cell>
          <cell r="J30">
            <v>0</v>
          </cell>
          <cell r="K30">
            <v>0</v>
          </cell>
          <cell r="L30">
            <v>0</v>
          </cell>
          <cell r="M30">
            <v>7.3130000000000006</v>
          </cell>
          <cell r="N30">
            <v>25447</v>
          </cell>
          <cell r="O30">
            <v>15528470</v>
          </cell>
          <cell r="P30">
            <v>0</v>
          </cell>
          <cell r="Q30">
            <v>-878968</v>
          </cell>
          <cell r="R30">
            <v>14649501</v>
          </cell>
          <cell r="S30">
            <v>14650000</v>
          </cell>
          <cell r="T30">
            <v>7.85</v>
          </cell>
          <cell r="U30">
            <v>8.2514000000000003</v>
          </cell>
          <cell r="V30">
            <v>7.9561000000000002</v>
          </cell>
          <cell r="W30">
            <v>7.8385000000000007</v>
          </cell>
          <cell r="X30">
            <v>1273495</v>
          </cell>
          <cell r="Y30">
            <v>1255230</v>
          </cell>
          <cell r="Z30">
            <v>1235496</v>
          </cell>
          <cell r="AA30">
            <v>1</v>
          </cell>
          <cell r="AB30" t="str">
            <v>EUR</v>
          </cell>
          <cell r="AC30" t="str">
            <v>Euro</v>
          </cell>
          <cell r="AD30" t="str">
            <v>Germany</v>
          </cell>
          <cell r="AE30">
            <v>0.06</v>
          </cell>
          <cell r="AG30">
            <v>5.999985938087584E-2</v>
          </cell>
          <cell r="AH30">
            <v>1.4061912415735955E-7</v>
          </cell>
        </row>
        <row r="31">
          <cell r="A31" t="str">
            <v>de000528</v>
          </cell>
          <cell r="B31" t="str">
            <v>Hannover - Lehrte Dist.Ctr. #1</v>
          </cell>
          <cell r="C31" t="str">
            <v>Germany</v>
          </cell>
          <cell r="D31" t="str">
            <v>Lehrte DC 1,Lehrte,Germany</v>
          </cell>
          <cell r="E31">
            <v>0</v>
          </cell>
          <cell r="F31">
            <v>0</v>
          </cell>
          <cell r="G31">
            <v>0</v>
          </cell>
          <cell r="H31">
            <v>100</v>
          </cell>
          <cell r="I31" t="str">
            <v>Freehold</v>
          </cell>
          <cell r="J31">
            <v>0</v>
          </cell>
          <cell r="K31">
            <v>0</v>
          </cell>
          <cell r="L31">
            <v>0</v>
          </cell>
          <cell r="M31">
            <v>7.0859000000000005</v>
          </cell>
          <cell r="N31">
            <v>33006</v>
          </cell>
          <cell r="O31">
            <v>18226490</v>
          </cell>
          <cell r="P31">
            <v>0</v>
          </cell>
          <cell r="Q31">
            <v>-1031688</v>
          </cell>
          <cell r="R31">
            <v>17194802</v>
          </cell>
          <cell r="S31">
            <v>17200000</v>
          </cell>
          <cell r="T31">
            <v>7.2</v>
          </cell>
          <cell r="U31">
            <v>7.5348000000000006</v>
          </cell>
          <cell r="V31">
            <v>7.1552000000000007</v>
          </cell>
          <cell r="W31">
            <v>7.2338000000000005</v>
          </cell>
          <cell r="X31">
            <v>1351170</v>
          </cell>
          <cell r="Y31">
            <v>1365504</v>
          </cell>
          <cell r="Z31">
            <v>1304509</v>
          </cell>
          <cell r="AA31">
            <v>1</v>
          </cell>
          <cell r="AB31" t="str">
            <v>EUR</v>
          </cell>
          <cell r="AC31" t="str">
            <v>Euro</v>
          </cell>
          <cell r="AD31" t="str">
            <v>Germany</v>
          </cell>
          <cell r="AE31">
            <v>0.06</v>
          </cell>
          <cell r="AG31">
            <v>5.9999993021146739E-2</v>
          </cell>
          <cell r="AH31">
            <v>6.9788532591763541E-9</v>
          </cell>
        </row>
        <row r="32">
          <cell r="A32" t="str">
            <v>hrf00101</v>
          </cell>
          <cell r="B32" t="str">
            <v>Herford Dist.Ctr. #1</v>
          </cell>
          <cell r="C32" t="str">
            <v>Germany</v>
          </cell>
          <cell r="D32" t="str">
            <v>Herford DC 1,Röntgenstraße,Herford,Germany</v>
          </cell>
          <cell r="E32">
            <v>0</v>
          </cell>
          <cell r="F32">
            <v>0</v>
          </cell>
          <cell r="G32">
            <v>0</v>
          </cell>
          <cell r="H32">
            <v>100</v>
          </cell>
          <cell r="I32" t="str">
            <v>Freehold</v>
          </cell>
          <cell r="J32">
            <v>0</v>
          </cell>
          <cell r="K32">
            <v>0</v>
          </cell>
          <cell r="L32">
            <v>0</v>
          </cell>
          <cell r="M32">
            <v>6.5362</v>
          </cell>
          <cell r="N32">
            <v>22441</v>
          </cell>
          <cell r="O32">
            <v>12256291</v>
          </cell>
          <cell r="P32">
            <v>0</v>
          </cell>
          <cell r="Q32">
            <v>-693752</v>
          </cell>
          <cell r="R32">
            <v>11562540</v>
          </cell>
          <cell r="S32">
            <v>11600000</v>
          </cell>
          <cell r="T32">
            <v>7.65</v>
          </cell>
          <cell r="U32">
            <v>8.0163000000000011</v>
          </cell>
          <cell r="V32">
            <v>7.1253000000000002</v>
          </cell>
          <cell r="W32">
            <v>7.9972000000000003</v>
          </cell>
          <cell r="X32">
            <v>908565</v>
          </cell>
          <cell r="Y32">
            <v>1015752</v>
          </cell>
          <cell r="Z32">
            <v>875966</v>
          </cell>
          <cell r="AA32">
            <v>1</v>
          </cell>
          <cell r="AB32" t="str">
            <v>EUR</v>
          </cell>
          <cell r="AC32" t="str">
            <v>Euro</v>
          </cell>
          <cell r="AD32" t="str">
            <v>Germany</v>
          </cell>
          <cell r="AE32">
            <v>0.06</v>
          </cell>
          <cell r="AG32">
            <v>5.9999965405525081E-2</v>
          </cell>
          <cell r="AH32">
            <v>3.4594474916660456E-8</v>
          </cell>
        </row>
        <row r="33">
          <cell r="A33" t="str">
            <v>HRF00102</v>
          </cell>
          <cell r="B33" t="str">
            <v>Herford Dist.Ctr. #2</v>
          </cell>
          <cell r="C33" t="str">
            <v>Germany</v>
          </cell>
          <cell r="D33" t="str">
            <v>Herford DC 2,Röntgenstraße,Herford,Germany</v>
          </cell>
          <cell r="E33">
            <v>0</v>
          </cell>
          <cell r="F33">
            <v>0</v>
          </cell>
          <cell r="G33">
            <v>0</v>
          </cell>
          <cell r="H33">
            <v>100</v>
          </cell>
          <cell r="I33" t="str">
            <v>Freehold</v>
          </cell>
          <cell r="J33">
            <v>0</v>
          </cell>
          <cell r="K33">
            <v>0</v>
          </cell>
          <cell r="L33">
            <v>0</v>
          </cell>
          <cell r="M33">
            <v>7.5330000000000004</v>
          </cell>
          <cell r="N33">
            <v>7183</v>
          </cell>
          <cell r="O33">
            <v>4358073</v>
          </cell>
          <cell r="P33">
            <v>0</v>
          </cell>
          <cell r="Q33">
            <v>-246682</v>
          </cell>
          <cell r="R33">
            <v>4111391</v>
          </cell>
          <cell r="S33">
            <v>4100000</v>
          </cell>
          <cell r="T33">
            <v>7.1</v>
          </cell>
          <cell r="U33">
            <v>7.4291</v>
          </cell>
          <cell r="V33">
            <v>7.1964000000000006</v>
          </cell>
          <cell r="W33">
            <v>7.0463000000000005</v>
          </cell>
          <cell r="X33">
            <v>326781</v>
          </cell>
          <cell r="Y33">
            <v>320256</v>
          </cell>
          <cell r="Z33">
            <v>312804</v>
          </cell>
          <cell r="AA33">
            <v>1</v>
          </cell>
          <cell r="AB33" t="str">
            <v>EUR</v>
          </cell>
          <cell r="AC33" t="str">
            <v>Euro</v>
          </cell>
          <cell r="AD33" t="str">
            <v>Germany</v>
          </cell>
          <cell r="AE33">
            <v>0.06</v>
          </cell>
          <cell r="AG33">
            <v>5.99996448890412E-2</v>
          </cell>
          <cell r="AH33">
            <v>3.5511095879819932E-7</v>
          </cell>
        </row>
        <row r="34">
          <cell r="A34" t="str">
            <v>de000532</v>
          </cell>
          <cell r="B34" t="str">
            <v>Leipzig Dist.Ctr. #1</v>
          </cell>
          <cell r="C34" t="str">
            <v>Germany</v>
          </cell>
          <cell r="D34" t="str">
            <v>Leipzig DC1,10,Dingolfinger Straße,Leipzig,04349</v>
          </cell>
          <cell r="E34">
            <v>0</v>
          </cell>
          <cell r="F34">
            <v>0</v>
          </cell>
          <cell r="G34">
            <v>0</v>
          </cell>
          <cell r="H34">
            <v>100</v>
          </cell>
          <cell r="I34" t="str">
            <v>Freehold</v>
          </cell>
          <cell r="J34">
            <v>0</v>
          </cell>
          <cell r="K34">
            <v>0</v>
          </cell>
          <cell r="L34">
            <v>0</v>
          </cell>
          <cell r="M34">
            <v>7.7764000000000006</v>
          </cell>
          <cell r="N34">
            <v>9890</v>
          </cell>
          <cell r="O34">
            <v>5302241</v>
          </cell>
          <cell r="P34">
            <v>0</v>
          </cell>
          <cell r="Q34">
            <v>-300126</v>
          </cell>
          <cell r="R34">
            <v>5002115</v>
          </cell>
          <cell r="S34">
            <v>5050000</v>
          </cell>
          <cell r="T34">
            <v>8</v>
          </cell>
          <cell r="U34">
            <v>8.4039999999999999</v>
          </cell>
          <cell r="V34">
            <v>7.8164000000000007</v>
          </cell>
          <cell r="W34">
            <v>8.2376000000000005</v>
          </cell>
          <cell r="X34">
            <v>442014</v>
          </cell>
          <cell r="Y34">
            <v>464550</v>
          </cell>
          <cell r="Z34">
            <v>418188</v>
          </cell>
          <cell r="AA34">
            <v>1</v>
          </cell>
          <cell r="AB34" t="str">
            <v>EUR</v>
          </cell>
          <cell r="AC34" t="str">
            <v>Euro</v>
          </cell>
          <cell r="AD34" t="str">
            <v>Germany</v>
          </cell>
          <cell r="AE34">
            <v>0.06</v>
          </cell>
          <cell r="AG34">
            <v>5.9999820076107803E-2</v>
          </cell>
          <cell r="AH34">
            <v>1.7992389219484428E-7</v>
          </cell>
        </row>
        <row r="35">
          <cell r="A35" t="str">
            <v>de000511</v>
          </cell>
          <cell r="B35" t="str">
            <v>Manching Dist.Ctr. #1</v>
          </cell>
          <cell r="C35" t="str">
            <v>Germany</v>
          </cell>
          <cell r="D35" t="str">
            <v>Manching DC1,2,Königsaue,Manching,85077</v>
          </cell>
          <cell r="E35">
            <v>0</v>
          </cell>
          <cell r="F35">
            <v>0</v>
          </cell>
          <cell r="G35">
            <v>0</v>
          </cell>
          <cell r="H35">
            <v>100</v>
          </cell>
          <cell r="I35" t="str">
            <v>Freehold</v>
          </cell>
          <cell r="J35">
            <v>0</v>
          </cell>
          <cell r="K35">
            <v>0</v>
          </cell>
          <cell r="L35">
            <v>0</v>
          </cell>
          <cell r="M35">
            <v>7.5654000000000003</v>
          </cell>
          <cell r="N35">
            <v>17315</v>
          </cell>
          <cell r="O35">
            <v>8747576</v>
          </cell>
          <cell r="P35">
            <v>282361</v>
          </cell>
          <cell r="Q35">
            <v>-511128</v>
          </cell>
          <cell r="R35">
            <v>8518808</v>
          </cell>
          <cell r="S35">
            <v>8500000</v>
          </cell>
          <cell r="T35">
            <v>7.9</v>
          </cell>
          <cell r="U35">
            <v>8.298</v>
          </cell>
          <cell r="V35">
            <v>7.5548999999999999</v>
          </cell>
          <cell r="W35">
            <v>7.859</v>
          </cell>
          <cell r="X35">
            <v>737212</v>
          </cell>
          <cell r="Y35">
            <v>770154</v>
          </cell>
          <cell r="Z35">
            <v>680783</v>
          </cell>
          <cell r="AA35">
            <v>1</v>
          </cell>
          <cell r="AB35" t="str">
            <v>EUR</v>
          </cell>
          <cell r="AC35" t="str">
            <v>Euro</v>
          </cell>
          <cell r="AD35" t="str">
            <v>Germany</v>
          </cell>
          <cell r="AE35">
            <v>0.06</v>
          </cell>
          <cell r="AG35">
            <v>5.9999943654088693E-2</v>
          </cell>
          <cell r="AH35">
            <v>5.6345911304822582E-8</v>
          </cell>
        </row>
        <row r="36">
          <cell r="A36" t="str">
            <v>NWF00101</v>
          </cell>
          <cell r="B36" t="str">
            <v>Neu Wulmstorf Dist.Ctr. #1</v>
          </cell>
          <cell r="C36" t="str">
            <v>Germany</v>
          </cell>
          <cell r="D36" t="str">
            <v>Neu-Wulmstorf,Neu-Wulmstorf,Germany</v>
          </cell>
          <cell r="E36">
            <v>0</v>
          </cell>
          <cell r="F36">
            <v>0</v>
          </cell>
          <cell r="G36">
            <v>0</v>
          </cell>
          <cell r="H36">
            <v>100</v>
          </cell>
          <cell r="I36" t="str">
            <v>Freehold</v>
          </cell>
          <cell r="J36">
            <v>0</v>
          </cell>
          <cell r="K36">
            <v>0</v>
          </cell>
          <cell r="L36">
            <v>0</v>
          </cell>
          <cell r="M36">
            <v>7.3628</v>
          </cell>
          <cell r="N36">
            <v>33030</v>
          </cell>
          <cell r="O36">
            <v>23555444</v>
          </cell>
          <cell r="P36">
            <v>0</v>
          </cell>
          <cell r="Q36">
            <v>-1333326</v>
          </cell>
          <cell r="R36">
            <v>22222118</v>
          </cell>
          <cell r="S36">
            <v>22200000</v>
          </cell>
          <cell r="T36">
            <v>7.1</v>
          </cell>
          <cell r="U36">
            <v>7.4272</v>
          </cell>
          <cell r="V36">
            <v>7.2858000000000001</v>
          </cell>
          <cell r="W36">
            <v>7.1341000000000001</v>
          </cell>
          <cell r="X36">
            <v>1764910</v>
          </cell>
          <cell r="Y36">
            <v>1729217</v>
          </cell>
          <cell r="Z36">
            <v>1714588</v>
          </cell>
          <cell r="AA36">
            <v>1</v>
          </cell>
          <cell r="AB36" t="str">
            <v>EUR</v>
          </cell>
          <cell r="AC36" t="str">
            <v>Euro</v>
          </cell>
          <cell r="AD36" t="str">
            <v>Germany</v>
          </cell>
          <cell r="AE36">
            <v>0.06</v>
          </cell>
          <cell r="AG36">
            <v>5.9999951399772065E-2</v>
          </cell>
          <cell r="AH36">
            <v>4.8600227932349416E-8</v>
          </cell>
        </row>
        <row r="37">
          <cell r="A37" t="str">
            <v>MUN00105</v>
          </cell>
          <cell r="B37" t="str">
            <v>Neufahrn Dist.Ctr. #3b</v>
          </cell>
          <cell r="C37" t="str">
            <v>Germany</v>
          </cell>
          <cell r="D37" t="str">
            <v>InUse Neufahrn DC 3,Neufahrn,Germany</v>
          </cell>
          <cell r="E37">
            <v>0</v>
          </cell>
          <cell r="F37">
            <v>0</v>
          </cell>
          <cell r="G37">
            <v>0</v>
          </cell>
          <cell r="H37">
            <v>100</v>
          </cell>
          <cell r="I37" t="str">
            <v>Freehold</v>
          </cell>
          <cell r="J37">
            <v>0</v>
          </cell>
          <cell r="K37">
            <v>0</v>
          </cell>
          <cell r="L37">
            <v>0</v>
          </cell>
          <cell r="M37">
            <v>6.4961000000000002</v>
          </cell>
          <cell r="N37">
            <v>29115.4</v>
          </cell>
          <cell r="O37">
            <v>27388776</v>
          </cell>
          <cell r="P37">
            <v>-2904</v>
          </cell>
          <cell r="Q37">
            <v>-1550142</v>
          </cell>
          <cell r="R37">
            <v>25835729</v>
          </cell>
          <cell r="S37">
            <v>25800000</v>
          </cell>
          <cell r="T37">
            <v>7.5</v>
          </cell>
          <cell r="U37">
            <v>7.8581000000000003</v>
          </cell>
          <cell r="V37">
            <v>8.0739000000000001</v>
          </cell>
          <cell r="W37">
            <v>7.6887000000000008</v>
          </cell>
          <cell r="X37">
            <v>2258886</v>
          </cell>
          <cell r="Y37">
            <v>2153512</v>
          </cell>
          <cell r="Z37">
            <v>2208235</v>
          </cell>
          <cell r="AA37">
            <v>4</v>
          </cell>
          <cell r="AB37" t="str">
            <v>EUR</v>
          </cell>
          <cell r="AC37" t="str">
            <v>Euro</v>
          </cell>
          <cell r="AD37" t="str">
            <v>Germany</v>
          </cell>
          <cell r="AE37">
            <v>0.06</v>
          </cell>
          <cell r="AG37">
            <v>5.9999932651406893E-2</v>
          </cell>
          <cell r="AH37">
            <v>6.7348593105198695E-8</v>
          </cell>
        </row>
        <row r="38">
          <cell r="A38" t="str">
            <v>NNK00101</v>
          </cell>
          <cell r="B38" t="str">
            <v>Neunkirchen Wellesweiler Dist.Ctr. #1</v>
          </cell>
          <cell r="C38" t="str">
            <v>Germany</v>
          </cell>
          <cell r="D38" t="str">
            <v>Neunkirchen Wellesweiler,Neunkirchen Wellsweiler,Germany</v>
          </cell>
          <cell r="E38">
            <v>0</v>
          </cell>
          <cell r="F38">
            <v>0</v>
          </cell>
          <cell r="G38">
            <v>0</v>
          </cell>
          <cell r="H38">
            <v>100</v>
          </cell>
          <cell r="I38" t="str">
            <v>Freehold</v>
          </cell>
          <cell r="J38">
            <v>0</v>
          </cell>
          <cell r="K38">
            <v>0</v>
          </cell>
          <cell r="L38">
            <v>0</v>
          </cell>
          <cell r="M38">
            <v>8.2858000000000001</v>
          </cell>
          <cell r="N38">
            <v>13026</v>
          </cell>
          <cell r="O38">
            <v>6817382</v>
          </cell>
          <cell r="P38">
            <v>0</v>
          </cell>
          <cell r="Q38">
            <v>-385888</v>
          </cell>
          <cell r="R38">
            <v>6431494</v>
          </cell>
          <cell r="S38">
            <v>6400000</v>
          </cell>
          <cell r="T38">
            <v>7.9</v>
          </cell>
          <cell r="U38">
            <v>8.3017000000000003</v>
          </cell>
          <cell r="V38">
            <v>8.6120000000000001</v>
          </cell>
          <cell r="W38">
            <v>8.0693000000000001</v>
          </cell>
          <cell r="X38">
            <v>603087</v>
          </cell>
          <cell r="Y38">
            <v>566262</v>
          </cell>
          <cell r="Z38">
            <v>584398</v>
          </cell>
          <cell r="AA38">
            <v>1</v>
          </cell>
          <cell r="AB38" t="str">
            <v>EUR</v>
          </cell>
          <cell r="AC38" t="str">
            <v>Euro</v>
          </cell>
          <cell r="AD38" t="str">
            <v>Germany</v>
          </cell>
          <cell r="AE38">
            <v>0.06</v>
          </cell>
          <cell r="AG38">
            <v>5.9999745004815364E-2</v>
          </cell>
          <cell r="AH38">
            <v>2.5499518463423243E-7</v>
          </cell>
        </row>
        <row r="39">
          <cell r="A39" t="str">
            <v>UNN00101</v>
          </cell>
          <cell r="B39" t="str">
            <v>Unna Dist.Ctr. #1</v>
          </cell>
          <cell r="C39" t="str">
            <v>Germany</v>
          </cell>
          <cell r="D39" t="str">
            <v>Unna DC1,Unna,Germany</v>
          </cell>
          <cell r="E39">
            <v>0</v>
          </cell>
          <cell r="F39">
            <v>0</v>
          </cell>
          <cell r="G39">
            <v>0</v>
          </cell>
          <cell r="H39">
            <v>100</v>
          </cell>
          <cell r="I39" t="str">
            <v>Freehold</v>
          </cell>
          <cell r="J39">
            <v>0</v>
          </cell>
          <cell r="K39">
            <v>0</v>
          </cell>
          <cell r="L39">
            <v>0</v>
          </cell>
          <cell r="M39">
            <v>7.5720000000000001</v>
          </cell>
          <cell r="N39">
            <v>32650</v>
          </cell>
          <cell r="O39">
            <v>13477122</v>
          </cell>
          <cell r="P39">
            <v>0</v>
          </cell>
          <cell r="Q39">
            <v>-762854</v>
          </cell>
          <cell r="R39">
            <v>12714268</v>
          </cell>
          <cell r="S39">
            <v>12700000</v>
          </cell>
          <cell r="T39">
            <v>8</v>
          </cell>
          <cell r="U39">
            <v>8.4047999999999998</v>
          </cell>
          <cell r="V39">
            <v>7.6116000000000001</v>
          </cell>
          <cell r="W39">
            <v>8.2733000000000008</v>
          </cell>
          <cell r="X39">
            <v>1085458</v>
          </cell>
          <cell r="Y39">
            <v>1174536</v>
          </cell>
          <cell r="Z39">
            <v>1024738</v>
          </cell>
          <cell r="AA39">
            <v>1</v>
          </cell>
          <cell r="AB39" t="str">
            <v>EUR</v>
          </cell>
          <cell r="AC39" t="str">
            <v>Euro</v>
          </cell>
          <cell r="AD39" t="str">
            <v>Germany</v>
          </cell>
          <cell r="AE39">
            <v>0.06</v>
          </cell>
          <cell r="AG39">
            <v>5.9999836404266448E-2</v>
          </cell>
          <cell r="AH39">
            <v>1.6359573355023693E-7</v>
          </cell>
        </row>
        <row r="40">
          <cell r="A40" t="str">
            <v>WTZ00101</v>
          </cell>
          <cell r="B40" t="str">
            <v>Wetzlar Dist.Ctr. #1</v>
          </cell>
          <cell r="C40" t="str">
            <v>Germany</v>
          </cell>
          <cell r="D40" t="str">
            <v xml:space="preserve"> Wetzlar Szenario 100% break,Wetzlar,Germany</v>
          </cell>
          <cell r="E40">
            <v>0</v>
          </cell>
          <cell r="F40">
            <v>0</v>
          </cell>
          <cell r="G40">
            <v>0</v>
          </cell>
          <cell r="H40">
            <v>100</v>
          </cell>
          <cell r="I40" t="str">
            <v>Freehold</v>
          </cell>
          <cell r="J40">
            <v>0</v>
          </cell>
          <cell r="K40">
            <v>0</v>
          </cell>
          <cell r="L40">
            <v>0</v>
          </cell>
          <cell r="M40">
            <v>6.9504000000000001</v>
          </cell>
          <cell r="N40">
            <v>29313</v>
          </cell>
          <cell r="O40">
            <v>12153486</v>
          </cell>
          <cell r="P40">
            <v>328656</v>
          </cell>
          <cell r="Q40">
            <v>-706536</v>
          </cell>
          <cell r="R40">
            <v>11775606</v>
          </cell>
          <cell r="S40">
            <v>11800000</v>
          </cell>
          <cell r="T40">
            <v>7.9</v>
          </cell>
          <cell r="U40">
            <v>8.3013000000000012</v>
          </cell>
          <cell r="V40">
            <v>8.3349000000000011</v>
          </cell>
          <cell r="W40">
            <v>7.8120000000000003</v>
          </cell>
          <cell r="X40">
            <v>1081891</v>
          </cell>
          <cell r="Y40">
            <v>1016484</v>
          </cell>
          <cell r="Z40">
            <v>1042413</v>
          </cell>
          <cell r="AA40">
            <v>2</v>
          </cell>
          <cell r="AB40" t="str">
            <v>EUR</v>
          </cell>
          <cell r="AC40" t="str">
            <v>Euro</v>
          </cell>
          <cell r="AD40" t="str">
            <v>Germany</v>
          </cell>
          <cell r="AE40">
            <v>0.06</v>
          </cell>
          <cell r="AG40">
            <v>5.9999969428324966E-2</v>
          </cell>
          <cell r="AH40">
            <v>3.0571675031787482E-8</v>
          </cell>
        </row>
        <row r="41">
          <cell r="A41" t="str">
            <v>bud00115</v>
          </cell>
          <cell r="B41" t="str">
            <v>Budapest-Gyál Dist.Ctr. #5</v>
          </cell>
          <cell r="C41" t="str">
            <v>Hungary</v>
          </cell>
          <cell r="D41" t="str">
            <v>Building DC5,Prologis Park,Gyal,Hungary</v>
          </cell>
          <cell r="E41">
            <v>0</v>
          </cell>
          <cell r="F41">
            <v>0</v>
          </cell>
          <cell r="G41">
            <v>0</v>
          </cell>
          <cell r="H41">
            <v>100</v>
          </cell>
          <cell r="I41" t="str">
            <v>Freehold</v>
          </cell>
          <cell r="J41">
            <v>0</v>
          </cell>
          <cell r="K41">
            <v>0</v>
          </cell>
          <cell r="L41">
            <v>0</v>
          </cell>
          <cell r="M41">
            <v>4.5068000000000001</v>
          </cell>
          <cell r="N41">
            <v>16126</v>
          </cell>
          <cell r="O41">
            <v>8638060</v>
          </cell>
          <cell r="P41">
            <v>50000</v>
          </cell>
          <cell r="Q41">
            <v>-153619</v>
          </cell>
          <cell r="R41">
            <v>8534441</v>
          </cell>
          <cell r="S41">
            <v>8500000</v>
          </cell>
          <cell r="T41">
            <v>9.0353000000000012</v>
          </cell>
          <cell r="U41">
            <v>9.548</v>
          </cell>
          <cell r="V41">
            <v>8.7728000000000002</v>
          </cell>
          <cell r="W41">
            <v>9.4393000000000011</v>
          </cell>
          <cell r="X41">
            <v>766829</v>
          </cell>
          <cell r="Y41">
            <v>825090</v>
          </cell>
          <cell r="Z41">
            <v>759161</v>
          </cell>
          <cell r="AA41">
            <v>1</v>
          </cell>
          <cell r="AB41" t="str">
            <v>EUR</v>
          </cell>
          <cell r="AC41" t="str">
            <v>Euro</v>
          </cell>
          <cell r="AD41" t="str">
            <v>Hungary</v>
          </cell>
          <cell r="AE41">
            <v>1.7999999999999999E-2</v>
          </cell>
          <cell r="AG41">
            <v>1.7999890092391523E-2</v>
          </cell>
          <cell r="AH41">
            <v>1.0990760847609526E-7</v>
          </cell>
        </row>
        <row r="42">
          <cell r="A42" t="str">
            <v>bud00106</v>
          </cell>
          <cell r="B42" t="str">
            <v>Budapest-Gyál Dist.Ctr. #6</v>
          </cell>
          <cell r="C42" t="str">
            <v>Hungary</v>
          </cell>
          <cell r="D42" t="str">
            <v>Building DC6,Prologis Park,Gyál,Budapest</v>
          </cell>
          <cell r="E42">
            <v>0</v>
          </cell>
          <cell r="F42">
            <v>0</v>
          </cell>
          <cell r="G42">
            <v>0</v>
          </cell>
          <cell r="H42">
            <v>100</v>
          </cell>
          <cell r="I42" t="str">
            <v>Freehold</v>
          </cell>
          <cell r="J42">
            <v>0</v>
          </cell>
          <cell r="K42">
            <v>0</v>
          </cell>
          <cell r="L42">
            <v>0</v>
          </cell>
          <cell r="M42">
            <v>4.5884999999999998</v>
          </cell>
          <cell r="N42">
            <v>19584</v>
          </cell>
          <cell r="O42">
            <v>10670625</v>
          </cell>
          <cell r="P42">
            <v>0</v>
          </cell>
          <cell r="Q42">
            <v>-225612</v>
          </cell>
          <cell r="R42">
            <v>10445013</v>
          </cell>
          <cell r="S42">
            <v>10400000</v>
          </cell>
          <cell r="T42">
            <v>8.7885000000000009</v>
          </cell>
          <cell r="U42">
            <v>9.3018999999999998</v>
          </cell>
          <cell r="V42">
            <v>9.9547000000000008</v>
          </cell>
          <cell r="W42">
            <v>8.6496000000000013</v>
          </cell>
          <cell r="X42">
            <v>1068431</v>
          </cell>
          <cell r="Y42">
            <v>928353</v>
          </cell>
          <cell r="Z42">
            <v>1057747</v>
          </cell>
          <cell r="AA42">
            <v>2</v>
          </cell>
          <cell r="AB42" t="str">
            <v>EUR</v>
          </cell>
          <cell r="AC42" t="str">
            <v>Euro</v>
          </cell>
          <cell r="AD42" t="str">
            <v>Hungary</v>
          </cell>
          <cell r="AE42">
            <v>1.7999999999999999E-2</v>
          </cell>
          <cell r="AG42">
            <v>2.1599973116357061E-2</v>
          </cell>
          <cell r="AH42">
            <v>-3.5999731163570622E-3</v>
          </cell>
        </row>
        <row r="43">
          <cell r="A43" t="str">
            <v>bud00107</v>
          </cell>
          <cell r="B43" t="str">
            <v>Budapest-Gyál Dist.Ctr. #7</v>
          </cell>
          <cell r="C43" t="str">
            <v>Hungary</v>
          </cell>
          <cell r="D43" t="str">
            <v>Building DC7,Prologis Park,Gyál,Budapest</v>
          </cell>
          <cell r="E43">
            <v>0</v>
          </cell>
          <cell r="F43">
            <v>0</v>
          </cell>
          <cell r="G43">
            <v>0</v>
          </cell>
          <cell r="H43">
            <v>100</v>
          </cell>
          <cell r="I43" t="str">
            <v>Freehold</v>
          </cell>
          <cell r="J43">
            <v>0</v>
          </cell>
          <cell r="K43">
            <v>0</v>
          </cell>
          <cell r="L43">
            <v>0</v>
          </cell>
          <cell r="M43">
            <v>0.3906</v>
          </cell>
          <cell r="N43">
            <v>20793</v>
          </cell>
          <cell r="O43">
            <v>9353678</v>
          </cell>
          <cell r="P43">
            <v>0</v>
          </cell>
          <cell r="Q43">
            <v>-165388</v>
          </cell>
          <cell r="R43">
            <v>9188290</v>
          </cell>
          <cell r="S43">
            <v>9200000</v>
          </cell>
          <cell r="T43">
            <v>9.2385999999999999</v>
          </cell>
          <cell r="U43">
            <v>9.777000000000001</v>
          </cell>
          <cell r="V43">
            <v>8.6154000000000011</v>
          </cell>
          <cell r="W43">
            <v>9.6230000000000011</v>
          </cell>
          <cell r="X43">
            <v>815015</v>
          </cell>
          <cell r="Y43">
            <v>910332</v>
          </cell>
          <cell r="Z43">
            <v>806865</v>
          </cell>
          <cell r="AA43">
            <v>3</v>
          </cell>
          <cell r="AB43" t="str">
            <v>EUR</v>
          </cell>
          <cell r="AC43" t="str">
            <v>Euro</v>
          </cell>
          <cell r="AD43" t="str">
            <v>Hungary</v>
          </cell>
          <cell r="AE43">
            <v>1.7999999999999999E-2</v>
          </cell>
          <cell r="AG43">
            <v>1.799986722230143E-2</v>
          </cell>
          <cell r="AH43">
            <v>1.3277769856864796E-7</v>
          </cell>
        </row>
        <row r="44">
          <cell r="A44" t="str">
            <v>bud00416</v>
          </cell>
          <cell r="B44" t="str">
            <v>Harbor Park #L</v>
          </cell>
          <cell r="C44" t="str">
            <v>Hungary</v>
          </cell>
          <cell r="D44" t="str">
            <v>Harbor Park Building L,Habor Park,District XXII,Budapest</v>
          </cell>
          <cell r="E44">
            <v>0</v>
          </cell>
          <cell r="F44">
            <v>0</v>
          </cell>
          <cell r="G44">
            <v>0</v>
          </cell>
          <cell r="H44">
            <v>100</v>
          </cell>
          <cell r="I44" t="str">
            <v>Freehold</v>
          </cell>
          <cell r="J44">
            <v>0</v>
          </cell>
          <cell r="K44">
            <v>0</v>
          </cell>
          <cell r="L44">
            <v>0</v>
          </cell>
          <cell r="M44">
            <v>11.2745</v>
          </cell>
          <cell r="N44">
            <v>28925</v>
          </cell>
          <cell r="O44">
            <v>14476342</v>
          </cell>
          <cell r="P44">
            <v>0</v>
          </cell>
          <cell r="Q44">
            <v>-255966</v>
          </cell>
          <cell r="R44">
            <v>14220376</v>
          </cell>
          <cell r="S44">
            <v>14200000</v>
          </cell>
          <cell r="T44">
            <v>9.0129999999999999</v>
          </cell>
          <cell r="U44">
            <v>9.5469000000000008</v>
          </cell>
          <cell r="V44">
            <v>9.9351000000000003</v>
          </cell>
          <cell r="W44">
            <v>8.9771000000000001</v>
          </cell>
          <cell r="X44">
            <v>1449328</v>
          </cell>
          <cell r="Y44">
            <v>1310832</v>
          </cell>
          <cell r="Z44">
            <v>1436220</v>
          </cell>
          <cell r="AA44">
            <v>3</v>
          </cell>
          <cell r="AB44" t="str">
            <v>EUR</v>
          </cell>
          <cell r="AC44" t="str">
            <v>Euro</v>
          </cell>
          <cell r="AD44" t="str">
            <v>Hungary</v>
          </cell>
          <cell r="AE44">
            <v>1.7999999999999999E-2</v>
          </cell>
          <cell r="AG44">
            <v>1.7999945992989215E-2</v>
          </cell>
          <cell r="AH44">
            <v>5.4007010783646558E-8</v>
          </cell>
        </row>
        <row r="45">
          <cell r="A45" t="str">
            <v>ana00101</v>
          </cell>
          <cell r="B45" t="str">
            <v>Anagni Dist.Ctr. #1</v>
          </cell>
          <cell r="C45" t="str">
            <v>Italy</v>
          </cell>
          <cell r="D45" t="str">
            <v>Anagni DC#1,Strada ASI,Paduni,Anagni,Frosinone</v>
          </cell>
          <cell r="E45" t="str">
            <v>European Community</v>
          </cell>
          <cell r="F45" t="str">
            <v>distribution warehouse</v>
          </cell>
          <cell r="G45" t="str">
            <v>Warehouse</v>
          </cell>
          <cell r="H45">
            <v>100</v>
          </cell>
          <cell r="I45" t="str">
            <v>Freehold</v>
          </cell>
          <cell r="J45" t="str">
            <v>IT002</v>
          </cell>
          <cell r="K45">
            <v>0</v>
          </cell>
          <cell r="L45">
            <v>0</v>
          </cell>
          <cell r="M45">
            <v>7.9485000000000001</v>
          </cell>
          <cell r="N45">
            <v>327148</v>
          </cell>
          <cell r="O45">
            <v>17871130</v>
          </cell>
          <cell r="P45">
            <v>-168</v>
          </cell>
          <cell r="Q45">
            <v>-931661</v>
          </cell>
          <cell r="R45">
            <v>16939301</v>
          </cell>
          <cell r="S45">
            <v>16950000</v>
          </cell>
          <cell r="T45">
            <v>6.7585000000000006</v>
          </cell>
          <cell r="U45">
            <v>7.0573000000000006</v>
          </cell>
          <cell r="V45">
            <v>6.7960000000000003</v>
          </cell>
          <cell r="W45">
            <v>6.7605000000000004</v>
          </cell>
          <cell r="X45">
            <v>1313405</v>
          </cell>
          <cell r="Y45">
            <v>1306899</v>
          </cell>
          <cell r="Z45">
            <v>1215237</v>
          </cell>
          <cell r="AA45">
            <v>1</v>
          </cell>
          <cell r="AB45" t="str">
            <v>EUR</v>
          </cell>
          <cell r="AC45" t="str">
            <v>Euro</v>
          </cell>
          <cell r="AD45" t="str">
            <v>Italy</v>
          </cell>
          <cell r="AE45">
            <v>5.5E-2</v>
          </cell>
          <cell r="AG45">
            <v>5.4999967235956196E-2</v>
          </cell>
          <cell r="AH45">
            <v>3.2764043804422993E-8</v>
          </cell>
        </row>
        <row r="46">
          <cell r="A46" t="str">
            <v>mln00202</v>
          </cell>
          <cell r="B46" t="str">
            <v>Castel San Giovanni Dist.Ctr. #2</v>
          </cell>
          <cell r="C46" t="str">
            <v>Italy</v>
          </cell>
          <cell r="D46" t="str">
            <v>CSG DC#2,Logistic Park,Castel San Giovanni,Piacenza</v>
          </cell>
          <cell r="E46">
            <v>0</v>
          </cell>
          <cell r="F46" t="str">
            <v>distribution warehouse</v>
          </cell>
          <cell r="G46" t="str">
            <v>Warehouse</v>
          </cell>
          <cell r="H46">
            <v>100</v>
          </cell>
          <cell r="I46" t="str">
            <v>Freehold</v>
          </cell>
          <cell r="J46" t="str">
            <v>IT021</v>
          </cell>
          <cell r="K46">
            <v>0</v>
          </cell>
          <cell r="L46">
            <v>0</v>
          </cell>
          <cell r="M46">
            <v>8.0427999999999997</v>
          </cell>
          <cell r="N46">
            <v>276719</v>
          </cell>
          <cell r="O46">
            <v>13519205</v>
          </cell>
          <cell r="P46">
            <v>-168</v>
          </cell>
          <cell r="Q46">
            <v>-704783</v>
          </cell>
          <cell r="R46">
            <v>12814253</v>
          </cell>
          <cell r="S46">
            <v>12815000</v>
          </cell>
          <cell r="T46">
            <v>6.8051000000000004</v>
          </cell>
          <cell r="U46">
            <v>7.0949</v>
          </cell>
          <cell r="V46">
            <v>7.2227000000000006</v>
          </cell>
          <cell r="W46">
            <v>7.1473000000000004</v>
          </cell>
          <cell r="X46">
            <v>1057194</v>
          </cell>
          <cell r="Y46">
            <v>1046736</v>
          </cell>
          <cell r="Z46">
            <v>976492</v>
          </cell>
          <cell r="AA46">
            <v>1</v>
          </cell>
          <cell r="AB46" t="str">
            <v>EUR</v>
          </cell>
          <cell r="AC46" t="str">
            <v>Euro</v>
          </cell>
          <cell r="AD46" t="str">
            <v>Italy</v>
          </cell>
          <cell r="AE46">
            <v>5.5E-2</v>
          </cell>
          <cell r="AG46">
            <v>5.4999928595135431E-2</v>
          </cell>
          <cell r="AH46">
            <v>7.1404864569746263E-8</v>
          </cell>
        </row>
        <row r="47">
          <cell r="A47" t="str">
            <v>vnl00301</v>
          </cell>
          <cell r="B47" t="str">
            <v>Venlo Dist.Ctr. #3</v>
          </cell>
          <cell r="C47" t="str">
            <v>Netherlands</v>
          </cell>
          <cell r="D47" t="str">
            <v>Prologis Logistics Center 3A,26 - 28,Marco Poloweg,Trade Port West,Venlo,Limburg,5928 LE</v>
          </cell>
          <cell r="E47">
            <v>0</v>
          </cell>
          <cell r="F47" t="str">
            <v>distribution warehouse</v>
          </cell>
          <cell r="G47" t="str">
            <v>Warehouse</v>
          </cell>
          <cell r="H47">
            <v>100</v>
          </cell>
          <cell r="I47" t="str">
            <v>Freehold</v>
          </cell>
          <cell r="J47" t="str">
            <v>05850</v>
          </cell>
          <cell r="K47">
            <v>0</v>
          </cell>
          <cell r="L47">
            <v>0</v>
          </cell>
          <cell r="M47">
            <v>-29.261300000000002</v>
          </cell>
          <cell r="N47">
            <v>17712</v>
          </cell>
          <cell r="O47">
            <v>9662145</v>
          </cell>
          <cell r="P47">
            <v>0</v>
          </cell>
          <cell r="Q47">
            <v>-632100</v>
          </cell>
          <cell r="R47">
            <v>9030045</v>
          </cell>
          <cell r="S47">
            <v>9030000</v>
          </cell>
          <cell r="T47">
            <v>8.0632000000000001</v>
          </cell>
          <cell r="U47">
            <v>8.4639000000000006</v>
          </cell>
          <cell r="V47">
            <v>4.4807000000000006</v>
          </cell>
          <cell r="W47">
            <v>8.5457000000000001</v>
          </cell>
          <cell r="X47">
            <v>471132</v>
          </cell>
          <cell r="Y47">
            <v>863896</v>
          </cell>
          <cell r="Z47">
            <v>432931</v>
          </cell>
          <cell r="AA47">
            <v>2</v>
          </cell>
          <cell r="AB47" t="str">
            <v>EUR</v>
          </cell>
          <cell r="AC47" t="str">
            <v>Euro</v>
          </cell>
          <cell r="AD47" t="str">
            <v>Netherlands</v>
          </cell>
          <cell r="AE47">
            <v>7.0000000000000007E-2</v>
          </cell>
          <cell r="AG47">
            <v>6.9999651164529081E-2</v>
          </cell>
          <cell r="AH47">
            <v>3.4883547092579015E-7</v>
          </cell>
        </row>
        <row r="48">
          <cell r="A48" t="str">
            <v>wrw00205</v>
          </cell>
          <cell r="B48" t="str">
            <v>Blonie Dist.Ctr. #5</v>
          </cell>
          <cell r="C48" t="str">
            <v>Poland</v>
          </cell>
          <cell r="D48" t="str">
            <v>Copy of "Blonie DC5",Blonie,Mazowsze</v>
          </cell>
          <cell r="E48">
            <v>0</v>
          </cell>
          <cell r="F48" t="str">
            <v>Industrial</v>
          </cell>
          <cell r="G48" t="str">
            <v>Warehouse</v>
          </cell>
          <cell r="H48">
            <v>100</v>
          </cell>
          <cell r="I48" t="str">
            <v>Freehold</v>
          </cell>
          <cell r="J48" t="str">
            <v>wrw00205</v>
          </cell>
          <cell r="K48">
            <v>0</v>
          </cell>
          <cell r="L48" t="str">
            <v>MJ</v>
          </cell>
          <cell r="M48">
            <v>-1.304</v>
          </cell>
          <cell r="N48">
            <v>27143</v>
          </cell>
          <cell r="O48">
            <v>11247142</v>
          </cell>
          <cell r="P48">
            <v>-29061</v>
          </cell>
          <cell r="Q48">
            <v>-165783</v>
          </cell>
          <cell r="R48">
            <v>11052299</v>
          </cell>
          <cell r="S48">
            <v>11100000</v>
          </cell>
          <cell r="T48">
            <v>8.5224000000000011</v>
          </cell>
          <cell r="U48">
            <v>8.9617000000000004</v>
          </cell>
          <cell r="V48">
            <v>7.3081000000000005</v>
          </cell>
          <cell r="W48">
            <v>9.2888999999999999</v>
          </cell>
          <cell r="X48">
            <v>839520</v>
          </cell>
          <cell r="Y48">
            <v>1064930</v>
          </cell>
          <cell r="Z48">
            <v>823313</v>
          </cell>
          <cell r="AA48">
            <v>5</v>
          </cell>
          <cell r="AB48" t="str">
            <v>EUR</v>
          </cell>
          <cell r="AC48" t="str">
            <v>Euro</v>
          </cell>
          <cell r="AD48" t="str">
            <v>Poland</v>
          </cell>
          <cell r="AE48">
            <v>1.4999999999999999E-2</v>
          </cell>
          <cell r="AG48">
            <v>1.499986563881415E-2</v>
          </cell>
          <cell r="AH48">
            <v>1.3436118584918277E-7</v>
          </cell>
        </row>
        <row r="49">
          <cell r="A49" t="str">
            <v>wrw00206</v>
          </cell>
          <cell r="B49" t="str">
            <v>Blonie Dist.Ctr. #6</v>
          </cell>
          <cell r="C49" t="str">
            <v>Poland</v>
          </cell>
          <cell r="D49" t="str">
            <v>Blonie DC6,Blonie,Mazowsze</v>
          </cell>
          <cell r="E49">
            <v>0</v>
          </cell>
          <cell r="F49" t="str">
            <v>Industrial</v>
          </cell>
          <cell r="G49" t="str">
            <v>Warehouse</v>
          </cell>
          <cell r="H49">
            <v>100</v>
          </cell>
          <cell r="I49" t="str">
            <v>Freehold</v>
          </cell>
          <cell r="J49" t="str">
            <v>wrw00206</v>
          </cell>
          <cell r="K49">
            <v>0</v>
          </cell>
          <cell r="L49" t="str">
            <v>MJ</v>
          </cell>
          <cell r="M49">
            <v>10.7525</v>
          </cell>
          <cell r="N49">
            <v>17800</v>
          </cell>
          <cell r="O49">
            <v>7318185</v>
          </cell>
          <cell r="P49">
            <v>0</v>
          </cell>
          <cell r="Q49">
            <v>-108150</v>
          </cell>
          <cell r="R49">
            <v>7210035</v>
          </cell>
          <cell r="S49">
            <v>7200000</v>
          </cell>
          <cell r="T49">
            <v>8.7501999999999995</v>
          </cell>
          <cell r="U49">
            <v>9.2419000000000011</v>
          </cell>
          <cell r="V49">
            <v>8.8032000000000004</v>
          </cell>
          <cell r="W49">
            <v>8.9375</v>
          </cell>
          <cell r="X49">
            <v>649848</v>
          </cell>
          <cell r="Y49">
            <v>659760</v>
          </cell>
          <cell r="Z49">
            <v>643350</v>
          </cell>
          <cell r="AA49">
            <v>1</v>
          </cell>
          <cell r="AB49" t="str">
            <v>EUR</v>
          </cell>
          <cell r="AC49" t="str">
            <v>Euro</v>
          </cell>
          <cell r="AD49" t="str">
            <v>Poland</v>
          </cell>
          <cell r="AE49">
            <v>1.4999999999999999E-2</v>
          </cell>
          <cell r="AG49">
            <v>1.4999927184819491E-2</v>
          </cell>
          <cell r="AH49">
            <v>7.2815180508431498E-8</v>
          </cell>
        </row>
        <row r="50">
          <cell r="A50" t="str">
            <v>wrw00207</v>
          </cell>
          <cell r="B50" t="str">
            <v>Blonie Dist.Ctr. #7</v>
          </cell>
          <cell r="C50" t="str">
            <v>Poland</v>
          </cell>
          <cell r="D50" t="str">
            <v>Blonie DC7,Blonie,Mazowsze</v>
          </cell>
          <cell r="E50">
            <v>0</v>
          </cell>
          <cell r="F50" t="str">
            <v>Industrial</v>
          </cell>
          <cell r="G50" t="str">
            <v>Warehouse</v>
          </cell>
          <cell r="H50">
            <v>100</v>
          </cell>
          <cell r="I50" t="str">
            <v>Freehold</v>
          </cell>
          <cell r="J50" t="str">
            <v>wrw00207</v>
          </cell>
          <cell r="K50">
            <v>0</v>
          </cell>
          <cell r="L50" t="str">
            <v>MJ</v>
          </cell>
          <cell r="M50">
            <v>10.9124</v>
          </cell>
          <cell r="N50">
            <v>17870.73</v>
          </cell>
          <cell r="O50">
            <v>7770518</v>
          </cell>
          <cell r="P50">
            <v>-16873</v>
          </cell>
          <cell r="Q50">
            <v>-114585</v>
          </cell>
          <cell r="R50">
            <v>7639060</v>
          </cell>
          <cell r="S50">
            <v>7600000</v>
          </cell>
          <cell r="T50">
            <v>8.86</v>
          </cell>
          <cell r="U50">
            <v>9.339500000000001</v>
          </cell>
          <cell r="V50">
            <v>5.3738999999999999</v>
          </cell>
          <cell r="W50">
            <v>9.5909000000000013</v>
          </cell>
          <cell r="X50">
            <v>422988</v>
          </cell>
          <cell r="Y50">
            <v>751598</v>
          </cell>
          <cell r="Z50">
            <v>414571</v>
          </cell>
          <cell r="AA50">
            <v>5</v>
          </cell>
          <cell r="AB50" t="str">
            <v>EUR</v>
          </cell>
          <cell r="AC50" t="str">
            <v>Euro</v>
          </cell>
          <cell r="AD50" t="str">
            <v>Poland</v>
          </cell>
          <cell r="AE50">
            <v>1.4999999999999999E-2</v>
          </cell>
          <cell r="AG50">
            <v>1.4999882184457251E-2</v>
          </cell>
          <cell r="AH50">
            <v>1.178155427487837E-7</v>
          </cell>
        </row>
        <row r="51">
          <cell r="A51" t="str">
            <v>wrw00208</v>
          </cell>
          <cell r="B51" t="str">
            <v>Blonie Dist.Ctr. #8</v>
          </cell>
          <cell r="C51" t="str">
            <v>Poland</v>
          </cell>
          <cell r="D51" t="str">
            <v>Blonie DC8,Blonie,Mazowsze</v>
          </cell>
          <cell r="E51">
            <v>0</v>
          </cell>
          <cell r="F51" t="str">
            <v>Industrial</v>
          </cell>
          <cell r="G51" t="str">
            <v>Warehouse</v>
          </cell>
          <cell r="H51">
            <v>100</v>
          </cell>
          <cell r="I51" t="str">
            <v>Freehold</v>
          </cell>
          <cell r="J51" t="str">
            <v>wrw00208</v>
          </cell>
          <cell r="K51">
            <v>0</v>
          </cell>
          <cell r="L51" t="str">
            <v>MJ</v>
          </cell>
          <cell r="M51">
            <v>9.8231000000000002</v>
          </cell>
          <cell r="N51">
            <v>17988</v>
          </cell>
          <cell r="O51">
            <v>8429573</v>
          </cell>
          <cell r="P51">
            <v>0</v>
          </cell>
          <cell r="Q51">
            <v>-124573</v>
          </cell>
          <cell r="R51">
            <v>8305000</v>
          </cell>
          <cell r="S51">
            <v>8300000</v>
          </cell>
          <cell r="T51">
            <v>8.3902999999999999</v>
          </cell>
          <cell r="U51">
            <v>8.8430999999999997</v>
          </cell>
          <cell r="V51">
            <v>9.1999000000000013</v>
          </cell>
          <cell r="W51">
            <v>8.5385000000000009</v>
          </cell>
          <cell r="X51">
            <v>782880</v>
          </cell>
          <cell r="Y51">
            <v>726594</v>
          </cell>
          <cell r="Z51">
            <v>775051</v>
          </cell>
          <cell r="AA51">
            <v>2</v>
          </cell>
          <cell r="AB51" t="str">
            <v>EUR</v>
          </cell>
          <cell r="AC51" t="str">
            <v>Euro</v>
          </cell>
          <cell r="AD51" t="str">
            <v>Poland</v>
          </cell>
          <cell r="AE51">
            <v>1.4999999999999999E-2</v>
          </cell>
          <cell r="AG51">
            <v>1.4999759181216136E-2</v>
          </cell>
          <cell r="AH51">
            <v>2.4081878386393585E-7</v>
          </cell>
        </row>
        <row r="52">
          <cell r="A52" t="str">
            <v>CHO00101</v>
          </cell>
          <cell r="B52" t="str">
            <v>Chorzów Dist.Ctr. #1</v>
          </cell>
          <cell r="C52" t="str">
            <v>Poland</v>
          </cell>
          <cell r="D52" t="str">
            <v>Chorzow DC1,Chorzow,Silesia</v>
          </cell>
          <cell r="E52">
            <v>0</v>
          </cell>
          <cell r="F52" t="str">
            <v>Industrial</v>
          </cell>
          <cell r="G52" t="str">
            <v>Warehouse</v>
          </cell>
          <cell r="H52">
            <v>100</v>
          </cell>
          <cell r="I52" t="str">
            <v>Freehold</v>
          </cell>
          <cell r="J52" t="str">
            <v>cho00101</v>
          </cell>
          <cell r="K52">
            <v>0</v>
          </cell>
          <cell r="L52" t="str">
            <v>MJ</v>
          </cell>
          <cell r="M52">
            <v>12.579500000000001</v>
          </cell>
          <cell r="N52">
            <v>24509</v>
          </cell>
          <cell r="O52">
            <v>10770209</v>
          </cell>
          <cell r="P52">
            <v>0</v>
          </cell>
          <cell r="Q52">
            <v>-159165</v>
          </cell>
          <cell r="R52">
            <v>10611044</v>
          </cell>
          <cell r="S52">
            <v>10600000</v>
          </cell>
          <cell r="T52">
            <v>8.6166999999999998</v>
          </cell>
          <cell r="U52">
            <v>9.0559000000000012</v>
          </cell>
          <cell r="V52">
            <v>7.3037000000000001</v>
          </cell>
          <cell r="W52">
            <v>9.6334</v>
          </cell>
          <cell r="X52">
            <v>793752</v>
          </cell>
          <cell r="Y52">
            <v>1046943</v>
          </cell>
          <cell r="Z52">
            <v>785814</v>
          </cell>
          <cell r="AA52">
            <v>2</v>
          </cell>
          <cell r="AB52" t="str">
            <v>EUR</v>
          </cell>
          <cell r="AC52" t="str">
            <v>Euro</v>
          </cell>
          <cell r="AD52" t="str">
            <v>Poland</v>
          </cell>
          <cell r="AE52">
            <v>1.4999999999999999E-2</v>
          </cell>
          <cell r="AG52">
            <v>1.4999937800653734E-2</v>
          </cell>
          <cell r="AH52">
            <v>6.2199346265515154E-8</v>
          </cell>
        </row>
        <row r="53">
          <cell r="A53" t="str">
            <v>CHO00102</v>
          </cell>
          <cell r="B53" t="str">
            <v>Chorzow Dist.Ctr. #2</v>
          </cell>
          <cell r="C53" t="str">
            <v>Poland</v>
          </cell>
          <cell r="D53" t="str">
            <v>Chorzow DC2,Chorzow,Silesia</v>
          </cell>
          <cell r="E53">
            <v>0</v>
          </cell>
          <cell r="F53" t="str">
            <v>Industrial</v>
          </cell>
          <cell r="G53" t="str">
            <v>Warehouse</v>
          </cell>
          <cell r="H53">
            <v>100</v>
          </cell>
          <cell r="I53" t="str">
            <v>Freehold</v>
          </cell>
          <cell r="J53" t="str">
            <v>cho00102</v>
          </cell>
          <cell r="K53">
            <v>0</v>
          </cell>
          <cell r="L53" t="str">
            <v>MJ</v>
          </cell>
          <cell r="M53">
            <v>9.5366</v>
          </cell>
          <cell r="N53">
            <v>23713</v>
          </cell>
          <cell r="O53">
            <v>10460405</v>
          </cell>
          <cell r="P53">
            <v>435804</v>
          </cell>
          <cell r="Q53">
            <v>-161026</v>
          </cell>
          <cell r="R53">
            <v>10735183</v>
          </cell>
          <cell r="S53">
            <v>10700000</v>
          </cell>
          <cell r="T53">
            <v>8.25</v>
          </cell>
          <cell r="U53">
            <v>8.6637000000000004</v>
          </cell>
          <cell r="V53">
            <v>6.3100000000000003E-2</v>
          </cell>
          <cell r="W53">
            <v>8.5786999999999995</v>
          </cell>
          <cell r="X53">
            <v>6924</v>
          </cell>
          <cell r="Y53">
            <v>941145</v>
          </cell>
          <cell r="Z53">
            <v>6855</v>
          </cell>
          <cell r="AA53">
            <v>4</v>
          </cell>
          <cell r="AB53" t="str">
            <v>EUR</v>
          </cell>
          <cell r="AC53" t="str">
            <v>Euro</v>
          </cell>
          <cell r="AD53" t="str">
            <v>Poland</v>
          </cell>
          <cell r="AE53">
            <v>1.4999999999999999E-2</v>
          </cell>
          <cell r="AG53">
            <v>1.4999837450372295E-2</v>
          </cell>
          <cell r="AH53">
            <v>1.6254962770419212E-7</v>
          </cell>
        </row>
        <row r="54">
          <cell r="A54" t="str">
            <v>CHO00103</v>
          </cell>
          <cell r="B54" t="str">
            <v>Chorzow Dist.Ctr. #3</v>
          </cell>
          <cell r="C54" t="str">
            <v>Poland</v>
          </cell>
          <cell r="D54" t="str">
            <v>Chorzow DC3,Chorzow,Silesia</v>
          </cell>
          <cell r="E54">
            <v>0</v>
          </cell>
          <cell r="F54" t="str">
            <v>Industrial</v>
          </cell>
          <cell r="G54" t="str">
            <v>Warehouse</v>
          </cell>
          <cell r="H54">
            <v>100</v>
          </cell>
          <cell r="I54" t="str">
            <v>Freehold</v>
          </cell>
          <cell r="J54" t="str">
            <v>cho00103</v>
          </cell>
          <cell r="K54">
            <v>0</v>
          </cell>
          <cell r="L54" t="str">
            <v>MJ</v>
          </cell>
          <cell r="M54">
            <v>10.495100000000001</v>
          </cell>
          <cell r="N54">
            <v>36892</v>
          </cell>
          <cell r="O54">
            <v>17708000</v>
          </cell>
          <cell r="P54">
            <v>0</v>
          </cell>
          <cell r="Q54">
            <v>-261694</v>
          </cell>
          <cell r="R54">
            <v>17446306</v>
          </cell>
          <cell r="S54">
            <v>17400000</v>
          </cell>
          <cell r="T54">
            <v>8.5752000000000006</v>
          </cell>
          <cell r="U54">
            <v>9.0112000000000005</v>
          </cell>
          <cell r="V54">
            <v>2.0916999999999999</v>
          </cell>
          <cell r="W54">
            <v>9.5955000000000013</v>
          </cell>
          <cell r="X54">
            <v>373164</v>
          </cell>
          <cell r="Y54">
            <v>1711855</v>
          </cell>
          <cell r="Z54">
            <v>369432</v>
          </cell>
          <cell r="AA54">
            <v>5</v>
          </cell>
          <cell r="AB54" t="str">
            <v>EUR</v>
          </cell>
          <cell r="AC54" t="str">
            <v>Euro</v>
          </cell>
          <cell r="AD54" t="str">
            <v>Poland</v>
          </cell>
          <cell r="AE54">
            <v>1.4999999999999999E-2</v>
          </cell>
          <cell r="AG54">
            <v>1.4999966181952786E-2</v>
          </cell>
          <cell r="AH54">
            <v>3.3818047213279856E-8</v>
          </cell>
        </row>
        <row r="55">
          <cell r="A55" t="str">
            <v>CHO00104</v>
          </cell>
          <cell r="B55" t="str">
            <v>Chorzow II Dist.Ctr. #4</v>
          </cell>
          <cell r="C55" t="str">
            <v>Poland</v>
          </cell>
          <cell r="D55" t="str">
            <v>Chorzow DC4,Chorzow,Silesia</v>
          </cell>
          <cell r="E55">
            <v>0</v>
          </cell>
          <cell r="F55" t="str">
            <v>Industrial</v>
          </cell>
          <cell r="G55" t="str">
            <v>Warehouse</v>
          </cell>
          <cell r="H55">
            <v>100</v>
          </cell>
          <cell r="I55" t="str">
            <v>Freehold</v>
          </cell>
          <cell r="J55" t="str">
            <v>cho00104</v>
          </cell>
          <cell r="K55">
            <v>0</v>
          </cell>
          <cell r="L55" t="str">
            <v>MJ</v>
          </cell>
          <cell r="M55">
            <v>14.7034</v>
          </cell>
          <cell r="N55">
            <v>12500</v>
          </cell>
          <cell r="O55">
            <v>5736333</v>
          </cell>
          <cell r="P55">
            <v>0</v>
          </cell>
          <cell r="Q55">
            <v>-84772</v>
          </cell>
          <cell r="R55">
            <v>5651561</v>
          </cell>
          <cell r="S55">
            <v>5700000</v>
          </cell>
          <cell r="T55">
            <v>8.75</v>
          </cell>
          <cell r="U55">
            <v>9.2472000000000012</v>
          </cell>
          <cell r="V55">
            <v>9.4530000000000012</v>
          </cell>
          <cell r="W55">
            <v>8.7589000000000006</v>
          </cell>
          <cell r="X55">
            <v>552360</v>
          </cell>
          <cell r="Y55">
            <v>511800</v>
          </cell>
          <cell r="Z55">
            <v>546836</v>
          </cell>
          <cell r="AA55">
            <v>1</v>
          </cell>
          <cell r="AB55" t="str">
            <v>EUR</v>
          </cell>
          <cell r="AC55" t="str">
            <v>Euro</v>
          </cell>
          <cell r="AD55" t="str">
            <v>Poland</v>
          </cell>
          <cell r="AE55">
            <v>1.4999999999999999E-2</v>
          </cell>
          <cell r="AG55">
            <v>1.4999749626696058E-2</v>
          </cell>
          <cell r="AH55">
            <v>2.5037330394182822E-7</v>
          </cell>
        </row>
        <row r="56">
          <cell r="A56" t="str">
            <v>CHO00105</v>
          </cell>
          <cell r="B56" t="str">
            <v>Chorzow II Dist.Ctr. #5</v>
          </cell>
          <cell r="C56" t="str">
            <v>Poland</v>
          </cell>
          <cell r="D56" t="str">
            <v>Chorzow DC5,Chorzow,Silesia</v>
          </cell>
          <cell r="E56">
            <v>0</v>
          </cell>
          <cell r="F56" t="str">
            <v>Industrial</v>
          </cell>
          <cell r="G56" t="str">
            <v>Warehouse</v>
          </cell>
          <cell r="H56">
            <v>100</v>
          </cell>
          <cell r="I56" t="str">
            <v>Freehold</v>
          </cell>
          <cell r="J56" t="str">
            <v>cho00105</v>
          </cell>
          <cell r="K56">
            <v>0</v>
          </cell>
          <cell r="L56" t="str">
            <v>MJ</v>
          </cell>
          <cell r="M56">
            <v>10.505800000000001</v>
          </cell>
          <cell r="N56">
            <v>18021</v>
          </cell>
          <cell r="O56">
            <v>8759888</v>
          </cell>
          <cell r="P56">
            <v>0</v>
          </cell>
          <cell r="Q56">
            <v>-129456</v>
          </cell>
          <cell r="R56">
            <v>8630432</v>
          </cell>
          <cell r="S56">
            <v>8600000</v>
          </cell>
          <cell r="T56">
            <v>8.4997000000000007</v>
          </cell>
          <cell r="U56">
            <v>8.9504000000000001</v>
          </cell>
          <cell r="V56">
            <v>4.2202000000000002</v>
          </cell>
          <cell r="W56">
            <v>8.9899000000000004</v>
          </cell>
          <cell r="X56">
            <v>372120</v>
          </cell>
          <cell r="Y56">
            <v>792695</v>
          </cell>
          <cell r="Z56">
            <v>368399</v>
          </cell>
          <cell r="AA56">
            <v>4</v>
          </cell>
          <cell r="AB56" t="str">
            <v>EUR</v>
          </cell>
          <cell r="AC56" t="str">
            <v>Euro</v>
          </cell>
          <cell r="AD56" t="str">
            <v>Poland</v>
          </cell>
          <cell r="AE56">
            <v>1.4999999999999999E-2</v>
          </cell>
          <cell r="AG56">
            <v>1.4999944382853604E-2</v>
          </cell>
          <cell r="AH56">
            <v>5.5617146395292583E-8</v>
          </cell>
        </row>
        <row r="57">
          <cell r="A57" t="str">
            <v>CHO00105a</v>
          </cell>
          <cell r="B57" t="str">
            <v>Chorzow II Dist.Ctr. #5</v>
          </cell>
          <cell r="C57" t="str">
            <v>Poland</v>
          </cell>
          <cell r="D57" t="str">
            <v>Chorzow DC5,Chorzow,Silesia</v>
          </cell>
          <cell r="E57">
            <v>0</v>
          </cell>
          <cell r="F57" t="str">
            <v>Industrial</v>
          </cell>
          <cell r="G57" t="str">
            <v>Warehouse</v>
          </cell>
          <cell r="H57">
            <v>100</v>
          </cell>
          <cell r="I57" t="str">
            <v>Freehold</v>
          </cell>
          <cell r="J57" t="str">
            <v>cho00105</v>
          </cell>
          <cell r="K57">
            <v>0</v>
          </cell>
          <cell r="L57" t="str">
            <v>MJ</v>
          </cell>
          <cell r="M57">
            <v>10.505800000000001</v>
          </cell>
          <cell r="N57">
            <v>0</v>
          </cell>
          <cell r="O57">
            <v>70736</v>
          </cell>
          <cell r="P57">
            <v>0</v>
          </cell>
          <cell r="Q57">
            <v>-1044</v>
          </cell>
          <cell r="R57">
            <v>69692</v>
          </cell>
          <cell r="S57">
            <v>70000</v>
          </cell>
          <cell r="T57">
            <v>8.75</v>
          </cell>
          <cell r="U57">
            <v>14.4551</v>
          </cell>
          <cell r="V57">
            <v>47.480400000000003</v>
          </cell>
          <cell r="W57">
            <v>47.480400000000003</v>
          </cell>
          <cell r="X57">
            <v>33732</v>
          </cell>
          <cell r="Y57">
            <v>0</v>
          </cell>
          <cell r="Z57">
            <v>33732</v>
          </cell>
          <cell r="AA57">
            <v>2</v>
          </cell>
          <cell r="AB57" t="str">
            <v>EUR</v>
          </cell>
          <cell r="AC57" t="str">
            <v>Euro</v>
          </cell>
          <cell r="AD57" t="str">
            <v>Poland</v>
          </cell>
          <cell r="AE57">
            <v>1.4999999999999999E-2</v>
          </cell>
          <cell r="AG57">
            <v>1.4980198588073236E-2</v>
          </cell>
          <cell r="AH57">
            <v>1.9801411926763379E-5</v>
          </cell>
        </row>
        <row r="58">
          <cell r="A58" t="str">
            <v>CHO00106</v>
          </cell>
          <cell r="B58" t="str">
            <v>Chorzow II Dist.Ctr. #6</v>
          </cell>
          <cell r="C58" t="str">
            <v>Poland</v>
          </cell>
          <cell r="D58" t="str">
            <v>Chorzow DC6,Chorzow,Silesia</v>
          </cell>
          <cell r="E58">
            <v>0</v>
          </cell>
          <cell r="F58" t="str">
            <v>Industrial</v>
          </cell>
          <cell r="G58" t="str">
            <v>Warehouse</v>
          </cell>
          <cell r="H58">
            <v>100</v>
          </cell>
          <cell r="I58" t="str">
            <v>Freehold</v>
          </cell>
          <cell r="J58" t="str">
            <v>cho00106</v>
          </cell>
          <cell r="K58">
            <v>0</v>
          </cell>
          <cell r="L58" t="str">
            <v>MJ</v>
          </cell>
          <cell r="M58">
            <v>11.325900000000001</v>
          </cell>
          <cell r="N58">
            <v>10130</v>
          </cell>
          <cell r="O58">
            <v>5845819</v>
          </cell>
          <cell r="P58">
            <v>0</v>
          </cell>
          <cell r="Q58">
            <v>-86391</v>
          </cell>
          <cell r="R58">
            <v>5759428</v>
          </cell>
          <cell r="S58">
            <v>5800000</v>
          </cell>
          <cell r="T58">
            <v>8.7506000000000004</v>
          </cell>
          <cell r="U58">
            <v>9.2465000000000011</v>
          </cell>
          <cell r="V58">
            <v>10.0517</v>
          </cell>
          <cell r="W58">
            <v>8.8695000000000004</v>
          </cell>
          <cell r="X58">
            <v>592944</v>
          </cell>
          <cell r="Y58">
            <v>523730</v>
          </cell>
          <cell r="Z58">
            <v>587602</v>
          </cell>
          <cell r="AA58">
            <v>4</v>
          </cell>
          <cell r="AB58" t="str">
            <v>EUR</v>
          </cell>
          <cell r="AC58" t="str">
            <v>Euro</v>
          </cell>
          <cell r="AD58" t="str">
            <v>Poland</v>
          </cell>
          <cell r="AE58">
            <v>1.4999999999999999E-2</v>
          </cell>
          <cell r="AG58">
            <v>1.4999927076091584E-2</v>
          </cell>
          <cell r="AH58">
            <v>7.2923908415317706E-8</v>
          </cell>
        </row>
        <row r="59">
          <cell r="A59" t="str">
            <v>CHO00107</v>
          </cell>
          <cell r="B59" t="str">
            <v>Chorzow II Dist.Ctr. #7</v>
          </cell>
          <cell r="C59" t="str">
            <v>Poland</v>
          </cell>
          <cell r="D59" t="str">
            <v>Chorzow DC7,Chorzow,Silesia</v>
          </cell>
          <cell r="E59">
            <v>0</v>
          </cell>
          <cell r="F59" t="str">
            <v>Industrial</v>
          </cell>
          <cell r="G59" t="str">
            <v>Warehouse</v>
          </cell>
          <cell r="H59">
            <v>100</v>
          </cell>
          <cell r="I59" t="str">
            <v>Freehold</v>
          </cell>
          <cell r="J59" t="str">
            <v>cho00107</v>
          </cell>
          <cell r="K59">
            <v>0</v>
          </cell>
          <cell r="L59" t="str">
            <v>MJ</v>
          </cell>
          <cell r="M59">
            <v>10.5916</v>
          </cell>
          <cell r="N59">
            <v>19050</v>
          </cell>
          <cell r="O59">
            <v>8775605</v>
          </cell>
          <cell r="P59">
            <v>0</v>
          </cell>
          <cell r="Q59">
            <v>-129688</v>
          </cell>
          <cell r="R59">
            <v>8645917</v>
          </cell>
          <cell r="S59">
            <v>8600000</v>
          </cell>
          <cell r="T59">
            <v>9.0882000000000005</v>
          </cell>
          <cell r="U59">
            <v>9.5982000000000003</v>
          </cell>
          <cell r="V59">
            <v>4.6905000000000001</v>
          </cell>
          <cell r="W59">
            <v>9.7391000000000005</v>
          </cell>
          <cell r="X59">
            <v>415320</v>
          </cell>
          <cell r="Y59">
            <v>862848</v>
          </cell>
          <cell r="Z59">
            <v>411623</v>
          </cell>
          <cell r="AA59">
            <v>4</v>
          </cell>
          <cell r="AB59" t="str">
            <v>EUR</v>
          </cell>
          <cell r="AC59" t="str">
            <v>Euro</v>
          </cell>
          <cell r="AD59" t="str">
            <v>Poland</v>
          </cell>
          <cell r="AE59">
            <v>1.4999999999999999E-2</v>
          </cell>
          <cell r="AG59">
            <v>1.4999912675543844E-2</v>
          </cell>
          <cell r="AH59">
            <v>8.7324456155696284E-8</v>
          </cell>
        </row>
        <row r="60">
          <cell r="A60" t="str">
            <v>CHO00107a</v>
          </cell>
          <cell r="B60" t="str">
            <v>Chorzow II Dist.Ctr. #7</v>
          </cell>
          <cell r="C60" t="str">
            <v>Poland</v>
          </cell>
          <cell r="D60" t="str">
            <v>Chorzow DC7,Chorzow,Silesia</v>
          </cell>
          <cell r="E60">
            <v>0</v>
          </cell>
          <cell r="F60" t="str">
            <v>Industrial</v>
          </cell>
          <cell r="G60" t="str">
            <v>Warehouse</v>
          </cell>
          <cell r="H60">
            <v>100</v>
          </cell>
          <cell r="I60" t="str">
            <v>Freehold</v>
          </cell>
          <cell r="J60" t="str">
            <v>cho00107</v>
          </cell>
          <cell r="K60">
            <v>0</v>
          </cell>
          <cell r="L60" t="str">
            <v>MJ</v>
          </cell>
          <cell r="M60">
            <v>10.5916</v>
          </cell>
          <cell r="N60">
            <v>0</v>
          </cell>
          <cell r="O60">
            <v>521805</v>
          </cell>
          <cell r="P60">
            <v>0</v>
          </cell>
          <cell r="Q60">
            <v>-7710</v>
          </cell>
          <cell r="R60">
            <v>514095</v>
          </cell>
          <cell r="S60">
            <v>525000</v>
          </cell>
          <cell r="T60">
            <v>9</v>
          </cell>
          <cell r="U60">
            <v>14.888300000000001</v>
          </cell>
          <cell r="V60">
            <v>47.870699999999999</v>
          </cell>
          <cell r="W60">
            <v>47.870699999999999</v>
          </cell>
          <cell r="X60">
            <v>249792</v>
          </cell>
          <cell r="Y60">
            <v>0</v>
          </cell>
          <cell r="Z60">
            <v>249792</v>
          </cell>
          <cell r="AA60">
            <v>1</v>
          </cell>
          <cell r="AB60" t="str">
            <v>EUR</v>
          </cell>
          <cell r="AC60" t="str">
            <v>Euro</v>
          </cell>
          <cell r="AD60" t="str">
            <v>Poland</v>
          </cell>
          <cell r="AE60">
            <v>1.4999999999999999E-2</v>
          </cell>
          <cell r="AG60">
            <v>1.4997228138768127E-2</v>
          </cell>
          <cell r="AH60">
            <v>2.7718612318726465E-6</v>
          </cell>
        </row>
        <row r="61">
          <cell r="A61" t="str">
            <v>gda00101</v>
          </cell>
          <cell r="B61" t="str">
            <v>Gdansk Dist.Ctr. #1</v>
          </cell>
          <cell r="C61" t="str">
            <v>Poland</v>
          </cell>
          <cell r="D61" t="str">
            <v>Gdansk DC1,18,Bysewska,Gdansk,Pomorze</v>
          </cell>
          <cell r="E61">
            <v>0</v>
          </cell>
          <cell r="F61" t="str">
            <v>Industrial</v>
          </cell>
          <cell r="G61" t="str">
            <v>Warehouse</v>
          </cell>
          <cell r="H61">
            <v>100</v>
          </cell>
          <cell r="I61" t="str">
            <v>Freehold</v>
          </cell>
          <cell r="J61" t="str">
            <v>gda00101</v>
          </cell>
          <cell r="K61">
            <v>0</v>
          </cell>
          <cell r="L61" t="str">
            <v>MJ</v>
          </cell>
          <cell r="M61">
            <v>10.4207</v>
          </cell>
          <cell r="N61">
            <v>18108.5</v>
          </cell>
          <cell r="O61">
            <v>9250456</v>
          </cell>
          <cell r="P61">
            <v>0</v>
          </cell>
          <cell r="Q61">
            <v>-136705</v>
          </cell>
          <cell r="R61">
            <v>9113751</v>
          </cell>
          <cell r="S61">
            <v>9100000</v>
          </cell>
          <cell r="T61">
            <v>8.5751000000000008</v>
          </cell>
          <cell r="U61">
            <v>9.0420999999999996</v>
          </cell>
          <cell r="V61">
            <v>7.5936000000000003</v>
          </cell>
          <cell r="W61">
            <v>8.8752000000000013</v>
          </cell>
          <cell r="X61">
            <v>708480</v>
          </cell>
          <cell r="Y61">
            <v>828059</v>
          </cell>
          <cell r="Z61">
            <v>701395</v>
          </cell>
          <cell r="AA61">
            <v>8</v>
          </cell>
          <cell r="AB61" t="str">
            <v>EUR</v>
          </cell>
          <cell r="AC61" t="str">
            <v>Euro</v>
          </cell>
          <cell r="AD61" t="str">
            <v>Poland</v>
          </cell>
          <cell r="AE61">
            <v>1.4999999999999999E-2</v>
          </cell>
          <cell r="AG61">
            <v>1.4999861198753401E-2</v>
          </cell>
          <cell r="AH61">
            <v>1.3880124659880477E-7</v>
          </cell>
        </row>
        <row r="62">
          <cell r="A62" t="str">
            <v>gda00102</v>
          </cell>
          <cell r="B62" t="str">
            <v>Gdansk Dist.Ctr. #2</v>
          </cell>
          <cell r="C62" t="str">
            <v>Poland</v>
          </cell>
          <cell r="D62" t="str">
            <v>Gdansk DC2,18,Bysewska,Gdansk,Pomorze</v>
          </cell>
          <cell r="E62">
            <v>0</v>
          </cell>
          <cell r="F62" t="str">
            <v>Industrial</v>
          </cell>
          <cell r="G62" t="str">
            <v>Warehouse</v>
          </cell>
          <cell r="H62">
            <v>100</v>
          </cell>
          <cell r="I62" t="str">
            <v>Freehold</v>
          </cell>
          <cell r="J62" t="str">
            <v>gda00102</v>
          </cell>
          <cell r="K62">
            <v>0</v>
          </cell>
          <cell r="L62" t="str">
            <v>MJ</v>
          </cell>
          <cell r="M62">
            <v>10.627000000000001</v>
          </cell>
          <cell r="N62">
            <v>18076.2</v>
          </cell>
          <cell r="O62">
            <v>8939768</v>
          </cell>
          <cell r="P62">
            <v>-21674</v>
          </cell>
          <cell r="Q62">
            <v>-131794</v>
          </cell>
          <cell r="R62">
            <v>8786301</v>
          </cell>
          <cell r="S62">
            <v>8800000</v>
          </cell>
          <cell r="T62">
            <v>8.7040000000000006</v>
          </cell>
          <cell r="U62">
            <v>9.1814</v>
          </cell>
          <cell r="V62">
            <v>6.8569000000000004</v>
          </cell>
          <cell r="W62">
            <v>9.0648</v>
          </cell>
          <cell r="X62">
            <v>623904</v>
          </cell>
          <cell r="Y62">
            <v>823099</v>
          </cell>
          <cell r="Z62">
            <v>612444</v>
          </cell>
          <cell r="AA62">
            <v>4</v>
          </cell>
          <cell r="AB62" t="str">
            <v>EUR</v>
          </cell>
          <cell r="AC62" t="str">
            <v>Euro</v>
          </cell>
          <cell r="AD62" t="str">
            <v>Poland</v>
          </cell>
          <cell r="AE62">
            <v>1.4999999999999999E-2</v>
          </cell>
          <cell r="AG62">
            <v>1.4999941386028091E-2</v>
          </cell>
          <cell r="AH62">
            <v>5.8613971908733076E-8</v>
          </cell>
        </row>
        <row r="63">
          <cell r="A63" t="str">
            <v>GDA00102a</v>
          </cell>
          <cell r="B63" t="str">
            <v>Gdansk Dist.Ctr. #2</v>
          </cell>
          <cell r="C63" t="str">
            <v>Poland</v>
          </cell>
          <cell r="D63" t="str">
            <v>Gdansk DC2,18,Bysewska,Gdansk,Pomorze</v>
          </cell>
          <cell r="E63">
            <v>0</v>
          </cell>
          <cell r="F63" t="str">
            <v>Industrial</v>
          </cell>
          <cell r="G63" t="str">
            <v>Warehouse</v>
          </cell>
          <cell r="H63">
            <v>100</v>
          </cell>
          <cell r="I63" t="str">
            <v>Freehold</v>
          </cell>
          <cell r="J63" t="str">
            <v>gda00102</v>
          </cell>
          <cell r="K63">
            <v>0</v>
          </cell>
          <cell r="L63" t="str">
            <v>MJ</v>
          </cell>
          <cell r="M63">
            <v>10.627000000000001</v>
          </cell>
          <cell r="N63">
            <v>0</v>
          </cell>
          <cell r="O63">
            <v>46291</v>
          </cell>
          <cell r="P63">
            <v>0</v>
          </cell>
          <cell r="Q63">
            <v>-684</v>
          </cell>
          <cell r="R63">
            <v>45607</v>
          </cell>
          <cell r="S63">
            <v>46000</v>
          </cell>
          <cell r="T63">
            <v>9</v>
          </cell>
          <cell r="U63">
            <v>16.987200000000001</v>
          </cell>
          <cell r="V63">
            <v>60.641800000000003</v>
          </cell>
          <cell r="W63">
            <v>28.017900000000001</v>
          </cell>
          <cell r="X63">
            <v>28596</v>
          </cell>
          <cell r="Y63">
            <v>0</v>
          </cell>
          <cell r="Z63">
            <v>28310</v>
          </cell>
          <cell r="AA63">
            <v>2</v>
          </cell>
          <cell r="AB63" t="str">
            <v>EUR</v>
          </cell>
          <cell r="AC63" t="str">
            <v>Euro</v>
          </cell>
          <cell r="AD63" t="str">
            <v>Poland</v>
          </cell>
          <cell r="AE63">
            <v>1.4999999999999999E-2</v>
          </cell>
          <cell r="AG63">
            <v>1.4997697721840945E-2</v>
          </cell>
          <cell r="AH63">
            <v>2.3022781590539831E-6</v>
          </cell>
        </row>
        <row r="64">
          <cell r="A64" t="str">
            <v>GDA00103</v>
          </cell>
          <cell r="B64" t="str">
            <v>Gdansk Dist.Ctr. #3</v>
          </cell>
          <cell r="C64" t="str">
            <v>Poland</v>
          </cell>
          <cell r="D64" t="str">
            <v>Gdansk DC3,18,Bysewska,Gdansk,Pomorze</v>
          </cell>
          <cell r="E64">
            <v>0</v>
          </cell>
          <cell r="F64" t="str">
            <v>Industrial</v>
          </cell>
          <cell r="G64" t="str">
            <v>Warehouse</v>
          </cell>
          <cell r="H64">
            <v>100</v>
          </cell>
          <cell r="I64" t="str">
            <v>Freehold</v>
          </cell>
          <cell r="J64" t="str">
            <v>gda00103</v>
          </cell>
          <cell r="K64">
            <v>0</v>
          </cell>
          <cell r="L64" t="str">
            <v>MJ</v>
          </cell>
          <cell r="M64">
            <v>10.9748</v>
          </cell>
          <cell r="N64">
            <v>17421.400000000001</v>
          </cell>
          <cell r="O64">
            <v>8008774</v>
          </cell>
          <cell r="P64">
            <v>0</v>
          </cell>
          <cell r="Q64">
            <v>-118356</v>
          </cell>
          <cell r="R64">
            <v>7890418</v>
          </cell>
          <cell r="S64">
            <v>7900000</v>
          </cell>
          <cell r="T64">
            <v>8.7040000000000006</v>
          </cell>
          <cell r="U64">
            <v>9.1928000000000001</v>
          </cell>
          <cell r="V64">
            <v>9.6522000000000006</v>
          </cell>
          <cell r="W64">
            <v>8.8230000000000004</v>
          </cell>
          <cell r="X64">
            <v>781764</v>
          </cell>
          <cell r="Y64">
            <v>714605</v>
          </cell>
          <cell r="Z64">
            <v>773946</v>
          </cell>
          <cell r="AA64">
            <v>5</v>
          </cell>
          <cell r="AB64" t="str">
            <v>EUR</v>
          </cell>
          <cell r="AC64" t="str">
            <v>Euro</v>
          </cell>
          <cell r="AD64" t="str">
            <v>Poland</v>
          </cell>
          <cell r="AE64">
            <v>1.4999999999999999E-2</v>
          </cell>
          <cell r="AG64">
            <v>1.4999965781280536E-2</v>
          </cell>
          <cell r="AH64">
            <v>3.421871946386601E-8</v>
          </cell>
        </row>
        <row r="65">
          <cell r="A65" t="str">
            <v>GDA00104</v>
          </cell>
          <cell r="B65" t="str">
            <v>Gdansk Dist.Ctr. #4</v>
          </cell>
          <cell r="C65" t="str">
            <v>Poland</v>
          </cell>
          <cell r="D65" t="str">
            <v>Gdansk DC4,18,Bysewska,Gdansk,Pomorze</v>
          </cell>
          <cell r="E65">
            <v>0</v>
          </cell>
          <cell r="F65" t="str">
            <v>Industrial</v>
          </cell>
          <cell r="G65" t="str">
            <v>Warehouse</v>
          </cell>
          <cell r="H65">
            <v>100</v>
          </cell>
          <cell r="I65" t="str">
            <v>Freehold</v>
          </cell>
          <cell r="J65" t="str">
            <v>gda00104</v>
          </cell>
          <cell r="K65">
            <v>0</v>
          </cell>
          <cell r="L65" t="str">
            <v>MJ</v>
          </cell>
          <cell r="M65">
            <v>11.008100000000001</v>
          </cell>
          <cell r="N65">
            <v>17527.8</v>
          </cell>
          <cell r="O65">
            <v>7639234</v>
          </cell>
          <cell r="P65">
            <v>0</v>
          </cell>
          <cell r="Q65">
            <v>-112894</v>
          </cell>
          <cell r="R65">
            <v>7526340</v>
          </cell>
          <cell r="S65">
            <v>7500000</v>
          </cell>
          <cell r="T65">
            <v>8.85</v>
          </cell>
          <cell r="U65">
            <v>9.3362999999999996</v>
          </cell>
          <cell r="V65">
            <v>10.229800000000001</v>
          </cell>
          <cell r="W65">
            <v>9.3757999999999999</v>
          </cell>
          <cell r="X65">
            <v>786648</v>
          </cell>
          <cell r="Y65">
            <v>720977</v>
          </cell>
          <cell r="Z65">
            <v>778782</v>
          </cell>
          <cell r="AA65">
            <v>4</v>
          </cell>
          <cell r="AB65" t="str">
            <v>EUR</v>
          </cell>
          <cell r="AC65" t="str">
            <v>Euro</v>
          </cell>
          <cell r="AD65" t="str">
            <v>Poland</v>
          </cell>
          <cell r="AE65">
            <v>1.4999999999999999E-2</v>
          </cell>
          <cell r="AG65">
            <v>1.499985384662399E-2</v>
          </cell>
          <cell r="AH65">
            <v>1.4615337600928924E-7</v>
          </cell>
        </row>
        <row r="66">
          <cell r="A66" t="str">
            <v>GDA00105</v>
          </cell>
          <cell r="B66" t="str">
            <v>Gdansk Dist.Ctr. #5</v>
          </cell>
          <cell r="C66" t="str">
            <v>Poland</v>
          </cell>
          <cell r="D66" t="str">
            <v>Gdansk DC5,18,Bysewska,Gdansk,Pomorze</v>
          </cell>
          <cell r="E66">
            <v>0</v>
          </cell>
          <cell r="F66" t="str">
            <v>Industrial</v>
          </cell>
          <cell r="G66" t="str">
            <v>Warehouse</v>
          </cell>
          <cell r="H66">
            <v>100</v>
          </cell>
          <cell r="I66" t="str">
            <v>Freehold</v>
          </cell>
          <cell r="J66" t="str">
            <v>gda00105</v>
          </cell>
          <cell r="K66">
            <v>0</v>
          </cell>
          <cell r="L66" t="str">
            <v>MJ</v>
          </cell>
          <cell r="M66">
            <v>10.4818</v>
          </cell>
          <cell r="N66">
            <v>19701</v>
          </cell>
          <cell r="O66">
            <v>9680364</v>
          </cell>
          <cell r="P66">
            <v>0</v>
          </cell>
          <cell r="Q66">
            <v>-143059</v>
          </cell>
          <cell r="R66">
            <v>9537305</v>
          </cell>
          <cell r="S66">
            <v>9500000</v>
          </cell>
          <cell r="T66">
            <v>8.5705000000000009</v>
          </cell>
          <cell r="U66">
            <v>9.0412999999999997</v>
          </cell>
          <cell r="V66">
            <v>9.0114999999999998</v>
          </cell>
          <cell r="W66">
            <v>8.8170000000000002</v>
          </cell>
          <cell r="X66">
            <v>877764</v>
          </cell>
          <cell r="Y66">
            <v>858815</v>
          </cell>
          <cell r="Z66">
            <v>868986</v>
          </cell>
          <cell r="AA66">
            <v>4</v>
          </cell>
          <cell r="AB66" t="str">
            <v>EUR</v>
          </cell>
          <cell r="AC66" t="str">
            <v>Euro</v>
          </cell>
          <cell r="AD66" t="str">
            <v>Poland</v>
          </cell>
          <cell r="AE66">
            <v>1.4999999999999999E-2</v>
          </cell>
          <cell r="AG66">
            <v>1.4999939710431825E-2</v>
          </cell>
          <cell r="AH66">
            <v>6.0289568174637376E-8</v>
          </cell>
        </row>
        <row r="67">
          <cell r="A67" t="str">
            <v>wrw00603</v>
          </cell>
          <cell r="B67" t="str">
            <v>Poznan II Dist.Ctr. #3</v>
          </cell>
          <cell r="C67" t="str">
            <v>Poland</v>
          </cell>
          <cell r="D67" t="str">
            <v>Poznan II DC3,Sady, Gmina Tarnowo Podgorne,Wielkopolska</v>
          </cell>
          <cell r="E67">
            <v>0</v>
          </cell>
          <cell r="F67" t="str">
            <v>Industrial</v>
          </cell>
          <cell r="G67" t="str">
            <v>Warehouse</v>
          </cell>
          <cell r="H67">
            <v>100</v>
          </cell>
          <cell r="I67" t="str">
            <v>Freehold</v>
          </cell>
          <cell r="J67" t="str">
            <v>wrw00603</v>
          </cell>
          <cell r="K67">
            <v>0</v>
          </cell>
          <cell r="L67" t="str">
            <v>MJ</v>
          </cell>
          <cell r="M67">
            <v>10.872400000000001</v>
          </cell>
          <cell r="N67">
            <v>15150</v>
          </cell>
          <cell r="O67">
            <v>7708324</v>
          </cell>
          <cell r="P67">
            <v>-22062</v>
          </cell>
          <cell r="Q67">
            <v>-113589</v>
          </cell>
          <cell r="R67">
            <v>7572673</v>
          </cell>
          <cell r="S67">
            <v>7600000</v>
          </cell>
          <cell r="T67">
            <v>8.8792000000000009</v>
          </cell>
          <cell r="U67">
            <v>9.3856000000000002</v>
          </cell>
          <cell r="V67">
            <v>7.327</v>
          </cell>
          <cell r="W67">
            <v>9.0478000000000005</v>
          </cell>
          <cell r="X67">
            <v>575808</v>
          </cell>
          <cell r="Y67">
            <v>709888</v>
          </cell>
          <cell r="Z67">
            <v>565172</v>
          </cell>
          <cell r="AA67">
            <v>5</v>
          </cell>
          <cell r="AB67" t="str">
            <v>EUR</v>
          </cell>
          <cell r="AC67" t="str">
            <v>Euro</v>
          </cell>
          <cell r="AD67" t="str">
            <v>Poland</v>
          </cell>
          <cell r="AE67">
            <v>1.4999999999999999E-2</v>
          </cell>
          <cell r="AG67">
            <v>1.4999855401124543E-2</v>
          </cell>
          <cell r="AH67">
            <v>1.4459887545670291E-7</v>
          </cell>
        </row>
        <row r="68">
          <cell r="A68" t="str">
            <v>wrw00604</v>
          </cell>
          <cell r="B68" t="str">
            <v>Poznan II Dist.Ctr. #4</v>
          </cell>
          <cell r="C68" t="str">
            <v>Poland</v>
          </cell>
          <cell r="D68" t="str">
            <v>Poznan II DC4,Sady, Gmina Tarnowo Podgorne,Wielkopolska</v>
          </cell>
          <cell r="E68">
            <v>0</v>
          </cell>
          <cell r="F68" t="str">
            <v>Industrial</v>
          </cell>
          <cell r="G68" t="str">
            <v>Warehouse</v>
          </cell>
          <cell r="H68">
            <v>100</v>
          </cell>
          <cell r="I68" t="str">
            <v>Freehold</v>
          </cell>
          <cell r="J68" t="str">
            <v>wrw00604</v>
          </cell>
          <cell r="K68">
            <v>0</v>
          </cell>
          <cell r="L68" t="str">
            <v>MJ</v>
          </cell>
          <cell r="M68">
            <v>-2.9939</v>
          </cell>
          <cell r="N68">
            <v>18332.5</v>
          </cell>
          <cell r="O68">
            <v>8516977</v>
          </cell>
          <cell r="P68">
            <v>-5247</v>
          </cell>
          <cell r="Q68">
            <v>-125788</v>
          </cell>
          <cell r="R68">
            <v>8385942</v>
          </cell>
          <cell r="S68">
            <v>8400000</v>
          </cell>
          <cell r="T68">
            <v>8.8673999999999999</v>
          </cell>
          <cell r="U68">
            <v>9.3672000000000004</v>
          </cell>
          <cell r="V68">
            <v>8.9260000000000002</v>
          </cell>
          <cell r="W68">
            <v>9.1191000000000013</v>
          </cell>
          <cell r="X68">
            <v>769920</v>
          </cell>
          <cell r="Y68">
            <v>786546</v>
          </cell>
          <cell r="Z68">
            <v>761013</v>
          </cell>
          <cell r="AA68">
            <v>5</v>
          </cell>
          <cell r="AB68" t="str">
            <v>EUR</v>
          </cell>
          <cell r="AC68" t="str">
            <v>Euro</v>
          </cell>
          <cell r="AD68" t="str">
            <v>Poland</v>
          </cell>
          <cell r="AE68">
            <v>1.4999999999999999E-2</v>
          </cell>
          <cell r="AG68">
            <v>1.499986525067786E-2</v>
          </cell>
          <cell r="AH68">
            <v>1.3474932213965174E-7</v>
          </cell>
        </row>
        <row r="69">
          <cell r="A69" t="str">
            <v>wrw00605</v>
          </cell>
          <cell r="B69" t="str">
            <v>Poznan II Dist.Ctr. #5</v>
          </cell>
          <cell r="C69" t="str">
            <v>Poland</v>
          </cell>
          <cell r="D69" t="str">
            <v>Poznan II DC5,Sady, Gmina Tarnowo Podgorne,Wielkopolska</v>
          </cell>
          <cell r="E69">
            <v>0</v>
          </cell>
          <cell r="F69" t="str">
            <v>Industrial</v>
          </cell>
          <cell r="G69" t="str">
            <v>Warehouse</v>
          </cell>
          <cell r="H69">
            <v>100</v>
          </cell>
          <cell r="I69" t="str">
            <v>Freehold</v>
          </cell>
          <cell r="J69" t="str">
            <v>wrw00605</v>
          </cell>
          <cell r="K69">
            <v>0</v>
          </cell>
          <cell r="L69" t="str">
            <v>MJ</v>
          </cell>
          <cell r="M69">
            <v>-5.2789999999999999</v>
          </cell>
          <cell r="N69">
            <v>17961</v>
          </cell>
          <cell r="O69">
            <v>7472406</v>
          </cell>
          <cell r="P69">
            <v>-34485</v>
          </cell>
          <cell r="Q69">
            <v>-109920</v>
          </cell>
          <cell r="R69">
            <v>7328001</v>
          </cell>
          <cell r="S69">
            <v>7300000</v>
          </cell>
          <cell r="T69">
            <v>8.9199000000000002</v>
          </cell>
          <cell r="U69">
            <v>9.4095000000000013</v>
          </cell>
          <cell r="V69">
            <v>5.2072000000000003</v>
          </cell>
          <cell r="W69">
            <v>9.5615000000000006</v>
          </cell>
          <cell r="X69">
            <v>398736</v>
          </cell>
          <cell r="Y69">
            <v>724650</v>
          </cell>
          <cell r="Z69">
            <v>385848</v>
          </cell>
          <cell r="AA69">
            <v>3</v>
          </cell>
          <cell r="AB69" t="str">
            <v>EUR</v>
          </cell>
          <cell r="AC69" t="str">
            <v>Euro</v>
          </cell>
          <cell r="AD69" t="str">
            <v>Poland</v>
          </cell>
          <cell r="AE69">
            <v>1.4999999999999999E-2</v>
          </cell>
          <cell r="AG69">
            <v>1.4999997953057048E-2</v>
          </cell>
          <cell r="AH69">
            <v>2.0469429519442972E-9</v>
          </cell>
        </row>
        <row r="70">
          <cell r="A70" t="str">
            <v>wrw00607</v>
          </cell>
          <cell r="B70" t="str">
            <v>Poznan II Dist.Ctr. #7</v>
          </cell>
          <cell r="C70" t="str">
            <v>Poland</v>
          </cell>
          <cell r="D70" t="str">
            <v>Poznan II DC7,Sady, Gmina Tarnowo Podgorne,Wielkopolska</v>
          </cell>
          <cell r="E70">
            <v>0</v>
          </cell>
          <cell r="F70" t="str">
            <v>Industrial</v>
          </cell>
          <cell r="G70" t="str">
            <v>Warehouse</v>
          </cell>
          <cell r="H70">
            <v>100</v>
          </cell>
          <cell r="I70" t="str">
            <v>Freehold</v>
          </cell>
          <cell r="J70" t="str">
            <v>wrw00607</v>
          </cell>
          <cell r="K70">
            <v>0</v>
          </cell>
          <cell r="L70" t="str">
            <v>MJ</v>
          </cell>
          <cell r="M70">
            <v>10.312700000000001</v>
          </cell>
          <cell r="N70">
            <v>18962</v>
          </cell>
          <cell r="O70">
            <v>8912973</v>
          </cell>
          <cell r="P70">
            <v>0</v>
          </cell>
          <cell r="Q70">
            <v>-131718</v>
          </cell>
          <cell r="R70">
            <v>8781255</v>
          </cell>
          <cell r="S70">
            <v>8800000</v>
          </cell>
          <cell r="T70">
            <v>8.6471</v>
          </cell>
          <cell r="U70">
            <v>9.1252000000000013</v>
          </cell>
          <cell r="V70">
            <v>9.3743999999999996</v>
          </cell>
          <cell r="W70">
            <v>8.8998000000000008</v>
          </cell>
          <cell r="X70">
            <v>845748</v>
          </cell>
          <cell r="Y70">
            <v>802934</v>
          </cell>
          <cell r="Z70">
            <v>837291</v>
          </cell>
          <cell r="AA70">
            <v>2</v>
          </cell>
          <cell r="AB70" t="str">
            <v>EUR</v>
          </cell>
          <cell r="AC70" t="str">
            <v>Euro</v>
          </cell>
          <cell r="AD70" t="str">
            <v>Poland</v>
          </cell>
          <cell r="AE70">
            <v>1.4999999999999999E-2</v>
          </cell>
          <cell r="AG70">
            <v>1.4999906049875559E-2</v>
          </cell>
          <cell r="AH70">
            <v>9.3950124440550509E-8</v>
          </cell>
        </row>
        <row r="71">
          <cell r="A71" t="str">
            <v>wrw00304</v>
          </cell>
          <cell r="B71" t="str">
            <v>Teresin Dist.Ctr. #4</v>
          </cell>
          <cell r="C71" t="str">
            <v>Poland</v>
          </cell>
          <cell r="D71" t="str">
            <v>Teresin DC4,Teresin Gaj,Mazowsze</v>
          </cell>
          <cell r="E71">
            <v>0</v>
          </cell>
          <cell r="F71" t="str">
            <v>Industrial</v>
          </cell>
          <cell r="G71" t="str">
            <v>Warehouse</v>
          </cell>
          <cell r="H71">
            <v>100</v>
          </cell>
          <cell r="I71" t="str">
            <v>Freehold</v>
          </cell>
          <cell r="J71" t="str">
            <v>wrw00304</v>
          </cell>
          <cell r="K71">
            <v>0</v>
          </cell>
          <cell r="L71" t="str">
            <v>MJ</v>
          </cell>
          <cell r="M71">
            <v>-4.6284000000000001</v>
          </cell>
          <cell r="N71">
            <v>24791</v>
          </cell>
          <cell r="O71">
            <v>10047837</v>
          </cell>
          <cell r="P71">
            <v>0</v>
          </cell>
          <cell r="Q71">
            <v>-148489</v>
          </cell>
          <cell r="R71">
            <v>9899348</v>
          </cell>
          <cell r="S71">
            <v>9900000</v>
          </cell>
          <cell r="T71">
            <v>8.7942999999999998</v>
          </cell>
          <cell r="U71">
            <v>9.2868000000000013</v>
          </cell>
          <cell r="V71">
            <v>9.2155000000000005</v>
          </cell>
          <cell r="W71">
            <v>9.059800000000001</v>
          </cell>
          <cell r="X71">
            <v>935376</v>
          </cell>
          <cell r="Y71">
            <v>919573</v>
          </cell>
          <cell r="Z71">
            <v>926022</v>
          </cell>
          <cell r="AA71">
            <v>4</v>
          </cell>
          <cell r="AB71" t="str">
            <v>EUR</v>
          </cell>
          <cell r="AC71" t="str">
            <v>Euro</v>
          </cell>
          <cell r="AD71" t="str">
            <v>Poland</v>
          </cell>
          <cell r="AE71">
            <v>1.4999999999999999E-2</v>
          </cell>
          <cell r="AG71">
            <v>1.4999876759560327E-2</v>
          </cell>
          <cell r="AH71">
            <v>1.2324043967282261E-7</v>
          </cell>
        </row>
        <row r="72">
          <cell r="A72" t="str">
            <v>WRW00304a</v>
          </cell>
          <cell r="B72" t="str">
            <v>Teresin Dist.Ctr. #4</v>
          </cell>
          <cell r="C72" t="str">
            <v>Poland</v>
          </cell>
          <cell r="D72" t="str">
            <v>Teresin DC4,Teresin Gaj,Mazowsze</v>
          </cell>
          <cell r="E72">
            <v>0</v>
          </cell>
          <cell r="F72" t="str">
            <v>Industrial</v>
          </cell>
          <cell r="G72" t="str">
            <v>Warehouse</v>
          </cell>
          <cell r="H72">
            <v>100</v>
          </cell>
          <cell r="I72" t="str">
            <v>Freehold</v>
          </cell>
          <cell r="J72" t="str">
            <v>wrw00304</v>
          </cell>
          <cell r="K72">
            <v>0</v>
          </cell>
          <cell r="L72" t="str">
            <v>MJ</v>
          </cell>
          <cell r="M72">
            <v>-4.6284000000000001</v>
          </cell>
          <cell r="N72">
            <v>1</v>
          </cell>
          <cell r="O72">
            <v>110877</v>
          </cell>
          <cell r="P72">
            <v>0</v>
          </cell>
          <cell r="Q72">
            <v>-1638</v>
          </cell>
          <cell r="R72">
            <v>109239</v>
          </cell>
          <cell r="S72">
            <v>110000</v>
          </cell>
          <cell r="T72">
            <v>9</v>
          </cell>
          <cell r="U72">
            <v>16.157399999999999</v>
          </cell>
          <cell r="V72">
            <v>55.6233</v>
          </cell>
          <cell r="W72">
            <v>55.6233</v>
          </cell>
          <cell r="X72">
            <v>62724</v>
          </cell>
          <cell r="Y72">
            <v>0</v>
          </cell>
          <cell r="Z72">
            <v>62097</v>
          </cell>
          <cell r="AA72">
            <v>1</v>
          </cell>
          <cell r="AB72" t="str">
            <v>EUR</v>
          </cell>
          <cell r="AC72" t="str">
            <v>Euro</v>
          </cell>
          <cell r="AD72" t="str">
            <v>Poland</v>
          </cell>
          <cell r="AE72">
            <v>1.4999999999999999E-2</v>
          </cell>
          <cell r="AG72">
            <v>1.4994644769725098E-2</v>
          </cell>
          <cell r="AH72">
            <v>5.3552302749018676E-6</v>
          </cell>
        </row>
        <row r="73">
          <cell r="A73" t="str">
            <v>wrw00306</v>
          </cell>
          <cell r="B73" t="str">
            <v>Teresin Dist.Ctr. #6</v>
          </cell>
          <cell r="C73" t="str">
            <v>Poland</v>
          </cell>
          <cell r="D73" t="str">
            <v>Teresin DC6,Tersin Gaj,Mazowsze</v>
          </cell>
          <cell r="E73" t="str">
            <v>Other</v>
          </cell>
          <cell r="F73" t="str">
            <v>Industrial</v>
          </cell>
          <cell r="G73" t="str">
            <v>Warehouse</v>
          </cell>
          <cell r="H73">
            <v>100</v>
          </cell>
          <cell r="I73" t="str">
            <v>Freehold</v>
          </cell>
          <cell r="J73" t="str">
            <v>wrw00206</v>
          </cell>
          <cell r="K73">
            <v>0</v>
          </cell>
          <cell r="L73" t="str">
            <v>MJ</v>
          </cell>
          <cell r="M73">
            <v>10.987400000000001</v>
          </cell>
          <cell r="N73">
            <v>28803</v>
          </cell>
          <cell r="O73">
            <v>9924923</v>
          </cell>
          <cell r="P73">
            <v>-101518</v>
          </cell>
          <cell r="Q73">
            <v>-145173</v>
          </cell>
          <cell r="R73">
            <v>9678231</v>
          </cell>
          <cell r="S73">
            <v>9700000</v>
          </cell>
          <cell r="T73">
            <v>9</v>
          </cell>
          <cell r="U73">
            <v>9.484</v>
          </cell>
          <cell r="V73">
            <v>-0.29260000000000003</v>
          </cell>
          <cell r="W73">
            <v>9.9158000000000008</v>
          </cell>
          <cell r="X73">
            <v>0</v>
          </cell>
          <cell r="Y73">
            <v>1015182</v>
          </cell>
          <cell r="Z73">
            <v>-28803</v>
          </cell>
          <cell r="AA73">
            <v>1</v>
          </cell>
          <cell r="AB73" t="str">
            <v>EUR</v>
          </cell>
          <cell r="AC73" t="str">
            <v>Euro</v>
          </cell>
          <cell r="AD73" t="str">
            <v>Poland</v>
          </cell>
          <cell r="AE73">
            <v>1.4999999999999999E-2</v>
          </cell>
          <cell r="AG73">
            <v>1.4999951954029615E-2</v>
          </cell>
          <cell r="AH73">
            <v>4.8045970384505421E-8</v>
          </cell>
        </row>
        <row r="74">
          <cell r="A74" t="str">
            <v>WRW00411</v>
          </cell>
          <cell r="B74" t="str">
            <v>Warsaw III Dist.Ctr.#1</v>
          </cell>
          <cell r="C74" t="str">
            <v>Poland</v>
          </cell>
          <cell r="D74" t="str">
            <v>Warsaw III DC1,Warsaw,Mazowsze</v>
          </cell>
          <cell r="E74">
            <v>0</v>
          </cell>
          <cell r="F74" t="str">
            <v>Industrial</v>
          </cell>
          <cell r="G74" t="str">
            <v>Warehouse</v>
          </cell>
          <cell r="H74">
            <v>100</v>
          </cell>
          <cell r="I74" t="str">
            <v>Freehold</v>
          </cell>
          <cell r="J74" t="str">
            <v>wrw00411</v>
          </cell>
          <cell r="K74">
            <v>0</v>
          </cell>
          <cell r="L74" t="str">
            <v>MJ</v>
          </cell>
          <cell r="M74">
            <v>10.7011</v>
          </cell>
          <cell r="N74">
            <v>24139</v>
          </cell>
          <cell r="O74">
            <v>16317044</v>
          </cell>
          <cell r="P74">
            <v>0</v>
          </cell>
          <cell r="Q74">
            <v>-241138</v>
          </cell>
          <cell r="R74">
            <v>16075906</v>
          </cell>
          <cell r="S74">
            <v>16100000</v>
          </cell>
          <cell r="T74">
            <v>8.6999999999999993</v>
          </cell>
          <cell r="U74">
            <v>9.1829000000000001</v>
          </cell>
          <cell r="V74">
            <v>8.7386999999999997</v>
          </cell>
          <cell r="W74">
            <v>8.9245000000000001</v>
          </cell>
          <cell r="X74">
            <v>1442424</v>
          </cell>
          <cell r="Y74">
            <v>1473102</v>
          </cell>
          <cell r="Z74">
            <v>1428000</v>
          </cell>
          <cell r="AA74">
            <v>1</v>
          </cell>
          <cell r="AB74" t="str">
            <v>EUR</v>
          </cell>
          <cell r="AC74" t="str">
            <v>Euro</v>
          </cell>
          <cell r="AD74" t="str">
            <v>Poland</v>
          </cell>
          <cell r="AE74">
            <v>1.4999999999999999E-2</v>
          </cell>
          <cell r="AG74">
            <v>1.4999963299113593E-2</v>
          </cell>
          <cell r="AH74">
            <v>3.670088640633784E-8</v>
          </cell>
        </row>
        <row r="75">
          <cell r="A75" t="str">
            <v>WRW00411a</v>
          </cell>
          <cell r="B75" t="str">
            <v>Warsaw III Dist.Ctr.#1</v>
          </cell>
          <cell r="C75" t="str">
            <v>Poland</v>
          </cell>
          <cell r="S75">
            <v>1350000</v>
          </cell>
          <cell r="AD75" t="str">
            <v>Poland</v>
          </cell>
          <cell r="AE75">
            <v>1.4999999999999999E-2</v>
          </cell>
          <cell r="AG75" t="e">
            <v>#DIV/0!</v>
          </cell>
          <cell r="AH75" t="e">
            <v>#DIV/0!</v>
          </cell>
        </row>
        <row r="76">
          <cell r="A76" t="str">
            <v>wro00101</v>
          </cell>
          <cell r="B76" t="str">
            <v>Wroclaw Dist.Ctr. #1</v>
          </cell>
          <cell r="C76" t="str">
            <v>Poland</v>
          </cell>
          <cell r="D76" t="str">
            <v>Wroclaw DC1,Wroclaw,Lower Silesia</v>
          </cell>
          <cell r="E76">
            <v>0</v>
          </cell>
          <cell r="F76" t="str">
            <v>Industrial</v>
          </cell>
          <cell r="G76" t="str">
            <v>Warehouse</v>
          </cell>
          <cell r="H76">
            <v>100</v>
          </cell>
          <cell r="I76" t="str">
            <v>Freehold</v>
          </cell>
          <cell r="J76" t="str">
            <v>wro00101</v>
          </cell>
          <cell r="K76">
            <v>0</v>
          </cell>
          <cell r="L76" t="str">
            <v>MJ</v>
          </cell>
          <cell r="M76">
            <v>10.673200000000001</v>
          </cell>
          <cell r="N76">
            <v>18764</v>
          </cell>
          <cell r="O76">
            <v>9412326</v>
          </cell>
          <cell r="P76">
            <v>0</v>
          </cell>
          <cell r="Q76">
            <v>-139098</v>
          </cell>
          <cell r="R76">
            <v>9273228</v>
          </cell>
          <cell r="S76">
            <v>9300000</v>
          </cell>
          <cell r="T76">
            <v>8.7812999999999999</v>
          </cell>
          <cell r="U76">
            <v>9.2628000000000004</v>
          </cell>
          <cell r="V76">
            <v>9.0274999999999999</v>
          </cell>
          <cell r="W76">
            <v>9.2292000000000005</v>
          </cell>
          <cell r="X76">
            <v>860916</v>
          </cell>
          <cell r="Y76">
            <v>879955</v>
          </cell>
          <cell r="Z76">
            <v>852116</v>
          </cell>
          <cell r="AA76">
            <v>8</v>
          </cell>
          <cell r="AB76" t="str">
            <v>EUR</v>
          </cell>
          <cell r="AC76" t="str">
            <v>Euro</v>
          </cell>
          <cell r="AD76" t="str">
            <v>Poland</v>
          </cell>
          <cell r="AE76">
            <v>1.4999999999999999E-2</v>
          </cell>
          <cell r="AG76">
            <v>1.4999954708328104E-2</v>
          </cell>
          <cell r="AH76">
            <v>4.5291671895569818E-8</v>
          </cell>
        </row>
        <row r="77">
          <cell r="A77" t="str">
            <v>wro00103</v>
          </cell>
          <cell r="B77" t="str">
            <v>Wroclaw Dist.Ctr. #3</v>
          </cell>
          <cell r="C77" t="str">
            <v>Poland</v>
          </cell>
          <cell r="D77" t="str">
            <v>Wroclaw DC3,Wroclaw,Lower Silesia</v>
          </cell>
          <cell r="E77">
            <v>0</v>
          </cell>
          <cell r="F77" t="str">
            <v>Industrial</v>
          </cell>
          <cell r="G77" t="str">
            <v>Warehouse</v>
          </cell>
          <cell r="H77">
            <v>100</v>
          </cell>
          <cell r="I77" t="str">
            <v>Freehold</v>
          </cell>
          <cell r="J77" t="str">
            <v>wro00103</v>
          </cell>
          <cell r="K77">
            <v>0</v>
          </cell>
          <cell r="L77" t="str">
            <v>MJ</v>
          </cell>
          <cell r="M77">
            <v>10.666700000000001</v>
          </cell>
          <cell r="N77">
            <v>17747</v>
          </cell>
          <cell r="O77">
            <v>8052729</v>
          </cell>
          <cell r="P77">
            <v>-8411</v>
          </cell>
          <cell r="Q77">
            <v>-118881</v>
          </cell>
          <cell r="R77">
            <v>7925437</v>
          </cell>
          <cell r="S77">
            <v>7900000</v>
          </cell>
          <cell r="T77">
            <v>8.7774000000000001</v>
          </cell>
          <cell r="U77">
            <v>9.2576999999999998</v>
          </cell>
          <cell r="V77">
            <v>5.1825000000000001</v>
          </cell>
          <cell r="W77">
            <v>9.2411000000000012</v>
          </cell>
          <cell r="X77">
            <v>428904</v>
          </cell>
          <cell r="Y77">
            <v>748520</v>
          </cell>
          <cell r="Z77">
            <v>415582</v>
          </cell>
          <cell r="AA77">
            <v>3</v>
          </cell>
          <cell r="AB77" t="str">
            <v>EUR</v>
          </cell>
          <cell r="AC77" t="str">
            <v>Euro</v>
          </cell>
          <cell r="AD77" t="str">
            <v>Poland</v>
          </cell>
          <cell r="AE77">
            <v>1.4999999999999999E-2</v>
          </cell>
          <cell r="AG77">
            <v>1.4999929972315721E-2</v>
          </cell>
          <cell r="AH77">
            <v>7.002768427806505E-8</v>
          </cell>
        </row>
        <row r="78">
          <cell r="A78" t="str">
            <v>WRO00104</v>
          </cell>
          <cell r="B78" t="str">
            <v>Wroclaw Dist.Ctr. #4</v>
          </cell>
          <cell r="C78" t="str">
            <v>Poland</v>
          </cell>
          <cell r="D78" t="str">
            <v>Wroclaw DC4,Wroclaw,Lower Silesia</v>
          </cell>
          <cell r="E78" t="str">
            <v>South</v>
          </cell>
          <cell r="F78" t="str">
            <v>Industrial</v>
          </cell>
          <cell r="G78" t="str">
            <v>Warehouse</v>
          </cell>
          <cell r="H78">
            <v>100</v>
          </cell>
          <cell r="I78" t="str">
            <v>Freehold</v>
          </cell>
          <cell r="J78" t="str">
            <v>wro00104</v>
          </cell>
          <cell r="K78">
            <v>0</v>
          </cell>
          <cell r="L78" t="str">
            <v>MJ</v>
          </cell>
          <cell r="M78">
            <v>10.5678</v>
          </cell>
          <cell r="N78">
            <v>25787</v>
          </cell>
          <cell r="O78">
            <v>12396830</v>
          </cell>
          <cell r="P78">
            <v>0</v>
          </cell>
          <cell r="Q78">
            <v>-183204</v>
          </cell>
          <cell r="R78">
            <v>12213626</v>
          </cell>
          <cell r="S78">
            <v>12200000</v>
          </cell>
          <cell r="T78">
            <v>8.7005999999999997</v>
          </cell>
          <cell r="U78">
            <v>9.1778000000000013</v>
          </cell>
          <cell r="V78">
            <v>9.5461000000000009</v>
          </cell>
          <cell r="W78">
            <v>9.065100000000001</v>
          </cell>
          <cell r="X78">
            <v>1193448</v>
          </cell>
          <cell r="Y78">
            <v>1133887</v>
          </cell>
          <cell r="Z78">
            <v>1182109</v>
          </cell>
          <cell r="AA78">
            <v>6</v>
          </cell>
          <cell r="AB78" t="str">
            <v>EUR</v>
          </cell>
          <cell r="AC78" t="str">
            <v>Euro</v>
          </cell>
          <cell r="AD78" t="str">
            <v>Poland</v>
          </cell>
          <cell r="AE78">
            <v>1.4999999999999999E-2</v>
          </cell>
          <cell r="AG78">
            <v>1.4999968068450761E-2</v>
          </cell>
          <cell r="AH78">
            <v>3.19315492380845E-8</v>
          </cell>
        </row>
        <row r="79">
          <cell r="A79" t="str">
            <v>WRO00105</v>
          </cell>
          <cell r="B79" t="str">
            <v>Wroclaw Dist.Ctr. #5</v>
          </cell>
          <cell r="C79" t="str">
            <v>Poland</v>
          </cell>
          <cell r="D79" t="str">
            <v>Wroclaw DC5,Wroclaw,Lower Silesia</v>
          </cell>
          <cell r="E79" t="str">
            <v>South</v>
          </cell>
          <cell r="F79" t="str">
            <v>Industrial</v>
          </cell>
          <cell r="G79" t="str">
            <v>Warehouse</v>
          </cell>
          <cell r="H79">
            <v>100</v>
          </cell>
          <cell r="I79" t="str">
            <v>Freehold</v>
          </cell>
          <cell r="J79" t="str">
            <v>wro00105</v>
          </cell>
          <cell r="K79">
            <v>0</v>
          </cell>
          <cell r="L79" t="str">
            <v>MJ</v>
          </cell>
          <cell r="M79">
            <v>10.545</v>
          </cell>
          <cell r="N79">
            <v>30640</v>
          </cell>
          <cell r="O79">
            <v>15342964</v>
          </cell>
          <cell r="P79">
            <v>0</v>
          </cell>
          <cell r="Q79">
            <v>-226743</v>
          </cell>
          <cell r="R79">
            <v>15116221</v>
          </cell>
          <cell r="S79">
            <v>15100000</v>
          </cell>
          <cell r="T79">
            <v>8.6230000000000011</v>
          </cell>
          <cell r="U79">
            <v>9.0910000000000011</v>
          </cell>
          <cell r="V79">
            <v>9.3754000000000008</v>
          </cell>
          <cell r="W79">
            <v>9.0208000000000013</v>
          </cell>
          <cell r="X79">
            <v>1450908</v>
          </cell>
          <cell r="Y79">
            <v>1396560</v>
          </cell>
          <cell r="Z79">
            <v>1436942</v>
          </cell>
          <cell r="AA79">
            <v>4</v>
          </cell>
          <cell r="AB79" t="str">
            <v>EUR</v>
          </cell>
          <cell r="AC79" t="str">
            <v>Euro</v>
          </cell>
          <cell r="AD79" t="str">
            <v>Poland</v>
          </cell>
          <cell r="AE79">
            <v>1.4999999999999999E-2</v>
          </cell>
          <cell r="AG79">
            <v>1.4999979161458409E-2</v>
          </cell>
          <cell r="AH79">
            <v>2.0838541590212367E-8</v>
          </cell>
        </row>
        <row r="80">
          <cell r="A80" t="str">
            <v>wro00106</v>
          </cell>
          <cell r="B80" t="str">
            <v>Wroclaw Dist.Ctr. #6</v>
          </cell>
          <cell r="C80" t="str">
            <v>Poland</v>
          </cell>
          <cell r="D80" t="str">
            <v>Wroclaw DC6,Wroclaw,Lower Silesia</v>
          </cell>
          <cell r="E80">
            <v>0</v>
          </cell>
          <cell r="F80" t="str">
            <v>Industrial</v>
          </cell>
          <cell r="G80" t="str">
            <v>Warehouse</v>
          </cell>
          <cell r="H80">
            <v>100</v>
          </cell>
          <cell r="I80" t="str">
            <v>Freehold</v>
          </cell>
          <cell r="J80" t="str">
            <v>wro00106</v>
          </cell>
          <cell r="K80">
            <v>0</v>
          </cell>
          <cell r="L80" t="str">
            <v>MJ</v>
          </cell>
          <cell r="M80">
            <v>10.0328</v>
          </cell>
          <cell r="N80">
            <v>18608</v>
          </cell>
          <cell r="O80">
            <v>8728277</v>
          </cell>
          <cell r="P80">
            <v>0</v>
          </cell>
          <cell r="Q80">
            <v>-128988</v>
          </cell>
          <cell r="R80">
            <v>8599289</v>
          </cell>
          <cell r="S80">
            <v>8600000</v>
          </cell>
          <cell r="T80">
            <v>8.75</v>
          </cell>
          <cell r="U80">
            <v>9.2416</v>
          </cell>
          <cell r="V80">
            <v>9.241200000000001</v>
          </cell>
          <cell r="W80">
            <v>8.9269999999999996</v>
          </cell>
          <cell r="X80">
            <v>814536</v>
          </cell>
          <cell r="Y80">
            <v>787109</v>
          </cell>
          <cell r="Z80">
            <v>806665</v>
          </cell>
          <cell r="AA80">
            <v>2</v>
          </cell>
          <cell r="AB80" t="str">
            <v>EUR</v>
          </cell>
          <cell r="AC80" t="str">
            <v>Euro</v>
          </cell>
          <cell r="AD80" t="str">
            <v>Poland</v>
          </cell>
          <cell r="AE80">
            <v>1.4999999999999999E-2</v>
          </cell>
          <cell r="AG80">
            <v>1.4999844754607038E-2</v>
          </cell>
          <cell r="AH80">
            <v>1.552453929611064E-7</v>
          </cell>
        </row>
        <row r="81">
          <cell r="A81" t="str">
            <v>wro00107</v>
          </cell>
          <cell r="B81" t="str">
            <v>Wroclaw Dist.Ctr. #7</v>
          </cell>
          <cell r="C81" t="str">
            <v>Poland</v>
          </cell>
          <cell r="D81" t="str">
            <v>Wroclaw DC7,Wroclaw,Lower-Silesia</v>
          </cell>
          <cell r="E81">
            <v>0</v>
          </cell>
          <cell r="F81" t="str">
            <v>Industrial</v>
          </cell>
          <cell r="G81" t="str">
            <v>Warehouse</v>
          </cell>
          <cell r="H81">
            <v>100</v>
          </cell>
          <cell r="I81" t="str">
            <v>Freehold</v>
          </cell>
          <cell r="J81" t="str">
            <v>wro00107</v>
          </cell>
          <cell r="K81">
            <v>0</v>
          </cell>
          <cell r="L81" t="str">
            <v>MJ</v>
          </cell>
          <cell r="M81">
            <v>10.852499999999999</v>
          </cell>
          <cell r="N81">
            <v>18413</v>
          </cell>
          <cell r="O81">
            <v>8797765</v>
          </cell>
          <cell r="P81">
            <v>-20004</v>
          </cell>
          <cell r="Q81">
            <v>-129720</v>
          </cell>
          <cell r="R81">
            <v>8648041</v>
          </cell>
          <cell r="S81">
            <v>8600000</v>
          </cell>
          <cell r="T81">
            <v>8.8849</v>
          </cell>
          <cell r="U81">
            <v>9.3772000000000002</v>
          </cell>
          <cell r="V81">
            <v>5.6181999999999999</v>
          </cell>
          <cell r="W81">
            <v>9.4184999999999999</v>
          </cell>
          <cell r="X81">
            <v>503400</v>
          </cell>
          <cell r="Y81">
            <v>835155</v>
          </cell>
          <cell r="Z81">
            <v>490457</v>
          </cell>
          <cell r="AA81">
            <v>6</v>
          </cell>
          <cell r="AB81" t="str">
            <v>EUR</v>
          </cell>
          <cell r="AC81" t="str">
            <v>Euro</v>
          </cell>
          <cell r="AD81" t="str">
            <v>Poland</v>
          </cell>
          <cell r="AE81">
            <v>1.4999999999999999E-2</v>
          </cell>
          <cell r="AG81">
            <v>1.4999928885628549E-2</v>
          </cell>
          <cell r="AH81">
            <v>7.1114371450603509E-8</v>
          </cell>
        </row>
        <row r="82">
          <cell r="A82" t="str">
            <v>WRO00107a</v>
          </cell>
          <cell r="B82" t="str">
            <v>Wroclaw Dist.Ctr. #7</v>
          </cell>
          <cell r="C82" t="str">
            <v>Poland</v>
          </cell>
          <cell r="D82" t="str">
            <v>Wroclaw DC7,Wroclaw,Lower-Silesia</v>
          </cell>
          <cell r="E82">
            <v>0</v>
          </cell>
          <cell r="F82" t="str">
            <v>Industrial</v>
          </cell>
          <cell r="G82" t="str">
            <v>Warehouse</v>
          </cell>
          <cell r="H82">
            <v>100</v>
          </cell>
          <cell r="I82" t="str">
            <v>Freehold</v>
          </cell>
          <cell r="J82" t="str">
            <v>wro00107</v>
          </cell>
          <cell r="K82">
            <v>0</v>
          </cell>
          <cell r="L82" t="str">
            <v>MJ</v>
          </cell>
          <cell r="M82">
            <v>10.852499999999999</v>
          </cell>
          <cell r="N82">
            <v>0</v>
          </cell>
          <cell r="O82">
            <v>123878</v>
          </cell>
          <cell r="P82">
            <v>0</v>
          </cell>
          <cell r="Q82">
            <v>-1830</v>
          </cell>
          <cell r="R82">
            <v>122048</v>
          </cell>
          <cell r="S82">
            <v>120000</v>
          </cell>
          <cell r="T82">
            <v>9</v>
          </cell>
          <cell r="U82">
            <v>17.605399999999999</v>
          </cell>
          <cell r="V82">
            <v>66.427000000000007</v>
          </cell>
          <cell r="W82">
            <v>64.151700000000005</v>
          </cell>
          <cell r="X82">
            <v>80928</v>
          </cell>
          <cell r="Y82">
            <v>0</v>
          </cell>
          <cell r="Z82">
            <v>80928</v>
          </cell>
          <cell r="AA82">
            <v>2</v>
          </cell>
          <cell r="AB82" t="str">
            <v>EUR</v>
          </cell>
          <cell r="AC82" t="str">
            <v>Euro</v>
          </cell>
          <cell r="AD82" t="str">
            <v>Poland</v>
          </cell>
          <cell r="AE82">
            <v>1.4999999999999999E-2</v>
          </cell>
          <cell r="AG82">
            <v>1.4994100681699004E-2</v>
          </cell>
          <cell r="AH82">
            <v>5.8993183009951183E-6</v>
          </cell>
        </row>
        <row r="83">
          <cell r="A83" t="str">
            <v>wro00201</v>
          </cell>
          <cell r="B83" t="str">
            <v>Wroclaw II Dist.Ctr. #1</v>
          </cell>
          <cell r="C83" t="str">
            <v>Poland</v>
          </cell>
          <cell r="D83" t="str">
            <v>Wroclaw II DC1,Kepinska,Wroclaw,Lower-Silesia</v>
          </cell>
          <cell r="E83">
            <v>0</v>
          </cell>
          <cell r="F83" t="str">
            <v>Industrial</v>
          </cell>
          <cell r="G83" t="str">
            <v>Warehouse</v>
          </cell>
          <cell r="H83">
            <v>100</v>
          </cell>
          <cell r="I83" t="str">
            <v>Freehold</v>
          </cell>
          <cell r="J83" t="str">
            <v>wro00201</v>
          </cell>
          <cell r="K83">
            <v>0</v>
          </cell>
          <cell r="L83" t="str">
            <v>MJ</v>
          </cell>
          <cell r="M83">
            <v>10.2948</v>
          </cell>
          <cell r="N83">
            <v>24540</v>
          </cell>
          <cell r="O83">
            <v>11356688</v>
          </cell>
          <cell r="P83">
            <v>0</v>
          </cell>
          <cell r="Q83">
            <v>-167832</v>
          </cell>
          <cell r="R83">
            <v>11188856</v>
          </cell>
          <cell r="S83">
            <v>11200000</v>
          </cell>
          <cell r="T83">
            <v>8.35</v>
          </cell>
          <cell r="U83">
            <v>8.7983000000000011</v>
          </cell>
          <cell r="V83">
            <v>9.1582000000000008</v>
          </cell>
          <cell r="W83">
            <v>8.6486999999999998</v>
          </cell>
          <cell r="X83">
            <v>1050576</v>
          </cell>
          <cell r="Y83">
            <v>992126</v>
          </cell>
          <cell r="Z83">
            <v>1040070</v>
          </cell>
          <cell r="AA83">
            <v>1</v>
          </cell>
          <cell r="AB83" t="str">
            <v>EUR</v>
          </cell>
          <cell r="AC83" t="str">
            <v>Euro</v>
          </cell>
          <cell r="AD83" t="str">
            <v>Poland</v>
          </cell>
          <cell r="AE83">
            <v>1.4999999999999999E-2</v>
          </cell>
          <cell r="AG83">
            <v>1.4999924925300674E-2</v>
          </cell>
          <cell r="AH83">
            <v>7.5074699325272665E-8</v>
          </cell>
        </row>
        <row r="84">
          <cell r="A84" t="str">
            <v>SLO00201</v>
          </cell>
          <cell r="B84" t="str">
            <v>Nove Mesto Dist.Ctr. #1 &amp; #2</v>
          </cell>
          <cell r="C84" t="str">
            <v>Slovakia</v>
          </cell>
          <cell r="D84" t="str">
            <v>Nove Mesto DC1 units 1&amp;2,Nove Mesto nad Vahom,Slovakia</v>
          </cell>
          <cell r="E84">
            <v>0</v>
          </cell>
          <cell r="F84" t="str">
            <v>distribution warehouse</v>
          </cell>
          <cell r="G84" t="str">
            <v>Warehouse</v>
          </cell>
          <cell r="H84">
            <v>100</v>
          </cell>
          <cell r="I84" t="str">
            <v>Freehold</v>
          </cell>
          <cell r="J84" t="str">
            <v>slo00201</v>
          </cell>
          <cell r="K84">
            <v>0</v>
          </cell>
          <cell r="L84">
            <v>0</v>
          </cell>
          <cell r="M84">
            <v>11</v>
          </cell>
          <cell r="N84">
            <v>25065</v>
          </cell>
          <cell r="O84">
            <v>12310888</v>
          </cell>
          <cell r="P84">
            <v>0</v>
          </cell>
          <cell r="Q84">
            <v>-181934</v>
          </cell>
          <cell r="R84">
            <v>12128954</v>
          </cell>
          <cell r="S84">
            <v>12100000</v>
          </cell>
          <cell r="T84">
            <v>8.5548999999999999</v>
          </cell>
          <cell r="U84">
            <v>9.008700000000001</v>
          </cell>
          <cell r="V84">
            <v>8.9134000000000011</v>
          </cell>
          <cell r="W84">
            <v>9.2790999999999997</v>
          </cell>
          <cell r="X84">
            <v>1106250</v>
          </cell>
          <cell r="Y84">
            <v>1151160</v>
          </cell>
          <cell r="Z84">
            <v>1094738</v>
          </cell>
          <cell r="AA84">
            <v>2</v>
          </cell>
          <cell r="AB84" t="str">
            <v>EUR</v>
          </cell>
          <cell r="AC84" t="str">
            <v>Euro</v>
          </cell>
          <cell r="AD84" t="str">
            <v>Slovakia</v>
          </cell>
          <cell r="AE84">
            <v>1.4999999999999999E-2</v>
          </cell>
          <cell r="AG84">
            <v>1.4999974441324454E-2</v>
          </cell>
          <cell r="AH84">
            <v>2.5558675545780951E-8</v>
          </cell>
        </row>
        <row r="85">
          <cell r="A85" t="str">
            <v>SLO00201c</v>
          </cell>
          <cell r="B85" t="str">
            <v>Nove Mesto Dist.Ctr. #1 &amp; #2</v>
          </cell>
          <cell r="C85" t="str">
            <v>Slovakia</v>
          </cell>
          <cell r="S85">
            <v>118000</v>
          </cell>
          <cell r="AD85" t="str">
            <v>Slovakia</v>
          </cell>
          <cell r="AE85">
            <v>1.4999999999999999E-2</v>
          </cell>
          <cell r="AG85" t="e">
            <v>#DIV/0!</v>
          </cell>
          <cell r="AH85" t="e">
            <v>#DIV/0!</v>
          </cell>
        </row>
        <row r="86">
          <cell r="A86" t="str">
            <v>TAR00101</v>
          </cell>
          <cell r="B86" t="str">
            <v>Tarancon Dist.Ctr. #1</v>
          </cell>
          <cell r="C86" t="str">
            <v>Spain</v>
          </cell>
          <cell r="D86" t="str">
            <v>Tarancón DC1- DHL - split rent,Tarancón,Spain</v>
          </cell>
          <cell r="E86">
            <v>0</v>
          </cell>
          <cell r="F86">
            <v>0</v>
          </cell>
          <cell r="G86">
            <v>0</v>
          </cell>
          <cell r="H86">
            <v>100</v>
          </cell>
          <cell r="I86" t="str">
            <v>Freehold</v>
          </cell>
          <cell r="J86">
            <v>0</v>
          </cell>
          <cell r="K86">
            <v>0</v>
          </cell>
          <cell r="L86">
            <v>0</v>
          </cell>
          <cell r="M86">
            <v>-3.8939000000000004</v>
          </cell>
          <cell r="N86">
            <v>39474</v>
          </cell>
          <cell r="O86">
            <v>19980598</v>
          </cell>
          <cell r="P86">
            <v>0</v>
          </cell>
          <cell r="Q86">
            <v>-563106</v>
          </cell>
          <cell r="R86">
            <v>19417492</v>
          </cell>
          <cell r="S86">
            <v>19420000</v>
          </cell>
          <cell r="T86">
            <v>7.8489000000000004</v>
          </cell>
          <cell r="U86">
            <v>8.2897999999999996</v>
          </cell>
          <cell r="V86">
            <v>10.748200000000001</v>
          </cell>
          <cell r="W86">
            <v>7.0845000000000002</v>
          </cell>
          <cell r="X86">
            <v>2162129</v>
          </cell>
          <cell r="Y86">
            <v>1430000</v>
          </cell>
          <cell r="Z86">
            <v>2147829</v>
          </cell>
          <cell r="AA86">
            <v>2</v>
          </cell>
          <cell r="AB86" t="str">
            <v>EUR</v>
          </cell>
          <cell r="AC86" t="str">
            <v>Euro</v>
          </cell>
          <cell r="AD86" t="str">
            <v>Spain</v>
          </cell>
          <cell r="AE86">
            <v>2.9000000000000001E-2</v>
          </cell>
          <cell r="AG86">
            <v>2.8999934698054723E-2</v>
          </cell>
          <cell r="AH86">
            <v>6.5301945278289919E-8</v>
          </cell>
        </row>
        <row r="87">
          <cell r="A87" t="str">
            <v>zar00101</v>
          </cell>
          <cell r="B87" t="str">
            <v>Zaragoza Dist.Ctr. #1</v>
          </cell>
          <cell r="C87" t="str">
            <v>Spain</v>
          </cell>
          <cell r="D87" t="str">
            <v>Zaragoza DC1 - ARC,Zaragoza,Spain</v>
          </cell>
          <cell r="E87">
            <v>0</v>
          </cell>
          <cell r="F87">
            <v>0</v>
          </cell>
          <cell r="G87">
            <v>0</v>
          </cell>
          <cell r="H87">
            <v>100</v>
          </cell>
          <cell r="I87" t="str">
            <v>Freehold</v>
          </cell>
          <cell r="J87">
            <v>0</v>
          </cell>
          <cell r="K87">
            <v>0</v>
          </cell>
          <cell r="L87">
            <v>0</v>
          </cell>
          <cell r="M87">
            <v>8.6649999999999991</v>
          </cell>
          <cell r="N87">
            <v>47967</v>
          </cell>
          <cell r="O87">
            <v>20118693</v>
          </cell>
          <cell r="P87">
            <v>0</v>
          </cell>
          <cell r="Q87">
            <v>-566998</v>
          </cell>
          <cell r="R87">
            <v>19551695</v>
          </cell>
          <cell r="S87">
            <v>19550000</v>
          </cell>
          <cell r="T87">
            <v>7.9007000000000005</v>
          </cell>
          <cell r="U87">
            <v>8.3000000000000007</v>
          </cell>
          <cell r="V87">
            <v>7.6827000000000005</v>
          </cell>
          <cell r="W87">
            <v>8.0731000000000002</v>
          </cell>
          <cell r="X87">
            <v>1561942</v>
          </cell>
          <cell r="Y87">
            <v>1640471</v>
          </cell>
          <cell r="Z87">
            <v>1545537</v>
          </cell>
          <cell r="AA87">
            <v>1</v>
          </cell>
          <cell r="AB87" t="str">
            <v>EUR</v>
          </cell>
          <cell r="AC87" t="str">
            <v>Euro</v>
          </cell>
          <cell r="AD87" t="str">
            <v>Spain</v>
          </cell>
          <cell r="AE87">
            <v>2.9000000000000001E-2</v>
          </cell>
          <cell r="AG87">
            <v>2.8999940925837887E-2</v>
          </cell>
          <cell r="AH87">
            <v>5.9074162114119977E-8</v>
          </cell>
        </row>
        <row r="88">
          <cell r="A88" t="str">
            <v>zar00101a</v>
          </cell>
          <cell r="B88" t="str">
            <v>Zaragoza Dist.Ctr. #1</v>
          </cell>
          <cell r="C88" t="str">
            <v>Spain</v>
          </cell>
          <cell r="D88" t="str">
            <v>Zaragoza DC1 - ARC,Zaragoza,Spain</v>
          </cell>
          <cell r="E88">
            <v>0</v>
          </cell>
          <cell r="F88">
            <v>0</v>
          </cell>
          <cell r="G88">
            <v>0</v>
          </cell>
          <cell r="H88">
            <v>100</v>
          </cell>
          <cell r="I88" t="str">
            <v>Freehold</v>
          </cell>
          <cell r="J88">
            <v>0</v>
          </cell>
          <cell r="K88">
            <v>0</v>
          </cell>
          <cell r="L88">
            <v>0</v>
          </cell>
          <cell r="M88">
            <v>8.6649999999999991</v>
          </cell>
          <cell r="N88">
            <v>0</v>
          </cell>
          <cell r="O88">
            <v>60405</v>
          </cell>
          <cell r="P88">
            <v>0</v>
          </cell>
          <cell r="Q88">
            <v>-1702</v>
          </cell>
          <cell r="R88">
            <v>58703</v>
          </cell>
          <cell r="S88">
            <v>58700</v>
          </cell>
          <cell r="T88">
            <v>7.9006000000000007</v>
          </cell>
          <cell r="U88">
            <v>8.5363000000000007</v>
          </cell>
          <cell r="V88">
            <v>9.5262000000000011</v>
          </cell>
          <cell r="W88">
            <v>9.5262000000000011</v>
          </cell>
          <cell r="X88">
            <v>5754</v>
          </cell>
          <cell r="Y88">
            <v>0</v>
          </cell>
          <cell r="Z88">
            <v>5754</v>
          </cell>
          <cell r="AA88">
            <v>1</v>
          </cell>
          <cell r="AB88" t="str">
            <v>EUR</v>
          </cell>
          <cell r="AC88" t="str">
            <v>Euro</v>
          </cell>
          <cell r="AD88" t="str">
            <v>Spain</v>
          </cell>
          <cell r="AE88">
            <v>2.9000000000000001E-2</v>
          </cell>
          <cell r="AG88">
            <v>2.8993407491951007E-2</v>
          </cell>
          <cell r="AH88">
            <v>6.5925080489949439E-6</v>
          </cell>
        </row>
        <row r="89">
          <cell r="A89" t="str">
            <v>zar00101b</v>
          </cell>
          <cell r="B89" t="str">
            <v>Zaragoza Dist.Ctr. #1</v>
          </cell>
          <cell r="C89" t="str">
            <v>Spain</v>
          </cell>
          <cell r="D89" t="str">
            <v>Zaragoza DC1 - ARC,Zaragoza,Spain</v>
          </cell>
          <cell r="E89">
            <v>0</v>
          </cell>
          <cell r="F89">
            <v>0</v>
          </cell>
          <cell r="G89">
            <v>0</v>
          </cell>
          <cell r="H89">
            <v>100</v>
          </cell>
          <cell r="I89" t="str">
            <v>Freehold</v>
          </cell>
          <cell r="J89">
            <v>0</v>
          </cell>
          <cell r="K89">
            <v>0</v>
          </cell>
          <cell r="L89">
            <v>0</v>
          </cell>
          <cell r="M89">
            <v>8.6649999999999991</v>
          </cell>
          <cell r="N89">
            <v>0</v>
          </cell>
          <cell r="O89">
            <v>1142784</v>
          </cell>
          <cell r="P89">
            <v>0</v>
          </cell>
          <cell r="Q89">
            <v>-32207</v>
          </cell>
          <cell r="R89">
            <v>1110578</v>
          </cell>
          <cell r="S89">
            <v>1111000</v>
          </cell>
          <cell r="T89">
            <v>7.8897000000000004</v>
          </cell>
          <cell r="U89">
            <v>9.4581</v>
          </cell>
          <cell r="V89">
            <v>17.877200000000002</v>
          </cell>
          <cell r="W89">
            <v>17.877200000000002</v>
          </cell>
          <cell r="X89">
            <v>204373</v>
          </cell>
          <cell r="Y89">
            <v>0</v>
          </cell>
          <cell r="Z89">
            <v>204373</v>
          </cell>
          <cell r="AA89">
            <v>1</v>
          </cell>
          <cell r="AB89" t="str">
            <v>EUR</v>
          </cell>
          <cell r="AC89" t="str">
            <v>Euro</v>
          </cell>
          <cell r="AD89" t="str">
            <v>Spain</v>
          </cell>
          <cell r="AE89">
            <v>2.9000000000000001E-2</v>
          </cell>
          <cell r="AG89">
            <v>2.9000214302822493E-2</v>
          </cell>
          <cell r="AH89">
            <v>-2.1430282249115806E-7</v>
          </cell>
        </row>
        <row r="90">
          <cell r="A90" t="str">
            <v>bri00302</v>
          </cell>
          <cell r="B90" t="str">
            <v>Cabot Park (P9) Dist.Ctr. #2</v>
          </cell>
          <cell r="C90" t="str">
            <v>United Kingdom</v>
          </cell>
          <cell r="D90" t="str">
            <v>Bristol DC115 ,Cabot Park,Bristol</v>
          </cell>
          <cell r="E90">
            <v>0</v>
          </cell>
          <cell r="F90">
            <v>0</v>
          </cell>
          <cell r="G90">
            <v>0</v>
          </cell>
          <cell r="H90">
            <v>100</v>
          </cell>
          <cell r="I90" t="str">
            <v>Freehold</v>
          </cell>
          <cell r="J90">
            <v>0</v>
          </cell>
          <cell r="K90">
            <v>0</v>
          </cell>
          <cell r="L90">
            <v>0</v>
          </cell>
          <cell r="M90">
            <v>6.6958000000000002</v>
          </cell>
          <cell r="N90">
            <v>10779.91</v>
          </cell>
          <cell r="O90">
            <v>7100859</v>
          </cell>
          <cell r="P90">
            <v>0</v>
          </cell>
          <cell r="Q90">
            <v>-386087</v>
          </cell>
          <cell r="R90">
            <v>6714772</v>
          </cell>
          <cell r="S90">
            <v>6700000</v>
          </cell>
          <cell r="T90">
            <v>9.42</v>
          </cell>
          <cell r="U90">
            <v>10.0151</v>
          </cell>
          <cell r="V90">
            <v>9.8785000000000007</v>
          </cell>
          <cell r="W90">
            <v>9.1729000000000003</v>
          </cell>
          <cell r="X90">
            <v>700000</v>
          </cell>
          <cell r="Y90">
            <v>650000</v>
          </cell>
          <cell r="Z90">
            <v>700000</v>
          </cell>
          <cell r="AA90">
            <v>1</v>
          </cell>
          <cell r="AB90" t="str">
            <v>GBP</v>
          </cell>
          <cell r="AC90" t="str">
            <v>Pound Sterling</v>
          </cell>
          <cell r="AD90" t="str">
            <v>United Kingdom</v>
          </cell>
          <cell r="AE90">
            <v>5.7625000000000003E-2</v>
          </cell>
          <cell r="AG90">
            <v>5.7498154814489603E-2</v>
          </cell>
          <cell r="AH90">
            <v>1.2684518551039914E-4</v>
          </cell>
        </row>
        <row r="91">
          <cell r="A91" t="str">
            <v>sto00102</v>
          </cell>
          <cell r="B91" t="str">
            <v>Campbell Road (ZAP1) Dist.Ctr. #1</v>
          </cell>
          <cell r="C91" t="str">
            <v>United Kingdom</v>
          </cell>
          <cell r="D91" t="str">
            <v>Stoke DC1,ProLogis Park,Stoke-on-Trent</v>
          </cell>
          <cell r="E91" t="str">
            <v>North</v>
          </cell>
          <cell r="F91">
            <v>0</v>
          </cell>
          <cell r="G91">
            <v>0</v>
          </cell>
          <cell r="H91">
            <v>100</v>
          </cell>
          <cell r="I91" t="str">
            <v>Freehold</v>
          </cell>
          <cell r="J91">
            <v>0</v>
          </cell>
          <cell r="K91">
            <v>0</v>
          </cell>
          <cell r="L91">
            <v>0</v>
          </cell>
          <cell r="M91">
            <v>16.3688</v>
          </cell>
          <cell r="N91">
            <v>23225.759999999998</v>
          </cell>
          <cell r="O91">
            <v>12810808</v>
          </cell>
          <cell r="P91">
            <v>0</v>
          </cell>
          <cell r="Q91">
            <v>-697999</v>
          </cell>
          <cell r="R91">
            <v>12112809</v>
          </cell>
          <cell r="S91">
            <v>12100000</v>
          </cell>
          <cell r="T91">
            <v>7.7581000000000007</v>
          </cell>
          <cell r="U91">
            <v>8.1454000000000004</v>
          </cell>
          <cell r="V91">
            <v>8.0091000000000001</v>
          </cell>
          <cell r="W91">
            <v>7.8137000000000008</v>
          </cell>
          <cell r="X91">
            <v>1025000</v>
          </cell>
          <cell r="Y91">
            <v>1000000</v>
          </cell>
          <cell r="Z91">
            <v>1025000</v>
          </cell>
          <cell r="AA91">
            <v>1</v>
          </cell>
          <cell r="AB91" t="str">
            <v>GBP</v>
          </cell>
          <cell r="AC91" t="str">
            <v>Pound Sterling</v>
          </cell>
          <cell r="AD91" t="str">
            <v>United Kingdom</v>
          </cell>
          <cell r="AE91">
            <v>5.7625000000000003E-2</v>
          </cell>
          <cell r="AG91">
            <v>5.7624866370798056E-2</v>
          </cell>
          <cell r="AH91">
            <v>1.3362920194687211E-7</v>
          </cell>
        </row>
        <row r="92">
          <cell r="A92" t="str">
            <v>sto00102a</v>
          </cell>
          <cell r="B92" t="str">
            <v>Campbell Road (ZAP1) Dist.Ctr. #2</v>
          </cell>
          <cell r="C92" t="str">
            <v>United Kingdom</v>
          </cell>
          <cell r="D92" t="str">
            <v>Stoke DC2,ProLogis Park,Stoke-on-Trent</v>
          </cell>
          <cell r="E92" t="str">
            <v>North</v>
          </cell>
          <cell r="F92">
            <v>0</v>
          </cell>
          <cell r="G92">
            <v>0</v>
          </cell>
          <cell r="H92">
            <v>100</v>
          </cell>
          <cell r="I92" t="str">
            <v>Freehold</v>
          </cell>
          <cell r="J92">
            <v>0</v>
          </cell>
          <cell r="K92">
            <v>0</v>
          </cell>
          <cell r="L92">
            <v>0</v>
          </cell>
          <cell r="M92">
            <v>16.3688</v>
          </cell>
          <cell r="N92">
            <v>23225.759999999998</v>
          </cell>
          <cell r="O92">
            <v>11098317</v>
          </cell>
          <cell r="P92">
            <v>-934000</v>
          </cell>
          <cell r="Q92">
            <v>-553804</v>
          </cell>
          <cell r="R92">
            <v>9610513</v>
          </cell>
          <cell r="S92">
            <v>9600000</v>
          </cell>
          <cell r="T92">
            <v>7.7568000000000001</v>
          </cell>
          <cell r="U92">
            <v>8.0961999999999996</v>
          </cell>
          <cell r="V92">
            <v>0</v>
          </cell>
          <cell r="W92">
            <v>9.8484999999999996</v>
          </cell>
          <cell r="X92">
            <v>0</v>
          </cell>
          <cell r="Y92">
            <v>1000000</v>
          </cell>
          <cell r="Z92">
            <v>0</v>
          </cell>
          <cell r="AA92">
            <v>1</v>
          </cell>
          <cell r="AB92" t="str">
            <v>GBP</v>
          </cell>
          <cell r="AC92" t="str">
            <v>Pound Sterling</v>
          </cell>
          <cell r="AD92" t="str">
            <v>United Kingdom</v>
          </cell>
          <cell r="AE92">
            <v>5.7625000000000003E-2</v>
          </cell>
          <cell r="AG92">
            <v>5.7624811495494567E-2</v>
          </cell>
          <cell r="AH92">
            <v>1.8850450543561603E-7</v>
          </cell>
        </row>
        <row r="93">
          <cell r="A93" t="str">
            <v>cre00201</v>
          </cell>
          <cell r="B93" t="str">
            <v>Weston Rd. Crewe Dist.Ctr. #1</v>
          </cell>
          <cell r="C93" t="str">
            <v>United Kingdom</v>
          </cell>
          <cell r="D93" t="str">
            <v>Weston Road, Crewe DC1,Weston Road,Crewe,Cheshire</v>
          </cell>
          <cell r="E93">
            <v>0</v>
          </cell>
          <cell r="F93">
            <v>0</v>
          </cell>
          <cell r="G93">
            <v>0</v>
          </cell>
          <cell r="H93">
            <v>100</v>
          </cell>
          <cell r="I93" t="str">
            <v>Freehold</v>
          </cell>
          <cell r="J93">
            <v>0</v>
          </cell>
          <cell r="K93">
            <v>0</v>
          </cell>
          <cell r="L93">
            <v>0</v>
          </cell>
          <cell r="M93">
            <v>1.3671</v>
          </cell>
          <cell r="N93">
            <v>35930.339999999997</v>
          </cell>
          <cell r="O93">
            <v>20842813</v>
          </cell>
          <cell r="P93">
            <v>0</v>
          </cell>
          <cell r="Q93">
            <v>-1135212</v>
          </cell>
          <cell r="R93">
            <v>19707601</v>
          </cell>
          <cell r="S93">
            <v>19700000</v>
          </cell>
          <cell r="T93">
            <v>8.3529999999999998</v>
          </cell>
          <cell r="U93">
            <v>8.8079999999999998</v>
          </cell>
          <cell r="V93">
            <v>8.3529999999999998</v>
          </cell>
          <cell r="W93">
            <v>8.3529999999999998</v>
          </cell>
          <cell r="X93">
            <v>1740375</v>
          </cell>
          <cell r="Y93">
            <v>1740375</v>
          </cell>
          <cell r="Z93">
            <v>1740375</v>
          </cell>
          <cell r="AA93">
            <v>1</v>
          </cell>
          <cell r="AB93" t="str">
            <v>GBP</v>
          </cell>
          <cell r="AC93" t="str">
            <v>Pound Sterling</v>
          </cell>
          <cell r="AD93" t="str">
            <v>United Kingdom</v>
          </cell>
          <cell r="AE93">
            <v>5.7625000000000003E-2</v>
          </cell>
          <cell r="AG93">
            <v>5.7602749314845575E-2</v>
          </cell>
          <cell r="AH93">
            <v>2.2250685154427685E-5</v>
          </cell>
        </row>
        <row r="94">
          <cell r="A94" t="str">
            <v>did00101</v>
          </cell>
          <cell r="B94" t="str">
            <v>Didcot Dist.Ctr. #1</v>
          </cell>
          <cell r="C94" t="str">
            <v>United Kingdom</v>
          </cell>
          <cell r="D94" t="str">
            <v>Prologis - Didcot ,Purchas Road,Didcot</v>
          </cell>
          <cell r="E94">
            <v>0</v>
          </cell>
          <cell r="F94">
            <v>0</v>
          </cell>
          <cell r="G94">
            <v>0</v>
          </cell>
          <cell r="H94">
            <v>100</v>
          </cell>
          <cell r="I94" t="str">
            <v>Freehold</v>
          </cell>
          <cell r="J94">
            <v>0</v>
          </cell>
          <cell r="K94">
            <v>0</v>
          </cell>
          <cell r="L94">
            <v>0</v>
          </cell>
          <cell r="M94">
            <v>4.9878</v>
          </cell>
          <cell r="N94">
            <v>15400.72</v>
          </cell>
          <cell r="O94">
            <v>11217605</v>
          </cell>
          <cell r="P94">
            <v>0</v>
          </cell>
          <cell r="Q94">
            <v>-610825</v>
          </cell>
          <cell r="R94">
            <v>10606780</v>
          </cell>
          <cell r="S94">
            <v>10600000</v>
          </cell>
          <cell r="T94">
            <v>8.7553000000000001</v>
          </cell>
          <cell r="U94">
            <v>9.2537000000000003</v>
          </cell>
          <cell r="V94">
            <v>9.3330000000000002</v>
          </cell>
          <cell r="W94">
            <v>8.8720999999999997</v>
          </cell>
          <cell r="X94">
            <v>1046306</v>
          </cell>
          <cell r="Y94">
            <v>994632</v>
          </cell>
          <cell r="Z94">
            <v>1046306</v>
          </cell>
          <cell r="AA94">
            <v>1</v>
          </cell>
          <cell r="AB94" t="str">
            <v>GBP</v>
          </cell>
          <cell r="AC94" t="str">
            <v>Pound Sterling</v>
          </cell>
          <cell r="AD94" t="str">
            <v>United Kingdom</v>
          </cell>
          <cell r="AE94">
            <v>5.7625000000000003E-2</v>
          </cell>
          <cell r="AG94">
            <v>5.7588165305587559E-2</v>
          </cell>
          <cell r="AH94">
            <v>3.6834694412443691E-5</v>
          </cell>
        </row>
        <row r="95">
          <cell r="A95" t="str">
            <v>bed00101</v>
          </cell>
          <cell r="B95" t="str">
            <v>Dunstable Dist.Ctr. #1</v>
          </cell>
          <cell r="C95" t="str">
            <v>United Kingdom</v>
          </cell>
          <cell r="D95" t="str">
            <v>DC#1 Prologis Park,Dunstable</v>
          </cell>
          <cell r="E95">
            <v>0</v>
          </cell>
          <cell r="F95">
            <v>0</v>
          </cell>
          <cell r="G95">
            <v>0</v>
          </cell>
          <cell r="H95">
            <v>100</v>
          </cell>
          <cell r="I95" t="str">
            <v>Freehold</v>
          </cell>
          <cell r="J95">
            <v>0</v>
          </cell>
          <cell r="K95">
            <v>0</v>
          </cell>
          <cell r="L95">
            <v>0</v>
          </cell>
          <cell r="M95">
            <v>0.67859999999999998</v>
          </cell>
          <cell r="N95">
            <v>49441.42</v>
          </cell>
          <cell r="O95">
            <v>61467619</v>
          </cell>
          <cell r="P95">
            <v>0</v>
          </cell>
          <cell r="Q95">
            <v>-3348012</v>
          </cell>
          <cell r="R95">
            <v>58119607</v>
          </cell>
          <cell r="S95">
            <v>58100000</v>
          </cell>
          <cell r="T95">
            <v>6.7522000000000002</v>
          </cell>
          <cell r="U95">
            <v>7.0599000000000007</v>
          </cell>
          <cell r="V95">
            <v>6.2566000000000006</v>
          </cell>
          <cell r="W95">
            <v>6.0625</v>
          </cell>
          <cell r="X95">
            <v>3844535</v>
          </cell>
          <cell r="Y95">
            <v>3725281</v>
          </cell>
          <cell r="Z95">
            <v>3844535</v>
          </cell>
          <cell r="AA95">
            <v>2</v>
          </cell>
          <cell r="AB95" t="str">
            <v>GBP</v>
          </cell>
          <cell r="AC95" t="str">
            <v>Pound Sterling</v>
          </cell>
          <cell r="AD95" t="str">
            <v>United Kingdom</v>
          </cell>
          <cell r="AE95">
            <v>5.7625000000000003E-2</v>
          </cell>
          <cell r="AG95">
            <v>5.7605551255706183E-2</v>
          </cell>
          <cell r="AH95">
            <v>1.944874429381932E-5</v>
          </cell>
        </row>
        <row r="96">
          <cell r="A96" t="str">
            <v>bed00102</v>
          </cell>
          <cell r="B96" t="str">
            <v>Dunstable Dist.Ctr. #2</v>
          </cell>
          <cell r="C96" t="str">
            <v>United Kingdom</v>
          </cell>
          <cell r="D96" t="str">
            <v>DC#2 Prologis Park,Dunstable</v>
          </cell>
          <cell r="E96">
            <v>0</v>
          </cell>
          <cell r="F96">
            <v>0</v>
          </cell>
          <cell r="G96">
            <v>0</v>
          </cell>
          <cell r="H96">
            <v>100</v>
          </cell>
          <cell r="I96" t="str">
            <v>Freehold</v>
          </cell>
          <cell r="J96">
            <v>0</v>
          </cell>
          <cell r="K96">
            <v>0</v>
          </cell>
          <cell r="L96">
            <v>0</v>
          </cell>
          <cell r="M96">
            <v>16.3688</v>
          </cell>
          <cell r="N96">
            <v>22368.73</v>
          </cell>
          <cell r="O96">
            <v>17614928</v>
          </cell>
          <cell r="P96">
            <v>-812045</v>
          </cell>
          <cell r="Q96">
            <v>-922000</v>
          </cell>
          <cell r="R96">
            <v>15880883</v>
          </cell>
          <cell r="S96">
            <v>16000000</v>
          </cell>
          <cell r="T96">
            <v>8.7972999999999999</v>
          </cell>
          <cell r="U96">
            <v>9.2740000000000009</v>
          </cell>
          <cell r="V96">
            <v>11.7385</v>
          </cell>
          <cell r="W96">
            <v>9.9600000000000009</v>
          </cell>
          <cell r="X96">
            <v>1986393</v>
          </cell>
          <cell r="Y96">
            <v>1685425</v>
          </cell>
          <cell r="Z96">
            <v>1986393</v>
          </cell>
          <cell r="AA96">
            <v>2</v>
          </cell>
          <cell r="AB96" t="str">
            <v>GBP</v>
          </cell>
          <cell r="AC96" t="str">
            <v>Pound Sterling</v>
          </cell>
          <cell r="AD96" t="str">
            <v>United Kingdom</v>
          </cell>
          <cell r="AE96">
            <v>5.7625000000000003E-2</v>
          </cell>
          <cell r="AG96">
            <v>5.805722515555338E-2</v>
          </cell>
          <cell r="AH96">
            <v>-4.3222515555337709E-4</v>
          </cell>
        </row>
        <row r="97">
          <cell r="A97" t="str">
            <v>GLA00101</v>
          </cell>
          <cell r="B97" t="str">
            <v>Glasshoughton Dist.Ctr. #1</v>
          </cell>
          <cell r="C97" t="str">
            <v>United Kingdom</v>
          </cell>
          <cell r="D97" t="str">
            <v>Teva UK Ltd,Plot 17/18,Glasshoughton</v>
          </cell>
          <cell r="E97">
            <v>0</v>
          </cell>
          <cell r="F97">
            <v>0</v>
          </cell>
          <cell r="G97">
            <v>0</v>
          </cell>
          <cell r="H97">
            <v>100</v>
          </cell>
          <cell r="I97" t="str">
            <v>Leasehold</v>
          </cell>
          <cell r="J97">
            <v>0</v>
          </cell>
          <cell r="K97">
            <v>0</v>
          </cell>
          <cell r="L97">
            <v>0</v>
          </cell>
          <cell r="M97">
            <v>5.9240000000000004</v>
          </cell>
          <cell r="N97">
            <v>24355</v>
          </cell>
          <cell r="O97">
            <v>23446925</v>
          </cell>
          <cell r="P97">
            <v>0</v>
          </cell>
          <cell r="Q97">
            <v>-1279275</v>
          </cell>
          <cell r="R97">
            <v>22167650</v>
          </cell>
          <cell r="S97">
            <v>22200000</v>
          </cell>
          <cell r="T97">
            <v>7.8321000000000005</v>
          </cell>
          <cell r="U97">
            <v>8.2851999999999997</v>
          </cell>
          <cell r="V97">
            <v>7.2463000000000006</v>
          </cell>
          <cell r="W97">
            <v>5.0244</v>
          </cell>
          <cell r="X97">
            <v>1701386</v>
          </cell>
          <cell r="Y97">
            <v>1179697</v>
          </cell>
          <cell r="Z97">
            <v>1701386</v>
          </cell>
          <cell r="AA97">
            <v>1</v>
          </cell>
          <cell r="AB97" t="str">
            <v>GBP</v>
          </cell>
          <cell r="AC97" t="str">
            <v>Pound Sterling</v>
          </cell>
          <cell r="AD97" t="str">
            <v>United Kingdom</v>
          </cell>
          <cell r="AE97">
            <v>5.7625000000000003E-2</v>
          </cell>
          <cell r="AG97">
            <v>5.7709094107855366E-2</v>
          </cell>
          <cell r="AH97">
            <v>-8.4094107855363365E-5</v>
          </cell>
        </row>
        <row r="98">
          <cell r="A98" t="str">
            <v>hem00104</v>
          </cell>
          <cell r="B98" t="str">
            <v>Hemel Hempstead Dist.Ctr. #4</v>
          </cell>
          <cell r="C98" t="str">
            <v>United Kingdom</v>
          </cell>
          <cell r="D98" t="str">
            <v>Prologis - DC158 ,Eastman Way,Hemel Hempstead</v>
          </cell>
          <cell r="E98">
            <v>0</v>
          </cell>
          <cell r="F98">
            <v>0</v>
          </cell>
          <cell r="G98">
            <v>0</v>
          </cell>
          <cell r="H98">
            <v>100</v>
          </cell>
          <cell r="I98" t="str">
            <v>Freehold</v>
          </cell>
          <cell r="J98">
            <v>0</v>
          </cell>
          <cell r="K98">
            <v>0</v>
          </cell>
          <cell r="L98">
            <v>0</v>
          </cell>
          <cell r="M98">
            <v>-4.4691000000000001</v>
          </cell>
          <cell r="N98">
            <v>14864.21</v>
          </cell>
          <cell r="O98">
            <v>13202499</v>
          </cell>
          <cell r="P98">
            <v>-427276</v>
          </cell>
          <cell r="Q98">
            <v>-691500</v>
          </cell>
          <cell r="R98">
            <v>12083723</v>
          </cell>
          <cell r="S98">
            <v>12000000</v>
          </cell>
          <cell r="T98">
            <v>8.1469000000000005</v>
          </cell>
          <cell r="U98">
            <v>8.5358000000000001</v>
          </cell>
          <cell r="V98">
            <v>9.6011000000000006</v>
          </cell>
          <cell r="W98">
            <v>9.6011000000000006</v>
          </cell>
          <cell r="X98">
            <v>1218525</v>
          </cell>
          <cell r="Y98">
            <v>1218525</v>
          </cell>
          <cell r="Z98">
            <v>1218525</v>
          </cell>
          <cell r="AA98">
            <v>1</v>
          </cell>
          <cell r="AB98" t="str">
            <v>GBP</v>
          </cell>
          <cell r="AC98" t="str">
            <v>Pound Sterling</v>
          </cell>
          <cell r="AD98" t="str">
            <v>United Kingdom</v>
          </cell>
          <cell r="AE98">
            <v>5.7625000000000003E-2</v>
          </cell>
          <cell r="AG98">
            <v>5.7225740775421613E-2</v>
          </cell>
          <cell r="AH98">
            <v>3.9925922457838964E-4</v>
          </cell>
        </row>
        <row r="99">
          <cell r="A99" t="str">
            <v>ket00102</v>
          </cell>
          <cell r="B99" t="str">
            <v>Kettering (ZAP1) Dist.Ctr. #2</v>
          </cell>
          <cell r="C99" t="str">
            <v>United Kingdom</v>
          </cell>
          <cell r="D99" t="str">
            <v>DC#2, ProLogis Park,Rockingham Road,Kettering</v>
          </cell>
          <cell r="E99" t="str">
            <v>East Midlands</v>
          </cell>
          <cell r="F99">
            <v>0</v>
          </cell>
          <cell r="G99">
            <v>0</v>
          </cell>
          <cell r="H99">
            <v>100</v>
          </cell>
          <cell r="I99" t="str">
            <v>Freehold</v>
          </cell>
          <cell r="J99">
            <v>0</v>
          </cell>
          <cell r="K99">
            <v>0</v>
          </cell>
          <cell r="L99">
            <v>0</v>
          </cell>
          <cell r="M99">
            <v>16.3688</v>
          </cell>
          <cell r="N99">
            <v>65032.13</v>
          </cell>
          <cell r="O99">
            <v>38789938</v>
          </cell>
          <cell r="P99">
            <v>0</v>
          </cell>
          <cell r="Q99">
            <v>-2114837</v>
          </cell>
          <cell r="R99">
            <v>36675101</v>
          </cell>
          <cell r="S99">
            <v>36700000</v>
          </cell>
          <cell r="T99">
            <v>8.347900000000001</v>
          </cell>
          <cell r="U99">
            <v>8.8131000000000004</v>
          </cell>
          <cell r="V99">
            <v>8.7467000000000006</v>
          </cell>
          <cell r="W99">
            <v>8.1155000000000008</v>
          </cell>
          <cell r="X99">
            <v>3395000</v>
          </cell>
          <cell r="Y99">
            <v>3150000</v>
          </cell>
          <cell r="Z99">
            <v>3395000</v>
          </cell>
          <cell r="AA99">
            <v>1</v>
          </cell>
          <cell r="AB99" t="str">
            <v>GBP</v>
          </cell>
          <cell r="AC99" t="str">
            <v>Pound Sterling</v>
          </cell>
          <cell r="AD99" t="str">
            <v>United Kingdom</v>
          </cell>
          <cell r="AE99">
            <v>5.7625000000000003E-2</v>
          </cell>
          <cell r="AG99">
            <v>5.7664108409680996E-2</v>
          </cell>
          <cell r="AH99">
            <v>-3.9108409680993494E-5</v>
          </cell>
        </row>
        <row r="100">
          <cell r="A100" t="str">
            <v>mar00107</v>
          </cell>
          <cell r="B100" t="str">
            <v>Marston Gate Dist.Ctr. #7</v>
          </cell>
          <cell r="C100" t="str">
            <v>United Kingdom</v>
          </cell>
          <cell r="D100" t="str">
            <v>Unit 7 Marston Gate,Station Road,Brogborough,Milton Keynes</v>
          </cell>
          <cell r="E100" t="str">
            <v>West Midlands</v>
          </cell>
          <cell r="F100">
            <v>0</v>
          </cell>
          <cell r="G100">
            <v>0</v>
          </cell>
          <cell r="H100">
            <v>100</v>
          </cell>
          <cell r="I100" t="str">
            <v>Freehold</v>
          </cell>
          <cell r="J100">
            <v>0</v>
          </cell>
          <cell r="K100">
            <v>0</v>
          </cell>
          <cell r="L100">
            <v>0</v>
          </cell>
          <cell r="M100">
            <v>6.3368000000000002</v>
          </cell>
          <cell r="N100">
            <v>7938.56</v>
          </cell>
          <cell r="O100">
            <v>4397177</v>
          </cell>
          <cell r="P100">
            <v>0</v>
          </cell>
          <cell r="Q100">
            <v>-239143</v>
          </cell>
          <cell r="R100">
            <v>4158034</v>
          </cell>
          <cell r="S100">
            <v>4150000</v>
          </cell>
          <cell r="T100">
            <v>9.5151000000000003</v>
          </cell>
          <cell r="U100">
            <v>10.0212</v>
          </cell>
          <cell r="V100">
            <v>-1.9572000000000001</v>
          </cell>
          <cell r="W100">
            <v>11.1639</v>
          </cell>
          <cell r="X100">
            <v>0</v>
          </cell>
          <cell r="Y100">
            <v>490000</v>
          </cell>
          <cell r="Z100">
            <v>-85905</v>
          </cell>
          <cell r="AA100">
            <v>1</v>
          </cell>
          <cell r="AB100" t="str">
            <v>GBP</v>
          </cell>
          <cell r="AC100" t="str">
            <v>Pound Sterling</v>
          </cell>
          <cell r="AD100" t="str">
            <v>United Kingdom</v>
          </cell>
          <cell r="AE100">
            <v>5.7625000000000003E-2</v>
          </cell>
          <cell r="AG100">
            <v>5.7513478725763185E-2</v>
          </cell>
          <cell r="AH100">
            <v>1.1152127423681713E-4</v>
          </cell>
        </row>
        <row r="101">
          <cell r="A101" t="str">
            <v>pin00101</v>
          </cell>
          <cell r="B101" t="str">
            <v>Pineham (ZBP1) Dist.Ctr. #1</v>
          </cell>
          <cell r="C101" t="str">
            <v>United Kingdom</v>
          </cell>
          <cell r="D101" t="str">
            <v>Pineham,Pineham,Northampton</v>
          </cell>
          <cell r="E101">
            <v>0</v>
          </cell>
          <cell r="F101">
            <v>0</v>
          </cell>
          <cell r="G101">
            <v>0</v>
          </cell>
          <cell r="H101">
            <v>100</v>
          </cell>
          <cell r="I101" t="str">
            <v>Freehold</v>
          </cell>
          <cell r="J101">
            <v>0</v>
          </cell>
          <cell r="K101">
            <v>0</v>
          </cell>
          <cell r="L101">
            <v>0</v>
          </cell>
          <cell r="M101">
            <v>16.3688</v>
          </cell>
          <cell r="N101">
            <v>58214.9</v>
          </cell>
          <cell r="O101">
            <v>53193497</v>
          </cell>
          <cell r="P101">
            <v>0</v>
          </cell>
          <cell r="Q101">
            <v>-2898537</v>
          </cell>
          <cell r="R101">
            <v>50294960</v>
          </cell>
          <cell r="S101">
            <v>50300000</v>
          </cell>
          <cell r="T101">
            <v>6.4894000000000007</v>
          </cell>
          <cell r="U101">
            <v>6.7704000000000004</v>
          </cell>
          <cell r="V101">
            <v>6.7510000000000003</v>
          </cell>
          <cell r="W101">
            <v>6.1839000000000004</v>
          </cell>
          <cell r="X101">
            <v>3591450</v>
          </cell>
          <cell r="Y101">
            <v>3289754</v>
          </cell>
          <cell r="Z101">
            <v>3591450</v>
          </cell>
          <cell r="AA101">
            <v>1</v>
          </cell>
          <cell r="AB101" t="str">
            <v>GBP</v>
          </cell>
          <cell r="AC101" t="str">
            <v>Pound Sterling</v>
          </cell>
          <cell r="AD101" t="str">
            <v>United Kingdom</v>
          </cell>
          <cell r="AE101">
            <v>5.7625000000000003E-2</v>
          </cell>
          <cell r="AG101">
            <v>5.7630764593509964E-2</v>
          </cell>
          <cell r="AH101">
            <v>-5.7645935099617795E-6</v>
          </cell>
        </row>
        <row r="102">
          <cell r="A102" t="str">
            <v>sta00101</v>
          </cell>
          <cell r="B102" t="str">
            <v>Stafford Dist.Ctr. #1</v>
          </cell>
          <cell r="C102" t="str">
            <v>United Kingdom</v>
          </cell>
          <cell r="D102" t="str">
            <v>Stafford DC#1,ProLogis Park,Stafford</v>
          </cell>
          <cell r="E102" t="str">
            <v>North</v>
          </cell>
          <cell r="F102">
            <v>0</v>
          </cell>
          <cell r="G102">
            <v>0</v>
          </cell>
          <cell r="H102">
            <v>100</v>
          </cell>
          <cell r="I102" t="str">
            <v>Freehold</v>
          </cell>
          <cell r="J102">
            <v>0</v>
          </cell>
          <cell r="K102">
            <v>0</v>
          </cell>
          <cell r="L102">
            <v>0</v>
          </cell>
          <cell r="M102">
            <v>16.3688</v>
          </cell>
          <cell r="N102">
            <v>50602.98</v>
          </cell>
          <cell r="O102">
            <v>28836199</v>
          </cell>
          <cell r="P102">
            <v>0</v>
          </cell>
          <cell r="Q102">
            <v>-1573162</v>
          </cell>
          <cell r="R102">
            <v>27263037</v>
          </cell>
          <cell r="S102">
            <v>27300000</v>
          </cell>
          <cell r="T102">
            <v>8.4891000000000005</v>
          </cell>
          <cell r="U102">
            <v>8.9594000000000005</v>
          </cell>
          <cell r="V102">
            <v>8.488900000000001</v>
          </cell>
          <cell r="W102">
            <v>8.4892000000000003</v>
          </cell>
          <cell r="X102">
            <v>2451000</v>
          </cell>
          <cell r="Y102">
            <v>2451087</v>
          </cell>
          <cell r="Z102">
            <v>2451000</v>
          </cell>
          <cell r="AA102">
            <v>1</v>
          </cell>
          <cell r="AB102" t="str">
            <v>GBP</v>
          </cell>
          <cell r="AC102" t="str">
            <v>Pound Sterling</v>
          </cell>
          <cell r="AD102" t="str">
            <v>United Kingdom</v>
          </cell>
          <cell r="AE102">
            <v>5.7625000000000003E-2</v>
          </cell>
          <cell r="AG102">
            <v>5.7703109158381734E-2</v>
          </cell>
          <cell r="AH102">
            <v>-7.8109158381731159E-5</v>
          </cell>
        </row>
        <row r="103">
          <cell r="A103" t="str">
            <v>HEA00201</v>
          </cell>
          <cell r="B103" t="str">
            <v>Hayes Dist.Ctr. #1</v>
          </cell>
          <cell r="C103" t="str">
            <v>United Kingdom</v>
          </cell>
          <cell r="D103" t="str">
            <v>DC1 Heathrow,Stockley Road,Hayes</v>
          </cell>
          <cell r="E103">
            <v>0</v>
          </cell>
          <cell r="F103">
            <v>0</v>
          </cell>
          <cell r="G103">
            <v>0</v>
          </cell>
          <cell r="H103">
            <v>100</v>
          </cell>
          <cell r="I103" t="str">
            <v>Freehold</v>
          </cell>
          <cell r="J103">
            <v>0</v>
          </cell>
          <cell r="K103">
            <v>0</v>
          </cell>
          <cell r="L103">
            <v>0</v>
          </cell>
          <cell r="M103">
            <v>16.3688</v>
          </cell>
          <cell r="N103">
            <v>5229.33</v>
          </cell>
          <cell r="O103">
            <v>11021868</v>
          </cell>
          <cell r="P103">
            <v>0</v>
          </cell>
          <cell r="Q103">
            <v>-599300</v>
          </cell>
          <cell r="R103">
            <v>10422568</v>
          </cell>
          <cell r="S103">
            <v>10400000</v>
          </cell>
          <cell r="T103">
            <v>6.5135000000000005</v>
          </cell>
          <cell r="U103">
            <v>6.7911000000000001</v>
          </cell>
          <cell r="V103">
            <v>6.6295999999999999</v>
          </cell>
          <cell r="W103">
            <v>6.3968000000000007</v>
          </cell>
          <cell r="X103">
            <v>729214</v>
          </cell>
          <cell r="Y103">
            <v>703600</v>
          </cell>
          <cell r="Z103">
            <v>729214</v>
          </cell>
          <cell r="AA103">
            <v>1</v>
          </cell>
          <cell r="AB103" t="str">
            <v>GBP</v>
          </cell>
          <cell r="AC103" t="str">
            <v>Pound Sterling</v>
          </cell>
          <cell r="AD103" t="str">
            <v>United Kingdom</v>
          </cell>
          <cell r="AE103">
            <v>5.7625000000000003E-2</v>
          </cell>
          <cell r="AG103">
            <v>5.7500224512807209E-2</v>
          </cell>
          <cell r="AH103">
            <v>1.2477548719279363E-4</v>
          </cell>
        </row>
        <row r="104">
          <cell r="A104" t="str">
            <v>wel00101</v>
          </cell>
          <cell r="B104" t="str">
            <v>Wellingborough Zone A plot 2</v>
          </cell>
          <cell r="C104" t="str">
            <v>United Kingdom</v>
          </cell>
          <cell r="D104" t="str">
            <v>Zone A Plot 2,Victoria Business Park,Wellingborough</v>
          </cell>
          <cell r="E104">
            <v>0</v>
          </cell>
          <cell r="F104">
            <v>0</v>
          </cell>
          <cell r="G104">
            <v>0</v>
          </cell>
          <cell r="H104">
            <v>100</v>
          </cell>
          <cell r="I104" t="str">
            <v>Freehold</v>
          </cell>
          <cell r="J104">
            <v>0</v>
          </cell>
          <cell r="K104">
            <v>0</v>
          </cell>
          <cell r="L104">
            <v>0</v>
          </cell>
          <cell r="M104">
            <v>16.3688</v>
          </cell>
          <cell r="N104">
            <v>24349.33</v>
          </cell>
          <cell r="O104">
            <v>13753662</v>
          </cell>
          <cell r="P104">
            <v>0</v>
          </cell>
          <cell r="Q104">
            <v>-749125</v>
          </cell>
          <cell r="R104">
            <v>13004537</v>
          </cell>
          <cell r="S104">
            <v>13000000</v>
          </cell>
          <cell r="T104">
            <v>8.5528000000000013</v>
          </cell>
          <cell r="U104">
            <v>9.0289000000000001</v>
          </cell>
          <cell r="V104">
            <v>8.3336000000000006</v>
          </cell>
          <cell r="W104">
            <v>8.5782000000000007</v>
          </cell>
          <cell r="X104">
            <v>1145791</v>
          </cell>
          <cell r="Y104">
            <v>1179423</v>
          </cell>
          <cell r="Z104">
            <v>1145791</v>
          </cell>
          <cell r="AA104">
            <v>1</v>
          </cell>
          <cell r="AB104" t="str">
            <v>GBP</v>
          </cell>
          <cell r="AC104" t="str">
            <v>Pound Sterling</v>
          </cell>
          <cell r="AD104" t="str">
            <v>United Kingdom</v>
          </cell>
          <cell r="AE104">
            <v>5.7625000000000003E-2</v>
          </cell>
          <cell r="AG104">
            <v>5.7604895891333927E-2</v>
          </cell>
          <cell r="AH104">
            <v>2.0104108666076093E-5</v>
          </cell>
        </row>
        <row r="105">
          <cell r="A105" t="str">
            <v>wel00102</v>
          </cell>
          <cell r="B105" t="str">
            <v>Wellingborough Zone B plot 1</v>
          </cell>
          <cell r="C105" t="str">
            <v>United Kingdom</v>
          </cell>
          <cell r="D105" t="str">
            <v>Zone B, Plot 1,Victoria Business Park,Wellingborough</v>
          </cell>
          <cell r="E105" t="str">
            <v>East Midlands</v>
          </cell>
          <cell r="F105">
            <v>0</v>
          </cell>
          <cell r="G105">
            <v>0</v>
          </cell>
          <cell r="H105">
            <v>100</v>
          </cell>
          <cell r="I105" t="str">
            <v>Freehold</v>
          </cell>
          <cell r="J105">
            <v>0</v>
          </cell>
          <cell r="K105">
            <v>0</v>
          </cell>
          <cell r="L105">
            <v>0</v>
          </cell>
          <cell r="M105">
            <v>16.3688</v>
          </cell>
          <cell r="N105">
            <v>32980.58</v>
          </cell>
          <cell r="O105">
            <v>23872866</v>
          </cell>
          <cell r="P105">
            <v>0</v>
          </cell>
          <cell r="Q105">
            <v>-1302325</v>
          </cell>
          <cell r="R105">
            <v>22570541</v>
          </cell>
          <cell r="S105">
            <v>22600000</v>
          </cell>
          <cell r="T105">
            <v>6.9711000000000007</v>
          </cell>
          <cell r="U105">
            <v>7.2930999999999999</v>
          </cell>
          <cell r="V105">
            <v>7.1067</v>
          </cell>
          <cell r="W105">
            <v>6.6835000000000004</v>
          </cell>
          <cell r="X105">
            <v>1698675</v>
          </cell>
          <cell r="Y105">
            <v>1597500</v>
          </cell>
          <cell r="Z105">
            <v>1698675</v>
          </cell>
          <cell r="AA105">
            <v>1</v>
          </cell>
          <cell r="AB105" t="str">
            <v>GBP</v>
          </cell>
          <cell r="AC105" t="str">
            <v>Pound Sterling</v>
          </cell>
          <cell r="AD105" t="str">
            <v>United Kingdom</v>
          </cell>
          <cell r="AE105">
            <v>5.7625000000000003E-2</v>
          </cell>
          <cell r="AG105">
            <v>5.7700211970993516E-2</v>
          </cell>
          <cell r="AH105">
            <v>-7.52119709935134E-5</v>
          </cell>
        </row>
        <row r="106">
          <cell r="A106" t="str">
            <v>wel00103</v>
          </cell>
          <cell r="B106" t="str">
            <v>Wellingborough Dist.Ctr. #3 (A1)</v>
          </cell>
          <cell r="C106" t="str">
            <v>United Kingdom</v>
          </cell>
          <cell r="D106" t="str">
            <v>Wellingborough DC3,Wellingborough,Northants</v>
          </cell>
          <cell r="E106">
            <v>0</v>
          </cell>
          <cell r="F106">
            <v>0</v>
          </cell>
          <cell r="G106">
            <v>0</v>
          </cell>
          <cell r="H106">
            <v>100</v>
          </cell>
          <cell r="I106" t="str">
            <v>Freehold</v>
          </cell>
          <cell r="J106">
            <v>0</v>
          </cell>
          <cell r="K106">
            <v>0</v>
          </cell>
          <cell r="L106">
            <v>0</v>
          </cell>
          <cell r="M106">
            <v>1.8968</v>
          </cell>
          <cell r="N106">
            <v>540331</v>
          </cell>
          <cell r="O106">
            <v>23685958</v>
          </cell>
          <cell r="P106">
            <v>7141283</v>
          </cell>
          <cell r="Q106">
            <v>-1679630</v>
          </cell>
          <cell r="R106">
            <v>29147610</v>
          </cell>
          <cell r="S106">
            <v>29100000</v>
          </cell>
          <cell r="T106">
            <v>9.8201000000000001</v>
          </cell>
          <cell r="U106">
            <v>10.4238</v>
          </cell>
          <cell r="V106">
            <v>8.1234999999999999</v>
          </cell>
          <cell r="W106">
            <v>8.073500000000001</v>
          </cell>
          <cell r="X106">
            <v>2500376</v>
          </cell>
          <cell r="Y106">
            <v>2485000</v>
          </cell>
          <cell r="Z106">
            <v>2500376</v>
          </cell>
          <cell r="AA106">
            <v>1</v>
          </cell>
          <cell r="AB106" t="str">
            <v>GBP</v>
          </cell>
          <cell r="AC106" t="str">
            <v>Pound Sterling</v>
          </cell>
          <cell r="AD106" t="str">
            <v>United Kingdom</v>
          </cell>
          <cell r="AE106">
            <v>5.7625000000000003E-2</v>
          </cell>
          <cell r="AG106">
            <v>5.7624964791281347E-2</v>
          </cell>
          <cell r="AH106">
            <v>3.5208718655865834E-8</v>
          </cell>
        </row>
        <row r="107">
          <cell r="A107" t="str">
            <v>wel00103a</v>
          </cell>
          <cell r="B107" t="str">
            <v>Wellingborough Dist.Ctr. #3 (A1)</v>
          </cell>
          <cell r="C107" t="str">
            <v>United Kingdom</v>
          </cell>
          <cell r="D107" t="str">
            <v>Wellingborough DC3,Wellingborough,Northants</v>
          </cell>
          <cell r="E107">
            <v>0</v>
          </cell>
          <cell r="F107">
            <v>0</v>
          </cell>
          <cell r="G107">
            <v>0</v>
          </cell>
          <cell r="H107">
            <v>100</v>
          </cell>
          <cell r="I107" t="str">
            <v>Freehold</v>
          </cell>
          <cell r="J107">
            <v>0</v>
          </cell>
          <cell r="K107">
            <v>0</v>
          </cell>
          <cell r="L107">
            <v>0</v>
          </cell>
          <cell r="M107">
            <v>1.8968</v>
          </cell>
          <cell r="N107">
            <v>0</v>
          </cell>
          <cell r="O107">
            <v>372215</v>
          </cell>
          <cell r="P107">
            <v>0</v>
          </cell>
          <cell r="Q107">
            <v>-16920</v>
          </cell>
          <cell r="R107">
            <v>355295</v>
          </cell>
          <cell r="S107">
            <v>355000</v>
          </cell>
          <cell r="T107">
            <v>11.047800000000001</v>
          </cell>
          <cell r="U107">
            <v>16.920500000000001</v>
          </cell>
          <cell r="V107">
            <v>40.922000000000004</v>
          </cell>
          <cell r="W107">
            <v>40.922000000000004</v>
          </cell>
          <cell r="X107">
            <v>152197</v>
          </cell>
          <cell r="Y107">
            <v>0</v>
          </cell>
          <cell r="Z107">
            <v>152197</v>
          </cell>
          <cell r="AA107">
            <v>1</v>
          </cell>
          <cell r="AB107" t="str">
            <v>GBP</v>
          </cell>
          <cell r="AC107" t="str">
            <v>Pound Sterling</v>
          </cell>
          <cell r="AD107" t="str">
            <v>United Kingdom</v>
          </cell>
          <cell r="AE107">
            <v>5.7625000000000003E-2</v>
          </cell>
          <cell r="AG107">
            <v>4.7622398288745975E-2</v>
          </cell>
          <cell r="AH107">
            <v>1.0002601711254028E-2</v>
          </cell>
        </row>
        <row r="108">
          <cell r="A108" t="str">
            <v>wil00103</v>
          </cell>
          <cell r="B108" t="str">
            <v>Willebroek Dist.Ctr. #3</v>
          </cell>
          <cell r="C108" t="str">
            <v>Belgium</v>
          </cell>
          <cell r="D108" t="str">
            <v>Willebroek DC3,Industrial Park Willebroek-Zuid,Willebroek,2830</v>
          </cell>
          <cell r="E108" t="str">
            <v>Flanders</v>
          </cell>
          <cell r="F108" t="str">
            <v>Industrial</v>
          </cell>
          <cell r="G108" t="str">
            <v>Warehouse</v>
          </cell>
          <cell r="H108">
            <v>100</v>
          </cell>
          <cell r="I108" t="str">
            <v>Freehold</v>
          </cell>
          <cell r="J108">
            <v>0</v>
          </cell>
          <cell r="K108">
            <v>0</v>
          </cell>
          <cell r="L108">
            <v>0</v>
          </cell>
          <cell r="M108">
            <v>6.7081</v>
          </cell>
          <cell r="N108">
            <v>171932</v>
          </cell>
          <cell r="O108">
            <v>8762821</v>
          </cell>
          <cell r="P108">
            <v>0</v>
          </cell>
          <cell r="Q108">
            <v>-796620</v>
          </cell>
          <cell r="R108">
            <v>7966201</v>
          </cell>
          <cell r="S108">
            <v>8000000</v>
          </cell>
          <cell r="T108">
            <v>7.5</v>
          </cell>
          <cell r="U108">
            <v>7.8665000000000003</v>
          </cell>
          <cell r="V108">
            <v>7.4914000000000005</v>
          </cell>
          <cell r="W108">
            <v>7.4640000000000004</v>
          </cell>
          <cell r="X108">
            <v>656454</v>
          </cell>
          <cell r="Y108">
            <v>660667</v>
          </cell>
          <cell r="Z108">
            <v>656454</v>
          </cell>
          <cell r="AA108">
            <v>1</v>
          </cell>
          <cell r="AB108" t="str">
            <v>EUR</v>
          </cell>
          <cell r="AC108" t="str">
            <v>Euro</v>
          </cell>
          <cell r="AD108" t="str">
            <v>Belgium - Flanders</v>
          </cell>
          <cell r="AE108">
            <v>0.1</v>
          </cell>
          <cell r="AG108">
            <v>9.9999987446964991E-2</v>
          </cell>
          <cell r="AH108">
            <v>1.2553035014239988E-8</v>
          </cell>
        </row>
        <row r="109">
          <cell r="A109" t="str">
            <v>uzi00102</v>
          </cell>
          <cell r="B109" t="str">
            <v>Uzice Dist.Ctr. #2</v>
          </cell>
          <cell r="C109" t="str">
            <v>Czech Republic</v>
          </cell>
          <cell r="D109" t="str">
            <v>Uzice DC2 (uzi00102),ProLogis Park Uzice,Uzice,Czech Republic</v>
          </cell>
          <cell r="E109">
            <v>0</v>
          </cell>
          <cell r="F109" t="str">
            <v>Warehouse</v>
          </cell>
          <cell r="G109" t="str">
            <v>Warehouse</v>
          </cell>
          <cell r="H109">
            <v>100</v>
          </cell>
          <cell r="I109" t="str">
            <v>Freehold</v>
          </cell>
          <cell r="J109">
            <v>0</v>
          </cell>
          <cell r="K109">
            <v>0</v>
          </cell>
          <cell r="L109">
            <v>0</v>
          </cell>
          <cell r="M109">
            <v>11</v>
          </cell>
          <cell r="N109">
            <v>25383</v>
          </cell>
          <cell r="O109">
            <v>12082049</v>
          </cell>
          <cell r="P109">
            <v>0</v>
          </cell>
          <cell r="Q109">
            <v>-178552</v>
          </cell>
          <cell r="R109">
            <v>11903497</v>
          </cell>
          <cell r="S109">
            <v>11900000</v>
          </cell>
          <cell r="T109">
            <v>8.6240000000000006</v>
          </cell>
          <cell r="U109">
            <v>9.0991999999999997</v>
          </cell>
          <cell r="V109">
            <v>9.5806000000000004</v>
          </cell>
          <cell r="W109">
            <v>8.8682999999999996</v>
          </cell>
          <cell r="X109">
            <v>1168014</v>
          </cell>
          <cell r="Y109">
            <v>1081986</v>
          </cell>
          <cell r="Z109">
            <v>1157194</v>
          </cell>
          <cell r="AA109">
            <v>2</v>
          </cell>
          <cell r="AB109" t="str">
            <v>EUR</v>
          </cell>
          <cell r="AC109" t="str">
            <v>Euro</v>
          </cell>
          <cell r="AD109" t="str">
            <v>Czech</v>
          </cell>
          <cell r="AE109">
            <v>1.4999999999999999E-2</v>
          </cell>
          <cell r="AG109">
            <v>1.4999961775938616E-2</v>
          </cell>
          <cell r="AH109">
            <v>3.8224061383110297E-8</v>
          </cell>
        </row>
        <row r="110">
          <cell r="A110" t="str">
            <v>fr000502</v>
          </cell>
          <cell r="B110" t="str">
            <v>DAX Dist.Ctr. #1</v>
          </cell>
          <cell r="C110" t="str">
            <v>France</v>
          </cell>
          <cell r="D110" t="str">
            <v>Dax,ZAC Saint Geours,Saint Geours de Maremne,40230</v>
          </cell>
          <cell r="E110" t="str">
            <v>Aquitaine</v>
          </cell>
          <cell r="F110" t="str">
            <v>Warehouse</v>
          </cell>
          <cell r="G110" t="str">
            <v>Warehouse</v>
          </cell>
          <cell r="H110">
            <v>100</v>
          </cell>
          <cell r="I110" t="str">
            <v>Freehold</v>
          </cell>
          <cell r="J110" t="str">
            <v>04</v>
          </cell>
          <cell r="K110">
            <v>0</v>
          </cell>
          <cell r="L110">
            <v>0</v>
          </cell>
          <cell r="M110">
            <v>-3.2976000000000001</v>
          </cell>
          <cell r="N110">
            <v>13057</v>
          </cell>
          <cell r="O110">
            <v>7352159</v>
          </cell>
          <cell r="P110">
            <v>0</v>
          </cell>
          <cell r="Q110">
            <v>-129999</v>
          </cell>
          <cell r="R110">
            <v>7222160</v>
          </cell>
          <cell r="S110">
            <v>7220000</v>
          </cell>
          <cell r="T110">
            <v>8.0024999999999995</v>
          </cell>
          <cell r="U110">
            <v>8.4336000000000002</v>
          </cell>
          <cell r="V110">
            <v>8.3871000000000002</v>
          </cell>
          <cell r="W110">
            <v>7.6365000000000007</v>
          </cell>
          <cell r="X110">
            <v>616636</v>
          </cell>
          <cell r="Y110">
            <v>561451</v>
          </cell>
          <cell r="Z110">
            <v>616636</v>
          </cell>
          <cell r="AA110">
            <v>3</v>
          </cell>
          <cell r="AB110" t="str">
            <v>EUR</v>
          </cell>
          <cell r="AC110" t="str">
            <v>Euro</v>
          </cell>
          <cell r="AD110" t="str">
            <v>France - Droits</v>
          </cell>
          <cell r="AE110">
            <v>1.7999999999999999E-2</v>
          </cell>
          <cell r="AG110">
            <v>1.8000016615527765E-2</v>
          </cell>
          <cell r="AH110">
            <v>-1.6615527766161708E-8</v>
          </cell>
        </row>
        <row r="111">
          <cell r="A111" t="str">
            <v>mfr00207</v>
          </cell>
          <cell r="B111" t="str">
            <v>Clesud Dist.Ctr. #7 &amp; #8</v>
          </cell>
          <cell r="C111" t="str">
            <v>France</v>
          </cell>
          <cell r="D111" t="str">
            <v>Clesud 7 + 8,Avenue Florence Artaud,ZAC de Clésud,Grans,France,13140</v>
          </cell>
          <cell r="E111" t="str">
            <v>Alpes-Cote d`Azur</v>
          </cell>
          <cell r="F111" t="str">
            <v>Warehouse</v>
          </cell>
          <cell r="G111" t="str">
            <v>Warehouse</v>
          </cell>
          <cell r="H111">
            <v>100</v>
          </cell>
          <cell r="I111" t="str">
            <v>Freehold</v>
          </cell>
          <cell r="J111" t="str">
            <v>05</v>
          </cell>
          <cell r="K111">
            <v>0</v>
          </cell>
          <cell r="L111">
            <v>0</v>
          </cell>
          <cell r="M111">
            <v>-3.0561000000000003</v>
          </cell>
          <cell r="N111">
            <v>63028.639999999999</v>
          </cell>
          <cell r="O111">
            <v>29040123</v>
          </cell>
          <cell r="P111">
            <v>-125000</v>
          </cell>
          <cell r="Q111">
            <v>-511269</v>
          </cell>
          <cell r="R111">
            <v>28403854</v>
          </cell>
          <cell r="S111">
            <v>28400000</v>
          </cell>
          <cell r="T111">
            <v>8.001100000000001</v>
          </cell>
          <cell r="U111">
            <v>8.4147999999999996</v>
          </cell>
          <cell r="V111">
            <v>7.9713000000000003</v>
          </cell>
          <cell r="W111">
            <v>8.0827000000000009</v>
          </cell>
          <cell r="X111">
            <v>2314862</v>
          </cell>
          <cell r="Y111">
            <v>2347215</v>
          </cell>
          <cell r="Z111">
            <v>2314862</v>
          </cell>
          <cell r="AA111">
            <v>3</v>
          </cell>
          <cell r="AB111" t="str">
            <v>EUR</v>
          </cell>
          <cell r="AC111" t="str">
            <v>Euro</v>
          </cell>
          <cell r="AD111" t="str">
            <v>France - Droits</v>
          </cell>
          <cell r="AE111">
            <v>1.7999999999999999E-2</v>
          </cell>
          <cell r="AG111">
            <v>1.7999986903185744E-2</v>
          </cell>
          <cell r="AH111">
            <v>1.3096814254626166E-8</v>
          </cell>
        </row>
        <row r="112">
          <cell r="A112" t="str">
            <v>fr000508</v>
          </cell>
          <cell r="B112" t="str">
            <v>Mitry Mory Dist.Ctr. #4</v>
          </cell>
          <cell r="C112" t="str">
            <v>France</v>
          </cell>
          <cell r="D112" t="str">
            <v>Mitry #4,5-9,ZAC du Parc de Compans rue Antoine de Saint-Exupéry,Mitry-Mory,France,77290</v>
          </cell>
          <cell r="E112" t="str">
            <v>Ile-de-France</v>
          </cell>
          <cell r="F112" t="str">
            <v>Warehouse</v>
          </cell>
          <cell r="G112" t="str">
            <v>Warehouse</v>
          </cell>
          <cell r="H112">
            <v>100</v>
          </cell>
          <cell r="I112" t="str">
            <v>Freehold</v>
          </cell>
          <cell r="J112" t="str">
            <v>03</v>
          </cell>
          <cell r="K112">
            <v>0</v>
          </cell>
          <cell r="L112">
            <v>0</v>
          </cell>
          <cell r="M112">
            <v>-3.7463000000000002</v>
          </cell>
          <cell r="N112">
            <v>13092</v>
          </cell>
          <cell r="O112">
            <v>8353178</v>
          </cell>
          <cell r="P112">
            <v>-15000</v>
          </cell>
          <cell r="Q112">
            <v>-486786</v>
          </cell>
          <cell r="R112">
            <v>7851392</v>
          </cell>
          <cell r="S112">
            <v>7850000</v>
          </cell>
          <cell r="T112">
            <v>8.1514000000000006</v>
          </cell>
          <cell r="U112">
            <v>8.5843000000000007</v>
          </cell>
          <cell r="V112">
            <v>8.15</v>
          </cell>
          <cell r="W112">
            <v>8.15</v>
          </cell>
          <cell r="X112">
            <v>680784</v>
          </cell>
          <cell r="Y112">
            <v>680784</v>
          </cell>
          <cell r="Z112">
            <v>680784</v>
          </cell>
          <cell r="AA112">
            <v>1</v>
          </cell>
          <cell r="AB112" t="str">
            <v>EUR</v>
          </cell>
          <cell r="AC112" t="str">
            <v>Euro</v>
          </cell>
          <cell r="AD112" t="str">
            <v>France - Standard</v>
          </cell>
          <cell r="AE112">
            <v>6.2E-2</v>
          </cell>
          <cell r="AG112">
            <v>6.1999961280751234E-2</v>
          </cell>
          <cell r="AH112">
            <v>3.8719248765528569E-8</v>
          </cell>
        </row>
        <row r="113">
          <cell r="A113" t="str">
            <v>clg00104</v>
          </cell>
          <cell r="B113" t="str">
            <v>Cologne Dist.Ctr. #4.1</v>
          </cell>
          <cell r="C113" t="str">
            <v>Germany</v>
          </cell>
          <cell r="D113" t="str">
            <v>Cologne DC 4.1,Am Eifeltor,Cologne</v>
          </cell>
          <cell r="E113">
            <v>0</v>
          </cell>
          <cell r="F113">
            <v>0</v>
          </cell>
          <cell r="G113">
            <v>0</v>
          </cell>
          <cell r="H113">
            <v>100</v>
          </cell>
          <cell r="I113" t="str">
            <v>Freehold</v>
          </cell>
          <cell r="J113">
            <v>0</v>
          </cell>
          <cell r="K113">
            <v>0</v>
          </cell>
          <cell r="L113">
            <v>0</v>
          </cell>
          <cell r="M113">
            <v>8.2622999999999998</v>
          </cell>
          <cell r="N113">
            <v>7419</v>
          </cell>
          <cell r="O113">
            <v>4631497</v>
          </cell>
          <cell r="P113">
            <v>0</v>
          </cell>
          <cell r="Q113">
            <v>-262160</v>
          </cell>
          <cell r="R113">
            <v>4369337</v>
          </cell>
          <cell r="S113">
            <v>4400000</v>
          </cell>
          <cell r="T113">
            <v>8.5500000000000007</v>
          </cell>
          <cell r="U113">
            <v>9.0008999999999997</v>
          </cell>
          <cell r="V113">
            <v>9.0204000000000004</v>
          </cell>
          <cell r="W113">
            <v>9.011000000000001</v>
          </cell>
          <cell r="X113">
            <v>432282</v>
          </cell>
          <cell r="Y113">
            <v>431847</v>
          </cell>
          <cell r="Z113">
            <v>420545</v>
          </cell>
          <cell r="AA113">
            <v>2</v>
          </cell>
          <cell r="AB113" t="str">
            <v>EUR</v>
          </cell>
          <cell r="AC113" t="str">
            <v>Euro</v>
          </cell>
          <cell r="AD113" t="str">
            <v>Germany</v>
          </cell>
          <cell r="AE113">
            <v>0.06</v>
          </cell>
          <cell r="AG113">
            <v>5.9999949649111525E-2</v>
          </cell>
          <cell r="AH113">
            <v>5.0350888472494582E-8</v>
          </cell>
        </row>
        <row r="114">
          <cell r="A114" t="str">
            <v>de000529</v>
          </cell>
          <cell r="B114" t="str">
            <v>Hannover-Lehrte Dist.Ctr. #2</v>
          </cell>
          <cell r="C114" t="str">
            <v>Germany</v>
          </cell>
          <cell r="D114" t="str">
            <v>Lehrte DC2,Lehrte,Germany</v>
          </cell>
          <cell r="E114">
            <v>0</v>
          </cell>
          <cell r="F114">
            <v>0</v>
          </cell>
          <cell r="G114">
            <v>0</v>
          </cell>
          <cell r="H114">
            <v>100</v>
          </cell>
          <cell r="I114" t="str">
            <v>Freehold</v>
          </cell>
          <cell r="J114">
            <v>0</v>
          </cell>
          <cell r="K114">
            <v>0</v>
          </cell>
          <cell r="L114">
            <v>0</v>
          </cell>
          <cell r="M114">
            <v>7.0859000000000005</v>
          </cell>
          <cell r="N114">
            <v>11144.88</v>
          </cell>
          <cell r="O114">
            <v>6067226</v>
          </cell>
          <cell r="P114">
            <v>0</v>
          </cell>
          <cell r="Q114">
            <v>-343426</v>
          </cell>
          <cell r="R114">
            <v>5723800</v>
          </cell>
          <cell r="S114">
            <v>5700000</v>
          </cell>
          <cell r="T114">
            <v>7.2</v>
          </cell>
          <cell r="U114">
            <v>7.5342000000000002</v>
          </cell>
          <cell r="V114">
            <v>7.1659000000000006</v>
          </cell>
          <cell r="W114">
            <v>7.2807000000000004</v>
          </cell>
          <cell r="X114">
            <v>448766</v>
          </cell>
          <cell r="Y114">
            <v>455707</v>
          </cell>
          <cell r="Z114">
            <v>433064</v>
          </cell>
          <cell r="AA114">
            <v>1</v>
          </cell>
          <cell r="AB114" t="str">
            <v>EUR</v>
          </cell>
          <cell r="AC114" t="str">
            <v>Euro</v>
          </cell>
          <cell r="AD114" t="str">
            <v>Germany</v>
          </cell>
          <cell r="AE114">
            <v>0.06</v>
          </cell>
          <cell r="AG114">
            <v>5.9999650581781333E-2</v>
          </cell>
          <cell r="AH114">
            <v>3.4941821866474321E-7</v>
          </cell>
        </row>
        <row r="115">
          <cell r="A115" t="str">
            <v>hnx00103</v>
          </cell>
          <cell r="B115" t="str">
            <v>Huenxe Dist.Ctr. #3</v>
          </cell>
          <cell r="C115" t="str">
            <v>Germany</v>
          </cell>
          <cell r="D115" t="str">
            <v>Hünxe DC3,Hünxe</v>
          </cell>
          <cell r="E115">
            <v>0</v>
          </cell>
          <cell r="F115">
            <v>0</v>
          </cell>
          <cell r="G115">
            <v>0</v>
          </cell>
          <cell r="H115">
            <v>100</v>
          </cell>
          <cell r="I115" t="str">
            <v>Freehold</v>
          </cell>
          <cell r="J115">
            <v>0</v>
          </cell>
          <cell r="K115">
            <v>0</v>
          </cell>
          <cell r="L115">
            <v>0</v>
          </cell>
          <cell r="M115">
            <v>7.7764000000000006</v>
          </cell>
          <cell r="N115">
            <v>45111.71</v>
          </cell>
          <cell r="O115">
            <v>22911298</v>
          </cell>
          <cell r="P115">
            <v>755828</v>
          </cell>
          <cell r="Q115">
            <v>-1339648</v>
          </cell>
          <cell r="R115">
            <v>22327478</v>
          </cell>
          <cell r="S115">
            <v>22330000</v>
          </cell>
          <cell r="T115">
            <v>8</v>
          </cell>
          <cell r="U115">
            <v>8.4083000000000006</v>
          </cell>
          <cell r="V115">
            <v>8.0264000000000006</v>
          </cell>
          <cell r="W115">
            <v>7.9683000000000002</v>
          </cell>
          <cell r="X115">
            <v>2030379</v>
          </cell>
          <cell r="Y115">
            <v>2016623</v>
          </cell>
          <cell r="Z115">
            <v>1899823</v>
          </cell>
          <cell r="AA115">
            <v>1</v>
          </cell>
          <cell r="AB115" t="str">
            <v>EUR</v>
          </cell>
          <cell r="AC115" t="str">
            <v>Euro</v>
          </cell>
          <cell r="AD115" t="str">
            <v>Germany</v>
          </cell>
          <cell r="AE115">
            <v>0.06</v>
          </cell>
          <cell r="AG115">
            <v>5.9999969544253948E-2</v>
          </cell>
          <cell r="AH115">
            <v>3.0455746050095378E-8</v>
          </cell>
        </row>
        <row r="116">
          <cell r="A116" t="str">
            <v>mun00106</v>
          </cell>
          <cell r="B116" t="str">
            <v>Neufahrn Dist.Ctr. #4</v>
          </cell>
          <cell r="C116" t="str">
            <v>Germany</v>
          </cell>
          <cell r="D116" t="str">
            <v>Neufahrn DC 4,16-18,Römerweg,Neufahrn,85375</v>
          </cell>
          <cell r="E116">
            <v>0</v>
          </cell>
          <cell r="F116">
            <v>0</v>
          </cell>
          <cell r="G116">
            <v>0</v>
          </cell>
          <cell r="H116">
            <v>100</v>
          </cell>
          <cell r="I116" t="str">
            <v>Freehold</v>
          </cell>
          <cell r="J116">
            <v>0</v>
          </cell>
          <cell r="K116">
            <v>0</v>
          </cell>
          <cell r="L116">
            <v>0</v>
          </cell>
          <cell r="M116">
            <v>7.5654000000000003</v>
          </cell>
          <cell r="N116">
            <v>24520.74</v>
          </cell>
          <cell r="O116">
            <v>22808567</v>
          </cell>
          <cell r="P116">
            <v>0</v>
          </cell>
          <cell r="Q116">
            <v>-1291050</v>
          </cell>
          <cell r="R116">
            <v>21517517</v>
          </cell>
          <cell r="S116">
            <v>21500000</v>
          </cell>
          <cell r="T116">
            <v>7.5024000000000006</v>
          </cell>
          <cell r="U116">
            <v>7.8584000000000005</v>
          </cell>
          <cell r="V116">
            <v>7.4276</v>
          </cell>
          <cell r="W116">
            <v>7.7322000000000006</v>
          </cell>
          <cell r="X116">
            <v>1747751</v>
          </cell>
          <cell r="Y116">
            <v>1817161</v>
          </cell>
          <cell r="Z116">
            <v>1692838</v>
          </cell>
          <cell r="AA116">
            <v>5</v>
          </cell>
          <cell r="AB116" t="str">
            <v>EUR</v>
          </cell>
          <cell r="AC116" t="str">
            <v>Euro</v>
          </cell>
          <cell r="AD116" t="str">
            <v>Germany</v>
          </cell>
          <cell r="AE116">
            <v>0.06</v>
          </cell>
          <cell r="AG116">
            <v>5.9999952596761046E-2</v>
          </cell>
          <cell r="AH116">
            <v>4.7403238952192783E-8</v>
          </cell>
        </row>
        <row r="117">
          <cell r="A117" t="str">
            <v>bud00114</v>
          </cell>
          <cell r="B117" t="str">
            <v>Budapest-Gyál Dist.Ctr. #4</v>
          </cell>
          <cell r="C117" t="str">
            <v>Hungary</v>
          </cell>
          <cell r="D117" t="str">
            <v>Building DC4,Prologis Park,Gyál,Hungary</v>
          </cell>
          <cell r="E117">
            <v>0</v>
          </cell>
          <cell r="F117">
            <v>0</v>
          </cell>
          <cell r="G117">
            <v>0</v>
          </cell>
          <cell r="H117">
            <v>100</v>
          </cell>
          <cell r="I117" t="str">
            <v>Freehold</v>
          </cell>
          <cell r="J117">
            <v>0</v>
          </cell>
          <cell r="K117">
            <v>0</v>
          </cell>
          <cell r="L117">
            <v>0</v>
          </cell>
          <cell r="M117">
            <v>5.5198</v>
          </cell>
          <cell r="N117">
            <v>13888</v>
          </cell>
          <cell r="O117">
            <v>7414845</v>
          </cell>
          <cell r="P117">
            <v>-967</v>
          </cell>
          <cell r="Q117">
            <v>-131089</v>
          </cell>
          <cell r="R117">
            <v>7282789</v>
          </cell>
          <cell r="S117">
            <v>7300000</v>
          </cell>
          <cell r="T117">
            <v>8.6847000000000012</v>
          </cell>
          <cell r="U117">
            <v>9.1966000000000001</v>
          </cell>
          <cell r="V117">
            <v>9.0678000000000001</v>
          </cell>
          <cell r="W117">
            <v>8.2384000000000004</v>
          </cell>
          <cell r="X117">
            <v>681276</v>
          </cell>
          <cell r="Y117">
            <v>618384</v>
          </cell>
          <cell r="Z117">
            <v>673839</v>
          </cell>
          <cell r="AA117">
            <v>5</v>
          </cell>
          <cell r="AB117" t="str">
            <v>EUR</v>
          </cell>
          <cell r="AC117" t="str">
            <v>Euro</v>
          </cell>
          <cell r="AD117" t="str">
            <v>Hungary</v>
          </cell>
          <cell r="AE117">
            <v>1.7999999999999999E-2</v>
          </cell>
          <cell r="AG117">
            <v>1.799983495333999E-2</v>
          </cell>
          <cell r="AH117">
            <v>1.650466600090772E-7</v>
          </cell>
        </row>
        <row r="118">
          <cell r="A118" t="str">
            <v>bol00301</v>
          </cell>
          <cell r="B118" t="str">
            <v>Bologna Park 2 Dist.Ctr. #1</v>
          </cell>
          <cell r="C118" t="str">
            <v>Italy</v>
          </cell>
          <cell r="D118" t="str">
            <v>Bologna Dc2 Used by Prologis,Via H.Ford,Castel San Pietro Terme (BO)</v>
          </cell>
          <cell r="E118" t="str">
            <v>European Community</v>
          </cell>
          <cell r="F118" t="str">
            <v>distribution warehouse</v>
          </cell>
          <cell r="G118" t="str">
            <v>Warehouse</v>
          </cell>
          <cell r="H118">
            <v>100</v>
          </cell>
          <cell r="I118" t="str">
            <v>Freehold</v>
          </cell>
          <cell r="J118" t="str">
            <v>MLN00101</v>
          </cell>
          <cell r="K118">
            <v>0</v>
          </cell>
          <cell r="L118">
            <v>0</v>
          </cell>
          <cell r="M118">
            <v>8.3262</v>
          </cell>
          <cell r="N118">
            <v>233652</v>
          </cell>
          <cell r="O118">
            <v>11390579</v>
          </cell>
          <cell r="P118">
            <v>-168</v>
          </cell>
          <cell r="Q118">
            <v>-593812</v>
          </cell>
          <cell r="R118">
            <v>10796599</v>
          </cell>
          <cell r="S118">
            <v>10800000</v>
          </cell>
          <cell r="T118">
            <v>7.0536000000000003</v>
          </cell>
          <cell r="U118">
            <v>7.3651</v>
          </cell>
          <cell r="V118">
            <v>7.5684000000000005</v>
          </cell>
          <cell r="W118">
            <v>7.4215</v>
          </cell>
          <cell r="X118">
            <v>931431</v>
          </cell>
          <cell r="Y118">
            <v>933401</v>
          </cell>
          <cell r="Z118">
            <v>862324</v>
          </cell>
          <cell r="AA118">
            <v>2</v>
          </cell>
          <cell r="AB118" t="str">
            <v>EUR</v>
          </cell>
          <cell r="AC118" t="str">
            <v>Euro</v>
          </cell>
          <cell r="AD118" t="str">
            <v>Italy</v>
          </cell>
          <cell r="AE118">
            <v>5.5E-2</v>
          </cell>
          <cell r="AG118">
            <v>5.4999912472436921E-2</v>
          </cell>
          <cell r="AH118">
            <v>8.7527563079337067E-8</v>
          </cell>
        </row>
        <row r="119">
          <cell r="A119" t="str">
            <v>nl000500</v>
          </cell>
          <cell r="B119" t="str">
            <v>Almere Dist.Ctr. 1</v>
          </cell>
          <cell r="C119" t="str">
            <v>Netherlands</v>
          </cell>
          <cell r="D119" t="str">
            <v>Distribution Center Almere I,Wittevrouwen 15,Stichtsekant,Almere</v>
          </cell>
          <cell r="E119">
            <v>0</v>
          </cell>
          <cell r="F119" t="str">
            <v>distribution warehouse</v>
          </cell>
          <cell r="G119" t="str">
            <v>Warehouse</v>
          </cell>
          <cell r="H119">
            <v>100</v>
          </cell>
          <cell r="I119" t="str">
            <v>Freehold</v>
          </cell>
          <cell r="J119" t="str">
            <v>06569</v>
          </cell>
          <cell r="K119">
            <v>0</v>
          </cell>
          <cell r="L119">
            <v>0</v>
          </cell>
          <cell r="M119">
            <v>-29.261300000000002</v>
          </cell>
          <cell r="N119">
            <v>30140</v>
          </cell>
          <cell r="O119">
            <v>22377102</v>
          </cell>
          <cell r="P119">
            <v>0</v>
          </cell>
          <cell r="Q119">
            <v>-1463000</v>
          </cell>
          <cell r="R119">
            <v>20914102</v>
          </cell>
          <cell r="S119">
            <v>20900000</v>
          </cell>
          <cell r="T119">
            <v>7.0374999999999996</v>
          </cell>
          <cell r="U119">
            <v>7.3517000000000001</v>
          </cell>
          <cell r="V119">
            <v>7.0439000000000007</v>
          </cell>
          <cell r="W119">
            <v>7.2532000000000005</v>
          </cell>
          <cell r="X119">
            <v>1686438</v>
          </cell>
          <cell r="Y119">
            <v>1733248</v>
          </cell>
          <cell r="Z119">
            <v>1575233</v>
          </cell>
          <cell r="AA119">
            <v>2</v>
          </cell>
          <cell r="AB119" t="str">
            <v>EUR</v>
          </cell>
          <cell r="AC119" t="str">
            <v>Euro</v>
          </cell>
          <cell r="AD119" t="str">
            <v>Netherlands</v>
          </cell>
          <cell r="AE119">
            <v>7.0000000000000007E-2</v>
          </cell>
          <cell r="AG119">
            <v>6.9952800268450452E-2</v>
          </cell>
          <cell r="AH119">
            <v>4.7199731549554813E-5</v>
          </cell>
        </row>
        <row r="120">
          <cell r="A120" t="str">
            <v>wro00202</v>
          </cell>
          <cell r="B120" t="str">
            <v>Wroclaw II Dist.Ctr. #2</v>
          </cell>
          <cell r="C120" t="str">
            <v>Poland</v>
          </cell>
          <cell r="D120" t="str">
            <v>Wroclaw II DC2,Kepinska,Wroclaw,Lower Silesia</v>
          </cell>
          <cell r="E120">
            <v>0</v>
          </cell>
          <cell r="F120" t="str">
            <v>Industrial</v>
          </cell>
          <cell r="G120" t="str">
            <v>Warehouse</v>
          </cell>
          <cell r="H120">
            <v>100</v>
          </cell>
          <cell r="I120" t="str">
            <v>Freehold</v>
          </cell>
          <cell r="J120" t="str">
            <v>wro00202</v>
          </cell>
          <cell r="K120">
            <v>0</v>
          </cell>
          <cell r="L120" t="str">
            <v>MJ</v>
          </cell>
          <cell r="M120">
            <v>10</v>
          </cell>
          <cell r="N120">
            <v>232899</v>
          </cell>
          <cell r="O120">
            <v>8766066</v>
          </cell>
          <cell r="P120">
            <v>0</v>
          </cell>
          <cell r="Q120">
            <v>-129547</v>
          </cell>
          <cell r="R120">
            <v>8636519</v>
          </cell>
          <cell r="S120">
            <v>8600000</v>
          </cell>
          <cell r="T120">
            <v>8.35</v>
          </cell>
          <cell r="U120">
            <v>8.7618000000000009</v>
          </cell>
          <cell r="V120">
            <v>7.4526000000000003</v>
          </cell>
          <cell r="W120">
            <v>9.7171000000000003</v>
          </cell>
          <cell r="X120">
            <v>758160</v>
          </cell>
          <cell r="Y120">
            <v>856825</v>
          </cell>
          <cell r="Z120">
            <v>650578</v>
          </cell>
          <cell r="AA120">
            <v>1</v>
          </cell>
          <cell r="AB120" t="str">
            <v>EUR</v>
          </cell>
          <cell r="AC120" t="str">
            <v>Euro</v>
          </cell>
          <cell r="AD120" t="str">
            <v>Poland</v>
          </cell>
          <cell r="AE120">
            <v>1.4999999999999999E-2</v>
          </cell>
          <cell r="AG120">
            <v>1.4999909106898277E-2</v>
          </cell>
          <cell r="AH120">
            <v>9.0893101722250291E-8</v>
          </cell>
        </row>
        <row r="121">
          <cell r="A121" t="str">
            <v>sk000500</v>
          </cell>
          <cell r="B121" t="str">
            <v>Nove Mesto Dist.Ctr. #5</v>
          </cell>
          <cell r="C121" t="str">
            <v>Slovakia</v>
          </cell>
          <cell r="D121" t="str">
            <v>Nove Mesto DC5 (sk000500),Nove Mesto nad Vahom,Slovakia</v>
          </cell>
          <cell r="E121">
            <v>0</v>
          </cell>
          <cell r="F121" t="str">
            <v>distribution warehouse</v>
          </cell>
          <cell r="G121" t="str">
            <v>Warehouse</v>
          </cell>
          <cell r="H121">
            <v>100</v>
          </cell>
          <cell r="I121" t="str">
            <v>Freehold</v>
          </cell>
          <cell r="J121">
            <v>0</v>
          </cell>
          <cell r="K121">
            <v>0</v>
          </cell>
          <cell r="L121">
            <v>0</v>
          </cell>
          <cell r="M121">
            <v>11</v>
          </cell>
          <cell r="N121">
            <v>11127</v>
          </cell>
          <cell r="O121">
            <v>5198361</v>
          </cell>
          <cell r="P121">
            <v>0</v>
          </cell>
          <cell r="Q121">
            <v>-76822</v>
          </cell>
          <cell r="R121">
            <v>5121539</v>
          </cell>
          <cell r="S121">
            <v>5100000</v>
          </cell>
          <cell r="T121">
            <v>8.9863999999999997</v>
          </cell>
          <cell r="U121">
            <v>9.4926000000000013</v>
          </cell>
          <cell r="V121">
            <v>8.8770000000000007</v>
          </cell>
          <cell r="W121">
            <v>9.4936000000000007</v>
          </cell>
          <cell r="X121">
            <v>464509</v>
          </cell>
          <cell r="Y121">
            <v>496431</v>
          </cell>
          <cell r="Z121">
            <v>459545</v>
          </cell>
          <cell r="AA121">
            <v>2</v>
          </cell>
          <cell r="AB121" t="str">
            <v>EUR</v>
          </cell>
          <cell r="AC121" t="str">
            <v>Euro</v>
          </cell>
          <cell r="AD121" t="str">
            <v>Slovakia</v>
          </cell>
          <cell r="AE121">
            <v>1.4999999999999999E-2</v>
          </cell>
          <cell r="AG121">
            <v>1.4999788149616746E-2</v>
          </cell>
          <cell r="AH121">
            <v>2.1185038325335914E-7</v>
          </cell>
        </row>
        <row r="122">
          <cell r="A122" t="str">
            <v>hea00202</v>
          </cell>
          <cell r="B122" t="str">
            <v>Hayes Dist.Ctr. #3 (plot E)</v>
          </cell>
          <cell r="C122" t="str">
            <v>United Kingdom</v>
          </cell>
          <cell r="D122" t="str">
            <v>DC3 Heathrow,Stockley Road,Hayes</v>
          </cell>
          <cell r="E122">
            <v>0</v>
          </cell>
          <cell r="F122">
            <v>0</v>
          </cell>
          <cell r="G122">
            <v>0</v>
          </cell>
          <cell r="H122">
            <v>100</v>
          </cell>
          <cell r="I122" t="str">
            <v>Freehold</v>
          </cell>
          <cell r="J122">
            <v>0</v>
          </cell>
          <cell r="K122">
            <v>0</v>
          </cell>
          <cell r="L122">
            <v>0</v>
          </cell>
          <cell r="M122">
            <v>3.1724999999999999</v>
          </cell>
          <cell r="N122">
            <v>9853.9699999999993</v>
          </cell>
          <cell r="O122">
            <v>11671343</v>
          </cell>
          <cell r="P122">
            <v>-146616</v>
          </cell>
          <cell r="Q122">
            <v>-628112</v>
          </cell>
          <cell r="R122">
            <v>10896615</v>
          </cell>
          <cell r="S122">
            <v>10900000</v>
          </cell>
          <cell r="T122">
            <v>7.9978000000000007</v>
          </cell>
          <cell r="U122">
            <v>8.3983000000000008</v>
          </cell>
          <cell r="V122">
            <v>8.5666000000000011</v>
          </cell>
          <cell r="W122">
            <v>8.5666000000000011</v>
          </cell>
          <cell r="X122">
            <v>987573</v>
          </cell>
          <cell r="Y122">
            <v>987573</v>
          </cell>
          <cell r="Z122">
            <v>987573</v>
          </cell>
          <cell r="AA122">
            <v>1</v>
          </cell>
          <cell r="AB122" t="str">
            <v>GBP</v>
          </cell>
          <cell r="AC122" t="str">
            <v>Pound Sterling</v>
          </cell>
          <cell r="AD122" t="str">
            <v>United Kingdom</v>
          </cell>
          <cell r="AE122">
            <v>5.7625000000000003E-2</v>
          </cell>
          <cell r="AG122">
            <v>5.7642855143546876E-2</v>
          </cell>
          <cell r="AH122">
            <v>-1.7855143546872954E-5</v>
          </cell>
        </row>
        <row r="123">
          <cell r="A123" t="str">
            <v>gb000517</v>
          </cell>
          <cell r="B123" t="str">
            <v>Kettering Dist.Ctr. #5</v>
          </cell>
          <cell r="C123" t="str">
            <v>United Kingdom</v>
          </cell>
          <cell r="D123" t="str">
            <v>DC#5, Prologis Park,Hipwell Road,Kettering</v>
          </cell>
          <cell r="E123">
            <v>0</v>
          </cell>
          <cell r="F123">
            <v>0</v>
          </cell>
          <cell r="G123">
            <v>0</v>
          </cell>
          <cell r="H123">
            <v>100</v>
          </cell>
          <cell r="I123" t="str">
            <v>Freehold</v>
          </cell>
          <cell r="J123">
            <v>0</v>
          </cell>
          <cell r="K123">
            <v>0</v>
          </cell>
          <cell r="L123">
            <v>0</v>
          </cell>
          <cell r="M123">
            <v>16.3688</v>
          </cell>
          <cell r="N123">
            <v>4319.99</v>
          </cell>
          <cell r="O123">
            <v>3809699</v>
          </cell>
          <cell r="P123">
            <v>0</v>
          </cell>
          <cell r="Q123">
            <v>-207450</v>
          </cell>
          <cell r="R123">
            <v>3602249</v>
          </cell>
          <cell r="S123">
            <v>3600000</v>
          </cell>
          <cell r="T123">
            <v>6.7756000000000007</v>
          </cell>
          <cell r="U123">
            <v>7.0830000000000002</v>
          </cell>
          <cell r="V123">
            <v>7.0224000000000002</v>
          </cell>
          <cell r="W123">
            <v>6.4118000000000004</v>
          </cell>
          <cell r="X123">
            <v>267375</v>
          </cell>
          <cell r="Y123">
            <v>244125</v>
          </cell>
          <cell r="Z123">
            <v>267375</v>
          </cell>
          <cell r="AA123">
            <v>1</v>
          </cell>
          <cell r="AB123" t="str">
            <v>GBP</v>
          </cell>
          <cell r="AC123" t="str">
            <v>Pound Sterling</v>
          </cell>
          <cell r="AD123" t="str">
            <v>United Kingdom</v>
          </cell>
          <cell r="AE123">
            <v>5.7625000000000003E-2</v>
          </cell>
          <cell r="AG123">
            <v>5.7589022857664755E-2</v>
          </cell>
          <cell r="AH123">
            <v>3.5977142335247292E-5</v>
          </cell>
        </row>
        <row r="124">
          <cell r="A124" t="str">
            <v>nl000507</v>
          </cell>
          <cell r="B124" t="str">
            <v>Almere Dist.Ctr. 2</v>
          </cell>
          <cell r="C124" t="str">
            <v>Netherlands</v>
          </cell>
          <cell r="D124" t="str">
            <v>Prologis Almere DC2,Wittevrouwen 21,Stichtsekant,Almere</v>
          </cell>
          <cell r="E124">
            <v>0</v>
          </cell>
          <cell r="F124" t="str">
            <v>distribution warehouse</v>
          </cell>
          <cell r="G124" t="str">
            <v>Warehouse</v>
          </cell>
          <cell r="H124">
            <v>100</v>
          </cell>
          <cell r="I124" t="str">
            <v>Freehold</v>
          </cell>
          <cell r="J124" t="str">
            <v>06801</v>
          </cell>
          <cell r="K124">
            <v>0</v>
          </cell>
          <cell r="L124">
            <v>0</v>
          </cell>
          <cell r="M124">
            <v>8.1265999999999998</v>
          </cell>
          <cell r="N124">
            <v>18687.900000000001</v>
          </cell>
          <cell r="O124">
            <v>13377175</v>
          </cell>
          <cell r="P124">
            <v>0</v>
          </cell>
          <cell r="Q124">
            <v>-133000</v>
          </cell>
          <cell r="R124">
            <v>13244175</v>
          </cell>
          <cell r="S124">
            <v>13300000</v>
          </cell>
          <cell r="T124">
            <v>6.9471000000000007</v>
          </cell>
          <cell r="U124">
            <v>7.2659000000000002</v>
          </cell>
          <cell r="V124">
            <v>7.6347000000000005</v>
          </cell>
          <cell r="W124">
            <v>6.8115000000000006</v>
          </cell>
          <cell r="X124">
            <v>1076395</v>
          </cell>
          <cell r="Y124">
            <v>986823</v>
          </cell>
          <cell r="Z124">
            <v>1025574</v>
          </cell>
          <cell r="AA124">
            <v>1</v>
          </cell>
          <cell r="AB124" t="str">
            <v>EUR</v>
          </cell>
          <cell r="AC124" t="str">
            <v>Euro</v>
          </cell>
          <cell r="AD124" t="str">
            <v>Netherlands</v>
          </cell>
          <cell r="AE124">
            <v>0.01</v>
          </cell>
          <cell r="AG124">
            <v>1.0042150605832375E-2</v>
          </cell>
          <cell r="AH124">
            <v>-4.2150605832375065E-5</v>
          </cell>
        </row>
      </sheetData>
      <sheetData sheetId="14"/>
      <sheetData sheetId="15">
        <row r="24">
          <cell r="A24" t="str">
            <v>lie00102</v>
          </cell>
          <cell r="B24" t="str">
            <v>Liege Dist.Ctr. #2</v>
          </cell>
          <cell r="C24" t="str">
            <v>Belgium</v>
          </cell>
          <cell r="D24" t="str">
            <v>Prologis Park Liege DC II,CD II,Avenue du Parc Industriel,Milmort,Liege</v>
          </cell>
          <cell r="E24" t="str">
            <v>Wallonia</v>
          </cell>
          <cell r="F24" t="str">
            <v>Industrial</v>
          </cell>
          <cell r="G24" t="str">
            <v>Warehouse</v>
          </cell>
          <cell r="H24">
            <v>100</v>
          </cell>
          <cell r="I24" t="str">
            <v>Freehold</v>
          </cell>
          <cell r="J24">
            <v>0</v>
          </cell>
          <cell r="K24">
            <v>0</v>
          </cell>
          <cell r="L24">
            <v>0</v>
          </cell>
          <cell r="M24">
            <v>4.6855000000000002</v>
          </cell>
          <cell r="N24">
            <v>22945</v>
          </cell>
          <cell r="O24">
            <v>13320144</v>
          </cell>
          <cell r="P24">
            <v>0</v>
          </cell>
          <cell r="Q24">
            <v>-1480016</v>
          </cell>
          <cell r="R24">
            <v>11840128</v>
          </cell>
          <cell r="S24">
            <v>11840000</v>
          </cell>
          <cell r="T24">
            <v>7.25</v>
          </cell>
          <cell r="U24">
            <v>7.5874000000000006</v>
          </cell>
          <cell r="V24">
            <v>7.8467000000000002</v>
          </cell>
          <cell r="W24">
            <v>7.3652000000000006</v>
          </cell>
          <cell r="X24">
            <v>1045198</v>
          </cell>
          <cell r="Y24">
            <v>990960</v>
          </cell>
          <cell r="Z24">
            <v>1045198</v>
          </cell>
          <cell r="AA24">
            <v>1</v>
          </cell>
          <cell r="AB24" t="str">
            <v>EUR</v>
          </cell>
          <cell r="AC24" t="str">
            <v>Euro</v>
          </cell>
          <cell r="AD24" t="str">
            <v>Belgium - Brussels &amp; Wallonia</v>
          </cell>
          <cell r="AE24">
            <v>0.125</v>
          </cell>
          <cell r="AG24">
            <v>0.125</v>
          </cell>
          <cell r="AH24">
            <v>0</v>
          </cell>
        </row>
        <row r="25">
          <cell r="A25" t="str">
            <v>wil00103</v>
          </cell>
          <cell r="B25" t="str">
            <v>Willebroek Dist.Ctr. #3</v>
          </cell>
          <cell r="C25" t="str">
            <v>Belgium</v>
          </cell>
          <cell r="D25" t="str">
            <v>Willebroek DC3,Industrial Park Willebroek-Zuid,Willebroek,2830</v>
          </cell>
          <cell r="E25" t="str">
            <v>Flanders</v>
          </cell>
          <cell r="F25" t="str">
            <v>Industrial</v>
          </cell>
          <cell r="G25" t="str">
            <v>Warehouse</v>
          </cell>
          <cell r="H25">
            <v>100</v>
          </cell>
          <cell r="I25" t="str">
            <v>Freehold</v>
          </cell>
          <cell r="J25">
            <v>0</v>
          </cell>
          <cell r="K25">
            <v>0</v>
          </cell>
          <cell r="L25">
            <v>0</v>
          </cell>
          <cell r="M25">
            <v>6.7081</v>
          </cell>
          <cell r="N25">
            <v>15973</v>
          </cell>
          <cell r="O25">
            <v>8754234</v>
          </cell>
          <cell r="P25">
            <v>0</v>
          </cell>
          <cell r="Q25">
            <v>-795839</v>
          </cell>
          <cell r="R25">
            <v>7958394</v>
          </cell>
          <cell r="S25">
            <v>7960000</v>
          </cell>
          <cell r="T25">
            <v>7.5</v>
          </cell>
          <cell r="U25">
            <v>7.8661000000000003</v>
          </cell>
          <cell r="V25">
            <v>7.4987000000000004</v>
          </cell>
          <cell r="W25">
            <v>7.4714</v>
          </cell>
          <cell r="X25">
            <v>656454</v>
          </cell>
          <cell r="Y25">
            <v>660667</v>
          </cell>
          <cell r="Z25">
            <v>656454</v>
          </cell>
          <cell r="AA25">
            <v>1</v>
          </cell>
          <cell r="AB25" t="str">
            <v>EUR</v>
          </cell>
          <cell r="AC25" t="str">
            <v>Euro</v>
          </cell>
          <cell r="AD25" t="str">
            <v>Belgium - Flanders</v>
          </cell>
          <cell r="AE25">
            <v>0.1</v>
          </cell>
          <cell r="AG25">
            <v>9.9999949738603044E-2</v>
          </cell>
          <cell r="AH25">
            <v>5.0261396961071014E-8</v>
          </cell>
        </row>
        <row r="26">
          <cell r="A26" t="str">
            <v>pra00204</v>
          </cell>
          <cell r="B26" t="str">
            <v>Prague D1 West Dist.Ctr. #4</v>
          </cell>
          <cell r="C26" t="str">
            <v>Czech Republic</v>
          </cell>
          <cell r="D26" t="str">
            <v>Prague D1 West DC4 (pra00204),92,Zdebradska,Jazlovice,Jazlovice, Prague,Czech Republic</v>
          </cell>
          <cell r="E26">
            <v>0</v>
          </cell>
          <cell r="F26" t="str">
            <v>distribution warehouse</v>
          </cell>
          <cell r="G26" t="str">
            <v>Warehouse</v>
          </cell>
          <cell r="H26">
            <v>100</v>
          </cell>
          <cell r="I26" t="str">
            <v>Freehold</v>
          </cell>
          <cell r="J26">
            <v>0</v>
          </cell>
          <cell r="K26">
            <v>0</v>
          </cell>
          <cell r="L26">
            <v>0</v>
          </cell>
          <cell r="M26">
            <v>11</v>
          </cell>
          <cell r="N26">
            <v>10065</v>
          </cell>
          <cell r="O26">
            <v>5487313</v>
          </cell>
          <cell r="P26">
            <v>0</v>
          </cell>
          <cell r="Q26">
            <v>-81092</v>
          </cell>
          <cell r="R26">
            <v>5406221</v>
          </cell>
          <cell r="S26">
            <v>5400000</v>
          </cell>
          <cell r="T26">
            <v>8.6643000000000008</v>
          </cell>
          <cell r="U26">
            <v>9.1395</v>
          </cell>
          <cell r="V26">
            <v>7.5863000000000005</v>
          </cell>
          <cell r="W26">
            <v>8.9839000000000002</v>
          </cell>
          <cell r="X26">
            <v>420788</v>
          </cell>
          <cell r="Y26">
            <v>497388</v>
          </cell>
          <cell r="Z26">
            <v>415814</v>
          </cell>
          <cell r="AA26">
            <v>4</v>
          </cell>
          <cell r="AB26" t="str">
            <v>EUR</v>
          </cell>
          <cell r="AC26" t="str">
            <v>Euro</v>
          </cell>
          <cell r="AD26" t="str">
            <v>Czech</v>
          </cell>
          <cell r="AE26">
            <v>1.4999999999999999E-2</v>
          </cell>
          <cell r="AG26">
            <v>1.4999756761701011E-2</v>
          </cell>
          <cell r="AH26">
            <v>2.4323829898864613E-7</v>
          </cell>
        </row>
        <row r="27">
          <cell r="A27" t="str">
            <v>uzi00102</v>
          </cell>
          <cell r="B27" t="str">
            <v>Uzice Dist.Ctr. #2</v>
          </cell>
          <cell r="C27" t="str">
            <v>Czech Republic</v>
          </cell>
          <cell r="D27" t="str">
            <v>Uzice DC2 (uzi00102),ProLogis Park Uzice,Uzice,Czech Republic</v>
          </cell>
          <cell r="E27">
            <v>0</v>
          </cell>
          <cell r="F27" t="str">
            <v>Warehouse</v>
          </cell>
          <cell r="G27" t="str">
            <v>Warehouse</v>
          </cell>
          <cell r="H27">
            <v>100</v>
          </cell>
          <cell r="I27" t="str">
            <v>Freehold</v>
          </cell>
          <cell r="J27">
            <v>0</v>
          </cell>
          <cell r="K27">
            <v>0</v>
          </cell>
          <cell r="L27">
            <v>0</v>
          </cell>
          <cell r="M27">
            <v>11</v>
          </cell>
          <cell r="N27">
            <v>25383</v>
          </cell>
          <cell r="O27">
            <v>12054026</v>
          </cell>
          <cell r="P27">
            <v>0</v>
          </cell>
          <cell r="Q27">
            <v>-178138</v>
          </cell>
          <cell r="R27">
            <v>11875888</v>
          </cell>
          <cell r="S27">
            <v>11900000</v>
          </cell>
          <cell r="T27">
            <v>8.6044999999999998</v>
          </cell>
          <cell r="U27">
            <v>9.0760000000000005</v>
          </cell>
          <cell r="V27">
            <v>9.5808999999999997</v>
          </cell>
          <cell r="W27">
            <v>8.8686000000000007</v>
          </cell>
          <cell r="X27">
            <v>1168014</v>
          </cell>
          <cell r="Y27">
            <v>1081986</v>
          </cell>
          <cell r="Z27">
            <v>1157194</v>
          </cell>
          <cell r="AA27">
            <v>2</v>
          </cell>
          <cell r="AB27" t="str">
            <v>EUR</v>
          </cell>
          <cell r="AC27" t="str">
            <v>Euro</v>
          </cell>
          <cell r="AD27" t="str">
            <v>Czech</v>
          </cell>
          <cell r="AE27">
            <v>1.4999999999999999E-2</v>
          </cell>
          <cell r="AG27">
            <v>1.4999973054646525E-2</v>
          </cell>
          <cell r="AH27">
            <v>2.6945353474513989E-8</v>
          </cell>
        </row>
        <row r="28">
          <cell r="A28" t="str">
            <v>mfr00207</v>
          </cell>
          <cell r="B28" t="str">
            <v>Clesud Dist.Ctr. #7 &amp; #8</v>
          </cell>
          <cell r="C28" t="str">
            <v>France</v>
          </cell>
          <cell r="D28" t="str">
            <v>Clesud Dist. Ctr. 7 &amp; 8,Avenue Florence Artaud,ZAC de Clésud,Miramas - Grans,France,13140</v>
          </cell>
          <cell r="E28" t="str">
            <v>Alpes-Cote d`Azur</v>
          </cell>
          <cell r="F28" t="str">
            <v>Warehouse</v>
          </cell>
          <cell r="G28" t="str">
            <v>Warehouse</v>
          </cell>
          <cell r="H28">
            <v>100</v>
          </cell>
          <cell r="I28" t="str">
            <v>Freehold</v>
          </cell>
          <cell r="J28" t="str">
            <v>05</v>
          </cell>
          <cell r="K28">
            <v>0</v>
          </cell>
          <cell r="L28">
            <v>0</v>
          </cell>
          <cell r="M28">
            <v>-3.0561000000000003</v>
          </cell>
          <cell r="N28">
            <v>63028.639999999999</v>
          </cell>
          <cell r="O28">
            <v>29600806</v>
          </cell>
          <cell r="P28">
            <v>0</v>
          </cell>
          <cell r="Q28">
            <v>-523393</v>
          </cell>
          <cell r="R28">
            <v>29077413</v>
          </cell>
          <cell r="S28">
            <v>29080000</v>
          </cell>
          <cell r="T28">
            <v>7.8493000000000004</v>
          </cell>
          <cell r="U28">
            <v>8.2472000000000012</v>
          </cell>
          <cell r="V28">
            <v>7.8203000000000005</v>
          </cell>
          <cell r="W28">
            <v>7.9296000000000006</v>
          </cell>
          <cell r="X28">
            <v>2314862</v>
          </cell>
          <cell r="Y28">
            <v>2347215</v>
          </cell>
          <cell r="Z28">
            <v>2314862</v>
          </cell>
          <cell r="AA28">
            <v>3</v>
          </cell>
          <cell r="AB28" t="str">
            <v>EUR</v>
          </cell>
          <cell r="AC28" t="str">
            <v>Euro</v>
          </cell>
          <cell r="AD28" t="str">
            <v>France - Droits</v>
          </cell>
          <cell r="AE28">
            <v>1.7999999999999999E-2</v>
          </cell>
          <cell r="AG28">
            <v>1.7999985074325559E-2</v>
          </cell>
          <cell r="AH28">
            <v>1.49256744394477E-8</v>
          </cell>
        </row>
        <row r="29">
          <cell r="A29" t="str">
            <v>mfr00209</v>
          </cell>
          <cell r="B29" t="str">
            <v>Clesud Dist.Ctr. #9</v>
          </cell>
          <cell r="C29" t="str">
            <v>France</v>
          </cell>
          <cell r="D29" t="str">
            <v>Clesud Dist. Ctr. 9,Miramas - Grans,Alpes-Cote d'Azur,13140</v>
          </cell>
          <cell r="E29" t="str">
            <v>Alpes-Cote d`Azur</v>
          </cell>
          <cell r="F29" t="str">
            <v>Warehouse</v>
          </cell>
          <cell r="G29" t="str">
            <v>Warehouse</v>
          </cell>
          <cell r="H29">
            <v>100</v>
          </cell>
          <cell r="I29" t="str">
            <v>Freehold</v>
          </cell>
          <cell r="J29" t="str">
            <v>06</v>
          </cell>
          <cell r="K29">
            <v>0</v>
          </cell>
          <cell r="L29">
            <v>0</v>
          </cell>
          <cell r="M29">
            <v>16.3688</v>
          </cell>
          <cell r="N29">
            <v>19150</v>
          </cell>
          <cell r="O29">
            <v>9486576</v>
          </cell>
          <cell r="P29">
            <v>0</v>
          </cell>
          <cell r="Q29">
            <v>-167739</v>
          </cell>
          <cell r="R29">
            <v>9318837</v>
          </cell>
          <cell r="S29">
            <v>9320000</v>
          </cell>
          <cell r="T29">
            <v>8.1989999999999998</v>
          </cell>
          <cell r="U29">
            <v>8.6253000000000011</v>
          </cell>
          <cell r="V29">
            <v>7.7705000000000002</v>
          </cell>
          <cell r="W29">
            <v>8.4783000000000008</v>
          </cell>
          <cell r="X29">
            <v>737158</v>
          </cell>
          <cell r="Y29">
            <v>804300</v>
          </cell>
          <cell r="Z29">
            <v>737158</v>
          </cell>
          <cell r="AA29">
            <v>1</v>
          </cell>
          <cell r="AB29" t="str">
            <v>EUR</v>
          </cell>
          <cell r="AC29" t="str">
            <v>Euro</v>
          </cell>
          <cell r="AD29" t="str">
            <v>France - Droits</v>
          </cell>
          <cell r="AE29">
            <v>1.7999999999999999E-2</v>
          </cell>
          <cell r="AG29">
            <v>1.799999291757115E-2</v>
          </cell>
          <cell r="AH29">
            <v>7.0824288482540521E-9</v>
          </cell>
        </row>
        <row r="30">
          <cell r="A30" t="str">
            <v>fr000502</v>
          </cell>
          <cell r="B30" t="str">
            <v>DAX Dist.Ctr. #1</v>
          </cell>
          <cell r="C30" t="str">
            <v>France</v>
          </cell>
          <cell r="D30" t="str">
            <v>DAX DC1 (fr000502),ZAC Saint Geours,Saint Geours de Maremne,40230</v>
          </cell>
          <cell r="E30" t="str">
            <v>Aquitaine</v>
          </cell>
          <cell r="F30" t="str">
            <v>Warehouse</v>
          </cell>
          <cell r="G30" t="str">
            <v>Warehouse</v>
          </cell>
          <cell r="H30">
            <v>100</v>
          </cell>
          <cell r="I30" t="str">
            <v>Freehold</v>
          </cell>
          <cell r="J30" t="str">
            <v>04</v>
          </cell>
          <cell r="K30">
            <v>0</v>
          </cell>
          <cell r="L30">
            <v>0</v>
          </cell>
          <cell r="M30">
            <v>-3.2976000000000001</v>
          </cell>
          <cell r="N30">
            <v>13057</v>
          </cell>
          <cell r="O30">
            <v>7481763</v>
          </cell>
          <cell r="P30">
            <v>0</v>
          </cell>
          <cell r="Q30">
            <v>-132291</v>
          </cell>
          <cell r="R30">
            <v>7349473</v>
          </cell>
          <cell r="S30">
            <v>7350000</v>
          </cell>
          <cell r="T30">
            <v>7.8494000000000002</v>
          </cell>
          <cell r="U30">
            <v>8.2636000000000003</v>
          </cell>
          <cell r="V30">
            <v>8.2419000000000011</v>
          </cell>
          <cell r="W30">
            <v>7.5043000000000006</v>
          </cell>
          <cell r="X30">
            <v>616636</v>
          </cell>
          <cell r="Y30">
            <v>561451</v>
          </cell>
          <cell r="Z30">
            <v>616636</v>
          </cell>
          <cell r="AA30">
            <v>3</v>
          </cell>
          <cell r="AB30" t="str">
            <v>EUR</v>
          </cell>
          <cell r="AC30" t="str">
            <v>Euro</v>
          </cell>
          <cell r="AD30" t="str">
            <v>France - Droits</v>
          </cell>
          <cell r="AE30">
            <v>1.7999999999999999E-2</v>
          </cell>
          <cell r="AG30">
            <v>1.8000066127190344E-2</v>
          </cell>
          <cell r="AH30">
            <v>-6.6127190345016684E-8</v>
          </cell>
        </row>
        <row r="31">
          <cell r="A31" t="str">
            <v>lhv00109</v>
          </cell>
          <cell r="B31" t="str">
            <v>Le Havre Dist.Ctr. #8</v>
          </cell>
          <cell r="C31" t="str">
            <v>France</v>
          </cell>
          <cell r="D31" t="str">
            <v>Le Havre DC8 (lhv00109),DC 8,Parc du Hode Route Industrielle,Saint Vigor d'Ymonville,76430</v>
          </cell>
          <cell r="E31">
            <v>0</v>
          </cell>
          <cell r="F31">
            <v>0</v>
          </cell>
          <cell r="G31">
            <v>0</v>
          </cell>
          <cell r="H31">
            <v>100</v>
          </cell>
          <cell r="I31" t="str">
            <v>Freehold</v>
          </cell>
          <cell r="J31" t="str">
            <v>02</v>
          </cell>
          <cell r="K31">
            <v>0</v>
          </cell>
          <cell r="L31">
            <v>0</v>
          </cell>
          <cell r="M31">
            <v>-1.9887000000000001</v>
          </cell>
          <cell r="N31">
            <v>33663</v>
          </cell>
          <cell r="O31">
            <v>14426003</v>
          </cell>
          <cell r="P31">
            <v>0</v>
          </cell>
          <cell r="Q31">
            <v>-255077</v>
          </cell>
          <cell r="R31">
            <v>14170927</v>
          </cell>
          <cell r="S31">
            <v>14171000</v>
          </cell>
          <cell r="T31">
            <v>7.7480000000000002</v>
          </cell>
          <cell r="U31">
            <v>8.1430000000000007</v>
          </cell>
          <cell r="V31">
            <v>7.8628</v>
          </cell>
          <cell r="W31">
            <v>7.6099000000000006</v>
          </cell>
          <cell r="X31">
            <v>1134293</v>
          </cell>
          <cell r="Y31">
            <v>1097799</v>
          </cell>
          <cell r="Z31">
            <v>1134293</v>
          </cell>
          <cell r="AA31">
            <v>1</v>
          </cell>
          <cell r="AB31" t="str">
            <v>EUR</v>
          </cell>
          <cell r="AC31" t="str">
            <v>Euro</v>
          </cell>
          <cell r="AD31" t="str">
            <v>France - Droits</v>
          </cell>
          <cell r="AE31">
            <v>1.7999999999999999E-2</v>
          </cell>
          <cell r="AG31">
            <v>1.8000022158042306E-2</v>
          </cell>
          <cell r="AH31">
            <v>-2.2158042307235393E-8</v>
          </cell>
        </row>
        <row r="32">
          <cell r="A32" t="str">
            <v>efr00102</v>
          </cell>
          <cell r="B32" t="str">
            <v>Metz Dist.Ctr. #2</v>
          </cell>
          <cell r="C32" t="str">
            <v>France</v>
          </cell>
          <cell r="D32" t="str">
            <v>Metz DC2 (efr00102),ZAC Garolor,rue Thomas Edison,Ennery,Moselle,57365</v>
          </cell>
          <cell r="E32" t="str">
            <v>Lorraine</v>
          </cell>
          <cell r="F32" t="str">
            <v>Warehouse</v>
          </cell>
          <cell r="G32" t="str">
            <v>Warehouse</v>
          </cell>
          <cell r="H32">
            <v>100</v>
          </cell>
          <cell r="I32" t="str">
            <v>Freehold</v>
          </cell>
          <cell r="J32" t="str">
            <v>01</v>
          </cell>
          <cell r="K32">
            <v>0</v>
          </cell>
          <cell r="L32">
            <v>0</v>
          </cell>
          <cell r="M32">
            <v>16.3688</v>
          </cell>
          <cell r="N32">
            <v>17711.2</v>
          </cell>
          <cell r="O32">
            <v>8018592</v>
          </cell>
          <cell r="P32">
            <v>0</v>
          </cell>
          <cell r="Q32">
            <v>-468129</v>
          </cell>
          <cell r="R32">
            <v>7550463</v>
          </cell>
          <cell r="S32">
            <v>7550000</v>
          </cell>
          <cell r="T32">
            <v>8.3505000000000003</v>
          </cell>
          <cell r="U32">
            <v>8.8117999999999999</v>
          </cell>
          <cell r="V32">
            <v>8.4935000000000009</v>
          </cell>
          <cell r="W32">
            <v>8.1756000000000011</v>
          </cell>
          <cell r="X32">
            <v>681057</v>
          </cell>
          <cell r="Y32">
            <v>655568</v>
          </cell>
          <cell r="Z32">
            <v>681057</v>
          </cell>
          <cell r="AA32">
            <v>1</v>
          </cell>
          <cell r="AB32" t="str">
            <v>EUR</v>
          </cell>
          <cell r="AC32" t="str">
            <v>Euro</v>
          </cell>
          <cell r="AD32" t="str">
            <v>France - Standard</v>
          </cell>
          <cell r="AE32">
            <v>6.2E-2</v>
          </cell>
          <cell r="AG32">
            <v>6.2000038938009497E-2</v>
          </cell>
          <cell r="AH32">
            <v>-3.8938009497280213E-8</v>
          </cell>
        </row>
        <row r="33">
          <cell r="A33" t="str">
            <v>fr000508</v>
          </cell>
          <cell r="B33" t="str">
            <v>Mitry Mory Dist.Ctr. #4</v>
          </cell>
          <cell r="C33" t="str">
            <v>France</v>
          </cell>
          <cell r="D33" t="str">
            <v>Mitry Mory DC4 (fr000508),5-9,ZAC du Parc de Compans rue Antoine de Saint-Exupéry,Mitry-Mory,France,77290</v>
          </cell>
          <cell r="E33" t="str">
            <v>Ile-de-France</v>
          </cell>
          <cell r="F33" t="str">
            <v>Warehouse</v>
          </cell>
          <cell r="G33" t="str">
            <v>Warehouse</v>
          </cell>
          <cell r="H33">
            <v>100</v>
          </cell>
          <cell r="I33" t="str">
            <v>Freehold</v>
          </cell>
          <cell r="J33" t="str">
            <v>03</v>
          </cell>
          <cell r="K33">
            <v>0</v>
          </cell>
          <cell r="L33">
            <v>0</v>
          </cell>
          <cell r="M33">
            <v>-3.7463000000000002</v>
          </cell>
          <cell r="N33">
            <v>13092</v>
          </cell>
          <cell r="O33">
            <v>8353178</v>
          </cell>
          <cell r="P33">
            <v>-15000</v>
          </cell>
          <cell r="Q33">
            <v>-486786</v>
          </cell>
          <cell r="R33">
            <v>7851392</v>
          </cell>
          <cell r="S33">
            <v>7850000</v>
          </cell>
          <cell r="T33">
            <v>8.1514000000000006</v>
          </cell>
          <cell r="U33">
            <v>8.5843000000000007</v>
          </cell>
          <cell r="V33">
            <v>8.15</v>
          </cell>
          <cell r="W33">
            <v>8.15</v>
          </cell>
          <cell r="X33">
            <v>680784</v>
          </cell>
          <cell r="Y33">
            <v>680784</v>
          </cell>
          <cell r="Z33">
            <v>680784</v>
          </cell>
          <cell r="AA33">
            <v>1</v>
          </cell>
          <cell r="AB33" t="str">
            <v>EUR</v>
          </cell>
          <cell r="AC33" t="str">
            <v>Euro</v>
          </cell>
          <cell r="AD33" t="str">
            <v>France - Standard</v>
          </cell>
          <cell r="AE33">
            <v>6.2E-2</v>
          </cell>
          <cell r="AG33">
            <v>6.1999961280751234E-2</v>
          </cell>
          <cell r="AH33">
            <v>3.8719248765528569E-8</v>
          </cell>
        </row>
        <row r="34">
          <cell r="A34" t="str">
            <v>bor00101</v>
          </cell>
          <cell r="B34" t="str">
            <v>Borken Dist.Ctr. #1</v>
          </cell>
          <cell r="C34" t="str">
            <v>Germany</v>
          </cell>
          <cell r="D34" t="str">
            <v>Borken DC 1,Carl Benz Straße,Borken,Germany</v>
          </cell>
          <cell r="E34">
            <v>0</v>
          </cell>
          <cell r="F34">
            <v>0</v>
          </cell>
          <cell r="G34">
            <v>0</v>
          </cell>
          <cell r="H34">
            <v>100</v>
          </cell>
          <cell r="I34" t="str">
            <v>Freehold</v>
          </cell>
          <cell r="J34">
            <v>0</v>
          </cell>
          <cell r="K34">
            <v>0</v>
          </cell>
          <cell r="L34">
            <v>0</v>
          </cell>
          <cell r="M34">
            <v>6.4961000000000002</v>
          </cell>
          <cell r="N34">
            <v>40470.06</v>
          </cell>
          <cell r="O34">
            <v>13225440</v>
          </cell>
          <cell r="P34">
            <v>0</v>
          </cell>
          <cell r="Q34">
            <v>-748609</v>
          </cell>
          <cell r="R34">
            <v>12476831</v>
          </cell>
          <cell r="S34">
            <v>12500000</v>
          </cell>
          <cell r="T34">
            <v>8</v>
          </cell>
          <cell r="U34">
            <v>8.3938000000000006</v>
          </cell>
          <cell r="V34">
            <v>7.5102000000000002</v>
          </cell>
          <cell r="W34">
            <v>8.5683000000000007</v>
          </cell>
          <cell r="X34">
            <v>1047348</v>
          </cell>
          <cell r="Y34">
            <v>1187532</v>
          </cell>
          <cell r="Z34">
            <v>995003</v>
          </cell>
          <cell r="AA34">
            <v>1</v>
          </cell>
          <cell r="AB34" t="str">
            <v>EUR</v>
          </cell>
          <cell r="AC34" t="str">
            <v>Euro</v>
          </cell>
          <cell r="AD34" t="str">
            <v>Germany</v>
          </cell>
          <cell r="AE34">
            <v>0.06</v>
          </cell>
          <cell r="AG34">
            <v>5.9999931072241018E-2</v>
          </cell>
          <cell r="AH34">
            <v>6.8927758979653309E-8</v>
          </cell>
        </row>
        <row r="35">
          <cell r="A35" t="str">
            <v>clg00104</v>
          </cell>
          <cell r="B35" t="str">
            <v>Cologne Dist.Ctr. #4.1</v>
          </cell>
          <cell r="C35" t="str">
            <v>Germany</v>
          </cell>
          <cell r="D35" t="str">
            <v>Cologne DC 4.1,Am Eifeltor,Cologne</v>
          </cell>
          <cell r="E35">
            <v>0</v>
          </cell>
          <cell r="F35">
            <v>0</v>
          </cell>
          <cell r="G35">
            <v>0</v>
          </cell>
          <cell r="H35">
            <v>100</v>
          </cell>
          <cell r="I35" t="str">
            <v>Freehold</v>
          </cell>
          <cell r="J35">
            <v>0</v>
          </cell>
          <cell r="K35">
            <v>0</v>
          </cell>
          <cell r="L35">
            <v>0</v>
          </cell>
          <cell r="M35">
            <v>8.2622999999999998</v>
          </cell>
          <cell r="N35">
            <v>7419</v>
          </cell>
          <cell r="O35">
            <v>4625546</v>
          </cell>
          <cell r="P35">
            <v>0</v>
          </cell>
          <cell r="Q35">
            <v>-261822</v>
          </cell>
          <cell r="R35">
            <v>4363724</v>
          </cell>
          <cell r="S35">
            <v>4400000</v>
          </cell>
          <cell r="T35">
            <v>8.5500000000000007</v>
          </cell>
          <cell r="U35">
            <v>8.9998000000000005</v>
          </cell>
          <cell r="V35">
            <v>9.0210000000000008</v>
          </cell>
          <cell r="W35">
            <v>9.0117000000000012</v>
          </cell>
          <cell r="X35">
            <v>432282</v>
          </cell>
          <cell r="Y35">
            <v>431847</v>
          </cell>
          <cell r="Z35">
            <v>420545</v>
          </cell>
          <cell r="AA35">
            <v>2</v>
          </cell>
          <cell r="AB35" t="str">
            <v>EUR</v>
          </cell>
          <cell r="AC35" t="str">
            <v>Euro</v>
          </cell>
          <cell r="AD35" t="str">
            <v>Germany</v>
          </cell>
          <cell r="AE35">
            <v>0.06</v>
          </cell>
          <cell r="AG35">
            <v>5.999967000662737E-2</v>
          </cell>
          <cell r="AH35">
            <v>3.2999337262751283E-7</v>
          </cell>
        </row>
        <row r="36">
          <cell r="A36" t="str">
            <v>emr00101</v>
          </cell>
          <cell r="B36" t="str">
            <v>Emmerich Dist.Ctr. #1</v>
          </cell>
          <cell r="C36" t="str">
            <v>Germany</v>
          </cell>
          <cell r="D36" t="str">
            <v>Emmerich DC1,Budberger Straße,Emmerich,Germany</v>
          </cell>
          <cell r="E36">
            <v>0</v>
          </cell>
          <cell r="F36">
            <v>0</v>
          </cell>
          <cell r="G36">
            <v>0</v>
          </cell>
          <cell r="H36">
            <v>100</v>
          </cell>
          <cell r="I36" t="str">
            <v>Freehold</v>
          </cell>
          <cell r="J36">
            <v>0</v>
          </cell>
          <cell r="K36">
            <v>0</v>
          </cell>
          <cell r="L36">
            <v>0</v>
          </cell>
          <cell r="M36">
            <v>7.8140000000000001</v>
          </cell>
          <cell r="N36">
            <v>84680</v>
          </cell>
          <cell r="O36">
            <v>28018885</v>
          </cell>
          <cell r="P36">
            <v>0</v>
          </cell>
          <cell r="Q36">
            <v>-1585974</v>
          </cell>
          <cell r="R36">
            <v>26432911</v>
          </cell>
          <cell r="S36">
            <v>26400000</v>
          </cell>
          <cell r="T36">
            <v>8.6</v>
          </cell>
          <cell r="U36">
            <v>9.0393000000000008</v>
          </cell>
          <cell r="V36">
            <v>8.3394000000000013</v>
          </cell>
          <cell r="W36">
            <v>9.6391000000000009</v>
          </cell>
          <cell r="X36">
            <v>2510801</v>
          </cell>
          <cell r="Y36">
            <v>2874540</v>
          </cell>
          <cell r="Z36">
            <v>2333866</v>
          </cell>
          <cell r="AA36">
            <v>2</v>
          </cell>
          <cell r="AB36" t="str">
            <v>EUR</v>
          </cell>
          <cell r="AC36" t="str">
            <v>Euro</v>
          </cell>
          <cell r="AD36" t="str">
            <v>Germany</v>
          </cell>
          <cell r="AE36">
            <v>0.06</v>
          </cell>
          <cell r="AG36">
            <v>5.9999975031126918E-2</v>
          </cell>
          <cell r="AH36">
            <v>2.4968873080233323E-8</v>
          </cell>
        </row>
        <row r="37">
          <cell r="A37" t="str">
            <v>de000528</v>
          </cell>
          <cell r="B37" t="str">
            <v>Hannover - Lehrte Dist.Ctr. #1</v>
          </cell>
          <cell r="C37" t="str">
            <v>Germany</v>
          </cell>
          <cell r="D37" t="str">
            <v>Lehrte DC 1,Lehrte,Germany</v>
          </cell>
          <cell r="E37">
            <v>0</v>
          </cell>
          <cell r="F37">
            <v>0</v>
          </cell>
          <cell r="G37">
            <v>0</v>
          </cell>
          <cell r="H37">
            <v>100</v>
          </cell>
          <cell r="I37" t="str">
            <v>Freehold</v>
          </cell>
          <cell r="J37">
            <v>0</v>
          </cell>
          <cell r="K37">
            <v>0</v>
          </cell>
          <cell r="L37">
            <v>0</v>
          </cell>
          <cell r="M37">
            <v>7.0859000000000005</v>
          </cell>
          <cell r="N37">
            <v>33006</v>
          </cell>
          <cell r="O37">
            <v>18486017</v>
          </cell>
          <cell r="P37">
            <v>0</v>
          </cell>
          <cell r="Q37">
            <v>-1046377</v>
          </cell>
          <cell r="R37">
            <v>17439640</v>
          </cell>
          <cell r="S37">
            <v>17400000</v>
          </cell>
          <cell r="T37">
            <v>7.1</v>
          </cell>
          <cell r="U37">
            <v>7.4254000000000007</v>
          </cell>
          <cell r="V37">
            <v>7.0719000000000003</v>
          </cell>
          <cell r="W37">
            <v>7.1496000000000004</v>
          </cell>
          <cell r="X37">
            <v>1351170</v>
          </cell>
          <cell r="Y37">
            <v>1365504</v>
          </cell>
          <cell r="Z37">
            <v>1304509</v>
          </cell>
          <cell r="AA37">
            <v>1</v>
          </cell>
          <cell r="AB37" t="str">
            <v>EUR</v>
          </cell>
          <cell r="AC37" t="str">
            <v>Euro</v>
          </cell>
          <cell r="AD37" t="str">
            <v>Germany</v>
          </cell>
          <cell r="AE37">
            <v>0.06</v>
          </cell>
          <cell r="AG37">
            <v>5.9999919723113554E-2</v>
          </cell>
          <cell r="AH37">
            <v>8.0276886443853002E-8</v>
          </cell>
        </row>
        <row r="38">
          <cell r="A38" t="str">
            <v>HNA00101</v>
          </cell>
          <cell r="B38" t="str">
            <v>Hannover Airport Dist.Ctr. #1</v>
          </cell>
          <cell r="C38" t="str">
            <v>Germany</v>
          </cell>
          <cell r="D38" t="str">
            <v>Langenhagen (H airport) DC 1,Langenhagen (Airport Hannover),Germany</v>
          </cell>
          <cell r="E38">
            <v>0</v>
          </cell>
          <cell r="F38">
            <v>0</v>
          </cell>
          <cell r="G38">
            <v>0</v>
          </cell>
          <cell r="H38">
            <v>100</v>
          </cell>
          <cell r="I38" t="str">
            <v>Freehold</v>
          </cell>
          <cell r="J38">
            <v>0</v>
          </cell>
          <cell r="K38">
            <v>0</v>
          </cell>
          <cell r="L38">
            <v>0</v>
          </cell>
          <cell r="M38">
            <v>7.3130000000000006</v>
          </cell>
          <cell r="N38">
            <v>25447</v>
          </cell>
          <cell r="O38">
            <v>15524458</v>
          </cell>
          <cell r="P38">
            <v>0</v>
          </cell>
          <cell r="Q38">
            <v>-878742</v>
          </cell>
          <cell r="R38">
            <v>14645716</v>
          </cell>
          <cell r="S38">
            <v>14650000</v>
          </cell>
          <cell r="T38">
            <v>7.85</v>
          </cell>
          <cell r="U38">
            <v>8.2513000000000005</v>
          </cell>
          <cell r="V38">
            <v>7.9561999999999999</v>
          </cell>
          <cell r="W38">
            <v>7.8386000000000005</v>
          </cell>
          <cell r="X38">
            <v>1273495</v>
          </cell>
          <cell r="Y38">
            <v>1255230</v>
          </cell>
          <cell r="Z38">
            <v>1235496</v>
          </cell>
          <cell r="AA38">
            <v>1</v>
          </cell>
          <cell r="AB38" t="str">
            <v>EUR</v>
          </cell>
          <cell r="AC38" t="str">
            <v>Euro</v>
          </cell>
          <cell r="AD38" t="str">
            <v>Germany</v>
          </cell>
          <cell r="AE38">
            <v>0.06</v>
          </cell>
          <cell r="AG38">
            <v>5.9999934451821953E-2</v>
          </cell>
          <cell r="AH38">
            <v>6.5548178045105043E-8</v>
          </cell>
        </row>
        <row r="39">
          <cell r="A39" t="str">
            <v>de000529</v>
          </cell>
          <cell r="B39" t="str">
            <v>Hannover-Lehrte Dist.Ctr. #2</v>
          </cell>
          <cell r="C39" t="str">
            <v>Germany</v>
          </cell>
          <cell r="D39" t="str">
            <v>Lehrte DC2,Lehrte,Germany</v>
          </cell>
          <cell r="E39">
            <v>0</v>
          </cell>
          <cell r="F39">
            <v>0</v>
          </cell>
          <cell r="G39">
            <v>0</v>
          </cell>
          <cell r="H39">
            <v>100</v>
          </cell>
          <cell r="I39" t="str">
            <v>Freehold</v>
          </cell>
          <cell r="J39">
            <v>0</v>
          </cell>
          <cell r="K39">
            <v>0</v>
          </cell>
          <cell r="L39">
            <v>0</v>
          </cell>
          <cell r="M39">
            <v>7.0859000000000005</v>
          </cell>
          <cell r="N39">
            <v>11144.88</v>
          </cell>
          <cell r="O39">
            <v>6154043</v>
          </cell>
          <cell r="P39">
            <v>0</v>
          </cell>
          <cell r="Q39">
            <v>-348342</v>
          </cell>
          <cell r="R39">
            <v>5805702</v>
          </cell>
          <cell r="S39">
            <v>5800000</v>
          </cell>
          <cell r="T39">
            <v>7.1</v>
          </cell>
          <cell r="U39">
            <v>7.4249000000000001</v>
          </cell>
          <cell r="V39">
            <v>7.0436000000000005</v>
          </cell>
          <cell r="W39">
            <v>7.1565000000000003</v>
          </cell>
          <cell r="X39">
            <v>448766</v>
          </cell>
          <cell r="Y39">
            <v>455707</v>
          </cell>
          <cell r="Z39">
            <v>433064</v>
          </cell>
          <cell r="AA39">
            <v>1</v>
          </cell>
          <cell r="AB39" t="str">
            <v>EUR</v>
          </cell>
          <cell r="AC39" t="str">
            <v>Euro</v>
          </cell>
          <cell r="AD39" t="str">
            <v>Germany</v>
          </cell>
          <cell r="AE39">
            <v>0.06</v>
          </cell>
          <cell r="AG39">
            <v>5.9999979330664921E-2</v>
          </cell>
          <cell r="AH39">
            <v>2.0669335076828332E-8</v>
          </cell>
        </row>
        <row r="40">
          <cell r="A40" t="str">
            <v>hrf00101</v>
          </cell>
          <cell r="B40" t="str">
            <v>Herford Dist.Ctr. #1</v>
          </cell>
          <cell r="C40" t="str">
            <v>Germany</v>
          </cell>
          <cell r="D40" t="str">
            <v>Herford DC 1,Röntgenstraße,Herford,Germany</v>
          </cell>
          <cell r="E40">
            <v>0</v>
          </cell>
          <cell r="F40">
            <v>0</v>
          </cell>
          <cell r="G40">
            <v>0</v>
          </cell>
          <cell r="H40">
            <v>100</v>
          </cell>
          <cell r="I40" t="str">
            <v>Freehold</v>
          </cell>
          <cell r="J40">
            <v>0</v>
          </cell>
          <cell r="K40">
            <v>0</v>
          </cell>
          <cell r="L40">
            <v>0</v>
          </cell>
          <cell r="M40">
            <v>6.5362</v>
          </cell>
          <cell r="N40">
            <v>22441</v>
          </cell>
          <cell r="O40">
            <v>12354800</v>
          </cell>
          <cell r="P40">
            <v>0</v>
          </cell>
          <cell r="Q40">
            <v>-699328</v>
          </cell>
          <cell r="R40">
            <v>11655472</v>
          </cell>
          <cell r="S40">
            <v>11700000</v>
          </cell>
          <cell r="T40">
            <v>7.6</v>
          </cell>
          <cell r="U40">
            <v>7.9617000000000004</v>
          </cell>
          <cell r="V40">
            <v>7.0646000000000004</v>
          </cell>
          <cell r="W40">
            <v>7.9291</v>
          </cell>
          <cell r="X40">
            <v>908565</v>
          </cell>
          <cell r="Y40">
            <v>1015752</v>
          </cell>
          <cell r="Z40">
            <v>875966</v>
          </cell>
          <cell r="AA40">
            <v>1</v>
          </cell>
          <cell r="AB40" t="str">
            <v>EUR</v>
          </cell>
          <cell r="AC40" t="str">
            <v>Euro</v>
          </cell>
          <cell r="AD40" t="str">
            <v>Germany</v>
          </cell>
          <cell r="AE40">
            <v>0.06</v>
          </cell>
          <cell r="AG40">
            <v>5.99999725450844E-2</v>
          </cell>
          <cell r="AH40">
            <v>2.7454915597913132E-8</v>
          </cell>
        </row>
        <row r="41">
          <cell r="A41" t="str">
            <v>HRF00102</v>
          </cell>
          <cell r="B41" t="str">
            <v>Herford Dist.Ctr. #2</v>
          </cell>
          <cell r="C41" t="str">
            <v>Germany</v>
          </cell>
          <cell r="D41" t="str">
            <v>Herford DC 2,Röntgenstraße,Herford,Germany</v>
          </cell>
          <cell r="E41">
            <v>0</v>
          </cell>
          <cell r="F41">
            <v>0</v>
          </cell>
          <cell r="G41">
            <v>0</v>
          </cell>
          <cell r="H41">
            <v>100</v>
          </cell>
          <cell r="I41" t="str">
            <v>Freehold</v>
          </cell>
          <cell r="J41">
            <v>0</v>
          </cell>
          <cell r="K41">
            <v>0</v>
          </cell>
          <cell r="L41">
            <v>0</v>
          </cell>
          <cell r="M41">
            <v>7.5330000000000004</v>
          </cell>
          <cell r="N41">
            <v>7183</v>
          </cell>
          <cell r="O41">
            <v>4419065</v>
          </cell>
          <cell r="P41">
            <v>0</v>
          </cell>
          <cell r="Q41">
            <v>-250135</v>
          </cell>
          <cell r="R41">
            <v>4168931</v>
          </cell>
          <cell r="S41">
            <v>4200000</v>
          </cell>
          <cell r="T41">
            <v>7</v>
          </cell>
          <cell r="U41">
            <v>7.3197000000000001</v>
          </cell>
          <cell r="V41">
            <v>7.0291000000000006</v>
          </cell>
          <cell r="W41">
            <v>6.8825000000000003</v>
          </cell>
          <cell r="X41">
            <v>326781</v>
          </cell>
          <cell r="Y41">
            <v>320256</v>
          </cell>
          <cell r="Z41">
            <v>312804</v>
          </cell>
          <cell r="AA41">
            <v>1</v>
          </cell>
          <cell r="AB41" t="str">
            <v>EUR</v>
          </cell>
          <cell r="AC41" t="str">
            <v>Euro</v>
          </cell>
          <cell r="AD41" t="str">
            <v>Germany</v>
          </cell>
          <cell r="AE41">
            <v>0.06</v>
          </cell>
          <cell r="AG41">
            <v>5.9999793712105093E-2</v>
          </cell>
          <cell r="AH41">
            <v>2.0628789490495514E-7</v>
          </cell>
        </row>
        <row r="42">
          <cell r="A42" t="str">
            <v>hnx00103</v>
          </cell>
          <cell r="B42" t="str">
            <v>Huenxe Dist.Ctr. #3</v>
          </cell>
          <cell r="C42" t="str">
            <v>Germany</v>
          </cell>
          <cell r="D42" t="str">
            <v>Huenxe DC3 (hnx00103),Hünxe</v>
          </cell>
          <cell r="E42">
            <v>0</v>
          </cell>
          <cell r="F42">
            <v>0</v>
          </cell>
          <cell r="G42">
            <v>0</v>
          </cell>
          <cell r="H42">
            <v>100</v>
          </cell>
          <cell r="I42" t="str">
            <v>Freehold</v>
          </cell>
          <cell r="J42">
            <v>0</v>
          </cell>
          <cell r="K42">
            <v>0</v>
          </cell>
          <cell r="L42">
            <v>0</v>
          </cell>
          <cell r="M42">
            <v>7.7764000000000006</v>
          </cell>
          <cell r="N42">
            <v>45111.71</v>
          </cell>
          <cell r="O42">
            <v>23190653</v>
          </cell>
          <cell r="P42">
            <v>773073</v>
          </cell>
          <cell r="Q42">
            <v>-1356436</v>
          </cell>
          <cell r="R42">
            <v>22607290</v>
          </cell>
          <cell r="S42">
            <v>22610000</v>
          </cell>
          <cell r="T42">
            <v>7.9</v>
          </cell>
          <cell r="U42">
            <v>8.2974999999999994</v>
          </cell>
          <cell r="V42">
            <v>7.9270000000000005</v>
          </cell>
          <cell r="W42">
            <v>7.8696000000000002</v>
          </cell>
          <cell r="X42">
            <v>2030379</v>
          </cell>
          <cell r="Y42">
            <v>2016623</v>
          </cell>
          <cell r="Z42">
            <v>1899823</v>
          </cell>
          <cell r="AA42">
            <v>1</v>
          </cell>
          <cell r="AB42" t="str">
            <v>EUR</v>
          </cell>
          <cell r="AC42" t="str">
            <v>Euro</v>
          </cell>
          <cell r="AD42" t="str">
            <v>Germany</v>
          </cell>
          <cell r="AE42">
            <v>0.06</v>
          </cell>
          <cell r="AG42">
            <v>5.9999938073072891E-2</v>
          </cell>
          <cell r="AH42">
            <v>6.1926927107103236E-8</v>
          </cell>
        </row>
        <row r="43">
          <cell r="A43" t="str">
            <v>de000532</v>
          </cell>
          <cell r="B43" t="str">
            <v>Leipzig Dist.Ctr. #1</v>
          </cell>
          <cell r="C43" t="str">
            <v>Germany</v>
          </cell>
          <cell r="D43" t="str">
            <v>Leipzig DC1,10,Dingolfinger Straße,Leipzig,04349</v>
          </cell>
          <cell r="E43">
            <v>0</v>
          </cell>
          <cell r="F43">
            <v>0</v>
          </cell>
          <cell r="G43">
            <v>0</v>
          </cell>
          <cell r="H43">
            <v>100</v>
          </cell>
          <cell r="I43" t="str">
            <v>Freehold</v>
          </cell>
          <cell r="J43">
            <v>0</v>
          </cell>
          <cell r="K43">
            <v>0</v>
          </cell>
          <cell r="L43">
            <v>0</v>
          </cell>
          <cell r="M43">
            <v>7.7764000000000006</v>
          </cell>
          <cell r="N43">
            <v>9890</v>
          </cell>
          <cell r="O43">
            <v>5303696</v>
          </cell>
          <cell r="P43">
            <v>0</v>
          </cell>
          <cell r="Q43">
            <v>-300208</v>
          </cell>
          <cell r="R43">
            <v>5003488</v>
          </cell>
          <cell r="S43">
            <v>5050000</v>
          </cell>
          <cell r="T43">
            <v>8</v>
          </cell>
          <cell r="U43">
            <v>8.4038000000000004</v>
          </cell>
          <cell r="V43">
            <v>7.8163</v>
          </cell>
          <cell r="W43">
            <v>8.2375000000000007</v>
          </cell>
          <cell r="X43">
            <v>442014</v>
          </cell>
          <cell r="Y43">
            <v>464550</v>
          </cell>
          <cell r="Z43">
            <v>418188</v>
          </cell>
          <cell r="AA43">
            <v>1</v>
          </cell>
          <cell r="AB43" t="str">
            <v>EUR</v>
          </cell>
          <cell r="AC43" t="str">
            <v>Euro</v>
          </cell>
          <cell r="AD43" t="str">
            <v>Germany</v>
          </cell>
          <cell r="AE43">
            <v>0.06</v>
          </cell>
          <cell r="AG43">
            <v>5.9999744178461108E-2</v>
          </cell>
          <cell r="AH43">
            <v>2.5582153889008863E-7</v>
          </cell>
        </row>
        <row r="44">
          <cell r="A44" t="str">
            <v>de000511</v>
          </cell>
          <cell r="B44" t="str">
            <v>Manching Dist.Ctr. #1</v>
          </cell>
          <cell r="C44" t="str">
            <v>Germany</v>
          </cell>
          <cell r="D44" t="str">
            <v>Manching DC1,2,Königsaue,Manching,85077</v>
          </cell>
          <cell r="E44">
            <v>0</v>
          </cell>
          <cell r="F44">
            <v>0</v>
          </cell>
          <cell r="G44">
            <v>0</v>
          </cell>
          <cell r="H44">
            <v>100</v>
          </cell>
          <cell r="I44" t="str">
            <v>Freehold</v>
          </cell>
          <cell r="J44">
            <v>0</v>
          </cell>
          <cell r="K44">
            <v>0</v>
          </cell>
          <cell r="L44">
            <v>0</v>
          </cell>
          <cell r="M44">
            <v>7.5654000000000003</v>
          </cell>
          <cell r="N44">
            <v>17315</v>
          </cell>
          <cell r="O44">
            <v>8750072</v>
          </cell>
          <cell r="P44">
            <v>287779</v>
          </cell>
          <cell r="Q44">
            <v>-511576</v>
          </cell>
          <cell r="R44">
            <v>8526275</v>
          </cell>
          <cell r="S44">
            <v>8500000</v>
          </cell>
          <cell r="T44">
            <v>7.9</v>
          </cell>
          <cell r="U44">
            <v>8.2979000000000003</v>
          </cell>
          <cell r="V44">
            <v>7.5545</v>
          </cell>
          <cell r="W44">
            <v>7.8586</v>
          </cell>
          <cell r="X44">
            <v>737212</v>
          </cell>
          <cell r="Y44">
            <v>770154</v>
          </cell>
          <cell r="Z44">
            <v>680783</v>
          </cell>
          <cell r="AA44">
            <v>1</v>
          </cell>
          <cell r="AB44" t="str">
            <v>EUR</v>
          </cell>
          <cell r="AC44" t="str">
            <v>Euro</v>
          </cell>
          <cell r="AD44" t="str">
            <v>Germany</v>
          </cell>
          <cell r="AE44">
            <v>0.06</v>
          </cell>
          <cell r="AG44">
            <v>5.9999941357744148E-2</v>
          </cell>
          <cell r="AH44">
            <v>5.8642255849894465E-8</v>
          </cell>
        </row>
        <row r="45">
          <cell r="A45" t="str">
            <v>NWF00101</v>
          </cell>
          <cell r="B45" t="str">
            <v>Neu Wulmstorf Dist.Ctr. #1</v>
          </cell>
          <cell r="C45" t="str">
            <v>Germany</v>
          </cell>
          <cell r="D45" t="str">
            <v>Neu-Wulmstorf,Neu-Wulmstorf,Germany</v>
          </cell>
          <cell r="E45">
            <v>0</v>
          </cell>
          <cell r="F45">
            <v>0</v>
          </cell>
          <cell r="G45">
            <v>0</v>
          </cell>
          <cell r="H45">
            <v>100</v>
          </cell>
          <cell r="I45" t="str">
            <v>Freehold</v>
          </cell>
          <cell r="J45">
            <v>0</v>
          </cell>
          <cell r="K45">
            <v>0</v>
          </cell>
          <cell r="L45">
            <v>0</v>
          </cell>
          <cell r="M45">
            <v>7.3628</v>
          </cell>
          <cell r="N45">
            <v>33030</v>
          </cell>
          <cell r="O45">
            <v>23881203</v>
          </cell>
          <cell r="P45">
            <v>0</v>
          </cell>
          <cell r="Q45">
            <v>-1351765</v>
          </cell>
          <cell r="R45">
            <v>22529438</v>
          </cell>
          <cell r="S45">
            <v>22500000</v>
          </cell>
          <cell r="T45">
            <v>7</v>
          </cell>
          <cell r="U45">
            <v>7.3177000000000003</v>
          </cell>
          <cell r="V45">
            <v>7.1885000000000003</v>
          </cell>
          <cell r="W45">
            <v>7.0388999999999999</v>
          </cell>
          <cell r="X45">
            <v>1764910</v>
          </cell>
          <cell r="Y45">
            <v>1729217</v>
          </cell>
          <cell r="Z45">
            <v>1714588</v>
          </cell>
          <cell r="AA45">
            <v>1</v>
          </cell>
          <cell r="AB45" t="str">
            <v>EUR</v>
          </cell>
          <cell r="AC45" t="str">
            <v>Euro</v>
          </cell>
          <cell r="AD45" t="str">
            <v>Germany</v>
          </cell>
          <cell r="AE45">
            <v>0.06</v>
          </cell>
          <cell r="AG45">
            <v>5.999994318544475E-2</v>
          </cell>
          <cell r="AH45">
            <v>5.6814555247919341E-8</v>
          </cell>
        </row>
        <row r="46">
          <cell r="A46" t="str">
            <v>MUN00105</v>
          </cell>
          <cell r="B46" t="str">
            <v>Neufahrn Dist.Ctr. #3b</v>
          </cell>
          <cell r="C46" t="str">
            <v>Germany</v>
          </cell>
          <cell r="D46" t="str">
            <v>Neufahrn DC3b (mun00105),Neufahrn,Germany</v>
          </cell>
          <cell r="E46">
            <v>0</v>
          </cell>
          <cell r="F46">
            <v>0</v>
          </cell>
          <cell r="G46">
            <v>0</v>
          </cell>
          <cell r="H46">
            <v>100</v>
          </cell>
          <cell r="I46" t="str">
            <v>Freehold</v>
          </cell>
          <cell r="J46">
            <v>0</v>
          </cell>
          <cell r="K46">
            <v>0</v>
          </cell>
          <cell r="L46">
            <v>0</v>
          </cell>
          <cell r="M46">
            <v>6.4961000000000002</v>
          </cell>
          <cell r="N46">
            <v>29115.4</v>
          </cell>
          <cell r="O46">
            <v>27187002</v>
          </cell>
          <cell r="P46">
            <v>-2957</v>
          </cell>
          <cell r="Q46">
            <v>-1538718</v>
          </cell>
          <cell r="R46">
            <v>25645326</v>
          </cell>
          <cell r="S46">
            <v>25600000</v>
          </cell>
          <cell r="T46">
            <v>7.5</v>
          </cell>
          <cell r="U46">
            <v>7.8552</v>
          </cell>
          <cell r="V46">
            <v>7.4939</v>
          </cell>
          <cell r="W46">
            <v>7.7486000000000006</v>
          </cell>
          <cell r="X46">
            <v>2084398</v>
          </cell>
          <cell r="Y46">
            <v>2153512</v>
          </cell>
          <cell r="Z46">
            <v>2033747</v>
          </cell>
          <cell r="AA46">
            <v>4</v>
          </cell>
          <cell r="AB46" t="str">
            <v>EUR</v>
          </cell>
          <cell r="AC46" t="str">
            <v>Euro</v>
          </cell>
          <cell r="AD46" t="str">
            <v>Germany</v>
          </cell>
          <cell r="AE46">
            <v>0.06</v>
          </cell>
          <cell r="AG46">
            <v>5.9999939170202007E-2</v>
          </cell>
          <cell r="AH46">
            <v>6.0829797990380463E-8</v>
          </cell>
        </row>
        <row r="47">
          <cell r="A47" t="str">
            <v>mun00106</v>
          </cell>
          <cell r="B47" t="str">
            <v>Neufahrn Dist.Ctr. #4</v>
          </cell>
          <cell r="C47" t="str">
            <v>Germany</v>
          </cell>
          <cell r="D47" t="str">
            <v>Neufahrn DC 4,16-18,Römerweg,Neufahrn,85375</v>
          </cell>
          <cell r="E47">
            <v>0</v>
          </cell>
          <cell r="F47">
            <v>0</v>
          </cell>
          <cell r="G47">
            <v>0</v>
          </cell>
          <cell r="H47">
            <v>100</v>
          </cell>
          <cell r="I47" t="str">
            <v>Freehold</v>
          </cell>
          <cell r="J47">
            <v>0</v>
          </cell>
          <cell r="K47">
            <v>0</v>
          </cell>
          <cell r="L47">
            <v>0</v>
          </cell>
          <cell r="M47">
            <v>7.5654000000000003</v>
          </cell>
          <cell r="N47">
            <v>24520.74</v>
          </cell>
          <cell r="O47">
            <v>22813015</v>
          </cell>
          <cell r="P47">
            <v>0</v>
          </cell>
          <cell r="Q47">
            <v>-1291302</v>
          </cell>
          <cell r="R47">
            <v>21521713</v>
          </cell>
          <cell r="S47">
            <v>21500000</v>
          </cell>
          <cell r="T47">
            <v>7.5024000000000006</v>
          </cell>
          <cell r="U47">
            <v>7.8583000000000007</v>
          </cell>
          <cell r="V47">
            <v>7.4276</v>
          </cell>
          <cell r="W47">
            <v>7.7321</v>
          </cell>
          <cell r="X47">
            <v>1747751</v>
          </cell>
          <cell r="Y47">
            <v>1817161</v>
          </cell>
          <cell r="Z47">
            <v>1692838</v>
          </cell>
          <cell r="AA47">
            <v>5</v>
          </cell>
          <cell r="AB47" t="str">
            <v>EUR</v>
          </cell>
          <cell r="AC47" t="str">
            <v>Euro</v>
          </cell>
          <cell r="AD47" t="str">
            <v>Germany</v>
          </cell>
          <cell r="AE47">
            <v>0.06</v>
          </cell>
          <cell r="AG47">
            <v>5.9999963757531756E-2</v>
          </cell>
          <cell r="AH47">
            <v>3.6242468241798331E-8</v>
          </cell>
        </row>
        <row r="48">
          <cell r="A48" t="str">
            <v>NNK00101</v>
          </cell>
          <cell r="B48" t="str">
            <v>Neunkirchen Wellesweiler Dist.Ctr. #1</v>
          </cell>
          <cell r="C48" t="str">
            <v>Germany</v>
          </cell>
          <cell r="D48" t="str">
            <v>Neunkirchen Wellesweiler,Neunkirchen Wellsweiler,Germany</v>
          </cell>
          <cell r="E48">
            <v>0</v>
          </cell>
          <cell r="F48">
            <v>0</v>
          </cell>
          <cell r="G48">
            <v>0</v>
          </cell>
          <cell r="H48">
            <v>100</v>
          </cell>
          <cell r="I48" t="str">
            <v>Freehold</v>
          </cell>
          <cell r="J48">
            <v>0</v>
          </cell>
          <cell r="K48">
            <v>0</v>
          </cell>
          <cell r="L48">
            <v>0</v>
          </cell>
          <cell r="M48">
            <v>8.2858000000000001</v>
          </cell>
          <cell r="N48">
            <v>13026</v>
          </cell>
          <cell r="O48">
            <v>6806251</v>
          </cell>
          <cell r="P48">
            <v>0</v>
          </cell>
          <cell r="Q48">
            <v>-385258</v>
          </cell>
          <cell r="R48">
            <v>6420993</v>
          </cell>
          <cell r="S48">
            <v>6400000</v>
          </cell>
          <cell r="T48">
            <v>7.9</v>
          </cell>
          <cell r="U48">
            <v>8.3009000000000004</v>
          </cell>
          <cell r="V48">
            <v>8.6128</v>
          </cell>
          <cell r="W48">
            <v>8.07</v>
          </cell>
          <cell r="X48">
            <v>603087</v>
          </cell>
          <cell r="Y48">
            <v>566262</v>
          </cell>
          <cell r="Z48">
            <v>584398</v>
          </cell>
          <cell r="AA48">
            <v>1</v>
          </cell>
          <cell r="AB48" t="str">
            <v>EUR</v>
          </cell>
          <cell r="AC48" t="str">
            <v>Euro</v>
          </cell>
          <cell r="AD48" t="str">
            <v>Germany</v>
          </cell>
          <cell r="AE48">
            <v>0.06</v>
          </cell>
          <cell r="AG48">
            <v>5.9999753932141027E-2</v>
          </cell>
          <cell r="AH48">
            <v>2.4606785897079986E-7</v>
          </cell>
        </row>
        <row r="49">
          <cell r="A49" t="str">
            <v>UNN00101</v>
          </cell>
          <cell r="B49" t="str">
            <v>Unna Dist.Ctr. #1</v>
          </cell>
          <cell r="C49" t="str">
            <v>Germany</v>
          </cell>
          <cell r="D49" t="str">
            <v>Unna DC1 (unn00101),Unna,Germany</v>
          </cell>
          <cell r="E49">
            <v>0</v>
          </cell>
          <cell r="F49">
            <v>0</v>
          </cell>
          <cell r="G49">
            <v>0</v>
          </cell>
          <cell r="H49">
            <v>100</v>
          </cell>
          <cell r="I49" t="str">
            <v>Freehold</v>
          </cell>
          <cell r="J49">
            <v>0</v>
          </cell>
          <cell r="K49">
            <v>0</v>
          </cell>
          <cell r="L49">
            <v>0</v>
          </cell>
          <cell r="M49">
            <v>7.5720000000000001</v>
          </cell>
          <cell r="N49">
            <v>32650</v>
          </cell>
          <cell r="O49">
            <v>13416499</v>
          </cell>
          <cell r="P49">
            <v>0</v>
          </cell>
          <cell r="Q49">
            <v>-759424</v>
          </cell>
          <cell r="R49">
            <v>12657075</v>
          </cell>
          <cell r="S49">
            <v>12700000</v>
          </cell>
          <cell r="T49">
            <v>8</v>
          </cell>
          <cell r="U49">
            <v>8.4029000000000007</v>
          </cell>
          <cell r="V49">
            <v>7.3711000000000002</v>
          </cell>
          <cell r="W49">
            <v>8.2754000000000012</v>
          </cell>
          <cell r="X49">
            <v>1052833</v>
          </cell>
          <cell r="Y49">
            <v>1174536</v>
          </cell>
          <cell r="Z49">
            <v>992113</v>
          </cell>
          <cell r="AA49">
            <v>1</v>
          </cell>
          <cell r="AB49" t="str">
            <v>EUR</v>
          </cell>
          <cell r="AC49" t="str">
            <v>Euro</v>
          </cell>
          <cell r="AD49" t="str">
            <v>Germany</v>
          </cell>
          <cell r="AE49">
            <v>0.06</v>
          </cell>
          <cell r="AG49">
            <v>5.9999960496402209E-2</v>
          </cell>
          <cell r="AH49">
            <v>3.9503597788759226E-8</v>
          </cell>
        </row>
        <row r="50">
          <cell r="A50" t="str">
            <v>WTZ00101</v>
          </cell>
          <cell r="B50" t="str">
            <v>Wetzlar Dist.Ctr. #1</v>
          </cell>
          <cell r="C50" t="str">
            <v>Germany</v>
          </cell>
          <cell r="D50" t="str">
            <v>Wetzlar Szenario 100% break,Wetzlar,Germany</v>
          </cell>
          <cell r="E50">
            <v>0</v>
          </cell>
          <cell r="F50">
            <v>0</v>
          </cell>
          <cell r="G50">
            <v>0</v>
          </cell>
          <cell r="H50">
            <v>100</v>
          </cell>
          <cell r="I50" t="str">
            <v>Freehold</v>
          </cell>
          <cell r="J50">
            <v>0</v>
          </cell>
          <cell r="K50">
            <v>0</v>
          </cell>
          <cell r="L50">
            <v>0</v>
          </cell>
          <cell r="M50">
            <v>6.9504000000000001</v>
          </cell>
          <cell r="N50">
            <v>29313</v>
          </cell>
          <cell r="O50">
            <v>12133497</v>
          </cell>
          <cell r="P50">
            <v>334963</v>
          </cell>
          <cell r="Q50">
            <v>-705760</v>
          </cell>
          <cell r="R50">
            <v>11762700</v>
          </cell>
          <cell r="S50">
            <v>11800000</v>
          </cell>
          <cell r="T50">
            <v>7.9</v>
          </cell>
          <cell r="U50">
            <v>8.3004999999999995</v>
          </cell>
          <cell r="V50">
            <v>8.3354999999999997</v>
          </cell>
          <cell r="W50">
            <v>7.8124000000000002</v>
          </cell>
          <cell r="X50">
            <v>1081891</v>
          </cell>
          <cell r="Y50">
            <v>1016484</v>
          </cell>
          <cell r="Z50">
            <v>1042413</v>
          </cell>
          <cell r="AA50">
            <v>2</v>
          </cell>
          <cell r="AB50" t="str">
            <v>EUR</v>
          </cell>
          <cell r="AC50" t="str">
            <v>Euro</v>
          </cell>
          <cell r="AD50" t="str">
            <v>Germany</v>
          </cell>
          <cell r="AE50">
            <v>0.06</v>
          </cell>
          <cell r="AG50">
            <v>5.9999829971010055E-2</v>
          </cell>
          <cell r="AH50">
            <v>1.7002898994311622E-7</v>
          </cell>
        </row>
        <row r="51">
          <cell r="A51" t="str">
            <v>bud00114</v>
          </cell>
          <cell r="B51" t="str">
            <v>Budapest-Gyál Dist.Ctr. #4</v>
          </cell>
          <cell r="C51" t="str">
            <v>Hungary</v>
          </cell>
          <cell r="D51" t="str">
            <v>Budapest-Gyál DC4 (bud00114),Prologis Park,Gyál,Hungary</v>
          </cell>
          <cell r="E51">
            <v>0</v>
          </cell>
          <cell r="F51">
            <v>0</v>
          </cell>
          <cell r="G51">
            <v>0</v>
          </cell>
          <cell r="H51">
            <v>100</v>
          </cell>
          <cell r="I51" t="str">
            <v>Freehold</v>
          </cell>
          <cell r="J51">
            <v>0</v>
          </cell>
          <cell r="K51">
            <v>0</v>
          </cell>
          <cell r="L51">
            <v>0</v>
          </cell>
          <cell r="M51">
            <v>9.5539000000000005</v>
          </cell>
          <cell r="N51">
            <v>13888</v>
          </cell>
          <cell r="O51">
            <v>7260596</v>
          </cell>
          <cell r="P51">
            <v>-884</v>
          </cell>
          <cell r="Q51">
            <v>-128363</v>
          </cell>
          <cell r="R51">
            <v>7131350</v>
          </cell>
          <cell r="S51">
            <v>7100000</v>
          </cell>
          <cell r="T51">
            <v>8.5533000000000001</v>
          </cell>
          <cell r="U51">
            <v>9.0594999999999999</v>
          </cell>
          <cell r="V51">
            <v>9.3229000000000006</v>
          </cell>
          <cell r="W51">
            <v>7.9271000000000003</v>
          </cell>
          <cell r="X51">
            <v>681276</v>
          </cell>
          <cell r="Y51">
            <v>578784</v>
          </cell>
          <cell r="Z51">
            <v>673893</v>
          </cell>
          <cell r="AA51">
            <v>6</v>
          </cell>
          <cell r="AB51" t="str">
            <v>EUR</v>
          </cell>
          <cell r="AC51" t="str">
            <v>Euro</v>
          </cell>
          <cell r="AD51" t="str">
            <v>Hungary</v>
          </cell>
          <cell r="AE51">
            <v>1.7999999999999999E-2</v>
          </cell>
          <cell r="AG51">
            <v>1.7999817706324889E-2</v>
          </cell>
          <cell r="AH51">
            <v>1.822936751098847E-7</v>
          </cell>
        </row>
        <row r="52">
          <cell r="A52" t="str">
            <v>bud00115</v>
          </cell>
          <cell r="B52" t="str">
            <v>Budapest-Gyál Dist.Ctr. #5</v>
          </cell>
          <cell r="C52" t="str">
            <v>Hungary</v>
          </cell>
          <cell r="D52" t="str">
            <v>Budapest-Gyál DC5 (bud00115),Prologis Park,Gyal,Hungary</v>
          </cell>
          <cell r="E52">
            <v>0</v>
          </cell>
          <cell r="F52">
            <v>0</v>
          </cell>
          <cell r="G52">
            <v>0</v>
          </cell>
          <cell r="H52">
            <v>100</v>
          </cell>
          <cell r="I52" t="str">
            <v>Freehold</v>
          </cell>
          <cell r="J52">
            <v>0</v>
          </cell>
          <cell r="K52">
            <v>0</v>
          </cell>
          <cell r="L52">
            <v>0</v>
          </cell>
          <cell r="M52">
            <v>10.105600000000001</v>
          </cell>
          <cell r="N52">
            <v>16126</v>
          </cell>
          <cell r="O52">
            <v>8306151</v>
          </cell>
          <cell r="P52">
            <v>50000</v>
          </cell>
          <cell r="Q52">
            <v>-147750</v>
          </cell>
          <cell r="R52">
            <v>8208401</v>
          </cell>
          <cell r="S52">
            <v>8200000</v>
          </cell>
          <cell r="T52">
            <v>9.0090000000000003</v>
          </cell>
          <cell r="U52">
            <v>9.5231000000000012</v>
          </cell>
          <cell r="V52">
            <v>9.0942000000000007</v>
          </cell>
          <cell r="W52">
            <v>9.3145000000000007</v>
          </cell>
          <cell r="X52">
            <v>766829</v>
          </cell>
          <cell r="Y52">
            <v>785406</v>
          </cell>
          <cell r="Z52">
            <v>759161</v>
          </cell>
          <cell r="AA52">
            <v>1</v>
          </cell>
          <cell r="AB52" t="str">
            <v>EUR</v>
          </cell>
          <cell r="AC52" t="str">
            <v>Euro</v>
          </cell>
          <cell r="AD52" t="str">
            <v>Hungary</v>
          </cell>
          <cell r="AE52">
            <v>1.7999999999999999E-2</v>
          </cell>
          <cell r="AG52">
            <v>1.7999851615436428E-2</v>
          </cell>
          <cell r="AH52">
            <v>1.4838456357038621E-7</v>
          </cell>
        </row>
        <row r="53">
          <cell r="A53" t="str">
            <v>bud00106</v>
          </cell>
          <cell r="B53" t="str">
            <v>Budapest-Gyál Dist.Ctr. #6</v>
          </cell>
          <cell r="C53" t="str">
            <v>Hungary</v>
          </cell>
          <cell r="D53" t="str">
            <v>Budapest-Gyál DC6 (bud00106),Prologis Park,Gyál,Budapest</v>
          </cell>
          <cell r="E53">
            <v>0</v>
          </cell>
          <cell r="F53">
            <v>0</v>
          </cell>
          <cell r="G53">
            <v>0</v>
          </cell>
          <cell r="H53">
            <v>100</v>
          </cell>
          <cell r="I53" t="str">
            <v>Freehold</v>
          </cell>
          <cell r="J53">
            <v>0</v>
          </cell>
          <cell r="K53">
            <v>0</v>
          </cell>
          <cell r="L53">
            <v>0</v>
          </cell>
          <cell r="M53">
            <v>9.988900000000001</v>
          </cell>
          <cell r="N53">
            <v>19584</v>
          </cell>
          <cell r="O53">
            <v>10348924</v>
          </cell>
          <cell r="P53">
            <v>0</v>
          </cell>
          <cell r="Q53">
            <v>-218810</v>
          </cell>
          <cell r="R53">
            <v>10130114</v>
          </cell>
          <cell r="S53">
            <v>10100000</v>
          </cell>
          <cell r="T53">
            <v>8.7771000000000008</v>
          </cell>
          <cell r="U53">
            <v>9.3017000000000003</v>
          </cell>
          <cell r="V53">
            <v>10.2507</v>
          </cell>
          <cell r="W53">
            <v>8.4028000000000009</v>
          </cell>
          <cell r="X53">
            <v>1068430</v>
          </cell>
          <cell r="Y53">
            <v>875826</v>
          </cell>
          <cell r="Z53">
            <v>1057746</v>
          </cell>
          <cell r="AA53">
            <v>1</v>
          </cell>
          <cell r="AB53" t="str">
            <v>EUR</v>
          </cell>
          <cell r="AC53" t="str">
            <v>Euro</v>
          </cell>
          <cell r="AD53" t="str">
            <v>Hungary</v>
          </cell>
          <cell r="AE53">
            <v>1.7999999999999999E-2</v>
          </cell>
          <cell r="AG53">
            <v>2.1599954353919412E-2</v>
          </cell>
          <cell r="AH53">
            <v>-3.5999543539194136E-3</v>
          </cell>
        </row>
        <row r="54">
          <cell r="A54" t="str">
            <v>bud00107</v>
          </cell>
          <cell r="B54" t="str">
            <v>Budapest-Gyál Dist.Ctr. #7</v>
          </cell>
          <cell r="C54" t="str">
            <v>Hungary</v>
          </cell>
          <cell r="D54" t="str">
            <v>Budapest-Gyál DC7 (bud00107),Prologis Park,Gyál,Budapest</v>
          </cell>
          <cell r="E54">
            <v>0</v>
          </cell>
          <cell r="F54">
            <v>0</v>
          </cell>
          <cell r="G54">
            <v>0</v>
          </cell>
          <cell r="H54">
            <v>100</v>
          </cell>
          <cell r="I54" t="str">
            <v>Freehold</v>
          </cell>
          <cell r="J54">
            <v>0</v>
          </cell>
          <cell r="K54">
            <v>0</v>
          </cell>
          <cell r="L54">
            <v>0</v>
          </cell>
          <cell r="M54">
            <v>10.321900000000001</v>
          </cell>
          <cell r="N54">
            <v>20793</v>
          </cell>
          <cell r="O54">
            <v>9077104</v>
          </cell>
          <cell r="P54">
            <v>0</v>
          </cell>
          <cell r="Q54">
            <v>-160498</v>
          </cell>
          <cell r="R54">
            <v>8916606</v>
          </cell>
          <cell r="S54">
            <v>8900000</v>
          </cell>
          <cell r="T54">
            <v>9.0164000000000009</v>
          </cell>
          <cell r="U54">
            <v>9.5338000000000012</v>
          </cell>
          <cell r="V54">
            <v>8.9053000000000004</v>
          </cell>
          <cell r="W54">
            <v>9.2889999999999997</v>
          </cell>
          <cell r="X54">
            <v>815015</v>
          </cell>
          <cell r="Y54">
            <v>850131</v>
          </cell>
          <cell r="Z54">
            <v>806865</v>
          </cell>
          <cell r="AA54">
            <v>2</v>
          </cell>
          <cell r="AB54" t="str">
            <v>EUR</v>
          </cell>
          <cell r="AC54" t="str">
            <v>Euro</v>
          </cell>
          <cell r="AD54" t="str">
            <v>Hungary</v>
          </cell>
          <cell r="AE54">
            <v>1.7999999999999999E-2</v>
          </cell>
          <cell r="AG54">
            <v>1.7999898167531458E-2</v>
          </cell>
          <cell r="AH54">
            <v>1.0183246854089667E-7</v>
          </cell>
        </row>
        <row r="55">
          <cell r="A55" t="str">
            <v>bud00416</v>
          </cell>
          <cell r="B55" t="str">
            <v>Harbor Park #L</v>
          </cell>
          <cell r="C55" t="str">
            <v>Hungary</v>
          </cell>
          <cell r="D55" t="str">
            <v>HarborParkBuildingL (bud00416),Habor Park,District XXII,Budapest</v>
          </cell>
          <cell r="E55">
            <v>0</v>
          </cell>
          <cell r="F55">
            <v>0</v>
          </cell>
          <cell r="G55">
            <v>0</v>
          </cell>
          <cell r="H55">
            <v>100</v>
          </cell>
          <cell r="I55" t="str">
            <v>Freehold</v>
          </cell>
          <cell r="J55">
            <v>0</v>
          </cell>
          <cell r="K55">
            <v>0</v>
          </cell>
          <cell r="L55">
            <v>0</v>
          </cell>
          <cell r="M55">
            <v>10.189500000000001</v>
          </cell>
          <cell r="N55">
            <v>28848</v>
          </cell>
          <cell r="O55">
            <v>13085060</v>
          </cell>
          <cell r="P55">
            <v>0</v>
          </cell>
          <cell r="Q55">
            <v>-231365</v>
          </cell>
          <cell r="R55">
            <v>12853695</v>
          </cell>
          <cell r="S55">
            <v>12900000</v>
          </cell>
          <cell r="T55">
            <v>8.9684000000000008</v>
          </cell>
          <cell r="U55">
            <v>9.4819000000000013</v>
          </cell>
          <cell r="V55">
            <v>10.944000000000001</v>
          </cell>
          <cell r="W55">
            <v>9.2170000000000005</v>
          </cell>
          <cell r="X55">
            <v>1449328</v>
          </cell>
          <cell r="Y55">
            <v>1222542</v>
          </cell>
          <cell r="Z55">
            <v>1437103</v>
          </cell>
          <cell r="AA55">
            <v>4</v>
          </cell>
          <cell r="AB55" t="str">
            <v>EUR</v>
          </cell>
          <cell r="AC55" t="str">
            <v>Euro</v>
          </cell>
          <cell r="AD55" t="str">
            <v>Hungary</v>
          </cell>
          <cell r="AE55">
            <v>1.7999999999999999E-2</v>
          </cell>
          <cell r="AG55">
            <v>1.7999882524052421E-2</v>
          </cell>
          <cell r="AH55">
            <v>1.1747594757735569E-7</v>
          </cell>
        </row>
        <row r="56">
          <cell r="A56" t="str">
            <v>ana00101</v>
          </cell>
          <cell r="B56" t="str">
            <v>Anagni Dist.Ctr. #1</v>
          </cell>
          <cell r="C56" t="str">
            <v>Italy</v>
          </cell>
          <cell r="D56" t="str">
            <v>Anagni DC#1,Strada ASI,Paduni,Anagni,Frosinone</v>
          </cell>
          <cell r="E56" t="str">
            <v>European Community</v>
          </cell>
          <cell r="F56" t="str">
            <v>distribution warehouse</v>
          </cell>
          <cell r="G56" t="str">
            <v>Warehouse</v>
          </cell>
          <cell r="H56">
            <v>100</v>
          </cell>
          <cell r="I56" t="str">
            <v>Freehold</v>
          </cell>
          <cell r="J56" t="str">
            <v>IT002</v>
          </cell>
          <cell r="K56">
            <v>0</v>
          </cell>
          <cell r="L56">
            <v>0</v>
          </cell>
          <cell r="M56">
            <v>7.9812000000000003</v>
          </cell>
          <cell r="N56">
            <v>30393</v>
          </cell>
          <cell r="O56">
            <v>17884281</v>
          </cell>
          <cell r="P56">
            <v>-168</v>
          </cell>
          <cell r="Q56">
            <v>-932347</v>
          </cell>
          <cell r="R56">
            <v>16951766</v>
          </cell>
          <cell r="S56">
            <v>16950000</v>
          </cell>
          <cell r="T56">
            <v>6.7528000000000006</v>
          </cell>
          <cell r="U56">
            <v>7.0510999999999999</v>
          </cell>
          <cell r="V56">
            <v>6.7957000000000001</v>
          </cell>
          <cell r="W56">
            <v>6.7603</v>
          </cell>
          <cell r="X56">
            <v>1313405</v>
          </cell>
          <cell r="Y56">
            <v>1306899</v>
          </cell>
          <cell r="Z56">
            <v>1215237</v>
          </cell>
          <cell r="AA56">
            <v>1</v>
          </cell>
          <cell r="AB56" t="str">
            <v>EUR</v>
          </cell>
          <cell r="AC56" t="str">
            <v>Euro</v>
          </cell>
          <cell r="AD56" t="str">
            <v>Italy</v>
          </cell>
          <cell r="AE56">
            <v>5.5E-2</v>
          </cell>
          <cell r="AG56">
            <v>5.4999992331182489E-2</v>
          </cell>
          <cell r="AH56">
            <v>7.668817511574666E-9</v>
          </cell>
        </row>
        <row r="57">
          <cell r="A57" t="str">
            <v>bol00301</v>
          </cell>
          <cell r="B57" t="str">
            <v>Bologna Park 2 Dist.Ctr. #1</v>
          </cell>
          <cell r="C57" t="str">
            <v>Italy</v>
          </cell>
          <cell r="D57" t="str">
            <v>Bologna Dc2 Used by Prologis,Via H.Ford,Castel San Pietro Terme (BO)</v>
          </cell>
          <cell r="E57" t="str">
            <v>European Community</v>
          </cell>
          <cell r="F57" t="str">
            <v>distribution warehouse</v>
          </cell>
          <cell r="G57" t="str">
            <v>Warehouse</v>
          </cell>
          <cell r="H57">
            <v>100</v>
          </cell>
          <cell r="I57" t="str">
            <v>Freehold</v>
          </cell>
          <cell r="J57" t="str">
            <v>MLN00101</v>
          </cell>
          <cell r="K57">
            <v>0</v>
          </cell>
          <cell r="L57">
            <v>0</v>
          </cell>
          <cell r="M57">
            <v>8.2734000000000005</v>
          </cell>
          <cell r="N57">
            <v>21707</v>
          </cell>
          <cell r="O57">
            <v>11394521</v>
          </cell>
          <cell r="P57">
            <v>-168</v>
          </cell>
          <cell r="Q57">
            <v>-594017</v>
          </cell>
          <cell r="R57">
            <v>10800336</v>
          </cell>
          <cell r="S57">
            <v>10800000</v>
          </cell>
          <cell r="T57">
            <v>7.0329000000000006</v>
          </cell>
          <cell r="U57">
            <v>7.3414999999999999</v>
          </cell>
          <cell r="V57">
            <v>7.5708000000000002</v>
          </cell>
          <cell r="W57">
            <v>7.4214000000000002</v>
          </cell>
          <cell r="X57">
            <v>931734</v>
          </cell>
          <cell r="Y57">
            <v>933401</v>
          </cell>
          <cell r="Z57">
            <v>862622</v>
          </cell>
          <cell r="AA57">
            <v>2</v>
          </cell>
          <cell r="AB57" t="str">
            <v>EUR</v>
          </cell>
          <cell r="AC57" t="str">
            <v>Euro</v>
          </cell>
          <cell r="AD57" t="str">
            <v>Italy</v>
          </cell>
          <cell r="AE57">
            <v>5.5E-2</v>
          </cell>
          <cell r="AG57">
            <v>5.4999862967226205E-2</v>
          </cell>
          <cell r="AH57">
            <v>1.3703277379484291E-7</v>
          </cell>
        </row>
        <row r="58">
          <cell r="A58" t="str">
            <v>mln00202</v>
          </cell>
          <cell r="B58" t="str">
            <v>Castel San Giovanni Dist.Ctr. #2</v>
          </cell>
          <cell r="C58" t="str">
            <v>Italy</v>
          </cell>
          <cell r="D58" t="str">
            <v>CSG DC#2,Logistic Park,Castel San Giovanni,Piacenza</v>
          </cell>
          <cell r="E58">
            <v>0</v>
          </cell>
          <cell r="F58" t="str">
            <v>distribution warehouse</v>
          </cell>
          <cell r="G58" t="str">
            <v>Warehouse</v>
          </cell>
          <cell r="H58">
            <v>100</v>
          </cell>
          <cell r="I58" t="str">
            <v>Freehold</v>
          </cell>
          <cell r="J58" t="str">
            <v>IT021</v>
          </cell>
          <cell r="K58">
            <v>0</v>
          </cell>
          <cell r="L58">
            <v>0</v>
          </cell>
          <cell r="M58">
            <v>7.98</v>
          </cell>
          <cell r="N58">
            <v>25708</v>
          </cell>
          <cell r="O58">
            <v>13520212</v>
          </cell>
          <cell r="P58">
            <v>-168</v>
          </cell>
          <cell r="Q58">
            <v>-704836</v>
          </cell>
          <cell r="R58">
            <v>12815208</v>
          </cell>
          <cell r="S58">
            <v>12815000</v>
          </cell>
          <cell r="T58">
            <v>6.7891000000000004</v>
          </cell>
          <cell r="U58">
            <v>7.0761000000000003</v>
          </cell>
          <cell r="V58">
            <v>7.2392000000000003</v>
          </cell>
          <cell r="W58">
            <v>7.1638000000000002</v>
          </cell>
          <cell r="X58">
            <v>1057194</v>
          </cell>
          <cell r="Y58">
            <v>1046736</v>
          </cell>
          <cell r="Z58">
            <v>978728</v>
          </cell>
          <cell r="AA58">
            <v>1</v>
          </cell>
          <cell r="AB58" t="str">
            <v>EUR</v>
          </cell>
          <cell r="AC58" t="str">
            <v>Euro</v>
          </cell>
          <cell r="AD58" t="str">
            <v>Italy</v>
          </cell>
          <cell r="AE58">
            <v>5.5E-2</v>
          </cell>
          <cell r="AG58">
            <v>5.4999965665793328E-2</v>
          </cell>
          <cell r="AH58">
            <v>3.4334206672204104E-8</v>
          </cell>
        </row>
        <row r="59">
          <cell r="A59" t="str">
            <v>nl000500</v>
          </cell>
          <cell r="B59" t="str">
            <v>Almere Dist.Ctr. 1</v>
          </cell>
          <cell r="C59" t="str">
            <v>Netherlands</v>
          </cell>
          <cell r="D59" t="str">
            <v>Almere DC 1,15,Wittevrouwen,Stichtsekant,Almere</v>
          </cell>
          <cell r="E59">
            <v>0</v>
          </cell>
          <cell r="F59" t="str">
            <v>distribution warehouse</v>
          </cell>
          <cell r="G59" t="str">
            <v>Warehouse</v>
          </cell>
          <cell r="H59">
            <v>100</v>
          </cell>
          <cell r="I59" t="str">
            <v>Freehold</v>
          </cell>
          <cell r="J59" t="str">
            <v>06569</v>
          </cell>
          <cell r="K59">
            <v>0</v>
          </cell>
          <cell r="L59">
            <v>0</v>
          </cell>
          <cell r="M59">
            <v>-26.902700000000003</v>
          </cell>
          <cell r="N59">
            <v>30137</v>
          </cell>
          <cell r="O59">
            <v>22468835</v>
          </cell>
          <cell r="P59">
            <v>0</v>
          </cell>
          <cell r="Q59">
            <v>-1469923</v>
          </cell>
          <cell r="R59">
            <v>20998912</v>
          </cell>
          <cell r="S59">
            <v>21000000</v>
          </cell>
          <cell r="T59">
            <v>7.0041000000000002</v>
          </cell>
          <cell r="U59">
            <v>7.3153000000000006</v>
          </cell>
          <cell r="V59">
            <v>7.0105000000000004</v>
          </cell>
          <cell r="W59">
            <v>7.2181000000000006</v>
          </cell>
          <cell r="X59">
            <v>1686438</v>
          </cell>
          <cell r="Y59">
            <v>1733090</v>
          </cell>
          <cell r="Z59">
            <v>1575243</v>
          </cell>
          <cell r="AA59">
            <v>2</v>
          </cell>
          <cell r="AB59" t="str">
            <v>EUR</v>
          </cell>
          <cell r="AC59" t="str">
            <v>Euro</v>
          </cell>
          <cell r="AD59" t="str">
            <v>Netherlands</v>
          </cell>
          <cell r="AE59">
            <v>7.0000000000000007E-2</v>
          </cell>
          <cell r="AG59">
            <v>6.9999959997927505E-2</v>
          </cell>
          <cell r="AH59">
            <v>4.0002072501654773E-8</v>
          </cell>
        </row>
        <row r="60">
          <cell r="A60" t="str">
            <v>nl000507</v>
          </cell>
          <cell r="B60" t="str">
            <v>Almere Dist.Ctr. 2</v>
          </cell>
          <cell r="C60" t="str">
            <v>Netherlands</v>
          </cell>
          <cell r="D60" t="str">
            <v>Almere DC 2,21,Wittevrouwen,Stichtsekant,Almere</v>
          </cell>
          <cell r="E60">
            <v>0</v>
          </cell>
          <cell r="F60" t="str">
            <v>distribution warehouse</v>
          </cell>
          <cell r="G60" t="str">
            <v>Warehouse</v>
          </cell>
          <cell r="H60">
            <v>100</v>
          </cell>
          <cell r="I60" t="str">
            <v>Freehold</v>
          </cell>
          <cell r="J60" t="str">
            <v>06801</v>
          </cell>
          <cell r="K60">
            <v>0</v>
          </cell>
          <cell r="L60">
            <v>0</v>
          </cell>
          <cell r="M60">
            <v>8.1265999999999998</v>
          </cell>
          <cell r="N60">
            <v>18687.900000000001</v>
          </cell>
          <cell r="O60">
            <v>13340143</v>
          </cell>
          <cell r="P60">
            <v>0</v>
          </cell>
          <cell r="Q60">
            <v>-872719</v>
          </cell>
          <cell r="R60">
            <v>12467423</v>
          </cell>
          <cell r="S60">
            <v>12500000</v>
          </cell>
          <cell r="T60">
            <v>6.9582000000000006</v>
          </cell>
          <cell r="U60">
            <v>7.2773000000000003</v>
          </cell>
          <cell r="V60">
            <v>7.6690000000000005</v>
          </cell>
          <cell r="W60">
            <v>6.8422000000000001</v>
          </cell>
          <cell r="X60">
            <v>1076370</v>
          </cell>
          <cell r="Y60">
            <v>986823</v>
          </cell>
          <cell r="Z60">
            <v>1025549</v>
          </cell>
          <cell r="AA60">
            <v>1</v>
          </cell>
          <cell r="AB60" t="str">
            <v>EUR</v>
          </cell>
          <cell r="AC60" t="str">
            <v>Euro</v>
          </cell>
          <cell r="AD60" t="str">
            <v>Netherlands</v>
          </cell>
          <cell r="AE60">
            <v>0.01</v>
          </cell>
          <cell r="AG60">
            <v>6.9999951072487077E-2</v>
          </cell>
          <cell r="AH60">
            <v>-5.9999951072487075E-2</v>
          </cell>
        </row>
        <row r="61">
          <cell r="A61" t="str">
            <v>vnl00301</v>
          </cell>
          <cell r="B61" t="str">
            <v>Venlo Dist.Ctr. #3</v>
          </cell>
          <cell r="C61" t="str">
            <v>Netherlands</v>
          </cell>
          <cell r="D61" t="str">
            <v>Venlo DC 3A,26 - 28,Marco Poloweg,Trade Port West,Venlo,Limburg,5928 LE</v>
          </cell>
          <cell r="E61">
            <v>0</v>
          </cell>
          <cell r="F61" t="str">
            <v>distribution warehouse</v>
          </cell>
          <cell r="G61" t="str">
            <v>Warehouse</v>
          </cell>
          <cell r="H61">
            <v>100</v>
          </cell>
          <cell r="I61" t="str">
            <v>Freehold</v>
          </cell>
          <cell r="J61" t="str">
            <v>05850</v>
          </cell>
          <cell r="K61">
            <v>0</v>
          </cell>
          <cell r="L61">
            <v>0</v>
          </cell>
          <cell r="M61">
            <v>-26.9314</v>
          </cell>
          <cell r="N61">
            <v>17712</v>
          </cell>
          <cell r="O61">
            <v>9094984</v>
          </cell>
          <cell r="P61">
            <v>0</v>
          </cell>
          <cell r="Q61">
            <v>-594998</v>
          </cell>
          <cell r="R61">
            <v>8499986</v>
          </cell>
          <cell r="S61">
            <v>8500000</v>
          </cell>
          <cell r="T61">
            <v>8.0018000000000011</v>
          </cell>
          <cell r="U61">
            <v>8.3984000000000005</v>
          </cell>
          <cell r="V61">
            <v>4.7755000000000001</v>
          </cell>
          <cell r="W61">
            <v>8.4289000000000005</v>
          </cell>
          <cell r="X61">
            <v>471132</v>
          </cell>
          <cell r="Y61">
            <v>803408</v>
          </cell>
          <cell r="Z61">
            <v>434336</v>
          </cell>
          <cell r="AA61">
            <v>2</v>
          </cell>
          <cell r="AB61" t="str">
            <v>EUR</v>
          </cell>
          <cell r="AC61" t="str">
            <v>Euro</v>
          </cell>
          <cell r="AD61" t="str">
            <v>Netherlands</v>
          </cell>
          <cell r="AE61">
            <v>7.0000000000000007E-2</v>
          </cell>
          <cell r="AG61">
            <v>6.9999879999802353E-2</v>
          </cell>
          <cell r="AH61">
            <v>1.200001976536802E-7</v>
          </cell>
        </row>
        <row r="62">
          <cell r="A62" t="str">
            <v>wrw00205</v>
          </cell>
          <cell r="B62" t="str">
            <v>Blonie Dist.Ctr. #5</v>
          </cell>
          <cell r="C62" t="str">
            <v>Poland</v>
          </cell>
          <cell r="D62" t="str">
            <v>Blonie DC5,Blonie,Mazowsze</v>
          </cell>
          <cell r="E62">
            <v>0</v>
          </cell>
          <cell r="F62" t="str">
            <v>Industrial</v>
          </cell>
          <cell r="G62" t="str">
            <v>Warehouse</v>
          </cell>
          <cell r="H62">
            <v>100</v>
          </cell>
          <cell r="I62" t="str">
            <v>Freehold</v>
          </cell>
          <cell r="J62" t="str">
            <v>wrw00205</v>
          </cell>
          <cell r="K62">
            <v>0</v>
          </cell>
          <cell r="L62" t="str">
            <v>MJ</v>
          </cell>
          <cell r="M62">
            <v>-3.2000999999999999</v>
          </cell>
          <cell r="N62">
            <v>27143</v>
          </cell>
          <cell r="O62">
            <v>10984232</v>
          </cell>
          <cell r="P62">
            <v>-32797</v>
          </cell>
          <cell r="Q62">
            <v>-161842</v>
          </cell>
          <cell r="R62">
            <v>10789594</v>
          </cell>
          <cell r="S62">
            <v>10800000</v>
          </cell>
          <cell r="T62">
            <v>8.5788000000000011</v>
          </cell>
          <cell r="U62">
            <v>9.0224000000000011</v>
          </cell>
          <cell r="V62">
            <v>5.1150000000000002</v>
          </cell>
          <cell r="W62">
            <v>9.5480999999999998</v>
          </cell>
          <cell r="X62">
            <v>575232</v>
          </cell>
          <cell r="Y62">
            <v>1066097</v>
          </cell>
          <cell r="Z62">
            <v>560695</v>
          </cell>
          <cell r="AA62">
            <v>5</v>
          </cell>
          <cell r="AB62" t="str">
            <v>EUR</v>
          </cell>
          <cell r="AC62" t="str">
            <v>Euro</v>
          </cell>
          <cell r="AD62" t="str">
            <v>Poland</v>
          </cell>
          <cell r="AE62">
            <v>1.4999999999999999E-2</v>
          </cell>
          <cell r="AG62">
            <v>1.4999822977583772E-2</v>
          </cell>
          <cell r="AH62">
            <v>1.7702241622737092E-7</v>
          </cell>
        </row>
        <row r="63">
          <cell r="A63" t="str">
            <v>wrw00206</v>
          </cell>
          <cell r="B63" t="str">
            <v>Blonie Dist.Ctr. #6</v>
          </cell>
          <cell r="C63" t="str">
            <v>Poland</v>
          </cell>
          <cell r="D63" t="str">
            <v>Blonie DC6,Blonie,Mazowsze</v>
          </cell>
          <cell r="E63">
            <v>0</v>
          </cell>
          <cell r="F63" t="str">
            <v>Industrial</v>
          </cell>
          <cell r="G63" t="str">
            <v>Warehouse</v>
          </cell>
          <cell r="H63">
            <v>100</v>
          </cell>
          <cell r="I63" t="str">
            <v>Freehold</v>
          </cell>
          <cell r="J63" t="str">
            <v>wrw00206</v>
          </cell>
          <cell r="K63">
            <v>0</v>
          </cell>
          <cell r="L63" t="str">
            <v>MJ</v>
          </cell>
          <cell r="M63">
            <v>10.749000000000001</v>
          </cell>
          <cell r="N63">
            <v>17800</v>
          </cell>
          <cell r="O63">
            <v>7317602</v>
          </cell>
          <cell r="P63">
            <v>0</v>
          </cell>
          <cell r="Q63">
            <v>-108141</v>
          </cell>
          <cell r="R63">
            <v>7209461</v>
          </cell>
          <cell r="S63">
            <v>7200000</v>
          </cell>
          <cell r="T63">
            <v>8.75</v>
          </cell>
          <cell r="U63">
            <v>9.2415000000000003</v>
          </cell>
          <cell r="V63">
            <v>8.8032000000000004</v>
          </cell>
          <cell r="W63">
            <v>8.9375</v>
          </cell>
          <cell r="X63">
            <v>649848</v>
          </cell>
          <cell r="Y63">
            <v>659760</v>
          </cell>
          <cell r="Z63">
            <v>643350</v>
          </cell>
          <cell r="AA63">
            <v>1</v>
          </cell>
          <cell r="AB63" t="str">
            <v>EUR</v>
          </cell>
          <cell r="AC63" t="str">
            <v>Euro</v>
          </cell>
          <cell r="AD63" t="str">
            <v>Poland</v>
          </cell>
          <cell r="AE63">
            <v>1.4999999999999999E-2</v>
          </cell>
          <cell r="AG63">
            <v>1.4999873083438553E-2</v>
          </cell>
          <cell r="AH63">
            <v>1.2691656144613039E-7</v>
          </cell>
        </row>
        <row r="64">
          <cell r="A64" t="str">
            <v>wrw00207</v>
          </cell>
          <cell r="B64" t="str">
            <v>Blonie Dist.Ctr. #7</v>
          </cell>
          <cell r="C64" t="str">
            <v>Poland</v>
          </cell>
          <cell r="D64" t="str">
            <v>Blonie DC7,Blonie,Mazowsze</v>
          </cell>
          <cell r="E64">
            <v>0</v>
          </cell>
          <cell r="F64" t="str">
            <v>Industrial</v>
          </cell>
          <cell r="G64" t="str">
            <v>Warehouse</v>
          </cell>
          <cell r="H64">
            <v>100</v>
          </cell>
          <cell r="I64" t="str">
            <v>Freehold</v>
          </cell>
          <cell r="J64" t="str">
            <v>wrw00207</v>
          </cell>
          <cell r="K64">
            <v>0</v>
          </cell>
          <cell r="L64" t="str">
            <v>MJ</v>
          </cell>
          <cell r="M64">
            <v>10.875400000000001</v>
          </cell>
          <cell r="N64">
            <v>17870.73</v>
          </cell>
          <cell r="O64">
            <v>7688886</v>
          </cell>
          <cell r="P64">
            <v>-44486</v>
          </cell>
          <cell r="Q64">
            <v>-112971</v>
          </cell>
          <cell r="R64">
            <v>7531428</v>
          </cell>
          <cell r="S64">
            <v>7500000</v>
          </cell>
          <cell r="T64">
            <v>8.8956999999999997</v>
          </cell>
          <cell r="U64">
            <v>9.3792000000000009</v>
          </cell>
          <cell r="V64">
            <v>-0.1351</v>
          </cell>
          <cell r="W64">
            <v>9.6387999999999998</v>
          </cell>
          <cell r="X64">
            <v>0</v>
          </cell>
          <cell r="Y64">
            <v>751598</v>
          </cell>
          <cell r="Z64">
            <v>-10286</v>
          </cell>
          <cell r="AA64">
            <v>5</v>
          </cell>
          <cell r="AB64" t="str">
            <v>EUR</v>
          </cell>
          <cell r="AC64" t="str">
            <v>Euro</v>
          </cell>
          <cell r="AD64" t="str">
            <v>Poland</v>
          </cell>
          <cell r="AE64">
            <v>1.4999999999999999E-2</v>
          </cell>
          <cell r="AG64">
            <v>1.4999944233683175E-2</v>
          </cell>
          <cell r="AH64">
            <v>5.576631682477351E-8</v>
          </cell>
        </row>
        <row r="65">
          <cell r="A65" t="str">
            <v>wrw00208</v>
          </cell>
          <cell r="B65" t="str">
            <v>Blonie Dist.Ctr. #8</v>
          </cell>
          <cell r="C65" t="str">
            <v>Poland</v>
          </cell>
          <cell r="D65" t="str">
            <v>Blonie DC8,Blonie,Mazowsze</v>
          </cell>
          <cell r="E65">
            <v>0</v>
          </cell>
          <cell r="F65" t="str">
            <v>Industrial</v>
          </cell>
          <cell r="G65" t="str">
            <v>Warehouse</v>
          </cell>
          <cell r="H65">
            <v>100</v>
          </cell>
          <cell r="I65" t="str">
            <v>Freehold</v>
          </cell>
          <cell r="J65" t="str">
            <v>wrw00208</v>
          </cell>
          <cell r="K65">
            <v>0</v>
          </cell>
          <cell r="L65" t="str">
            <v>MJ</v>
          </cell>
          <cell r="M65">
            <v>9.8231000000000002</v>
          </cell>
          <cell r="N65">
            <v>17988</v>
          </cell>
          <cell r="O65">
            <v>8448023</v>
          </cell>
          <cell r="P65">
            <v>0</v>
          </cell>
          <cell r="Q65">
            <v>-124846</v>
          </cell>
          <cell r="R65">
            <v>8323177</v>
          </cell>
          <cell r="S65">
            <v>8300000</v>
          </cell>
          <cell r="T65">
            <v>8.3902000000000001</v>
          </cell>
          <cell r="U65">
            <v>8.8435000000000006</v>
          </cell>
          <cell r="V65">
            <v>9.1996000000000002</v>
          </cell>
          <cell r="W65">
            <v>8.5381999999999998</v>
          </cell>
          <cell r="X65">
            <v>782880</v>
          </cell>
          <cell r="Y65">
            <v>726594</v>
          </cell>
          <cell r="Z65">
            <v>775051</v>
          </cell>
          <cell r="AA65">
            <v>2</v>
          </cell>
          <cell r="AB65" t="str">
            <v>EUR</v>
          </cell>
          <cell r="AC65" t="str">
            <v>Euro</v>
          </cell>
          <cell r="AD65" t="str">
            <v>Poland</v>
          </cell>
          <cell r="AE65">
            <v>1.4999999999999999E-2</v>
          </cell>
          <cell r="AG65">
            <v>1.4999801157658909E-2</v>
          </cell>
          <cell r="AH65">
            <v>1.9884234109084076E-7</v>
          </cell>
        </row>
        <row r="66">
          <cell r="A66" t="str">
            <v>CHO00101</v>
          </cell>
          <cell r="B66" t="str">
            <v>Chorzów Dist.Ctr. #1</v>
          </cell>
          <cell r="C66" t="str">
            <v>Poland</v>
          </cell>
          <cell r="D66" t="str">
            <v>Chorzow DC1,Chorzow,Silesia</v>
          </cell>
          <cell r="E66">
            <v>0</v>
          </cell>
          <cell r="F66" t="str">
            <v>Industrial</v>
          </cell>
          <cell r="G66" t="str">
            <v>Warehouse</v>
          </cell>
          <cell r="H66">
            <v>100</v>
          </cell>
          <cell r="I66" t="str">
            <v>Freehold</v>
          </cell>
          <cell r="J66" t="str">
            <v>cho00101</v>
          </cell>
          <cell r="K66">
            <v>0</v>
          </cell>
          <cell r="L66" t="str">
            <v>MJ</v>
          </cell>
          <cell r="M66">
            <v>12.478300000000001</v>
          </cell>
          <cell r="N66">
            <v>24509</v>
          </cell>
          <cell r="O66">
            <v>10930594</v>
          </cell>
          <cell r="P66">
            <v>0</v>
          </cell>
          <cell r="Q66">
            <v>-161535</v>
          </cell>
          <cell r="R66">
            <v>10769059</v>
          </cell>
          <cell r="S66">
            <v>10800000</v>
          </cell>
          <cell r="T66">
            <v>8.6167999999999996</v>
          </cell>
          <cell r="U66">
            <v>9.0620000000000012</v>
          </cell>
          <cell r="V66">
            <v>0</v>
          </cell>
          <cell r="W66">
            <v>9.4556000000000004</v>
          </cell>
          <cell r="X66">
            <v>0</v>
          </cell>
          <cell r="Y66">
            <v>1046943</v>
          </cell>
          <cell r="Z66">
            <v>0</v>
          </cell>
          <cell r="AA66">
            <v>2</v>
          </cell>
          <cell r="AB66" t="str">
            <v>EUR</v>
          </cell>
          <cell r="AC66" t="str">
            <v>Euro</v>
          </cell>
          <cell r="AD66" t="str">
            <v>Poland</v>
          </cell>
          <cell r="AE66">
            <v>1.4999999999999999E-2</v>
          </cell>
          <cell r="AG66">
            <v>1.4999917820117802E-2</v>
          </cell>
          <cell r="AH66">
            <v>8.2179882197885856E-8</v>
          </cell>
        </row>
        <row r="67">
          <cell r="A67" t="str">
            <v>CHO00102</v>
          </cell>
          <cell r="B67" t="str">
            <v>Chorzow Dist.Ctr. #2</v>
          </cell>
          <cell r="C67" t="str">
            <v>Poland</v>
          </cell>
          <cell r="D67" t="str">
            <v>Chorzow DC2,Chorzow,Silesia</v>
          </cell>
          <cell r="E67">
            <v>0</v>
          </cell>
          <cell r="F67" t="str">
            <v>Industrial</v>
          </cell>
          <cell r="G67" t="str">
            <v>Warehouse</v>
          </cell>
          <cell r="H67">
            <v>100</v>
          </cell>
          <cell r="I67" t="str">
            <v>Freehold</v>
          </cell>
          <cell r="J67" t="str">
            <v>cho00102</v>
          </cell>
          <cell r="K67">
            <v>0</v>
          </cell>
          <cell r="L67" t="str">
            <v>MJ</v>
          </cell>
          <cell r="M67">
            <v>10.022400000000001</v>
          </cell>
          <cell r="N67">
            <v>23713</v>
          </cell>
          <cell r="O67">
            <v>10689961</v>
          </cell>
          <cell r="P67">
            <v>435804</v>
          </cell>
          <cell r="Q67">
            <v>-164419</v>
          </cell>
          <cell r="R67">
            <v>10961346</v>
          </cell>
          <cell r="S67">
            <v>11000000</v>
          </cell>
          <cell r="T67">
            <v>8.25</v>
          </cell>
          <cell r="U67">
            <v>8.6728000000000005</v>
          </cell>
          <cell r="V67">
            <v>0.55790000000000006</v>
          </cell>
          <cell r="W67">
            <v>8.345600000000001</v>
          </cell>
          <cell r="X67">
            <v>62916</v>
          </cell>
          <cell r="Y67">
            <v>941145</v>
          </cell>
          <cell r="Z67">
            <v>62287</v>
          </cell>
          <cell r="AA67">
            <v>4</v>
          </cell>
          <cell r="AB67" t="str">
            <v>EUR</v>
          </cell>
          <cell r="AC67" t="str">
            <v>Euro</v>
          </cell>
          <cell r="AD67" t="str">
            <v>Poland</v>
          </cell>
          <cell r="AE67">
            <v>1.4999999999999999E-2</v>
          </cell>
          <cell r="AG67">
            <v>1.4999891436690348E-2</v>
          </cell>
          <cell r="AH67">
            <v>1.0856330965106076E-7</v>
          </cell>
        </row>
        <row r="68">
          <cell r="A68" t="str">
            <v>CHO00103</v>
          </cell>
          <cell r="B68" t="str">
            <v>Chorzow Dist.Ctr. #3</v>
          </cell>
          <cell r="C68" t="str">
            <v>Poland</v>
          </cell>
          <cell r="D68" t="str">
            <v>Chorzow DC3,Chorzow,Silesia</v>
          </cell>
          <cell r="E68">
            <v>0</v>
          </cell>
          <cell r="F68" t="str">
            <v>Industrial</v>
          </cell>
          <cell r="G68" t="str">
            <v>Warehouse</v>
          </cell>
          <cell r="H68">
            <v>100</v>
          </cell>
          <cell r="I68" t="str">
            <v>Freehold</v>
          </cell>
          <cell r="J68" t="str">
            <v>cho00103</v>
          </cell>
          <cell r="K68">
            <v>0</v>
          </cell>
          <cell r="L68" t="str">
            <v>MJ</v>
          </cell>
          <cell r="M68">
            <v>10.3614</v>
          </cell>
          <cell r="N68">
            <v>36892</v>
          </cell>
          <cell r="O68">
            <v>17886633</v>
          </cell>
          <cell r="P68">
            <v>0</v>
          </cell>
          <cell r="Q68">
            <v>-264333</v>
          </cell>
          <cell r="R68">
            <v>17622300</v>
          </cell>
          <cell r="S68">
            <v>17600000</v>
          </cell>
          <cell r="T68">
            <v>8.5749999999999993</v>
          </cell>
          <cell r="U68">
            <v>9.0149000000000008</v>
          </cell>
          <cell r="V68">
            <v>2.8611</v>
          </cell>
          <cell r="W68">
            <v>9.4867000000000008</v>
          </cell>
          <cell r="X68">
            <v>516288</v>
          </cell>
          <cell r="Y68">
            <v>1711855</v>
          </cell>
          <cell r="Z68">
            <v>511125</v>
          </cell>
          <cell r="AA68">
            <v>5</v>
          </cell>
          <cell r="AB68" t="str">
            <v>EUR</v>
          </cell>
          <cell r="AC68" t="str">
            <v>Euro</v>
          </cell>
          <cell r="AD68" t="str">
            <v>Poland</v>
          </cell>
          <cell r="AE68">
            <v>1.4999999999999999E-2</v>
          </cell>
          <cell r="AG68">
            <v>1.4999914880577451E-2</v>
          </cell>
          <cell r="AH68">
            <v>8.5119422548601831E-8</v>
          </cell>
        </row>
        <row r="69">
          <cell r="A69" t="str">
            <v>CHO00104</v>
          </cell>
          <cell r="B69" t="str">
            <v>Chorzow II Dist.Ctr. #4</v>
          </cell>
          <cell r="C69" t="str">
            <v>Poland</v>
          </cell>
          <cell r="D69" t="str">
            <v>Chorzow DC4,Chorzow,Silesia</v>
          </cell>
          <cell r="E69">
            <v>0</v>
          </cell>
          <cell r="F69" t="str">
            <v>Industrial</v>
          </cell>
          <cell r="G69" t="str">
            <v>Warehouse</v>
          </cell>
          <cell r="H69">
            <v>100</v>
          </cell>
          <cell r="I69" t="str">
            <v>Freehold</v>
          </cell>
          <cell r="J69" t="str">
            <v>cho00104</v>
          </cell>
          <cell r="K69">
            <v>0</v>
          </cell>
          <cell r="L69" t="str">
            <v>MJ</v>
          </cell>
          <cell r="M69">
            <v>14.7034</v>
          </cell>
          <cell r="N69">
            <v>12500</v>
          </cell>
          <cell r="O69">
            <v>5758617</v>
          </cell>
          <cell r="P69">
            <v>0</v>
          </cell>
          <cell r="Q69">
            <v>-85102</v>
          </cell>
          <cell r="R69">
            <v>5673515</v>
          </cell>
          <cell r="S69">
            <v>5700000</v>
          </cell>
          <cell r="T69">
            <v>8.6999999999999993</v>
          </cell>
          <cell r="U69">
            <v>9.1903000000000006</v>
          </cell>
          <cell r="V69">
            <v>9.4525000000000006</v>
          </cell>
          <cell r="W69">
            <v>8.7584</v>
          </cell>
          <cell r="X69">
            <v>552360</v>
          </cell>
          <cell r="Y69">
            <v>511800</v>
          </cell>
          <cell r="Z69">
            <v>546836</v>
          </cell>
          <cell r="AA69">
            <v>1</v>
          </cell>
          <cell r="AB69" t="str">
            <v>EUR</v>
          </cell>
          <cell r="AC69" t="str">
            <v>Euro</v>
          </cell>
          <cell r="AD69" t="str">
            <v>Poland</v>
          </cell>
          <cell r="AE69">
            <v>1.4999999999999999E-2</v>
          </cell>
          <cell r="AG69">
            <v>1.4999872213257565E-2</v>
          </cell>
          <cell r="AH69">
            <v>1.2778674243416055E-7</v>
          </cell>
        </row>
        <row r="70">
          <cell r="A70" t="str">
            <v>CHO00105</v>
          </cell>
          <cell r="B70" t="str">
            <v>Chorzow II Dist.Ctr. #5</v>
          </cell>
          <cell r="C70" t="str">
            <v>Poland</v>
          </cell>
          <cell r="D70" t="str">
            <v>Chorzow DC5 (cho00105),Chorzow,Silesia</v>
          </cell>
          <cell r="E70">
            <v>0</v>
          </cell>
          <cell r="F70" t="str">
            <v>Industrial</v>
          </cell>
          <cell r="G70" t="str">
            <v>Warehouse</v>
          </cell>
          <cell r="H70">
            <v>100</v>
          </cell>
          <cell r="I70" t="str">
            <v>Freehold</v>
          </cell>
          <cell r="J70" t="str">
            <v>cho00105</v>
          </cell>
          <cell r="K70">
            <v>0</v>
          </cell>
          <cell r="L70" t="str">
            <v>MJ</v>
          </cell>
          <cell r="M70">
            <v>10.826600000000001</v>
          </cell>
          <cell r="N70">
            <v>18021</v>
          </cell>
          <cell r="O70">
            <v>9071501</v>
          </cell>
          <cell r="P70">
            <v>0</v>
          </cell>
          <cell r="Q70">
            <v>-134061</v>
          </cell>
          <cell r="R70">
            <v>8937440</v>
          </cell>
          <cell r="S70">
            <v>8900000</v>
          </cell>
          <cell r="T70">
            <v>8.5432000000000006</v>
          </cell>
          <cell r="U70">
            <v>9.0157000000000007</v>
          </cell>
          <cell r="V70">
            <v>4.8886000000000003</v>
          </cell>
          <cell r="W70">
            <v>8.6493000000000002</v>
          </cell>
          <cell r="X70">
            <v>450144</v>
          </cell>
          <cell r="Y70">
            <v>792695</v>
          </cell>
          <cell r="Z70">
            <v>441636</v>
          </cell>
          <cell r="AA70">
            <v>5</v>
          </cell>
          <cell r="AB70" t="str">
            <v>EUR</v>
          </cell>
          <cell r="AC70" t="str">
            <v>Euro</v>
          </cell>
          <cell r="AD70" t="str">
            <v>Poland</v>
          </cell>
          <cell r="AE70">
            <v>1.4999999999999999E-2</v>
          </cell>
          <cell r="AG70">
            <v>1.4999932866682181E-2</v>
          </cell>
          <cell r="AH70">
            <v>6.7133317818018901E-8</v>
          </cell>
        </row>
        <row r="71">
          <cell r="A71" t="str">
            <v>CHO00105a</v>
          </cell>
          <cell r="B71" t="str">
            <v>Chorzow II Dist.Ctr. #5</v>
          </cell>
          <cell r="C71" t="str">
            <v>Poland</v>
          </cell>
          <cell r="D71" t="str">
            <v>Chorzow DC5 (cho00105),Chorzow,Silesia</v>
          </cell>
          <cell r="E71">
            <v>0</v>
          </cell>
          <cell r="F71" t="str">
            <v>Industrial</v>
          </cell>
          <cell r="G71" t="str">
            <v>Warehouse</v>
          </cell>
          <cell r="H71">
            <v>100</v>
          </cell>
          <cell r="I71" t="str">
            <v>Freehold</v>
          </cell>
          <cell r="J71" t="str">
            <v>cho00105</v>
          </cell>
          <cell r="K71">
            <v>0</v>
          </cell>
          <cell r="L71" t="str">
            <v>MJ</v>
          </cell>
          <cell r="M71">
            <v>10.826600000000001</v>
          </cell>
          <cell r="N71">
            <v>0</v>
          </cell>
          <cell r="O71">
            <v>63837</v>
          </cell>
          <cell r="P71">
            <v>0</v>
          </cell>
          <cell r="Q71">
            <v>-942</v>
          </cell>
          <cell r="R71">
            <v>62895</v>
          </cell>
          <cell r="S71">
            <v>63000</v>
          </cell>
          <cell r="T71">
            <v>9</v>
          </cell>
          <cell r="U71">
            <v>15.6554</v>
          </cell>
          <cell r="V71">
            <v>52.754100000000001</v>
          </cell>
          <cell r="W71">
            <v>52.754100000000001</v>
          </cell>
          <cell r="X71">
            <v>33732</v>
          </cell>
          <cell r="Y71">
            <v>0</v>
          </cell>
          <cell r="Z71">
            <v>33732</v>
          </cell>
          <cell r="AA71">
            <v>1</v>
          </cell>
          <cell r="AB71" t="str">
            <v>EUR</v>
          </cell>
          <cell r="AC71" t="str">
            <v>Euro</v>
          </cell>
          <cell r="AD71" t="str">
            <v>Poland</v>
          </cell>
          <cell r="AE71">
            <v>1.4999999999999999E-2</v>
          </cell>
          <cell r="AG71">
            <v>1.4977343191032673E-2</v>
          </cell>
          <cell r="AH71">
            <v>2.2656808967326525E-5</v>
          </cell>
        </row>
        <row r="72">
          <cell r="A72" t="str">
            <v>CHO00106</v>
          </cell>
          <cell r="B72" t="str">
            <v>Chorzow II Dist.Ctr. #6</v>
          </cell>
          <cell r="C72" t="str">
            <v>Poland</v>
          </cell>
          <cell r="D72" t="str">
            <v>Chorzow DC6,Chorzow,Silesia</v>
          </cell>
          <cell r="E72">
            <v>0</v>
          </cell>
          <cell r="F72" t="str">
            <v>Industrial</v>
          </cell>
          <cell r="G72" t="str">
            <v>Warehouse</v>
          </cell>
          <cell r="H72">
            <v>100</v>
          </cell>
          <cell r="I72" t="str">
            <v>Freehold</v>
          </cell>
          <cell r="J72" t="str">
            <v>cho00106</v>
          </cell>
          <cell r="K72">
            <v>0</v>
          </cell>
          <cell r="L72" t="str">
            <v>MJ</v>
          </cell>
          <cell r="M72">
            <v>11.325900000000001</v>
          </cell>
          <cell r="N72">
            <v>10130</v>
          </cell>
          <cell r="O72">
            <v>5827471</v>
          </cell>
          <cell r="P72">
            <v>0</v>
          </cell>
          <cell r="Q72">
            <v>-86119</v>
          </cell>
          <cell r="R72">
            <v>5741352</v>
          </cell>
          <cell r="S72">
            <v>5700000</v>
          </cell>
          <cell r="T72">
            <v>8.7505000000000006</v>
          </cell>
          <cell r="U72">
            <v>9.2446000000000002</v>
          </cell>
          <cell r="V72">
            <v>10.083300000000001</v>
          </cell>
          <cell r="W72">
            <v>8.8974000000000011</v>
          </cell>
          <cell r="X72">
            <v>592944</v>
          </cell>
          <cell r="Y72">
            <v>523730</v>
          </cell>
          <cell r="Z72">
            <v>587602</v>
          </cell>
          <cell r="AA72">
            <v>4</v>
          </cell>
          <cell r="AB72" t="str">
            <v>EUR</v>
          </cell>
          <cell r="AC72" t="str">
            <v>Euro</v>
          </cell>
          <cell r="AD72" t="str">
            <v>Poland</v>
          </cell>
          <cell r="AE72">
            <v>1.4999999999999999E-2</v>
          </cell>
          <cell r="AG72">
            <v>1.4999777055996567E-2</v>
          </cell>
          <cell r="AH72">
            <v>2.2294400343209064E-7</v>
          </cell>
        </row>
        <row r="73">
          <cell r="A73" t="str">
            <v>CHO00107</v>
          </cell>
          <cell r="B73" t="str">
            <v>Chorzow II Dist.Ctr. #7</v>
          </cell>
          <cell r="C73" t="str">
            <v>Poland</v>
          </cell>
          <cell r="D73" t="str">
            <v>Chorzow DC7,Chorzow,Silesia</v>
          </cell>
          <cell r="E73">
            <v>0</v>
          </cell>
          <cell r="F73" t="str">
            <v>Industrial</v>
          </cell>
          <cell r="G73" t="str">
            <v>Warehouse</v>
          </cell>
          <cell r="H73">
            <v>100</v>
          </cell>
          <cell r="I73" t="str">
            <v>Freehold</v>
          </cell>
          <cell r="J73" t="str">
            <v>cho00107</v>
          </cell>
          <cell r="K73">
            <v>0</v>
          </cell>
          <cell r="L73" t="str">
            <v>MJ</v>
          </cell>
          <cell r="M73">
            <v>10.542200000000001</v>
          </cell>
          <cell r="N73">
            <v>19050</v>
          </cell>
          <cell r="O73">
            <v>9358337</v>
          </cell>
          <cell r="P73">
            <v>0</v>
          </cell>
          <cell r="Q73">
            <v>-138300</v>
          </cell>
          <cell r="R73">
            <v>9220037</v>
          </cell>
          <cell r="S73">
            <v>9200000</v>
          </cell>
          <cell r="T73">
            <v>8.6237000000000013</v>
          </cell>
          <cell r="U73">
            <v>9.0865000000000009</v>
          </cell>
          <cell r="V73">
            <v>4.3982999999999999</v>
          </cell>
          <cell r="W73">
            <v>9.1330000000000009</v>
          </cell>
          <cell r="X73">
            <v>415308</v>
          </cell>
          <cell r="Y73">
            <v>862874</v>
          </cell>
          <cell r="Z73">
            <v>411611</v>
          </cell>
          <cell r="AA73">
            <v>4</v>
          </cell>
          <cell r="AB73" t="str">
            <v>EUR</v>
          </cell>
          <cell r="AC73" t="str">
            <v>Euro</v>
          </cell>
          <cell r="AD73" t="str">
            <v>Poland</v>
          </cell>
          <cell r="AE73">
            <v>1.4999999999999999E-2</v>
          </cell>
          <cell r="AG73">
            <v>1.4999939805013797E-2</v>
          </cell>
          <cell r="AH73">
            <v>6.0194986202175005E-8</v>
          </cell>
        </row>
        <row r="74">
          <cell r="A74" t="str">
            <v>CHO00107a</v>
          </cell>
          <cell r="B74" t="str">
            <v>Chorzow II Dist.Ctr. #7</v>
          </cell>
          <cell r="C74" t="str">
            <v>Poland</v>
          </cell>
          <cell r="D74" t="str">
            <v>Chorzow DC7,Chorzow,Silesia</v>
          </cell>
          <cell r="E74">
            <v>0</v>
          </cell>
          <cell r="F74" t="str">
            <v>Industrial</v>
          </cell>
          <cell r="G74" t="str">
            <v>Warehouse</v>
          </cell>
          <cell r="H74">
            <v>100</v>
          </cell>
          <cell r="I74" t="str">
            <v>Freehold</v>
          </cell>
          <cell r="J74" t="str">
            <v>cho00107</v>
          </cell>
          <cell r="K74">
            <v>0</v>
          </cell>
          <cell r="L74" t="str">
            <v>MJ</v>
          </cell>
          <cell r="M74">
            <v>10.542200000000001</v>
          </cell>
          <cell r="N74">
            <v>0</v>
          </cell>
          <cell r="O74">
            <v>474418</v>
          </cell>
          <cell r="P74">
            <v>0</v>
          </cell>
          <cell r="Q74">
            <v>-7011</v>
          </cell>
          <cell r="R74">
            <v>467407</v>
          </cell>
          <cell r="S74">
            <v>465000</v>
          </cell>
          <cell r="T74">
            <v>8.75</v>
          </cell>
          <cell r="U74">
            <v>15.198300000000001</v>
          </cell>
          <cell r="V74">
            <v>52.652300000000004</v>
          </cell>
          <cell r="W74">
            <v>52.652300000000004</v>
          </cell>
          <cell r="X74">
            <v>249792</v>
          </cell>
          <cell r="Y74">
            <v>0</v>
          </cell>
          <cell r="Z74">
            <v>249792</v>
          </cell>
          <cell r="AA74">
            <v>1</v>
          </cell>
          <cell r="AB74" t="str">
            <v>EUR</v>
          </cell>
          <cell r="AC74" t="str">
            <v>Euro</v>
          </cell>
          <cell r="AD74" t="str">
            <v>Poland</v>
          </cell>
          <cell r="AE74">
            <v>1.4999999999999999E-2</v>
          </cell>
          <cell r="AG74">
            <v>1.4999775356381055E-2</v>
          </cell>
          <cell r="AH74">
            <v>2.2464361894465601E-7</v>
          </cell>
        </row>
        <row r="75">
          <cell r="A75" t="str">
            <v>gda00101</v>
          </cell>
          <cell r="B75" t="str">
            <v>Gdansk Dist.Ctr. #1</v>
          </cell>
          <cell r="C75" t="str">
            <v>Poland</v>
          </cell>
          <cell r="D75" t="str">
            <v>Gdansk DC1,18,Bysewska,Gdansk,Pomorze</v>
          </cell>
          <cell r="E75">
            <v>0</v>
          </cell>
          <cell r="F75" t="str">
            <v>Industrial</v>
          </cell>
          <cell r="G75" t="str">
            <v>Warehouse</v>
          </cell>
          <cell r="H75">
            <v>100</v>
          </cell>
          <cell r="I75" t="str">
            <v>Freehold</v>
          </cell>
          <cell r="J75" t="str">
            <v>gda00101</v>
          </cell>
          <cell r="K75">
            <v>0</v>
          </cell>
          <cell r="L75" t="str">
            <v>MJ</v>
          </cell>
          <cell r="M75">
            <v>10.4207</v>
          </cell>
          <cell r="N75">
            <v>18108.5</v>
          </cell>
          <cell r="O75">
            <v>9268225</v>
          </cell>
          <cell r="P75">
            <v>0</v>
          </cell>
          <cell r="Q75">
            <v>-136968</v>
          </cell>
          <cell r="R75">
            <v>9131257</v>
          </cell>
          <cell r="S75">
            <v>9100000</v>
          </cell>
          <cell r="T75">
            <v>8.5749999999999993</v>
          </cell>
          <cell r="U75">
            <v>9.0424000000000007</v>
          </cell>
          <cell r="V75">
            <v>9.1611000000000011</v>
          </cell>
          <cell r="W75">
            <v>8.875</v>
          </cell>
          <cell r="X75">
            <v>854760</v>
          </cell>
          <cell r="Y75">
            <v>828059</v>
          </cell>
          <cell r="Z75">
            <v>846212</v>
          </cell>
          <cell r="AA75">
            <v>8</v>
          </cell>
          <cell r="AB75" t="str">
            <v>EUR</v>
          </cell>
          <cell r="AC75" t="str">
            <v>Euro</v>
          </cell>
          <cell r="AD75" t="str">
            <v>Poland</v>
          </cell>
          <cell r="AE75">
            <v>1.4999999999999999E-2</v>
          </cell>
          <cell r="AG75">
            <v>1.4999906365574861E-2</v>
          </cell>
          <cell r="AH75">
            <v>9.3634425138780508E-8</v>
          </cell>
        </row>
        <row r="76">
          <cell r="A76" t="str">
            <v>gda00102</v>
          </cell>
          <cell r="B76" t="str">
            <v>Gdansk Dist.Ctr. #2</v>
          </cell>
          <cell r="C76" t="str">
            <v>Poland</v>
          </cell>
          <cell r="D76" t="str">
            <v>Gdansk DC2,18,Bysewska,Gdansk,Pomorze</v>
          </cell>
          <cell r="E76">
            <v>0</v>
          </cell>
          <cell r="F76" t="str">
            <v>Industrial</v>
          </cell>
          <cell r="G76" t="str">
            <v>Warehouse</v>
          </cell>
          <cell r="H76">
            <v>100</v>
          </cell>
          <cell r="I76" t="str">
            <v>Freehold</v>
          </cell>
          <cell r="J76" t="str">
            <v>gda00102</v>
          </cell>
          <cell r="K76">
            <v>0</v>
          </cell>
          <cell r="L76" t="str">
            <v>MJ</v>
          </cell>
          <cell r="M76">
            <v>10.627000000000001</v>
          </cell>
          <cell r="N76">
            <v>18076.2</v>
          </cell>
          <cell r="O76">
            <v>9022672</v>
          </cell>
          <cell r="P76">
            <v>-21674</v>
          </cell>
          <cell r="Q76">
            <v>-133018</v>
          </cell>
          <cell r="R76">
            <v>8867980</v>
          </cell>
          <cell r="S76">
            <v>8900000</v>
          </cell>
          <cell r="T76">
            <v>8.7040000000000006</v>
          </cell>
          <cell r="U76">
            <v>9.1850000000000005</v>
          </cell>
          <cell r="V76">
            <v>6.7801</v>
          </cell>
          <cell r="W76">
            <v>8.9632000000000005</v>
          </cell>
          <cell r="X76">
            <v>623904</v>
          </cell>
          <cell r="Y76">
            <v>823099</v>
          </cell>
          <cell r="Z76">
            <v>612444</v>
          </cell>
          <cell r="AA76">
            <v>4</v>
          </cell>
          <cell r="AB76" t="str">
            <v>EUR</v>
          </cell>
          <cell r="AC76" t="str">
            <v>Euro</v>
          </cell>
          <cell r="AD76" t="str">
            <v>Poland</v>
          </cell>
          <cell r="AE76">
            <v>1.4999999999999999E-2</v>
          </cell>
          <cell r="AG76">
            <v>1.4999808299071491E-2</v>
          </cell>
          <cell r="AH76">
            <v>1.9170092850802345E-7</v>
          </cell>
        </row>
        <row r="77">
          <cell r="A77" t="str">
            <v>GDA00102a</v>
          </cell>
          <cell r="B77" t="str">
            <v>Gdansk Dist.Ctr. #2</v>
          </cell>
          <cell r="C77" t="str">
            <v>Poland</v>
          </cell>
          <cell r="D77" t="str">
            <v>Gdansk DC2,18,Bysewska,Gdansk,Pomorze</v>
          </cell>
          <cell r="E77">
            <v>0</v>
          </cell>
          <cell r="F77" t="str">
            <v>Industrial</v>
          </cell>
          <cell r="G77" t="str">
            <v>Warehouse</v>
          </cell>
          <cell r="H77">
            <v>100</v>
          </cell>
          <cell r="I77" t="str">
            <v>Freehold</v>
          </cell>
          <cell r="J77" t="str">
            <v>gda00102</v>
          </cell>
          <cell r="K77">
            <v>0</v>
          </cell>
          <cell r="L77" t="str">
            <v>MJ</v>
          </cell>
          <cell r="M77">
            <v>10.627000000000001</v>
          </cell>
          <cell r="N77">
            <v>0</v>
          </cell>
          <cell r="O77">
            <v>40449</v>
          </cell>
          <cell r="P77">
            <v>0</v>
          </cell>
          <cell r="Q77">
            <v>-597</v>
          </cell>
          <cell r="R77">
            <v>39852</v>
          </cell>
          <cell r="S77">
            <v>40000</v>
          </cell>
          <cell r="T77">
            <v>9</v>
          </cell>
          <cell r="U77">
            <v>18.4955</v>
          </cell>
          <cell r="V77">
            <v>69.734300000000005</v>
          </cell>
          <cell r="W77">
            <v>32.218800000000002</v>
          </cell>
          <cell r="X77">
            <v>28596</v>
          </cell>
          <cell r="Y77">
            <v>0</v>
          </cell>
          <cell r="Z77">
            <v>28310</v>
          </cell>
          <cell r="AA77">
            <v>2</v>
          </cell>
          <cell r="AB77" t="str">
            <v>EUR</v>
          </cell>
          <cell r="AC77" t="str">
            <v>Euro</v>
          </cell>
          <cell r="AD77" t="str">
            <v>Poland</v>
          </cell>
          <cell r="AE77">
            <v>1.4999999999999999E-2</v>
          </cell>
          <cell r="AG77">
            <v>1.4980427582053599E-2</v>
          </cell>
          <cell r="AH77">
            <v>1.9572417946400397E-5</v>
          </cell>
        </row>
        <row r="78">
          <cell r="A78" t="str">
            <v>GDA00103</v>
          </cell>
          <cell r="B78" t="str">
            <v>Gdansk Dist.Ctr. #3</v>
          </cell>
          <cell r="C78" t="str">
            <v>Poland</v>
          </cell>
          <cell r="D78" t="str">
            <v>Gdansk DC3,18,Bysewska,Gdansk,Pomorze</v>
          </cell>
          <cell r="E78">
            <v>0</v>
          </cell>
          <cell r="F78" t="str">
            <v>Industrial</v>
          </cell>
          <cell r="G78" t="str">
            <v>Warehouse</v>
          </cell>
          <cell r="H78">
            <v>100</v>
          </cell>
          <cell r="I78" t="str">
            <v>Freehold</v>
          </cell>
          <cell r="J78" t="str">
            <v>gda00103</v>
          </cell>
          <cell r="K78">
            <v>0</v>
          </cell>
          <cell r="L78" t="str">
            <v>MJ</v>
          </cell>
          <cell r="M78">
            <v>10.9748</v>
          </cell>
          <cell r="N78">
            <v>17421.400000000001</v>
          </cell>
          <cell r="O78">
            <v>7993031</v>
          </cell>
          <cell r="P78">
            <v>0</v>
          </cell>
          <cell r="Q78">
            <v>-118123</v>
          </cell>
          <cell r="R78">
            <v>7874908</v>
          </cell>
          <cell r="S78">
            <v>7900000</v>
          </cell>
          <cell r="T78">
            <v>8.7040000000000006</v>
          </cell>
          <cell r="U78">
            <v>9.1916000000000011</v>
          </cell>
          <cell r="V78">
            <v>9.6952999999999996</v>
          </cell>
          <cell r="W78">
            <v>8.8231999999999999</v>
          </cell>
          <cell r="X78">
            <v>785232</v>
          </cell>
          <cell r="Y78">
            <v>714605</v>
          </cell>
          <cell r="Z78">
            <v>777380</v>
          </cell>
          <cell r="AA78">
            <v>5</v>
          </cell>
          <cell r="AB78" t="str">
            <v>EUR</v>
          </cell>
          <cell r="AC78" t="str">
            <v>Euro</v>
          </cell>
          <cell r="AD78" t="str">
            <v>Poland</v>
          </cell>
          <cell r="AE78">
            <v>1.4999999999999999E-2</v>
          </cell>
          <cell r="AG78">
            <v>1.499992126892149E-2</v>
          </cell>
          <cell r="AH78">
            <v>7.8731078509072794E-8</v>
          </cell>
        </row>
        <row r="79">
          <cell r="A79" t="str">
            <v>GDA00104</v>
          </cell>
          <cell r="B79" t="str">
            <v>Gdansk Dist.Ctr. #4</v>
          </cell>
          <cell r="C79" t="str">
            <v>Poland</v>
          </cell>
          <cell r="D79" t="str">
            <v>Gdansk DC4,18,Bysewska,Gdansk,Pomorze</v>
          </cell>
          <cell r="E79">
            <v>0</v>
          </cell>
          <cell r="F79" t="str">
            <v>Industrial</v>
          </cell>
          <cell r="G79" t="str">
            <v>Warehouse</v>
          </cell>
          <cell r="H79">
            <v>100</v>
          </cell>
          <cell r="I79" t="str">
            <v>Freehold</v>
          </cell>
          <cell r="J79" t="str">
            <v>gda00104</v>
          </cell>
          <cell r="K79">
            <v>0</v>
          </cell>
          <cell r="L79" t="str">
            <v>MJ</v>
          </cell>
          <cell r="M79">
            <v>11.008100000000001</v>
          </cell>
          <cell r="N79">
            <v>17527.8</v>
          </cell>
          <cell r="O79">
            <v>7768683</v>
          </cell>
          <cell r="P79">
            <v>0</v>
          </cell>
          <cell r="Q79">
            <v>-114807</v>
          </cell>
          <cell r="R79">
            <v>7653876</v>
          </cell>
          <cell r="S79">
            <v>7700000</v>
          </cell>
          <cell r="T79">
            <v>8.85</v>
          </cell>
          <cell r="U79">
            <v>9.3435000000000006</v>
          </cell>
          <cell r="V79">
            <v>9.972900000000001</v>
          </cell>
          <cell r="W79">
            <v>9.1334999999999997</v>
          </cell>
          <cell r="X79">
            <v>787236</v>
          </cell>
          <cell r="Y79">
            <v>720977</v>
          </cell>
          <cell r="Z79">
            <v>779364</v>
          </cell>
          <cell r="AA79">
            <v>4</v>
          </cell>
          <cell r="AB79" t="str">
            <v>EUR</v>
          </cell>
          <cell r="AC79" t="str">
            <v>Euro</v>
          </cell>
          <cell r="AD79" t="str">
            <v>Poland</v>
          </cell>
          <cell r="AE79">
            <v>1.4999999999999999E-2</v>
          </cell>
          <cell r="AG79">
            <v>1.4999851055857188E-2</v>
          </cell>
          <cell r="AH79">
            <v>1.4894414281096946E-7</v>
          </cell>
        </row>
        <row r="80">
          <cell r="A80" t="str">
            <v>GDA00105</v>
          </cell>
          <cell r="B80" t="str">
            <v>Gdansk Dist.Ctr. #5</v>
          </cell>
          <cell r="C80" t="str">
            <v>Poland</v>
          </cell>
          <cell r="D80" t="str">
            <v>Gdansk DC5,18,Bysewska,Gdansk,Pomorze</v>
          </cell>
          <cell r="E80">
            <v>0</v>
          </cell>
          <cell r="F80" t="str">
            <v>Industrial</v>
          </cell>
          <cell r="G80" t="str">
            <v>Warehouse</v>
          </cell>
          <cell r="H80">
            <v>100</v>
          </cell>
          <cell r="I80" t="str">
            <v>Freehold</v>
          </cell>
          <cell r="J80" t="str">
            <v>gda00105</v>
          </cell>
          <cell r="K80">
            <v>0</v>
          </cell>
          <cell r="L80" t="str">
            <v>MJ</v>
          </cell>
          <cell r="M80">
            <v>10.4694</v>
          </cell>
          <cell r="N80">
            <v>19701</v>
          </cell>
          <cell r="O80">
            <v>9631268</v>
          </cell>
          <cell r="P80">
            <v>0</v>
          </cell>
          <cell r="Q80">
            <v>-142333</v>
          </cell>
          <cell r="R80">
            <v>9488935</v>
          </cell>
          <cell r="S80">
            <v>9500000</v>
          </cell>
          <cell r="T80">
            <v>8.5705000000000009</v>
          </cell>
          <cell r="U80">
            <v>9.0386000000000006</v>
          </cell>
          <cell r="V80">
            <v>8.1483000000000008</v>
          </cell>
          <cell r="W80">
            <v>8.8176000000000005</v>
          </cell>
          <cell r="X80">
            <v>793620</v>
          </cell>
          <cell r="Y80">
            <v>858815</v>
          </cell>
          <cell r="Z80">
            <v>785684</v>
          </cell>
          <cell r="AA80">
            <v>4</v>
          </cell>
          <cell r="AB80" t="str">
            <v>EUR</v>
          </cell>
          <cell r="AC80" t="str">
            <v>Euro</v>
          </cell>
          <cell r="AD80" t="str">
            <v>Poland</v>
          </cell>
          <cell r="AE80">
            <v>1.4999999999999999E-2</v>
          </cell>
          <cell r="AG80">
            <v>1.4999891979447641E-2</v>
          </cell>
          <cell r="AH80">
            <v>1.0802055235882568E-7</v>
          </cell>
        </row>
        <row r="81">
          <cell r="A81" t="str">
            <v>wrw00603</v>
          </cell>
          <cell r="B81" t="str">
            <v>Poznan II Dist.Ctr. #3</v>
          </cell>
          <cell r="C81" t="str">
            <v>Poland</v>
          </cell>
          <cell r="D81" t="str">
            <v>Poznan II DC3,Sady, Gmina Tarnowo Podgorne,Wielkopolska</v>
          </cell>
          <cell r="E81">
            <v>0</v>
          </cell>
          <cell r="F81" t="str">
            <v>Industrial</v>
          </cell>
          <cell r="G81" t="str">
            <v>Warehouse</v>
          </cell>
          <cell r="H81">
            <v>100</v>
          </cell>
          <cell r="I81" t="str">
            <v>Freehold</v>
          </cell>
          <cell r="J81" t="str">
            <v>wrw00603</v>
          </cell>
          <cell r="K81">
            <v>0</v>
          </cell>
          <cell r="L81" t="str">
            <v>MJ</v>
          </cell>
          <cell r="M81">
            <v>10.872400000000001</v>
          </cell>
          <cell r="N81">
            <v>15150</v>
          </cell>
          <cell r="O81">
            <v>7685453</v>
          </cell>
          <cell r="P81">
            <v>-22062</v>
          </cell>
          <cell r="Q81">
            <v>-113251</v>
          </cell>
          <cell r="R81">
            <v>7550140</v>
          </cell>
          <cell r="S81">
            <v>7600000</v>
          </cell>
          <cell r="T81">
            <v>8.8792000000000009</v>
          </cell>
          <cell r="U81">
            <v>9.3838000000000008</v>
          </cell>
          <cell r="V81">
            <v>7.3273000000000001</v>
          </cell>
          <cell r="W81">
            <v>9.0481999999999996</v>
          </cell>
          <cell r="X81">
            <v>575808</v>
          </cell>
          <cell r="Y81">
            <v>709888</v>
          </cell>
          <cell r="Z81">
            <v>565172</v>
          </cell>
          <cell r="AA81">
            <v>5</v>
          </cell>
          <cell r="AB81" t="str">
            <v>EUR</v>
          </cell>
          <cell r="AC81" t="str">
            <v>Euro</v>
          </cell>
          <cell r="AD81" t="str">
            <v>Poland</v>
          </cell>
          <cell r="AE81">
            <v>1.4999999999999999E-2</v>
          </cell>
          <cell r="AG81">
            <v>1.4999854307337348E-2</v>
          </cell>
          <cell r="AH81">
            <v>1.4569266265120062E-7</v>
          </cell>
        </row>
        <row r="82">
          <cell r="A82" t="str">
            <v>wrw00604</v>
          </cell>
          <cell r="B82" t="str">
            <v>Poznan II Dist.Ctr. #4</v>
          </cell>
          <cell r="C82" t="str">
            <v>Poland</v>
          </cell>
          <cell r="D82" t="str">
            <v>Poznan II DC4,Sady, Gmina Tarnowo Podgorne,Wielkopolska</v>
          </cell>
          <cell r="E82">
            <v>0</v>
          </cell>
          <cell r="F82" t="str">
            <v>Industrial</v>
          </cell>
          <cell r="G82" t="str">
            <v>Warehouse</v>
          </cell>
          <cell r="H82">
            <v>100</v>
          </cell>
          <cell r="I82" t="str">
            <v>Freehold</v>
          </cell>
          <cell r="J82" t="str">
            <v>wrw00604</v>
          </cell>
          <cell r="K82">
            <v>0</v>
          </cell>
          <cell r="L82" t="str">
            <v>MJ</v>
          </cell>
          <cell r="M82">
            <v>-2.9939</v>
          </cell>
          <cell r="N82">
            <v>18332.5</v>
          </cell>
          <cell r="O82">
            <v>8508452</v>
          </cell>
          <cell r="P82">
            <v>-5247</v>
          </cell>
          <cell r="Q82">
            <v>-125662</v>
          </cell>
          <cell r="R82">
            <v>8377543</v>
          </cell>
          <cell r="S82">
            <v>8400000</v>
          </cell>
          <cell r="T82">
            <v>8.8673999999999999</v>
          </cell>
          <cell r="U82">
            <v>9.3663000000000007</v>
          </cell>
          <cell r="V82">
            <v>8.9904000000000011</v>
          </cell>
          <cell r="W82">
            <v>9.1192000000000011</v>
          </cell>
          <cell r="X82">
            <v>775452</v>
          </cell>
          <cell r="Y82">
            <v>786546</v>
          </cell>
          <cell r="Z82">
            <v>766490</v>
          </cell>
          <cell r="AA82">
            <v>5</v>
          </cell>
          <cell r="AB82" t="str">
            <v>EUR</v>
          </cell>
          <cell r="AC82" t="str">
            <v>Euro</v>
          </cell>
          <cell r="AD82" t="str">
            <v>Poland</v>
          </cell>
          <cell r="AE82">
            <v>1.4999999999999999E-2</v>
          </cell>
          <cell r="AG82">
            <v>1.4999863325082307E-2</v>
          </cell>
          <cell r="AH82">
            <v>1.366749176924531E-7</v>
          </cell>
        </row>
        <row r="83">
          <cell r="A83" t="str">
            <v>wrw00605</v>
          </cell>
          <cell r="B83" t="str">
            <v>Poznan II Dist.Ctr. #5</v>
          </cell>
          <cell r="C83" t="str">
            <v>Poland</v>
          </cell>
          <cell r="D83" t="str">
            <v>Poznan II DC5,Sady, Gmina Tarnowo Podgorne,Wielkopolska</v>
          </cell>
          <cell r="E83">
            <v>0</v>
          </cell>
          <cell r="F83" t="str">
            <v>Industrial</v>
          </cell>
          <cell r="G83" t="str">
            <v>Warehouse</v>
          </cell>
          <cell r="H83">
            <v>100</v>
          </cell>
          <cell r="I83" t="str">
            <v>Freehold</v>
          </cell>
          <cell r="J83" t="str">
            <v>wrw00605</v>
          </cell>
          <cell r="K83">
            <v>0</v>
          </cell>
          <cell r="L83" t="str">
            <v>MJ</v>
          </cell>
          <cell r="M83">
            <v>0.52100000000000002</v>
          </cell>
          <cell r="N83">
            <v>17961</v>
          </cell>
          <cell r="O83">
            <v>7805461</v>
          </cell>
          <cell r="P83">
            <v>0</v>
          </cell>
          <cell r="Q83">
            <v>-115351</v>
          </cell>
          <cell r="R83">
            <v>7690110</v>
          </cell>
          <cell r="S83">
            <v>7700000</v>
          </cell>
          <cell r="T83">
            <v>8.8022000000000009</v>
          </cell>
          <cell r="U83">
            <v>9.2873999999999999</v>
          </cell>
          <cell r="V83">
            <v>5.0509000000000004</v>
          </cell>
          <cell r="W83">
            <v>9.1794000000000011</v>
          </cell>
          <cell r="X83">
            <v>398736</v>
          </cell>
          <cell r="Y83">
            <v>724650</v>
          </cell>
          <cell r="Z83">
            <v>394749</v>
          </cell>
          <cell r="AA83">
            <v>3</v>
          </cell>
          <cell r="AB83" t="str">
            <v>EUR</v>
          </cell>
          <cell r="AC83" t="str">
            <v>Euro</v>
          </cell>
          <cell r="AD83" t="str">
            <v>Poland</v>
          </cell>
          <cell r="AE83">
            <v>1.4999999999999999E-2</v>
          </cell>
          <cell r="AG83">
            <v>1.4999915475851451E-2</v>
          </cell>
          <cell r="AH83">
            <v>8.4524148548370537E-8</v>
          </cell>
        </row>
        <row r="84">
          <cell r="A84" t="str">
            <v>wrw00607</v>
          </cell>
          <cell r="B84" t="str">
            <v>Poznan II Dist.Ctr. #7</v>
          </cell>
          <cell r="C84" t="str">
            <v>Poland</v>
          </cell>
          <cell r="D84" t="str">
            <v>Poznan II DC7,Sady, Gmina Tarnowo Podgorne,Wielkopolska</v>
          </cell>
          <cell r="E84">
            <v>0</v>
          </cell>
          <cell r="F84" t="str">
            <v>Industrial</v>
          </cell>
          <cell r="G84" t="str">
            <v>Warehouse</v>
          </cell>
          <cell r="H84">
            <v>100</v>
          </cell>
          <cell r="I84" t="str">
            <v>Freehold</v>
          </cell>
          <cell r="J84" t="str">
            <v>wrw00607</v>
          </cell>
          <cell r="K84">
            <v>0</v>
          </cell>
          <cell r="L84" t="str">
            <v>MJ</v>
          </cell>
          <cell r="M84">
            <v>10.312700000000001</v>
          </cell>
          <cell r="N84">
            <v>18962</v>
          </cell>
          <cell r="O84">
            <v>9037716</v>
          </cell>
          <cell r="P84">
            <v>0</v>
          </cell>
          <cell r="Q84">
            <v>-133561</v>
          </cell>
          <cell r="R84">
            <v>8904155</v>
          </cell>
          <cell r="S84">
            <v>8900000</v>
          </cell>
          <cell r="T84">
            <v>8.6470000000000002</v>
          </cell>
          <cell r="U84">
            <v>9.1295999999999999</v>
          </cell>
          <cell r="V84">
            <v>9.2687000000000008</v>
          </cell>
          <cell r="W84">
            <v>8.7995000000000001</v>
          </cell>
          <cell r="X84">
            <v>845748</v>
          </cell>
          <cell r="Y84">
            <v>802934</v>
          </cell>
          <cell r="Z84">
            <v>837291</v>
          </cell>
          <cell r="AA84">
            <v>2</v>
          </cell>
          <cell r="AB84" t="str">
            <v>EUR</v>
          </cell>
          <cell r="AC84" t="str">
            <v>Euro</v>
          </cell>
          <cell r="AD84" t="str">
            <v>Poland</v>
          </cell>
          <cell r="AE84">
            <v>1.4999999999999999E-2</v>
          </cell>
          <cell r="AG84">
            <v>1.4999851193066608E-2</v>
          </cell>
          <cell r="AH84">
            <v>1.4880693339179574E-7</v>
          </cell>
        </row>
        <row r="85">
          <cell r="A85" t="str">
            <v>wrw00304</v>
          </cell>
          <cell r="B85" t="str">
            <v>Teresin Dist.Ctr. #4</v>
          </cell>
          <cell r="C85" t="str">
            <v>Poland</v>
          </cell>
          <cell r="D85" t="str">
            <v>Teresin DC4,Teresin Gaj,Mazowsze</v>
          </cell>
          <cell r="E85">
            <v>0</v>
          </cell>
          <cell r="F85" t="str">
            <v>Industrial</v>
          </cell>
          <cell r="G85" t="str">
            <v>Warehouse</v>
          </cell>
          <cell r="H85">
            <v>100</v>
          </cell>
          <cell r="I85" t="str">
            <v>Freehold</v>
          </cell>
          <cell r="J85" t="str">
            <v>wrw00304</v>
          </cell>
          <cell r="K85">
            <v>0</v>
          </cell>
          <cell r="L85" t="str">
            <v>MJ</v>
          </cell>
          <cell r="M85">
            <v>-4.6284000000000001</v>
          </cell>
          <cell r="N85">
            <v>24791</v>
          </cell>
          <cell r="O85">
            <v>10051756</v>
          </cell>
          <cell r="P85">
            <v>0</v>
          </cell>
          <cell r="Q85">
            <v>-148548</v>
          </cell>
          <cell r="R85">
            <v>9903208</v>
          </cell>
          <cell r="S85">
            <v>9900000</v>
          </cell>
          <cell r="T85">
            <v>8.7942999999999998</v>
          </cell>
          <cell r="U85">
            <v>9.2866999999999997</v>
          </cell>
          <cell r="V85">
            <v>9.3051000000000013</v>
          </cell>
          <cell r="W85">
            <v>9.059800000000001</v>
          </cell>
          <cell r="X85">
            <v>944472</v>
          </cell>
          <cell r="Y85">
            <v>919573</v>
          </cell>
          <cell r="Z85">
            <v>935027</v>
          </cell>
          <cell r="AA85">
            <v>4</v>
          </cell>
          <cell r="AB85" t="str">
            <v>EUR</v>
          </cell>
          <cell r="AC85" t="str">
            <v>Euro</v>
          </cell>
          <cell r="AD85" t="str">
            <v>Poland</v>
          </cell>
          <cell r="AE85">
            <v>1.4999999999999999E-2</v>
          </cell>
          <cell r="AG85">
            <v>1.499998788271437E-2</v>
          </cell>
          <cell r="AH85">
            <v>1.2117285629748009E-8</v>
          </cell>
        </row>
        <row r="86">
          <cell r="A86" t="str">
            <v>WRW00304a</v>
          </cell>
          <cell r="B86" t="str">
            <v>Teresin Dist.Ctr. #4</v>
          </cell>
          <cell r="C86" t="str">
            <v>Poland</v>
          </cell>
          <cell r="D86" t="str">
            <v>Teresin DC4,Teresin Gaj,Mazowsze</v>
          </cell>
          <cell r="E86">
            <v>0</v>
          </cell>
          <cell r="F86" t="str">
            <v>Industrial</v>
          </cell>
          <cell r="G86" t="str">
            <v>Warehouse</v>
          </cell>
          <cell r="H86">
            <v>100</v>
          </cell>
          <cell r="I86" t="str">
            <v>Freehold</v>
          </cell>
          <cell r="J86" t="str">
            <v>wrw00304</v>
          </cell>
          <cell r="K86">
            <v>0</v>
          </cell>
          <cell r="L86" t="str">
            <v>MJ</v>
          </cell>
          <cell r="M86">
            <v>-4.6284000000000001</v>
          </cell>
          <cell r="N86">
            <v>1</v>
          </cell>
          <cell r="O86">
            <v>98265</v>
          </cell>
          <cell r="P86">
            <v>0</v>
          </cell>
          <cell r="Q86">
            <v>-1452</v>
          </cell>
          <cell r="R86">
            <v>96813</v>
          </cell>
          <cell r="S86">
            <v>97000</v>
          </cell>
          <cell r="T86">
            <v>9</v>
          </cell>
          <cell r="U86">
            <v>17.339700000000001</v>
          </cell>
          <cell r="V86">
            <v>63.073100000000004</v>
          </cell>
          <cell r="W86">
            <v>63.073100000000004</v>
          </cell>
          <cell r="X86">
            <v>62724</v>
          </cell>
          <cell r="Y86">
            <v>0</v>
          </cell>
          <cell r="Z86">
            <v>62097</v>
          </cell>
          <cell r="AA86">
            <v>1</v>
          </cell>
          <cell r="AB86" t="str">
            <v>EUR</v>
          </cell>
          <cell r="AC86" t="str">
            <v>Euro</v>
          </cell>
          <cell r="AD86" t="str">
            <v>Poland</v>
          </cell>
          <cell r="AE86">
            <v>1.4999999999999999E-2</v>
          </cell>
          <cell r="AG86">
            <v>1.4997985807691116E-2</v>
          </cell>
          <cell r="AH86">
            <v>2.0141923088839303E-6</v>
          </cell>
        </row>
        <row r="87">
          <cell r="A87" t="str">
            <v>wrw00306</v>
          </cell>
          <cell r="B87" t="str">
            <v>Teresin Dist.Ctr. #6</v>
          </cell>
          <cell r="C87" t="str">
            <v>Poland</v>
          </cell>
          <cell r="D87" t="str">
            <v>Teresin DC6,Tersin Gaj,Mazowsze</v>
          </cell>
          <cell r="E87" t="str">
            <v>Other</v>
          </cell>
          <cell r="F87" t="str">
            <v>Industrial</v>
          </cell>
          <cell r="G87" t="str">
            <v>Warehouse</v>
          </cell>
          <cell r="H87">
            <v>100</v>
          </cell>
          <cell r="I87" t="str">
            <v>Freehold</v>
          </cell>
          <cell r="J87" t="str">
            <v>wrw00206</v>
          </cell>
          <cell r="K87">
            <v>0</v>
          </cell>
          <cell r="L87" t="str">
            <v>MJ</v>
          </cell>
          <cell r="M87">
            <v>10.987400000000001</v>
          </cell>
          <cell r="N87">
            <v>28803</v>
          </cell>
          <cell r="O87">
            <v>10236083</v>
          </cell>
          <cell r="P87">
            <v>-69262</v>
          </cell>
          <cell r="Q87">
            <v>-150247</v>
          </cell>
          <cell r="R87">
            <v>10016573</v>
          </cell>
          <cell r="S87">
            <v>10000000</v>
          </cell>
          <cell r="T87">
            <v>8.8322000000000003</v>
          </cell>
          <cell r="U87">
            <v>9.2999000000000009</v>
          </cell>
          <cell r="V87">
            <v>-0.18920000000000001</v>
          </cell>
          <cell r="W87">
            <v>9.7123000000000008</v>
          </cell>
          <cell r="X87">
            <v>0</v>
          </cell>
          <cell r="Y87">
            <v>1015182</v>
          </cell>
          <cell r="Z87">
            <v>-19203</v>
          </cell>
          <cell r="AA87">
            <v>2</v>
          </cell>
          <cell r="AB87" t="str">
            <v>EUR</v>
          </cell>
          <cell r="AC87" t="str">
            <v>Euro</v>
          </cell>
          <cell r="AD87" t="str">
            <v>Poland</v>
          </cell>
          <cell r="AE87">
            <v>1.4999999999999999E-2</v>
          </cell>
          <cell r="AG87">
            <v>1.4999840763901985E-2</v>
          </cell>
          <cell r="AH87">
            <v>1.5923609801397898E-7</v>
          </cell>
        </row>
        <row r="88">
          <cell r="A88" t="str">
            <v>WRW00411</v>
          </cell>
          <cell r="B88" t="str">
            <v>Warsaw III Dist.Ctr.#1</v>
          </cell>
          <cell r="C88" t="str">
            <v>Poland</v>
          </cell>
          <cell r="D88" t="str">
            <v>Warsaw III DC1,Warsaw,Mazowsze</v>
          </cell>
          <cell r="E88">
            <v>0</v>
          </cell>
          <cell r="F88" t="str">
            <v>Industrial</v>
          </cell>
          <cell r="G88" t="str">
            <v>Warehouse</v>
          </cell>
          <cell r="H88">
            <v>100</v>
          </cell>
          <cell r="I88" t="str">
            <v>Freehold</v>
          </cell>
          <cell r="J88" t="str">
            <v>wrw00411</v>
          </cell>
          <cell r="K88">
            <v>0</v>
          </cell>
          <cell r="L88" t="str">
            <v>MJ</v>
          </cell>
          <cell r="M88">
            <v>10.7011</v>
          </cell>
          <cell r="N88">
            <v>24139</v>
          </cell>
          <cell r="O88">
            <v>16315814</v>
          </cell>
          <cell r="P88">
            <v>0</v>
          </cell>
          <cell r="Q88">
            <v>-241119</v>
          </cell>
          <cell r="R88">
            <v>16074695</v>
          </cell>
          <cell r="S88">
            <v>16100000</v>
          </cell>
          <cell r="T88">
            <v>8.6996000000000002</v>
          </cell>
          <cell r="U88">
            <v>9.1821000000000002</v>
          </cell>
          <cell r="V88">
            <v>8.7386999999999997</v>
          </cell>
          <cell r="W88">
            <v>8.9245000000000001</v>
          </cell>
          <cell r="X88">
            <v>1442424</v>
          </cell>
          <cell r="Y88">
            <v>1473102</v>
          </cell>
          <cell r="Z88">
            <v>1428000</v>
          </cell>
          <cell r="AA88">
            <v>1</v>
          </cell>
          <cell r="AB88" t="str">
            <v>EUR</v>
          </cell>
          <cell r="AC88" t="str">
            <v>Euro</v>
          </cell>
          <cell r="AD88" t="str">
            <v>Poland</v>
          </cell>
          <cell r="AE88">
            <v>1.4999999999999999E-2</v>
          </cell>
          <cell r="AG88">
            <v>1.4999911351350679E-2</v>
          </cell>
          <cell r="AH88">
            <v>8.8648649320538508E-8</v>
          </cell>
        </row>
        <row r="89">
          <cell r="A89" t="str">
            <v>WRW00411a</v>
          </cell>
          <cell r="B89" t="str">
            <v>Warsaw III Dist.Ctr.#1</v>
          </cell>
          <cell r="C89" t="str">
            <v>Poland</v>
          </cell>
          <cell r="S89">
            <v>1350000</v>
          </cell>
          <cell r="AD89" t="str">
            <v>Poland</v>
          </cell>
          <cell r="AE89">
            <v>1.4999999999999999E-2</v>
          </cell>
          <cell r="AG89" t="e">
            <v>#DIV/0!</v>
          </cell>
          <cell r="AH89" t="e">
            <v>#DIV/0!</v>
          </cell>
        </row>
        <row r="90">
          <cell r="A90" t="str">
            <v>wro00101</v>
          </cell>
          <cell r="B90" t="str">
            <v>Wroclaw Dist.Ctr. #1</v>
          </cell>
          <cell r="C90" t="str">
            <v>Poland</v>
          </cell>
          <cell r="D90" t="str">
            <v>Wroclaw DC1,Wroclaw,Lower Silesia</v>
          </cell>
          <cell r="E90">
            <v>0</v>
          </cell>
          <cell r="F90" t="str">
            <v>Industrial</v>
          </cell>
          <cell r="G90" t="str">
            <v>Warehouse</v>
          </cell>
          <cell r="H90">
            <v>100</v>
          </cell>
          <cell r="I90" t="str">
            <v>Freehold</v>
          </cell>
          <cell r="J90" t="str">
            <v>wro00101</v>
          </cell>
          <cell r="K90">
            <v>0</v>
          </cell>
          <cell r="L90" t="str">
            <v>MJ</v>
          </cell>
          <cell r="M90">
            <v>10.673200000000001</v>
          </cell>
          <cell r="N90">
            <v>18764</v>
          </cell>
          <cell r="O90">
            <v>9615506</v>
          </cell>
          <cell r="P90">
            <v>0</v>
          </cell>
          <cell r="Q90">
            <v>-142101</v>
          </cell>
          <cell r="R90">
            <v>9473405</v>
          </cell>
          <cell r="S90">
            <v>9500000</v>
          </cell>
          <cell r="T90">
            <v>8.7812000000000001</v>
          </cell>
          <cell r="U90">
            <v>9.2713000000000001</v>
          </cell>
          <cell r="V90">
            <v>8.9145000000000003</v>
          </cell>
          <cell r="W90">
            <v>9.0349000000000004</v>
          </cell>
          <cell r="X90">
            <v>868344</v>
          </cell>
          <cell r="Y90">
            <v>879955</v>
          </cell>
          <cell r="Z90">
            <v>859544</v>
          </cell>
          <cell r="AA90">
            <v>8</v>
          </cell>
          <cell r="AB90" t="str">
            <v>EUR</v>
          </cell>
          <cell r="AC90" t="str">
            <v>Euro</v>
          </cell>
          <cell r="AD90" t="str">
            <v>Poland</v>
          </cell>
          <cell r="AE90">
            <v>1.4999999999999999E-2</v>
          </cell>
          <cell r="AG90">
            <v>1.4999992083100004E-2</v>
          </cell>
          <cell r="AH90">
            <v>7.9168999949502661E-9</v>
          </cell>
        </row>
        <row r="91">
          <cell r="A91" t="str">
            <v>wro00103</v>
          </cell>
          <cell r="B91" t="str">
            <v>Wroclaw Dist.Ctr. #3</v>
          </cell>
          <cell r="C91" t="str">
            <v>Poland</v>
          </cell>
          <cell r="D91" t="str">
            <v>Wroclaw DC3,Wroclaw,Lower Silesia</v>
          </cell>
          <cell r="E91">
            <v>0</v>
          </cell>
          <cell r="F91" t="str">
            <v>Industrial</v>
          </cell>
          <cell r="G91" t="str">
            <v>Warehouse</v>
          </cell>
          <cell r="H91">
            <v>100</v>
          </cell>
          <cell r="I91" t="str">
            <v>Freehold</v>
          </cell>
          <cell r="J91" t="str">
            <v>wro00103</v>
          </cell>
          <cell r="K91">
            <v>0</v>
          </cell>
          <cell r="L91" t="str">
            <v>MJ</v>
          </cell>
          <cell r="M91">
            <v>10.666700000000001</v>
          </cell>
          <cell r="N91">
            <v>17747</v>
          </cell>
          <cell r="O91">
            <v>8143798</v>
          </cell>
          <cell r="P91">
            <v>-8411</v>
          </cell>
          <cell r="Q91">
            <v>-120226</v>
          </cell>
          <cell r="R91">
            <v>8015161</v>
          </cell>
          <cell r="S91">
            <v>8000000</v>
          </cell>
          <cell r="T91">
            <v>8.7774000000000001</v>
          </cell>
          <cell r="U91">
            <v>9.2632000000000012</v>
          </cell>
          <cell r="V91">
            <v>5.4574999999999996</v>
          </cell>
          <cell r="W91">
            <v>9.1257999999999999</v>
          </cell>
          <cell r="X91">
            <v>456480</v>
          </cell>
          <cell r="Y91">
            <v>748520</v>
          </cell>
          <cell r="Z91">
            <v>443158</v>
          </cell>
          <cell r="AA91">
            <v>3</v>
          </cell>
          <cell r="AB91" t="str">
            <v>EUR</v>
          </cell>
          <cell r="AC91" t="str">
            <v>Euro</v>
          </cell>
          <cell r="AD91" t="str">
            <v>Poland</v>
          </cell>
          <cell r="AE91">
            <v>1.4999999999999999E-2</v>
          </cell>
          <cell r="AG91">
            <v>1.499982345956619E-2</v>
          </cell>
          <cell r="AH91">
            <v>1.7654043380985196E-7</v>
          </cell>
        </row>
        <row r="92">
          <cell r="A92" t="str">
            <v>WRO00104</v>
          </cell>
          <cell r="B92" t="str">
            <v>Wroclaw Dist.Ctr. #4</v>
          </cell>
          <cell r="C92" t="str">
            <v>Poland</v>
          </cell>
          <cell r="D92" t="str">
            <v>Wroclaw DC4,Wroclaw,Lower Silesia</v>
          </cell>
          <cell r="E92" t="str">
            <v>South</v>
          </cell>
          <cell r="F92" t="str">
            <v>Industrial</v>
          </cell>
          <cell r="G92" t="str">
            <v>Warehouse</v>
          </cell>
          <cell r="H92">
            <v>100</v>
          </cell>
          <cell r="I92" t="str">
            <v>Freehold</v>
          </cell>
          <cell r="J92" t="str">
            <v>wro00104</v>
          </cell>
          <cell r="K92">
            <v>0</v>
          </cell>
          <cell r="L92" t="str">
            <v>MJ</v>
          </cell>
          <cell r="M92">
            <v>10.5678</v>
          </cell>
          <cell r="N92">
            <v>25787</v>
          </cell>
          <cell r="O92">
            <v>12371660</v>
          </cell>
          <cell r="P92">
            <v>0</v>
          </cell>
          <cell r="Q92">
            <v>-182832</v>
          </cell>
          <cell r="R92">
            <v>12188828</v>
          </cell>
          <cell r="S92">
            <v>12200000</v>
          </cell>
          <cell r="T92">
            <v>8.7007000000000012</v>
          </cell>
          <cell r="U92">
            <v>9.1765000000000008</v>
          </cell>
          <cell r="V92">
            <v>9.5464000000000002</v>
          </cell>
          <cell r="W92">
            <v>9.0654000000000003</v>
          </cell>
          <cell r="X92">
            <v>1193448</v>
          </cell>
          <cell r="Y92">
            <v>1133887</v>
          </cell>
          <cell r="Z92">
            <v>1182109</v>
          </cell>
          <cell r="AA92">
            <v>6</v>
          </cell>
          <cell r="AB92" t="str">
            <v>EUR</v>
          </cell>
          <cell r="AC92" t="str">
            <v>Euro</v>
          </cell>
          <cell r="AD92" t="str">
            <v>Poland</v>
          </cell>
          <cell r="AE92">
            <v>1.4999999999999999E-2</v>
          </cell>
          <cell r="AG92">
            <v>1.49999655422162E-2</v>
          </cell>
          <cell r="AH92">
            <v>3.4457783799901609E-8</v>
          </cell>
        </row>
        <row r="93">
          <cell r="A93" t="str">
            <v>WRO00105</v>
          </cell>
          <cell r="B93" t="str">
            <v>Wroclaw Dist.Ctr. #5</v>
          </cell>
          <cell r="C93" t="str">
            <v>Poland</v>
          </cell>
          <cell r="D93" t="str">
            <v>Wroclaw DC5,Wroclaw,Lower Silesia</v>
          </cell>
          <cell r="E93" t="str">
            <v>South</v>
          </cell>
          <cell r="F93" t="str">
            <v>Industrial</v>
          </cell>
          <cell r="G93" t="str">
            <v>Warehouse</v>
          </cell>
          <cell r="H93">
            <v>100</v>
          </cell>
          <cell r="I93" t="str">
            <v>Freehold</v>
          </cell>
          <cell r="J93" t="str">
            <v>wro00105</v>
          </cell>
          <cell r="K93">
            <v>0</v>
          </cell>
          <cell r="L93" t="str">
            <v>MJ</v>
          </cell>
          <cell r="M93">
            <v>10.545</v>
          </cell>
          <cell r="N93">
            <v>30640</v>
          </cell>
          <cell r="O93">
            <v>15542339</v>
          </cell>
          <cell r="P93">
            <v>0</v>
          </cell>
          <cell r="Q93">
            <v>-229689</v>
          </cell>
          <cell r="R93">
            <v>15312650</v>
          </cell>
          <cell r="S93">
            <v>15300000</v>
          </cell>
          <cell r="T93">
            <v>8.6227999999999998</v>
          </cell>
          <cell r="U93">
            <v>9.0953999999999997</v>
          </cell>
          <cell r="V93">
            <v>9.2529000000000003</v>
          </cell>
          <cell r="W93">
            <v>8.9029000000000007</v>
          </cell>
          <cell r="X93">
            <v>1450908</v>
          </cell>
          <cell r="Y93">
            <v>1396560</v>
          </cell>
          <cell r="Z93">
            <v>1436942</v>
          </cell>
          <cell r="AA93">
            <v>4</v>
          </cell>
          <cell r="AB93" t="str">
            <v>EUR</v>
          </cell>
          <cell r="AC93" t="str">
            <v>Euro</v>
          </cell>
          <cell r="AD93" t="str">
            <v>Poland</v>
          </cell>
          <cell r="AE93">
            <v>1.4999999999999999E-2</v>
          </cell>
          <cell r="AG93">
            <v>1.4999951020887959E-2</v>
          </cell>
          <cell r="AH93">
            <v>4.897911204046479E-8</v>
          </cell>
        </row>
        <row r="94">
          <cell r="A94" t="str">
            <v>wro00106</v>
          </cell>
          <cell r="B94" t="str">
            <v>Wroclaw Dist.Ctr. #6</v>
          </cell>
          <cell r="C94" t="str">
            <v>Poland</v>
          </cell>
          <cell r="D94" t="str">
            <v>Wroclaw DC6,Wroclaw,Lower Silesia</v>
          </cell>
          <cell r="E94">
            <v>0</v>
          </cell>
          <cell r="F94" t="str">
            <v>Industrial</v>
          </cell>
          <cell r="G94" t="str">
            <v>Warehouse</v>
          </cell>
          <cell r="H94">
            <v>100</v>
          </cell>
          <cell r="I94" t="str">
            <v>Freehold</v>
          </cell>
          <cell r="J94" t="str">
            <v>wro00106</v>
          </cell>
          <cell r="K94">
            <v>0</v>
          </cell>
          <cell r="L94" t="str">
            <v>MJ</v>
          </cell>
          <cell r="M94">
            <v>10.0328</v>
          </cell>
          <cell r="N94">
            <v>18608</v>
          </cell>
          <cell r="O94">
            <v>8770572</v>
          </cell>
          <cell r="P94">
            <v>0</v>
          </cell>
          <cell r="Q94">
            <v>-129613</v>
          </cell>
          <cell r="R94">
            <v>8640959</v>
          </cell>
          <cell r="S94">
            <v>8600000</v>
          </cell>
          <cell r="T94">
            <v>8.75</v>
          </cell>
          <cell r="U94">
            <v>9.2434000000000012</v>
          </cell>
          <cell r="V94">
            <v>9.2406000000000006</v>
          </cell>
          <cell r="W94">
            <v>8.926400000000001</v>
          </cell>
          <cell r="X94">
            <v>814536</v>
          </cell>
          <cell r="Y94">
            <v>787109</v>
          </cell>
          <cell r="Z94">
            <v>806665</v>
          </cell>
          <cell r="AA94">
            <v>2</v>
          </cell>
          <cell r="AB94" t="str">
            <v>EUR</v>
          </cell>
          <cell r="AC94" t="str">
            <v>Euro</v>
          </cell>
          <cell r="AD94" t="str">
            <v>Poland</v>
          </cell>
          <cell r="AE94">
            <v>1.4999999999999999E-2</v>
          </cell>
          <cell r="AG94">
            <v>1.4999839716864759E-2</v>
          </cell>
          <cell r="AH94">
            <v>1.6028313523999693E-7</v>
          </cell>
        </row>
        <row r="95">
          <cell r="A95" t="str">
            <v>wro00107</v>
          </cell>
          <cell r="B95" t="str">
            <v>Wroclaw Dist.Ctr. #7</v>
          </cell>
          <cell r="C95" t="str">
            <v>Poland</v>
          </cell>
          <cell r="D95" t="str">
            <v>Wroclaw DC7,Wroclaw,Lower-Silesia</v>
          </cell>
          <cell r="E95">
            <v>0</v>
          </cell>
          <cell r="F95" t="str">
            <v>Industrial</v>
          </cell>
          <cell r="G95" t="str">
            <v>Warehouse</v>
          </cell>
          <cell r="H95">
            <v>100</v>
          </cell>
          <cell r="I95" t="str">
            <v>Freehold</v>
          </cell>
          <cell r="J95" t="str">
            <v>wro00107</v>
          </cell>
          <cell r="K95">
            <v>0</v>
          </cell>
          <cell r="L95" t="str">
            <v>MJ</v>
          </cell>
          <cell r="M95">
            <v>10.852499999999999</v>
          </cell>
          <cell r="N95">
            <v>18413</v>
          </cell>
          <cell r="O95">
            <v>8730335</v>
          </cell>
          <cell r="P95">
            <v>-31551</v>
          </cell>
          <cell r="Q95">
            <v>-128553</v>
          </cell>
          <cell r="R95">
            <v>8570231</v>
          </cell>
          <cell r="S95">
            <v>8600000</v>
          </cell>
          <cell r="T95">
            <v>8.9054000000000002</v>
          </cell>
          <cell r="U95">
            <v>9.3991000000000007</v>
          </cell>
          <cell r="V95">
            <v>4.2769000000000004</v>
          </cell>
          <cell r="W95">
            <v>9.3890000000000011</v>
          </cell>
          <cell r="X95">
            <v>388944</v>
          </cell>
          <cell r="Y95">
            <v>835155</v>
          </cell>
          <cell r="Z95">
            <v>373309</v>
          </cell>
          <cell r="AA95">
            <v>6</v>
          </cell>
          <cell r="AB95" t="str">
            <v>EUR</v>
          </cell>
          <cell r="AC95" t="str">
            <v>Euro</v>
          </cell>
          <cell r="AD95" t="str">
            <v>Poland</v>
          </cell>
          <cell r="AE95">
            <v>1.4999999999999999E-2</v>
          </cell>
          <cell r="AG95">
            <v>1.4999945742419312E-2</v>
          </cell>
          <cell r="AH95">
            <v>5.4257580687014362E-8</v>
          </cell>
        </row>
        <row r="96">
          <cell r="A96" t="str">
            <v>WRO00107a</v>
          </cell>
          <cell r="B96" t="str">
            <v>Wroclaw Dist.Ctr. #7</v>
          </cell>
          <cell r="C96" t="str">
            <v>Poland</v>
          </cell>
          <cell r="D96" t="str">
            <v>Wroclaw DC7,Wroclaw,Lower-Silesia</v>
          </cell>
          <cell r="E96">
            <v>0</v>
          </cell>
          <cell r="F96" t="str">
            <v>Industrial</v>
          </cell>
          <cell r="G96" t="str">
            <v>Warehouse</v>
          </cell>
          <cell r="H96">
            <v>100</v>
          </cell>
          <cell r="I96" t="str">
            <v>Freehold</v>
          </cell>
          <cell r="J96" t="str">
            <v>wro00107</v>
          </cell>
          <cell r="K96">
            <v>0</v>
          </cell>
          <cell r="L96" t="str">
            <v>MJ</v>
          </cell>
          <cell r="M96">
            <v>10.852499999999999</v>
          </cell>
          <cell r="N96">
            <v>0</v>
          </cell>
          <cell r="O96">
            <v>106993</v>
          </cell>
          <cell r="P96">
            <v>0</v>
          </cell>
          <cell r="Q96">
            <v>-1581</v>
          </cell>
          <cell r="R96">
            <v>105412</v>
          </cell>
          <cell r="S96">
            <v>105000</v>
          </cell>
          <cell r="T96">
            <v>9</v>
          </cell>
          <cell r="U96">
            <v>19.3675</v>
          </cell>
          <cell r="V96">
            <v>75.930999999999997</v>
          </cell>
          <cell r="W96">
            <v>73.330100000000002</v>
          </cell>
          <cell r="X96">
            <v>80928</v>
          </cell>
          <cell r="Y96">
            <v>0</v>
          </cell>
          <cell r="Z96">
            <v>80928</v>
          </cell>
          <cell r="AA96">
            <v>2</v>
          </cell>
          <cell r="AB96" t="str">
            <v>EUR</v>
          </cell>
          <cell r="AC96" t="str">
            <v>Euro</v>
          </cell>
          <cell r="AD96" t="str">
            <v>Poland</v>
          </cell>
          <cell r="AE96">
            <v>1.4999999999999999E-2</v>
          </cell>
          <cell r="AG96">
            <v>1.499829241452586E-2</v>
          </cell>
          <cell r="AH96">
            <v>1.7075854741397528E-6</v>
          </cell>
        </row>
        <row r="97">
          <cell r="A97" t="str">
            <v>wro00201</v>
          </cell>
          <cell r="B97" t="str">
            <v>Wroclaw II Dist.Ctr. #1</v>
          </cell>
          <cell r="C97" t="str">
            <v>Poland</v>
          </cell>
          <cell r="D97" t="str">
            <v>Copy of "Wroclaw II DC1",Kepinska,Wroclaw,Lower-Silesia</v>
          </cell>
          <cell r="E97">
            <v>0</v>
          </cell>
          <cell r="F97" t="str">
            <v>Industrial</v>
          </cell>
          <cell r="G97" t="str">
            <v>Warehouse</v>
          </cell>
          <cell r="H97">
            <v>100</v>
          </cell>
          <cell r="I97" t="str">
            <v>Freehold</v>
          </cell>
          <cell r="J97" t="str">
            <v>wro00201</v>
          </cell>
          <cell r="K97">
            <v>0</v>
          </cell>
          <cell r="L97" t="str">
            <v>MJ</v>
          </cell>
          <cell r="M97">
            <v>10.322800000000001</v>
          </cell>
          <cell r="N97">
            <v>24540</v>
          </cell>
          <cell r="O97">
            <v>11688531</v>
          </cell>
          <cell r="P97">
            <v>0</v>
          </cell>
          <cell r="Q97">
            <v>-172735</v>
          </cell>
          <cell r="R97">
            <v>11515796</v>
          </cell>
          <cell r="S97">
            <v>11500000</v>
          </cell>
          <cell r="T97">
            <v>8.35</v>
          </cell>
          <cell r="U97">
            <v>8.8055000000000003</v>
          </cell>
          <cell r="V97">
            <v>8.898200000000001</v>
          </cell>
          <cell r="W97">
            <v>8.4031000000000002</v>
          </cell>
          <cell r="X97">
            <v>1050576</v>
          </cell>
          <cell r="Y97">
            <v>992126</v>
          </cell>
          <cell r="Z97">
            <v>1040070</v>
          </cell>
          <cell r="AA97">
            <v>1</v>
          </cell>
          <cell r="AB97" t="str">
            <v>EUR</v>
          </cell>
          <cell r="AC97" t="str">
            <v>Euro</v>
          </cell>
          <cell r="AD97" t="str">
            <v>Poland</v>
          </cell>
          <cell r="AE97">
            <v>1.4999999999999999E-2</v>
          </cell>
          <cell r="AG97">
            <v>1.4999831535744468E-2</v>
          </cell>
          <cell r="AH97">
            <v>1.6846425553163069E-7</v>
          </cell>
        </row>
        <row r="98">
          <cell r="A98" t="str">
            <v>wro00202</v>
          </cell>
          <cell r="B98" t="str">
            <v>Wroclaw II Dist.Ctr. #2</v>
          </cell>
          <cell r="C98" t="str">
            <v>Poland</v>
          </cell>
          <cell r="D98" t="str">
            <v>Copy of "Wroclaw II DC2",Kepinska,Wroclaw,Lower Silesia</v>
          </cell>
          <cell r="E98">
            <v>0</v>
          </cell>
          <cell r="F98" t="str">
            <v>Industrial</v>
          </cell>
          <cell r="G98" t="str">
            <v>Warehouse</v>
          </cell>
          <cell r="H98">
            <v>100</v>
          </cell>
          <cell r="I98" t="str">
            <v>Freehold</v>
          </cell>
          <cell r="J98" t="str">
            <v>wro00202</v>
          </cell>
          <cell r="K98">
            <v>0</v>
          </cell>
          <cell r="L98" t="str">
            <v>MJ</v>
          </cell>
          <cell r="M98">
            <v>12.725300000000001</v>
          </cell>
          <cell r="N98">
            <v>21637</v>
          </cell>
          <cell r="O98">
            <v>9137165</v>
          </cell>
          <cell r="P98">
            <v>0</v>
          </cell>
          <cell r="Q98">
            <v>-135031</v>
          </cell>
          <cell r="R98">
            <v>9002134</v>
          </cell>
          <cell r="S98">
            <v>9000000</v>
          </cell>
          <cell r="T98">
            <v>8.35</v>
          </cell>
          <cell r="U98">
            <v>8.773200000000001</v>
          </cell>
          <cell r="V98">
            <v>7.6691000000000003</v>
          </cell>
          <cell r="W98">
            <v>9.2858000000000001</v>
          </cell>
          <cell r="X98">
            <v>758160</v>
          </cell>
          <cell r="Y98">
            <v>856825</v>
          </cell>
          <cell r="Z98">
            <v>700578</v>
          </cell>
          <cell r="AA98">
            <v>1</v>
          </cell>
          <cell r="AB98" t="str">
            <v>EUR</v>
          </cell>
          <cell r="AC98" t="str">
            <v>Euro</v>
          </cell>
          <cell r="AD98" t="str">
            <v>Poland</v>
          </cell>
          <cell r="AE98">
            <v>1.4999999999999999E-2</v>
          </cell>
          <cell r="AG98">
            <v>1.4999887804380605E-2</v>
          </cell>
          <cell r="AH98">
            <v>1.1219561939397604E-7</v>
          </cell>
        </row>
        <row r="99">
          <cell r="A99" t="str">
            <v>SLO00201</v>
          </cell>
          <cell r="B99" t="str">
            <v>Nove Mesto Dist.Ctr. #1 &amp; #2</v>
          </cell>
          <cell r="C99" t="str">
            <v>Slovakia</v>
          </cell>
          <cell r="D99" t="str">
            <v>Nove Mesto DC1 units 1&amp;2,Nove Mesto nad Vahom,Slovakia</v>
          </cell>
          <cell r="E99">
            <v>0</v>
          </cell>
          <cell r="F99" t="str">
            <v>distribution warehouse</v>
          </cell>
          <cell r="G99" t="str">
            <v>Warehouse</v>
          </cell>
          <cell r="H99">
            <v>100</v>
          </cell>
          <cell r="I99" t="str">
            <v>Freehold</v>
          </cell>
          <cell r="J99" t="str">
            <v>slo00201</v>
          </cell>
          <cell r="K99">
            <v>0</v>
          </cell>
          <cell r="L99">
            <v>0</v>
          </cell>
          <cell r="M99">
            <v>11</v>
          </cell>
          <cell r="N99">
            <v>25065</v>
          </cell>
          <cell r="O99">
            <v>12300265</v>
          </cell>
          <cell r="P99">
            <v>0</v>
          </cell>
          <cell r="Q99">
            <v>-181776</v>
          </cell>
          <cell r="R99">
            <v>12118489</v>
          </cell>
          <cell r="S99">
            <v>12100000</v>
          </cell>
          <cell r="T99">
            <v>8.5479000000000003</v>
          </cell>
          <cell r="U99">
            <v>8.9999000000000002</v>
          </cell>
          <cell r="V99">
            <v>8.9135000000000009</v>
          </cell>
          <cell r="W99">
            <v>9.2792000000000012</v>
          </cell>
          <cell r="X99">
            <v>1106250</v>
          </cell>
          <cell r="Y99">
            <v>1151160</v>
          </cell>
          <cell r="Z99">
            <v>1094738</v>
          </cell>
          <cell r="AA99">
            <v>2</v>
          </cell>
          <cell r="AB99" t="str">
            <v>EUR</v>
          </cell>
          <cell r="AC99" t="str">
            <v>Euro</v>
          </cell>
          <cell r="AD99" t="str">
            <v>Slovakia</v>
          </cell>
          <cell r="AE99">
            <v>1.4999999999999999E-2</v>
          </cell>
          <cell r="AG99">
            <v>1.4999889837751225E-2</v>
          </cell>
          <cell r="AH99">
            <v>1.1016224877452574E-7</v>
          </cell>
        </row>
        <row r="100">
          <cell r="A100" t="str">
            <v>SLO00201c</v>
          </cell>
          <cell r="B100" t="str">
            <v>Nove Mesto Dist.Ctr. #1 &amp; #2</v>
          </cell>
          <cell r="C100" t="str">
            <v>Slovakia</v>
          </cell>
          <cell r="S100">
            <v>118000</v>
          </cell>
          <cell r="AD100" t="str">
            <v>Slovakia</v>
          </cell>
          <cell r="AE100">
            <v>1.4999999999999999E-2</v>
          </cell>
          <cell r="AG100" t="e">
            <v>#DIV/0!</v>
          </cell>
          <cell r="AH100" t="e">
            <v>#DIV/0!</v>
          </cell>
        </row>
        <row r="101">
          <cell r="A101" t="str">
            <v>sk000500</v>
          </cell>
          <cell r="B101" t="str">
            <v>Nove Mesto Dist.Ctr. #5</v>
          </cell>
          <cell r="C101" t="str">
            <v>Slovakia</v>
          </cell>
          <cell r="D101" t="str">
            <v>Nove Mesto DC5 (sk000500),Nove Mesto nad Vahom,Slovakia</v>
          </cell>
          <cell r="E101">
            <v>0</v>
          </cell>
          <cell r="F101" t="str">
            <v>distribution warehouse</v>
          </cell>
          <cell r="G101" t="str">
            <v>Warehouse</v>
          </cell>
          <cell r="H101">
            <v>100</v>
          </cell>
          <cell r="I101" t="str">
            <v>Freehold</v>
          </cell>
          <cell r="J101">
            <v>0</v>
          </cell>
          <cell r="K101">
            <v>0</v>
          </cell>
          <cell r="L101">
            <v>0</v>
          </cell>
          <cell r="M101">
            <v>11</v>
          </cell>
          <cell r="N101">
            <v>11127</v>
          </cell>
          <cell r="O101">
            <v>5199742</v>
          </cell>
          <cell r="P101">
            <v>0</v>
          </cell>
          <cell r="Q101">
            <v>-76842</v>
          </cell>
          <cell r="R101">
            <v>5122900</v>
          </cell>
          <cell r="S101">
            <v>5100000</v>
          </cell>
          <cell r="T101">
            <v>8.9885999999999999</v>
          </cell>
          <cell r="U101">
            <v>9.4947999999999997</v>
          </cell>
          <cell r="V101">
            <v>8.8769000000000009</v>
          </cell>
          <cell r="W101">
            <v>9.4936000000000007</v>
          </cell>
          <cell r="X101">
            <v>464509</v>
          </cell>
          <cell r="Y101">
            <v>496431</v>
          </cell>
          <cell r="Z101">
            <v>459545</v>
          </cell>
          <cell r="AA101">
            <v>2</v>
          </cell>
          <cell r="AB101" t="str">
            <v>EUR</v>
          </cell>
          <cell r="AC101" t="str">
            <v>Euro</v>
          </cell>
          <cell r="AD101" t="str">
            <v>Slovakia</v>
          </cell>
          <cell r="AE101">
            <v>1.4999999999999999E-2</v>
          </cell>
          <cell r="AG101">
            <v>1.4999707197095395E-2</v>
          </cell>
          <cell r="AH101">
            <v>2.9280290460460823E-7</v>
          </cell>
        </row>
        <row r="102">
          <cell r="A102" t="str">
            <v>TAR00101</v>
          </cell>
          <cell r="B102" t="str">
            <v>Tarancon Dist.Ctr. #1</v>
          </cell>
          <cell r="C102" t="str">
            <v>Spain</v>
          </cell>
          <cell r="D102" t="str">
            <v>Tarancón DC1- DHL,Tarancón,Spain</v>
          </cell>
          <cell r="E102">
            <v>0</v>
          </cell>
          <cell r="F102">
            <v>0</v>
          </cell>
          <cell r="G102">
            <v>0</v>
          </cell>
          <cell r="H102">
            <v>100</v>
          </cell>
          <cell r="I102" t="str">
            <v>Freehold</v>
          </cell>
          <cell r="J102">
            <v>0</v>
          </cell>
          <cell r="K102">
            <v>0</v>
          </cell>
          <cell r="L102">
            <v>0</v>
          </cell>
          <cell r="M102">
            <v>-3.8939000000000004</v>
          </cell>
          <cell r="N102">
            <v>424895</v>
          </cell>
          <cell r="O102">
            <v>19839839</v>
          </cell>
          <cell r="P102">
            <v>0</v>
          </cell>
          <cell r="Q102">
            <v>-559139</v>
          </cell>
          <cell r="R102">
            <v>19280699</v>
          </cell>
          <cell r="S102">
            <v>19280000</v>
          </cell>
          <cell r="T102">
            <v>7.8503000000000007</v>
          </cell>
          <cell r="U102">
            <v>8.2888999999999999</v>
          </cell>
          <cell r="V102">
            <v>10.8262</v>
          </cell>
          <cell r="W102">
            <v>7.1359000000000004</v>
          </cell>
          <cell r="X102">
            <v>2162129</v>
          </cell>
          <cell r="Y102">
            <v>1430000</v>
          </cell>
          <cell r="Z102">
            <v>2147829</v>
          </cell>
          <cell r="AA102">
            <v>2</v>
          </cell>
          <cell r="AB102" t="str">
            <v>EUR</v>
          </cell>
          <cell r="AC102" t="str">
            <v>Euro</v>
          </cell>
          <cell r="AD102" t="str">
            <v>Spain</v>
          </cell>
          <cell r="AE102">
            <v>2.9000000000000001E-2</v>
          </cell>
          <cell r="AG102">
            <v>2.899993407915346E-2</v>
          </cell>
          <cell r="AH102">
            <v>6.5920846541861478E-8</v>
          </cell>
        </row>
        <row r="103">
          <cell r="A103" t="str">
            <v>zar00101</v>
          </cell>
          <cell r="B103" t="str">
            <v>Zaragoza Dist.Ctr. #1</v>
          </cell>
          <cell r="C103" t="str">
            <v>Spain</v>
          </cell>
          <cell r="D103" t="str">
            <v>Zaragoza DC1 - ARC,Zaragoza,Spain</v>
          </cell>
          <cell r="E103">
            <v>0</v>
          </cell>
          <cell r="F103">
            <v>0</v>
          </cell>
          <cell r="G103">
            <v>0</v>
          </cell>
          <cell r="H103">
            <v>100</v>
          </cell>
          <cell r="I103" t="str">
            <v>Freehold</v>
          </cell>
          <cell r="J103">
            <v>0</v>
          </cell>
          <cell r="K103">
            <v>0</v>
          </cell>
          <cell r="L103">
            <v>0</v>
          </cell>
          <cell r="M103">
            <v>8.6649999999999991</v>
          </cell>
          <cell r="N103">
            <v>47967</v>
          </cell>
          <cell r="O103">
            <v>20129343</v>
          </cell>
          <cell r="P103">
            <v>0</v>
          </cell>
          <cell r="Q103">
            <v>-567299</v>
          </cell>
          <cell r="R103">
            <v>19562044</v>
          </cell>
          <cell r="S103">
            <v>19560000</v>
          </cell>
          <cell r="T103">
            <v>7.9008000000000003</v>
          </cell>
          <cell r="U103">
            <v>8.3003</v>
          </cell>
          <cell r="V103">
            <v>7.6788000000000007</v>
          </cell>
          <cell r="W103">
            <v>8.0690000000000008</v>
          </cell>
          <cell r="X103">
            <v>1561942</v>
          </cell>
          <cell r="Y103">
            <v>1640471</v>
          </cell>
          <cell r="Z103">
            <v>1545537</v>
          </cell>
          <cell r="AA103">
            <v>1</v>
          </cell>
          <cell r="AB103" t="str">
            <v>EUR</v>
          </cell>
          <cell r="AC103" t="str">
            <v>Euro</v>
          </cell>
          <cell r="AD103" t="str">
            <v>Spain</v>
          </cell>
          <cell r="AE103">
            <v>2.9000000000000001E-2</v>
          </cell>
          <cell r="AG103">
            <v>2.8999985891044924E-2</v>
          </cell>
          <cell r="AH103">
            <v>1.4108955077168917E-8</v>
          </cell>
        </row>
        <row r="104">
          <cell r="A104" t="str">
            <v>zar00101a</v>
          </cell>
          <cell r="B104" t="str">
            <v>Zaragoza Dist.Ctr. #1</v>
          </cell>
          <cell r="C104" t="str">
            <v>Spain</v>
          </cell>
          <cell r="D104" t="str">
            <v>Zaragoza DC1 - ARC,Zaragoza,Spain</v>
          </cell>
          <cell r="E104">
            <v>0</v>
          </cell>
          <cell r="F104">
            <v>0</v>
          </cell>
          <cell r="G104">
            <v>0</v>
          </cell>
          <cell r="H104">
            <v>100</v>
          </cell>
          <cell r="I104" t="str">
            <v>Freehold</v>
          </cell>
          <cell r="J104">
            <v>0</v>
          </cell>
          <cell r="K104">
            <v>0</v>
          </cell>
          <cell r="L104">
            <v>0</v>
          </cell>
          <cell r="M104">
            <v>8.6649999999999991</v>
          </cell>
          <cell r="N104">
            <v>0</v>
          </cell>
          <cell r="O104">
            <v>60166</v>
          </cell>
          <cell r="P104">
            <v>0</v>
          </cell>
          <cell r="Q104">
            <v>-1695</v>
          </cell>
          <cell r="R104">
            <v>58471</v>
          </cell>
          <cell r="S104">
            <v>58500</v>
          </cell>
          <cell r="T104">
            <v>7.8940000000000001</v>
          </cell>
          <cell r="U104">
            <v>8.5335000000000001</v>
          </cell>
          <cell r="V104">
            <v>9.5589000000000013</v>
          </cell>
          <cell r="W104">
            <v>9.5589000000000013</v>
          </cell>
          <cell r="X104">
            <v>5754</v>
          </cell>
          <cell r="Y104">
            <v>0</v>
          </cell>
          <cell r="Z104">
            <v>5754</v>
          </cell>
          <cell r="AA104">
            <v>1</v>
          </cell>
          <cell r="AB104" t="str">
            <v>EUR</v>
          </cell>
          <cell r="AC104" t="str">
            <v>Euro</v>
          </cell>
          <cell r="AD104" t="str">
            <v>Spain</v>
          </cell>
          <cell r="AE104">
            <v>2.9000000000000001E-2</v>
          </cell>
          <cell r="AG104">
            <v>2.8988729455627575E-2</v>
          </cell>
          <cell r="AH104">
            <v>1.1270544372426333E-5</v>
          </cell>
        </row>
        <row r="105">
          <cell r="A105" t="str">
            <v>zar00101b</v>
          </cell>
          <cell r="B105" t="str">
            <v>Zaragoza Dist.Ctr. #1</v>
          </cell>
          <cell r="C105" t="str">
            <v>Spain</v>
          </cell>
          <cell r="D105" t="str">
            <v>Zaragoza DC1 - ARC,Zaragoza,Spain</v>
          </cell>
          <cell r="E105">
            <v>0</v>
          </cell>
          <cell r="F105">
            <v>0</v>
          </cell>
          <cell r="G105">
            <v>0</v>
          </cell>
          <cell r="H105">
            <v>100</v>
          </cell>
          <cell r="I105" t="str">
            <v>Freehold</v>
          </cell>
          <cell r="J105">
            <v>0</v>
          </cell>
          <cell r="K105">
            <v>0</v>
          </cell>
          <cell r="L105">
            <v>0</v>
          </cell>
          <cell r="M105">
            <v>8.6649999999999991</v>
          </cell>
          <cell r="N105">
            <v>0</v>
          </cell>
          <cell r="O105">
            <v>1115069</v>
          </cell>
          <cell r="P105">
            <v>0</v>
          </cell>
          <cell r="Q105">
            <v>-31426</v>
          </cell>
          <cell r="R105">
            <v>1083644</v>
          </cell>
          <cell r="S105">
            <v>1084000</v>
          </cell>
          <cell r="T105">
            <v>7.8909000000000002</v>
          </cell>
          <cell r="U105">
            <v>9.5089000000000006</v>
          </cell>
          <cell r="V105">
            <v>18.322400000000002</v>
          </cell>
          <cell r="W105">
            <v>18.322400000000002</v>
          </cell>
          <cell r="X105">
            <v>204373</v>
          </cell>
          <cell r="Y105">
            <v>0</v>
          </cell>
          <cell r="Z105">
            <v>204373</v>
          </cell>
          <cell r="AA105">
            <v>1</v>
          </cell>
          <cell r="AB105" t="str">
            <v>EUR</v>
          </cell>
          <cell r="AC105" t="str">
            <v>Euro</v>
          </cell>
          <cell r="AD105" t="str">
            <v>Spain</v>
          </cell>
          <cell r="AE105">
            <v>2.9000000000000001E-2</v>
          </cell>
          <cell r="AG105">
            <v>2.9000298991181606E-2</v>
          </cell>
          <cell r="AH105">
            <v>-2.9899118160481297E-7</v>
          </cell>
        </row>
        <row r="106">
          <cell r="A106" t="str">
            <v>bri00302</v>
          </cell>
          <cell r="B106" t="str">
            <v>Cabot Park (P9) Dist.Ctr. #2</v>
          </cell>
          <cell r="C106" t="str">
            <v>United Kingdom</v>
          </cell>
          <cell r="D106" t="str">
            <v>Bristol DC115 ,Cabot Park,Bristol</v>
          </cell>
          <cell r="E106">
            <v>0</v>
          </cell>
          <cell r="F106">
            <v>0</v>
          </cell>
          <cell r="G106">
            <v>0</v>
          </cell>
          <cell r="H106">
            <v>100</v>
          </cell>
          <cell r="I106" t="str">
            <v>Freehold</v>
          </cell>
          <cell r="J106">
            <v>0</v>
          </cell>
          <cell r="K106">
            <v>0</v>
          </cell>
          <cell r="L106">
            <v>0</v>
          </cell>
          <cell r="M106">
            <v>6.6958000000000002</v>
          </cell>
          <cell r="N106">
            <v>10779.91</v>
          </cell>
          <cell r="O106">
            <v>6843289</v>
          </cell>
          <cell r="P106">
            <v>0</v>
          </cell>
          <cell r="Q106">
            <v>-386087</v>
          </cell>
          <cell r="R106">
            <v>6457202</v>
          </cell>
          <cell r="S106">
            <v>6700000</v>
          </cell>
          <cell r="T106">
            <v>9.4093999999999998</v>
          </cell>
          <cell r="U106">
            <v>10.002700000000001</v>
          </cell>
          <cell r="V106">
            <v>9.8785000000000007</v>
          </cell>
          <cell r="W106">
            <v>9.1729000000000003</v>
          </cell>
          <cell r="X106">
            <v>700000</v>
          </cell>
          <cell r="Y106">
            <v>650000</v>
          </cell>
          <cell r="Z106">
            <v>700000</v>
          </cell>
          <cell r="AA106">
            <v>1</v>
          </cell>
          <cell r="AB106" t="str">
            <v>GBP</v>
          </cell>
          <cell r="AC106" t="str">
            <v>Pound Sterling</v>
          </cell>
          <cell r="AD106" t="str">
            <v>United Kingdom</v>
          </cell>
          <cell r="AE106">
            <v>5.7625000000000003E-2</v>
          </cell>
          <cell r="AG106">
            <v>5.9791686863753059E-2</v>
          </cell>
          <cell r="AH106">
            <v>-2.1666868637530562E-3</v>
          </cell>
        </row>
        <row r="107">
          <cell r="A107" t="str">
            <v>sto00102</v>
          </cell>
          <cell r="B107" t="str">
            <v>Campbell Road (ZAP1) Dist.Ctr. #1</v>
          </cell>
          <cell r="C107" t="str">
            <v>United Kingdom</v>
          </cell>
          <cell r="D107" t="str">
            <v>Stoke DC1,ProLogis Park,Stoke-on-Trent</v>
          </cell>
          <cell r="E107" t="str">
            <v>North</v>
          </cell>
          <cell r="F107">
            <v>0</v>
          </cell>
          <cell r="G107">
            <v>0</v>
          </cell>
          <cell r="H107">
            <v>100</v>
          </cell>
          <cell r="I107" t="str">
            <v>Freehold</v>
          </cell>
          <cell r="J107">
            <v>0</v>
          </cell>
          <cell r="K107">
            <v>0</v>
          </cell>
          <cell r="L107">
            <v>0</v>
          </cell>
          <cell r="M107">
            <v>16.3688</v>
          </cell>
          <cell r="N107">
            <v>23225.759999999998</v>
          </cell>
          <cell r="O107">
            <v>12749495</v>
          </cell>
          <cell r="P107">
            <v>0</v>
          </cell>
          <cell r="Q107">
            <v>-694659</v>
          </cell>
          <cell r="R107">
            <v>12054835</v>
          </cell>
          <cell r="S107">
            <v>12100000</v>
          </cell>
          <cell r="T107">
            <v>7.7214</v>
          </cell>
          <cell r="U107">
            <v>8.1042000000000005</v>
          </cell>
          <cell r="V107">
            <v>6.4317000000000002</v>
          </cell>
          <cell r="W107">
            <v>7.8158000000000003</v>
          </cell>
          <cell r="X107">
            <v>822917</v>
          </cell>
          <cell r="Y107">
            <v>1000000</v>
          </cell>
          <cell r="Z107">
            <v>822917</v>
          </cell>
          <cell r="AA107">
            <v>1</v>
          </cell>
          <cell r="AB107" t="str">
            <v>GBP</v>
          </cell>
          <cell r="AC107" t="str">
            <v>Pound Sterling</v>
          </cell>
          <cell r="AD107" t="str">
            <v>United Kingdom</v>
          </cell>
          <cell r="AE107">
            <v>5.7625000000000003E-2</v>
          </cell>
          <cell r="AG107">
            <v>5.7624928089019881E-2</v>
          </cell>
          <cell r="AH107">
            <v>7.191098012199193E-8</v>
          </cell>
        </row>
        <row r="108">
          <cell r="A108" t="str">
            <v>sto00102a</v>
          </cell>
          <cell r="B108" t="str">
            <v>Campbell Road (ZAP1) Dist.Ctr. #2</v>
          </cell>
          <cell r="C108" t="str">
            <v>United Kingdom</v>
          </cell>
          <cell r="D108" t="str">
            <v>Stoke DC2,ProLogis Park,Stoke-on-Trent</v>
          </cell>
          <cell r="E108" t="str">
            <v>North</v>
          </cell>
          <cell r="F108">
            <v>0</v>
          </cell>
          <cell r="G108">
            <v>0</v>
          </cell>
          <cell r="H108">
            <v>100</v>
          </cell>
          <cell r="I108" t="str">
            <v>Freehold</v>
          </cell>
          <cell r="J108">
            <v>0</v>
          </cell>
          <cell r="K108">
            <v>0</v>
          </cell>
          <cell r="L108">
            <v>0</v>
          </cell>
          <cell r="M108">
            <v>16.3688</v>
          </cell>
          <cell r="N108">
            <v>23225.759999999998</v>
          </cell>
          <cell r="O108">
            <v>11153873</v>
          </cell>
          <cell r="P108">
            <v>0</v>
          </cell>
          <cell r="Q108">
            <v>-607721</v>
          </cell>
          <cell r="R108">
            <v>10546152</v>
          </cell>
          <cell r="S108">
            <v>10500000</v>
          </cell>
          <cell r="T108">
            <v>7.78</v>
          </cell>
          <cell r="U108">
            <v>8.1228999999999996</v>
          </cell>
          <cell r="V108">
            <v>0</v>
          </cell>
          <cell r="W108">
            <v>9.0027000000000008</v>
          </cell>
          <cell r="X108">
            <v>0</v>
          </cell>
          <cell r="Y108">
            <v>1000000</v>
          </cell>
          <cell r="Z108">
            <v>0</v>
          </cell>
          <cell r="AA108">
            <v>1</v>
          </cell>
          <cell r="AB108" t="str">
            <v>GBP</v>
          </cell>
          <cell r="AC108" t="str">
            <v>Pound Sterling</v>
          </cell>
          <cell r="AD108" t="str">
            <v>United Kingdom</v>
          </cell>
          <cell r="AE108">
            <v>5.7625000000000003E-2</v>
          </cell>
          <cell r="AG108">
            <v>5.7624904325293241E-2</v>
          </cell>
          <cell r="AH108">
            <v>9.5674706761250672E-8</v>
          </cell>
        </row>
        <row r="109">
          <cell r="A109" t="str">
            <v>did00101</v>
          </cell>
          <cell r="B109" t="str">
            <v>Didcot Dist.Ctr. #1</v>
          </cell>
          <cell r="C109" t="str">
            <v>United Kingdom</v>
          </cell>
          <cell r="D109" t="str">
            <v>Prologis - Didcot ,Purchas Road,Didcot</v>
          </cell>
          <cell r="E109">
            <v>0</v>
          </cell>
          <cell r="F109">
            <v>0</v>
          </cell>
          <cell r="G109">
            <v>0</v>
          </cell>
          <cell r="H109">
            <v>100</v>
          </cell>
          <cell r="I109" t="str">
            <v>Freehold</v>
          </cell>
          <cell r="J109">
            <v>0</v>
          </cell>
          <cell r="K109">
            <v>0</v>
          </cell>
          <cell r="L109">
            <v>0</v>
          </cell>
          <cell r="M109">
            <v>4.3459000000000003</v>
          </cell>
          <cell r="N109">
            <v>15400.72</v>
          </cell>
          <cell r="O109">
            <v>11533507</v>
          </cell>
          <cell r="P109">
            <v>-315830</v>
          </cell>
          <cell r="Q109">
            <v>-610825</v>
          </cell>
          <cell r="R109">
            <v>10606853</v>
          </cell>
          <cell r="S109">
            <v>10600000</v>
          </cell>
          <cell r="T109">
            <v>8.5050000000000008</v>
          </cell>
          <cell r="U109">
            <v>8.9739000000000004</v>
          </cell>
          <cell r="V109">
            <v>9.3330000000000002</v>
          </cell>
          <cell r="W109">
            <v>8.8720999999999997</v>
          </cell>
          <cell r="X109">
            <v>1046306</v>
          </cell>
          <cell r="Y109">
            <v>994632</v>
          </cell>
          <cell r="Z109">
            <v>1046306</v>
          </cell>
          <cell r="AA109">
            <v>1</v>
          </cell>
          <cell r="AB109" t="str">
            <v>GBP</v>
          </cell>
          <cell r="AC109" t="str">
            <v>Pound Sterling</v>
          </cell>
          <cell r="AD109" t="str">
            <v>United Kingdom</v>
          </cell>
          <cell r="AE109">
            <v>5.7625000000000003E-2</v>
          </cell>
          <cell r="AG109">
            <v>5.758776896408388E-2</v>
          </cell>
          <cell r="AH109">
            <v>3.7231035916122923E-5</v>
          </cell>
        </row>
        <row r="110">
          <cell r="A110" t="str">
            <v>bed00101</v>
          </cell>
          <cell r="B110" t="str">
            <v>Dunstable Dist.Ctr. #1</v>
          </cell>
          <cell r="C110" t="str">
            <v>United Kingdom</v>
          </cell>
          <cell r="D110" t="str">
            <v>DC#1 Prologis Park,Dunstable</v>
          </cell>
          <cell r="E110">
            <v>0</v>
          </cell>
          <cell r="F110">
            <v>0</v>
          </cell>
          <cell r="G110">
            <v>0</v>
          </cell>
          <cell r="H110">
            <v>100</v>
          </cell>
          <cell r="I110" t="str">
            <v>Freehold</v>
          </cell>
          <cell r="J110">
            <v>0</v>
          </cell>
          <cell r="K110">
            <v>0</v>
          </cell>
          <cell r="L110">
            <v>0</v>
          </cell>
          <cell r="M110">
            <v>0.67859999999999998</v>
          </cell>
          <cell r="N110">
            <v>49441.42</v>
          </cell>
          <cell r="O110">
            <v>61541896</v>
          </cell>
          <cell r="P110">
            <v>0</v>
          </cell>
          <cell r="Q110">
            <v>-3348012</v>
          </cell>
          <cell r="R110">
            <v>58193884</v>
          </cell>
          <cell r="S110">
            <v>58100000</v>
          </cell>
          <cell r="T110">
            <v>6.7608000000000006</v>
          </cell>
          <cell r="U110">
            <v>7.0698000000000008</v>
          </cell>
          <cell r="V110">
            <v>6.2566000000000006</v>
          </cell>
          <cell r="W110">
            <v>6.0625</v>
          </cell>
          <cell r="X110">
            <v>3844535</v>
          </cell>
          <cell r="Y110">
            <v>3725281</v>
          </cell>
          <cell r="Z110">
            <v>3844535</v>
          </cell>
          <cell r="AA110">
            <v>2</v>
          </cell>
          <cell r="AB110" t="str">
            <v>GBP</v>
          </cell>
          <cell r="AC110" t="str">
            <v>Pound Sterling</v>
          </cell>
          <cell r="AD110" t="str">
            <v>United Kingdom</v>
          </cell>
          <cell r="AE110">
            <v>5.7625000000000003E-2</v>
          </cell>
          <cell r="AG110">
            <v>5.7532025186701752E-2</v>
          </cell>
          <cell r="AH110">
            <v>9.2974813298250802E-5</v>
          </cell>
        </row>
        <row r="111">
          <cell r="A111" t="str">
            <v>bed00102</v>
          </cell>
          <cell r="B111" t="str">
            <v>Dunstable Dist.Ctr. #2</v>
          </cell>
          <cell r="C111" t="str">
            <v>United Kingdom</v>
          </cell>
          <cell r="D111" t="str">
            <v>DC#2 Prologis Park,Dunstable</v>
          </cell>
          <cell r="E111">
            <v>0</v>
          </cell>
          <cell r="F111">
            <v>0</v>
          </cell>
          <cell r="G111">
            <v>0</v>
          </cell>
          <cell r="H111">
            <v>100</v>
          </cell>
          <cell r="I111" t="str">
            <v>Freehold</v>
          </cell>
          <cell r="J111">
            <v>0</v>
          </cell>
          <cell r="K111">
            <v>0</v>
          </cell>
          <cell r="L111">
            <v>0</v>
          </cell>
          <cell r="M111">
            <v>16.3688</v>
          </cell>
          <cell r="N111">
            <v>22368.73</v>
          </cell>
          <cell r="O111">
            <v>17730193</v>
          </cell>
          <cell r="P111">
            <v>-816593</v>
          </cell>
          <cell r="Q111">
            <v>-922000</v>
          </cell>
          <cell r="R111">
            <v>15991600</v>
          </cell>
          <cell r="S111">
            <v>16000000</v>
          </cell>
          <cell r="T111">
            <v>8.5006000000000004</v>
          </cell>
          <cell r="U111">
            <v>8.9448000000000008</v>
          </cell>
          <cell r="V111">
            <v>11.7385</v>
          </cell>
          <cell r="W111">
            <v>9.6042000000000005</v>
          </cell>
          <cell r="X111">
            <v>1986393</v>
          </cell>
          <cell r="Y111">
            <v>1625231</v>
          </cell>
          <cell r="Z111">
            <v>1986393</v>
          </cell>
          <cell r="AA111">
            <v>2</v>
          </cell>
          <cell r="AB111" t="str">
            <v>GBP</v>
          </cell>
          <cell r="AC111" t="str">
            <v>Pound Sterling</v>
          </cell>
          <cell r="AD111" t="str">
            <v>United Kingdom</v>
          </cell>
          <cell r="AE111">
            <v>5.7625000000000003E-2</v>
          </cell>
          <cell r="AG111">
            <v>5.7655269016233524E-2</v>
          </cell>
          <cell r="AH111">
            <v>-3.0269016233520907E-5</v>
          </cell>
        </row>
        <row r="112">
          <cell r="A112" t="str">
            <v>GLA00101</v>
          </cell>
          <cell r="B112" t="str">
            <v>Glasshoughton Dist.Ctr. #1</v>
          </cell>
          <cell r="C112" t="str">
            <v>United Kingdom</v>
          </cell>
          <cell r="D112" t="str">
            <v>Teva UK Ltd,Plot 17/18,Glasshoughton</v>
          </cell>
          <cell r="E112">
            <v>0</v>
          </cell>
          <cell r="F112">
            <v>0</v>
          </cell>
          <cell r="G112">
            <v>0</v>
          </cell>
          <cell r="H112">
            <v>100</v>
          </cell>
          <cell r="I112" t="str">
            <v>Leasehold</v>
          </cell>
          <cell r="J112">
            <v>0</v>
          </cell>
          <cell r="K112">
            <v>0</v>
          </cell>
          <cell r="L112">
            <v>0</v>
          </cell>
          <cell r="M112">
            <v>5.9240000000000004</v>
          </cell>
          <cell r="N112">
            <v>24355</v>
          </cell>
          <cell r="O112">
            <v>23485135</v>
          </cell>
          <cell r="P112">
            <v>0</v>
          </cell>
          <cell r="Q112">
            <v>-1279275</v>
          </cell>
          <cell r="R112">
            <v>22205860</v>
          </cell>
          <cell r="S112">
            <v>22200000</v>
          </cell>
          <cell r="T112">
            <v>7.8449</v>
          </cell>
          <cell r="U112">
            <v>8.301400000000001</v>
          </cell>
          <cell r="V112">
            <v>7.2463000000000006</v>
          </cell>
          <cell r="W112">
            <v>5.0244</v>
          </cell>
          <cell r="X112">
            <v>1701386</v>
          </cell>
          <cell r="Y112">
            <v>1179697</v>
          </cell>
          <cell r="Z112">
            <v>1701386</v>
          </cell>
          <cell r="AA112">
            <v>1</v>
          </cell>
          <cell r="AB112" t="str">
            <v>GBP</v>
          </cell>
          <cell r="AC112" t="str">
            <v>Pound Sterling</v>
          </cell>
          <cell r="AD112" t="str">
            <v>United Kingdom</v>
          </cell>
          <cell r="AE112">
            <v>5.7625000000000003E-2</v>
          </cell>
          <cell r="AG112">
            <v>5.7609793090652645E-2</v>
          </cell>
          <cell r="AH112">
            <v>1.5206909347358077E-5</v>
          </cell>
        </row>
        <row r="113">
          <cell r="A113" t="str">
            <v>HEA00201</v>
          </cell>
          <cell r="B113" t="str">
            <v>Hayes Dist.Ctr. #1</v>
          </cell>
          <cell r="C113" t="str">
            <v>United Kingdom</v>
          </cell>
          <cell r="D113" t="str">
            <v>DC1 Heathrow,Stockley Road,Hayes</v>
          </cell>
          <cell r="E113">
            <v>0</v>
          </cell>
          <cell r="F113">
            <v>0</v>
          </cell>
          <cell r="G113">
            <v>0</v>
          </cell>
          <cell r="H113">
            <v>100</v>
          </cell>
          <cell r="I113" t="str">
            <v>Freehold</v>
          </cell>
          <cell r="J113">
            <v>0</v>
          </cell>
          <cell r="K113">
            <v>0</v>
          </cell>
          <cell r="L113">
            <v>0</v>
          </cell>
          <cell r="M113">
            <v>16.3688</v>
          </cell>
          <cell r="N113">
            <v>5229.33</v>
          </cell>
          <cell r="O113">
            <v>11018745</v>
          </cell>
          <cell r="P113">
            <v>0</v>
          </cell>
          <cell r="Q113">
            <v>-599300</v>
          </cell>
          <cell r="R113">
            <v>10419445</v>
          </cell>
          <cell r="S113">
            <v>10400000</v>
          </cell>
          <cell r="T113">
            <v>6.5116000000000005</v>
          </cell>
          <cell r="U113">
            <v>6.7891000000000004</v>
          </cell>
          <cell r="V113">
            <v>6.6295999999999999</v>
          </cell>
          <cell r="W113">
            <v>6.3968000000000007</v>
          </cell>
          <cell r="X113">
            <v>729214</v>
          </cell>
          <cell r="Y113">
            <v>703600</v>
          </cell>
          <cell r="Z113">
            <v>729214</v>
          </cell>
          <cell r="AA113">
            <v>1</v>
          </cell>
          <cell r="AB113" t="str">
            <v>GBP</v>
          </cell>
          <cell r="AC113" t="str">
            <v>Pound Sterling</v>
          </cell>
          <cell r="AD113" t="str">
            <v>United Kingdom</v>
          </cell>
          <cell r="AE113">
            <v>5.7625000000000003E-2</v>
          </cell>
          <cell r="AG113">
            <v>5.7517458943350627E-2</v>
          </cell>
          <cell r="AH113">
            <v>1.0754105664937536E-4</v>
          </cell>
        </row>
        <row r="114">
          <cell r="A114" t="str">
            <v>hea00202</v>
          </cell>
          <cell r="B114" t="str">
            <v>Hayes Dist.Ctr. #3 (plot E)</v>
          </cell>
          <cell r="C114" t="str">
            <v>United Kingdom</v>
          </cell>
          <cell r="D114" t="str">
            <v>DC3 Heathrow,Stockley Road,Hayes</v>
          </cell>
          <cell r="E114">
            <v>0</v>
          </cell>
          <cell r="F114">
            <v>0</v>
          </cell>
          <cell r="G114">
            <v>0</v>
          </cell>
          <cell r="H114">
            <v>100</v>
          </cell>
          <cell r="I114" t="str">
            <v>Freehold</v>
          </cell>
          <cell r="J114">
            <v>0</v>
          </cell>
          <cell r="K114">
            <v>0</v>
          </cell>
          <cell r="L114">
            <v>0</v>
          </cell>
          <cell r="M114">
            <v>3.1724999999999999</v>
          </cell>
          <cell r="N114">
            <v>9853.9699999999993</v>
          </cell>
          <cell r="O114">
            <v>11658263</v>
          </cell>
          <cell r="P114">
            <v>-146616</v>
          </cell>
          <cell r="Q114">
            <v>-628112</v>
          </cell>
          <cell r="R114">
            <v>10883534</v>
          </cell>
          <cell r="S114">
            <v>10900000</v>
          </cell>
          <cell r="T114">
            <v>7.9891000000000005</v>
          </cell>
          <cell r="U114">
            <v>8.3879999999999999</v>
          </cell>
          <cell r="V114">
            <v>8.5666000000000011</v>
          </cell>
          <cell r="W114">
            <v>8.5666000000000011</v>
          </cell>
          <cell r="X114">
            <v>987573</v>
          </cell>
          <cell r="Y114">
            <v>987573</v>
          </cell>
          <cell r="Z114">
            <v>987573</v>
          </cell>
          <cell r="AA114">
            <v>1</v>
          </cell>
          <cell r="AB114" t="str">
            <v>GBP</v>
          </cell>
          <cell r="AC114" t="str">
            <v>Pound Sterling</v>
          </cell>
          <cell r="AD114" t="str">
            <v>United Kingdom</v>
          </cell>
          <cell r="AE114">
            <v>5.7625000000000003E-2</v>
          </cell>
          <cell r="AG114">
            <v>5.7712136517421637E-2</v>
          </cell>
          <cell r="AH114">
            <v>-8.7136517421634863E-5</v>
          </cell>
        </row>
        <row r="115">
          <cell r="A115" t="str">
            <v>hem00104</v>
          </cell>
          <cell r="B115" t="str">
            <v>Hemel Hempstead Dist.Ctr. #4</v>
          </cell>
          <cell r="C115" t="str">
            <v>United Kingdom</v>
          </cell>
          <cell r="D115" t="str">
            <v>Prologis - DC158 ,Eastman Way,Hemel Hempstead</v>
          </cell>
          <cell r="E115">
            <v>0</v>
          </cell>
          <cell r="F115">
            <v>0</v>
          </cell>
          <cell r="G115">
            <v>0</v>
          </cell>
          <cell r="H115">
            <v>100</v>
          </cell>
          <cell r="I115" t="str">
            <v>Freehold</v>
          </cell>
          <cell r="J115">
            <v>0</v>
          </cell>
          <cell r="K115">
            <v>0</v>
          </cell>
          <cell r="L115">
            <v>0</v>
          </cell>
          <cell r="M115">
            <v>-4.4691000000000001</v>
          </cell>
          <cell r="N115">
            <v>14864.21</v>
          </cell>
          <cell r="O115">
            <v>13166300</v>
          </cell>
          <cell r="P115">
            <v>-435072</v>
          </cell>
          <cell r="Q115">
            <v>-691500</v>
          </cell>
          <cell r="R115">
            <v>12039728</v>
          </cell>
          <cell r="S115">
            <v>12000000</v>
          </cell>
          <cell r="T115">
            <v>8.1220999999999997</v>
          </cell>
          <cell r="U115">
            <v>8.5068000000000001</v>
          </cell>
          <cell r="V115">
            <v>9.6011000000000006</v>
          </cell>
          <cell r="W115">
            <v>9.6011000000000006</v>
          </cell>
          <cell r="X115">
            <v>1218525</v>
          </cell>
          <cell r="Y115">
            <v>1218525</v>
          </cell>
          <cell r="Z115">
            <v>1218525</v>
          </cell>
          <cell r="AA115">
            <v>1</v>
          </cell>
          <cell r="AB115" t="str">
            <v>GBP</v>
          </cell>
          <cell r="AC115" t="str">
            <v>Pound Sterling</v>
          </cell>
          <cell r="AD115" t="str">
            <v>United Kingdom</v>
          </cell>
          <cell r="AE115">
            <v>5.7625000000000003E-2</v>
          </cell>
          <cell r="AG115">
            <v>5.7434852348823826E-2</v>
          </cell>
          <cell r="AH115">
            <v>1.901476511761771E-4</v>
          </cell>
        </row>
        <row r="116">
          <cell r="A116" t="str">
            <v>ket00102</v>
          </cell>
          <cell r="B116" t="str">
            <v>Kettering (ZAP1) Dist.Ctr. #2</v>
          </cell>
          <cell r="C116" t="str">
            <v>United Kingdom</v>
          </cell>
          <cell r="D116" t="str">
            <v>DC#2, ProLogis Park,Rockingham Road,Kettering</v>
          </cell>
          <cell r="E116" t="str">
            <v>East Midlands</v>
          </cell>
          <cell r="F116">
            <v>0</v>
          </cell>
          <cell r="G116">
            <v>0</v>
          </cell>
          <cell r="H116">
            <v>100</v>
          </cell>
          <cell r="I116" t="str">
            <v>Freehold</v>
          </cell>
          <cell r="J116">
            <v>0</v>
          </cell>
          <cell r="K116">
            <v>0</v>
          </cell>
          <cell r="L116">
            <v>0</v>
          </cell>
          <cell r="M116">
            <v>16.3688</v>
          </cell>
          <cell r="N116">
            <v>65032.13</v>
          </cell>
          <cell r="O116">
            <v>37778746</v>
          </cell>
          <cell r="P116">
            <v>0</v>
          </cell>
          <cell r="Q116">
            <v>-2057212</v>
          </cell>
          <cell r="R116">
            <v>35721534</v>
          </cell>
          <cell r="S116">
            <v>35700000</v>
          </cell>
          <cell r="T116">
            <v>8.5783000000000005</v>
          </cell>
          <cell r="U116">
            <v>9.07</v>
          </cell>
          <cell r="V116">
            <v>8.9916999999999998</v>
          </cell>
          <cell r="W116">
            <v>8.3428000000000004</v>
          </cell>
          <cell r="X116">
            <v>3395000</v>
          </cell>
          <cell r="Y116">
            <v>3150000</v>
          </cell>
          <cell r="Z116">
            <v>3395000</v>
          </cell>
          <cell r="AA116">
            <v>1</v>
          </cell>
          <cell r="AB116" t="str">
            <v>GBP</v>
          </cell>
          <cell r="AC116" t="str">
            <v>Pound Sterling</v>
          </cell>
          <cell r="AD116" t="str">
            <v>United Kingdom</v>
          </cell>
          <cell r="AE116">
            <v>5.7625000000000003E-2</v>
          </cell>
          <cell r="AG116">
            <v>5.7590247943999272E-2</v>
          </cell>
          <cell r="AH116">
            <v>3.4752056000730835E-5</v>
          </cell>
        </row>
        <row r="117">
          <cell r="A117" t="str">
            <v>gb000517</v>
          </cell>
          <cell r="B117" t="str">
            <v>Kettering Dist.Ctr. #5</v>
          </cell>
          <cell r="C117" t="str">
            <v>United Kingdom</v>
          </cell>
          <cell r="D117" t="str">
            <v>DC#5, Prologis Park,Hipwell Road,Kettering</v>
          </cell>
          <cell r="E117">
            <v>0</v>
          </cell>
          <cell r="F117">
            <v>0</v>
          </cell>
          <cell r="G117">
            <v>0</v>
          </cell>
          <cell r="H117">
            <v>100</v>
          </cell>
          <cell r="I117" t="str">
            <v>Freehold</v>
          </cell>
          <cell r="J117">
            <v>0</v>
          </cell>
          <cell r="K117">
            <v>0</v>
          </cell>
          <cell r="L117">
            <v>0</v>
          </cell>
          <cell r="M117">
            <v>16.3688</v>
          </cell>
          <cell r="N117">
            <v>4319.99</v>
          </cell>
          <cell r="O117">
            <v>3807684</v>
          </cell>
          <cell r="P117">
            <v>0</v>
          </cell>
          <cell r="Q117">
            <v>-207450</v>
          </cell>
          <cell r="R117">
            <v>3600234</v>
          </cell>
          <cell r="S117">
            <v>3600000</v>
          </cell>
          <cell r="T117">
            <v>6.7714000000000008</v>
          </cell>
          <cell r="U117">
            <v>7.0784000000000002</v>
          </cell>
          <cell r="V117">
            <v>7.0224000000000002</v>
          </cell>
          <cell r="W117">
            <v>6.4118000000000004</v>
          </cell>
          <cell r="X117">
            <v>267375</v>
          </cell>
          <cell r="Y117">
            <v>244125</v>
          </cell>
          <cell r="Z117">
            <v>267375</v>
          </cell>
          <cell r="AA117">
            <v>1</v>
          </cell>
          <cell r="AB117" t="str">
            <v>GBP</v>
          </cell>
          <cell r="AC117" t="str">
            <v>Pound Sterling</v>
          </cell>
          <cell r="AD117" t="str">
            <v>United Kingdom</v>
          </cell>
          <cell r="AE117">
            <v>5.7625000000000003E-2</v>
          </cell>
          <cell r="AG117">
            <v>5.7621254618449802E-2</v>
          </cell>
          <cell r="AH117">
            <v>3.7453815502005994E-6</v>
          </cell>
        </row>
        <row r="118">
          <cell r="A118" t="str">
            <v>mar00107</v>
          </cell>
          <cell r="B118" t="str">
            <v>Marston Gate Dist.Ctr. #7</v>
          </cell>
          <cell r="C118" t="str">
            <v>United Kingdom</v>
          </cell>
          <cell r="D118" t="str">
            <v>Unit 7 Marston Gate,Station Road,Brogborough,Milton Keynes</v>
          </cell>
          <cell r="E118" t="str">
            <v>West Midlands</v>
          </cell>
          <cell r="F118">
            <v>0</v>
          </cell>
          <cell r="G118">
            <v>0</v>
          </cell>
          <cell r="H118">
            <v>100</v>
          </cell>
          <cell r="I118" t="str">
            <v>Freehold</v>
          </cell>
          <cell r="J118">
            <v>0</v>
          </cell>
          <cell r="K118">
            <v>0</v>
          </cell>
          <cell r="L118">
            <v>0</v>
          </cell>
          <cell r="M118">
            <v>6.3368000000000002</v>
          </cell>
          <cell r="N118">
            <v>7938.56</v>
          </cell>
          <cell r="O118">
            <v>4825037</v>
          </cell>
          <cell r="P118">
            <v>0</v>
          </cell>
          <cell r="Q118">
            <v>-262193</v>
          </cell>
          <cell r="R118">
            <v>4562844</v>
          </cell>
          <cell r="S118">
            <v>4550000</v>
          </cell>
          <cell r="T118">
            <v>8.7705000000000002</v>
          </cell>
          <cell r="U118">
            <v>9.2062000000000008</v>
          </cell>
          <cell r="V118">
            <v>0</v>
          </cell>
          <cell r="W118">
            <v>10.182499999999999</v>
          </cell>
          <cell r="X118">
            <v>0</v>
          </cell>
          <cell r="Y118">
            <v>490000</v>
          </cell>
          <cell r="Z118">
            <v>0</v>
          </cell>
          <cell r="AA118">
            <v>1</v>
          </cell>
          <cell r="AB118" t="str">
            <v>GBP</v>
          </cell>
          <cell r="AC118" t="str">
            <v>Pound Sterling</v>
          </cell>
          <cell r="AD118" t="str">
            <v>United Kingdom</v>
          </cell>
          <cell r="AE118">
            <v>5.7625000000000003E-2</v>
          </cell>
          <cell r="AG118">
            <v>5.7462626379512424E-2</v>
          </cell>
          <cell r="AH118">
            <v>1.6237362048757836E-4</v>
          </cell>
        </row>
        <row r="119">
          <cell r="A119" t="str">
            <v>pin00101</v>
          </cell>
          <cell r="B119" t="str">
            <v>Pineham (ZBP1) Dist.Ctr. #1</v>
          </cell>
          <cell r="C119" t="str">
            <v>United Kingdom</v>
          </cell>
          <cell r="D119" t="str">
            <v>Pineham,Pineham,Northampton</v>
          </cell>
          <cell r="E119">
            <v>0</v>
          </cell>
          <cell r="F119">
            <v>0</v>
          </cell>
          <cell r="G119">
            <v>0</v>
          </cell>
          <cell r="H119">
            <v>100</v>
          </cell>
          <cell r="I119" t="str">
            <v>Freehold</v>
          </cell>
          <cell r="J119">
            <v>0</v>
          </cell>
          <cell r="K119">
            <v>0</v>
          </cell>
          <cell r="L119">
            <v>0</v>
          </cell>
          <cell r="M119">
            <v>16.3688</v>
          </cell>
          <cell r="N119">
            <v>58214.9</v>
          </cell>
          <cell r="O119">
            <v>53159515</v>
          </cell>
          <cell r="P119">
            <v>0</v>
          </cell>
          <cell r="Q119">
            <v>-2898537</v>
          </cell>
          <cell r="R119">
            <v>50260978</v>
          </cell>
          <cell r="S119">
            <v>50300000</v>
          </cell>
          <cell r="T119">
            <v>6.4851000000000001</v>
          </cell>
          <cell r="U119">
            <v>6.7657000000000007</v>
          </cell>
          <cell r="V119">
            <v>6.7510000000000003</v>
          </cell>
          <cell r="W119">
            <v>6.1839000000000004</v>
          </cell>
          <cell r="X119">
            <v>3591450</v>
          </cell>
          <cell r="Y119">
            <v>3289754</v>
          </cell>
          <cell r="Z119">
            <v>3591450</v>
          </cell>
          <cell r="AA119">
            <v>1</v>
          </cell>
          <cell r="AB119" t="str">
            <v>GBP</v>
          </cell>
          <cell r="AC119" t="str">
            <v>Pound Sterling</v>
          </cell>
          <cell r="AD119" t="str">
            <v>United Kingdom</v>
          </cell>
          <cell r="AE119">
            <v>5.7625000000000003E-2</v>
          </cell>
          <cell r="AG119">
            <v>5.766972938727933E-2</v>
          </cell>
          <cell r="AH119">
            <v>-4.472938727932696E-5</v>
          </cell>
        </row>
        <row r="120">
          <cell r="A120" t="str">
            <v>sta00101</v>
          </cell>
          <cell r="B120" t="str">
            <v>Stafford Dist.Ctr. #1</v>
          </cell>
          <cell r="C120" t="str">
            <v>United Kingdom</v>
          </cell>
          <cell r="D120" t="str">
            <v>Stafford DC#1,ProLogis Park,Stafford</v>
          </cell>
          <cell r="E120" t="str">
            <v>North</v>
          </cell>
          <cell r="F120">
            <v>0</v>
          </cell>
          <cell r="G120">
            <v>0</v>
          </cell>
          <cell r="H120">
            <v>100</v>
          </cell>
          <cell r="I120" t="str">
            <v>Freehold</v>
          </cell>
          <cell r="J120">
            <v>0</v>
          </cell>
          <cell r="K120">
            <v>0</v>
          </cell>
          <cell r="L120">
            <v>0</v>
          </cell>
          <cell r="M120">
            <v>16.3688</v>
          </cell>
          <cell r="N120">
            <v>50602.98</v>
          </cell>
          <cell r="O120">
            <v>28836218</v>
          </cell>
          <cell r="P120">
            <v>0</v>
          </cell>
          <cell r="Q120">
            <v>-1573162</v>
          </cell>
          <cell r="R120">
            <v>27263056</v>
          </cell>
          <cell r="S120">
            <v>27300000</v>
          </cell>
          <cell r="T120">
            <v>8.4891000000000005</v>
          </cell>
          <cell r="U120">
            <v>8.9594000000000005</v>
          </cell>
          <cell r="V120">
            <v>8.488900000000001</v>
          </cell>
          <cell r="W120">
            <v>8.4892000000000003</v>
          </cell>
          <cell r="X120">
            <v>2451000</v>
          </cell>
          <cell r="Y120">
            <v>2451087</v>
          </cell>
          <cell r="Z120">
            <v>2451000</v>
          </cell>
          <cell r="AA120">
            <v>1</v>
          </cell>
          <cell r="AB120" t="str">
            <v>GBP</v>
          </cell>
          <cell r="AC120" t="str">
            <v>Pound Sterling</v>
          </cell>
          <cell r="AD120" t="str">
            <v>United Kingdom</v>
          </cell>
          <cell r="AE120">
            <v>5.7625000000000003E-2</v>
          </cell>
          <cell r="AG120">
            <v>5.7703068944288567E-2</v>
          </cell>
          <cell r="AH120">
            <v>-7.806894428856459E-5</v>
          </cell>
        </row>
        <row r="121">
          <cell r="A121" t="str">
            <v>wel00103</v>
          </cell>
          <cell r="B121" t="str">
            <v>Wellingborough Dist.Ctr. #3 (A1)</v>
          </cell>
          <cell r="C121" t="str">
            <v>United Kingdom</v>
          </cell>
          <cell r="D121" t="str">
            <v>Wellingborough DC3 (wel00103),Wellingborough,Northants</v>
          </cell>
          <cell r="E121">
            <v>0</v>
          </cell>
          <cell r="F121">
            <v>0</v>
          </cell>
          <cell r="G121">
            <v>0</v>
          </cell>
          <cell r="H121">
            <v>100</v>
          </cell>
          <cell r="I121" t="str">
            <v>Freehold</v>
          </cell>
          <cell r="J121">
            <v>0</v>
          </cell>
          <cell r="K121">
            <v>0</v>
          </cell>
          <cell r="L121">
            <v>0</v>
          </cell>
          <cell r="M121">
            <v>1.8968</v>
          </cell>
          <cell r="N121">
            <v>540331</v>
          </cell>
          <cell r="O121">
            <v>23592320</v>
          </cell>
          <cell r="P121">
            <v>7263102</v>
          </cell>
          <cell r="Q121">
            <v>-1681165</v>
          </cell>
          <cell r="R121">
            <v>29174257</v>
          </cell>
          <cell r="S121">
            <v>29200000</v>
          </cell>
          <cell r="T121">
            <v>9.8093000000000004</v>
          </cell>
          <cell r="U121">
            <v>10.409700000000001</v>
          </cell>
          <cell r="V121">
            <v>8.0968</v>
          </cell>
          <cell r="W121">
            <v>8.0470000000000006</v>
          </cell>
          <cell r="X121">
            <v>2500376</v>
          </cell>
          <cell r="Y121">
            <v>2485000</v>
          </cell>
          <cell r="Z121">
            <v>2500376</v>
          </cell>
          <cell r="AA121">
            <v>1</v>
          </cell>
          <cell r="AB121" t="str">
            <v>GBP</v>
          </cell>
          <cell r="AC121" t="str">
            <v>Pound Sterling</v>
          </cell>
          <cell r="AD121" t="str">
            <v>United Kingdom</v>
          </cell>
          <cell r="AE121">
            <v>5.7625000000000003E-2</v>
          </cell>
          <cell r="AG121">
            <v>5.762494654105501E-2</v>
          </cell>
          <cell r="AH121">
            <v>5.3458944992978985E-8</v>
          </cell>
        </row>
        <row r="122">
          <cell r="A122" t="str">
            <v>wel00103a</v>
          </cell>
          <cell r="B122" t="str">
            <v>Wellingborough Dist.Ctr. #3 (A1)</v>
          </cell>
          <cell r="C122" t="str">
            <v>United Kingdom</v>
          </cell>
          <cell r="D122" t="str">
            <v>Wellingborough DC3 (wel00103),Wellingborough,Northants</v>
          </cell>
          <cell r="E122">
            <v>0</v>
          </cell>
          <cell r="F122">
            <v>0</v>
          </cell>
          <cell r="G122">
            <v>0</v>
          </cell>
          <cell r="H122">
            <v>100</v>
          </cell>
          <cell r="I122" t="str">
            <v>Freehold</v>
          </cell>
          <cell r="J122">
            <v>0</v>
          </cell>
          <cell r="K122">
            <v>0</v>
          </cell>
          <cell r="L122">
            <v>0</v>
          </cell>
          <cell r="M122">
            <v>1.8968</v>
          </cell>
          <cell r="N122">
            <v>0</v>
          </cell>
          <cell r="O122">
            <v>345481</v>
          </cell>
          <cell r="P122">
            <v>0</v>
          </cell>
          <cell r="Q122">
            <v>-15704</v>
          </cell>
          <cell r="R122">
            <v>329777</v>
          </cell>
          <cell r="S122">
            <v>330000</v>
          </cell>
          <cell r="T122">
            <v>10.9587</v>
          </cell>
          <cell r="U122">
            <v>17.345100000000002</v>
          </cell>
          <cell r="V122">
            <v>44.025200000000005</v>
          </cell>
          <cell r="W122">
            <v>44.025200000000005</v>
          </cell>
          <cell r="X122">
            <v>152197</v>
          </cell>
          <cell r="Y122">
            <v>0</v>
          </cell>
          <cell r="Z122">
            <v>152197</v>
          </cell>
          <cell r="AA122">
            <v>1</v>
          </cell>
          <cell r="AB122" t="str">
            <v>GBP</v>
          </cell>
          <cell r="AC122" t="str">
            <v>Pound Sterling</v>
          </cell>
          <cell r="AD122" t="str">
            <v>United Kingdom</v>
          </cell>
          <cell r="AE122">
            <v>5.7625000000000003E-2</v>
          </cell>
          <cell r="AG122">
            <v>4.7620058403102704E-2</v>
          </cell>
          <cell r="AH122">
            <v>1.0004941596897299E-2</v>
          </cell>
        </row>
        <row r="123">
          <cell r="A123" t="str">
            <v>wel00101</v>
          </cell>
          <cell r="B123" t="str">
            <v>Wellingborough Zone A plot 2</v>
          </cell>
          <cell r="C123" t="str">
            <v>United Kingdom</v>
          </cell>
          <cell r="D123" t="str">
            <v>Zone A Plot 2,Victoria Business Park,Wellingborough</v>
          </cell>
          <cell r="E123">
            <v>0</v>
          </cell>
          <cell r="F123">
            <v>0</v>
          </cell>
          <cell r="G123">
            <v>0</v>
          </cell>
          <cell r="H123">
            <v>100</v>
          </cell>
          <cell r="I123" t="str">
            <v>Freehold</v>
          </cell>
          <cell r="J123">
            <v>0</v>
          </cell>
          <cell r="K123">
            <v>0</v>
          </cell>
          <cell r="L123">
            <v>0</v>
          </cell>
          <cell r="M123">
            <v>16.3688</v>
          </cell>
          <cell r="N123">
            <v>24349.33</v>
          </cell>
          <cell r="O123">
            <v>13492095</v>
          </cell>
          <cell r="P123">
            <v>0</v>
          </cell>
          <cell r="Q123">
            <v>-734718</v>
          </cell>
          <cell r="R123">
            <v>12757377</v>
          </cell>
          <cell r="S123">
            <v>12750000</v>
          </cell>
          <cell r="T123">
            <v>8.7248000000000001</v>
          </cell>
          <cell r="U123">
            <v>9.2208000000000006</v>
          </cell>
          <cell r="V123">
            <v>8.4969999999999999</v>
          </cell>
          <cell r="W123">
            <v>8.7464000000000013</v>
          </cell>
          <cell r="X123">
            <v>1145791</v>
          </cell>
          <cell r="Y123">
            <v>1179423</v>
          </cell>
          <cell r="Z123">
            <v>1145791</v>
          </cell>
          <cell r="AA123">
            <v>1</v>
          </cell>
          <cell r="AB123" t="str">
            <v>GBP</v>
          </cell>
          <cell r="AC123" t="str">
            <v>Pound Sterling</v>
          </cell>
          <cell r="AD123" t="str">
            <v>United Kingdom</v>
          </cell>
          <cell r="AE123">
            <v>5.7625000000000003E-2</v>
          </cell>
          <cell r="AG123">
            <v>5.7591619343067155E-2</v>
          </cell>
          <cell r="AH123">
            <v>3.3380656932847919E-5</v>
          </cell>
        </row>
        <row r="124">
          <cell r="A124" t="str">
            <v>wel00102</v>
          </cell>
          <cell r="B124" t="str">
            <v>Wellingborough Zone B plot 1</v>
          </cell>
          <cell r="C124" t="str">
            <v>United Kingdom</v>
          </cell>
          <cell r="D124" t="str">
            <v>Zone B, Plot 1,Victoria Business Park,Wellingborough</v>
          </cell>
          <cell r="E124" t="str">
            <v>East Midlands</v>
          </cell>
          <cell r="F124">
            <v>0</v>
          </cell>
          <cell r="G124">
            <v>0</v>
          </cell>
          <cell r="H124">
            <v>100</v>
          </cell>
          <cell r="I124" t="str">
            <v>Freehold</v>
          </cell>
          <cell r="J124">
            <v>0</v>
          </cell>
          <cell r="K124">
            <v>0</v>
          </cell>
          <cell r="L124">
            <v>0</v>
          </cell>
          <cell r="M124">
            <v>16.3688</v>
          </cell>
          <cell r="N124">
            <v>32980.58</v>
          </cell>
          <cell r="O124">
            <v>24274741</v>
          </cell>
          <cell r="P124">
            <v>0</v>
          </cell>
          <cell r="Q124">
            <v>-1322493</v>
          </cell>
          <cell r="R124">
            <v>22952248</v>
          </cell>
          <cell r="S124">
            <v>22950000</v>
          </cell>
          <cell r="T124">
            <v>6.8602000000000007</v>
          </cell>
          <cell r="U124">
            <v>7.1718000000000002</v>
          </cell>
          <cell r="V124">
            <v>6.9984000000000002</v>
          </cell>
          <cell r="W124">
            <v>6.5815000000000001</v>
          </cell>
          <cell r="X124">
            <v>1698675</v>
          </cell>
          <cell r="Y124">
            <v>1597500</v>
          </cell>
          <cell r="Z124">
            <v>1698675</v>
          </cell>
          <cell r="AA124">
            <v>1</v>
          </cell>
          <cell r="AB124" t="str">
            <v>GBP</v>
          </cell>
          <cell r="AC124" t="str">
            <v>Pound Sterling</v>
          </cell>
          <cell r="AD124" t="str">
            <v>United Kingdom</v>
          </cell>
          <cell r="AE124">
            <v>5.7625000000000003E-2</v>
          </cell>
          <cell r="AG124">
            <v>5.7619323388279874E-2</v>
          </cell>
          <cell r="AH124">
            <v>5.6766117201290101E-6</v>
          </cell>
        </row>
        <row r="125">
          <cell r="A125" t="str">
            <v>cre00201</v>
          </cell>
          <cell r="B125" t="str">
            <v>Weston Rd. Crewe Dist.Ctr. #1</v>
          </cell>
          <cell r="C125" t="str">
            <v>United Kingdom</v>
          </cell>
          <cell r="D125" t="str">
            <v>Weston Road, Crewe DC1,Weston Road,Crewe,Cheshire</v>
          </cell>
          <cell r="E125">
            <v>0</v>
          </cell>
          <cell r="F125">
            <v>0</v>
          </cell>
          <cell r="G125">
            <v>0</v>
          </cell>
          <cell r="H125">
            <v>100</v>
          </cell>
          <cell r="I125" t="str">
            <v>Freehold</v>
          </cell>
          <cell r="J125">
            <v>0</v>
          </cell>
          <cell r="K125">
            <v>0</v>
          </cell>
          <cell r="L125">
            <v>0</v>
          </cell>
          <cell r="M125">
            <v>1.3671</v>
          </cell>
          <cell r="N125">
            <v>35930.339999999997</v>
          </cell>
          <cell r="O125">
            <v>20236918</v>
          </cell>
          <cell r="P125">
            <v>0</v>
          </cell>
          <cell r="Q125">
            <v>-1103518</v>
          </cell>
          <cell r="R125">
            <v>19133400</v>
          </cell>
          <cell r="S125">
            <v>19150000</v>
          </cell>
          <cell r="T125">
            <v>8.593</v>
          </cell>
          <cell r="U125">
            <v>9.0749999999999993</v>
          </cell>
          <cell r="V125">
            <v>8.593</v>
          </cell>
          <cell r="W125">
            <v>8.593</v>
          </cell>
          <cell r="X125">
            <v>1740375</v>
          </cell>
          <cell r="Y125">
            <v>1740375</v>
          </cell>
          <cell r="Z125">
            <v>1740375</v>
          </cell>
          <cell r="AA125">
            <v>1</v>
          </cell>
          <cell r="AB125" t="str">
            <v>GBP</v>
          </cell>
          <cell r="AC125" t="str">
            <v>Pound Sterling</v>
          </cell>
          <cell r="AD125" t="str">
            <v>United Kingdom</v>
          </cell>
          <cell r="AE125">
            <v>5.7625000000000003E-2</v>
          </cell>
          <cell r="AG125">
            <v>5.7674955836390811E-2</v>
          </cell>
          <cell r="AH125">
            <v>-4.9955836390808139E-5</v>
          </cell>
        </row>
        <row r="126">
          <cell r="A126" t="str">
            <v>ham00104</v>
          </cell>
          <cell r="B126" t="str">
            <v>Hamburg Distr.Ctr. #4</v>
          </cell>
          <cell r="C126" t="str">
            <v>Germany</v>
          </cell>
          <cell r="D126" t="str">
            <v>Hamburg DC4,Hamburg</v>
          </cell>
          <cell r="E126">
            <v>0</v>
          </cell>
          <cell r="F126">
            <v>0</v>
          </cell>
          <cell r="G126">
            <v>0</v>
          </cell>
          <cell r="H126">
            <v>100</v>
          </cell>
          <cell r="I126" t="str">
            <v>Freehold</v>
          </cell>
          <cell r="J126">
            <v>0</v>
          </cell>
          <cell r="K126">
            <v>0</v>
          </cell>
          <cell r="L126">
            <v>0</v>
          </cell>
          <cell r="M126">
            <v>7.7764000000000006</v>
          </cell>
          <cell r="N126">
            <v>15532.7</v>
          </cell>
          <cell r="O126">
            <v>17625787</v>
          </cell>
          <cell r="P126">
            <v>0</v>
          </cell>
          <cell r="Q126">
            <v>-1153087</v>
          </cell>
          <cell r="R126">
            <v>16472700</v>
          </cell>
          <cell r="S126">
            <v>16470000</v>
          </cell>
          <cell r="T126">
            <v>7.2189000000000005</v>
          </cell>
          <cell r="U126">
            <v>7.5811999999999999</v>
          </cell>
          <cell r="V126">
            <v>8.0753000000000004</v>
          </cell>
          <cell r="W126">
            <v>6.4534000000000002</v>
          </cell>
          <cell r="X126">
            <v>1453188</v>
          </cell>
          <cell r="Y126">
            <v>1163917</v>
          </cell>
          <cell r="Z126">
            <v>1423123</v>
          </cell>
          <cell r="AA126">
            <v>3</v>
          </cell>
          <cell r="AB126" t="str">
            <v>EUR</v>
          </cell>
          <cell r="AC126" t="str">
            <v>Euro</v>
          </cell>
          <cell r="AD126" t="str">
            <v>Germany 2010</v>
          </cell>
          <cell r="AE126">
            <v>7.0000000000000007E-2</v>
          </cell>
          <cell r="AG126">
            <v>6.9999878586995454E-2</v>
          </cell>
          <cell r="AH126">
            <v>1.2141300455292825E-7</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Occupany Costs"/>
      <sheetName val="Legal_ professional fees"/>
      <sheetName val="telephone &amp; communications"/>
      <sheetName val="Printing,Stationary Supplies"/>
      <sheetName val="Postage &amp; handling"/>
      <sheetName val="equipment Rental"/>
      <sheetName val="Dues_Subscriptions"/>
      <sheetName val="training"/>
      <sheetName val="Employment agency "/>
      <sheetName val="temporary Help"/>
      <sheetName val="Advertising"/>
      <sheetName val="Moving costs"/>
      <sheetName val="travel"/>
      <sheetName val="Contributions"/>
      <sheetName val="Miscellaneous Expense"/>
      <sheetName val="dates"/>
      <sheetName val="departments"/>
      <sheetName val="allocations"/>
      <sheetName val="expense Types"/>
      <sheetName val="M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3">
          <cell r="A3">
            <v>38353</v>
          </cell>
        </row>
        <row r="4">
          <cell r="A4">
            <v>38384</v>
          </cell>
        </row>
        <row r="5">
          <cell r="A5">
            <v>38412</v>
          </cell>
        </row>
        <row r="6">
          <cell r="A6">
            <v>38443</v>
          </cell>
        </row>
        <row r="7">
          <cell r="A7">
            <v>38473</v>
          </cell>
        </row>
        <row r="8">
          <cell r="A8">
            <v>38504</v>
          </cell>
        </row>
        <row r="9">
          <cell r="A9">
            <v>38534</v>
          </cell>
        </row>
        <row r="10">
          <cell r="A10">
            <v>38565</v>
          </cell>
        </row>
        <row r="11">
          <cell r="A11">
            <v>38596</v>
          </cell>
        </row>
        <row r="12">
          <cell r="A12">
            <v>38626</v>
          </cell>
        </row>
        <row r="13">
          <cell r="A13">
            <v>38657</v>
          </cell>
        </row>
        <row r="14">
          <cell r="A14">
            <v>38687</v>
          </cell>
        </row>
        <row r="15">
          <cell r="A15" t="str">
            <v>Spread Over the Year</v>
          </cell>
        </row>
      </sheetData>
      <sheetData sheetId="17" refreshError="1">
        <row r="2">
          <cell r="A2" t="str">
            <v>Accounting</v>
          </cell>
        </row>
        <row r="3">
          <cell r="A3" t="str">
            <v>Acquisition</v>
          </cell>
        </row>
        <row r="4">
          <cell r="A4" t="str">
            <v>Boston Region</v>
          </cell>
        </row>
        <row r="5">
          <cell r="A5" t="str">
            <v>Capital Markets</v>
          </cell>
        </row>
        <row r="6">
          <cell r="A6" t="str">
            <v>Central Files</v>
          </cell>
        </row>
        <row r="7">
          <cell r="A7" t="str">
            <v>Chicago Region</v>
          </cell>
        </row>
        <row r="8">
          <cell r="A8" t="str">
            <v>Construction</v>
          </cell>
        </row>
        <row r="9">
          <cell r="A9" t="str">
            <v>Corporate Outreach</v>
          </cell>
        </row>
        <row r="10">
          <cell r="A10" t="str">
            <v>Equity Markets</v>
          </cell>
        </row>
        <row r="11">
          <cell r="A11" t="str">
            <v>HR</v>
          </cell>
        </row>
        <row r="12">
          <cell r="A12" t="str">
            <v>Information Technology</v>
          </cell>
        </row>
        <row r="13">
          <cell r="A13" t="str">
            <v>Leasing</v>
          </cell>
        </row>
        <row r="14">
          <cell r="A14" t="str">
            <v>Legal</v>
          </cell>
        </row>
        <row r="15">
          <cell r="A15" t="str">
            <v>Los Angeles Region</v>
          </cell>
        </row>
        <row r="16">
          <cell r="A16" t="str">
            <v>Marketing</v>
          </cell>
        </row>
        <row r="17">
          <cell r="A17" t="str">
            <v>Northern California Region</v>
          </cell>
        </row>
        <row r="18">
          <cell r="A18" t="str">
            <v>NY Region</v>
          </cell>
        </row>
        <row r="19">
          <cell r="A19" t="str">
            <v>Offices Services</v>
          </cell>
        </row>
        <row r="20">
          <cell r="A20" t="str">
            <v>Portfolio Management</v>
          </cell>
        </row>
        <row r="21">
          <cell r="A21" t="str">
            <v>Property Management</v>
          </cell>
        </row>
        <row r="22">
          <cell r="A22" t="str">
            <v>Risk Management</v>
          </cell>
        </row>
        <row r="23">
          <cell r="A23" t="str">
            <v>Tax</v>
          </cell>
        </row>
        <row r="24">
          <cell r="A24" t="str">
            <v>Virginia Region</v>
          </cell>
        </row>
        <row r="25">
          <cell r="A25" t="str">
            <v>Executive</v>
          </cell>
        </row>
        <row r="26">
          <cell r="A26" t="str">
            <v xml:space="preserve">Corporate </v>
          </cell>
        </row>
        <row r="27">
          <cell r="A27" t="str">
            <v>TSP UK</v>
          </cell>
        </row>
        <row r="28">
          <cell r="A28" t="str">
            <v>TSP Germany</v>
          </cell>
        </row>
        <row r="29">
          <cell r="A29" t="str">
            <v>TSP France</v>
          </cell>
        </row>
        <row r="30">
          <cell r="A30" t="str">
            <v>TSP Spain</v>
          </cell>
        </row>
        <row r="31">
          <cell r="A31" t="str">
            <v>TSP Brazil</v>
          </cell>
        </row>
      </sheetData>
      <sheetData sheetId="18" refreshError="1">
        <row r="2">
          <cell r="A2" t="str">
            <v>125  High Street</v>
          </cell>
        </row>
        <row r="3">
          <cell r="A3" t="str">
            <v>1325 G Street</v>
          </cell>
        </row>
        <row r="4">
          <cell r="A4" t="str">
            <v>200 West Madison</v>
          </cell>
        </row>
        <row r="5">
          <cell r="A5" t="str">
            <v>2100 2nd/Transpoint</v>
          </cell>
        </row>
        <row r="6">
          <cell r="A6" t="str">
            <v>222 North LaSalle</v>
          </cell>
        </row>
        <row r="7">
          <cell r="A7" t="str">
            <v>300 Park</v>
          </cell>
        </row>
        <row r="8">
          <cell r="A8" t="str">
            <v>375 Hudson</v>
          </cell>
        </row>
        <row r="9">
          <cell r="A9" t="str">
            <v>40 Broad</v>
          </cell>
        </row>
        <row r="10">
          <cell r="A10" t="str">
            <v>400 Castro</v>
          </cell>
        </row>
        <row r="11">
          <cell r="A11" t="str">
            <v>520 Madison</v>
          </cell>
        </row>
        <row r="12">
          <cell r="A12" t="str">
            <v>520 Pike</v>
          </cell>
        </row>
        <row r="13">
          <cell r="A13" t="str">
            <v>525 West Monroe</v>
          </cell>
        </row>
        <row r="14">
          <cell r="A14" t="str">
            <v>55 East Monroe</v>
          </cell>
        </row>
        <row r="15">
          <cell r="A15" t="str">
            <v>595 Market</v>
          </cell>
        </row>
        <row r="16">
          <cell r="A16" t="str">
            <v>666 Fifth Avenue</v>
          </cell>
        </row>
        <row r="17">
          <cell r="A17" t="str">
            <v>AT&amp;T</v>
          </cell>
        </row>
        <row r="18">
          <cell r="A18" t="str">
            <v>Bala</v>
          </cell>
        </row>
        <row r="19">
          <cell r="A19" t="str">
            <v>Chrysler</v>
          </cell>
        </row>
        <row r="20">
          <cell r="A20" t="str">
            <v>Chrysler Center Allocation</v>
          </cell>
        </row>
        <row r="21">
          <cell r="A21" t="str">
            <v>Chrysler East</v>
          </cell>
        </row>
        <row r="22">
          <cell r="A22" t="str">
            <v>Chrysler Shared</v>
          </cell>
        </row>
        <row r="23">
          <cell r="A23" t="str">
            <v>City Spire</v>
          </cell>
        </row>
        <row r="24">
          <cell r="A24" t="str">
            <v>Cupertino City Center</v>
          </cell>
        </row>
        <row r="25">
          <cell r="A25" t="str">
            <v>Fairlakes</v>
          </cell>
        </row>
        <row r="26">
          <cell r="A26" t="str">
            <v>Glendale</v>
          </cell>
        </row>
        <row r="27">
          <cell r="A27" t="str">
            <v>Greenwich America Center</v>
          </cell>
        </row>
        <row r="28">
          <cell r="A28" t="str">
            <v>International Place</v>
          </cell>
        </row>
        <row r="29">
          <cell r="A29" t="str">
            <v>Longridge</v>
          </cell>
        </row>
        <row r="30">
          <cell r="A30" t="str">
            <v>Meadow Point</v>
          </cell>
        </row>
        <row r="31">
          <cell r="A31" t="str">
            <v>MGM</v>
          </cell>
        </row>
        <row r="32">
          <cell r="A32" t="str">
            <v>Mission Tower</v>
          </cell>
        </row>
        <row r="33">
          <cell r="A33" t="str">
            <v>One Bush</v>
          </cell>
        </row>
        <row r="34">
          <cell r="A34" t="str">
            <v>One Metro Center</v>
          </cell>
        </row>
        <row r="35">
          <cell r="A35" t="str">
            <v>Plaza East - Wisconsin</v>
          </cell>
        </row>
        <row r="36">
          <cell r="A36" t="str">
            <v>Plaza Ridge</v>
          </cell>
        </row>
        <row r="37">
          <cell r="A37" t="str">
            <v>Rockefeller Center</v>
          </cell>
        </row>
        <row r="38">
          <cell r="A38" t="str">
            <v>Torre Avenue</v>
          </cell>
        </row>
        <row r="39">
          <cell r="A39" t="str">
            <v>Tower Burbank</v>
          </cell>
        </row>
        <row r="40">
          <cell r="A40" t="str">
            <v>USG</v>
          </cell>
        </row>
        <row r="41">
          <cell r="A41" t="str">
            <v>Boston Region Allocation</v>
          </cell>
        </row>
        <row r="42">
          <cell r="A42" t="str">
            <v>Boston Property Allocation</v>
          </cell>
        </row>
        <row r="43">
          <cell r="A43" t="str">
            <v>Brazil Region Allocation</v>
          </cell>
        </row>
        <row r="44">
          <cell r="A44" t="str">
            <v>Chicago Property Allocation</v>
          </cell>
        </row>
        <row r="45">
          <cell r="A45" t="str">
            <v>Chicago Region Allocation</v>
          </cell>
        </row>
        <row r="46">
          <cell r="A46" t="str">
            <v>European Core Fund Acquisitons</v>
          </cell>
        </row>
        <row r="47">
          <cell r="A47" t="str">
            <v>European Core Fund Asset Mgmt</v>
          </cell>
        </row>
        <row r="48">
          <cell r="A48" t="str">
            <v>European Property Allocation</v>
          </cell>
        </row>
        <row r="49">
          <cell r="A49" t="str">
            <v>European Regional Allocation</v>
          </cell>
        </row>
        <row r="50">
          <cell r="A50" t="str">
            <v>German Property Allocation</v>
          </cell>
        </row>
        <row r="51">
          <cell r="A51" t="str">
            <v>German Region Allocation</v>
          </cell>
        </row>
        <row r="52">
          <cell r="A52" t="str">
            <v>Global Allocation</v>
          </cell>
        </row>
        <row r="53">
          <cell r="A53" t="str">
            <v>Global Property Allocation</v>
          </cell>
        </row>
        <row r="54">
          <cell r="A54" t="str">
            <v>LA Property Allocation</v>
          </cell>
        </row>
        <row r="55">
          <cell r="A55" t="str">
            <v>LA Region Allocation</v>
          </cell>
        </row>
        <row r="56">
          <cell r="A56" t="str">
            <v>Northern California Property Allocation</v>
          </cell>
        </row>
        <row r="57">
          <cell r="A57" t="str">
            <v>Northern California Region Allocation</v>
          </cell>
        </row>
        <row r="58">
          <cell r="A58" t="str">
            <v>NY Property Allocation</v>
          </cell>
        </row>
        <row r="59">
          <cell r="A59" t="str">
            <v>NY Region Allocation</v>
          </cell>
        </row>
        <row r="60">
          <cell r="A60" t="str">
            <v>UK Property Allocation</v>
          </cell>
        </row>
        <row r="61">
          <cell r="A61" t="str">
            <v>UK Region Allocation</v>
          </cell>
        </row>
        <row r="62">
          <cell r="A62" t="str">
            <v>US Allocation</v>
          </cell>
        </row>
        <row r="63">
          <cell r="A63" t="str">
            <v>US Property Allocation</v>
          </cell>
        </row>
        <row r="64">
          <cell r="A64" t="str">
            <v>Virginia Property Allocation</v>
          </cell>
        </row>
        <row r="65">
          <cell r="A65" t="str">
            <v>Virginia Regional Allocation</v>
          </cell>
        </row>
        <row r="66">
          <cell r="A66" t="str">
            <v>TSP Boston</v>
          </cell>
        </row>
        <row r="67">
          <cell r="A67" t="str">
            <v>TSP Brazil</v>
          </cell>
        </row>
        <row r="68">
          <cell r="A68" t="str">
            <v>TSP Chicago</v>
          </cell>
        </row>
        <row r="69">
          <cell r="A69" t="str">
            <v>TSP Corporate</v>
          </cell>
        </row>
        <row r="70">
          <cell r="A70" t="str">
            <v>TSP Deutschland</v>
          </cell>
        </row>
        <row r="71">
          <cell r="A71" t="str">
            <v>TSP France</v>
          </cell>
        </row>
        <row r="72">
          <cell r="A72" t="str">
            <v>TSP LA</v>
          </cell>
        </row>
        <row r="73">
          <cell r="A73" t="str">
            <v>TSP Northern California</v>
          </cell>
        </row>
        <row r="74">
          <cell r="A74" t="str">
            <v>TSP NY</v>
          </cell>
        </row>
        <row r="75">
          <cell r="A75" t="str">
            <v>TSP Spain</v>
          </cell>
        </row>
        <row r="76">
          <cell r="A76" t="str">
            <v>TSP UK</v>
          </cell>
        </row>
        <row r="77">
          <cell r="A77" t="str">
            <v>TSP Virginia</v>
          </cell>
        </row>
        <row r="78">
          <cell r="A78" t="str">
            <v>Fund I Asset Mgmt</v>
          </cell>
        </row>
        <row r="79">
          <cell r="A79" t="str">
            <v>Fund III Asset Mgmt</v>
          </cell>
        </row>
        <row r="80">
          <cell r="A80" t="str">
            <v>Fund IV Asset Mgmt</v>
          </cell>
        </row>
        <row r="81">
          <cell r="A81" t="str">
            <v>Fund V Acquisitions</v>
          </cell>
        </row>
        <row r="82">
          <cell r="A82" t="str">
            <v>Fund V Asset Mgmt - Domestic</v>
          </cell>
        </row>
        <row r="83">
          <cell r="A83" t="str">
            <v>Fund V Asset Mgmt - International</v>
          </cell>
        </row>
        <row r="84">
          <cell r="A84" t="str">
            <v>Fund VI - Asset Mgmt</v>
          </cell>
        </row>
        <row r="85">
          <cell r="A85" t="str">
            <v>Fund VI - Organization</v>
          </cell>
        </row>
        <row r="86">
          <cell r="A86" t="str">
            <v>Fund VI - Syndication</v>
          </cell>
        </row>
        <row r="87">
          <cell r="A87" t="str">
            <v>Fund VI- Acquisitions</v>
          </cell>
        </row>
        <row r="88">
          <cell r="A88" t="str">
            <v>US Core Fund - Acquisitions</v>
          </cell>
        </row>
        <row r="89">
          <cell r="A89" t="str">
            <v>US Core Fund - Asset Mgmt</v>
          </cell>
        </row>
        <row r="90">
          <cell r="A90" t="str">
            <v>US Core Fund - Organization</v>
          </cell>
        </row>
        <row r="91">
          <cell r="A91" t="str">
            <v>US Core Fund - Syndiacation</v>
          </cell>
        </row>
        <row r="92">
          <cell r="A92" t="str">
            <v>Access Tower</v>
          </cell>
        </row>
        <row r="93">
          <cell r="A93" t="str">
            <v>Aldgate</v>
          </cell>
        </row>
        <row r="94">
          <cell r="A94" t="str">
            <v>CBX</v>
          </cell>
        </row>
        <row r="95">
          <cell r="A95" t="str">
            <v>Friedrichstrasse</v>
          </cell>
        </row>
        <row r="96">
          <cell r="A96" t="str">
            <v>Hampton House</v>
          </cell>
        </row>
        <row r="97">
          <cell r="A97" t="str">
            <v>Leadenhall Court</v>
          </cell>
        </row>
        <row r="98">
          <cell r="A98" t="str">
            <v>MAC</v>
          </cell>
        </row>
        <row r="99">
          <cell r="A99" t="str">
            <v>Marks Tower</v>
          </cell>
        </row>
        <row r="100">
          <cell r="A100" t="str">
            <v>Millbank Tower</v>
          </cell>
        </row>
        <row r="101">
          <cell r="A101" t="str">
            <v>Santa Margarita</v>
          </cell>
        </row>
        <row r="102">
          <cell r="A102" t="str">
            <v xml:space="preserve">Rio </v>
          </cell>
        </row>
        <row r="103">
          <cell r="A103" t="str">
            <v>Rochavera</v>
          </cell>
        </row>
        <row r="104">
          <cell r="A104" t="str">
            <v>Verbo Divino</v>
          </cell>
        </row>
        <row r="105">
          <cell r="A105" t="str">
            <v>11 West 42nd Street</v>
          </cell>
        </row>
      </sheetData>
      <sheetData sheetId="19" refreshError="1">
        <row r="2">
          <cell r="A2" t="str">
            <v>Legal</v>
          </cell>
        </row>
        <row r="3">
          <cell r="A3" t="str">
            <v>Consulting</v>
          </cell>
        </row>
        <row r="4">
          <cell r="A4" t="str">
            <v>Other</v>
          </cell>
        </row>
        <row r="16">
          <cell r="A16" t="str">
            <v>Meals</v>
          </cell>
        </row>
        <row r="17">
          <cell r="A17" t="str">
            <v>Entertainment</v>
          </cell>
        </row>
        <row r="18">
          <cell r="A18" t="str">
            <v>Hotel</v>
          </cell>
        </row>
        <row r="19">
          <cell r="A19" t="str">
            <v>Airfare</v>
          </cell>
        </row>
        <row r="20">
          <cell r="A20" t="str">
            <v>Car Rental</v>
          </cell>
        </row>
        <row r="21">
          <cell r="A21" t="str">
            <v>Other Transportation</v>
          </cell>
        </row>
        <row r="27">
          <cell r="A27" t="str">
            <v>Local Service</v>
          </cell>
        </row>
        <row r="28">
          <cell r="A28" t="str">
            <v>Long Distance</v>
          </cell>
        </row>
        <row r="29">
          <cell r="A29" t="str">
            <v>Cell Phone</v>
          </cell>
        </row>
        <row r="30">
          <cell r="A30" t="str">
            <v>Blackberry</v>
          </cell>
        </row>
        <row r="32">
          <cell r="A32" t="str">
            <v>General Office Supplies</v>
          </cell>
        </row>
        <row r="33">
          <cell r="A33" t="str">
            <v>Stationary</v>
          </cell>
        </row>
        <row r="34">
          <cell r="A34" t="str">
            <v>Kitchen Supplies</v>
          </cell>
        </row>
      </sheetData>
      <sheetData sheetId="2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Balance"/>
      <sheetName val="Dettagli "/>
      <sheetName val="Reference Financial Statements"/>
      <sheetName val="Net Tax Value of the Property"/>
      <sheetName val="Latent Cap Gain Amount"/>
      <sheetName val="Provisional Purchase Price"/>
    </sheetNames>
    <sheetDataSet>
      <sheetData sheetId="0"/>
      <sheetData sheetId="1">
        <row r="6">
          <cell r="F6">
            <v>10000</v>
          </cell>
        </row>
      </sheetData>
      <sheetData sheetId="2">
        <row r="40">
          <cell r="D40">
            <v>4863</v>
          </cell>
        </row>
      </sheetData>
      <sheetData sheetId="3"/>
      <sheetData sheetId="4"/>
      <sheetData sheetId="5"/>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ummary"/>
      <sheetName val="Exit Detail"/>
      <sheetName val="Lease Contracts"/>
      <sheetName val="Stepped Rents"/>
      <sheetName val="Costs"/>
      <sheetName val="Income Analysis"/>
      <sheetName val="Debt Finance"/>
      <sheetName val="Pricing Analysis"/>
      <sheetName val="Qtrly Sum BaseCase"/>
      <sheetName val="Sensitivity"/>
      <sheetName val="Running Analysis"/>
      <sheetName val="Quarterly Summary"/>
      <sheetName val="Annual Summary"/>
      <sheetName val="An Sum BaseCase"/>
      <sheetName val="Lev_CFlow"/>
      <sheetName val="sc1_qs"/>
      <sheetName val="sc2_qs"/>
      <sheetName val="sc3_qs"/>
      <sheetName val="sc4_qs"/>
      <sheetName val="cost proj"/>
      <sheetName val="refurb&amp;one offs"/>
      <sheetName val="EET"/>
      <sheetName val="INDqtr"/>
      <sheetName val="IND(t)"/>
      <sheetName val="ERVt"/>
      <sheetName val="R ex I"/>
      <sheetName val="R ex steps"/>
      <sheetName val="Market Rent"/>
      <sheetName val="Rent"/>
      <sheetName val="Letting Fees"/>
      <sheetName val="growth"/>
      <sheetName val="ancillary"/>
      <sheetName val="n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Trial balances"/>
      <sheetName val="TB download"/>
      <sheetName val="TB 2012"/>
      <sheetName val="Building valuation"/>
      <sheetName val="Fixed Assets "/>
      <sheetName val="BI "/>
      <sheetName val="TI"/>
      <sheetName val="F&amp;F"/>
      <sheetName val="Verteilung"/>
      <sheetName val="Anschaffungsnebenkosten"/>
      <sheetName val="108150"/>
      <sheetName val="Cash A-Layer "/>
      <sheetName val="Accounts Receivable"/>
      <sheetName val="124100"/>
      <sheetName val="CM report"/>
      <sheetName val="CM overview"/>
      <sheetName val="True Up Summary"/>
      <sheetName val="VAT"/>
      <sheetName val="prepaid expenses"/>
      <sheetName val="Def. Leasing Commission"/>
      <sheetName val="FASB 13"/>
      <sheetName val="Deferred Finance Cost"/>
      <sheetName val="Deferred Finance Cost 2012"/>
      <sheetName val="Accounts Payable"/>
      <sheetName val="AP Report"/>
      <sheetName val="other liabilities"/>
      <sheetName val="Sundry Accrued Expenses Pay "/>
      <sheetName val="TishmanSpeyer-EU_Asset_Executiv"/>
      <sheetName val="POS Accruals"/>
      <sheetName val="TSP accruals"/>
      <sheetName val="203170"/>
      <sheetName val="due to seller total"/>
      <sheetName val="due to seller 2nd inst"/>
      <sheetName val="due to seller 3rd inst"/>
      <sheetName val="ThirdPartyLoanHelaba"/>
      <sheetName val="Helaba commitment fee"/>
      <sheetName val="Chatham Deriv. Instruments"/>
      <sheetName val="Chatham valuation"/>
      <sheetName val="Intercompany total"/>
      <sheetName val="Ico loan Interest 4.4m "/>
      <sheetName val="Ico loan Interest 22.3m "/>
      <sheetName val="Ico loan Interest 42.0m "/>
      <sheetName val="Ico loan Interest 1.6m"/>
      <sheetName val="Ico loan Interest 1.5m"/>
      <sheetName val="Partners capital"/>
      <sheetName val="Retained Earnings"/>
      <sheetName val="PL12 month spread 2015"/>
      <sheetName val="PL12 month spread 2014"/>
      <sheetName val="PL12 month spread 2013"/>
    </sheetNames>
    <sheetDataSet>
      <sheetData sheetId="0">
        <row r="6">
          <cell r="B6" t="str">
            <v>Tishman Speyer Junghof GmbH &amp; Co. KG</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NAV Statement"/>
      <sheetName val="Adj"/>
      <sheetName val="TB"/>
      <sheetName val="Revaluation reserve"/>
      <sheetName val="PP Calculation"/>
      <sheetName val="TransferValue"/>
      <sheetName val="IC loan"/>
      <sheetName val="Cash&amp;AR"/>
      <sheetName val="VAT"/>
      <sheetName val="PropertyA"/>
      <sheetName val="G&amp;A"/>
      <sheetName val="AP"/>
      <sheetName val="RE"/>
      <sheetName val="tax payment"/>
      <sheetName val="Thin Cap"/>
      <sheetName val="CIT"/>
      <sheetName val="ComboR"/>
      <sheetName val="IRAP"/>
      <sheetName val="MappingLOC"/>
    </sheetNames>
    <sheetDataSet>
      <sheetData sheetId="0"/>
      <sheetData sheetId="1"/>
      <sheetData sheetId="2"/>
      <sheetData sheetId="3">
        <row r="2">
          <cell r="AM2">
            <v>44141</v>
          </cell>
        </row>
        <row r="3">
          <cell r="AL3" t="str">
            <v>IT063</v>
          </cell>
        </row>
        <row r="4">
          <cell r="AM4" t="str">
            <v>Astra Srl</v>
          </cell>
        </row>
        <row r="6">
          <cell r="AM6"/>
        </row>
        <row r="7">
          <cell r="AM7" t="str">
            <v>TOB.xlsm</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
          <cell r="D7" t="str">
            <v>Mapping 1</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Config"/>
      <sheetName val="CapTableTemplate"/>
      <sheetName val="RollforwardTemplate"/>
      <sheetName val="CapTableInstructions"/>
      <sheetName val="M2MSummaryTemplate"/>
      <sheetName val="M2MDetailTemplate"/>
      <sheetName val="FundM2MTemplate"/>
      <sheetName val="PrincipalAmortTemplate"/>
      <sheetName val="CurrencyEffectTemplate"/>
      <sheetName val="ReconciliationTemplate"/>
      <sheetName val="SummaryTemplate"/>
      <sheetName val="NoteListingTemplate"/>
      <sheetName val="InterestTemplate"/>
      <sheetName val="IntegrityTemplate"/>
      <sheetName val="Formats"/>
      <sheetName val="ParameterTemplate"/>
    </sheetNames>
    <sheetDataSet>
      <sheetData sheetId="0" refreshError="1"/>
      <sheetData sheetId="1" refreshError="1">
        <row r="10">
          <cell r="C10" t="str">
            <v>SFOMAW08.amb.com</v>
          </cell>
        </row>
        <row r="11">
          <cell r="C11" t="str">
            <v>AMBDebt</v>
          </cell>
        </row>
        <row r="12">
          <cell r="C12" t="str">
            <v>SFOMAW16.amb.com</v>
          </cell>
        </row>
        <row r="13">
          <cell r="C13" t="str">
            <v>AMB_Authorization</v>
          </cell>
        </row>
        <row r="14">
          <cell r="C14">
            <v>60</v>
          </cell>
        </row>
        <row r="15">
          <cell r="C15" t="b">
            <v>0</v>
          </cell>
        </row>
      </sheetData>
      <sheetData sheetId="2" refreshError="1">
        <row r="2">
          <cell r="A2" t="str">
            <v>CAPITALIZATION SUMMARY</v>
          </cell>
        </row>
        <row r="15">
          <cell r="A15" t="str">
            <v>Prior Qtr Recalc per Current Model</v>
          </cell>
          <cell r="W15">
            <v>0</v>
          </cell>
          <cell r="Y15">
            <v>0</v>
          </cell>
        </row>
        <row r="17">
          <cell r="A17" t="str">
            <v>Foreign Currency Effect</v>
          </cell>
          <cell r="C17" t="e">
            <v>#REF!</v>
          </cell>
          <cell r="E17" t="e">
            <v>#REF!</v>
          </cell>
          <cell r="G17">
            <v>0</v>
          </cell>
          <cell r="H17">
            <v>0</v>
          </cell>
          <cell r="I17">
            <v>0</v>
          </cell>
          <cell r="J17">
            <v>0</v>
          </cell>
          <cell r="M17" t="e">
            <v>#REF!</v>
          </cell>
          <cell r="N17" t="e">
            <v>#REF!</v>
          </cell>
          <cell r="O17" t="e">
            <v>#REF!</v>
          </cell>
          <cell r="P17" t="e">
            <v>#REF!</v>
          </cell>
          <cell r="Q17" t="e">
            <v>#REF!</v>
          </cell>
          <cell r="R17" t="e">
            <v>#REF!</v>
          </cell>
          <cell r="S17">
            <v>0</v>
          </cell>
          <cell r="T17">
            <v>0</v>
          </cell>
          <cell r="U17">
            <v>0</v>
          </cell>
          <cell r="AC17" t="e">
            <v>#REF!</v>
          </cell>
          <cell r="AD17" t="e">
            <v>#REF!</v>
          </cell>
          <cell r="AH17" t="e">
            <v>#REF!</v>
          </cell>
          <cell r="AI17" t="e">
            <v>#REF!</v>
          </cell>
        </row>
        <row r="18">
          <cell r="A18" t="str">
            <v>New Debt</v>
          </cell>
          <cell r="C18" t="e">
            <v>#REF!</v>
          </cell>
          <cell r="E18" t="e">
            <v>#REF!</v>
          </cell>
          <cell r="G18">
            <v>0</v>
          </cell>
          <cell r="H18">
            <v>0</v>
          </cell>
          <cell r="I18">
            <v>0</v>
          </cell>
          <cell r="J18">
            <v>0</v>
          </cell>
          <cell r="M18" t="e">
            <v>#REF!</v>
          </cell>
          <cell r="N18" t="e">
            <v>#REF!</v>
          </cell>
          <cell r="O18" t="e">
            <v>#REF!</v>
          </cell>
          <cell r="P18" t="e">
            <v>#REF!</v>
          </cell>
          <cell r="Q18" t="e">
            <v>#REF!</v>
          </cell>
          <cell r="R18" t="e">
            <v>#REF!</v>
          </cell>
          <cell r="S18">
            <v>0</v>
          </cell>
          <cell r="T18">
            <v>0</v>
          </cell>
          <cell r="U18">
            <v>0</v>
          </cell>
          <cell r="AC18" t="e">
            <v>#REF!</v>
          </cell>
          <cell r="AD18" t="e">
            <v>#REF!</v>
          </cell>
          <cell r="AH18" t="e">
            <v>#REF!</v>
          </cell>
          <cell r="AI18" t="e">
            <v>#REF!</v>
          </cell>
        </row>
        <row r="19">
          <cell r="A19" t="str">
            <v>Draws on Construction Loans</v>
          </cell>
          <cell r="C19" t="e">
            <v>#REF!</v>
          </cell>
          <cell r="E19" t="e">
            <v>#REF!</v>
          </cell>
          <cell r="G19">
            <v>0</v>
          </cell>
          <cell r="H19">
            <v>0</v>
          </cell>
          <cell r="I19">
            <v>0</v>
          </cell>
          <cell r="J19">
            <v>0</v>
          </cell>
          <cell r="M19" t="e">
            <v>#REF!</v>
          </cell>
          <cell r="N19" t="e">
            <v>#REF!</v>
          </cell>
          <cell r="O19" t="e">
            <v>#REF!</v>
          </cell>
          <cell r="P19" t="e">
            <v>#REF!</v>
          </cell>
          <cell r="Q19" t="e">
            <v>#REF!</v>
          </cell>
          <cell r="R19" t="e">
            <v>#REF!</v>
          </cell>
          <cell r="S19">
            <v>0</v>
          </cell>
          <cell r="T19">
            <v>0</v>
          </cell>
          <cell r="U19">
            <v>0</v>
          </cell>
          <cell r="AC19" t="e">
            <v>#REF!</v>
          </cell>
          <cell r="AD19" t="e">
            <v>#REF!</v>
          </cell>
          <cell r="AH19" t="e">
            <v>#REF!</v>
          </cell>
          <cell r="AI19" t="e">
            <v>#REF!</v>
          </cell>
        </row>
        <row r="20">
          <cell r="A20" t="str">
            <v>Contributions In</v>
          </cell>
          <cell r="C20" t="e">
            <v>#REF!</v>
          </cell>
          <cell r="E20" t="e">
            <v>#REF!</v>
          </cell>
          <cell r="G20">
            <v>0</v>
          </cell>
          <cell r="H20">
            <v>0</v>
          </cell>
          <cell r="I20">
            <v>0</v>
          </cell>
          <cell r="J20">
            <v>0</v>
          </cell>
          <cell r="M20" t="e">
            <v>#REF!</v>
          </cell>
          <cell r="N20" t="e">
            <v>#REF!</v>
          </cell>
          <cell r="O20" t="e">
            <v>#REF!</v>
          </cell>
          <cell r="P20" t="e">
            <v>#REF!</v>
          </cell>
          <cell r="Q20" t="e">
            <v>#REF!</v>
          </cell>
          <cell r="R20" t="e">
            <v>#REF!</v>
          </cell>
          <cell r="S20">
            <v>0</v>
          </cell>
          <cell r="T20">
            <v>0</v>
          </cell>
          <cell r="U20">
            <v>0</v>
          </cell>
          <cell r="AC20" t="e">
            <v>#REF!</v>
          </cell>
          <cell r="AD20" t="e">
            <v>#REF!</v>
          </cell>
          <cell r="AH20" t="e">
            <v>#REF!</v>
          </cell>
          <cell r="AI20" t="e">
            <v>#REF!</v>
          </cell>
        </row>
        <row r="21">
          <cell r="A21" t="str">
            <v>Contributions Out</v>
          </cell>
          <cell r="C21" t="e">
            <v>#REF!</v>
          </cell>
          <cell r="E21" t="e">
            <v>#REF!</v>
          </cell>
          <cell r="G21">
            <v>0</v>
          </cell>
          <cell r="H21">
            <v>0</v>
          </cell>
          <cell r="I21">
            <v>0</v>
          </cell>
          <cell r="J21">
            <v>0</v>
          </cell>
          <cell r="M21" t="e">
            <v>#REF!</v>
          </cell>
          <cell r="N21" t="e">
            <v>#REF!</v>
          </cell>
          <cell r="O21" t="e">
            <v>#REF!</v>
          </cell>
          <cell r="P21" t="e">
            <v>#REF!</v>
          </cell>
          <cell r="Q21" t="e">
            <v>#REF!</v>
          </cell>
          <cell r="R21" t="e">
            <v>#REF!</v>
          </cell>
          <cell r="S21">
            <v>0</v>
          </cell>
          <cell r="T21">
            <v>0</v>
          </cell>
          <cell r="U21">
            <v>0</v>
          </cell>
          <cell r="AC21" t="e">
            <v>#REF!</v>
          </cell>
          <cell r="AD21" t="e">
            <v>#REF!</v>
          </cell>
          <cell r="AH21" t="e">
            <v>#REF!</v>
          </cell>
          <cell r="AI21" t="e">
            <v>#REF!</v>
          </cell>
        </row>
        <row r="23">
          <cell r="A23" t="str">
            <v>Adjusted Prior Quarter Totals</v>
          </cell>
          <cell r="C23" t="e">
            <v>#REF!</v>
          </cell>
          <cell r="E23" t="e">
            <v>#REF!</v>
          </cell>
          <cell r="G23">
            <v>0</v>
          </cell>
          <cell r="H23">
            <v>0</v>
          </cell>
          <cell r="I23">
            <v>0</v>
          </cell>
          <cell r="J23">
            <v>0</v>
          </cell>
          <cell r="M23" t="e">
            <v>#REF!</v>
          </cell>
          <cell r="N23" t="e">
            <v>#REF!</v>
          </cell>
          <cell r="O23" t="e">
            <v>#REF!</v>
          </cell>
          <cell r="P23" t="e">
            <v>#REF!</v>
          </cell>
          <cell r="Q23" t="e">
            <v>#REF!</v>
          </cell>
          <cell r="R23" t="e">
            <v>#REF!</v>
          </cell>
          <cell r="S23">
            <v>0</v>
          </cell>
          <cell r="T23">
            <v>0</v>
          </cell>
          <cell r="U23">
            <v>0</v>
          </cell>
          <cell r="AC23" t="e">
            <v>#REF!</v>
          </cell>
          <cell r="AD23" t="e">
            <v>#REF!</v>
          </cell>
          <cell r="AH23" t="e">
            <v>#REF!</v>
          </cell>
          <cell r="AI23" t="e">
            <v>#REF!</v>
          </cell>
        </row>
        <row r="24">
          <cell r="A24" t="str">
            <v>Prior Qtr Totals per Analyst Pkg/Model</v>
          </cell>
        </row>
        <row r="25">
          <cell r="A25" t="e">
            <v>#REF!</v>
          </cell>
          <cell r="C25" t="e">
            <v>#REF!</v>
          </cell>
          <cell r="E25" t="e">
            <v>#REF!</v>
          </cell>
          <cell r="G25">
            <v>0</v>
          </cell>
          <cell r="H25">
            <v>0</v>
          </cell>
          <cell r="I25">
            <v>0</v>
          </cell>
          <cell r="J25">
            <v>0</v>
          </cell>
          <cell r="M25" t="e">
            <v>#REF!</v>
          </cell>
          <cell r="N25" t="e">
            <v>#REF!</v>
          </cell>
          <cell r="O25" t="e">
            <v>#REF!</v>
          </cell>
          <cell r="P25" t="e">
            <v>#REF!</v>
          </cell>
          <cell r="Q25" t="e">
            <v>#REF!</v>
          </cell>
          <cell r="R25" t="e">
            <v>#REF!</v>
          </cell>
          <cell r="S25">
            <v>0</v>
          </cell>
          <cell r="T25">
            <v>0</v>
          </cell>
          <cell r="U25">
            <v>0</v>
          </cell>
          <cell r="AC25" t="e">
            <v>#REF!</v>
          </cell>
          <cell r="AD25" t="e">
            <v>#REF!</v>
          </cell>
          <cell r="AH25" t="e">
            <v>#REF!</v>
          </cell>
          <cell r="AI25" t="e">
            <v>#REF!</v>
          </cell>
        </row>
        <row r="26">
          <cell r="A26" t="str">
            <v>Rollforward</v>
          </cell>
        </row>
        <row r="27">
          <cell r="A27" t="str">
            <v>Principal Amortization</v>
          </cell>
          <cell r="C27" t="e">
            <v>#REF!</v>
          </cell>
          <cell r="E27" t="e">
            <v>#REF!</v>
          </cell>
          <cell r="G27">
            <v>0</v>
          </cell>
          <cell r="H27">
            <v>0</v>
          </cell>
          <cell r="I27">
            <v>0</v>
          </cell>
          <cell r="J27">
            <v>0</v>
          </cell>
          <cell r="M27" t="e">
            <v>#REF!</v>
          </cell>
          <cell r="N27" t="e">
            <v>#REF!</v>
          </cell>
          <cell r="O27" t="e">
            <v>#REF!</v>
          </cell>
          <cell r="P27" t="e">
            <v>#REF!</v>
          </cell>
          <cell r="Q27" t="e">
            <v>#REF!</v>
          </cell>
          <cell r="R27" t="e">
            <v>#REF!</v>
          </cell>
          <cell r="S27">
            <v>0</v>
          </cell>
          <cell r="T27">
            <v>0</v>
          </cell>
          <cell r="U27">
            <v>0</v>
          </cell>
          <cell r="AC27" t="e">
            <v>#REF!</v>
          </cell>
          <cell r="AD27" t="e">
            <v>#REF!</v>
          </cell>
          <cell r="AH27" t="e">
            <v>#REF!</v>
          </cell>
          <cell r="AI27" t="e">
            <v>#REF!</v>
          </cell>
        </row>
        <row r="28">
          <cell r="A28" t="str">
            <v>Foreign Currency Effect</v>
          </cell>
          <cell r="C28" t="e">
            <v>#REF!</v>
          </cell>
          <cell r="E28" t="e">
            <v>#REF!</v>
          </cell>
          <cell r="G28">
            <v>0</v>
          </cell>
          <cell r="H28">
            <v>0</v>
          </cell>
          <cell r="I28">
            <v>0</v>
          </cell>
          <cell r="J28">
            <v>0</v>
          </cell>
          <cell r="M28" t="e">
            <v>#REF!</v>
          </cell>
          <cell r="N28" t="e">
            <v>#REF!</v>
          </cell>
          <cell r="O28" t="e">
            <v>#REF!</v>
          </cell>
          <cell r="P28" t="e">
            <v>#REF!</v>
          </cell>
          <cell r="Q28" t="e">
            <v>#REF!</v>
          </cell>
          <cell r="R28" t="e">
            <v>#REF!</v>
          </cell>
          <cell r="S28">
            <v>0</v>
          </cell>
          <cell r="T28">
            <v>0</v>
          </cell>
          <cell r="U28">
            <v>0</v>
          </cell>
          <cell r="AC28" t="e">
            <v>#REF!</v>
          </cell>
          <cell r="AD28" t="e">
            <v>#REF!</v>
          </cell>
          <cell r="AH28" t="e">
            <v>#REF!</v>
          </cell>
          <cell r="AI28" t="e">
            <v>#REF!</v>
          </cell>
        </row>
        <row r="29">
          <cell r="A29" t="str">
            <v>ReportingDiscrepancies</v>
          </cell>
          <cell r="C29" t="e">
            <v>#REF!</v>
          </cell>
          <cell r="E29" t="e">
            <v>#REF!</v>
          </cell>
          <cell r="G29">
            <v>0</v>
          </cell>
          <cell r="H29">
            <v>0</v>
          </cell>
          <cell r="I29">
            <v>0</v>
          </cell>
          <cell r="J29">
            <v>0</v>
          </cell>
          <cell r="M29" t="e">
            <v>#REF!</v>
          </cell>
          <cell r="N29" t="e">
            <v>#REF!</v>
          </cell>
          <cell r="O29" t="e">
            <v>#REF!</v>
          </cell>
          <cell r="P29" t="e">
            <v>#REF!</v>
          </cell>
          <cell r="Q29" t="e">
            <v>#REF!</v>
          </cell>
          <cell r="R29" t="e">
            <v>#REF!</v>
          </cell>
          <cell r="S29">
            <v>0</v>
          </cell>
          <cell r="T29">
            <v>0</v>
          </cell>
          <cell r="U29">
            <v>0</v>
          </cell>
          <cell r="AC29" t="e">
            <v>#REF!</v>
          </cell>
          <cell r="AD29" t="e">
            <v>#REF!</v>
          </cell>
          <cell r="AH29" t="e">
            <v>#REF!</v>
          </cell>
          <cell r="AI29" t="e">
            <v>#REF!</v>
          </cell>
        </row>
        <row r="30">
          <cell r="A30" t="str">
            <v>New Debt</v>
          </cell>
          <cell r="C30" t="e">
            <v>#REF!</v>
          </cell>
          <cell r="E30" t="e">
            <v>#REF!</v>
          </cell>
          <cell r="G30">
            <v>0</v>
          </cell>
          <cell r="H30">
            <v>0</v>
          </cell>
          <cell r="I30">
            <v>0</v>
          </cell>
          <cell r="J30">
            <v>0</v>
          </cell>
          <cell r="M30" t="e">
            <v>#REF!</v>
          </cell>
          <cell r="N30" t="e">
            <v>#REF!</v>
          </cell>
          <cell r="O30" t="e">
            <v>#REF!</v>
          </cell>
          <cell r="P30" t="e">
            <v>#REF!</v>
          </cell>
          <cell r="Q30" t="e">
            <v>#REF!</v>
          </cell>
          <cell r="R30" t="e">
            <v>#REF!</v>
          </cell>
          <cell r="S30">
            <v>0</v>
          </cell>
          <cell r="T30">
            <v>0</v>
          </cell>
          <cell r="U30">
            <v>0</v>
          </cell>
          <cell r="AC30" t="e">
            <v>#REF!</v>
          </cell>
          <cell r="AD30" t="e">
            <v>#REF!</v>
          </cell>
          <cell r="AH30" t="e">
            <v>#REF!</v>
          </cell>
          <cell r="AI30" t="e">
            <v>#REF!</v>
          </cell>
        </row>
        <row r="31">
          <cell r="A31" t="str">
            <v>Draws on Construction Loans</v>
          </cell>
          <cell r="C31" t="e">
            <v>#REF!</v>
          </cell>
          <cell r="E31" t="e">
            <v>#REF!</v>
          </cell>
          <cell r="G31">
            <v>0</v>
          </cell>
          <cell r="H31">
            <v>0</v>
          </cell>
          <cell r="I31">
            <v>0</v>
          </cell>
          <cell r="J31">
            <v>0</v>
          </cell>
          <cell r="M31" t="e">
            <v>#REF!</v>
          </cell>
          <cell r="N31" t="e">
            <v>#REF!</v>
          </cell>
          <cell r="O31" t="e">
            <v>#REF!</v>
          </cell>
          <cell r="P31" t="e">
            <v>#REF!</v>
          </cell>
          <cell r="Q31" t="e">
            <v>#REF!</v>
          </cell>
          <cell r="R31" t="e">
            <v>#REF!</v>
          </cell>
          <cell r="S31">
            <v>0</v>
          </cell>
          <cell r="T31">
            <v>0</v>
          </cell>
          <cell r="U31">
            <v>0</v>
          </cell>
          <cell r="AC31" t="e">
            <v>#REF!</v>
          </cell>
          <cell r="AD31" t="e">
            <v>#REF!</v>
          </cell>
          <cell r="AH31" t="e">
            <v>#REF!</v>
          </cell>
          <cell r="AI31" t="e">
            <v>#REF!</v>
          </cell>
        </row>
        <row r="32">
          <cell r="A32" t="str">
            <v>Contributions In</v>
          </cell>
          <cell r="C32" t="e">
            <v>#REF!</v>
          </cell>
          <cell r="E32" t="e">
            <v>#REF!</v>
          </cell>
          <cell r="G32">
            <v>0</v>
          </cell>
          <cell r="H32">
            <v>0</v>
          </cell>
          <cell r="I32">
            <v>0</v>
          </cell>
          <cell r="J32">
            <v>0</v>
          </cell>
          <cell r="M32" t="e">
            <v>#REF!</v>
          </cell>
          <cell r="N32" t="e">
            <v>#REF!</v>
          </cell>
          <cell r="O32" t="e">
            <v>#REF!</v>
          </cell>
          <cell r="P32" t="e">
            <v>#REF!</v>
          </cell>
          <cell r="Q32" t="e">
            <v>#REF!</v>
          </cell>
          <cell r="R32" t="e">
            <v>#REF!</v>
          </cell>
          <cell r="S32">
            <v>0</v>
          </cell>
          <cell r="T32">
            <v>0</v>
          </cell>
          <cell r="U32">
            <v>0</v>
          </cell>
          <cell r="AC32" t="e">
            <v>#REF!</v>
          </cell>
          <cell r="AD32" t="e">
            <v>#REF!</v>
          </cell>
          <cell r="AH32" t="e">
            <v>#REF!</v>
          </cell>
          <cell r="AI32" t="e">
            <v>#REF!</v>
          </cell>
        </row>
        <row r="33">
          <cell r="A33" t="str">
            <v>Paydowns/Payoffs</v>
          </cell>
          <cell r="C33" t="e">
            <v>#REF!</v>
          </cell>
          <cell r="E33" t="e">
            <v>#REF!</v>
          </cell>
          <cell r="G33">
            <v>0</v>
          </cell>
          <cell r="H33">
            <v>0</v>
          </cell>
          <cell r="I33">
            <v>0</v>
          </cell>
          <cell r="J33">
            <v>0</v>
          </cell>
          <cell r="M33" t="e">
            <v>#REF!</v>
          </cell>
          <cell r="N33" t="e">
            <v>#REF!</v>
          </cell>
          <cell r="O33" t="e">
            <v>#REF!</v>
          </cell>
          <cell r="P33" t="e">
            <v>#REF!</v>
          </cell>
          <cell r="Q33" t="e">
            <v>#REF!</v>
          </cell>
          <cell r="R33" t="e">
            <v>#REF!</v>
          </cell>
          <cell r="S33">
            <v>0</v>
          </cell>
          <cell r="T33">
            <v>0</v>
          </cell>
          <cell r="U33">
            <v>0</v>
          </cell>
          <cell r="AC33" t="e">
            <v>#REF!</v>
          </cell>
          <cell r="AD33" t="e">
            <v>#REF!</v>
          </cell>
          <cell r="AH33" t="e">
            <v>#REF!</v>
          </cell>
          <cell r="AI33" t="e">
            <v>#REF!</v>
          </cell>
        </row>
        <row r="34">
          <cell r="A34" t="str">
            <v>Contributions Out</v>
          </cell>
          <cell r="C34" t="e">
            <v>#REF!</v>
          </cell>
          <cell r="E34" t="e">
            <v>#REF!</v>
          </cell>
          <cell r="G34">
            <v>0</v>
          </cell>
          <cell r="H34">
            <v>0</v>
          </cell>
          <cell r="I34">
            <v>0</v>
          </cell>
          <cell r="J34">
            <v>0</v>
          </cell>
          <cell r="M34" t="e">
            <v>#REF!</v>
          </cell>
          <cell r="N34" t="e">
            <v>#REF!</v>
          </cell>
          <cell r="O34" t="e">
            <v>#REF!</v>
          </cell>
          <cell r="P34" t="e">
            <v>#REF!</v>
          </cell>
          <cell r="Q34" t="e">
            <v>#REF!</v>
          </cell>
          <cell r="R34" t="e">
            <v>#REF!</v>
          </cell>
          <cell r="S34">
            <v>0</v>
          </cell>
          <cell r="T34">
            <v>0</v>
          </cell>
          <cell r="U34">
            <v>0</v>
          </cell>
          <cell r="AC34" t="e">
            <v>#REF!</v>
          </cell>
          <cell r="AD34" t="e">
            <v>#REF!</v>
          </cell>
          <cell r="AH34" t="e">
            <v>#REF!</v>
          </cell>
          <cell r="AI34" t="e">
            <v>#REF!</v>
          </cell>
        </row>
        <row r="36">
          <cell r="A36" t="str">
            <v>Projected Current Quarter Totals</v>
          </cell>
          <cell r="C36" t="e">
            <v>#REF!</v>
          </cell>
          <cell r="E36" t="e">
            <v>#REF!</v>
          </cell>
          <cell r="G36">
            <v>0</v>
          </cell>
          <cell r="H36">
            <v>0</v>
          </cell>
          <cell r="I36">
            <v>0</v>
          </cell>
          <cell r="J36">
            <v>0</v>
          </cell>
          <cell r="M36" t="e">
            <v>#REF!</v>
          </cell>
          <cell r="N36" t="e">
            <v>#REF!</v>
          </cell>
          <cell r="O36" t="e">
            <v>#REF!</v>
          </cell>
          <cell r="P36" t="e">
            <v>#REF!</v>
          </cell>
          <cell r="Q36" t="e">
            <v>#REF!</v>
          </cell>
          <cell r="R36" t="e">
            <v>#REF!</v>
          </cell>
          <cell r="S36">
            <v>0</v>
          </cell>
          <cell r="T36">
            <v>0</v>
          </cell>
          <cell r="U36">
            <v>0</v>
          </cell>
          <cell r="AC36" t="e">
            <v>#REF!</v>
          </cell>
          <cell r="AD36" t="e">
            <v>#REF!</v>
          </cell>
          <cell r="AH36" t="e">
            <v>#REF!</v>
          </cell>
          <cell r="AI36" t="e">
            <v>#REF!</v>
          </cell>
        </row>
        <row r="37">
          <cell r="A37" t="e">
            <v>#REF!</v>
          </cell>
          <cell r="C37" t="e">
            <v>#REF!</v>
          </cell>
          <cell r="E37" t="e">
            <v>#REF!</v>
          </cell>
          <cell r="G37">
            <v>0</v>
          </cell>
          <cell r="H37">
            <v>0</v>
          </cell>
          <cell r="I37">
            <v>0</v>
          </cell>
          <cell r="J37">
            <v>0</v>
          </cell>
          <cell r="M37" t="e">
            <v>#REF!</v>
          </cell>
          <cell r="N37" t="e">
            <v>#REF!</v>
          </cell>
          <cell r="O37" t="e">
            <v>#REF!</v>
          </cell>
          <cell r="P37" t="e">
            <v>#REF!</v>
          </cell>
          <cell r="Q37" t="e">
            <v>#REF!</v>
          </cell>
          <cell r="R37" t="e">
            <v>#REF!</v>
          </cell>
          <cell r="S37">
            <v>0</v>
          </cell>
          <cell r="T37">
            <v>0</v>
          </cell>
          <cell r="U37">
            <v>0</v>
          </cell>
          <cell r="AC37" t="e">
            <v>#REF!</v>
          </cell>
          <cell r="AD37" t="e">
            <v>#REF!</v>
          </cell>
          <cell r="AH37" t="e">
            <v>#REF!</v>
          </cell>
          <cell r="AI37" t="e">
            <v>#REF!</v>
          </cell>
        </row>
        <row r="50">
          <cell r="A50" t="str">
            <v>Subtotal</v>
          </cell>
          <cell r="C50" t="e">
            <v>#REF!</v>
          </cell>
          <cell r="D50">
            <v>1012491</v>
          </cell>
          <cell r="E50" t="e">
            <v>#REF!</v>
          </cell>
          <cell r="F50">
            <v>562184.19291320513</v>
          </cell>
          <cell r="G50">
            <v>562184</v>
          </cell>
          <cell r="H50">
            <v>562184</v>
          </cell>
          <cell r="I50">
            <v>562184</v>
          </cell>
          <cell r="J50">
            <v>562184</v>
          </cell>
          <cell r="K50" t="e">
            <v>#REF!</v>
          </cell>
          <cell r="M50" t="e">
            <v>#REF!</v>
          </cell>
          <cell r="N50" t="e">
            <v>#REF!</v>
          </cell>
          <cell r="O50" t="e">
            <v>#REF!</v>
          </cell>
          <cell r="P50" t="e">
            <v>#REF!</v>
          </cell>
          <cell r="Q50" t="e">
            <v>#REF!</v>
          </cell>
          <cell r="R50" t="e">
            <v>#REF!</v>
          </cell>
          <cell r="S50">
            <v>562184</v>
          </cell>
          <cell r="T50">
            <v>562184</v>
          </cell>
          <cell r="U50">
            <v>562184</v>
          </cell>
          <cell r="W50" t="e">
            <v>#REF!</v>
          </cell>
          <cell r="Y50" t="e">
            <v>#REF!</v>
          </cell>
          <cell r="AA50" t="str">
            <v>Subtotal</v>
          </cell>
          <cell r="AC50" t="e">
            <v>#REF!</v>
          </cell>
          <cell r="AD50" t="e">
            <v>#REF!</v>
          </cell>
          <cell r="AE50" t="e">
            <v>#REF!</v>
          </cell>
          <cell r="AF50" t="e">
            <v>#REF!</v>
          </cell>
          <cell r="AH50" t="e">
            <v>#REF!</v>
          </cell>
          <cell r="AI50" t="e">
            <v>#REF!</v>
          </cell>
          <cell r="AJ50" t="e">
            <v>#REF!</v>
          </cell>
          <cell r="AK50" t="e">
            <v>#REF!</v>
          </cell>
          <cell r="AM50">
            <v>1012491</v>
          </cell>
          <cell r="AN50">
            <v>0</v>
          </cell>
          <cell r="AO50">
            <v>6.1314413204660585E-2</v>
          </cell>
          <cell r="AP50">
            <v>0</v>
          </cell>
          <cell r="AR50">
            <v>562184</v>
          </cell>
          <cell r="AS50">
            <v>2.1356273620051224E-2</v>
          </cell>
          <cell r="AU50" t="e">
            <v>#REF!</v>
          </cell>
          <cell r="AV50" t="e">
            <v>#REF!</v>
          </cell>
          <cell r="AW50" t="e">
            <v>#REF!</v>
          </cell>
          <cell r="AX50" t="e">
            <v>#REF!</v>
          </cell>
          <cell r="AY50" t="e">
            <v>#REF!</v>
          </cell>
          <cell r="AZ50" t="e">
            <v>#REF!</v>
          </cell>
        </row>
        <row r="52">
          <cell r="A52" t="str">
            <v>Minimum Rate</v>
          </cell>
          <cell r="C52" t="e">
            <v>#REF!</v>
          </cell>
          <cell r="D52">
            <v>3.5000000000000003E-2</v>
          </cell>
          <cell r="E52" t="e">
            <v>#REF!</v>
          </cell>
          <cell r="F52">
            <v>1.056E-2</v>
          </cell>
          <cell r="G52">
            <v>1.0559998452663422E-2</v>
          </cell>
          <cell r="H52">
            <v>1.0559998452663422E-2</v>
          </cell>
          <cell r="I52">
            <v>1.0559998452663422E-2</v>
          </cell>
          <cell r="J52">
            <v>1.0559998452663422E-2</v>
          </cell>
          <cell r="M52" t="e">
            <v>#REF!</v>
          </cell>
          <cell r="N52" t="e">
            <v>#REF!</v>
          </cell>
          <cell r="O52" t="e">
            <v>#REF!</v>
          </cell>
          <cell r="P52" t="e">
            <v>#REF!</v>
          </cell>
          <cell r="Q52" t="e">
            <v>#REF!</v>
          </cell>
          <cell r="R52" t="e">
            <v>#REF!</v>
          </cell>
          <cell r="S52">
            <v>1.0559998452663422E-2</v>
          </cell>
          <cell r="T52">
            <v>1.0559998452663422E-2</v>
          </cell>
          <cell r="U52">
            <v>1.0559998452663422E-2</v>
          </cell>
          <cell r="W52" t="e">
            <v>#REF!</v>
          </cell>
        </row>
        <row r="53">
          <cell r="A53" t="str">
            <v>Maximum Rate</v>
          </cell>
          <cell r="C53" t="e">
            <v>#REF!</v>
          </cell>
          <cell r="D53">
            <v>0.08</v>
          </cell>
          <cell r="E53" t="e">
            <v>#REF!</v>
          </cell>
          <cell r="F53">
            <v>4.888E-2</v>
          </cell>
          <cell r="G53">
            <v>4.887998104095459E-2</v>
          </cell>
          <cell r="H53">
            <v>4.887998104095459E-2</v>
          </cell>
          <cell r="I53">
            <v>4.887998104095459E-2</v>
          </cell>
          <cell r="J53">
            <v>4.887998104095459E-2</v>
          </cell>
          <cell r="M53" t="e">
            <v>#REF!</v>
          </cell>
          <cell r="N53" t="e">
            <v>#REF!</v>
          </cell>
          <cell r="O53" t="e">
            <v>#REF!</v>
          </cell>
          <cell r="P53" t="e">
            <v>#REF!</v>
          </cell>
          <cell r="Q53" t="e">
            <v>#REF!</v>
          </cell>
          <cell r="R53" t="e">
            <v>#REF!</v>
          </cell>
          <cell r="S53">
            <v>4.887998104095459E-2</v>
          </cell>
          <cell r="T53">
            <v>4.887998104095459E-2</v>
          </cell>
          <cell r="U53">
            <v>4.887998104095459E-2</v>
          </cell>
          <cell r="W53" t="e">
            <v>#REF!</v>
          </cell>
        </row>
        <row r="55">
          <cell r="A55" t="str">
            <v>Weighted Average Interest Rate</v>
          </cell>
          <cell r="C55" t="e">
            <v>#REF!</v>
          </cell>
          <cell r="D55">
            <v>6.1314413204660585E-2</v>
          </cell>
          <cell r="E55" t="e">
            <v>#REF!</v>
          </cell>
          <cell r="F55">
            <v>2.1356266291657353E-2</v>
          </cell>
          <cell r="G55">
            <v>2.1356254816055298E-2</v>
          </cell>
          <cell r="H55">
            <v>2.1356254816055298E-2</v>
          </cell>
          <cell r="I55">
            <v>2.1356254816055298E-2</v>
          </cell>
          <cell r="J55">
            <v>2.1356254816055298E-2</v>
          </cell>
          <cell r="K55" t="e">
            <v>#REF!</v>
          </cell>
          <cell r="M55" t="e">
            <v>#REF!</v>
          </cell>
          <cell r="N55" t="e">
            <v>#REF!</v>
          </cell>
          <cell r="O55" t="e">
            <v>#REF!</v>
          </cell>
          <cell r="P55" t="e">
            <v>#REF!</v>
          </cell>
          <cell r="Q55" t="e">
            <v>#REF!</v>
          </cell>
          <cell r="R55" t="e">
            <v>#REF!</v>
          </cell>
          <cell r="S55">
            <v>2.1356254816055298E-2</v>
          </cell>
          <cell r="T55">
            <v>2.1356254816055298E-2</v>
          </cell>
          <cell r="U55">
            <v>2.1356254816055298E-2</v>
          </cell>
          <cell r="W55" t="e">
            <v>#REF!</v>
          </cell>
          <cell r="Y55" t="e">
            <v>#REF!</v>
          </cell>
        </row>
        <row r="57">
          <cell r="A57" t="str">
            <v>Nearest Maturity</v>
          </cell>
          <cell r="C57" t="e">
            <v>#REF!</v>
          </cell>
          <cell r="D57">
            <v>39600</v>
          </cell>
          <cell r="E57" t="e">
            <v>#REF!</v>
          </cell>
          <cell r="F57">
            <v>40215</v>
          </cell>
          <cell r="G57">
            <v>40215</v>
          </cell>
          <cell r="H57">
            <v>40215</v>
          </cell>
          <cell r="I57">
            <v>40215</v>
          </cell>
          <cell r="J57">
            <v>40215</v>
          </cell>
          <cell r="M57" t="e">
            <v>#REF!</v>
          </cell>
          <cell r="N57" t="e">
            <v>#REF!</v>
          </cell>
          <cell r="O57" t="e">
            <v>#REF!</v>
          </cell>
          <cell r="P57" t="e">
            <v>#REF!</v>
          </cell>
          <cell r="Q57" t="e">
            <v>#REF!</v>
          </cell>
          <cell r="R57" t="e">
            <v>#REF!</v>
          </cell>
          <cell r="S57">
            <v>40215</v>
          </cell>
          <cell r="T57">
            <v>40215</v>
          </cell>
          <cell r="U57">
            <v>40215</v>
          </cell>
          <cell r="W57" t="e">
            <v>#REF!</v>
          </cell>
        </row>
        <row r="58">
          <cell r="A58" t="str">
            <v>Latest Maturity</v>
          </cell>
          <cell r="C58" t="e">
            <v>#REF!</v>
          </cell>
          <cell r="D58">
            <v>43252</v>
          </cell>
          <cell r="E58" t="e">
            <v>#REF!</v>
          </cell>
          <cell r="F58">
            <v>40330</v>
          </cell>
          <cell r="G58">
            <v>40330</v>
          </cell>
          <cell r="H58">
            <v>40330</v>
          </cell>
          <cell r="I58">
            <v>40330</v>
          </cell>
          <cell r="J58">
            <v>40330</v>
          </cell>
          <cell r="M58" t="e">
            <v>#REF!</v>
          </cell>
          <cell r="N58" t="e">
            <v>#REF!</v>
          </cell>
          <cell r="O58" t="e">
            <v>#REF!</v>
          </cell>
          <cell r="P58" t="e">
            <v>#REF!</v>
          </cell>
          <cell r="Q58" t="e">
            <v>#REF!</v>
          </cell>
          <cell r="R58" t="e">
            <v>#REF!</v>
          </cell>
          <cell r="S58">
            <v>40330</v>
          </cell>
          <cell r="T58">
            <v>40330</v>
          </cell>
          <cell r="U58">
            <v>40330</v>
          </cell>
          <cell r="W58" t="e">
            <v>#REF!</v>
          </cell>
        </row>
        <row r="60">
          <cell r="A60" t="str">
            <v>Weighted Average Years to Maturity</v>
          </cell>
          <cell r="C60" t="e">
            <v>#REF!</v>
          </cell>
          <cell r="D60">
            <v>4.7393256396001373</v>
          </cell>
          <cell r="E60" t="e">
            <v>#REF!</v>
          </cell>
          <cell r="F60">
            <v>2.8345457686029882</v>
          </cell>
          <cell r="G60">
            <v>2.8345451354980469</v>
          </cell>
          <cell r="H60">
            <v>2.8345451354980469</v>
          </cell>
          <cell r="I60">
            <v>2.8345451354980469</v>
          </cell>
          <cell r="J60">
            <v>2.8345451354980469</v>
          </cell>
          <cell r="K60" t="e">
            <v>#REF!</v>
          </cell>
          <cell r="M60" t="e">
            <v>#REF!</v>
          </cell>
          <cell r="N60" t="e">
            <v>#REF!</v>
          </cell>
          <cell r="O60" t="e">
            <v>#REF!</v>
          </cell>
          <cell r="P60" t="e">
            <v>#REF!</v>
          </cell>
          <cell r="Q60" t="e">
            <v>#REF!</v>
          </cell>
          <cell r="R60" t="e">
            <v>#REF!</v>
          </cell>
          <cell r="S60">
            <v>2.8345451354980469</v>
          </cell>
          <cell r="T60">
            <v>2.8345451354980469</v>
          </cell>
          <cell r="U60">
            <v>2.8345451354980469</v>
          </cell>
          <cell r="W60" t="e">
            <v>#REF!</v>
          </cell>
          <cell r="Y60" t="e">
            <v>#REF!</v>
          </cell>
        </row>
        <row r="74">
          <cell r="A74" t="str">
            <v>Prior Qtr Recalc per Current Model</v>
          </cell>
          <cell r="W74">
            <v>0</v>
          </cell>
          <cell r="Y74">
            <v>0</v>
          </cell>
        </row>
        <row r="76">
          <cell r="A76" t="str">
            <v>Foreign Currency Effect</v>
          </cell>
          <cell r="C76" t="e">
            <v>#REF!</v>
          </cell>
          <cell r="D76" t="e">
            <v>#REF!</v>
          </cell>
          <cell r="E76" t="e">
            <v>#REF!</v>
          </cell>
          <cell r="F76" t="e">
            <v>#REF!</v>
          </cell>
          <cell r="G76">
            <v>0</v>
          </cell>
          <cell r="H76">
            <v>0</v>
          </cell>
          <cell r="I76">
            <v>0</v>
          </cell>
          <cell r="J76">
            <v>0</v>
          </cell>
          <cell r="M76" t="e">
            <v>#REF!</v>
          </cell>
          <cell r="N76" t="e">
            <v>#REF!</v>
          </cell>
          <cell r="O76" t="e">
            <v>#REF!</v>
          </cell>
          <cell r="P76" t="e">
            <v>#REF!</v>
          </cell>
          <cell r="Q76" t="e">
            <v>#REF!</v>
          </cell>
          <cell r="R76">
            <v>0</v>
          </cell>
          <cell r="S76">
            <v>0</v>
          </cell>
          <cell r="T76">
            <v>0</v>
          </cell>
          <cell r="U76">
            <v>0</v>
          </cell>
        </row>
        <row r="77">
          <cell r="A77" t="str">
            <v>New Debt</v>
          </cell>
          <cell r="C77" t="e">
            <v>#REF!</v>
          </cell>
          <cell r="D77" t="e">
            <v>#REF!</v>
          </cell>
          <cell r="E77" t="e">
            <v>#REF!</v>
          </cell>
          <cell r="F77" t="e">
            <v>#REF!</v>
          </cell>
          <cell r="G77">
            <v>0</v>
          </cell>
          <cell r="H77">
            <v>0</v>
          </cell>
          <cell r="I77">
            <v>0</v>
          </cell>
          <cell r="J77">
            <v>0</v>
          </cell>
          <cell r="M77" t="e">
            <v>#REF!</v>
          </cell>
          <cell r="N77" t="e">
            <v>#REF!</v>
          </cell>
          <cell r="O77" t="e">
            <v>#REF!</v>
          </cell>
          <cell r="P77" t="e">
            <v>#REF!</v>
          </cell>
          <cell r="Q77" t="e">
            <v>#REF!</v>
          </cell>
          <cell r="R77">
            <v>0</v>
          </cell>
          <cell r="S77">
            <v>0</v>
          </cell>
          <cell r="T77">
            <v>0</v>
          </cell>
          <cell r="U77">
            <v>0</v>
          </cell>
        </row>
        <row r="78">
          <cell r="A78" t="str">
            <v>Draws on Construction Loans</v>
          </cell>
          <cell r="C78" t="e">
            <v>#REF!</v>
          </cell>
          <cell r="D78" t="e">
            <v>#REF!</v>
          </cell>
          <cell r="E78" t="e">
            <v>#REF!</v>
          </cell>
          <cell r="F78" t="e">
            <v>#REF!</v>
          </cell>
          <cell r="G78">
            <v>0</v>
          </cell>
          <cell r="H78">
            <v>0</v>
          </cell>
          <cell r="I78">
            <v>0</v>
          </cell>
          <cell r="J78">
            <v>0</v>
          </cell>
          <cell r="M78" t="e">
            <v>#REF!</v>
          </cell>
          <cell r="N78" t="e">
            <v>#REF!</v>
          </cell>
          <cell r="O78" t="e">
            <v>#REF!</v>
          </cell>
          <cell r="P78" t="e">
            <v>#REF!</v>
          </cell>
          <cell r="Q78" t="e">
            <v>#REF!</v>
          </cell>
          <cell r="R78">
            <v>0</v>
          </cell>
          <cell r="S78">
            <v>0</v>
          </cell>
          <cell r="T78">
            <v>0</v>
          </cell>
          <cell r="U78">
            <v>0</v>
          </cell>
        </row>
        <row r="79">
          <cell r="A79" t="str">
            <v>Contributions In</v>
          </cell>
          <cell r="C79" t="e">
            <v>#REF!</v>
          </cell>
          <cell r="D79" t="e">
            <v>#REF!</v>
          </cell>
          <cell r="E79" t="e">
            <v>#REF!</v>
          </cell>
          <cell r="F79" t="e">
            <v>#REF!</v>
          </cell>
          <cell r="G79">
            <v>0</v>
          </cell>
          <cell r="H79">
            <v>0</v>
          </cell>
          <cell r="I79">
            <v>0</v>
          </cell>
          <cell r="J79">
            <v>0</v>
          </cell>
          <cell r="M79" t="e">
            <v>#REF!</v>
          </cell>
          <cell r="N79" t="e">
            <v>#REF!</v>
          </cell>
          <cell r="O79" t="e">
            <v>#REF!</v>
          </cell>
          <cell r="P79" t="e">
            <v>#REF!</v>
          </cell>
          <cell r="Q79" t="e">
            <v>#REF!</v>
          </cell>
          <cell r="R79">
            <v>0</v>
          </cell>
          <cell r="S79">
            <v>0</v>
          </cell>
          <cell r="T79">
            <v>0</v>
          </cell>
          <cell r="U79">
            <v>0</v>
          </cell>
        </row>
        <row r="80">
          <cell r="A80" t="str">
            <v>Contributions Out</v>
          </cell>
          <cell r="C80" t="e">
            <v>#REF!</v>
          </cell>
          <cell r="D80" t="e">
            <v>#REF!</v>
          </cell>
          <cell r="E80" t="e">
            <v>#REF!</v>
          </cell>
          <cell r="F80" t="e">
            <v>#REF!</v>
          </cell>
          <cell r="G80">
            <v>0</v>
          </cell>
          <cell r="H80">
            <v>0</v>
          </cell>
          <cell r="I80">
            <v>0</v>
          </cell>
          <cell r="J80">
            <v>0</v>
          </cell>
          <cell r="M80" t="e">
            <v>#REF!</v>
          </cell>
          <cell r="N80" t="e">
            <v>#REF!</v>
          </cell>
          <cell r="O80" t="e">
            <v>#REF!</v>
          </cell>
          <cell r="P80" t="e">
            <v>#REF!</v>
          </cell>
          <cell r="Q80" t="e">
            <v>#REF!</v>
          </cell>
          <cell r="R80">
            <v>0</v>
          </cell>
          <cell r="S80">
            <v>0</v>
          </cell>
          <cell r="T80">
            <v>0</v>
          </cell>
          <cell r="U80">
            <v>0</v>
          </cell>
        </row>
        <row r="82">
          <cell r="A82" t="str">
            <v>Adjusted Prior Quarter Totals</v>
          </cell>
          <cell r="C82" t="e">
            <v>#REF!</v>
          </cell>
          <cell r="D82" t="e">
            <v>#REF!</v>
          </cell>
          <cell r="E82" t="e">
            <v>#REF!</v>
          </cell>
          <cell r="F82" t="e">
            <v>#REF!</v>
          </cell>
          <cell r="G82">
            <v>0</v>
          </cell>
          <cell r="H82">
            <v>0</v>
          </cell>
          <cell r="I82">
            <v>0</v>
          </cell>
          <cell r="J82">
            <v>0</v>
          </cell>
          <cell r="M82" t="e">
            <v>#REF!</v>
          </cell>
          <cell r="N82" t="e">
            <v>#REF!</v>
          </cell>
          <cell r="O82" t="e">
            <v>#REF!</v>
          </cell>
          <cell r="P82" t="e">
            <v>#REF!</v>
          </cell>
          <cell r="Q82" t="e">
            <v>#REF!</v>
          </cell>
          <cell r="R82">
            <v>0</v>
          </cell>
          <cell r="S82">
            <v>0</v>
          </cell>
          <cell r="T82">
            <v>0</v>
          </cell>
          <cell r="U82">
            <v>0</v>
          </cell>
        </row>
        <row r="83">
          <cell r="A83" t="str">
            <v>Prior QtrTotals per Analyst Pkg/Model</v>
          </cell>
        </row>
        <row r="84">
          <cell r="A84" t="e">
            <v>#REF!</v>
          </cell>
          <cell r="C84" t="e">
            <v>#REF!</v>
          </cell>
          <cell r="D84" t="e">
            <v>#REF!</v>
          </cell>
          <cell r="E84" t="e">
            <v>#REF!</v>
          </cell>
          <cell r="F84" t="e">
            <v>#REF!</v>
          </cell>
          <cell r="G84">
            <v>0</v>
          </cell>
          <cell r="H84">
            <v>0</v>
          </cell>
          <cell r="I84">
            <v>0</v>
          </cell>
          <cell r="J84">
            <v>0</v>
          </cell>
          <cell r="M84" t="e">
            <v>#REF!</v>
          </cell>
          <cell r="N84" t="e">
            <v>#REF!</v>
          </cell>
          <cell r="O84" t="e">
            <v>#REF!</v>
          </cell>
          <cell r="P84" t="e">
            <v>#REF!</v>
          </cell>
          <cell r="Q84" t="e">
            <v>#REF!</v>
          </cell>
          <cell r="R84">
            <v>0</v>
          </cell>
          <cell r="S84">
            <v>0</v>
          </cell>
          <cell r="T84">
            <v>0</v>
          </cell>
          <cell r="U84">
            <v>0</v>
          </cell>
        </row>
        <row r="85">
          <cell r="A85" t="str">
            <v>Rollforward</v>
          </cell>
        </row>
        <row r="86">
          <cell r="A86" t="str">
            <v>Principal Amortization</v>
          </cell>
          <cell r="C86" t="e">
            <v>#REF!</v>
          </cell>
          <cell r="D86" t="e">
            <v>#REF!</v>
          </cell>
          <cell r="E86" t="e">
            <v>#REF!</v>
          </cell>
          <cell r="F86" t="e">
            <v>#REF!</v>
          </cell>
          <cell r="G86">
            <v>0</v>
          </cell>
          <cell r="H86">
            <v>0</v>
          </cell>
          <cell r="I86">
            <v>0</v>
          </cell>
          <cell r="J86">
            <v>0</v>
          </cell>
          <cell r="M86" t="e">
            <v>#REF!</v>
          </cell>
          <cell r="N86" t="e">
            <v>#REF!</v>
          </cell>
          <cell r="O86" t="e">
            <v>#REF!</v>
          </cell>
          <cell r="P86" t="e">
            <v>#REF!</v>
          </cell>
          <cell r="Q86" t="e">
            <v>#REF!</v>
          </cell>
          <cell r="R86">
            <v>0</v>
          </cell>
          <cell r="S86">
            <v>0</v>
          </cell>
          <cell r="T86">
            <v>0</v>
          </cell>
          <cell r="U86">
            <v>0</v>
          </cell>
        </row>
        <row r="87">
          <cell r="A87" t="str">
            <v>Foreign Currency Effect</v>
          </cell>
          <cell r="C87" t="e">
            <v>#REF!</v>
          </cell>
          <cell r="D87" t="e">
            <v>#REF!</v>
          </cell>
          <cell r="E87" t="e">
            <v>#REF!</v>
          </cell>
          <cell r="F87" t="e">
            <v>#REF!</v>
          </cell>
          <cell r="G87">
            <v>0</v>
          </cell>
          <cell r="H87">
            <v>0</v>
          </cell>
          <cell r="I87">
            <v>0</v>
          </cell>
          <cell r="J87">
            <v>0</v>
          </cell>
          <cell r="M87" t="e">
            <v>#REF!</v>
          </cell>
          <cell r="N87" t="e">
            <v>#REF!</v>
          </cell>
          <cell r="O87" t="e">
            <v>#REF!</v>
          </cell>
          <cell r="P87" t="e">
            <v>#REF!</v>
          </cell>
          <cell r="Q87" t="e">
            <v>#REF!</v>
          </cell>
          <cell r="R87">
            <v>0</v>
          </cell>
          <cell r="S87">
            <v>0</v>
          </cell>
          <cell r="T87">
            <v>0</v>
          </cell>
          <cell r="U87">
            <v>0</v>
          </cell>
        </row>
        <row r="88">
          <cell r="A88" t="str">
            <v>ReportingDiscrepancies</v>
          </cell>
          <cell r="C88" t="e">
            <v>#REF!</v>
          </cell>
          <cell r="D88" t="e">
            <v>#REF!</v>
          </cell>
          <cell r="E88" t="e">
            <v>#REF!</v>
          </cell>
          <cell r="F88" t="e">
            <v>#REF!</v>
          </cell>
          <cell r="G88">
            <v>0</v>
          </cell>
          <cell r="H88">
            <v>0</v>
          </cell>
          <cell r="I88">
            <v>0</v>
          </cell>
          <cell r="J88">
            <v>0</v>
          </cell>
          <cell r="M88" t="e">
            <v>#REF!</v>
          </cell>
          <cell r="N88" t="e">
            <v>#REF!</v>
          </cell>
          <cell r="O88" t="e">
            <v>#REF!</v>
          </cell>
          <cell r="P88" t="e">
            <v>#REF!</v>
          </cell>
          <cell r="Q88" t="e">
            <v>#REF!</v>
          </cell>
          <cell r="R88">
            <v>0</v>
          </cell>
          <cell r="S88">
            <v>0</v>
          </cell>
          <cell r="T88">
            <v>0</v>
          </cell>
          <cell r="U88">
            <v>0</v>
          </cell>
        </row>
        <row r="89">
          <cell r="A89" t="str">
            <v>New Debt</v>
          </cell>
          <cell r="C89" t="e">
            <v>#REF!</v>
          </cell>
          <cell r="D89" t="e">
            <v>#REF!</v>
          </cell>
          <cell r="E89" t="e">
            <v>#REF!</v>
          </cell>
          <cell r="F89" t="e">
            <v>#REF!</v>
          </cell>
          <cell r="G89">
            <v>0</v>
          </cell>
          <cell r="H89">
            <v>0</v>
          </cell>
          <cell r="I89">
            <v>0</v>
          </cell>
          <cell r="J89">
            <v>0</v>
          </cell>
          <cell r="M89" t="e">
            <v>#REF!</v>
          </cell>
          <cell r="N89" t="e">
            <v>#REF!</v>
          </cell>
          <cell r="O89" t="e">
            <v>#REF!</v>
          </cell>
          <cell r="P89" t="e">
            <v>#REF!</v>
          </cell>
          <cell r="Q89" t="e">
            <v>#REF!</v>
          </cell>
          <cell r="R89">
            <v>0</v>
          </cell>
          <cell r="S89">
            <v>0</v>
          </cell>
          <cell r="T89">
            <v>0</v>
          </cell>
          <cell r="U89">
            <v>0</v>
          </cell>
        </row>
        <row r="90">
          <cell r="A90" t="str">
            <v>Draws on Construction Loans</v>
          </cell>
          <cell r="C90" t="e">
            <v>#REF!</v>
          </cell>
          <cell r="D90" t="e">
            <v>#REF!</v>
          </cell>
          <cell r="E90" t="e">
            <v>#REF!</v>
          </cell>
          <cell r="F90" t="e">
            <v>#REF!</v>
          </cell>
          <cell r="G90">
            <v>0</v>
          </cell>
          <cell r="H90">
            <v>0</v>
          </cell>
          <cell r="I90">
            <v>0</v>
          </cell>
          <cell r="J90">
            <v>0</v>
          </cell>
          <cell r="M90" t="e">
            <v>#REF!</v>
          </cell>
          <cell r="N90" t="e">
            <v>#REF!</v>
          </cell>
          <cell r="O90" t="e">
            <v>#REF!</v>
          </cell>
          <cell r="P90" t="e">
            <v>#REF!</v>
          </cell>
          <cell r="Q90" t="e">
            <v>#REF!</v>
          </cell>
          <cell r="R90">
            <v>0</v>
          </cell>
          <cell r="S90">
            <v>0</v>
          </cell>
          <cell r="T90">
            <v>0</v>
          </cell>
          <cell r="U90">
            <v>0</v>
          </cell>
        </row>
        <row r="91">
          <cell r="A91" t="str">
            <v>Contributions In</v>
          </cell>
          <cell r="C91" t="e">
            <v>#REF!</v>
          </cell>
          <cell r="D91" t="e">
            <v>#REF!</v>
          </cell>
          <cell r="E91" t="e">
            <v>#REF!</v>
          </cell>
          <cell r="F91" t="e">
            <v>#REF!</v>
          </cell>
          <cell r="G91">
            <v>0</v>
          </cell>
          <cell r="H91">
            <v>0</v>
          </cell>
          <cell r="I91">
            <v>0</v>
          </cell>
          <cell r="J91">
            <v>0</v>
          </cell>
          <cell r="M91" t="e">
            <v>#REF!</v>
          </cell>
          <cell r="N91" t="e">
            <v>#REF!</v>
          </cell>
          <cell r="O91" t="e">
            <v>#REF!</v>
          </cell>
          <cell r="P91" t="e">
            <v>#REF!</v>
          </cell>
          <cell r="Q91" t="e">
            <v>#REF!</v>
          </cell>
          <cell r="R91">
            <v>0</v>
          </cell>
          <cell r="S91">
            <v>0</v>
          </cell>
          <cell r="T91">
            <v>0</v>
          </cell>
          <cell r="U91">
            <v>0</v>
          </cell>
        </row>
        <row r="92">
          <cell r="A92" t="str">
            <v>Paydowns/Payoffs</v>
          </cell>
          <cell r="C92" t="e">
            <v>#REF!</v>
          </cell>
          <cell r="D92" t="e">
            <v>#REF!</v>
          </cell>
          <cell r="E92" t="e">
            <v>#REF!</v>
          </cell>
          <cell r="F92" t="e">
            <v>#REF!</v>
          </cell>
          <cell r="G92">
            <v>0</v>
          </cell>
          <cell r="H92">
            <v>0</v>
          </cell>
          <cell r="I92">
            <v>0</v>
          </cell>
          <cell r="J92">
            <v>0</v>
          </cell>
          <cell r="M92" t="e">
            <v>#REF!</v>
          </cell>
          <cell r="N92" t="e">
            <v>#REF!</v>
          </cell>
          <cell r="O92" t="e">
            <v>#REF!</v>
          </cell>
          <cell r="P92" t="e">
            <v>#REF!</v>
          </cell>
          <cell r="Q92" t="e">
            <v>#REF!</v>
          </cell>
          <cell r="R92">
            <v>0</v>
          </cell>
          <cell r="S92">
            <v>0</v>
          </cell>
          <cell r="T92">
            <v>0</v>
          </cell>
          <cell r="U92">
            <v>0</v>
          </cell>
        </row>
        <row r="93">
          <cell r="A93" t="str">
            <v>Contributions Out</v>
          </cell>
          <cell r="C93" t="e">
            <v>#REF!</v>
          </cell>
          <cell r="D93" t="e">
            <v>#REF!</v>
          </cell>
          <cell r="E93" t="e">
            <v>#REF!</v>
          </cell>
          <cell r="F93" t="e">
            <v>#REF!</v>
          </cell>
          <cell r="G93">
            <v>0</v>
          </cell>
          <cell r="H93">
            <v>0</v>
          </cell>
          <cell r="I93">
            <v>0</v>
          </cell>
          <cell r="J93">
            <v>0</v>
          </cell>
          <cell r="M93" t="e">
            <v>#REF!</v>
          </cell>
          <cell r="N93" t="e">
            <v>#REF!</v>
          </cell>
          <cell r="O93" t="e">
            <v>#REF!</v>
          </cell>
          <cell r="P93" t="e">
            <v>#REF!</v>
          </cell>
          <cell r="Q93" t="e">
            <v>#REF!</v>
          </cell>
          <cell r="R93">
            <v>0</v>
          </cell>
          <cell r="S93">
            <v>0</v>
          </cell>
          <cell r="T93">
            <v>0</v>
          </cell>
          <cell r="U93">
            <v>0</v>
          </cell>
        </row>
        <row r="95">
          <cell r="A95" t="str">
            <v>Projected Current Quarter Totals</v>
          </cell>
          <cell r="C95" t="e">
            <v>#REF!</v>
          </cell>
          <cell r="D95" t="e">
            <v>#REF!</v>
          </cell>
          <cell r="E95" t="e">
            <v>#REF!</v>
          </cell>
          <cell r="F95" t="e">
            <v>#REF!</v>
          </cell>
          <cell r="G95">
            <v>0</v>
          </cell>
          <cell r="H95">
            <v>0</v>
          </cell>
          <cell r="I95">
            <v>0</v>
          </cell>
          <cell r="J95">
            <v>0</v>
          </cell>
          <cell r="M95" t="e">
            <v>#REF!</v>
          </cell>
          <cell r="N95" t="e">
            <v>#REF!</v>
          </cell>
          <cell r="O95" t="e">
            <v>#REF!</v>
          </cell>
          <cell r="P95" t="e">
            <v>#REF!</v>
          </cell>
          <cell r="Q95" t="e">
            <v>#REF!</v>
          </cell>
          <cell r="R95">
            <v>0</v>
          </cell>
          <cell r="S95">
            <v>0</v>
          </cell>
          <cell r="T95">
            <v>0</v>
          </cell>
          <cell r="U95">
            <v>0</v>
          </cell>
        </row>
        <row r="96">
          <cell r="A96" t="e">
            <v>#REF!</v>
          </cell>
          <cell r="C96" t="e">
            <v>#REF!</v>
          </cell>
          <cell r="D96" t="e">
            <v>#REF!</v>
          </cell>
          <cell r="E96" t="e">
            <v>#REF!</v>
          </cell>
          <cell r="F96" t="e">
            <v>#REF!</v>
          </cell>
          <cell r="G96">
            <v>0</v>
          </cell>
          <cell r="H96">
            <v>0</v>
          </cell>
          <cell r="I96">
            <v>0</v>
          </cell>
          <cell r="J96">
            <v>0</v>
          </cell>
          <cell r="M96" t="e">
            <v>#REF!</v>
          </cell>
          <cell r="N96" t="e">
            <v>#REF!</v>
          </cell>
          <cell r="O96" t="e">
            <v>#REF!</v>
          </cell>
          <cell r="P96" t="e">
            <v>#REF!</v>
          </cell>
          <cell r="Q96" t="e">
            <v>#REF!</v>
          </cell>
          <cell r="R96">
            <v>0</v>
          </cell>
          <cell r="S96">
            <v>0</v>
          </cell>
          <cell r="T96">
            <v>0</v>
          </cell>
          <cell r="U96">
            <v>0</v>
          </cell>
        </row>
        <row r="109">
          <cell r="A109" t="str">
            <v>Subtotal</v>
          </cell>
          <cell r="C109" t="e">
            <v>#REF!</v>
          </cell>
          <cell r="D109" t="e">
            <v>#REF!</v>
          </cell>
          <cell r="E109" t="e">
            <v>#REF!</v>
          </cell>
          <cell r="F109" t="e">
            <v>#REF!</v>
          </cell>
          <cell r="G109">
            <v>0</v>
          </cell>
          <cell r="H109">
            <v>0</v>
          </cell>
          <cell r="I109">
            <v>0</v>
          </cell>
          <cell r="J109">
            <v>0</v>
          </cell>
          <cell r="K109" t="e">
            <v>#REF!</v>
          </cell>
          <cell r="M109" t="e">
            <v>#REF!</v>
          </cell>
          <cell r="N109" t="e">
            <v>#REF!</v>
          </cell>
          <cell r="O109" t="e">
            <v>#REF!</v>
          </cell>
          <cell r="P109" t="e">
            <v>#REF!</v>
          </cell>
          <cell r="Q109" t="e">
            <v>#REF!</v>
          </cell>
          <cell r="R109">
            <v>0</v>
          </cell>
          <cell r="S109">
            <v>0</v>
          </cell>
          <cell r="T109">
            <v>0</v>
          </cell>
          <cell r="U109">
            <v>0</v>
          </cell>
          <cell r="W109" t="e">
            <v>#REF!</v>
          </cell>
          <cell r="Y109" t="e">
            <v>#REF!</v>
          </cell>
        </row>
        <row r="111">
          <cell r="A111" t="str">
            <v>Minimum Rate</v>
          </cell>
          <cell r="C111" t="e">
            <v>#REF!</v>
          </cell>
          <cell r="D111" t="e">
            <v>#REF!</v>
          </cell>
          <cell r="E111" t="e">
            <v>#REF!</v>
          </cell>
          <cell r="F111" t="e">
            <v>#REF!</v>
          </cell>
          <cell r="G111">
            <v>0</v>
          </cell>
          <cell r="H111">
            <v>0</v>
          </cell>
          <cell r="I111">
            <v>0</v>
          </cell>
          <cell r="J111">
            <v>0</v>
          </cell>
          <cell r="M111" t="e">
            <v>#REF!</v>
          </cell>
          <cell r="N111" t="e">
            <v>#REF!</v>
          </cell>
          <cell r="O111" t="e">
            <v>#REF!</v>
          </cell>
          <cell r="P111" t="e">
            <v>#REF!</v>
          </cell>
          <cell r="Q111" t="e">
            <v>#REF!</v>
          </cell>
          <cell r="R111">
            <v>0</v>
          </cell>
          <cell r="S111">
            <v>0</v>
          </cell>
          <cell r="T111">
            <v>0</v>
          </cell>
          <cell r="U111">
            <v>0</v>
          </cell>
          <cell r="W111" t="e">
            <v>#REF!</v>
          </cell>
        </row>
        <row r="112">
          <cell r="A112" t="str">
            <v>Maximum Rate</v>
          </cell>
          <cell r="C112" t="e">
            <v>#REF!</v>
          </cell>
          <cell r="D112" t="e">
            <v>#REF!</v>
          </cell>
          <cell r="E112" t="e">
            <v>#REF!</v>
          </cell>
          <cell r="F112" t="e">
            <v>#REF!</v>
          </cell>
          <cell r="G112">
            <v>0</v>
          </cell>
          <cell r="H112">
            <v>0</v>
          </cell>
          <cell r="I112">
            <v>0</v>
          </cell>
          <cell r="J112">
            <v>0</v>
          </cell>
          <cell r="M112" t="e">
            <v>#REF!</v>
          </cell>
          <cell r="N112" t="e">
            <v>#REF!</v>
          </cell>
          <cell r="O112" t="e">
            <v>#REF!</v>
          </cell>
          <cell r="P112" t="e">
            <v>#REF!</v>
          </cell>
          <cell r="Q112" t="e">
            <v>#REF!</v>
          </cell>
          <cell r="R112">
            <v>0</v>
          </cell>
          <cell r="S112">
            <v>0</v>
          </cell>
          <cell r="T112">
            <v>0</v>
          </cell>
          <cell r="U112">
            <v>0</v>
          </cell>
          <cell r="W112" t="e">
            <v>#REF!</v>
          </cell>
        </row>
        <row r="114">
          <cell r="A114" t="str">
            <v>Weighted Average Interest Rate</v>
          </cell>
          <cell r="C114" t="e">
            <v>#REF!</v>
          </cell>
          <cell r="D114" t="e">
            <v>#REF!</v>
          </cell>
          <cell r="E114" t="e">
            <v>#REF!</v>
          </cell>
          <cell r="F114" t="e">
            <v>#REF!</v>
          </cell>
          <cell r="G114">
            <v>0</v>
          </cell>
          <cell r="H114">
            <v>0</v>
          </cell>
          <cell r="I114">
            <v>0</v>
          </cell>
          <cell r="J114">
            <v>0</v>
          </cell>
          <cell r="K114" t="e">
            <v>#REF!</v>
          </cell>
          <cell r="M114" t="e">
            <v>#REF!</v>
          </cell>
          <cell r="N114" t="e">
            <v>#REF!</v>
          </cell>
          <cell r="O114" t="e">
            <v>#REF!</v>
          </cell>
          <cell r="P114" t="e">
            <v>#REF!</v>
          </cell>
          <cell r="Q114" t="e">
            <v>#REF!</v>
          </cell>
          <cell r="R114">
            <v>0</v>
          </cell>
          <cell r="S114">
            <v>0</v>
          </cell>
          <cell r="T114">
            <v>0</v>
          </cell>
          <cell r="U114">
            <v>0</v>
          </cell>
          <cell r="W114" t="e">
            <v>#REF!</v>
          </cell>
          <cell r="Y114" t="e">
            <v>#REF!</v>
          </cell>
        </row>
        <row r="116">
          <cell r="A116" t="str">
            <v>Nearest Maturity</v>
          </cell>
          <cell r="C116" t="e">
            <v>#REF!</v>
          </cell>
          <cell r="D116" t="e">
            <v>#REF!</v>
          </cell>
          <cell r="E116" t="e">
            <v>#REF!</v>
          </cell>
          <cell r="F116" t="e">
            <v>#REF!</v>
          </cell>
          <cell r="G116">
            <v>0</v>
          </cell>
          <cell r="H116">
            <v>0</v>
          </cell>
          <cell r="I116">
            <v>0</v>
          </cell>
          <cell r="J116">
            <v>0</v>
          </cell>
          <cell r="M116" t="e">
            <v>#REF!</v>
          </cell>
          <cell r="N116" t="e">
            <v>#REF!</v>
          </cell>
          <cell r="O116" t="e">
            <v>#REF!</v>
          </cell>
          <cell r="P116" t="e">
            <v>#REF!</v>
          </cell>
          <cell r="Q116" t="e">
            <v>#REF!</v>
          </cell>
          <cell r="R116">
            <v>0</v>
          </cell>
          <cell r="S116">
            <v>0</v>
          </cell>
          <cell r="T116">
            <v>0</v>
          </cell>
          <cell r="U116">
            <v>0</v>
          </cell>
          <cell r="W116" t="e">
            <v>#REF!</v>
          </cell>
        </row>
        <row r="117">
          <cell r="A117" t="str">
            <v>Latest Maturity</v>
          </cell>
          <cell r="C117" t="e">
            <v>#REF!</v>
          </cell>
          <cell r="D117" t="e">
            <v>#REF!</v>
          </cell>
          <cell r="E117" t="e">
            <v>#REF!</v>
          </cell>
          <cell r="F117" t="e">
            <v>#REF!</v>
          </cell>
          <cell r="G117">
            <v>0</v>
          </cell>
          <cell r="H117">
            <v>0</v>
          </cell>
          <cell r="I117">
            <v>0</v>
          </cell>
          <cell r="J117">
            <v>0</v>
          </cell>
          <cell r="M117" t="e">
            <v>#REF!</v>
          </cell>
          <cell r="N117" t="e">
            <v>#REF!</v>
          </cell>
          <cell r="O117" t="e">
            <v>#REF!</v>
          </cell>
          <cell r="P117" t="e">
            <v>#REF!</v>
          </cell>
          <cell r="Q117" t="e">
            <v>#REF!</v>
          </cell>
          <cell r="R117">
            <v>0</v>
          </cell>
          <cell r="S117">
            <v>0</v>
          </cell>
          <cell r="T117">
            <v>0</v>
          </cell>
          <cell r="U117">
            <v>0</v>
          </cell>
          <cell r="W117" t="e">
            <v>#REF!</v>
          </cell>
        </row>
        <row r="119">
          <cell r="A119" t="str">
            <v>Weighted Average Years to Maturity</v>
          </cell>
          <cell r="C119" t="e">
            <v>#REF!</v>
          </cell>
          <cell r="D119" t="e">
            <v>#REF!</v>
          </cell>
          <cell r="E119" t="e">
            <v>#REF!</v>
          </cell>
          <cell r="F119" t="e">
            <v>#REF!</v>
          </cell>
          <cell r="G119">
            <v>0</v>
          </cell>
          <cell r="H119">
            <v>0</v>
          </cell>
          <cell r="I119">
            <v>0</v>
          </cell>
          <cell r="J119">
            <v>0</v>
          </cell>
          <cell r="K119" t="e">
            <v>#REF!</v>
          </cell>
          <cell r="M119" t="e">
            <v>#REF!</v>
          </cell>
          <cell r="N119" t="e">
            <v>#REF!</v>
          </cell>
          <cell r="O119" t="e">
            <v>#REF!</v>
          </cell>
          <cell r="P119" t="e">
            <v>#REF!</v>
          </cell>
          <cell r="Q119" t="e">
            <v>#REF!</v>
          </cell>
          <cell r="R119">
            <v>0</v>
          </cell>
          <cell r="S119">
            <v>0</v>
          </cell>
          <cell r="T119">
            <v>0</v>
          </cell>
          <cell r="U119">
            <v>0</v>
          </cell>
          <cell r="W119" t="e">
            <v>#REF!</v>
          </cell>
          <cell r="Y119" t="e">
            <v>#REF!</v>
          </cell>
        </row>
        <row r="124">
          <cell r="A124" t="str">
            <v>UNSECURED SENIOR DEBT SECURITIES</v>
          </cell>
          <cell r="I124" t="str">
            <v>Market Rate</v>
          </cell>
          <cell r="J124" t="str">
            <v>Payment</v>
          </cell>
          <cell r="K124" t="str">
            <v>PV at Market</v>
          </cell>
        </row>
        <row r="126">
          <cell r="A126" t="str">
            <v>MTN 6/1/98</v>
          </cell>
          <cell r="C126">
            <v>175000000</v>
          </cell>
          <cell r="D126">
            <v>7.0999999999999994E-2</v>
          </cell>
          <cell r="E126">
            <v>39600</v>
          </cell>
          <cell r="F126">
            <v>0.92328767123287669</v>
          </cell>
          <cell r="G126">
            <v>2008</v>
          </cell>
          <cell r="I126" t="e">
            <v>#NAME?</v>
          </cell>
          <cell r="J126">
            <v>1035416.6666666666</v>
          </cell>
          <cell r="K126" t="e">
            <v>#NAME?</v>
          </cell>
        </row>
        <row r="127">
          <cell r="A127" t="str">
            <v>MTN 3/11/04</v>
          </cell>
          <cell r="C127">
            <v>100000000</v>
          </cell>
          <cell r="D127">
            <v>3.5000000000000003E-2</v>
          </cell>
          <cell r="E127">
            <v>39873</v>
          </cell>
          <cell r="F127">
            <v>1.6712328767123288</v>
          </cell>
          <cell r="G127">
            <v>2009</v>
          </cell>
          <cell r="I127" t="e">
            <v>#NAME?</v>
          </cell>
          <cell r="J127">
            <v>291666.66666666669</v>
          </cell>
          <cell r="K127" t="e">
            <v>#NAME?</v>
          </cell>
        </row>
        <row r="128">
          <cell r="A128" t="str">
            <v>MTN 12/01/10</v>
          </cell>
          <cell r="C128">
            <v>175000000</v>
          </cell>
          <cell r="D128">
            <v>5.45E-2</v>
          </cell>
          <cell r="E128">
            <v>40513</v>
          </cell>
          <cell r="F128">
            <v>3.4246575342465753</v>
          </cell>
          <cell r="G128">
            <v>2010</v>
          </cell>
          <cell r="I128" t="e">
            <v>#NAME?</v>
          </cell>
          <cell r="J128">
            <v>794791.66666666674</v>
          </cell>
          <cell r="K128" t="e">
            <v>#NAME?</v>
          </cell>
        </row>
        <row r="129">
          <cell r="A129" t="str">
            <v>MTN 10/30/00</v>
          </cell>
          <cell r="C129">
            <v>75000000</v>
          </cell>
          <cell r="D129">
            <v>0.08</v>
          </cell>
          <cell r="E129">
            <v>40483</v>
          </cell>
          <cell r="F129">
            <v>3.3424657534246576</v>
          </cell>
          <cell r="G129">
            <v>2010</v>
          </cell>
          <cell r="I129" t="e">
            <v>#NAME?</v>
          </cell>
          <cell r="J129">
            <v>500000.00000000006</v>
          </cell>
          <cell r="K129" t="e">
            <v>#NAME?</v>
          </cell>
        </row>
        <row r="130">
          <cell r="A130" t="str">
            <v>MTN 3/6/01</v>
          </cell>
          <cell r="C130">
            <v>50000000</v>
          </cell>
          <cell r="D130">
            <v>7.0000000000000007E-2</v>
          </cell>
          <cell r="E130">
            <v>40609</v>
          </cell>
          <cell r="F130">
            <v>3.6876712328767125</v>
          </cell>
          <cell r="G130">
            <v>2011</v>
          </cell>
          <cell r="I130" t="e">
            <v>#NAME?</v>
          </cell>
          <cell r="J130">
            <v>291666.66666666669</v>
          </cell>
          <cell r="K130" t="e">
            <v>#NAME?</v>
          </cell>
        </row>
        <row r="131">
          <cell r="A131" t="str">
            <v>MTN 9/5/01</v>
          </cell>
          <cell r="C131">
            <v>25000000</v>
          </cell>
          <cell r="D131">
            <v>6.7500000000000004E-2</v>
          </cell>
          <cell r="E131">
            <v>40792</v>
          </cell>
          <cell r="F131">
            <v>4.1890410958904107</v>
          </cell>
          <cell r="G131">
            <v>2011</v>
          </cell>
          <cell r="I131" t="e">
            <v>#NAME?</v>
          </cell>
          <cell r="J131">
            <v>140625.00000000003</v>
          </cell>
          <cell r="K131" t="e">
            <v>#NAME?</v>
          </cell>
        </row>
        <row r="132">
          <cell r="A132" t="str">
            <v>MTN 8/10/06</v>
          </cell>
          <cell r="C132">
            <v>175000000</v>
          </cell>
          <cell r="D132">
            <v>5.8999999999999997E-2</v>
          </cell>
          <cell r="E132">
            <v>41501</v>
          </cell>
          <cell r="F132">
            <v>6.1315068493150688</v>
          </cell>
          <cell r="G132">
            <v>2013</v>
          </cell>
          <cell r="I132" t="e">
            <v>#NAME?</v>
          </cell>
          <cell r="J132">
            <v>860416.66666666663</v>
          </cell>
          <cell r="K132" t="e">
            <v>#NAME?</v>
          </cell>
        </row>
        <row r="133">
          <cell r="A133" t="str">
            <v>MTN 6/1/98</v>
          </cell>
          <cell r="C133">
            <v>112491000</v>
          </cell>
          <cell r="D133">
            <v>5.0939999999999999E-2</v>
          </cell>
          <cell r="E133">
            <v>42156</v>
          </cell>
          <cell r="F133">
            <v>7.9260273972602739</v>
          </cell>
          <cell r="G133">
            <v>2015</v>
          </cell>
          <cell r="I133" t="e">
            <v>#NAME?</v>
          </cell>
          <cell r="J133">
            <v>477524.29499999998</v>
          </cell>
          <cell r="K133" t="e">
            <v>#NAME?</v>
          </cell>
        </row>
        <row r="134">
          <cell r="A134" t="str">
            <v>MTN 6/1/98</v>
          </cell>
          <cell r="C134">
            <v>125000000</v>
          </cell>
          <cell r="D134">
            <v>7.4999999999999997E-2</v>
          </cell>
          <cell r="E134">
            <v>43252</v>
          </cell>
          <cell r="F134">
            <v>10.92876712328767</v>
          </cell>
          <cell r="G134" t="str">
            <v>Thereafter</v>
          </cell>
          <cell r="I134" t="e">
            <v>#NAME?</v>
          </cell>
          <cell r="J134">
            <v>781249.99999999988</v>
          </cell>
          <cell r="K134" t="e">
            <v>#NAME?</v>
          </cell>
        </row>
        <row r="144">
          <cell r="A144" t="str">
            <v>TOTAL</v>
          </cell>
          <cell r="C144">
            <v>1012491000</v>
          </cell>
          <cell r="D144">
            <v>6.1314413204660585E-2</v>
          </cell>
          <cell r="E144">
            <v>40992.853858454051</v>
          </cell>
          <cell r="F144">
            <v>4.7393256396001373</v>
          </cell>
          <cell r="I144" t="e">
            <v>#NAME?</v>
          </cell>
          <cell r="K144" t="e">
            <v>#NAME?</v>
          </cell>
        </row>
        <row r="147">
          <cell r="A147" t="str">
            <v>AMB UNSECURED REVOLVING LINE OF CREDIT</v>
          </cell>
          <cell r="H147" t="str">
            <v>Weighted Avg By Maturity Year</v>
          </cell>
        </row>
        <row r="148">
          <cell r="A148" t="str">
            <v>USD - $550M Main Line</v>
          </cell>
          <cell r="C148">
            <v>15000000</v>
          </cell>
          <cell r="D148">
            <v>5.4949999999999999E-2</v>
          </cell>
          <cell r="E148">
            <v>40330</v>
          </cell>
          <cell r="F148">
            <v>2.9232876712328766</v>
          </cell>
          <cell r="G148">
            <v>2010</v>
          </cell>
          <cell r="H148">
            <v>2.6787614203353412E-2</v>
          </cell>
        </row>
        <row r="149">
          <cell r="A149" t="str">
            <v>Euro - $550M corp revolver</v>
          </cell>
          <cell r="C149">
            <v>0</v>
          </cell>
          <cell r="D149" t="str">
            <v xml:space="preserve"> -   </v>
          </cell>
          <cell r="E149">
            <v>40330</v>
          </cell>
          <cell r="F149">
            <v>2.9232876712328766</v>
          </cell>
          <cell r="G149">
            <v>2010</v>
          </cell>
        </row>
        <row r="150">
          <cell r="A150" t="str">
            <v>$250M line - CAD</v>
          </cell>
          <cell r="C150">
            <v>158344283.83705652</v>
          </cell>
          <cell r="D150">
            <v>4.888E-2</v>
          </cell>
          <cell r="E150">
            <v>40215</v>
          </cell>
          <cell r="F150">
            <v>2.6082191780821917</v>
          </cell>
          <cell r="G150">
            <v>2010</v>
          </cell>
        </row>
        <row r="151">
          <cell r="A151" t="str">
            <v>55BN Japan Line</v>
          </cell>
          <cell r="C151">
            <v>360407533.69053411</v>
          </cell>
          <cell r="D151">
            <v>1.056E-2</v>
          </cell>
          <cell r="E151">
            <v>40330</v>
          </cell>
          <cell r="F151">
            <v>2.9232876712328766</v>
          </cell>
          <cell r="G151">
            <v>2010</v>
          </cell>
        </row>
        <row r="152">
          <cell r="A152" t="str">
            <v>Yen - $550M corp revolver</v>
          </cell>
          <cell r="C152">
            <v>43432375.385614552</v>
          </cell>
          <cell r="D152">
            <v>1.06E-2</v>
          </cell>
          <cell r="E152">
            <v>40330</v>
          </cell>
          <cell r="F152">
            <v>2.9232876712328766</v>
          </cell>
          <cell r="G152">
            <v>2010</v>
          </cell>
        </row>
        <row r="153">
          <cell r="A153" t="str">
            <v>USD - $550M corp revolver</v>
          </cell>
          <cell r="C153">
            <v>0</v>
          </cell>
          <cell r="D153" t="str">
            <v xml:space="preserve"> -   </v>
          </cell>
          <cell r="E153">
            <v>40330</v>
          </cell>
          <cell r="F153">
            <v>2.9232876712328766</v>
          </cell>
          <cell r="G153">
            <v>2010</v>
          </cell>
          <cell r="H153">
            <v>5.5858515872034456E-2</v>
          </cell>
        </row>
        <row r="154">
          <cell r="A154" t="str">
            <v>CAD - $500M line</v>
          </cell>
          <cell r="C154">
            <v>194195303.83956465</v>
          </cell>
          <cell r="D154">
            <v>5.8112999999999998E-2</v>
          </cell>
          <cell r="E154">
            <v>40695</v>
          </cell>
          <cell r="F154">
            <v>3.9232876712328766</v>
          </cell>
          <cell r="G154">
            <v>2011</v>
          </cell>
        </row>
        <row r="157">
          <cell r="A157" t="str">
            <v>TOTAL LINE OF CREDIT</v>
          </cell>
          <cell r="C157">
            <v>818325331.55694056</v>
          </cell>
          <cell r="D157">
            <v>3.437046784381019E-2</v>
          </cell>
          <cell r="E157">
            <v>40425.206595595489</v>
          </cell>
          <cell r="F157">
            <v>3.1841276591657586</v>
          </cell>
        </row>
        <row r="158">
          <cell r="A158" t="str">
            <v>TOTAL LINE OF CREDIT</v>
          </cell>
          <cell r="C158">
            <v>562184192.91320515</v>
          </cell>
          <cell r="D158">
            <v>2.1356266291657353E-2</v>
          </cell>
          <cell r="E158">
            <v>40297.609205540095</v>
          </cell>
          <cell r="F158">
            <v>2.8345457686029882</v>
          </cell>
        </row>
        <row r="159">
          <cell r="A159" t="str">
            <v>Main Line - $550M Total</v>
          </cell>
          <cell r="C159">
            <v>231789738.25507596</v>
          </cell>
          <cell r="D159">
            <v>5.1170487765687785E-2</v>
          </cell>
          <cell r="E159">
            <v>40330</v>
          </cell>
        </row>
        <row r="160">
          <cell r="A160" t="str">
            <v>Main Line</v>
          </cell>
          <cell r="C160">
            <v>43432375.385614514</v>
          </cell>
          <cell r="D160" t="e">
            <v>#VALUE!</v>
          </cell>
          <cell r="E160">
            <v>40330</v>
          </cell>
        </row>
        <row r="161">
          <cell r="A161" t="str">
            <v>Multi-Currency Line - $500 Total</v>
          </cell>
          <cell r="C161">
            <v>213451969.60848466</v>
          </cell>
          <cell r="D161">
            <v>5.5858515872034456E-2</v>
          </cell>
          <cell r="E161">
            <v>40695</v>
          </cell>
        </row>
        <row r="164">
          <cell r="C164">
            <v>818325331.55694044</v>
          </cell>
        </row>
        <row r="165">
          <cell r="A165" t="str">
            <v>CALCULATIONS FOR Q</v>
          </cell>
        </row>
        <row r="167">
          <cell r="A167" t="str">
            <v>CALCULATIONS FOR Q</v>
          </cell>
          <cell r="C167">
            <v>2007</v>
          </cell>
          <cell r="D167">
            <v>2008</v>
          </cell>
          <cell r="E167">
            <v>2009</v>
          </cell>
          <cell r="F167">
            <v>2010</v>
          </cell>
          <cell r="G167">
            <v>2011</v>
          </cell>
          <cell r="I167" t="str">
            <v>Thereafter</v>
          </cell>
          <cell r="J167" t="str">
            <v>Total</v>
          </cell>
          <cell r="K167" t="str">
            <v>%</v>
          </cell>
        </row>
        <row r="169">
          <cell r="A169" t="str">
            <v>Fixed Rate Debt (1)</v>
          </cell>
          <cell r="C169" t="e">
            <v>#REF!</v>
          </cell>
          <cell r="D169" t="e">
            <v>#REF!</v>
          </cell>
          <cell r="E169" t="e">
            <v>#REF!</v>
          </cell>
          <cell r="F169" t="e">
            <v>#REF!</v>
          </cell>
          <cell r="G169" t="e">
            <v>#REF!</v>
          </cell>
          <cell r="I169" t="e">
            <v>#REF!</v>
          </cell>
          <cell r="J169" t="e">
            <v>#REF!</v>
          </cell>
          <cell r="K169" t="e">
            <v>#REF!</v>
          </cell>
        </row>
        <row r="170">
          <cell r="A170" t="str">
            <v>Ave Rate</v>
          </cell>
          <cell r="C170" t="e">
            <v>#REF!</v>
          </cell>
          <cell r="D170" t="e">
            <v>#REF!</v>
          </cell>
          <cell r="E170" t="e">
            <v>#REF!</v>
          </cell>
          <cell r="F170" t="e">
            <v>#REF!</v>
          </cell>
          <cell r="G170" t="e">
            <v>#REF!</v>
          </cell>
          <cell r="I170" t="e">
            <v>#REF!</v>
          </cell>
          <cell r="J170" t="e">
            <v>#REF!</v>
          </cell>
        </row>
        <row r="171">
          <cell r="A171" t="str">
            <v>Fixed Rate Debt (1)</v>
          </cell>
          <cell r="C171" t="e">
            <v>#REF!</v>
          </cell>
          <cell r="D171" t="e">
            <v>#REF!</v>
          </cell>
          <cell r="E171" t="e">
            <v>#REF!</v>
          </cell>
          <cell r="F171" t="e">
            <v>#REF!</v>
          </cell>
          <cell r="G171" t="e">
            <v>#REF!</v>
          </cell>
          <cell r="I171" t="e">
            <v>#REF!</v>
          </cell>
          <cell r="J171" t="e">
            <v>#REF!</v>
          </cell>
          <cell r="K171" t="e">
            <v>#REF!</v>
          </cell>
        </row>
        <row r="172">
          <cell r="A172" t="str">
            <v>Variable Rate Debt (2)</v>
          </cell>
          <cell r="C172" t="e">
            <v>#REF!</v>
          </cell>
          <cell r="D172" t="e">
            <v>#REF!</v>
          </cell>
          <cell r="E172" t="e">
            <v>#REF!</v>
          </cell>
          <cell r="F172" t="e">
            <v>#REF!</v>
          </cell>
          <cell r="G172" t="e">
            <v>#REF!</v>
          </cell>
          <cell r="I172" t="e">
            <v>#REF!</v>
          </cell>
          <cell r="J172" t="e">
            <v>#REF!</v>
          </cell>
          <cell r="K172" t="e">
            <v>#REF!</v>
          </cell>
        </row>
        <row r="173">
          <cell r="A173" t="str">
            <v>Ave Rate</v>
          </cell>
          <cell r="C173" t="e">
            <v>#REF!</v>
          </cell>
          <cell r="D173" t="e">
            <v>#REF!</v>
          </cell>
          <cell r="E173" t="e">
            <v>#REF!</v>
          </cell>
          <cell r="F173" t="e">
            <v>#REF!</v>
          </cell>
          <cell r="G173" t="e">
            <v>#REF!</v>
          </cell>
          <cell r="I173" t="e">
            <v>#REF!</v>
          </cell>
          <cell r="J173" t="e">
            <v>#REF!</v>
          </cell>
        </row>
        <row r="174">
          <cell r="A174" t="str">
            <v>Variable Rate Debt (2)</v>
          </cell>
          <cell r="C174" t="e">
            <v>#REF!</v>
          </cell>
          <cell r="D174" t="e">
            <v>#REF!</v>
          </cell>
          <cell r="E174" t="e">
            <v>#REF!</v>
          </cell>
          <cell r="F174" t="e">
            <v>#REF!</v>
          </cell>
          <cell r="G174" t="e">
            <v>#REF!</v>
          </cell>
          <cell r="I174" t="e">
            <v>#REF!</v>
          </cell>
          <cell r="J174" t="e">
            <v>#REF!</v>
          </cell>
          <cell r="K174" t="e">
            <v>#REF!</v>
          </cell>
        </row>
        <row r="175">
          <cell r="A175" t="str">
            <v>Interest Payments</v>
          </cell>
          <cell r="C175" t="e">
            <v>#REF!</v>
          </cell>
          <cell r="D175" t="e">
            <v>#REF!</v>
          </cell>
          <cell r="E175" t="e">
            <v>#REF!</v>
          </cell>
          <cell r="F175" t="e">
            <v>#REF!</v>
          </cell>
          <cell r="G175" t="e">
            <v>#REF!</v>
          </cell>
          <cell r="I175" t="e">
            <v>#REF!</v>
          </cell>
          <cell r="J175" t="e">
            <v>#REF!</v>
          </cell>
        </row>
        <row r="176">
          <cell r="A176" t="str">
            <v>Unamortized Debt Premiums</v>
          </cell>
          <cell r="J176" t="e">
            <v>#REF!</v>
          </cell>
        </row>
        <row r="177">
          <cell r="A177" t="str">
            <v>Interest Payments</v>
          </cell>
          <cell r="C177" t="e">
            <v>#REF!</v>
          </cell>
          <cell r="D177" t="e">
            <v>#REF!</v>
          </cell>
          <cell r="E177" t="e">
            <v>#REF!</v>
          </cell>
          <cell r="F177" t="e">
            <v>#REF!</v>
          </cell>
          <cell r="G177" t="e">
            <v>#REF!</v>
          </cell>
          <cell r="I177" t="e">
            <v>#REF!</v>
          </cell>
          <cell r="J177" t="e">
            <v>#REF!</v>
          </cell>
        </row>
        <row r="178">
          <cell r="A178" t="str">
            <v>Unamortized Debt Premiums</v>
          </cell>
        </row>
        <row r="180">
          <cell r="A180" t="str">
            <v>For Market Increase:</v>
          </cell>
        </row>
        <row r="182">
          <cell r="A182" t="str">
            <v>Total Variable Rate Debt:</v>
          </cell>
          <cell r="C182" t="e">
            <v>#REF!</v>
          </cell>
          <cell r="D182" t="e">
            <v>#REF!</v>
          </cell>
        </row>
        <row r="183">
          <cell r="A183" t="str">
            <v>Rate:</v>
          </cell>
          <cell r="C183" t="e">
            <v>#REF!</v>
          </cell>
          <cell r="D183" t="e">
            <v>#REF!</v>
          </cell>
        </row>
        <row r="184">
          <cell r="A184" t="str">
            <v>Rate increase:</v>
          </cell>
          <cell r="C184">
            <v>0.1</v>
          </cell>
          <cell r="D184">
            <v>-0.1</v>
          </cell>
        </row>
        <row r="185">
          <cell r="A185" t="str">
            <v>Multiple:</v>
          </cell>
          <cell r="C185" t="e">
            <v>#REF!</v>
          </cell>
          <cell r="D185" t="e">
            <v>#REF!</v>
          </cell>
        </row>
        <row r="186">
          <cell r="A186" t="str">
            <v>Rate increase:</v>
          </cell>
          <cell r="C186">
            <v>0.1</v>
          </cell>
          <cell r="D186">
            <v>-0.1</v>
          </cell>
        </row>
        <row r="187">
          <cell r="A187" t="str">
            <v>Increased expense:</v>
          </cell>
          <cell r="C187" t="e">
            <v>#REF!</v>
          </cell>
          <cell r="D187" t="e">
            <v>#REF!</v>
          </cell>
        </row>
      </sheetData>
      <sheetData sheetId="3" refreshError="1">
        <row r="30">
          <cell r="F30">
            <v>0</v>
          </cell>
        </row>
        <row r="45">
          <cell r="F45">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5">
          <cell r="K5" t="str">
            <v>Change</v>
          </cell>
        </row>
        <row r="16">
          <cell r="K16">
            <v>0</v>
          </cell>
        </row>
        <row r="17">
          <cell r="K17">
            <v>0</v>
          </cell>
        </row>
        <row r="18">
          <cell r="K18">
            <v>0</v>
          </cell>
        </row>
        <row r="19">
          <cell r="K19">
            <v>0</v>
          </cell>
        </row>
        <row r="20">
          <cell r="K20">
            <v>0</v>
          </cell>
        </row>
        <row r="21">
          <cell r="K21">
            <v>0</v>
          </cell>
        </row>
        <row r="22">
          <cell r="K22">
            <v>0</v>
          </cell>
        </row>
        <row r="23">
          <cell r="K23">
            <v>0</v>
          </cell>
        </row>
        <row r="24">
          <cell r="K24">
            <v>0</v>
          </cell>
        </row>
        <row r="25">
          <cell r="K25">
            <v>0</v>
          </cell>
        </row>
        <row r="26">
          <cell r="K26">
            <v>0</v>
          </cell>
        </row>
        <row r="27">
          <cell r="K27">
            <v>0</v>
          </cell>
        </row>
        <row r="52">
          <cell r="K52">
            <v>0</v>
          </cell>
        </row>
        <row r="53">
          <cell r="K53">
            <v>0</v>
          </cell>
        </row>
        <row r="54">
          <cell r="K54">
            <v>0</v>
          </cell>
        </row>
        <row r="55">
          <cell r="K55">
            <v>0</v>
          </cell>
        </row>
        <row r="56">
          <cell r="K56">
            <v>0</v>
          </cell>
        </row>
        <row r="57">
          <cell r="K57">
            <v>0</v>
          </cell>
        </row>
        <row r="58">
          <cell r="K58">
            <v>0</v>
          </cell>
        </row>
        <row r="59">
          <cell r="K59">
            <v>0</v>
          </cell>
        </row>
        <row r="60">
          <cell r="K60">
            <v>0</v>
          </cell>
        </row>
        <row r="61">
          <cell r="K61">
            <v>0</v>
          </cell>
        </row>
        <row r="62">
          <cell r="K62">
            <v>0</v>
          </cell>
        </row>
        <row r="63">
          <cell r="K63">
            <v>0</v>
          </cell>
        </row>
      </sheetData>
      <sheetData sheetId="16"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osing Statement"/>
      <sheetName val="BSJL Reserve Calculations"/>
      <sheetName val="NCC pTax and Insurance Calc"/>
      <sheetName val="Leasing Commision Reserve"/>
      <sheetName val="Mizuho Rent Reserve"/>
      <sheetName val="Insurance Reserve"/>
      <sheetName val="RR"/>
      <sheetName val="Closing_Statement"/>
      <sheetName val="BSJL_Reserve_Calculations"/>
      <sheetName val="NCC_pTax_and_Insurance_Calc"/>
      <sheetName val="Leasing_Commision_Reserve"/>
      <sheetName val="Mizuho_Rent_Reserve"/>
      <sheetName val="Insurance_Reserve"/>
      <sheetName val="Closing_Statement1"/>
      <sheetName val="BSJL_Reserve_Calculations1"/>
      <sheetName val="NCC_pTax_and_Insurance_Calc1"/>
      <sheetName val="Leasing_Commision_Reserve1"/>
      <sheetName val="Mizuho_Rent_Reserve1"/>
      <sheetName val="Insurance_Reserv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w market rate loan "/>
      <sheetName val="Amort schedules"/>
      <sheetName val="Annualized"/>
      <sheetName val="Sheet3"/>
    </sheetNames>
    <sheetDataSet>
      <sheetData sheetId="0" refreshError="1"/>
      <sheetData sheetId="1" refreshError="1">
        <row r="12">
          <cell r="R12">
            <v>93506.125560461296</v>
          </cell>
          <cell r="U12">
            <v>2005</v>
          </cell>
          <cell r="W12">
            <v>0</v>
          </cell>
        </row>
        <row r="13">
          <cell r="R13">
            <v>93506.125560461296</v>
          </cell>
          <cell r="U13">
            <v>2005</v>
          </cell>
          <cell r="W13">
            <v>0</v>
          </cell>
        </row>
        <row r="14">
          <cell r="R14">
            <v>93506.125560461296</v>
          </cell>
          <cell r="U14">
            <v>2006</v>
          </cell>
          <cell r="W14">
            <v>12585119.682604151</v>
          </cell>
        </row>
        <row r="15">
          <cell r="R15">
            <v>93506.125560461296</v>
          </cell>
          <cell r="U15">
            <v>2006</v>
          </cell>
          <cell r="W15">
            <v>0</v>
          </cell>
        </row>
        <row r="16">
          <cell r="R16">
            <v>93506.125560461296</v>
          </cell>
          <cell r="U16">
            <v>2006</v>
          </cell>
          <cell r="W16">
            <v>0</v>
          </cell>
        </row>
        <row r="17">
          <cell r="R17">
            <v>93506.125560461296</v>
          </cell>
          <cell r="U17">
            <v>2006</v>
          </cell>
          <cell r="W17">
            <v>0</v>
          </cell>
        </row>
        <row r="18">
          <cell r="R18">
            <v>93506.125560461296</v>
          </cell>
          <cell r="U18">
            <v>2006</v>
          </cell>
          <cell r="W18">
            <v>0</v>
          </cell>
        </row>
        <row r="19">
          <cell r="R19">
            <v>93506.125560461296</v>
          </cell>
          <cell r="U19">
            <v>2006</v>
          </cell>
          <cell r="W19">
            <v>0</v>
          </cell>
        </row>
        <row r="20">
          <cell r="R20">
            <v>93506.125560461296</v>
          </cell>
          <cell r="U20">
            <v>2006</v>
          </cell>
          <cell r="W20">
            <v>0</v>
          </cell>
        </row>
        <row r="21">
          <cell r="R21">
            <v>93506.125560461296</v>
          </cell>
          <cell r="U21">
            <v>2006</v>
          </cell>
          <cell r="W21">
            <v>0</v>
          </cell>
        </row>
        <row r="22">
          <cell r="R22">
            <v>93506.125560461296</v>
          </cell>
          <cell r="U22">
            <v>2006</v>
          </cell>
          <cell r="W22">
            <v>0</v>
          </cell>
        </row>
        <row r="23">
          <cell r="R23">
            <v>93506.125560461296</v>
          </cell>
          <cell r="U23">
            <v>2006</v>
          </cell>
          <cell r="W23">
            <v>0</v>
          </cell>
        </row>
        <row r="24">
          <cell r="R24">
            <v>93506.125560461296</v>
          </cell>
          <cell r="U24">
            <v>2006</v>
          </cell>
          <cell r="W24">
            <v>0</v>
          </cell>
        </row>
        <row r="25">
          <cell r="R25">
            <v>93506.125560461296</v>
          </cell>
          <cell r="U25">
            <v>2006</v>
          </cell>
          <cell r="W25">
            <v>0</v>
          </cell>
        </row>
        <row r="26">
          <cell r="R26">
            <v>93506.125560461296</v>
          </cell>
          <cell r="U26">
            <v>2007</v>
          </cell>
          <cell r="W26">
            <v>12288721.780333739</v>
          </cell>
        </row>
        <row r="27">
          <cell r="R27">
            <v>93506.125560461296</v>
          </cell>
          <cell r="U27">
            <v>2007</v>
          </cell>
          <cell r="W27">
            <v>0</v>
          </cell>
        </row>
        <row r="28">
          <cell r="R28">
            <v>93506.125560461296</v>
          </cell>
          <cell r="U28">
            <v>2007</v>
          </cell>
          <cell r="W28">
            <v>0</v>
          </cell>
        </row>
        <row r="29">
          <cell r="R29">
            <v>93506.125560461296</v>
          </cell>
          <cell r="U29">
            <v>2007</v>
          </cell>
          <cell r="W29">
            <v>0</v>
          </cell>
        </row>
        <row r="30">
          <cell r="R30">
            <v>93506.125560461296</v>
          </cell>
          <cell r="U30">
            <v>2007</v>
          </cell>
          <cell r="W30">
            <v>0</v>
          </cell>
        </row>
        <row r="31">
          <cell r="R31">
            <v>93506.125560461296</v>
          </cell>
          <cell r="U31">
            <v>2007</v>
          </cell>
          <cell r="W31">
            <v>0</v>
          </cell>
        </row>
        <row r="32">
          <cell r="R32">
            <v>93506.125560461296</v>
          </cell>
          <cell r="U32">
            <v>2007</v>
          </cell>
          <cell r="W32">
            <v>0</v>
          </cell>
        </row>
        <row r="33">
          <cell r="R33">
            <v>93506.125560461296</v>
          </cell>
          <cell r="U33">
            <v>2007</v>
          </cell>
          <cell r="W33">
            <v>0</v>
          </cell>
        </row>
        <row r="34">
          <cell r="R34">
            <v>93506.125560461296</v>
          </cell>
          <cell r="U34">
            <v>2007</v>
          </cell>
          <cell r="W34">
            <v>0</v>
          </cell>
        </row>
        <row r="35">
          <cell r="R35">
            <v>93506.125560461296</v>
          </cell>
          <cell r="U35">
            <v>2007</v>
          </cell>
          <cell r="W35">
            <v>0</v>
          </cell>
        </row>
        <row r="36">
          <cell r="R36">
            <v>93506.125560461296</v>
          </cell>
          <cell r="U36">
            <v>2007</v>
          </cell>
          <cell r="W36">
            <v>0</v>
          </cell>
        </row>
        <row r="37">
          <cell r="R37">
            <v>93506.125560461296</v>
          </cell>
          <cell r="U37">
            <v>2007</v>
          </cell>
          <cell r="W37">
            <v>0</v>
          </cell>
        </row>
        <row r="38">
          <cell r="R38">
            <v>93506.125560461296</v>
          </cell>
          <cell r="U38">
            <v>2008</v>
          </cell>
          <cell r="W38">
            <v>11971782.560433172</v>
          </cell>
        </row>
        <row r="39">
          <cell r="R39">
            <v>93506.125560461296</v>
          </cell>
          <cell r="U39">
            <v>2008</v>
          </cell>
          <cell r="W39">
            <v>0</v>
          </cell>
        </row>
        <row r="40">
          <cell r="R40">
            <v>93506.125560461296</v>
          </cell>
          <cell r="U40">
            <v>2008</v>
          </cell>
          <cell r="W40">
            <v>0</v>
          </cell>
        </row>
        <row r="41">
          <cell r="R41">
            <v>93506.125560461296</v>
          </cell>
          <cell r="U41">
            <v>2008</v>
          </cell>
          <cell r="W41">
            <v>0</v>
          </cell>
        </row>
        <row r="42">
          <cell r="R42">
            <v>93506.125560461296</v>
          </cell>
          <cell r="U42">
            <v>2008</v>
          </cell>
          <cell r="W42">
            <v>0</v>
          </cell>
        </row>
        <row r="43">
          <cell r="R43">
            <v>93506.125560461296</v>
          </cell>
          <cell r="U43">
            <v>2008</v>
          </cell>
          <cell r="W43">
            <v>0</v>
          </cell>
        </row>
        <row r="44">
          <cell r="R44">
            <v>93506.125560461296</v>
          </cell>
          <cell r="U44">
            <v>2008</v>
          </cell>
          <cell r="W44">
            <v>0</v>
          </cell>
        </row>
        <row r="45">
          <cell r="R45">
            <v>93506.125560461296</v>
          </cell>
          <cell r="U45">
            <v>2008</v>
          </cell>
          <cell r="W45">
            <v>0</v>
          </cell>
        </row>
        <row r="46">
          <cell r="R46">
            <v>93506.125560461296</v>
          </cell>
          <cell r="U46">
            <v>2008</v>
          </cell>
          <cell r="W46">
            <v>0</v>
          </cell>
        </row>
        <row r="47">
          <cell r="R47">
            <v>93506.125560461296</v>
          </cell>
          <cell r="U47">
            <v>2008</v>
          </cell>
          <cell r="W47">
            <v>0</v>
          </cell>
        </row>
        <row r="48">
          <cell r="R48">
            <v>93506.125560461296</v>
          </cell>
          <cell r="U48">
            <v>2008</v>
          </cell>
          <cell r="W48">
            <v>0</v>
          </cell>
        </row>
        <row r="49">
          <cell r="R49">
            <v>93506.125560461296</v>
          </cell>
          <cell r="U49">
            <v>2008</v>
          </cell>
          <cell r="W49">
            <v>0</v>
          </cell>
        </row>
        <row r="50">
          <cell r="R50">
            <v>93506.125560461296</v>
          </cell>
          <cell r="U50">
            <v>2009</v>
          </cell>
          <cell r="W50">
            <v>11632871.693416286</v>
          </cell>
        </row>
        <row r="51">
          <cell r="R51">
            <v>93506.125560461296</v>
          </cell>
          <cell r="U51">
            <v>2009</v>
          </cell>
          <cell r="W51">
            <v>0</v>
          </cell>
        </row>
        <row r="52">
          <cell r="R52">
            <v>93506.125560461296</v>
          </cell>
          <cell r="U52">
            <v>2009</v>
          </cell>
          <cell r="W52">
            <v>0</v>
          </cell>
        </row>
        <row r="53">
          <cell r="R53">
            <v>93506.125560461296</v>
          </cell>
          <cell r="U53">
            <v>2009</v>
          </cell>
          <cell r="W53">
            <v>0</v>
          </cell>
        </row>
        <row r="54">
          <cell r="R54">
            <v>93506.125560461296</v>
          </cell>
          <cell r="U54">
            <v>2009</v>
          </cell>
          <cell r="W54">
            <v>0</v>
          </cell>
        </row>
        <row r="55">
          <cell r="R55">
            <v>93506.125560461296</v>
          </cell>
          <cell r="U55">
            <v>2009</v>
          </cell>
          <cell r="W55">
            <v>0</v>
          </cell>
        </row>
        <row r="56">
          <cell r="R56">
            <v>93506.125560461296</v>
          </cell>
          <cell r="U56">
            <v>2009</v>
          </cell>
          <cell r="W56">
            <v>0</v>
          </cell>
        </row>
        <row r="57">
          <cell r="R57">
            <v>93506.125560461296</v>
          </cell>
          <cell r="U57">
            <v>2009</v>
          </cell>
          <cell r="W57">
            <v>0</v>
          </cell>
        </row>
        <row r="58">
          <cell r="R58">
            <v>93506.125560461296</v>
          </cell>
          <cell r="U58">
            <v>2009</v>
          </cell>
          <cell r="W58">
            <v>0</v>
          </cell>
        </row>
        <row r="59">
          <cell r="R59">
            <v>93506.125560461296</v>
          </cell>
          <cell r="U59">
            <v>2009</v>
          </cell>
          <cell r="W59">
            <v>0</v>
          </cell>
        </row>
        <row r="60">
          <cell r="R60">
            <v>93506.125560461296</v>
          </cell>
          <cell r="U60">
            <v>2009</v>
          </cell>
          <cell r="W60">
            <v>0</v>
          </cell>
        </row>
        <row r="61">
          <cell r="R61">
            <v>93506.125560461296</v>
          </cell>
          <cell r="U61">
            <v>2009</v>
          </cell>
          <cell r="W61">
            <v>0</v>
          </cell>
        </row>
        <row r="62">
          <cell r="R62">
            <v>93506.125560461296</v>
          </cell>
          <cell r="U62">
            <v>2010</v>
          </cell>
          <cell r="W62">
            <v>11270458.819019571</v>
          </cell>
        </row>
        <row r="63">
          <cell r="R63">
            <v>93506.125560461296</v>
          </cell>
          <cell r="U63">
            <v>2010</v>
          </cell>
          <cell r="W63">
            <v>0</v>
          </cell>
        </row>
        <row r="64">
          <cell r="R64">
            <v>93506.125560461296</v>
          </cell>
          <cell r="U64">
            <v>2010</v>
          </cell>
          <cell r="W64">
            <v>0</v>
          </cell>
        </row>
        <row r="65">
          <cell r="R65">
            <v>93506.125560461296</v>
          </cell>
          <cell r="U65">
            <v>2010</v>
          </cell>
          <cell r="W65">
            <v>0</v>
          </cell>
        </row>
        <row r="66">
          <cell r="R66">
            <v>93506.125560461296</v>
          </cell>
          <cell r="U66">
            <v>2010</v>
          </cell>
          <cell r="W66">
            <v>0</v>
          </cell>
        </row>
        <row r="67">
          <cell r="R67">
            <v>93506.125560461296</v>
          </cell>
          <cell r="U67">
            <v>2010</v>
          </cell>
          <cell r="W67">
            <v>0</v>
          </cell>
        </row>
        <row r="68">
          <cell r="R68">
            <v>93506.125560461296</v>
          </cell>
          <cell r="U68">
            <v>2010</v>
          </cell>
          <cell r="W68">
            <v>0</v>
          </cell>
        </row>
        <row r="69">
          <cell r="R69">
            <v>93506.125560461296</v>
          </cell>
          <cell r="U69">
            <v>2010</v>
          </cell>
          <cell r="W69">
            <v>0</v>
          </cell>
        </row>
        <row r="70">
          <cell r="R70">
            <v>93506.125560461296</v>
          </cell>
          <cell r="U70">
            <v>2010</v>
          </cell>
          <cell r="W70">
            <v>0</v>
          </cell>
        </row>
        <row r="71">
          <cell r="R71">
            <v>93506.125560461296</v>
          </cell>
          <cell r="U71">
            <v>2010</v>
          </cell>
          <cell r="W71">
            <v>0</v>
          </cell>
        </row>
        <row r="72">
          <cell r="R72">
            <v>93506.125560461296</v>
          </cell>
          <cell r="U72">
            <v>2010</v>
          </cell>
          <cell r="W72">
            <v>0</v>
          </cell>
        </row>
        <row r="73">
          <cell r="R73">
            <v>93506.125560461296</v>
          </cell>
          <cell r="U73">
            <v>2010</v>
          </cell>
          <cell r="W73">
            <v>0</v>
          </cell>
        </row>
        <row r="74">
          <cell r="R74">
            <v>93506.125560461296</v>
          </cell>
          <cell r="U74">
            <v>2011</v>
          </cell>
          <cell r="W74">
            <v>10882906.522691224</v>
          </cell>
        </row>
        <row r="75">
          <cell r="R75">
            <v>93506.125560461296</v>
          </cell>
          <cell r="U75">
            <v>2011</v>
          </cell>
          <cell r="W75">
            <v>0</v>
          </cell>
        </row>
        <row r="76">
          <cell r="R76">
            <v>93506.125560461296</v>
          </cell>
          <cell r="U76">
            <v>2011</v>
          </cell>
          <cell r="W76">
            <v>0</v>
          </cell>
        </row>
        <row r="77">
          <cell r="R77">
            <v>93506.125560461296</v>
          </cell>
          <cell r="U77">
            <v>2011</v>
          </cell>
          <cell r="W77">
            <v>0</v>
          </cell>
        </row>
        <row r="78">
          <cell r="R78">
            <v>93506.125560461296</v>
          </cell>
          <cell r="U78">
            <v>2011</v>
          </cell>
          <cell r="W78">
            <v>0</v>
          </cell>
        </row>
        <row r="79">
          <cell r="R79">
            <v>93506.125560461296</v>
          </cell>
          <cell r="U79">
            <v>2011</v>
          </cell>
          <cell r="W79">
            <v>0</v>
          </cell>
        </row>
        <row r="80">
          <cell r="R80">
            <v>93506.125560461296</v>
          </cell>
          <cell r="U80">
            <v>2011</v>
          </cell>
          <cell r="W80">
            <v>0</v>
          </cell>
        </row>
        <row r="81">
          <cell r="R81">
            <v>93506.125560461296</v>
          </cell>
          <cell r="U81">
            <v>2011</v>
          </cell>
          <cell r="W81">
            <v>0</v>
          </cell>
        </row>
        <row r="82">
          <cell r="R82">
            <v>93506.125560461296</v>
          </cell>
          <cell r="U82">
            <v>2011</v>
          </cell>
          <cell r="W82">
            <v>0</v>
          </cell>
        </row>
        <row r="83">
          <cell r="R83">
            <v>93506.125560461296</v>
          </cell>
          <cell r="U83">
            <v>2011</v>
          </cell>
          <cell r="W83">
            <v>0</v>
          </cell>
        </row>
        <row r="84">
          <cell r="R84">
            <v>93506.125560461296</v>
          </cell>
          <cell r="U84">
            <v>2011</v>
          </cell>
          <cell r="W84">
            <v>0</v>
          </cell>
        </row>
        <row r="85">
          <cell r="R85">
            <v>93506.125560461296</v>
          </cell>
          <cell r="U85">
            <v>2011</v>
          </cell>
          <cell r="W85">
            <v>0</v>
          </cell>
        </row>
        <row r="86">
          <cell r="R86">
            <v>93506.125560461296</v>
          </cell>
          <cell r="U86">
            <v>2012</v>
          </cell>
          <cell r="W86">
            <v>10468462.81716188</v>
          </cell>
        </row>
        <row r="87">
          <cell r="R87">
            <v>93506.125560461296</v>
          </cell>
          <cell r="U87">
            <v>2012</v>
          </cell>
          <cell r="W87">
            <v>0</v>
          </cell>
        </row>
        <row r="88">
          <cell r="R88">
            <v>93506.125560461296</v>
          </cell>
          <cell r="U88">
            <v>2012</v>
          </cell>
          <cell r="W88">
            <v>0</v>
          </cell>
        </row>
        <row r="89">
          <cell r="R89">
            <v>93506.125560461296</v>
          </cell>
          <cell r="U89">
            <v>2012</v>
          </cell>
          <cell r="W89">
            <v>0</v>
          </cell>
        </row>
        <row r="90">
          <cell r="R90">
            <v>93506.125560461296</v>
          </cell>
          <cell r="U90">
            <v>2012</v>
          </cell>
          <cell r="W90">
            <v>0</v>
          </cell>
        </row>
        <row r="91">
          <cell r="R91">
            <v>93506.125560461296</v>
          </cell>
          <cell r="U91">
            <v>2012</v>
          </cell>
          <cell r="W91">
            <v>0</v>
          </cell>
        </row>
        <row r="92">
          <cell r="R92">
            <v>93506.125560461296</v>
          </cell>
          <cell r="U92">
            <v>2012</v>
          </cell>
          <cell r="W92">
            <v>0</v>
          </cell>
        </row>
        <row r="93">
          <cell r="R93">
            <v>93506.125560461296</v>
          </cell>
          <cell r="U93">
            <v>2012</v>
          </cell>
          <cell r="W93">
            <v>0</v>
          </cell>
        </row>
        <row r="94">
          <cell r="R94">
            <v>93506.125560461296</v>
          </cell>
          <cell r="U94">
            <v>2012</v>
          </cell>
          <cell r="W94">
            <v>0</v>
          </cell>
        </row>
        <row r="95">
          <cell r="R95">
            <v>93506.125560461296</v>
          </cell>
          <cell r="U95">
            <v>2012</v>
          </cell>
          <cell r="W95">
            <v>0</v>
          </cell>
        </row>
        <row r="96">
          <cell r="R96">
            <v>93506.125560461296</v>
          </cell>
          <cell r="U96">
            <v>2012</v>
          </cell>
          <cell r="W96">
            <v>0</v>
          </cell>
        </row>
        <row r="97">
          <cell r="R97">
            <v>93506.125560461296</v>
          </cell>
          <cell r="U97">
            <v>2012</v>
          </cell>
          <cell r="W97">
            <v>0</v>
          </cell>
        </row>
        <row r="98">
          <cell r="R98">
            <v>93506.125560461296</v>
          </cell>
          <cell r="U98">
            <v>2013</v>
          </cell>
          <cell r="W98">
            <v>10025253.09410952</v>
          </cell>
        </row>
        <row r="99">
          <cell r="R99">
            <v>93506.125560461296</v>
          </cell>
          <cell r="U99">
            <v>2013</v>
          </cell>
          <cell r="W99">
            <v>0</v>
          </cell>
        </row>
        <row r="100">
          <cell r="R100">
            <v>93506.125560461296</v>
          </cell>
          <cell r="U100">
            <v>2013</v>
          </cell>
          <cell r="W100">
            <v>0</v>
          </cell>
        </row>
        <row r="101">
          <cell r="R101">
            <v>93506.125560461296</v>
          </cell>
          <cell r="U101">
            <v>2013</v>
          </cell>
          <cell r="W101">
            <v>0</v>
          </cell>
        </row>
        <row r="102">
          <cell r="R102">
            <v>93506.125560461296</v>
          </cell>
          <cell r="U102">
            <v>2013</v>
          </cell>
          <cell r="W102">
            <v>0</v>
          </cell>
        </row>
        <row r="103">
          <cell r="R103">
            <v>93506.125560461296</v>
          </cell>
          <cell r="U103">
            <v>2013</v>
          </cell>
          <cell r="W103">
            <v>0</v>
          </cell>
        </row>
        <row r="104">
          <cell r="R104">
            <v>93506.125560461296</v>
          </cell>
          <cell r="U104">
            <v>2013</v>
          </cell>
          <cell r="W104">
            <v>0</v>
          </cell>
        </row>
        <row r="105">
          <cell r="R105">
            <v>93506.125560461296</v>
          </cell>
          <cell r="U105">
            <v>2013</v>
          </cell>
          <cell r="W105">
            <v>0</v>
          </cell>
        </row>
        <row r="106">
          <cell r="R106">
            <v>93506.125560461296</v>
          </cell>
          <cell r="U106">
            <v>2013</v>
          </cell>
          <cell r="W106">
            <v>0</v>
          </cell>
        </row>
        <row r="107">
          <cell r="R107">
            <v>93506.125560461296</v>
          </cell>
          <cell r="U107">
            <v>2013</v>
          </cell>
          <cell r="W107">
            <v>0</v>
          </cell>
        </row>
        <row r="108">
          <cell r="R108">
            <v>93506.125560461296</v>
          </cell>
          <cell r="U108">
            <v>2013</v>
          </cell>
          <cell r="W108">
            <v>0</v>
          </cell>
        </row>
        <row r="109">
          <cell r="R109">
            <v>93506.125560461296</v>
          </cell>
          <cell r="U109">
            <v>2013</v>
          </cell>
          <cell r="W109">
            <v>0</v>
          </cell>
        </row>
        <row r="110">
          <cell r="R110">
            <v>93506.125560461296</v>
          </cell>
          <cell r="U110">
            <v>2014</v>
          </cell>
          <cell r="W110">
            <v>9551271.5084505826</v>
          </cell>
        </row>
        <row r="111">
          <cell r="R111">
            <v>93506.125560461296</v>
          </cell>
          <cell r="U111">
            <v>2014</v>
          </cell>
          <cell r="W111">
            <v>0</v>
          </cell>
        </row>
        <row r="112">
          <cell r="R112">
            <v>93506.125560461296</v>
          </cell>
          <cell r="U112">
            <v>2014</v>
          </cell>
          <cell r="W112">
            <v>0</v>
          </cell>
        </row>
        <row r="113">
          <cell r="R113">
            <v>93506.125560461296</v>
          </cell>
          <cell r="U113">
            <v>2014</v>
          </cell>
          <cell r="W113">
            <v>0</v>
          </cell>
        </row>
        <row r="114">
          <cell r="R114">
            <v>93506.125560461296</v>
          </cell>
          <cell r="U114">
            <v>2014</v>
          </cell>
          <cell r="W114">
            <v>0</v>
          </cell>
        </row>
        <row r="115">
          <cell r="R115">
            <v>93506.125560461296</v>
          </cell>
          <cell r="U115">
            <v>2014</v>
          </cell>
          <cell r="W115">
            <v>0</v>
          </cell>
        </row>
        <row r="116">
          <cell r="R116">
            <v>93506.125560461296</v>
          </cell>
          <cell r="U116">
            <v>2014</v>
          </cell>
          <cell r="W116">
            <v>0</v>
          </cell>
        </row>
        <row r="117">
          <cell r="R117">
            <v>93506.125560461296</v>
          </cell>
          <cell r="U117">
            <v>2014</v>
          </cell>
          <cell r="W117">
            <v>0</v>
          </cell>
        </row>
        <row r="118">
          <cell r="R118">
            <v>93506.125560461296</v>
          </cell>
          <cell r="U118">
            <v>2014</v>
          </cell>
          <cell r="W118">
            <v>0</v>
          </cell>
        </row>
        <row r="119">
          <cell r="R119">
            <v>93506.125560461296</v>
          </cell>
          <cell r="U119">
            <v>2014</v>
          </cell>
          <cell r="W119">
            <v>0</v>
          </cell>
        </row>
        <row r="120">
          <cell r="R120">
            <v>93506.125560461296</v>
          </cell>
          <cell r="U120">
            <v>2014</v>
          </cell>
          <cell r="W120">
            <v>0</v>
          </cell>
        </row>
        <row r="121">
          <cell r="R121">
            <v>93506.125560461296</v>
          </cell>
          <cell r="U121">
            <v>2014</v>
          </cell>
          <cell r="W121">
            <v>0</v>
          </cell>
        </row>
        <row r="122">
          <cell r="R122">
            <v>93506.125560461296</v>
          </cell>
          <cell r="U122">
            <v>2015</v>
          </cell>
          <cell r="W122">
            <v>9044371.7551324666</v>
          </cell>
        </row>
        <row r="123">
          <cell r="R123">
            <v>93506.125560461296</v>
          </cell>
          <cell r="U123">
            <v>2015</v>
          </cell>
          <cell r="W123">
            <v>0</v>
          </cell>
        </row>
        <row r="124">
          <cell r="R124">
            <v>93506.125560461296</v>
          </cell>
          <cell r="U124">
            <v>2015</v>
          </cell>
          <cell r="W124">
            <v>0</v>
          </cell>
        </row>
        <row r="125">
          <cell r="R125">
            <v>93506.125560461296</v>
          </cell>
          <cell r="U125">
            <v>2015</v>
          </cell>
          <cell r="W125">
            <v>0</v>
          </cell>
        </row>
        <row r="126">
          <cell r="R126">
            <v>93506.125560461296</v>
          </cell>
          <cell r="U126">
            <v>2015</v>
          </cell>
          <cell r="W126">
            <v>0</v>
          </cell>
        </row>
        <row r="127">
          <cell r="R127">
            <v>93506.125560461296</v>
          </cell>
          <cell r="U127">
            <v>2015</v>
          </cell>
          <cell r="W127">
            <v>0</v>
          </cell>
        </row>
        <row r="128">
          <cell r="R128">
            <v>93506.125560461296</v>
          </cell>
          <cell r="U128">
            <v>2015</v>
          </cell>
          <cell r="W128">
            <v>0</v>
          </cell>
        </row>
        <row r="129">
          <cell r="R129">
            <v>93506.125560461296</v>
          </cell>
          <cell r="U129">
            <v>2015</v>
          </cell>
          <cell r="W129">
            <v>0</v>
          </cell>
        </row>
        <row r="130">
          <cell r="R130">
            <v>93506.125560461296</v>
          </cell>
          <cell r="U130">
            <v>2015</v>
          </cell>
          <cell r="W130">
            <v>0</v>
          </cell>
        </row>
        <row r="131">
          <cell r="R131">
            <v>93506.125560461296</v>
          </cell>
          <cell r="U131">
            <v>2015</v>
          </cell>
          <cell r="W131">
            <v>0</v>
          </cell>
        </row>
        <row r="132">
          <cell r="R132">
            <v>93506.125560461296</v>
          </cell>
          <cell r="U132">
            <v>2015</v>
          </cell>
          <cell r="W132">
            <v>0</v>
          </cell>
        </row>
        <row r="133">
          <cell r="R133">
            <v>93506.125560461296</v>
          </cell>
          <cell r="U133">
            <v>2015</v>
          </cell>
          <cell r="W133">
            <v>0</v>
          </cell>
        </row>
        <row r="134">
          <cell r="R134">
            <v>93506.125560461296</v>
          </cell>
          <cell r="U134">
            <v>2016</v>
          </cell>
          <cell r="W134">
            <v>8502257.1954569202</v>
          </cell>
        </row>
        <row r="135">
          <cell r="R135">
            <v>93506.125560461296</v>
          </cell>
          <cell r="U135">
            <v>2016</v>
          </cell>
          <cell r="W135">
            <v>0</v>
          </cell>
        </row>
        <row r="136">
          <cell r="R136">
            <v>93506.125560461296</v>
          </cell>
          <cell r="U136">
            <v>2016</v>
          </cell>
          <cell r="W136">
            <v>0</v>
          </cell>
        </row>
        <row r="137">
          <cell r="R137">
            <v>93506.125560461296</v>
          </cell>
          <cell r="U137">
            <v>2016</v>
          </cell>
          <cell r="W137">
            <v>0</v>
          </cell>
        </row>
        <row r="138">
          <cell r="R138">
            <v>93506.125560461296</v>
          </cell>
          <cell r="U138">
            <v>2016</v>
          </cell>
          <cell r="W138">
            <v>0</v>
          </cell>
        </row>
        <row r="139">
          <cell r="R139">
            <v>93506.125560461296</v>
          </cell>
          <cell r="U139">
            <v>2016</v>
          </cell>
          <cell r="W139">
            <v>0</v>
          </cell>
        </row>
        <row r="140">
          <cell r="R140">
            <v>93506.125560461296</v>
          </cell>
          <cell r="U140">
            <v>2016</v>
          </cell>
          <cell r="W140">
            <v>0</v>
          </cell>
        </row>
        <row r="141">
          <cell r="R141">
            <v>93506.125560461296</v>
          </cell>
          <cell r="U141">
            <v>2016</v>
          </cell>
          <cell r="W141">
            <v>0</v>
          </cell>
        </row>
        <row r="142">
          <cell r="R142">
            <v>93506.125560461296</v>
          </cell>
          <cell r="U142">
            <v>2016</v>
          </cell>
          <cell r="W142">
            <v>0</v>
          </cell>
        </row>
        <row r="143">
          <cell r="R143">
            <v>93506.125560461296</v>
          </cell>
          <cell r="U143">
            <v>2016</v>
          </cell>
          <cell r="W143">
            <v>0</v>
          </cell>
        </row>
        <row r="144">
          <cell r="R144">
            <v>93506.125560461296</v>
          </cell>
          <cell r="U144">
            <v>2016</v>
          </cell>
          <cell r="W144">
            <v>0</v>
          </cell>
        </row>
        <row r="145">
          <cell r="R145">
            <v>93506.125560461296</v>
          </cell>
          <cell r="U145">
            <v>2016</v>
          </cell>
          <cell r="W145">
            <v>0</v>
          </cell>
        </row>
        <row r="146">
          <cell r="R146">
            <v>93506.125560461296</v>
          </cell>
          <cell r="U146">
            <v>2017</v>
          </cell>
          <cell r="W146">
            <v>7922470.2869157912</v>
          </cell>
        </row>
        <row r="147">
          <cell r="R147">
            <v>93506.125560461296</v>
          </cell>
          <cell r="U147">
            <v>2017</v>
          </cell>
          <cell r="W147">
            <v>0</v>
          </cell>
        </row>
        <row r="148">
          <cell r="R148">
            <v>93506.125560461296</v>
          </cell>
          <cell r="U148">
            <v>2017</v>
          </cell>
          <cell r="W148">
            <v>0</v>
          </cell>
        </row>
        <row r="149">
          <cell r="R149">
            <v>93506.125560461296</v>
          </cell>
          <cell r="U149">
            <v>2017</v>
          </cell>
          <cell r="W149">
            <v>0</v>
          </cell>
        </row>
        <row r="150">
          <cell r="R150">
            <v>93506.125560461296</v>
          </cell>
          <cell r="U150">
            <v>2017</v>
          </cell>
          <cell r="W150">
            <v>0</v>
          </cell>
        </row>
        <row r="151">
          <cell r="R151">
            <v>93506.125560461296</v>
          </cell>
          <cell r="U151">
            <v>2017</v>
          </cell>
          <cell r="W151">
            <v>0</v>
          </cell>
        </row>
        <row r="152">
          <cell r="R152">
            <v>93506.125560461296</v>
          </cell>
          <cell r="U152">
            <v>2017</v>
          </cell>
          <cell r="W152">
            <v>0</v>
          </cell>
        </row>
        <row r="153">
          <cell r="R153">
            <v>93506.125560461296</v>
          </cell>
          <cell r="U153">
            <v>2017</v>
          </cell>
          <cell r="W153">
            <v>0</v>
          </cell>
        </row>
        <row r="154">
          <cell r="R154">
            <v>93506.125560461296</v>
          </cell>
          <cell r="U154">
            <v>2017</v>
          </cell>
          <cell r="W154">
            <v>0</v>
          </cell>
        </row>
        <row r="155">
          <cell r="R155">
            <v>93506.125560461296</v>
          </cell>
          <cell r="U155">
            <v>2017</v>
          </cell>
          <cell r="W155">
            <v>0</v>
          </cell>
        </row>
        <row r="156">
          <cell r="R156">
            <v>93506.125560461296</v>
          </cell>
          <cell r="U156">
            <v>2017</v>
          </cell>
          <cell r="W156">
            <v>0</v>
          </cell>
        </row>
        <row r="157">
          <cell r="R157">
            <v>93506.125560461296</v>
          </cell>
          <cell r="U157">
            <v>2017</v>
          </cell>
          <cell r="W157">
            <v>0</v>
          </cell>
        </row>
        <row r="158">
          <cell r="R158">
            <v>93506.125560461296</v>
          </cell>
          <cell r="U158">
            <v>2018</v>
          </cell>
          <cell r="W158">
            <v>7302381.2672559023</v>
          </cell>
        </row>
        <row r="159">
          <cell r="U159">
            <v>2018</v>
          </cell>
          <cell r="W159">
            <v>0</v>
          </cell>
        </row>
        <row r="160">
          <cell r="U160">
            <v>2018</v>
          </cell>
          <cell r="W160">
            <v>0</v>
          </cell>
        </row>
        <row r="161">
          <cell r="U161">
            <v>2018</v>
          </cell>
          <cell r="W161">
            <v>0</v>
          </cell>
        </row>
        <row r="162">
          <cell r="U162">
            <v>2018</v>
          </cell>
          <cell r="W162">
            <v>0</v>
          </cell>
        </row>
        <row r="163">
          <cell r="U163">
            <v>2018</v>
          </cell>
          <cell r="W163">
            <v>0</v>
          </cell>
        </row>
        <row r="164">
          <cell r="U164">
            <v>2018</v>
          </cell>
          <cell r="W164">
            <v>0</v>
          </cell>
        </row>
        <row r="165">
          <cell r="U165">
            <v>2018</v>
          </cell>
          <cell r="W165">
            <v>0</v>
          </cell>
        </row>
        <row r="166">
          <cell r="U166">
            <v>2018</v>
          </cell>
          <cell r="W166">
            <v>0</v>
          </cell>
        </row>
        <row r="167">
          <cell r="U167">
            <v>2018</v>
          </cell>
          <cell r="W167">
            <v>0</v>
          </cell>
        </row>
        <row r="168">
          <cell r="U168">
            <v>2018</v>
          </cell>
          <cell r="W168">
            <v>0</v>
          </cell>
        </row>
        <row r="169">
          <cell r="U169">
            <v>2018</v>
          </cell>
          <cell r="W169">
            <v>0</v>
          </cell>
        </row>
      </sheetData>
      <sheetData sheetId="2" refreshError="1"/>
      <sheetData sheetId="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glio1"/>
      <sheetName val="multipli"/>
      <sheetName val="des"/>
      <sheetName val="graf trading multiples"/>
      <sheetName val="multiples_analysis"/>
      <sheetName val="Blacks"/>
      <sheetName val="GRTS"/>
      <sheetName val="Valorizzazione Gruppo Cisa"/>
      <sheetName val="Foglio4"/>
      <sheetName val="JD"/>
      <sheetName val="SPCH"/>
      <sheetName val="TSA"/>
      <sheetName val="trasf-ppt"/>
      <sheetName val="Comp_Ital_ppt"/>
      <sheetName val="decathlon"/>
      <sheetName val="Assumptions"/>
      <sheetName val="graf_trading_multiples"/>
      <sheetName val="Valorizzazione_Gruppo_Cisa"/>
      <sheetName val="CapCom"/>
      <sheetName val="Print Master"/>
      <sheetName val="ROLLUP"/>
      <sheetName val="Scenario"/>
      <sheetName val="Input"/>
      <sheetName val="From Lease DB"/>
      <sheetName val="Lazard Database"/>
      <sheetName val="Returns"/>
      <sheetName val="Pre-InputPage"/>
      <sheetName val="Sqm Expiry by Type"/>
      <sheetName val="Perimeter Eyechart"/>
      <sheetName val="Output(EyeChart)"/>
      <sheetName val="Semi-An CF"/>
      <sheetName val="Lease Flows"/>
      <sheetName val="Sum Lease Flows"/>
      <sheetName val="Book Value"/>
      <sheetName val="Semi-An CF (0)"/>
      <sheetName val="retail-sport-comps"/>
      <sheetName val="graf_trading_multiples1"/>
      <sheetName val="Valorizzazione_Gruppo_Cisa1"/>
      <sheetName val="Print_Master"/>
      <sheetName val="From_Lease_DB"/>
      <sheetName val="Lazard_Database"/>
      <sheetName val="Sqm_Expiry_by_Type"/>
      <sheetName val="Perimeter_Eyechart"/>
      <sheetName val="Semi-An_CF"/>
      <sheetName val="Lease_Flows"/>
      <sheetName val="Sum_Lease_Flows"/>
      <sheetName val="Book_Value"/>
      <sheetName val="Semi-An_CF_(0)"/>
      <sheetName val="DUE FROM &amp; TO"/>
      <sheetName val="graf_trading_multiples2"/>
      <sheetName val="Valorizzazione_Gruppo_Cisa2"/>
      <sheetName val="Print_Master1"/>
      <sheetName val="From_Lease_DB1"/>
      <sheetName val="Lazard_Database1"/>
      <sheetName val="Sqm_Expiry_by_Type1"/>
      <sheetName val="Perimeter_Eyechart1"/>
      <sheetName val="Semi-An_CF1"/>
      <sheetName val="Lease_Flows1"/>
      <sheetName val="Sum_Lease_Flows1"/>
      <sheetName val="Book_Value1"/>
      <sheetName val="Semi-An_CF_(0)1"/>
      <sheetName val="graf_trading_multiples3"/>
      <sheetName val="Valorizzazione_Gruppo_Cisa3"/>
      <sheetName val="Print_Master2"/>
      <sheetName val="From_Lease_DB2"/>
      <sheetName val="Lazard_Database2"/>
      <sheetName val="Sqm_Expiry_by_Type2"/>
      <sheetName val="Perimeter_Eyechart2"/>
      <sheetName val="Semi-An_CF2"/>
      <sheetName val="Lease_Flows2"/>
      <sheetName val="Sum_Lease_Flows2"/>
      <sheetName val="Book_Value2"/>
      <sheetName val="Semi-An_CF_(0)2"/>
      <sheetName val="DUE_FROM_&amp;_TO"/>
      <sheetName val="graf_trading_multiples4"/>
      <sheetName val="Valorizzazione_Gruppo_Cisa4"/>
      <sheetName val="Print_Master3"/>
      <sheetName val="From_Lease_DB3"/>
      <sheetName val="Lazard_Database3"/>
      <sheetName val="Sqm_Expiry_by_Type3"/>
      <sheetName val="Perimeter_Eyechart3"/>
      <sheetName val="Semi-An_CF3"/>
      <sheetName val="Lease_Flows3"/>
      <sheetName val="Sum_Lease_Flows3"/>
      <sheetName val="Book_Value3"/>
      <sheetName val="Semi-An_CF_(0)3"/>
      <sheetName val="DUE_FROM_&amp;_TO1"/>
      <sheetName val="Dati"/>
      <sheetName val="AT"/>
      <sheetName val="LU"/>
      <sheetName val="Comps"/>
      <sheetName val="TB"/>
      <sheetName val="CADF's"/>
      <sheetName val="Dett contratti SAP1"/>
      <sheetName val="Dett Contratti SAP2"/>
      <sheetName val="Listino"/>
      <sheetName val="debt"/>
      <sheetName val="Graph"/>
      <sheetName val="GER IFO vs Const"/>
      <sheetName val="Europe sales Graph"/>
      <sheetName val="EU Ind vs EU Cons"/>
      <sheetName val="BLOCKED"/>
      <sheetName val="Cntmrs-Recruit"/>
      <sheetName val="GER_IFO_vs_Const"/>
      <sheetName val="Europe_sales_Graph"/>
      <sheetName val="EU_Ind_vs_EU_Cons"/>
      <sheetName val="GER_IFO_vs_Const1"/>
      <sheetName val="Europe_sales_Graph1"/>
      <sheetName val="EU_Ind_vs_EU_Cons1"/>
      <sheetName val="Data validation"/>
      <sheetName val="Codes"/>
      <sheetName val="Sheet1"/>
      <sheetName val="Input_Table"/>
      <sheetName val="Verizon"/>
      <sheetName val="TRG"/>
      <sheetName val="Sintesi"/>
      <sheetName val="Assump Input"/>
      <sheetName val="FX rates"/>
      <sheetName val="Overview"/>
      <sheetName val="ReimbRE"/>
      <sheetName val="Heat"/>
      <sheetName val="A- 2 BI Summary"/>
      <sheetName val="F - 3 Deferred LC"/>
      <sheetName val="F - 4 Deferred Leasing Exp"/>
      <sheetName val="A- 3 Building Improvements"/>
      <sheetName val="A- 3. Building Improvements "/>
      <sheetName val="A- 3a Building Improvements-Fee"/>
      <sheetName val="F - 2 Def. LC Summary"/>
      <sheetName val="A-5 TI Summary"/>
      <sheetName val="A- 5b Tenant Allowance"/>
      <sheetName val="A- 5c Tenant Imp-LL Hard Costs"/>
      <sheetName val="A- 5d Tenant Imp-LL Soft Costs"/>
      <sheetName val="A- 5a Tenant Improvements-Fees"/>
      <sheetName val="F - 3 Deferred LC - TSP"/>
      <sheetName val="graf_trading_multiples5"/>
      <sheetName val="Valorizzazione_Gruppo_Cisa5"/>
      <sheetName val="Print_Master4"/>
      <sheetName val="From_Lease_DB4"/>
      <sheetName val="Lazard_Database4"/>
      <sheetName val="Sqm_Expiry_by_Type4"/>
      <sheetName val="Perimeter_Eyechart4"/>
      <sheetName val="Semi-An_CF4"/>
      <sheetName val="Lease_Flows4"/>
      <sheetName val="Sum_Lease_Flows4"/>
      <sheetName val="Book_Value4"/>
      <sheetName val="Semi-An_CF_(0)4"/>
      <sheetName val="DUE_FROM_&amp;_TO2"/>
      <sheetName val="Dett_contratti_SAP1"/>
      <sheetName val="Dett_Contratti_SAP2"/>
      <sheetName val="wsLookup"/>
      <sheetName val="Instructions"/>
      <sheetName val="Output"/>
      <sheetName val="Lipstick Cash Flow"/>
      <sheetName val="deere"/>
      <sheetName val="agco"/>
      <sheetName val="Summery"/>
      <sheetName val="Tables"/>
      <sheetName val="UBTI-Debt Financed Property"/>
      <sheetName val="AnneArundelgrdnA"/>
      <sheetName val="LeasingAssump"/>
      <sheetName val="28.6.2007"/>
      <sheetName val="28.11.2007"/>
      <sheetName val="29.5.2007"/>
      <sheetName val="DATA"/>
      <sheetName val="EÜR_DB"/>
      <sheetName val="graf_trading_multiples6"/>
      <sheetName val="Valorizzazione_Gruppo_Cisa6"/>
      <sheetName val="Print_Master5"/>
      <sheetName val="From_Lease_DB5"/>
      <sheetName val="Lazard_Database5"/>
      <sheetName val="Sqm_Expiry_by_Type5"/>
      <sheetName val="Perimeter_Eyechart5"/>
      <sheetName val="Semi-An_CF5"/>
      <sheetName val="Lease_Flows5"/>
      <sheetName val="Sum_Lease_Flows5"/>
      <sheetName val="Book_Value5"/>
      <sheetName val="Semi-An_CF_(0)5"/>
      <sheetName val="DUE_FROM_&amp;_TO3"/>
      <sheetName val="Dett_contratti_SAP11"/>
      <sheetName val="Dett_Contratti_SAP21"/>
      <sheetName val="A-_2_BI_Summary"/>
      <sheetName val="F_-_3_Deferred_LC"/>
      <sheetName val="F_-_4_Deferred_Leasing_Exp"/>
      <sheetName val="A-_3_Building_Improvements"/>
      <sheetName val="A-_3__Building_Improvements_"/>
      <sheetName val="A-_3a_Building_Improvements-Fee"/>
      <sheetName val="F_-_2_Def__LC_Summary"/>
      <sheetName val="A-5_TI_Summary"/>
      <sheetName val="A-_5b_Tenant_Allowance"/>
      <sheetName val="A-_5c_Tenant_Imp-LL_Hard_Costs"/>
      <sheetName val="A-_5d_Tenant_Imp-LL_Soft_Costs"/>
      <sheetName val="A-_5a_Tenant_Improvements-Fees"/>
      <sheetName val="F_-_3_Deferred_LC_-_TSP"/>
      <sheetName val="Assump_Input"/>
      <sheetName val="FX_rates"/>
      <sheetName val="Lipstick_Cash_Flow"/>
      <sheetName val="UBTI-Debt_Financed_Property"/>
      <sheetName val="28_6_2007"/>
      <sheetName val="28_11_2007"/>
      <sheetName val="29_5_2007"/>
      <sheetName val="graf_trading_multiples7"/>
      <sheetName val="Valorizzazione_Gruppo_Cisa7"/>
      <sheetName val="Print_Master6"/>
      <sheetName val="From_Lease_DB6"/>
      <sheetName val="Lazard_Database6"/>
      <sheetName val="Sqm_Expiry_by_Type6"/>
      <sheetName val="Perimeter_Eyechart6"/>
      <sheetName val="Semi-An_CF6"/>
      <sheetName val="Lease_Flows6"/>
      <sheetName val="Sum_Lease_Flows6"/>
      <sheetName val="Book_Value6"/>
      <sheetName val="Semi-An_CF_(0)6"/>
      <sheetName val="DUE_FROM_&amp;_TO4"/>
      <sheetName val="Dett_contratti_SAP12"/>
      <sheetName val="Dett_Contratti_SAP22"/>
      <sheetName val="A-_2_BI_Summary1"/>
      <sheetName val="F_-_3_Deferred_LC1"/>
      <sheetName val="F_-_4_Deferred_Leasing_Exp1"/>
      <sheetName val="A-_3_Building_Improvements1"/>
      <sheetName val="A-_3__Building_Improvements_1"/>
      <sheetName val="A-_3a_Building_Improvements-Fe1"/>
      <sheetName val="F_-_2_Def__LC_Summary1"/>
      <sheetName val="A-5_TI_Summary1"/>
      <sheetName val="A-_5b_Tenant_Allowance1"/>
      <sheetName val="A-_5c_Tenant_Imp-LL_Hard_Costs1"/>
      <sheetName val="A-_5d_Tenant_Imp-LL_Soft_Costs1"/>
      <sheetName val="A-_5a_Tenant_Improvements-Fees1"/>
      <sheetName val="F_-_3_Deferred_LC_-_TSP1"/>
      <sheetName val="Assump_Input1"/>
      <sheetName val="FX_rates1"/>
      <sheetName val="UBTI-Debt_Financed_Property1"/>
      <sheetName val="Lipstick_Cash_Flow1"/>
      <sheetName val="graf_trading_multiples8"/>
      <sheetName val="Valorizzazione_Gruppo_Cisa8"/>
      <sheetName val="Print_Master7"/>
      <sheetName val="From_Lease_DB7"/>
      <sheetName val="Lazard_Database7"/>
      <sheetName val="Sqm_Expiry_by_Type7"/>
      <sheetName val="Perimeter_Eyechart7"/>
      <sheetName val="Semi-An_CF7"/>
      <sheetName val="Lease_Flows7"/>
      <sheetName val="Sum_Lease_Flows7"/>
      <sheetName val="Book_Value7"/>
      <sheetName val="Semi-An_CF_(0)7"/>
      <sheetName val="DUE_FROM_&amp;_TO5"/>
      <sheetName val="Dett_contratti_SAP13"/>
      <sheetName val="Dett_Contratti_SAP23"/>
      <sheetName val="A-_2_BI_Summary2"/>
      <sheetName val="F_-_3_Deferred_LC2"/>
      <sheetName val="F_-_4_Deferred_Leasing_Exp2"/>
      <sheetName val="A-_3_Building_Improvements2"/>
      <sheetName val="A-_3__Building_Improvements_2"/>
      <sheetName val="A-_3a_Building_Improvements-Fe2"/>
      <sheetName val="F_-_2_Def__LC_Summary2"/>
      <sheetName val="A-5_TI_Summary2"/>
      <sheetName val="A-_5b_Tenant_Allowance2"/>
      <sheetName val="A-_5c_Tenant_Imp-LL_Hard_Costs2"/>
      <sheetName val="A-_5d_Tenant_Imp-LL_Soft_Costs2"/>
      <sheetName val="A-_5a_Tenant_Improvements-Fees2"/>
      <sheetName val="F_-_3_Deferred_LC_-_TSP2"/>
      <sheetName val="Assump_Input2"/>
      <sheetName val="FX_rates2"/>
      <sheetName val="UBTI-Debt_Financed_Property2"/>
      <sheetName val="Lipstick_Cash_Flow2"/>
      <sheetName val="C- 4 Bad Debt Reserve NEW"/>
      <sheetName val="GER_IFO_vs_Const2"/>
      <sheetName val="Europe_sales_Graph2"/>
      <sheetName val="EU_Ind_vs_EU_Cons2"/>
      <sheetName val="Data_validation"/>
    </sheetNames>
    <sheetDataSet>
      <sheetData sheetId="0" refreshError="1"/>
      <sheetData sheetId="1" refreshError="1"/>
      <sheetData sheetId="2" refreshError="1"/>
      <sheetData sheetId="3" refreshError="1"/>
      <sheetData sheetId="4" refreshError="1"/>
      <sheetData sheetId="5" refreshError="1">
        <row r="3">
          <cell r="A3">
            <v>36685</v>
          </cell>
        </row>
      </sheetData>
      <sheetData sheetId="6" refreshError="1">
        <row r="3">
          <cell r="A3">
            <v>36686</v>
          </cell>
        </row>
      </sheetData>
      <sheetData sheetId="7" refreshError="1"/>
      <sheetData sheetId="8" refreshError="1">
        <row r="3">
          <cell r="A3">
            <v>36685</v>
          </cell>
        </row>
      </sheetData>
      <sheetData sheetId="9" refreshError="1">
        <row r="3">
          <cell r="A3">
            <v>36685</v>
          </cell>
        </row>
      </sheetData>
      <sheetData sheetId="10" refreshError="1">
        <row r="3">
          <cell r="A3">
            <v>36685</v>
          </cell>
        </row>
      </sheetData>
      <sheetData sheetId="11" refreshError="1">
        <row r="3">
          <cell r="A3">
            <v>36685</v>
          </cell>
        </row>
      </sheetData>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sheetData sheetId="104"/>
      <sheetData sheetId="105"/>
      <sheetData sheetId="106"/>
      <sheetData sheetId="107"/>
      <sheetData sheetId="108"/>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refreshError="1"/>
      <sheetData sheetId="265"/>
      <sheetData sheetId="266"/>
      <sheetData sheetId="267"/>
      <sheetData sheetId="268"/>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nal data Flow"/>
      <sheetName val="External Data Flow Chart"/>
      <sheetName val="Instructions"/>
      <sheetName val="Controls"/>
      <sheetName val="Old v New Code"/>
      <sheetName val="EU"/>
      <sheetName val="UK"/>
      <sheetName val="Germany"/>
      <sheetName val="Spain"/>
      <sheetName val="France"/>
      <sheetName val="Italy"/>
      <sheetName val="YTD"/>
      <sheetName val="Last Months YTD"/>
      <sheetName val="Month"/>
      <sheetName val="YTD Variance"/>
      <sheetName val="Q1 Forecast Actual YTD"/>
      <sheetName val="Q2 Forecast Actual YTD"/>
      <sheetName val="Q3 Forecast Actual YTD"/>
      <sheetName val="EU Bud - F'Cast"/>
      <sheetName val="UK Bud - F'cast"/>
      <sheetName val="DE Bud - F'cast"/>
      <sheetName val="FR Bud - F'cast"/>
      <sheetName val="ES Bud - F'cast"/>
      <sheetName val="IT Bud - F'cast"/>
      <sheetName val="Balance Sheet"/>
      <sheetName val="Balance Sheet Dec Prior Year"/>
      <sheetName val="Balance Sheet Last Month"/>
      <sheetName val="Last Month YTD Data"/>
      <sheetName val="Q1 UK -US"/>
      <sheetName val="Q1 Germany-US"/>
      <sheetName val="Q1 France-US"/>
      <sheetName val="Q1 Italy-US"/>
      <sheetName val="Q2 UK-US "/>
      <sheetName val="Q2 FR-US"/>
      <sheetName val="Q2 DE-US"/>
      <sheetName val="Q2 IT-US"/>
      <sheetName val="Dec Prior Year"/>
      <sheetName val="Jan"/>
      <sheetName val="Feb"/>
      <sheetName val="Mar"/>
      <sheetName val="Apr"/>
      <sheetName val="May"/>
      <sheetName val="Jun"/>
      <sheetName val="Jul"/>
      <sheetName val="Aug"/>
      <sheetName val="Sep"/>
      <sheetName val="Oct"/>
      <sheetName val="Nov"/>
      <sheetName val="Dec"/>
      <sheetName val="Cash Flow Data"/>
      <sheetName val="List"/>
      <sheetName val="CEO Report"/>
      <sheetName val="Cash Flow"/>
      <sheetName val="Cash Flow (Cash Based)"/>
      <sheetName val="Last Years Actual - UK"/>
      <sheetName val="Last Years Actual - DE"/>
      <sheetName val="Last Years Actual - DE DE"/>
      <sheetName val="Last Years Actual - DE FT"/>
      <sheetName val="Last Years Actual - DE LB"/>
      <sheetName val="Last Years Actual - ES"/>
      <sheetName val="Last Years Actual - FR"/>
      <sheetName val="Last Years Actual - FR FR"/>
      <sheetName val="Last Years Actual - FR PM"/>
      <sheetName val="Last Years Actual - FR Con Adj"/>
      <sheetName val="Last Years Actual - FR OPCI"/>
      <sheetName val="Last Years Actual - IT"/>
      <sheetName val="Last Years Actual - IT IT"/>
      <sheetName val="Last Years Actual - IT SGR"/>
      <sheetName val="Budgeted Salaries"/>
      <sheetName val="USA YTD"/>
      <sheetName val="USA Last Months YTD"/>
      <sheetName val="Current Month YTD Data"/>
      <sheetName val="US Summary (EU)"/>
      <sheetName val="US Summary (UK)"/>
      <sheetName val="US Summary (DE)"/>
      <sheetName val="US Summary (FR)"/>
      <sheetName val="US Summary (IT)"/>
      <sheetName val="US Summary (ES)"/>
      <sheetName val="Intercompany Breakdown"/>
      <sheetName val="Jounal"/>
      <sheetName val="2009 Intercompany"/>
      <sheetName val="Overheads Rec"/>
      <sheetName val="USA OVH - EU"/>
      <sheetName val="USA OVH - UK"/>
      <sheetName val="USA OVH - DE"/>
      <sheetName val="USA OVH - FR"/>
      <sheetName val="USA OVH - IT"/>
      <sheetName val="USA OVH - ES"/>
      <sheetName val="Last Years Actuals Summary"/>
      <sheetName val="EU Overheads"/>
      <sheetName val="Sheet1"/>
      <sheetName val="Internal Data Flow Chart"/>
      <sheetName val="Worksheet Glossary"/>
      <sheetName val="USA Summary (EU)"/>
      <sheetName val="USA Summary (UK)"/>
      <sheetName val="USA OVH"/>
      <sheetName val="Control &amp; Procedure"/>
      <sheetName val="UK Net"/>
      <sheetName val="ES"/>
      <sheetName val="ES Net"/>
      <sheetName val="DE"/>
      <sheetName val="FR"/>
      <sheetName val="FR PM"/>
      <sheetName val="FR OPCI"/>
      <sheetName val="FR Net"/>
      <sheetName val="FR OPCI Net"/>
      <sheetName val="FR PM Net"/>
      <sheetName val="IT SGR"/>
      <sheetName val="IT SGR Net"/>
      <sheetName val="IT"/>
      <sheetName val="IT Net"/>
      <sheetName val="DE Net"/>
      <sheetName val="DE LB"/>
      <sheetName val="DE LB Net"/>
      <sheetName val="DE FT"/>
      <sheetName val="DE FT Net"/>
    </sheetNames>
    <sheetDataSet>
      <sheetData sheetId="0" refreshError="1"/>
      <sheetData sheetId="1" refreshError="1"/>
      <sheetData sheetId="2" refreshError="1"/>
      <sheetData sheetId="3">
        <row r="7">
          <cell r="C7">
            <v>9</v>
          </cell>
        </row>
        <row r="8">
          <cell r="C8">
            <v>3</v>
          </cell>
        </row>
        <row r="11">
          <cell r="C11" t="str">
            <v>Bud</v>
          </cell>
        </row>
        <row r="12">
          <cell r="C12" t="str">
            <v>Euro</v>
          </cell>
        </row>
        <row r="30">
          <cell r="C30">
            <v>1.1566000000000001</v>
          </cell>
          <cell r="D30">
            <v>1.4106000000000001</v>
          </cell>
        </row>
      </sheetData>
      <sheetData sheetId="4">
        <row r="2">
          <cell r="J2">
            <v>1.6315001163358391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2">
          <cell r="J2">
            <v>1.6315001163358391</v>
          </cell>
        </row>
        <row r="3">
          <cell r="J3">
            <v>1.1566000104978473</v>
          </cell>
        </row>
      </sheetData>
      <sheetData sheetId="20" refreshError="1">
        <row r="2">
          <cell r="J2">
            <v>1.6315001163358391</v>
          </cell>
          <cell r="K2">
            <v>1.4106000000000001</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ow Chart"/>
      <sheetName val="Training"/>
      <sheetName val="Instructions"/>
      <sheetName val="Control"/>
      <sheetName val="Allocation - Bud &amp; Act"/>
      <sheetName val="Allocation - Bonus"/>
      <sheetName val="Summary of Overheads"/>
      <sheetName val="MRI Pivot Analysis"/>
      <sheetName val="MRI Adjustments"/>
      <sheetName val="MRI Adjustments (2)"/>
      <sheetName val="Cost Analysis"/>
      <sheetName val="Headcount Analysis"/>
      <sheetName val="Allocations Analysis"/>
      <sheetName val="Allocations Analysis - DONT USE"/>
      <sheetName val="IS Report Summary"/>
      <sheetName val="KPI Project"/>
      <sheetName val="KPI Employee"/>
      <sheetName val="Codes List"/>
      <sheetName val="Unknown Codes"/>
      <sheetName val="List"/>
      <sheetName val="Control Listing"/>
      <sheetName val="HR Database List"/>
      <sheetName val="Old HR Employees (Required)"/>
      <sheetName val="Temps"/>
    </sheetNames>
    <sheetDataSet>
      <sheetData sheetId="0"/>
      <sheetData sheetId="1"/>
      <sheetData sheetId="2"/>
      <sheetData sheetId="3">
        <row r="9">
          <cell r="C9" t="str">
            <v>ACT</v>
          </cell>
        </row>
      </sheetData>
      <sheetData sheetId="4">
        <row r="1">
          <cell r="AH1">
            <v>0</v>
          </cell>
        </row>
        <row r="6">
          <cell r="AI6">
            <v>0</v>
          </cell>
        </row>
      </sheetData>
      <sheetData sheetId="5"/>
      <sheetData sheetId="6">
        <row r="153">
          <cell r="B153" t="str">
            <v>ACT</v>
          </cell>
        </row>
        <row r="174">
          <cell r="B174" t="str">
            <v>Q2 FCST</v>
          </cell>
        </row>
      </sheetData>
      <sheetData sheetId="7"/>
      <sheetData sheetId="8"/>
      <sheetData sheetId="9"/>
      <sheetData sheetId="10"/>
      <sheetData sheetId="11"/>
      <sheetData sheetId="12"/>
      <sheetData sheetId="13"/>
      <sheetData sheetId="14"/>
      <sheetData sheetId="15"/>
      <sheetData sheetId="16"/>
      <sheetData sheetId="17"/>
      <sheetData sheetId="18"/>
      <sheetData sheetId="19">
        <row r="9">
          <cell r="C9">
            <v>39814</v>
          </cell>
        </row>
      </sheetData>
      <sheetData sheetId="20"/>
      <sheetData sheetId="21"/>
      <sheetData sheetId="22"/>
      <sheetData sheetId="23"/>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gurazione"/>
      <sheetName val="Indice"/>
      <sheetName val="T0000"/>
      <sheetName val="T0002"/>
      <sheetName val="T0004"/>
      <sheetName val="T0006"/>
      <sheetName val="T0009"/>
      <sheetName val="T0113"/>
      <sheetName val="T0115"/>
      <sheetName val="T0116"/>
      <sheetName val="T0117"/>
      <sheetName val="T0119"/>
      <sheetName val="T0121"/>
      <sheetName val="T0122"/>
      <sheetName val="T0123"/>
      <sheetName val="T0124"/>
      <sheetName val="T0126"/>
      <sheetName val="T0128"/>
      <sheetName val="T0129"/>
      <sheetName val="T0130"/>
      <sheetName val="T0131"/>
      <sheetName val="T0134"/>
      <sheetName val="T0136"/>
      <sheetName val="T0138"/>
      <sheetName val="T0139"/>
      <sheetName val="T0140"/>
      <sheetName val="T0142"/>
      <sheetName val="T0143"/>
      <sheetName val="T0144"/>
      <sheetName val="T0146"/>
      <sheetName val="T0147"/>
      <sheetName val="T0148"/>
      <sheetName val="T0150"/>
      <sheetName val="T0151"/>
      <sheetName val="T0152"/>
      <sheetName val="T0154"/>
      <sheetName val="T0155"/>
      <sheetName val="T0156"/>
      <sheetName val="T0157"/>
      <sheetName val="T0159"/>
      <sheetName val="T0160"/>
      <sheetName val="T0161"/>
      <sheetName val="T0162"/>
      <sheetName val="T0164"/>
      <sheetName val="T0165"/>
      <sheetName val="T0166"/>
      <sheetName val="T0167"/>
      <sheetName val="T0168"/>
      <sheetName val="T0169"/>
      <sheetName val="T0170"/>
      <sheetName val="T0171"/>
      <sheetName val="T0172"/>
      <sheetName val="T0173"/>
      <sheetName val="T0174"/>
      <sheetName val="T0175"/>
      <sheetName val="T0177"/>
      <sheetName val="T0179"/>
      <sheetName val="T0180"/>
      <sheetName val="T0181"/>
      <sheetName val="T0183"/>
      <sheetName val="T0185"/>
      <sheetName val="T0186"/>
      <sheetName val="T0187"/>
      <sheetName val="T0189"/>
      <sheetName val="T0190"/>
      <sheetName val="T0191"/>
      <sheetName val="T0192"/>
      <sheetName val="T0194"/>
      <sheetName val="T0195"/>
      <sheetName val="T0196"/>
      <sheetName val="T0197"/>
      <sheetName val="T0198"/>
      <sheetName val="T0201"/>
      <sheetName val="T0202"/>
      <sheetName val="T0203"/>
      <sheetName val="T0206"/>
      <sheetName val="T0207"/>
      <sheetName val="T0208"/>
      <sheetName val="T0209"/>
      <sheetName val="T0211"/>
      <sheetName val="T0212"/>
      <sheetName val="T0213"/>
      <sheetName val="T0215"/>
      <sheetName val="T0216"/>
      <sheetName val="T0217"/>
      <sheetName val="T0219"/>
      <sheetName val="T0220"/>
      <sheetName val="T0221"/>
      <sheetName val="T0222"/>
      <sheetName val="T0223"/>
      <sheetName val="T0278"/>
      <sheetName val="T0280"/>
      <sheetName val="T0282"/>
      <sheetName val="T0283"/>
      <sheetName val="T0284"/>
      <sheetName val="T0285"/>
      <sheetName val="T0287"/>
      <sheetName val="T0288"/>
      <sheetName val="T0289"/>
      <sheetName val="T0290"/>
      <sheetName val="T0291"/>
      <sheetName val="T0294"/>
      <sheetName val="T0295"/>
      <sheetName val="T0296"/>
      <sheetName val="T0297"/>
      <sheetName val="T0300"/>
      <sheetName val="T0301"/>
      <sheetName val="T0302"/>
      <sheetName val="T0304"/>
      <sheetName val="T0306"/>
      <sheetName val="T0307"/>
      <sheetName val="T0308"/>
      <sheetName val="T0310"/>
      <sheetName val="T0311"/>
      <sheetName val="T0312"/>
      <sheetName val="T0313"/>
      <sheetName val="T0315"/>
      <sheetName val="T0316"/>
      <sheetName val="T0317"/>
      <sheetName val="T0318"/>
      <sheetName val="T0320"/>
      <sheetName val="T0321"/>
      <sheetName val="T0322"/>
      <sheetName val="T0323"/>
      <sheetName val="T0325"/>
      <sheetName val="T0326"/>
      <sheetName val="T0327"/>
      <sheetName val="T0328"/>
      <sheetName val="T0330"/>
      <sheetName val="T0331"/>
      <sheetName val="T0332"/>
      <sheetName val="T0334"/>
      <sheetName val="T0335"/>
      <sheetName val="T0336"/>
      <sheetName val="T0337"/>
      <sheetName val="T0339"/>
      <sheetName val="T0380"/>
      <sheetName val="T0382"/>
      <sheetName val="T0384"/>
      <sheetName val="T0385"/>
      <sheetName val="T0386"/>
      <sheetName val="T0388"/>
      <sheetName val="T0389"/>
      <sheetName val="T0390"/>
      <sheetName val="T0391"/>
      <sheetName val="T0393"/>
      <sheetName val="T0395"/>
      <sheetName val="T0397"/>
      <sheetName val="T0398"/>
      <sheetName val="T0399"/>
      <sheetName val="T0401"/>
      <sheetName val="T0402"/>
      <sheetName val="T0403"/>
      <sheetName val="T0404"/>
      <sheetName val="T0406"/>
      <sheetName val="T0408"/>
      <sheetName val="T0411"/>
      <sheetName val="T0412"/>
      <sheetName val="T0413"/>
      <sheetName val="T0414"/>
      <sheetName val="T0415"/>
      <sheetName val="T0416"/>
      <sheetName val="T0417"/>
      <sheetName val="T0451"/>
      <sheetName val="T0453"/>
      <sheetName val="T0454"/>
      <sheetName val="T0455"/>
      <sheetName val="T0457"/>
      <sheetName val="T0458"/>
      <sheetName val="T0459"/>
      <sheetName val="T0461"/>
      <sheetName val="T0462"/>
      <sheetName val="T0463"/>
      <sheetName val="T0465"/>
      <sheetName val="T0466"/>
      <sheetName val="T0467"/>
      <sheetName val="T0469"/>
      <sheetName val="T0470"/>
      <sheetName val="T0471"/>
      <sheetName val="T0473"/>
      <sheetName val="T0474"/>
      <sheetName val="T0475"/>
      <sheetName val="T0477"/>
      <sheetName val="T0478"/>
      <sheetName val="T0479"/>
      <sheetName val="T0480"/>
      <sheetName val="T0482"/>
      <sheetName val="T0483"/>
      <sheetName val="T0484"/>
      <sheetName val="T0485"/>
      <sheetName val="T0486"/>
      <sheetName val="T0488"/>
      <sheetName val="T0489"/>
    </sheetNames>
    <sheetDataSet>
      <sheetData sheetId="0">
        <row r="9">
          <cell r="I9">
            <v>2014</v>
          </cell>
        </row>
        <row r="10">
          <cell r="I10">
            <v>2013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T"/>
      <sheetName val="Allocated DEPT"/>
      <sheetName val="DEPT SPLIT (2)"/>
      <sheetName val="SUMMARY"/>
      <sheetName val="DEPT SPLIT"/>
      <sheetName val="RAG"/>
      <sheetName val="Commentary"/>
      <sheetName val="3.2"/>
      <sheetName val="HEAD"/>
      <sheetName val="PAY"/>
      <sheetName val="Agency"/>
      <sheetName val="3.3"/>
      <sheetName val="Cost Centre"/>
      <sheetName val="Cost Centre (2)"/>
      <sheetName val="Cost Centre (3)"/>
      <sheetName val="Cost Centre (4)"/>
      <sheetName val="Profit Centre"/>
      <sheetName val="Profit Centre (2)"/>
      <sheetName val="Profit Centre (3)"/>
      <sheetName val="Profit Centre (4)"/>
      <sheetName val="3.5a"/>
      <sheetName val="3.5b"/>
      <sheetName val="3.6"/>
      <sheetName val="3.7"/>
      <sheetName val="TRG"/>
      <sheetName val="HR"/>
      <sheetName val="OFF SUPP &amp; OCC COSTS"/>
      <sheetName val="3.8"/>
      <sheetName val="3.9"/>
      <sheetName val="DEPT SCHED"/>
      <sheetName val="21CN"/>
      <sheetName val="Service Delivery"/>
      <sheetName val="Strategy  Dept"/>
      <sheetName val="HR Department"/>
      <sheetName val="Marketing"/>
      <sheetName val="MOVEMENT"/>
      <sheetName val="DET ANAL"/>
      <sheetName val="ACCRUAL"/>
      <sheetName val="TB ADJUSTMENT"/>
      <sheetName val="FORECAST"/>
      <sheetName val="SOURCE"/>
      <sheetName val="BUDGET"/>
      <sheetName val="COA"/>
    </sheetNames>
    <sheetDataSet>
      <sheetData sheetId="0" refreshError="1">
        <row r="1">
          <cell r="A1">
            <v>12</v>
          </cell>
        </row>
        <row r="7">
          <cell r="A7">
            <v>1</v>
          </cell>
          <cell r="B7" t="str">
            <v>APRIL 2006</v>
          </cell>
        </row>
        <row r="8">
          <cell r="A8">
            <v>2</v>
          </cell>
          <cell r="B8" t="str">
            <v>MAY 2006</v>
          </cell>
        </row>
        <row r="9">
          <cell r="A9">
            <v>3</v>
          </cell>
          <cell r="B9" t="str">
            <v>JUNE 2006</v>
          </cell>
        </row>
        <row r="10">
          <cell r="A10">
            <v>4</v>
          </cell>
          <cell r="B10" t="str">
            <v>JULY 2006</v>
          </cell>
        </row>
        <row r="11">
          <cell r="A11">
            <v>5</v>
          </cell>
          <cell r="B11" t="str">
            <v>AUGUST 2006</v>
          </cell>
        </row>
        <row r="12">
          <cell r="A12">
            <v>6</v>
          </cell>
          <cell r="B12" t="str">
            <v>SEPTEMBER 2006</v>
          </cell>
        </row>
        <row r="13">
          <cell r="A13">
            <v>7</v>
          </cell>
          <cell r="B13" t="str">
            <v>OCTOBER 2006</v>
          </cell>
        </row>
        <row r="14">
          <cell r="A14">
            <v>8</v>
          </cell>
          <cell r="B14" t="str">
            <v>NOVEMBER 2006</v>
          </cell>
        </row>
        <row r="15">
          <cell r="A15">
            <v>9</v>
          </cell>
          <cell r="B15" t="str">
            <v>DECEMBER 2006</v>
          </cell>
        </row>
        <row r="16">
          <cell r="A16">
            <v>10</v>
          </cell>
          <cell r="B16" t="str">
            <v>JANUARY 2007</v>
          </cell>
        </row>
        <row r="17">
          <cell r="A17">
            <v>11</v>
          </cell>
          <cell r="B17" t="str">
            <v>FEBRUARY 2007</v>
          </cell>
        </row>
        <row r="18">
          <cell r="A18">
            <v>12</v>
          </cell>
          <cell r="B18" t="str">
            <v>MARCH 2007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CapTableTemplate"/>
      <sheetName val="CapTableInstructions"/>
      <sheetName val="M2MSummaryTemplate"/>
      <sheetName val="M2MDetailTemplate"/>
      <sheetName val="RollforwardTemplate"/>
      <sheetName val="PrincipalAmortTemplate"/>
      <sheetName val="CurrencyEffectTemplate"/>
      <sheetName val="ReconciliationTemplate"/>
      <sheetName val="SummaryTemplate"/>
      <sheetName val="NoteListingTemplate"/>
      <sheetName val="ParameterTemplate"/>
      <sheetName val="Formats"/>
      <sheetName val="INPUT &amp; ASSUMP"/>
    </sheetNames>
    <sheetDataSet>
      <sheetData sheetId="0" refreshError="1"/>
      <sheetData sheetId="1" refreshError="1">
        <row r="3">
          <cell r="A3">
            <v>39172</v>
          </cell>
        </row>
        <row r="6">
          <cell r="A6" t="str">
            <v>Parameters</v>
          </cell>
        </row>
        <row r="7">
          <cell r="A7" t="str">
            <v>Supporting Sheet Name</v>
          </cell>
          <cell r="C7" t="str">
            <v>REITSecured</v>
          </cell>
          <cell r="E7" t="str">
            <v>REITOther</v>
          </cell>
          <cell r="I7" t="str">
            <v>AMBErie</v>
          </cell>
          <cell r="J7" t="str">
            <v>AMBSGP</v>
          </cell>
          <cell r="K7" t="str">
            <v>PartnersII</v>
          </cell>
          <cell r="L7" t="str">
            <v>AMBAMBS</v>
          </cell>
          <cell r="M7" t="str">
            <v>FundII</v>
          </cell>
          <cell r="N7" t="str">
            <v>OtherJVs</v>
          </cell>
          <cell r="Y7" t="str">
            <v>SecuredFixed</v>
          </cell>
          <cell r="Z7" t="str">
            <v>SecuredVariable</v>
          </cell>
        </row>
        <row r="8">
          <cell r="A8" t="str">
            <v>Entity</v>
          </cell>
          <cell r="C8" t="str">
            <v>REIT</v>
          </cell>
          <cell r="E8" t="str">
            <v>REIT</v>
          </cell>
          <cell r="I8" t="str">
            <v>Erie</v>
          </cell>
          <cell r="J8" t="str">
            <v>SGP</v>
          </cell>
          <cell r="K8" t="str">
            <v>Partners II</v>
          </cell>
          <cell r="L8" t="str">
            <v>AMB-AMS</v>
          </cell>
          <cell r="M8" t="str">
            <v>FUND II</v>
          </cell>
          <cell r="N8" t="str">
            <v>Other JVs</v>
          </cell>
        </row>
        <row r="9">
          <cell r="A9" t="str">
            <v>Fixed/Variable</v>
          </cell>
          <cell r="Y9" t="str">
            <v>Fixed</v>
          </cell>
          <cell r="Z9" t="str">
            <v>Variable</v>
          </cell>
        </row>
        <row r="10">
          <cell r="A10" t="str">
            <v>Secured/Unsecured</v>
          </cell>
          <cell r="C10" t="str">
            <v>Secured</v>
          </cell>
          <cell r="E10" t="str">
            <v>Other Debt</v>
          </cell>
          <cell r="I10" t="str">
            <v>Secured</v>
          </cell>
          <cell r="J10" t="str">
            <v>Secured</v>
          </cell>
          <cell r="K10" t="str">
            <v>Secured</v>
          </cell>
          <cell r="L10" t="str">
            <v>Secured</v>
          </cell>
          <cell r="M10" t="str">
            <v>Secured</v>
          </cell>
          <cell r="N10" t="str">
            <v>Secured</v>
          </cell>
          <cell r="Y10" t="str">
            <v>Secured</v>
          </cell>
          <cell r="Z10" t="str">
            <v>Secured</v>
          </cell>
        </row>
        <row r="11">
          <cell r="A11" t="str">
            <v>Consolidated/Unconsolidated</v>
          </cell>
          <cell r="C11" t="str">
            <v>Consolidated</v>
          </cell>
          <cell r="E11" t="str">
            <v>Consolidated</v>
          </cell>
          <cell r="I11" t="str">
            <v>Consolidated</v>
          </cell>
          <cell r="J11" t="str">
            <v>Consolidated</v>
          </cell>
          <cell r="K11" t="str">
            <v>Consolidated</v>
          </cell>
          <cell r="L11" t="str">
            <v>Consolidated</v>
          </cell>
          <cell r="M11" t="str">
            <v>Consolidated</v>
          </cell>
          <cell r="N11" t="str">
            <v>Consolidated</v>
          </cell>
          <cell r="Y11" t="str">
            <v>Consolidated</v>
          </cell>
          <cell r="Z11" t="str">
            <v>Consolidated</v>
          </cell>
        </row>
        <row r="12">
          <cell r="A12" t="str">
            <v>CONSOLIDATED</v>
          </cell>
          <cell r="W12" t="str">
            <v>CONSOLIDATED</v>
          </cell>
          <cell r="Y12" t="str">
            <v>Secured</v>
          </cell>
          <cell r="AD12" t="str">
            <v>Senior Unsecured</v>
          </cell>
          <cell r="AI12" t="str">
            <v>Credit Facility</v>
          </cell>
          <cell r="AL12" t="str">
            <v>Fixed</v>
          </cell>
          <cell r="AN12" t="str">
            <v>Variable</v>
          </cell>
          <cell r="AP12" t="str">
            <v>Grand Total</v>
          </cell>
        </row>
        <row r="13">
          <cell r="C13" t="str">
            <v>REIT</v>
          </cell>
          <cell r="I13" t="str">
            <v>Joint Venture Secured Debt</v>
          </cell>
          <cell r="Y13" t="str">
            <v>(Excludes Other Debt)</v>
          </cell>
          <cell r="AA13" t="str">
            <v>Rates</v>
          </cell>
          <cell r="AD13" t="str">
            <v>Amort/Maturities</v>
          </cell>
          <cell r="AF13" t="str">
            <v>Rates</v>
          </cell>
          <cell r="AI13" t="str">
            <v>Variable</v>
          </cell>
        </row>
        <row r="14">
          <cell r="C14" t="str">
            <v>Secured Debt</v>
          </cell>
          <cell r="D14" t="str">
            <v>Senior Debt Securities</v>
          </cell>
          <cell r="E14" t="str">
            <v>Other Debt</v>
          </cell>
          <cell r="F14" t="str">
            <v>Credit Facility</v>
          </cell>
          <cell r="G14" t="str">
            <v>Total</v>
          </cell>
          <cell r="I14" t="str">
            <v>AMB Erie</v>
          </cell>
          <cell r="J14" t="str">
            <v>AMB-SGP</v>
          </cell>
          <cell r="K14" t="str">
            <v>Partners II</v>
          </cell>
          <cell r="L14" t="str">
            <v>AMB-AMS</v>
          </cell>
          <cell r="M14" t="str">
            <v>Fund II</v>
          </cell>
          <cell r="N14" t="str">
            <v>Other JVs</v>
          </cell>
          <cell r="S14" t="str">
            <v>Total</v>
          </cell>
          <cell r="U14" t="str">
            <v>Grand Total</v>
          </cell>
          <cell r="Y14" t="str">
            <v>Fixed</v>
          </cell>
          <cell r="Z14" t="str">
            <v>Variable</v>
          </cell>
          <cell r="AA14" t="str">
            <v>Fixed</v>
          </cell>
          <cell r="AB14" t="str">
            <v>Variable</v>
          </cell>
          <cell r="AD14" t="str">
            <v>Fixed</v>
          </cell>
          <cell r="AE14" t="str">
            <v>Variable</v>
          </cell>
          <cell r="AF14" t="str">
            <v>Fixed</v>
          </cell>
          <cell r="AG14" t="str">
            <v>Variable</v>
          </cell>
          <cell r="AI14" t="str">
            <v>Maturity</v>
          </cell>
          <cell r="AJ14" t="str">
            <v>Rate</v>
          </cell>
          <cell r="AL14" t="str">
            <v>Total</v>
          </cell>
          <cell r="AM14" t="str">
            <v>Rate</v>
          </cell>
          <cell r="AN14" t="str">
            <v>Total</v>
          </cell>
          <cell r="AO14" t="str">
            <v>Rate</v>
          </cell>
          <cell r="AP14" t="str">
            <v>Total</v>
          </cell>
          <cell r="AQ14" t="str">
            <v>Rate</v>
          </cell>
        </row>
        <row r="16">
          <cell r="A16">
            <v>2007</v>
          </cell>
          <cell r="C16" t="e">
            <v>#REF!</v>
          </cell>
          <cell r="D16">
            <v>75000</v>
          </cell>
          <cell r="E16" t="e">
            <v>#REF!</v>
          </cell>
          <cell r="F16">
            <v>0</v>
          </cell>
          <cell r="G16" t="e">
            <v>#REF!</v>
          </cell>
          <cell r="I16" t="e">
            <v>#REF!</v>
          </cell>
          <cell r="J16" t="e">
            <v>#REF!</v>
          </cell>
          <cell r="K16" t="e">
            <v>#REF!</v>
          </cell>
          <cell r="L16" t="e">
            <v>#REF!</v>
          </cell>
          <cell r="M16" t="e">
            <v>#REF!</v>
          </cell>
          <cell r="N16" t="e">
            <v>#REF!</v>
          </cell>
          <cell r="O16">
            <v>0</v>
          </cell>
          <cell r="P16">
            <v>0</v>
          </cell>
          <cell r="Q16">
            <v>0</v>
          </cell>
          <cell r="S16" t="e">
            <v>#REF!</v>
          </cell>
          <cell r="U16" t="e">
            <v>#REF!</v>
          </cell>
          <cell r="W16">
            <v>2007</v>
          </cell>
          <cell r="Y16" t="e">
            <v>#REF!</v>
          </cell>
          <cell r="Z16" t="e">
            <v>#REF!</v>
          </cell>
          <cell r="AA16" t="e">
            <v>#REF!</v>
          </cell>
          <cell r="AB16" t="e">
            <v>#REF!</v>
          </cell>
          <cell r="AD16">
            <v>75000</v>
          </cell>
          <cell r="AE16">
            <v>0</v>
          </cell>
          <cell r="AF16">
            <v>7.3849999999999999E-2</v>
          </cell>
          <cell r="AG16">
            <v>0</v>
          </cell>
          <cell r="AI16">
            <v>0</v>
          </cell>
          <cell r="AJ16">
            <v>0</v>
          </cell>
          <cell r="AL16" t="e">
            <v>#REF!</v>
          </cell>
          <cell r="AM16" t="e">
            <v>#REF!</v>
          </cell>
          <cell r="AN16" t="e">
            <v>#REF!</v>
          </cell>
          <cell r="AO16" t="e">
            <v>#REF!</v>
          </cell>
          <cell r="AP16" t="e">
            <v>#REF!</v>
          </cell>
          <cell r="AQ16" t="e">
            <v>#REF!</v>
          </cell>
        </row>
        <row r="17">
          <cell r="A17">
            <v>2008</v>
          </cell>
          <cell r="C17" t="e">
            <v>#REF!</v>
          </cell>
          <cell r="D17">
            <v>175000</v>
          </cell>
          <cell r="E17" t="e">
            <v>#REF!</v>
          </cell>
          <cell r="F17">
            <v>0</v>
          </cell>
          <cell r="G17" t="e">
            <v>#REF!</v>
          </cell>
          <cell r="I17" t="e">
            <v>#REF!</v>
          </cell>
          <cell r="J17" t="e">
            <v>#REF!</v>
          </cell>
          <cell r="K17" t="e">
            <v>#REF!</v>
          </cell>
          <cell r="L17" t="e">
            <v>#REF!</v>
          </cell>
          <cell r="M17" t="e">
            <v>#REF!</v>
          </cell>
          <cell r="N17" t="e">
            <v>#REF!</v>
          </cell>
          <cell r="O17">
            <v>0</v>
          </cell>
          <cell r="P17">
            <v>0</v>
          </cell>
          <cell r="Q17">
            <v>0</v>
          </cell>
          <cell r="S17" t="e">
            <v>#REF!</v>
          </cell>
          <cell r="U17" t="e">
            <v>#REF!</v>
          </cell>
          <cell r="W17">
            <v>2008</v>
          </cell>
          <cell r="Y17" t="e">
            <v>#REF!</v>
          </cell>
          <cell r="Z17" t="e">
            <v>#REF!</v>
          </cell>
          <cell r="AA17" t="e">
            <v>#REF!</v>
          </cell>
          <cell r="AB17" t="e">
            <v>#REF!</v>
          </cell>
          <cell r="AD17">
            <v>175000</v>
          </cell>
          <cell r="AE17">
            <v>0</v>
          </cell>
          <cell r="AF17">
            <v>7.0999999999999994E-2</v>
          </cell>
          <cell r="AG17">
            <v>0</v>
          </cell>
          <cell r="AI17">
            <v>0</v>
          </cell>
          <cell r="AJ17">
            <v>0</v>
          </cell>
          <cell r="AL17" t="e">
            <v>#REF!</v>
          </cell>
          <cell r="AM17" t="e">
            <v>#REF!</v>
          </cell>
          <cell r="AN17" t="e">
            <v>#REF!</v>
          </cell>
          <cell r="AO17" t="e">
            <v>#REF!</v>
          </cell>
          <cell r="AP17" t="e">
            <v>#REF!</v>
          </cell>
          <cell r="AQ17" t="e">
            <v>#REF!</v>
          </cell>
        </row>
        <row r="18">
          <cell r="A18">
            <v>2009</v>
          </cell>
          <cell r="C18" t="e">
            <v>#REF!</v>
          </cell>
          <cell r="D18">
            <v>100000</v>
          </cell>
          <cell r="E18" t="e">
            <v>#REF!</v>
          </cell>
          <cell r="F18">
            <v>0</v>
          </cell>
          <cell r="G18" t="e">
            <v>#REF!</v>
          </cell>
          <cell r="I18" t="e">
            <v>#REF!</v>
          </cell>
          <cell r="J18" t="e">
            <v>#REF!</v>
          </cell>
          <cell r="K18" t="e">
            <v>#REF!</v>
          </cell>
          <cell r="L18" t="e">
            <v>#REF!</v>
          </cell>
          <cell r="M18" t="e">
            <v>#REF!</v>
          </cell>
          <cell r="N18" t="e">
            <v>#REF!</v>
          </cell>
          <cell r="O18">
            <v>0</v>
          </cell>
          <cell r="P18">
            <v>0</v>
          </cell>
          <cell r="Q18">
            <v>0</v>
          </cell>
          <cell r="S18" t="e">
            <v>#REF!</v>
          </cell>
          <cell r="U18" t="e">
            <v>#REF!</v>
          </cell>
          <cell r="W18">
            <v>2009</v>
          </cell>
          <cell r="Y18" t="e">
            <v>#REF!</v>
          </cell>
          <cell r="Z18" t="e">
            <v>#REF!</v>
          </cell>
          <cell r="AA18" t="e">
            <v>#REF!</v>
          </cell>
          <cell r="AB18" t="e">
            <v>#REF!</v>
          </cell>
          <cell r="AD18">
            <v>100000</v>
          </cell>
          <cell r="AE18">
            <v>0</v>
          </cell>
          <cell r="AF18">
            <v>3.5000000000000003E-2</v>
          </cell>
          <cell r="AG18">
            <v>0</v>
          </cell>
          <cell r="AI18">
            <v>0</v>
          </cell>
          <cell r="AJ18">
            <v>0</v>
          </cell>
          <cell r="AL18" t="e">
            <v>#REF!</v>
          </cell>
          <cell r="AM18" t="e">
            <v>#REF!</v>
          </cell>
          <cell r="AN18" t="e">
            <v>#REF!</v>
          </cell>
          <cell r="AO18" t="e">
            <v>#REF!</v>
          </cell>
          <cell r="AP18" t="e">
            <v>#REF!</v>
          </cell>
          <cell r="AQ18" t="e">
            <v>#REF!</v>
          </cell>
        </row>
        <row r="19">
          <cell r="A19">
            <v>2010</v>
          </cell>
          <cell r="C19" t="e">
            <v>#REF!</v>
          </cell>
          <cell r="D19">
            <v>250000</v>
          </cell>
          <cell r="E19" t="e">
            <v>#REF!</v>
          </cell>
          <cell r="F19">
            <v>801656.59351999999</v>
          </cell>
          <cell r="G19" t="e">
            <v>#REF!</v>
          </cell>
          <cell r="I19" t="e">
            <v>#REF!</v>
          </cell>
          <cell r="J19" t="e">
            <v>#REF!</v>
          </cell>
          <cell r="K19" t="e">
            <v>#REF!</v>
          </cell>
          <cell r="L19" t="e">
            <v>#REF!</v>
          </cell>
          <cell r="M19" t="e">
            <v>#REF!</v>
          </cell>
          <cell r="N19" t="e">
            <v>#REF!</v>
          </cell>
          <cell r="O19">
            <v>801656.5</v>
          </cell>
          <cell r="P19">
            <v>801656.5</v>
          </cell>
          <cell r="Q19">
            <v>801656.5</v>
          </cell>
          <cell r="S19" t="e">
            <v>#REF!</v>
          </cell>
          <cell r="U19" t="e">
            <v>#REF!</v>
          </cell>
          <cell r="W19">
            <v>2010</v>
          </cell>
          <cell r="Y19" t="e">
            <v>#REF!</v>
          </cell>
          <cell r="Z19" t="e">
            <v>#REF!</v>
          </cell>
          <cell r="AA19" t="e">
            <v>#REF!</v>
          </cell>
          <cell r="AB19" t="e">
            <v>#REF!</v>
          </cell>
          <cell r="AD19">
            <v>250000</v>
          </cell>
          <cell r="AE19">
            <v>0</v>
          </cell>
          <cell r="AF19">
            <v>6.2149999999999997E-2</v>
          </cell>
          <cell r="AG19">
            <v>0</v>
          </cell>
          <cell r="AI19">
            <v>801656.59351999999</v>
          </cell>
          <cell r="AJ19">
            <v>3.1469384501397003E-2</v>
          </cell>
          <cell r="AL19" t="e">
            <v>#REF!</v>
          </cell>
          <cell r="AM19" t="e">
            <v>#REF!</v>
          </cell>
          <cell r="AN19" t="e">
            <v>#REF!</v>
          </cell>
          <cell r="AO19" t="e">
            <v>#REF!</v>
          </cell>
          <cell r="AP19" t="e">
            <v>#REF!</v>
          </cell>
          <cell r="AQ19" t="e">
            <v>#REF!</v>
          </cell>
        </row>
        <row r="20">
          <cell r="A20">
            <v>2011</v>
          </cell>
          <cell r="C20" t="e">
            <v>#REF!</v>
          </cell>
          <cell r="D20">
            <v>75000</v>
          </cell>
          <cell r="E20" t="e">
            <v>#REF!</v>
          </cell>
          <cell r="F20">
            <v>0</v>
          </cell>
          <cell r="G20" t="e">
            <v>#REF!</v>
          </cell>
          <cell r="I20" t="e">
            <v>#REF!</v>
          </cell>
          <cell r="J20" t="e">
            <v>#REF!</v>
          </cell>
          <cell r="K20" t="e">
            <v>#REF!</v>
          </cell>
          <cell r="L20" t="e">
            <v>#REF!</v>
          </cell>
          <cell r="M20" t="e">
            <v>#REF!</v>
          </cell>
          <cell r="N20" t="e">
            <v>#REF!</v>
          </cell>
          <cell r="O20">
            <v>0</v>
          </cell>
          <cell r="P20">
            <v>0</v>
          </cell>
          <cell r="Q20">
            <v>0</v>
          </cell>
          <cell r="S20" t="e">
            <v>#REF!</v>
          </cell>
          <cell r="U20" t="e">
            <v>#REF!</v>
          </cell>
          <cell r="W20">
            <v>2011</v>
          </cell>
          <cell r="Y20" t="e">
            <v>#REF!</v>
          </cell>
          <cell r="Z20" t="e">
            <v>#REF!</v>
          </cell>
          <cell r="AA20" t="e">
            <v>#REF!</v>
          </cell>
          <cell r="AB20" t="e">
            <v>#REF!</v>
          </cell>
          <cell r="AD20">
            <v>75000</v>
          </cell>
          <cell r="AE20">
            <v>0</v>
          </cell>
          <cell r="AF20">
            <v>6.9166666666666668E-2</v>
          </cell>
          <cell r="AG20">
            <v>0</v>
          </cell>
          <cell r="AI20">
            <v>0</v>
          </cell>
          <cell r="AJ20">
            <v>0</v>
          </cell>
          <cell r="AL20" t="e">
            <v>#REF!</v>
          </cell>
          <cell r="AM20" t="e">
            <v>#REF!</v>
          </cell>
          <cell r="AN20" t="e">
            <v>#REF!</v>
          </cell>
          <cell r="AO20" t="e">
            <v>#REF!</v>
          </cell>
          <cell r="AP20" t="e">
            <v>#REF!</v>
          </cell>
          <cell r="AQ20" t="e">
            <v>#REF!</v>
          </cell>
        </row>
        <row r="21">
          <cell r="A21">
            <v>2012</v>
          </cell>
          <cell r="C21" t="e">
            <v>#REF!</v>
          </cell>
          <cell r="D21">
            <v>0</v>
          </cell>
          <cell r="E21" t="e">
            <v>#REF!</v>
          </cell>
          <cell r="F21">
            <v>0</v>
          </cell>
          <cell r="G21" t="e">
            <v>#REF!</v>
          </cell>
          <cell r="I21" t="e">
            <v>#REF!</v>
          </cell>
          <cell r="J21" t="e">
            <v>#REF!</v>
          </cell>
          <cell r="K21" t="e">
            <v>#REF!</v>
          </cell>
          <cell r="L21" t="e">
            <v>#REF!</v>
          </cell>
          <cell r="M21" t="e">
            <v>#REF!</v>
          </cell>
          <cell r="N21" t="e">
            <v>#REF!</v>
          </cell>
          <cell r="O21">
            <v>0</v>
          </cell>
          <cell r="P21">
            <v>0</v>
          </cell>
          <cell r="Q21">
            <v>0</v>
          </cell>
          <cell r="S21" t="e">
            <v>#REF!</v>
          </cell>
          <cell r="U21" t="e">
            <v>#REF!</v>
          </cell>
          <cell r="W21">
            <v>2012</v>
          </cell>
          <cell r="Y21" t="e">
            <v>#REF!</v>
          </cell>
          <cell r="Z21" t="e">
            <v>#REF!</v>
          </cell>
          <cell r="AA21" t="e">
            <v>#REF!</v>
          </cell>
          <cell r="AB21" t="e">
            <v>#REF!</v>
          </cell>
          <cell r="AD21">
            <v>0</v>
          </cell>
          <cell r="AE21">
            <v>0</v>
          </cell>
          <cell r="AF21">
            <v>0</v>
          </cell>
          <cell r="AG21">
            <v>0</v>
          </cell>
          <cell r="AI21">
            <v>0</v>
          </cell>
          <cell r="AJ21">
            <v>0</v>
          </cell>
          <cell r="AL21" t="e">
            <v>#REF!</v>
          </cell>
          <cell r="AM21" t="e">
            <v>#REF!</v>
          </cell>
          <cell r="AN21" t="e">
            <v>#REF!</v>
          </cell>
          <cell r="AO21" t="e">
            <v>#REF!</v>
          </cell>
          <cell r="AP21" t="e">
            <v>#REF!</v>
          </cell>
          <cell r="AQ21" t="e">
            <v>#REF!</v>
          </cell>
        </row>
        <row r="22">
          <cell r="A22">
            <v>2013</v>
          </cell>
          <cell r="C22" t="e">
            <v>#REF!</v>
          </cell>
          <cell r="D22">
            <v>175000</v>
          </cell>
          <cell r="E22" t="e">
            <v>#REF!</v>
          </cell>
          <cell r="F22">
            <v>0</v>
          </cell>
          <cell r="G22" t="e">
            <v>#REF!</v>
          </cell>
          <cell r="I22" t="e">
            <v>#REF!</v>
          </cell>
          <cell r="J22" t="e">
            <v>#REF!</v>
          </cell>
          <cell r="K22" t="e">
            <v>#REF!</v>
          </cell>
          <cell r="L22" t="e">
            <v>#REF!</v>
          </cell>
          <cell r="M22" t="e">
            <v>#REF!</v>
          </cell>
          <cell r="N22" t="e">
            <v>#REF!</v>
          </cell>
          <cell r="O22">
            <v>0</v>
          </cell>
          <cell r="P22">
            <v>0</v>
          </cell>
          <cell r="Q22">
            <v>0</v>
          </cell>
          <cell r="S22" t="e">
            <v>#REF!</v>
          </cell>
          <cell r="U22" t="e">
            <v>#REF!</v>
          </cell>
          <cell r="W22">
            <v>2013</v>
          </cell>
          <cell r="Y22" t="e">
            <v>#REF!</v>
          </cell>
          <cell r="Z22" t="e">
            <v>#REF!</v>
          </cell>
          <cell r="AA22" t="e">
            <v>#REF!</v>
          </cell>
          <cell r="AB22" t="e">
            <v>#REF!</v>
          </cell>
          <cell r="AD22">
            <v>175000</v>
          </cell>
          <cell r="AE22">
            <v>0</v>
          </cell>
          <cell r="AF22">
            <v>5.8999999999999997E-2</v>
          </cell>
          <cell r="AG22">
            <v>0</v>
          </cell>
          <cell r="AI22">
            <v>0</v>
          </cell>
          <cell r="AJ22">
            <v>0</v>
          </cell>
          <cell r="AL22" t="e">
            <v>#REF!</v>
          </cell>
          <cell r="AM22" t="e">
            <v>#REF!</v>
          </cell>
          <cell r="AN22" t="e">
            <v>#REF!</v>
          </cell>
          <cell r="AO22" t="e">
            <v>#REF!</v>
          </cell>
          <cell r="AP22" t="e">
            <v>#REF!</v>
          </cell>
          <cell r="AQ22" t="e">
            <v>#REF!</v>
          </cell>
        </row>
        <row r="23">
          <cell r="A23">
            <v>2014</v>
          </cell>
          <cell r="C23" t="e">
            <v>#REF!</v>
          </cell>
          <cell r="D23">
            <v>0</v>
          </cell>
          <cell r="E23" t="e">
            <v>#REF!</v>
          </cell>
          <cell r="F23">
            <v>0</v>
          </cell>
          <cell r="G23" t="e">
            <v>#REF!</v>
          </cell>
          <cell r="I23" t="e">
            <v>#REF!</v>
          </cell>
          <cell r="J23" t="e">
            <v>#REF!</v>
          </cell>
          <cell r="K23" t="e">
            <v>#REF!</v>
          </cell>
          <cell r="L23" t="e">
            <v>#REF!</v>
          </cell>
          <cell r="M23" t="e">
            <v>#REF!</v>
          </cell>
          <cell r="N23" t="e">
            <v>#REF!</v>
          </cell>
          <cell r="O23">
            <v>0</v>
          </cell>
          <cell r="P23">
            <v>0</v>
          </cell>
          <cell r="Q23">
            <v>0</v>
          </cell>
          <cell r="S23" t="e">
            <v>#REF!</v>
          </cell>
          <cell r="U23" t="e">
            <v>#REF!</v>
          </cell>
          <cell r="W23">
            <v>2014</v>
          </cell>
          <cell r="Y23" t="e">
            <v>#REF!</v>
          </cell>
          <cell r="Z23" t="e">
            <v>#REF!</v>
          </cell>
          <cell r="AA23" t="e">
            <v>#REF!</v>
          </cell>
          <cell r="AB23" t="e">
            <v>#REF!</v>
          </cell>
          <cell r="AD23">
            <v>0</v>
          </cell>
          <cell r="AE23">
            <v>0</v>
          </cell>
          <cell r="AF23">
            <v>0</v>
          </cell>
          <cell r="AG23">
            <v>0</v>
          </cell>
          <cell r="AI23">
            <v>0</v>
          </cell>
          <cell r="AJ23">
            <v>0</v>
          </cell>
          <cell r="AL23" t="e">
            <v>#REF!</v>
          </cell>
          <cell r="AM23" t="e">
            <v>#REF!</v>
          </cell>
          <cell r="AN23" t="e">
            <v>#REF!</v>
          </cell>
          <cell r="AO23" t="e">
            <v>#REF!</v>
          </cell>
          <cell r="AP23" t="e">
            <v>#REF!</v>
          </cell>
          <cell r="AQ23" t="e">
            <v>#REF!</v>
          </cell>
        </row>
        <row r="24">
          <cell r="A24">
            <v>2015</v>
          </cell>
          <cell r="C24" t="e">
            <v>#REF!</v>
          </cell>
          <cell r="D24">
            <v>112491</v>
          </cell>
          <cell r="E24" t="e">
            <v>#REF!</v>
          </cell>
          <cell r="F24">
            <v>0</v>
          </cell>
          <cell r="G24" t="e">
            <v>#REF!</v>
          </cell>
          <cell r="I24" t="e">
            <v>#REF!</v>
          </cell>
          <cell r="J24" t="e">
            <v>#REF!</v>
          </cell>
          <cell r="K24" t="e">
            <v>#REF!</v>
          </cell>
          <cell r="L24" t="e">
            <v>#REF!</v>
          </cell>
          <cell r="M24" t="e">
            <v>#REF!</v>
          </cell>
          <cell r="N24" t="e">
            <v>#REF!</v>
          </cell>
          <cell r="O24">
            <v>0</v>
          </cell>
          <cell r="P24">
            <v>0</v>
          </cell>
          <cell r="Q24">
            <v>0</v>
          </cell>
          <cell r="S24" t="e">
            <v>#REF!</v>
          </cell>
          <cell r="U24" t="e">
            <v>#REF!</v>
          </cell>
          <cell r="W24">
            <v>2015</v>
          </cell>
          <cell r="Y24" t="e">
            <v>#REF!</v>
          </cell>
          <cell r="Z24" t="e">
            <v>#REF!</v>
          </cell>
          <cell r="AA24" t="e">
            <v>#REF!</v>
          </cell>
          <cell r="AB24" t="e">
            <v>#REF!</v>
          </cell>
          <cell r="AD24">
            <v>112491</v>
          </cell>
          <cell r="AE24">
            <v>0</v>
          </cell>
          <cell r="AF24">
            <v>5.0939999999999999E-2</v>
          </cell>
          <cell r="AG24">
            <v>0</v>
          </cell>
          <cell r="AI24">
            <v>0</v>
          </cell>
          <cell r="AJ24">
            <v>0</v>
          </cell>
          <cell r="AL24" t="e">
            <v>#REF!</v>
          </cell>
          <cell r="AM24" t="e">
            <v>#REF!</v>
          </cell>
          <cell r="AN24" t="e">
            <v>#REF!</v>
          </cell>
          <cell r="AO24" t="e">
            <v>#REF!</v>
          </cell>
          <cell r="AP24" t="e">
            <v>#REF!</v>
          </cell>
          <cell r="AQ24" t="e">
            <v>#REF!</v>
          </cell>
        </row>
        <row r="25">
          <cell r="A25">
            <v>2016</v>
          </cell>
          <cell r="C25" t="e">
            <v>#REF!</v>
          </cell>
          <cell r="D25">
            <v>0</v>
          </cell>
          <cell r="E25" t="e">
            <v>#REF!</v>
          </cell>
          <cell r="F25">
            <v>0</v>
          </cell>
          <cell r="G25" t="e">
            <v>#REF!</v>
          </cell>
          <cell r="I25" t="e">
            <v>#REF!</v>
          </cell>
          <cell r="J25" t="e">
            <v>#REF!</v>
          </cell>
          <cell r="K25" t="e">
            <v>#REF!</v>
          </cell>
          <cell r="L25" t="e">
            <v>#REF!</v>
          </cell>
          <cell r="M25" t="e">
            <v>#REF!</v>
          </cell>
          <cell r="N25" t="e">
            <v>#REF!</v>
          </cell>
          <cell r="O25">
            <v>0</v>
          </cell>
          <cell r="P25">
            <v>0</v>
          </cell>
          <cell r="Q25">
            <v>0</v>
          </cell>
          <cell r="S25" t="e">
            <v>#REF!</v>
          </cell>
          <cell r="U25" t="e">
            <v>#REF!</v>
          </cell>
          <cell r="W25">
            <v>2016</v>
          </cell>
          <cell r="Y25" t="e">
            <v>#REF!</v>
          </cell>
          <cell r="Z25" t="e">
            <v>#REF!</v>
          </cell>
          <cell r="AA25" t="e">
            <v>#REF!</v>
          </cell>
          <cell r="AB25" t="e">
            <v>#REF!</v>
          </cell>
          <cell r="AD25">
            <v>0</v>
          </cell>
          <cell r="AE25">
            <v>0</v>
          </cell>
          <cell r="AF25">
            <v>0</v>
          </cell>
          <cell r="AG25">
            <v>0</v>
          </cell>
          <cell r="AI25">
            <v>0</v>
          </cell>
          <cell r="AJ25">
            <v>0</v>
          </cell>
          <cell r="AL25" t="e">
            <v>#REF!</v>
          </cell>
          <cell r="AM25" t="e">
            <v>#REF!</v>
          </cell>
          <cell r="AN25" t="e">
            <v>#REF!</v>
          </cell>
          <cell r="AO25" t="e">
            <v>#REF!</v>
          </cell>
          <cell r="AP25" t="e">
            <v>#REF!</v>
          </cell>
          <cell r="AQ25" t="e">
            <v>#REF!</v>
          </cell>
        </row>
        <row r="26">
          <cell r="A26" t="str">
            <v>Thereafter</v>
          </cell>
          <cell r="C26" t="e">
            <v>#REF!</v>
          </cell>
          <cell r="D26">
            <v>125000</v>
          </cell>
          <cell r="E26" t="e">
            <v>#REF!</v>
          </cell>
          <cell r="F26">
            <v>0</v>
          </cell>
          <cell r="G26" t="e">
            <v>#REF!</v>
          </cell>
          <cell r="I26" t="e">
            <v>#REF!</v>
          </cell>
          <cell r="J26" t="e">
            <v>#REF!</v>
          </cell>
          <cell r="K26" t="e">
            <v>#REF!</v>
          </cell>
          <cell r="L26" t="e">
            <v>#REF!</v>
          </cell>
          <cell r="M26" t="e">
            <v>#REF!</v>
          </cell>
          <cell r="N26" t="e">
            <v>#REF!</v>
          </cell>
          <cell r="O26">
            <v>0</v>
          </cell>
          <cell r="P26">
            <v>0</v>
          </cell>
          <cell r="Q26">
            <v>0</v>
          </cell>
          <cell r="S26" t="e">
            <v>#REF!</v>
          </cell>
          <cell r="U26" t="e">
            <v>#REF!</v>
          </cell>
          <cell r="W26" t="str">
            <v>Thereafter</v>
          </cell>
          <cell r="Y26" t="e">
            <v>#REF!</v>
          </cell>
          <cell r="Z26" t="e">
            <v>#REF!</v>
          </cell>
          <cell r="AA26" t="e">
            <v>#REF!</v>
          </cell>
          <cell r="AB26" t="e">
            <v>#REF!</v>
          </cell>
          <cell r="AD26">
            <v>125000</v>
          </cell>
          <cell r="AE26">
            <v>0</v>
          </cell>
          <cell r="AF26">
            <v>7.4999999999999997E-2</v>
          </cell>
          <cell r="AG26">
            <v>0</v>
          </cell>
          <cell r="AI26">
            <v>0</v>
          </cell>
          <cell r="AJ26">
            <v>0</v>
          </cell>
          <cell r="AL26" t="e">
            <v>#REF!</v>
          </cell>
          <cell r="AM26" t="e">
            <v>#REF!</v>
          </cell>
          <cell r="AN26" t="e">
            <v>#REF!</v>
          </cell>
          <cell r="AO26" t="e">
            <v>#REF!</v>
          </cell>
          <cell r="AP26" t="e">
            <v>#REF!</v>
          </cell>
          <cell r="AQ26" t="e">
            <v>#REF!</v>
          </cell>
        </row>
        <row r="27">
          <cell r="A27" t="str">
            <v>Subtotal</v>
          </cell>
          <cell r="C27" t="e">
            <v>#REF!</v>
          </cell>
          <cell r="D27">
            <v>1087491</v>
          </cell>
          <cell r="E27" t="e">
            <v>#REF!</v>
          </cell>
          <cell r="F27">
            <v>801656.59351999999</v>
          </cell>
          <cell r="G27" t="e">
            <v>#REF!</v>
          </cell>
          <cell r="I27" t="e">
            <v>#REF!</v>
          </cell>
          <cell r="J27" t="e">
            <v>#REF!</v>
          </cell>
          <cell r="K27" t="e">
            <v>#REF!</v>
          </cell>
          <cell r="L27" t="e">
            <v>#REF!</v>
          </cell>
          <cell r="M27" t="e">
            <v>#REF!</v>
          </cell>
          <cell r="N27" t="e">
            <v>#REF!</v>
          </cell>
          <cell r="O27">
            <v>801656.5</v>
          </cell>
          <cell r="P27">
            <v>801656.5</v>
          </cell>
          <cell r="Q27">
            <v>801656.5</v>
          </cell>
          <cell r="S27" t="e">
            <v>#REF!</v>
          </cell>
          <cell r="U27" t="e">
            <v>#REF!</v>
          </cell>
          <cell r="W27" t="str">
            <v>Subtotal</v>
          </cell>
          <cell r="Y27" t="e">
            <v>#REF!</v>
          </cell>
          <cell r="Z27" t="e">
            <v>#REF!</v>
          </cell>
          <cell r="AA27" t="e">
            <v>#REF!</v>
          </cell>
          <cell r="AB27" t="e">
            <v>#REF!</v>
          </cell>
          <cell r="AD27">
            <v>1087491</v>
          </cell>
          <cell r="AE27">
            <v>0</v>
          </cell>
          <cell r="AF27">
            <v>6.2178943586659575E-2</v>
          </cell>
          <cell r="AG27">
            <v>0</v>
          </cell>
          <cell r="AI27">
            <v>801656.59351999999</v>
          </cell>
          <cell r="AJ27">
            <v>3.1469384501397003E-2</v>
          </cell>
          <cell r="AL27" t="e">
            <v>#REF!</v>
          </cell>
          <cell r="AM27" t="e">
            <v>#REF!</v>
          </cell>
          <cell r="AN27" t="e">
            <v>#REF!</v>
          </cell>
          <cell r="AO27" t="e">
            <v>#REF!</v>
          </cell>
          <cell r="AP27" t="e">
            <v>#REF!</v>
          </cell>
          <cell r="AQ27" t="e">
            <v>#REF!</v>
          </cell>
        </row>
        <row r="29">
          <cell r="A29" t="str">
            <v>Minimum Rate</v>
          </cell>
          <cell r="C29" t="e">
            <v>#REF!</v>
          </cell>
          <cell r="D29">
            <v>3.5000000000000003E-2</v>
          </cell>
          <cell r="E29" t="e">
            <v>#REF!</v>
          </cell>
          <cell r="F29">
            <v>8.0000000000000002E-3</v>
          </cell>
          <cell r="I29" t="e">
            <v>#REF!</v>
          </cell>
          <cell r="J29" t="e">
            <v>#REF!</v>
          </cell>
          <cell r="K29" t="e">
            <v>#REF!</v>
          </cell>
          <cell r="L29" t="e">
            <v>#REF!</v>
          </cell>
          <cell r="M29" t="e">
            <v>#REF!</v>
          </cell>
          <cell r="N29" t="e">
            <v>#REF!</v>
          </cell>
          <cell r="O29">
            <v>7.9999938607215881E-3</v>
          </cell>
          <cell r="P29">
            <v>7.9999938607215881E-3</v>
          </cell>
          <cell r="Q29">
            <v>7.9999938607215881E-3</v>
          </cell>
          <cell r="S29" t="e">
            <v>#REF!</v>
          </cell>
        </row>
        <row r="30">
          <cell r="A30" t="str">
            <v>Maximum Rate</v>
          </cell>
          <cell r="C30" t="e">
            <v>#REF!</v>
          </cell>
          <cell r="D30">
            <v>0.08</v>
          </cell>
          <cell r="E30" t="e">
            <v>#REF!</v>
          </cell>
          <cell r="F30">
            <v>5.7500000000000002E-2</v>
          </cell>
          <cell r="I30" t="e">
            <v>#REF!</v>
          </cell>
          <cell r="J30" t="e">
            <v>#REF!</v>
          </cell>
          <cell r="K30" t="e">
            <v>#REF!</v>
          </cell>
          <cell r="L30" t="e">
            <v>#REF!</v>
          </cell>
          <cell r="M30" t="e">
            <v>#REF!</v>
          </cell>
          <cell r="N30" t="e">
            <v>#REF!</v>
          </cell>
          <cell r="O30">
            <v>5.7499974966049194E-2</v>
          </cell>
          <cell r="P30">
            <v>5.7499974966049194E-2</v>
          </cell>
          <cell r="Q30">
            <v>5.7499974966049194E-2</v>
          </cell>
          <cell r="S30" t="e">
            <v>#REF!</v>
          </cell>
        </row>
        <row r="32">
          <cell r="A32" t="str">
            <v>Weighted Average Interest Rate</v>
          </cell>
          <cell r="C32" t="e">
            <v>#REF!</v>
          </cell>
          <cell r="D32">
            <v>6.1450177447755168E-2</v>
          </cell>
          <cell r="E32" t="e">
            <v>#REF!</v>
          </cell>
          <cell r="F32">
            <v>3.1469384501397003E-2</v>
          </cell>
          <cell r="G32" t="e">
            <v>#REF!</v>
          </cell>
          <cell r="I32" t="e">
            <v>#REF!</v>
          </cell>
          <cell r="J32" t="e">
            <v>#REF!</v>
          </cell>
          <cell r="K32" t="e">
            <v>#REF!</v>
          </cell>
          <cell r="L32" t="e">
            <v>#REF!</v>
          </cell>
          <cell r="M32" t="e">
            <v>#REF!</v>
          </cell>
          <cell r="N32" t="e">
            <v>#REF!</v>
          </cell>
          <cell r="O32">
            <v>3.1469374895095825E-2</v>
          </cell>
          <cell r="P32">
            <v>3.1469374895095825E-2</v>
          </cell>
          <cell r="Q32">
            <v>3.1469374895095825E-2</v>
          </cell>
          <cell r="S32" t="e">
            <v>#REF!</v>
          </cell>
          <cell r="U32" t="e">
            <v>#REF!</v>
          </cell>
        </row>
        <row r="34">
          <cell r="A34" t="str">
            <v>Nearest Maturity</v>
          </cell>
          <cell r="C34" t="e">
            <v>#REF!</v>
          </cell>
          <cell r="D34">
            <v>39042</v>
          </cell>
          <cell r="E34" t="e">
            <v>#REF!</v>
          </cell>
          <cell r="F34">
            <v>40215</v>
          </cell>
          <cell r="I34" t="e">
            <v>#REF!</v>
          </cell>
          <cell r="J34" t="e">
            <v>#REF!</v>
          </cell>
          <cell r="K34" t="e">
            <v>#REF!</v>
          </cell>
          <cell r="L34" t="e">
            <v>#REF!</v>
          </cell>
          <cell r="M34" t="e">
            <v>#REF!</v>
          </cell>
          <cell r="N34" t="e">
            <v>#REF!</v>
          </cell>
          <cell r="O34">
            <v>40215</v>
          </cell>
          <cell r="P34">
            <v>40215</v>
          </cell>
          <cell r="Q34">
            <v>40215</v>
          </cell>
          <cell r="S34" t="e">
            <v>#REF!</v>
          </cell>
        </row>
        <row r="35">
          <cell r="A35" t="str">
            <v>Latest Maturity</v>
          </cell>
          <cell r="C35" t="e">
            <v>#REF!</v>
          </cell>
          <cell r="D35">
            <v>43252</v>
          </cell>
          <cell r="E35" t="e">
            <v>#REF!</v>
          </cell>
          <cell r="F35">
            <v>40330</v>
          </cell>
          <cell r="I35" t="e">
            <v>#REF!</v>
          </cell>
          <cell r="J35" t="e">
            <v>#REF!</v>
          </cell>
          <cell r="K35" t="e">
            <v>#REF!</v>
          </cell>
          <cell r="L35" t="e">
            <v>#REF!</v>
          </cell>
          <cell r="M35" t="e">
            <v>#REF!</v>
          </cell>
          <cell r="N35" t="e">
            <v>#REF!</v>
          </cell>
          <cell r="O35">
            <v>40330</v>
          </cell>
          <cell r="P35">
            <v>40330</v>
          </cell>
          <cell r="Q35">
            <v>40330</v>
          </cell>
          <cell r="S35" t="e">
            <v>#REF!</v>
          </cell>
        </row>
        <row r="37">
          <cell r="A37" t="str">
            <v>Weighted Average Years to Maturity</v>
          </cell>
          <cell r="C37" t="e">
            <v>#REF!</v>
          </cell>
          <cell r="D37">
            <v>4.0547092043054898</v>
          </cell>
          <cell r="E37" t="e">
            <v>#REF!</v>
          </cell>
          <cell r="F37">
            <v>3.081503084575564</v>
          </cell>
          <cell r="G37" t="e">
            <v>#REF!</v>
          </cell>
          <cell r="I37" t="e">
            <v>#REF!</v>
          </cell>
          <cell r="J37" t="e">
            <v>#REF!</v>
          </cell>
          <cell r="K37" t="e">
            <v>#REF!</v>
          </cell>
          <cell r="L37" t="e">
            <v>#REF!</v>
          </cell>
          <cell r="M37" t="e">
            <v>#REF!</v>
          </cell>
          <cell r="N37" t="e">
            <v>#REF!</v>
          </cell>
          <cell r="O37">
            <v>3.0815029144287109</v>
          </cell>
          <cell r="P37">
            <v>3.0815029144287109</v>
          </cell>
          <cell r="Q37">
            <v>3.0815029144287109</v>
          </cell>
          <cell r="S37" t="e">
            <v>#REF!</v>
          </cell>
          <cell r="U37" t="e">
            <v>#REF!</v>
          </cell>
        </row>
        <row r="42">
          <cell r="A42" t="str">
            <v>Parameters</v>
          </cell>
        </row>
        <row r="43">
          <cell r="A43" t="str">
            <v>Supporting Sheet Name</v>
          </cell>
          <cell r="C43" t="str">
            <v>FundIIIOther</v>
          </cell>
          <cell r="I43" t="str">
            <v xml:space="preserve">Mexico </v>
          </cell>
          <cell r="J43" t="str">
            <v>Japan</v>
          </cell>
          <cell r="K43" t="str">
            <v>Europe</v>
          </cell>
          <cell r="L43" t="str">
            <v>FundIII</v>
          </cell>
          <cell r="M43" t="str">
            <v>UCOtherJVs</v>
          </cell>
        </row>
        <row r="44">
          <cell r="A44" t="str">
            <v>Entity</v>
          </cell>
          <cell r="C44" t="str">
            <v>FUND III</v>
          </cell>
          <cell r="I44" t="str">
            <v>Mexico Fund</v>
          </cell>
          <cell r="J44" t="str">
            <v>Japan Fund</v>
          </cell>
          <cell r="K44" t="str">
            <v>Europe Fund</v>
          </cell>
          <cell r="L44" t="str">
            <v>FUND III</v>
          </cell>
          <cell r="M44" t="str">
            <v>Unconsol Other JVs</v>
          </cell>
        </row>
        <row r="45">
          <cell r="A45" t="str">
            <v>Fixed/Variable</v>
          </cell>
        </row>
        <row r="46">
          <cell r="A46" t="str">
            <v>Secured/Unsecured</v>
          </cell>
          <cell r="C46" t="str">
            <v>Other Debt</v>
          </cell>
          <cell r="I46" t="str">
            <v>Secured</v>
          </cell>
          <cell r="J46" t="str">
            <v>Secured</v>
          </cell>
          <cell r="K46" t="str">
            <v>Secured</v>
          </cell>
          <cell r="L46" t="str">
            <v>Secured</v>
          </cell>
          <cell r="M46" t="str">
            <v>Secured</v>
          </cell>
        </row>
        <row r="47">
          <cell r="A47" t="str">
            <v>Consolidated/Unconsolidated</v>
          </cell>
          <cell r="C47" t="str">
            <v>Unconsolidated</v>
          </cell>
          <cell r="I47" t="str">
            <v>Unconsolidated</v>
          </cell>
          <cell r="J47" t="str">
            <v>Unconsolidated</v>
          </cell>
          <cell r="K47" t="str">
            <v>Unconsolidated</v>
          </cell>
          <cell r="L47" t="str">
            <v>Unconsolidated</v>
          </cell>
          <cell r="M47" t="str">
            <v>Unconsolidated</v>
          </cell>
        </row>
        <row r="48">
          <cell r="A48" t="str">
            <v>UNCONSOLIDATED</v>
          </cell>
        </row>
        <row r="49">
          <cell r="C49" t="str">
            <v>Other Debt</v>
          </cell>
          <cell r="I49" t="str">
            <v>Unconsolidated Joint Venture Secured Debt</v>
          </cell>
        </row>
        <row r="50">
          <cell r="C50" t="str">
            <v>Fund III</v>
          </cell>
          <cell r="G50" t="str">
            <v>Total</v>
          </cell>
          <cell r="I50" t="str">
            <v>Mexico</v>
          </cell>
          <cell r="J50" t="str">
            <v>Japan</v>
          </cell>
          <cell r="K50" t="str">
            <v>Europe</v>
          </cell>
          <cell r="L50" t="str">
            <v>Fund III</v>
          </cell>
          <cell r="M50" t="str">
            <v>Other JVs</v>
          </cell>
          <cell r="S50" t="str">
            <v>Total</v>
          </cell>
          <cell r="U50" t="str">
            <v>Grand Total</v>
          </cell>
        </row>
        <row r="52">
          <cell r="A52">
            <v>2007</v>
          </cell>
          <cell r="C52" t="e">
            <v>#REF!</v>
          </cell>
          <cell r="D52">
            <v>2007</v>
          </cell>
          <cell r="E52">
            <v>2007</v>
          </cell>
          <cell r="F52">
            <v>2007</v>
          </cell>
          <cell r="G52" t="e">
            <v>#REF!</v>
          </cell>
          <cell r="I52" t="e">
            <v>#REF!</v>
          </cell>
          <cell r="J52" t="e">
            <v>#REF!</v>
          </cell>
          <cell r="K52" t="e">
            <v>#REF!</v>
          </cell>
          <cell r="L52" t="e">
            <v>#REF!</v>
          </cell>
          <cell r="M52" t="e">
            <v>#REF!</v>
          </cell>
          <cell r="N52">
            <v>2007</v>
          </cell>
          <cell r="O52">
            <v>2007</v>
          </cell>
          <cell r="P52">
            <v>2007</v>
          </cell>
          <cell r="Q52">
            <v>2007</v>
          </cell>
          <cell r="S52" t="e">
            <v>#REF!</v>
          </cell>
          <cell r="U52" t="e">
            <v>#REF!</v>
          </cell>
        </row>
        <row r="53">
          <cell r="A53">
            <v>2008</v>
          </cell>
          <cell r="C53" t="e">
            <v>#REF!</v>
          </cell>
          <cell r="D53">
            <v>2008</v>
          </cell>
          <cell r="E53">
            <v>2008</v>
          </cell>
          <cell r="F53">
            <v>2008</v>
          </cell>
          <cell r="G53" t="e">
            <v>#REF!</v>
          </cell>
          <cell r="I53" t="e">
            <v>#REF!</v>
          </cell>
          <cell r="J53" t="e">
            <v>#REF!</v>
          </cell>
          <cell r="K53" t="e">
            <v>#REF!</v>
          </cell>
          <cell r="L53" t="e">
            <v>#REF!</v>
          </cell>
          <cell r="M53" t="e">
            <v>#REF!</v>
          </cell>
          <cell r="N53">
            <v>2008</v>
          </cell>
          <cell r="O53">
            <v>2008</v>
          </cell>
          <cell r="P53">
            <v>2008</v>
          </cell>
          <cell r="Q53">
            <v>2008</v>
          </cell>
          <cell r="S53" t="e">
            <v>#REF!</v>
          </cell>
          <cell r="U53" t="e">
            <v>#REF!</v>
          </cell>
        </row>
        <row r="54">
          <cell r="A54">
            <v>2009</v>
          </cell>
          <cell r="C54" t="e">
            <v>#REF!</v>
          </cell>
          <cell r="D54">
            <v>2009</v>
          </cell>
          <cell r="E54">
            <v>2009</v>
          </cell>
          <cell r="F54">
            <v>2009</v>
          </cell>
          <cell r="G54" t="e">
            <v>#REF!</v>
          </cell>
          <cell r="I54" t="e">
            <v>#REF!</v>
          </cell>
          <cell r="J54" t="e">
            <v>#REF!</v>
          </cell>
          <cell r="K54" t="e">
            <v>#REF!</v>
          </cell>
          <cell r="L54" t="e">
            <v>#REF!</v>
          </cell>
          <cell r="M54" t="e">
            <v>#REF!</v>
          </cell>
          <cell r="N54">
            <v>2009</v>
          </cell>
          <cell r="O54">
            <v>2009</v>
          </cell>
          <cell r="P54">
            <v>2009</v>
          </cell>
          <cell r="Q54">
            <v>2009</v>
          </cell>
          <cell r="S54" t="e">
            <v>#REF!</v>
          </cell>
          <cell r="U54" t="e">
            <v>#REF!</v>
          </cell>
        </row>
        <row r="55">
          <cell r="A55">
            <v>2010</v>
          </cell>
          <cell r="C55" t="e">
            <v>#REF!</v>
          </cell>
          <cell r="D55">
            <v>2010</v>
          </cell>
          <cell r="E55">
            <v>2010</v>
          </cell>
          <cell r="F55">
            <v>2010</v>
          </cell>
          <cell r="G55" t="e">
            <v>#REF!</v>
          </cell>
          <cell r="I55" t="e">
            <v>#REF!</v>
          </cell>
          <cell r="J55" t="e">
            <v>#REF!</v>
          </cell>
          <cell r="K55" t="e">
            <v>#REF!</v>
          </cell>
          <cell r="L55" t="e">
            <v>#REF!</v>
          </cell>
          <cell r="M55" t="e">
            <v>#REF!</v>
          </cell>
          <cell r="N55">
            <v>2010</v>
          </cell>
          <cell r="O55">
            <v>2010</v>
          </cell>
          <cell r="P55">
            <v>2010</v>
          </cell>
          <cell r="Q55">
            <v>2010</v>
          </cell>
          <cell r="S55" t="e">
            <v>#REF!</v>
          </cell>
          <cell r="U55" t="e">
            <v>#REF!</v>
          </cell>
        </row>
        <row r="56">
          <cell r="A56">
            <v>2011</v>
          </cell>
          <cell r="C56" t="e">
            <v>#REF!</v>
          </cell>
          <cell r="D56">
            <v>2011</v>
          </cell>
          <cell r="E56">
            <v>2011</v>
          </cell>
          <cell r="F56">
            <v>2011</v>
          </cell>
          <cell r="G56" t="e">
            <v>#REF!</v>
          </cell>
          <cell r="I56" t="e">
            <v>#REF!</v>
          </cell>
          <cell r="J56" t="e">
            <v>#REF!</v>
          </cell>
          <cell r="K56" t="e">
            <v>#REF!</v>
          </cell>
          <cell r="L56" t="e">
            <v>#REF!</v>
          </cell>
          <cell r="M56" t="e">
            <v>#REF!</v>
          </cell>
          <cell r="N56">
            <v>2011</v>
          </cell>
          <cell r="O56">
            <v>2011</v>
          </cell>
          <cell r="P56">
            <v>2011</v>
          </cell>
          <cell r="Q56">
            <v>2011</v>
          </cell>
          <cell r="S56" t="e">
            <v>#REF!</v>
          </cell>
          <cell r="U56" t="e">
            <v>#REF!</v>
          </cell>
        </row>
        <row r="57">
          <cell r="A57">
            <v>2012</v>
          </cell>
          <cell r="C57" t="e">
            <v>#REF!</v>
          </cell>
          <cell r="D57">
            <v>2012</v>
          </cell>
          <cell r="E57">
            <v>2012</v>
          </cell>
          <cell r="F57">
            <v>2012</v>
          </cell>
          <cell r="G57" t="e">
            <v>#REF!</v>
          </cell>
          <cell r="I57" t="e">
            <v>#REF!</v>
          </cell>
          <cell r="J57" t="e">
            <v>#REF!</v>
          </cell>
          <cell r="K57" t="e">
            <v>#REF!</v>
          </cell>
          <cell r="L57" t="e">
            <v>#REF!</v>
          </cell>
          <cell r="M57" t="e">
            <v>#REF!</v>
          </cell>
          <cell r="N57">
            <v>2012</v>
          </cell>
          <cell r="O57">
            <v>2012</v>
          </cell>
          <cell r="P57">
            <v>2012</v>
          </cell>
          <cell r="Q57">
            <v>2012</v>
          </cell>
          <cell r="S57" t="e">
            <v>#REF!</v>
          </cell>
          <cell r="U57" t="e">
            <v>#REF!</v>
          </cell>
        </row>
        <row r="58">
          <cell r="A58">
            <v>2013</v>
          </cell>
          <cell r="C58" t="e">
            <v>#REF!</v>
          </cell>
          <cell r="D58">
            <v>2013</v>
          </cell>
          <cell r="E58">
            <v>2013</v>
          </cell>
          <cell r="F58">
            <v>2013</v>
          </cell>
          <cell r="G58" t="e">
            <v>#REF!</v>
          </cell>
          <cell r="I58" t="e">
            <v>#REF!</v>
          </cell>
          <cell r="J58" t="e">
            <v>#REF!</v>
          </cell>
          <cell r="K58" t="e">
            <v>#REF!</v>
          </cell>
          <cell r="L58" t="e">
            <v>#REF!</v>
          </cell>
          <cell r="M58" t="e">
            <v>#REF!</v>
          </cell>
          <cell r="N58">
            <v>2013</v>
          </cell>
          <cell r="O58">
            <v>2013</v>
          </cell>
          <cell r="P58">
            <v>2013</v>
          </cell>
          <cell r="Q58">
            <v>2013</v>
          </cell>
          <cell r="S58" t="e">
            <v>#REF!</v>
          </cell>
          <cell r="U58" t="e">
            <v>#REF!</v>
          </cell>
        </row>
        <row r="59">
          <cell r="A59">
            <v>2014</v>
          </cell>
          <cell r="C59" t="e">
            <v>#REF!</v>
          </cell>
          <cell r="D59">
            <v>2014</v>
          </cell>
          <cell r="E59">
            <v>2014</v>
          </cell>
          <cell r="F59">
            <v>2014</v>
          </cell>
          <cell r="G59" t="e">
            <v>#REF!</v>
          </cell>
          <cell r="I59" t="e">
            <v>#REF!</v>
          </cell>
          <cell r="J59" t="e">
            <v>#REF!</v>
          </cell>
          <cell r="K59" t="e">
            <v>#REF!</v>
          </cell>
          <cell r="L59" t="e">
            <v>#REF!</v>
          </cell>
          <cell r="M59" t="e">
            <v>#REF!</v>
          </cell>
          <cell r="N59">
            <v>2014</v>
          </cell>
          <cell r="O59">
            <v>2014</v>
          </cell>
          <cell r="P59">
            <v>2014</v>
          </cell>
          <cell r="Q59">
            <v>2014</v>
          </cell>
          <cell r="S59" t="e">
            <v>#REF!</v>
          </cell>
          <cell r="U59" t="e">
            <v>#REF!</v>
          </cell>
        </row>
        <row r="60">
          <cell r="A60">
            <v>2015</v>
          </cell>
          <cell r="C60" t="e">
            <v>#REF!</v>
          </cell>
          <cell r="D60">
            <v>2015</v>
          </cell>
          <cell r="E60">
            <v>2015</v>
          </cell>
          <cell r="F60">
            <v>2015</v>
          </cell>
          <cell r="G60" t="e">
            <v>#REF!</v>
          </cell>
          <cell r="I60" t="e">
            <v>#REF!</v>
          </cell>
          <cell r="J60" t="e">
            <v>#REF!</v>
          </cell>
          <cell r="K60" t="e">
            <v>#REF!</v>
          </cell>
          <cell r="L60" t="e">
            <v>#REF!</v>
          </cell>
          <cell r="M60" t="e">
            <v>#REF!</v>
          </cell>
          <cell r="N60">
            <v>2015</v>
          </cell>
          <cell r="O60">
            <v>2015</v>
          </cell>
          <cell r="P60">
            <v>2015</v>
          </cell>
          <cell r="Q60">
            <v>2015</v>
          </cell>
          <cell r="S60" t="e">
            <v>#REF!</v>
          </cell>
          <cell r="U60" t="e">
            <v>#REF!</v>
          </cell>
        </row>
        <row r="61">
          <cell r="A61">
            <v>2016</v>
          </cell>
          <cell r="C61" t="e">
            <v>#REF!</v>
          </cell>
          <cell r="D61">
            <v>2016</v>
          </cell>
          <cell r="E61">
            <v>2016</v>
          </cell>
          <cell r="F61">
            <v>2016</v>
          </cell>
          <cell r="G61" t="e">
            <v>#REF!</v>
          </cell>
          <cell r="I61" t="e">
            <v>#REF!</v>
          </cell>
          <cell r="J61" t="e">
            <v>#REF!</v>
          </cell>
          <cell r="K61" t="e">
            <v>#REF!</v>
          </cell>
          <cell r="L61" t="e">
            <v>#REF!</v>
          </cell>
          <cell r="M61" t="e">
            <v>#REF!</v>
          </cell>
          <cell r="N61">
            <v>2016</v>
          </cell>
          <cell r="O61">
            <v>2016</v>
          </cell>
          <cell r="P61">
            <v>2016</v>
          </cell>
          <cell r="Q61">
            <v>2016</v>
          </cell>
          <cell r="S61" t="e">
            <v>#REF!</v>
          </cell>
          <cell r="U61" t="e">
            <v>#REF!</v>
          </cell>
        </row>
        <row r="62">
          <cell r="A62" t="str">
            <v>Thereafter</v>
          </cell>
          <cell r="C62" t="e">
            <v>#REF!</v>
          </cell>
          <cell r="D62">
            <v>2016</v>
          </cell>
          <cell r="E62">
            <v>2016</v>
          </cell>
          <cell r="F62">
            <v>2016</v>
          </cell>
          <cell r="G62" t="e">
            <v>#REF!</v>
          </cell>
          <cell r="I62" t="e">
            <v>#REF!</v>
          </cell>
          <cell r="J62" t="e">
            <v>#REF!</v>
          </cell>
          <cell r="K62" t="e">
            <v>#REF!</v>
          </cell>
          <cell r="L62" t="e">
            <v>#REF!</v>
          </cell>
          <cell r="M62" t="e">
            <v>#REF!</v>
          </cell>
          <cell r="N62">
            <v>2016</v>
          </cell>
          <cell r="O62">
            <v>2016</v>
          </cell>
          <cell r="P62">
            <v>2016</v>
          </cell>
          <cell r="Q62">
            <v>2016</v>
          </cell>
          <cell r="S62" t="e">
            <v>#REF!</v>
          </cell>
          <cell r="U62" t="e">
            <v>#REF!</v>
          </cell>
        </row>
        <row r="63">
          <cell r="A63" t="str">
            <v>Subtotal</v>
          </cell>
          <cell r="C63" t="e">
            <v>#REF!</v>
          </cell>
          <cell r="D63">
            <v>2016</v>
          </cell>
          <cell r="E63">
            <v>2016</v>
          </cell>
          <cell r="F63">
            <v>2016</v>
          </cell>
          <cell r="G63" t="e">
            <v>#REF!</v>
          </cell>
          <cell r="I63" t="e">
            <v>#REF!</v>
          </cell>
          <cell r="J63" t="e">
            <v>#REF!</v>
          </cell>
          <cell r="K63" t="e">
            <v>#REF!</v>
          </cell>
          <cell r="L63" t="e">
            <v>#REF!</v>
          </cell>
          <cell r="M63" t="e">
            <v>#REF!</v>
          </cell>
          <cell r="N63">
            <v>2016</v>
          </cell>
          <cell r="O63">
            <v>2016</v>
          </cell>
          <cell r="P63">
            <v>2016</v>
          </cell>
          <cell r="Q63">
            <v>2016</v>
          </cell>
          <cell r="S63" t="e">
            <v>#REF!</v>
          </cell>
          <cell r="U63" t="e">
            <v>#REF!</v>
          </cell>
        </row>
        <row r="65">
          <cell r="A65" t="str">
            <v>Minimum Rate</v>
          </cell>
          <cell r="C65" t="e">
            <v>#REF!</v>
          </cell>
          <cell r="D65">
            <v>2016</v>
          </cell>
          <cell r="E65">
            <v>2016</v>
          </cell>
          <cell r="F65">
            <v>2016</v>
          </cell>
          <cell r="I65" t="e">
            <v>#REF!</v>
          </cell>
          <cell r="J65" t="e">
            <v>#REF!</v>
          </cell>
          <cell r="K65" t="e">
            <v>#REF!</v>
          </cell>
          <cell r="L65" t="e">
            <v>#REF!</v>
          </cell>
          <cell r="M65" t="e">
            <v>#REF!</v>
          </cell>
          <cell r="N65">
            <v>2016</v>
          </cell>
          <cell r="O65">
            <v>2016</v>
          </cell>
          <cell r="P65">
            <v>2016</v>
          </cell>
          <cell r="Q65">
            <v>2016</v>
          </cell>
          <cell r="S65" t="e">
            <v>#REF!</v>
          </cell>
        </row>
        <row r="66">
          <cell r="A66" t="str">
            <v>Maximum Rate</v>
          </cell>
          <cell r="C66" t="e">
            <v>#REF!</v>
          </cell>
          <cell r="D66">
            <v>2016</v>
          </cell>
          <cell r="E66">
            <v>2016</v>
          </cell>
          <cell r="F66">
            <v>2016</v>
          </cell>
          <cell r="I66" t="e">
            <v>#REF!</v>
          </cell>
          <cell r="J66" t="e">
            <v>#REF!</v>
          </cell>
          <cell r="K66" t="e">
            <v>#REF!</v>
          </cell>
          <cell r="L66" t="e">
            <v>#REF!</v>
          </cell>
          <cell r="M66" t="e">
            <v>#REF!</v>
          </cell>
          <cell r="N66">
            <v>2016</v>
          </cell>
          <cell r="O66">
            <v>2016</v>
          </cell>
          <cell r="P66">
            <v>2016</v>
          </cell>
          <cell r="Q66">
            <v>2016</v>
          </cell>
          <cell r="S66" t="e">
            <v>#REF!</v>
          </cell>
        </row>
        <row r="68">
          <cell r="A68" t="str">
            <v>Weighted Average Interest Rate</v>
          </cell>
          <cell r="C68" t="e">
            <v>#REF!</v>
          </cell>
          <cell r="D68">
            <v>2016</v>
          </cell>
          <cell r="E68">
            <v>2016</v>
          </cell>
          <cell r="F68">
            <v>2016</v>
          </cell>
          <cell r="G68" t="e">
            <v>#REF!</v>
          </cell>
          <cell r="I68" t="e">
            <v>#REF!</v>
          </cell>
          <cell r="J68" t="e">
            <v>#REF!</v>
          </cell>
          <cell r="K68" t="e">
            <v>#REF!</v>
          </cell>
          <cell r="L68" t="e">
            <v>#REF!</v>
          </cell>
          <cell r="M68" t="e">
            <v>#REF!</v>
          </cell>
          <cell r="N68">
            <v>2016</v>
          </cell>
          <cell r="O68">
            <v>2016</v>
          </cell>
          <cell r="P68">
            <v>2016</v>
          </cell>
          <cell r="Q68">
            <v>2016</v>
          </cell>
          <cell r="S68" t="e">
            <v>#REF!</v>
          </cell>
          <cell r="U68" t="e">
            <v>#REF!</v>
          </cell>
        </row>
        <row r="70">
          <cell r="A70" t="str">
            <v>Nearest Maturity</v>
          </cell>
          <cell r="C70" t="e">
            <v>#REF!</v>
          </cell>
          <cell r="D70">
            <v>2016</v>
          </cell>
          <cell r="E70">
            <v>2016</v>
          </cell>
          <cell r="F70">
            <v>2016</v>
          </cell>
          <cell r="I70" t="e">
            <v>#REF!</v>
          </cell>
          <cell r="J70" t="e">
            <v>#REF!</v>
          </cell>
          <cell r="K70" t="e">
            <v>#REF!</v>
          </cell>
          <cell r="L70" t="e">
            <v>#REF!</v>
          </cell>
          <cell r="M70" t="e">
            <v>#REF!</v>
          </cell>
          <cell r="N70">
            <v>2016</v>
          </cell>
          <cell r="O70">
            <v>2016</v>
          </cell>
          <cell r="P70">
            <v>2016</v>
          </cell>
          <cell r="Q70">
            <v>2016</v>
          </cell>
          <cell r="S70" t="e">
            <v>#REF!</v>
          </cell>
        </row>
        <row r="71">
          <cell r="A71" t="str">
            <v>Latest Maturity</v>
          </cell>
          <cell r="C71" t="e">
            <v>#REF!</v>
          </cell>
          <cell r="D71">
            <v>2016</v>
          </cell>
          <cell r="E71">
            <v>2016</v>
          </cell>
          <cell r="F71">
            <v>2016</v>
          </cell>
          <cell r="I71" t="e">
            <v>#REF!</v>
          </cell>
          <cell r="J71" t="e">
            <v>#REF!</v>
          </cell>
          <cell r="K71" t="e">
            <v>#REF!</v>
          </cell>
          <cell r="L71" t="e">
            <v>#REF!</v>
          </cell>
          <cell r="M71" t="e">
            <v>#REF!</v>
          </cell>
          <cell r="N71">
            <v>2016</v>
          </cell>
          <cell r="O71">
            <v>2016</v>
          </cell>
          <cell r="P71">
            <v>2016</v>
          </cell>
          <cell r="Q71">
            <v>2016</v>
          </cell>
          <cell r="S71" t="e">
            <v>#REF!</v>
          </cell>
        </row>
        <row r="73">
          <cell r="A73" t="str">
            <v>Weighted Average Years to Maturity</v>
          </cell>
          <cell r="C73" t="e">
            <v>#REF!</v>
          </cell>
          <cell r="D73">
            <v>2016</v>
          </cell>
          <cell r="E73">
            <v>2016</v>
          </cell>
          <cell r="F73">
            <v>2016</v>
          </cell>
          <cell r="G73" t="e">
            <v>#REF!</v>
          </cell>
          <cell r="I73" t="e">
            <v>#REF!</v>
          </cell>
          <cell r="J73" t="e">
            <v>#REF!</v>
          </cell>
          <cell r="K73" t="e">
            <v>#REF!</v>
          </cell>
          <cell r="L73" t="e">
            <v>#REF!</v>
          </cell>
          <cell r="M73" t="e">
            <v>#REF!</v>
          </cell>
          <cell r="N73">
            <v>2016</v>
          </cell>
          <cell r="O73">
            <v>2016</v>
          </cell>
          <cell r="P73">
            <v>2016</v>
          </cell>
          <cell r="Q73">
            <v>2016</v>
          </cell>
          <cell r="S73" t="e">
            <v>#REF!</v>
          </cell>
          <cell r="U73" t="e">
            <v>#REF!</v>
          </cell>
        </row>
        <row r="81">
          <cell r="A81" t="str">
            <v>JPM Term Loan</v>
          </cell>
        </row>
        <row r="99">
          <cell r="C99">
            <v>1237491000</v>
          </cell>
          <cell r="K99" t="e">
            <v>#NAME?</v>
          </cell>
        </row>
        <row r="113">
          <cell r="C113">
            <v>801656593.51999998</v>
          </cell>
        </row>
        <row r="120">
          <cell r="A120" t="str">
            <v>CALCULATIONS FOR Q</v>
          </cell>
        </row>
        <row r="122">
          <cell r="C122">
            <v>2007</v>
          </cell>
          <cell r="D122">
            <v>2008</v>
          </cell>
          <cell r="E122">
            <v>2009</v>
          </cell>
          <cell r="F122">
            <v>2010</v>
          </cell>
          <cell r="G122">
            <v>2011</v>
          </cell>
          <cell r="I122" t="str">
            <v>Thereafter</v>
          </cell>
          <cell r="J122" t="str">
            <v>Total</v>
          </cell>
          <cell r="K122" t="str">
            <v>%</v>
          </cell>
        </row>
        <row r="124">
          <cell r="A124" t="str">
            <v>Fixed Rate Debt (1)</v>
          </cell>
          <cell r="C124" t="e">
            <v>#REF!</v>
          </cell>
          <cell r="D124" t="e">
            <v>#REF!</v>
          </cell>
          <cell r="E124" t="e">
            <v>#REF!</v>
          </cell>
          <cell r="F124" t="e">
            <v>#REF!</v>
          </cell>
          <cell r="G124" t="e">
            <v>#REF!</v>
          </cell>
          <cell r="I124" t="e">
            <v>#REF!</v>
          </cell>
          <cell r="J124" t="e">
            <v>#REF!</v>
          </cell>
          <cell r="K124" t="e">
            <v>#REF!</v>
          </cell>
        </row>
        <row r="125">
          <cell r="A125" t="str">
            <v>Ave Rate</v>
          </cell>
          <cell r="C125" t="e">
            <v>#REF!</v>
          </cell>
          <cell r="D125" t="e">
            <v>#REF!</v>
          </cell>
          <cell r="E125" t="e">
            <v>#REF!</v>
          </cell>
          <cell r="F125" t="e">
            <v>#REF!</v>
          </cell>
          <cell r="G125" t="e">
            <v>#REF!</v>
          </cell>
          <cell r="I125" t="e">
            <v>#REF!</v>
          </cell>
          <cell r="J125" t="e">
            <v>#REF!</v>
          </cell>
        </row>
        <row r="127">
          <cell r="A127" t="str">
            <v>Variable Rate Debt (2)</v>
          </cell>
          <cell r="C127" t="e">
            <v>#REF!</v>
          </cell>
          <cell r="D127" t="e">
            <v>#REF!</v>
          </cell>
          <cell r="E127" t="e">
            <v>#REF!</v>
          </cell>
          <cell r="F127" t="e">
            <v>#REF!</v>
          </cell>
          <cell r="G127" t="e">
            <v>#REF!</v>
          </cell>
          <cell r="I127" t="e">
            <v>#REF!</v>
          </cell>
          <cell r="J127" t="e">
            <v>#REF!</v>
          </cell>
          <cell r="K127" t="e">
            <v>#REF!</v>
          </cell>
        </row>
        <row r="128">
          <cell r="A128" t="str">
            <v>Ave Rate</v>
          </cell>
          <cell r="C128" t="e">
            <v>#REF!</v>
          </cell>
          <cell r="D128" t="e">
            <v>#REF!</v>
          </cell>
          <cell r="E128" t="e">
            <v>#REF!</v>
          </cell>
          <cell r="F128" t="e">
            <v>#REF!</v>
          </cell>
          <cell r="G128" t="e">
            <v>#REF!</v>
          </cell>
          <cell r="I128" t="e">
            <v>#REF!</v>
          </cell>
          <cell r="J128" t="e">
            <v>#REF!</v>
          </cell>
        </row>
        <row r="129">
          <cell r="J129" t="e">
            <v>#REF!</v>
          </cell>
        </row>
        <row r="130">
          <cell r="A130" t="str">
            <v>Interest Payments</v>
          </cell>
          <cell r="C130" t="e">
            <v>#REF!</v>
          </cell>
          <cell r="D130" t="e">
            <v>#REF!</v>
          </cell>
          <cell r="E130" t="e">
            <v>#REF!</v>
          </cell>
          <cell r="F130" t="e">
            <v>#REF!</v>
          </cell>
          <cell r="G130" t="e">
            <v>#REF!</v>
          </cell>
          <cell r="I130" t="e">
            <v>#REF!</v>
          </cell>
          <cell r="J130" t="e">
            <v>#REF!</v>
          </cell>
        </row>
        <row r="131">
          <cell r="A131" t="str">
            <v>Unamortized Debt Premiums</v>
          </cell>
        </row>
        <row r="135">
          <cell r="A135" t="str">
            <v>For Market Increase:</v>
          </cell>
        </row>
        <row r="137">
          <cell r="A137" t="str">
            <v>Total Variable Rate Debt:</v>
          </cell>
          <cell r="C137" t="e">
            <v>#REF!</v>
          </cell>
          <cell r="D137" t="e">
            <v>#REF!</v>
          </cell>
        </row>
        <row r="138">
          <cell r="A138" t="str">
            <v>Rate:</v>
          </cell>
          <cell r="C138" t="e">
            <v>#REF!</v>
          </cell>
          <cell r="D138" t="e">
            <v>#REF!</v>
          </cell>
        </row>
        <row r="139">
          <cell r="A139" t="str">
            <v>Rate increase:</v>
          </cell>
          <cell r="C139">
            <v>0.1</v>
          </cell>
          <cell r="D139">
            <v>-0.1</v>
          </cell>
        </row>
        <row r="140">
          <cell r="A140" t="str">
            <v>Multiple:</v>
          </cell>
          <cell r="C140" t="e">
            <v>#REF!</v>
          </cell>
          <cell r="D140" t="e">
            <v>#REF!</v>
          </cell>
        </row>
        <row r="142">
          <cell r="A142" t="str">
            <v>Increased expense:</v>
          </cell>
          <cell r="C142" t="e">
            <v>#REF!</v>
          </cell>
          <cell r="D142" t="e">
            <v>#REF!</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etails"/>
      <sheetName val="Review checklist"/>
      <sheetName val="Controls checklist"/>
      <sheetName val="Cash"/>
      <sheetName val="IFRS TB"/>
      <sheetName val="SOFP"/>
      <sheetName val="SOCI"/>
      <sheetName val="SOCE"/>
      <sheetName val="SOCF"/>
      <sheetName val="IP under construction"/>
      <sheetName val="Investment Properties (IP) "/>
      <sheetName val="Borrowings"/>
      <sheetName val="Derivative fin. instr."/>
      <sheetName val="Trade and other receivables"/>
      <sheetName val="ELF VILLA TB 15JUL21"/>
      <sheetName val="GL"/>
      <sheetName val="Acquisition&amp;financ costs"/>
      <sheetName val="Deferred tax"/>
      <sheetName val="IRR Villa"/>
      <sheetName val="Additional TAB 2"/>
      <sheetName val="Cash &amp; Cash equivalents"/>
      <sheetName val="Share capital"/>
      <sheetName val="Provisions"/>
      <sheetName val="Other non-current liabilities"/>
      <sheetName val="Trade and other payables"/>
      <sheetName val="Accrued expenses"/>
      <sheetName val="Revenue"/>
      <sheetName val="Property costs"/>
      <sheetName val="Other expenses"/>
      <sheetName val="Management fees"/>
      <sheetName val="Finance result"/>
      <sheetName val="Income Tax"/>
      <sheetName val="Financial risk"/>
      <sheetName val="Fair Value"/>
      <sheetName val="Contingencies"/>
      <sheetName val="Post BS events"/>
      <sheetName val="NEIF II_Intercompany matrix"/>
      <sheetName val="NEIF III_Intercompany matrix"/>
      <sheetName val="ELF_Intercompany matrix"/>
      <sheetName val="ARCHO_Intercompany matri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16">
          <cell r="D16">
            <v>0</v>
          </cell>
        </row>
        <row r="75">
          <cell r="D75"/>
        </row>
        <row r="76">
          <cell r="D76">
            <v>0</v>
          </cell>
        </row>
      </sheetData>
      <sheetData sheetId="10" refreshError="1"/>
      <sheetData sheetId="11" refreshError="1"/>
      <sheetData sheetId="12">
        <row r="26">
          <cell r="F26">
            <v>0</v>
          </cell>
        </row>
        <row r="27">
          <cell r="F27">
            <v>0</v>
          </cell>
        </row>
        <row r="38">
          <cell r="D38">
            <v>0</v>
          </cell>
        </row>
        <row r="40">
          <cell r="D40">
            <v>0</v>
          </cell>
        </row>
      </sheetData>
      <sheetData sheetId="13" refreshError="1"/>
      <sheetData sheetId="14" refreshError="1"/>
      <sheetData sheetId="15" refreshError="1"/>
      <sheetData sheetId="16" refreshError="1"/>
      <sheetData sheetId="17">
        <row r="11">
          <cell r="G11"/>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ow r="24">
          <cell r="E24">
            <v>0</v>
          </cell>
          <cell r="G24">
            <v>0</v>
          </cell>
        </row>
        <row r="26">
          <cell r="E26">
            <v>0</v>
          </cell>
          <cell r="G26">
            <v>0</v>
          </cell>
        </row>
      </sheetData>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
      <sheetName val="Closing Statement"/>
    </sheetNames>
    <sheetDataSet>
      <sheetData sheetId="0" refreshError="1">
        <row r="1">
          <cell r="A1" t="str">
            <v>Center</v>
          </cell>
          <cell r="B1" t="str">
            <v>Org. Code</v>
          </cell>
        </row>
        <row r="2">
          <cell r="A2">
            <v>10049305</v>
          </cell>
          <cell r="B2" t="str">
            <v>18DEC2200</v>
          </cell>
        </row>
        <row r="3">
          <cell r="A3">
            <v>10056338</v>
          </cell>
          <cell r="B3" t="str">
            <v>130636</v>
          </cell>
        </row>
        <row r="4">
          <cell r="A4">
            <v>10053215</v>
          </cell>
          <cell r="B4">
            <v>130173200</v>
          </cell>
        </row>
        <row r="5">
          <cell r="A5">
            <v>17000586</v>
          </cell>
          <cell r="B5">
            <v>137063000</v>
          </cell>
        </row>
        <row r="6">
          <cell r="A6">
            <v>10015212</v>
          </cell>
          <cell r="B6">
            <v>137063000</v>
          </cell>
        </row>
        <row r="7">
          <cell r="A7">
            <v>10055206</v>
          </cell>
          <cell r="B7">
            <v>137063100</v>
          </cell>
        </row>
        <row r="8">
          <cell r="A8">
            <v>1717</v>
          </cell>
          <cell r="B8">
            <v>137063100</v>
          </cell>
        </row>
        <row r="9">
          <cell r="A9">
            <v>10015213</v>
          </cell>
          <cell r="B9">
            <v>137063100</v>
          </cell>
        </row>
        <row r="10">
          <cell r="A10">
            <v>1710</v>
          </cell>
          <cell r="B10">
            <v>137063100</v>
          </cell>
        </row>
        <row r="11">
          <cell r="A11">
            <v>10055204</v>
          </cell>
          <cell r="B11">
            <v>137063110</v>
          </cell>
        </row>
        <row r="12">
          <cell r="A12">
            <v>10015214</v>
          </cell>
          <cell r="B12">
            <v>137063110</v>
          </cell>
        </row>
        <row r="13">
          <cell r="A13">
            <v>1713</v>
          </cell>
          <cell r="B13">
            <v>137063110</v>
          </cell>
        </row>
        <row r="14">
          <cell r="A14">
            <v>10055205</v>
          </cell>
          <cell r="B14">
            <v>137063120</v>
          </cell>
        </row>
        <row r="15">
          <cell r="A15">
            <v>10015215</v>
          </cell>
          <cell r="B15">
            <v>137063120</v>
          </cell>
        </row>
        <row r="16">
          <cell r="A16">
            <v>10055207</v>
          </cell>
          <cell r="B16">
            <v>137063130</v>
          </cell>
        </row>
        <row r="17">
          <cell r="A17">
            <v>1716</v>
          </cell>
          <cell r="B17">
            <v>137063130</v>
          </cell>
        </row>
        <row r="18">
          <cell r="A18">
            <v>10015216</v>
          </cell>
          <cell r="B18">
            <v>137063130</v>
          </cell>
        </row>
        <row r="19">
          <cell r="A19">
            <v>10015217</v>
          </cell>
          <cell r="B19">
            <v>137063140</v>
          </cell>
        </row>
        <row r="20">
          <cell r="A20">
            <v>10015218</v>
          </cell>
          <cell r="B20">
            <v>137063150</v>
          </cell>
        </row>
        <row r="21">
          <cell r="A21">
            <v>10056346</v>
          </cell>
          <cell r="B21">
            <v>137063150</v>
          </cell>
        </row>
        <row r="22">
          <cell r="A22">
            <v>10058471</v>
          </cell>
          <cell r="B22">
            <v>137063160</v>
          </cell>
        </row>
        <row r="23">
          <cell r="A23">
            <v>10015219</v>
          </cell>
          <cell r="B23">
            <v>137063160</v>
          </cell>
        </row>
        <row r="24">
          <cell r="A24">
            <v>10015220</v>
          </cell>
          <cell r="B24">
            <v>137063170</v>
          </cell>
        </row>
        <row r="25">
          <cell r="A25">
            <v>10058690</v>
          </cell>
          <cell r="B25">
            <v>137063180</v>
          </cell>
        </row>
        <row r="26">
          <cell r="A26">
            <v>10058691</v>
          </cell>
          <cell r="B26">
            <v>137063190</v>
          </cell>
        </row>
        <row r="27">
          <cell r="A27">
            <v>10049874</v>
          </cell>
          <cell r="B27">
            <v>137066500</v>
          </cell>
        </row>
        <row r="28">
          <cell r="A28">
            <v>10055150</v>
          </cell>
          <cell r="B28">
            <v>137066530</v>
          </cell>
        </row>
        <row r="29">
          <cell r="A29">
            <v>10049891</v>
          </cell>
          <cell r="B29">
            <v>137068000</v>
          </cell>
        </row>
        <row r="30">
          <cell r="A30">
            <v>10055171</v>
          </cell>
          <cell r="B30">
            <v>137682000</v>
          </cell>
        </row>
        <row r="31">
          <cell r="A31">
            <v>10006134</v>
          </cell>
          <cell r="B31">
            <v>500301000</v>
          </cell>
        </row>
        <row r="32">
          <cell r="A32">
            <v>10059212</v>
          </cell>
          <cell r="B32">
            <v>534751200</v>
          </cell>
        </row>
        <row r="33">
          <cell r="A33">
            <v>10006139</v>
          </cell>
          <cell r="B33">
            <v>538100000</v>
          </cell>
        </row>
        <row r="34">
          <cell r="A34">
            <v>10006380</v>
          </cell>
          <cell r="B34">
            <v>538711000</v>
          </cell>
        </row>
        <row r="35">
          <cell r="A35">
            <v>10056802</v>
          </cell>
          <cell r="B35">
            <v>562443000</v>
          </cell>
        </row>
        <row r="36">
          <cell r="A36">
            <v>1745</v>
          </cell>
          <cell r="B36">
            <v>571000000</v>
          </cell>
        </row>
        <row r="37">
          <cell r="A37">
            <v>10006362</v>
          </cell>
          <cell r="B37">
            <v>571000000</v>
          </cell>
        </row>
        <row r="38">
          <cell r="A38">
            <v>10006390</v>
          </cell>
          <cell r="B38">
            <v>571000000</v>
          </cell>
        </row>
        <row r="39">
          <cell r="A39">
            <v>10006391</v>
          </cell>
          <cell r="B39">
            <v>571000000</v>
          </cell>
        </row>
        <row r="40">
          <cell r="A40">
            <v>10006392</v>
          </cell>
          <cell r="B40">
            <v>571000000</v>
          </cell>
        </row>
        <row r="41">
          <cell r="A41">
            <v>10006393</v>
          </cell>
          <cell r="B41">
            <v>571000000</v>
          </cell>
        </row>
        <row r="42">
          <cell r="A42">
            <v>10006373</v>
          </cell>
          <cell r="B42">
            <v>571030000</v>
          </cell>
        </row>
        <row r="43">
          <cell r="A43">
            <v>10006371</v>
          </cell>
          <cell r="B43">
            <v>571031000</v>
          </cell>
        </row>
        <row r="44">
          <cell r="A44">
            <v>10006377</v>
          </cell>
          <cell r="B44">
            <v>571032000</v>
          </cell>
        </row>
        <row r="45">
          <cell r="A45">
            <v>10006381</v>
          </cell>
          <cell r="B45">
            <v>571034000</v>
          </cell>
        </row>
        <row r="46">
          <cell r="A46">
            <v>10056799</v>
          </cell>
          <cell r="B46">
            <v>571035000</v>
          </cell>
        </row>
        <row r="47">
          <cell r="A47">
            <v>10006138</v>
          </cell>
          <cell r="B47">
            <v>571900000</v>
          </cell>
        </row>
        <row r="48">
          <cell r="A48">
            <v>10050936</v>
          </cell>
          <cell r="B48" t="str">
            <v>134IN4200</v>
          </cell>
        </row>
        <row r="49">
          <cell r="A49">
            <v>10050938</v>
          </cell>
          <cell r="B49" t="str">
            <v>134J41000</v>
          </cell>
        </row>
        <row r="50">
          <cell r="A50">
            <v>10050940</v>
          </cell>
          <cell r="B50" t="str">
            <v>134J42000</v>
          </cell>
        </row>
        <row r="51">
          <cell r="A51">
            <v>10050941</v>
          </cell>
          <cell r="B51" t="str">
            <v>134J70000</v>
          </cell>
        </row>
        <row r="52">
          <cell r="A52">
            <v>10050937</v>
          </cell>
          <cell r="B52" t="str">
            <v>134J90000</v>
          </cell>
        </row>
        <row r="53">
          <cell r="A53">
            <v>10042591</v>
          </cell>
          <cell r="B53" t="str">
            <v>1370*****</v>
          </cell>
        </row>
        <row r="54">
          <cell r="A54">
            <v>10055208</v>
          </cell>
          <cell r="B54" t="str">
            <v>1370630SI</v>
          </cell>
        </row>
        <row r="55">
          <cell r="A55">
            <v>10058689</v>
          </cell>
          <cell r="B55" t="str">
            <v>137063A00</v>
          </cell>
        </row>
        <row r="56">
          <cell r="A56">
            <v>10058459</v>
          </cell>
          <cell r="B56" t="str">
            <v>1370665C0</v>
          </cell>
        </row>
        <row r="57">
          <cell r="A57">
            <v>10049879</v>
          </cell>
          <cell r="B57" t="str">
            <v>13706A400</v>
          </cell>
        </row>
        <row r="58">
          <cell r="A58">
            <v>10055177</v>
          </cell>
          <cell r="B58" t="str">
            <v>13706A430</v>
          </cell>
        </row>
        <row r="59">
          <cell r="A59">
            <v>10061961</v>
          </cell>
          <cell r="B59" t="str">
            <v>13706SY10</v>
          </cell>
        </row>
        <row r="60">
          <cell r="A60">
            <v>1718</v>
          </cell>
          <cell r="B60" t="str">
            <v>137A05520</v>
          </cell>
        </row>
        <row r="61">
          <cell r="A61">
            <v>17000587</v>
          </cell>
          <cell r="B61" t="str">
            <v>137A05520</v>
          </cell>
        </row>
        <row r="62">
          <cell r="A62">
            <v>10055032</v>
          </cell>
          <cell r="B62" t="str">
            <v>137A05520</v>
          </cell>
        </row>
        <row r="63">
          <cell r="A63">
            <v>10015231</v>
          </cell>
          <cell r="B63" t="str">
            <v>137A05520</v>
          </cell>
        </row>
        <row r="64">
          <cell r="A64">
            <v>17000588</v>
          </cell>
          <cell r="B64" t="str">
            <v>137A05520</v>
          </cell>
        </row>
        <row r="65">
          <cell r="A65">
            <v>10045284</v>
          </cell>
          <cell r="B65" t="str">
            <v>139E2A400</v>
          </cell>
        </row>
        <row r="66">
          <cell r="A66">
            <v>10046330</v>
          </cell>
          <cell r="B66" t="str">
            <v>13M5P1TC2</v>
          </cell>
        </row>
        <row r="67">
          <cell r="A67">
            <v>10059600</v>
          </cell>
          <cell r="B67" t="str">
            <v>13MF1310G</v>
          </cell>
        </row>
        <row r="68">
          <cell r="A68">
            <v>10054944</v>
          </cell>
          <cell r="B68" t="str">
            <v>13MF29213</v>
          </cell>
        </row>
        <row r="69">
          <cell r="A69">
            <v>10053528</v>
          </cell>
          <cell r="B69" t="str">
            <v>13MFD0000</v>
          </cell>
        </row>
        <row r="70">
          <cell r="A70">
            <v>10053541</v>
          </cell>
          <cell r="B70" t="str">
            <v>13MFD1000</v>
          </cell>
        </row>
        <row r="71">
          <cell r="A71">
            <v>10054929</v>
          </cell>
          <cell r="B71" t="str">
            <v>13MFK1300</v>
          </cell>
        </row>
        <row r="72">
          <cell r="A72">
            <v>10054930</v>
          </cell>
          <cell r="B72" t="str">
            <v>13MFK1400</v>
          </cell>
        </row>
        <row r="73">
          <cell r="A73">
            <v>10054913</v>
          </cell>
          <cell r="B73" t="str">
            <v>13MFZEX04</v>
          </cell>
        </row>
        <row r="74">
          <cell r="A74">
            <v>10046753</v>
          </cell>
          <cell r="B74" t="str">
            <v>18DI91000</v>
          </cell>
        </row>
        <row r="75">
          <cell r="A75">
            <v>10046130</v>
          </cell>
          <cell r="B75" t="str">
            <v>18DIC2000</v>
          </cell>
        </row>
        <row r="76">
          <cell r="A76">
            <v>10046129</v>
          </cell>
          <cell r="B76" t="str">
            <v>18DNC3C00</v>
          </cell>
        </row>
        <row r="77">
          <cell r="A77">
            <v>10059036</v>
          </cell>
          <cell r="B77" t="str">
            <v>18DNC3C10</v>
          </cell>
        </row>
        <row r="78">
          <cell r="A78">
            <v>10059020</v>
          </cell>
          <cell r="B78" t="str">
            <v>18N0A7504</v>
          </cell>
        </row>
        <row r="79">
          <cell r="A79">
            <v>10059024</v>
          </cell>
          <cell r="B79" t="str">
            <v>18N0A7505</v>
          </cell>
        </row>
        <row r="80">
          <cell r="A80">
            <v>10059025</v>
          </cell>
          <cell r="B80" t="str">
            <v>18N0A7506</v>
          </cell>
        </row>
        <row r="81">
          <cell r="A81">
            <v>10059026</v>
          </cell>
          <cell r="B81" t="str">
            <v>18N0A7507</v>
          </cell>
        </row>
        <row r="82">
          <cell r="A82">
            <v>10059021</v>
          </cell>
          <cell r="B82" t="str">
            <v>18N0A7508</v>
          </cell>
        </row>
        <row r="83">
          <cell r="A83">
            <v>10034809</v>
          </cell>
          <cell r="B83" t="str">
            <v>18N0E7300</v>
          </cell>
        </row>
        <row r="84">
          <cell r="A84">
            <v>10034851</v>
          </cell>
          <cell r="B84" t="str">
            <v>18N0F9230</v>
          </cell>
        </row>
        <row r="85">
          <cell r="A85">
            <v>10050768</v>
          </cell>
          <cell r="B85" t="str">
            <v>18N0I1003</v>
          </cell>
        </row>
        <row r="86">
          <cell r="A86">
            <v>10056111</v>
          </cell>
          <cell r="B86" t="str">
            <v>50J119000</v>
          </cell>
        </row>
        <row r="87">
          <cell r="A87">
            <v>10004024</v>
          </cell>
          <cell r="B87" t="str">
            <v>52C0J0000</v>
          </cell>
        </row>
        <row r="88">
          <cell r="A88">
            <v>10044660</v>
          </cell>
          <cell r="B88" t="str">
            <v>5730227**</v>
          </cell>
        </row>
        <row r="89">
          <cell r="A89">
            <v>10012219</v>
          </cell>
          <cell r="B89" t="str">
            <v>Allocatio</v>
          </cell>
        </row>
        <row r="90">
          <cell r="A90">
            <v>10046652</v>
          </cell>
          <cell r="B90" t="str">
            <v>BL031160G</v>
          </cell>
        </row>
        <row r="91">
          <cell r="A91">
            <v>10036657</v>
          </cell>
          <cell r="B91" t="str">
            <v>BL03183A2</v>
          </cell>
        </row>
        <row r="92">
          <cell r="A92">
            <v>10060326</v>
          </cell>
          <cell r="B92" t="str">
            <v>BL0318H0F</v>
          </cell>
        </row>
        <row r="93">
          <cell r="A93">
            <v>18000164</v>
          </cell>
          <cell r="B93" t="str">
            <v>BL031910B</v>
          </cell>
        </row>
        <row r="94">
          <cell r="A94">
            <v>18000165</v>
          </cell>
          <cell r="B94" t="str">
            <v>BL031910C</v>
          </cell>
        </row>
        <row r="95">
          <cell r="A95">
            <v>10046657</v>
          </cell>
          <cell r="B95" t="str">
            <v>BL031914B</v>
          </cell>
        </row>
        <row r="96">
          <cell r="A96">
            <v>18000166</v>
          </cell>
          <cell r="B96" t="str">
            <v>BL031914C</v>
          </cell>
        </row>
        <row r="97">
          <cell r="A97">
            <v>18000167</v>
          </cell>
          <cell r="B97" t="str">
            <v>BL0319230</v>
          </cell>
        </row>
        <row r="98">
          <cell r="A98">
            <v>10051539</v>
          </cell>
          <cell r="B98" t="str">
            <v>BL034060P</v>
          </cell>
        </row>
        <row r="99">
          <cell r="A99">
            <v>10043758</v>
          </cell>
          <cell r="B99" t="str">
            <v>BL034060U</v>
          </cell>
        </row>
        <row r="100">
          <cell r="A100">
            <v>10061907</v>
          </cell>
          <cell r="B100" t="str">
            <v>BL034200N</v>
          </cell>
        </row>
        <row r="101">
          <cell r="A101">
            <v>10010832</v>
          </cell>
          <cell r="B101" t="str">
            <v>F40R*****</v>
          </cell>
        </row>
        <row r="102">
          <cell r="A102">
            <v>10045775</v>
          </cell>
          <cell r="B102" t="str">
            <v>F4142****</v>
          </cell>
        </row>
        <row r="103">
          <cell r="A103">
            <v>10045786</v>
          </cell>
          <cell r="B103" t="str">
            <v>F4142****</v>
          </cell>
        </row>
        <row r="104">
          <cell r="A104">
            <v>10045788</v>
          </cell>
          <cell r="B104" t="str">
            <v>F4142****</v>
          </cell>
        </row>
        <row r="105">
          <cell r="A105">
            <v>10046945</v>
          </cell>
          <cell r="B105" t="str">
            <v>F4142****</v>
          </cell>
        </row>
        <row r="106">
          <cell r="A106">
            <v>10055887</v>
          </cell>
          <cell r="B106" t="str">
            <v>F4142****</v>
          </cell>
        </row>
        <row r="107">
          <cell r="A107">
            <v>10010873</v>
          </cell>
          <cell r="B107" t="str">
            <v>F41424000</v>
          </cell>
        </row>
        <row r="108">
          <cell r="A108">
            <v>10010874</v>
          </cell>
          <cell r="B108" t="str">
            <v>F41424000</v>
          </cell>
        </row>
        <row r="109">
          <cell r="A109">
            <v>10010875</v>
          </cell>
          <cell r="B109" t="str">
            <v>F41424000</v>
          </cell>
        </row>
        <row r="110">
          <cell r="A110">
            <v>10037625</v>
          </cell>
          <cell r="B110" t="str">
            <v>F41424000</v>
          </cell>
        </row>
        <row r="111">
          <cell r="A111">
            <v>10037626</v>
          </cell>
          <cell r="B111" t="str">
            <v>F41424000</v>
          </cell>
        </row>
        <row r="112">
          <cell r="A112">
            <v>10032883</v>
          </cell>
          <cell r="B112" t="str">
            <v>J0000*</v>
          </cell>
        </row>
        <row r="113">
          <cell r="A113">
            <v>10032812</v>
          </cell>
          <cell r="B113" t="str">
            <v>J0000****</v>
          </cell>
        </row>
        <row r="114">
          <cell r="A114">
            <v>10026364</v>
          </cell>
          <cell r="B114" t="str">
            <v>J15420000</v>
          </cell>
        </row>
        <row r="115">
          <cell r="A115">
            <v>10043425</v>
          </cell>
          <cell r="B115" t="str">
            <v>J2A6*****</v>
          </cell>
        </row>
        <row r="116">
          <cell r="A116">
            <v>10043025</v>
          </cell>
          <cell r="B116" t="str">
            <v>J43LR00000</v>
          </cell>
        </row>
        <row r="117">
          <cell r="A117">
            <v>10036177</v>
          </cell>
          <cell r="B117" t="str">
            <v>J5*******</v>
          </cell>
        </row>
        <row r="118">
          <cell r="A118">
            <v>10042442</v>
          </cell>
          <cell r="B118" t="str">
            <v>J8*******</v>
          </cell>
        </row>
        <row r="119">
          <cell r="A119">
            <v>10042417</v>
          </cell>
          <cell r="B119" t="str">
            <v>JA1******</v>
          </cell>
        </row>
        <row r="120">
          <cell r="A120">
            <v>10042418</v>
          </cell>
          <cell r="B120" t="str">
            <v>JA1******</v>
          </cell>
        </row>
        <row r="121">
          <cell r="A121">
            <v>10043107</v>
          </cell>
          <cell r="B121" t="str">
            <v>JA1000000</v>
          </cell>
        </row>
        <row r="122">
          <cell r="A122">
            <v>10039789</v>
          </cell>
          <cell r="B122" t="str">
            <v>JA136****</v>
          </cell>
        </row>
        <row r="123">
          <cell r="A123">
            <v>10039788</v>
          </cell>
          <cell r="B123" t="str">
            <v>JA1362100</v>
          </cell>
        </row>
        <row r="124">
          <cell r="A124">
            <v>10039790</v>
          </cell>
          <cell r="B124" t="str">
            <v>JA1362100</v>
          </cell>
        </row>
        <row r="125">
          <cell r="A125">
            <v>10039791</v>
          </cell>
          <cell r="B125" t="str">
            <v>JA1362100</v>
          </cell>
        </row>
        <row r="126">
          <cell r="A126">
            <v>10050402</v>
          </cell>
          <cell r="B126" t="str">
            <v>JA39G4000</v>
          </cell>
        </row>
        <row r="127">
          <cell r="A127">
            <v>10046296</v>
          </cell>
          <cell r="B127" t="str">
            <v>JA39G4400</v>
          </cell>
        </row>
        <row r="128">
          <cell r="A128">
            <v>10050712</v>
          </cell>
          <cell r="B128" t="str">
            <v>JA3R51100</v>
          </cell>
        </row>
        <row r="129">
          <cell r="A129">
            <v>10047094</v>
          </cell>
          <cell r="B129" t="str">
            <v>JA50SC000</v>
          </cell>
        </row>
        <row r="130">
          <cell r="A130">
            <v>10043281</v>
          </cell>
          <cell r="B130" t="str">
            <v>JA7000000</v>
          </cell>
        </row>
        <row r="131">
          <cell r="A131">
            <v>10006743</v>
          </cell>
          <cell r="B131" t="str">
            <v>JB10C1000</v>
          </cell>
        </row>
        <row r="132">
          <cell r="A132">
            <v>10045700</v>
          </cell>
          <cell r="B132" t="str">
            <v>JB10G0000</v>
          </cell>
        </row>
        <row r="133">
          <cell r="A133">
            <v>10018986</v>
          </cell>
          <cell r="B133" t="str">
            <v>JB112200</v>
          </cell>
        </row>
        <row r="134">
          <cell r="A134">
            <v>10056555</v>
          </cell>
          <cell r="B134" t="str">
            <v>JB1140000</v>
          </cell>
        </row>
        <row r="135">
          <cell r="A135">
            <v>10006729</v>
          </cell>
          <cell r="B135" t="str">
            <v>JB1150000</v>
          </cell>
        </row>
        <row r="136">
          <cell r="A136">
            <v>10044998</v>
          </cell>
          <cell r="B136" t="str">
            <v>JB1240Y20</v>
          </cell>
        </row>
        <row r="137">
          <cell r="A137">
            <v>10028362</v>
          </cell>
          <cell r="B137" t="str">
            <v>JB1800000</v>
          </cell>
        </row>
        <row r="138">
          <cell r="A138">
            <v>10028364</v>
          </cell>
          <cell r="B138" t="str">
            <v>JB1800Y20</v>
          </cell>
        </row>
        <row r="139">
          <cell r="A139">
            <v>10028378</v>
          </cell>
          <cell r="B139" t="str">
            <v>JB180CB00</v>
          </cell>
        </row>
        <row r="140">
          <cell r="A140">
            <v>10028380</v>
          </cell>
          <cell r="B140" t="str">
            <v>JB1810000, J</v>
          </cell>
        </row>
        <row r="141">
          <cell r="A141">
            <v>10046194</v>
          </cell>
          <cell r="B141" t="str">
            <v>JB1811000</v>
          </cell>
        </row>
        <row r="142">
          <cell r="A142">
            <v>10028402</v>
          </cell>
          <cell r="B142" t="str">
            <v>JB1811100</v>
          </cell>
        </row>
        <row r="143">
          <cell r="A143">
            <v>10028384</v>
          </cell>
          <cell r="B143" t="str">
            <v>JB1812000</v>
          </cell>
        </row>
        <row r="144">
          <cell r="A144">
            <v>10028386</v>
          </cell>
          <cell r="B144" t="str">
            <v>JB1813000</v>
          </cell>
        </row>
        <row r="145">
          <cell r="A145">
            <v>10028388</v>
          </cell>
          <cell r="B145" t="str">
            <v>JB1814000</v>
          </cell>
        </row>
        <row r="146">
          <cell r="A146">
            <v>10028390</v>
          </cell>
          <cell r="B146" t="str">
            <v>JB1815000</v>
          </cell>
        </row>
        <row r="147">
          <cell r="A147">
            <v>10028392</v>
          </cell>
          <cell r="B147" t="str">
            <v>JB1815100</v>
          </cell>
        </row>
        <row r="148">
          <cell r="A148">
            <v>10028394</v>
          </cell>
          <cell r="B148" t="str">
            <v>JB1816000</v>
          </cell>
        </row>
        <row r="149">
          <cell r="A149">
            <v>10028396</v>
          </cell>
          <cell r="B149" t="str">
            <v>JB1816100</v>
          </cell>
        </row>
        <row r="150">
          <cell r="A150">
            <v>10028398</v>
          </cell>
          <cell r="B150" t="str">
            <v>JB1816200</v>
          </cell>
        </row>
        <row r="151">
          <cell r="A151">
            <v>10028400</v>
          </cell>
          <cell r="B151" t="str">
            <v>JB1816300</v>
          </cell>
        </row>
        <row r="152">
          <cell r="A152">
            <v>10028404</v>
          </cell>
          <cell r="B152" t="str">
            <v>JB1817000</v>
          </cell>
        </row>
        <row r="153">
          <cell r="A153">
            <v>10028406</v>
          </cell>
          <cell r="B153" t="str">
            <v>JB1818000</v>
          </cell>
        </row>
        <row r="154">
          <cell r="A154">
            <v>10028408</v>
          </cell>
          <cell r="B154" t="str">
            <v>JB1819000</v>
          </cell>
        </row>
        <row r="155">
          <cell r="A155">
            <v>10036739</v>
          </cell>
          <cell r="B155" t="str">
            <v>JB1819100</v>
          </cell>
        </row>
        <row r="156">
          <cell r="A156">
            <v>10028382</v>
          </cell>
          <cell r="B156" t="str">
            <v>JB181A000</v>
          </cell>
        </row>
        <row r="157">
          <cell r="A157">
            <v>10045401</v>
          </cell>
          <cell r="B157" t="str">
            <v>JB18A0000</v>
          </cell>
        </row>
        <row r="158">
          <cell r="A158">
            <v>10039260</v>
          </cell>
          <cell r="B158" t="str">
            <v>JB18GC100</v>
          </cell>
        </row>
        <row r="159">
          <cell r="A159">
            <v>10039262</v>
          </cell>
          <cell r="B159" t="str">
            <v>JB18GC100</v>
          </cell>
        </row>
        <row r="160">
          <cell r="A160">
            <v>10039266</v>
          </cell>
          <cell r="B160" t="str">
            <v>JB18GC200</v>
          </cell>
        </row>
        <row r="161">
          <cell r="A161">
            <v>10039268</v>
          </cell>
          <cell r="B161" t="str">
            <v>JB18GC200</v>
          </cell>
        </row>
        <row r="162">
          <cell r="A162">
            <v>10028410</v>
          </cell>
          <cell r="B162" t="str">
            <v>JB18P0000</v>
          </cell>
        </row>
        <row r="163">
          <cell r="A163">
            <v>10028432</v>
          </cell>
          <cell r="B163" t="str">
            <v>JB18P0Y20</v>
          </cell>
        </row>
        <row r="164">
          <cell r="A164">
            <v>10028412</v>
          </cell>
          <cell r="B164" t="str">
            <v>JB18P1000</v>
          </cell>
        </row>
        <row r="165">
          <cell r="A165">
            <v>10028368</v>
          </cell>
          <cell r="B165" t="str">
            <v>JB18P1010</v>
          </cell>
        </row>
        <row r="166">
          <cell r="A166">
            <v>10033689</v>
          </cell>
          <cell r="B166" t="str">
            <v>JB18P1300</v>
          </cell>
        </row>
        <row r="167">
          <cell r="A167">
            <v>10028414</v>
          </cell>
          <cell r="B167" t="str">
            <v>JB18P2000</v>
          </cell>
        </row>
        <row r="168">
          <cell r="A168">
            <v>10028376</v>
          </cell>
          <cell r="B168" t="str">
            <v>JB18P3000</v>
          </cell>
        </row>
        <row r="169">
          <cell r="A169">
            <v>10028416</v>
          </cell>
          <cell r="B169" t="str">
            <v>JB18P3010</v>
          </cell>
        </row>
        <row r="170">
          <cell r="A170">
            <v>10033688</v>
          </cell>
          <cell r="B170" t="str">
            <v>JB18P3100</v>
          </cell>
        </row>
        <row r="171">
          <cell r="A171">
            <v>10032324</v>
          </cell>
          <cell r="B171" t="str">
            <v>JB18P3200</v>
          </cell>
        </row>
        <row r="172">
          <cell r="A172">
            <v>10028418</v>
          </cell>
          <cell r="B172" t="str">
            <v>JB18P4000</v>
          </cell>
        </row>
        <row r="173">
          <cell r="A173">
            <v>10028374</v>
          </cell>
          <cell r="B173" t="str">
            <v>JB18P4010</v>
          </cell>
        </row>
        <row r="174">
          <cell r="A174">
            <v>10028420</v>
          </cell>
          <cell r="B174" t="str">
            <v>JB18P4100</v>
          </cell>
        </row>
        <row r="175">
          <cell r="A175">
            <v>10032326</v>
          </cell>
          <cell r="B175" t="str">
            <v>JB18P4300</v>
          </cell>
        </row>
        <row r="176">
          <cell r="A176">
            <v>10028422</v>
          </cell>
          <cell r="B176" t="str">
            <v>JB18P5000</v>
          </cell>
        </row>
        <row r="177">
          <cell r="A177">
            <v>10028424</v>
          </cell>
          <cell r="B177" t="str">
            <v>JB18P6000</v>
          </cell>
        </row>
        <row r="178">
          <cell r="A178">
            <v>10028426</v>
          </cell>
          <cell r="B178" t="str">
            <v>JB18P7000</v>
          </cell>
        </row>
        <row r="179">
          <cell r="A179">
            <v>10028428</v>
          </cell>
          <cell r="B179" t="str">
            <v>JB18P8000</v>
          </cell>
        </row>
        <row r="180">
          <cell r="A180">
            <v>10030398</v>
          </cell>
          <cell r="B180" t="str">
            <v>JB18P8010</v>
          </cell>
        </row>
        <row r="181">
          <cell r="A181">
            <v>10028430</v>
          </cell>
          <cell r="B181" t="str">
            <v>JB18P9000</v>
          </cell>
        </row>
        <row r="182">
          <cell r="A182">
            <v>10028366</v>
          </cell>
          <cell r="B182" t="str">
            <v>JB18TR***</v>
          </cell>
        </row>
        <row r="183">
          <cell r="A183">
            <v>10059702</v>
          </cell>
          <cell r="B183" t="str">
            <v>JB1E52000</v>
          </cell>
        </row>
        <row r="184">
          <cell r="A184">
            <v>10060964</v>
          </cell>
          <cell r="B184" t="str">
            <v>JB1E54000</v>
          </cell>
        </row>
        <row r="185">
          <cell r="A185">
            <v>10059781</v>
          </cell>
          <cell r="B185" t="str">
            <v>JB3AL431B</v>
          </cell>
        </row>
        <row r="186">
          <cell r="A186">
            <v>10036978</v>
          </cell>
          <cell r="B186" t="str">
            <v>JG612JPN0</v>
          </cell>
        </row>
        <row r="187">
          <cell r="A187">
            <v>10046839</v>
          </cell>
          <cell r="B187" t="str">
            <v>JGF02BL10</v>
          </cell>
        </row>
        <row r="188">
          <cell r="A188">
            <v>10036992</v>
          </cell>
          <cell r="B188" t="str">
            <v>JGJ122000</v>
          </cell>
        </row>
        <row r="189">
          <cell r="A189">
            <v>10060177</v>
          </cell>
          <cell r="B189" t="str">
            <v>JGW350000</v>
          </cell>
        </row>
        <row r="190">
          <cell r="A190">
            <v>10058396</v>
          </cell>
          <cell r="B190" t="str">
            <v>JGW465000</v>
          </cell>
        </row>
        <row r="191">
          <cell r="A191">
            <v>10058397</v>
          </cell>
          <cell r="B191" t="str">
            <v>JGW518000</v>
          </cell>
        </row>
        <row r="192">
          <cell r="A192">
            <v>10060192</v>
          </cell>
          <cell r="B192" t="str">
            <v>JGW569000</v>
          </cell>
        </row>
        <row r="193">
          <cell r="A193">
            <v>10058398</v>
          </cell>
          <cell r="B193" t="str">
            <v>JGW575000</v>
          </cell>
        </row>
        <row r="194">
          <cell r="A194">
            <v>10058399</v>
          </cell>
          <cell r="B194" t="str">
            <v>JGW575100</v>
          </cell>
        </row>
        <row r="195">
          <cell r="A195">
            <v>10060193</v>
          </cell>
          <cell r="B195" t="str">
            <v>JGW575200</v>
          </cell>
        </row>
        <row r="196">
          <cell r="A196">
            <v>10055846</v>
          </cell>
          <cell r="B196" t="str">
            <v>JGW612000</v>
          </cell>
        </row>
        <row r="197">
          <cell r="A197">
            <v>10058400</v>
          </cell>
          <cell r="B197" t="str">
            <v>JGW714000</v>
          </cell>
        </row>
        <row r="198">
          <cell r="A198">
            <v>10060199</v>
          </cell>
          <cell r="B198" t="str">
            <v>JGW764000</v>
          </cell>
        </row>
        <row r="199">
          <cell r="A199">
            <v>10058401</v>
          </cell>
          <cell r="B199" t="str">
            <v>JGW764200</v>
          </cell>
        </row>
        <row r="200">
          <cell r="A200">
            <v>10058365</v>
          </cell>
          <cell r="B200" t="str">
            <v>JH00A1140</v>
          </cell>
        </row>
        <row r="201">
          <cell r="A201">
            <v>10051567</v>
          </cell>
          <cell r="B201" t="str">
            <v>JH00A172A</v>
          </cell>
        </row>
        <row r="202">
          <cell r="A202">
            <v>10044538</v>
          </cell>
          <cell r="B202" t="str">
            <v>JH00A173B</v>
          </cell>
        </row>
        <row r="203">
          <cell r="A203">
            <v>10041193</v>
          </cell>
          <cell r="B203" t="str">
            <v>JJ0D13000</v>
          </cell>
        </row>
        <row r="204">
          <cell r="A204">
            <v>10041195</v>
          </cell>
          <cell r="B204" t="str">
            <v>JJ0D20000</v>
          </cell>
        </row>
        <row r="205">
          <cell r="A205">
            <v>10039989</v>
          </cell>
          <cell r="B205" t="str">
            <v>JJ0D30200</v>
          </cell>
        </row>
        <row r="206">
          <cell r="A206">
            <v>10051476</v>
          </cell>
          <cell r="B206" t="str">
            <v>JJ0D80000</v>
          </cell>
        </row>
        <row r="207">
          <cell r="A207">
            <v>10046795</v>
          </cell>
          <cell r="B207" t="str">
            <v>JJ1000000</v>
          </cell>
        </row>
        <row r="208">
          <cell r="A208">
            <v>10022285</v>
          </cell>
          <cell r="B208" t="str">
            <v>JJ1400000</v>
          </cell>
        </row>
        <row r="209">
          <cell r="A209">
            <v>10022301</v>
          </cell>
          <cell r="B209" t="str">
            <v>JJ14B0000</v>
          </cell>
        </row>
        <row r="210">
          <cell r="A210">
            <v>10013146</v>
          </cell>
          <cell r="B210" t="str">
            <v>JJ1513146</v>
          </cell>
        </row>
        <row r="211">
          <cell r="A211">
            <v>10031376</v>
          </cell>
          <cell r="B211" t="str">
            <v>JJ1531376</v>
          </cell>
        </row>
        <row r="212">
          <cell r="A212">
            <v>10032085</v>
          </cell>
          <cell r="B212" t="str">
            <v>JJ1532085</v>
          </cell>
        </row>
        <row r="213">
          <cell r="A213">
            <v>10046794</v>
          </cell>
          <cell r="B213" t="str">
            <v>JJ1833000</v>
          </cell>
        </row>
        <row r="214">
          <cell r="A214">
            <v>10047052</v>
          </cell>
          <cell r="B214" t="str">
            <v>JK132C000</v>
          </cell>
        </row>
        <row r="215">
          <cell r="A215">
            <v>10047482</v>
          </cell>
          <cell r="B215" t="str">
            <v>JK132C000</v>
          </cell>
        </row>
        <row r="216">
          <cell r="A216">
            <v>10044508</v>
          </cell>
          <cell r="B216" t="str">
            <v>JK132C000</v>
          </cell>
        </row>
        <row r="217">
          <cell r="A217">
            <v>10059023</v>
          </cell>
          <cell r="B217" t="str">
            <v>JKA111000</v>
          </cell>
        </row>
        <row r="218">
          <cell r="A218">
            <v>10060257</v>
          </cell>
          <cell r="B218" t="str">
            <v>JKLA82800</v>
          </cell>
        </row>
        <row r="219">
          <cell r="A219">
            <v>10055952</v>
          </cell>
          <cell r="B219" t="str">
            <v>JKS052010</v>
          </cell>
        </row>
        <row r="220">
          <cell r="A220">
            <v>10042740</v>
          </cell>
          <cell r="B220" t="str">
            <v>JR1JAN000</v>
          </cell>
        </row>
        <row r="221">
          <cell r="A221">
            <v>10054832</v>
          </cell>
          <cell r="B221" t="str">
            <v>JR1JAN000</v>
          </cell>
        </row>
        <row r="222">
          <cell r="A222">
            <v>10054833</v>
          </cell>
          <cell r="B222" t="str">
            <v>JR1JAN000</v>
          </cell>
        </row>
        <row r="223">
          <cell r="A223">
            <v>10054834</v>
          </cell>
          <cell r="B223" t="str">
            <v>JR1JAN000</v>
          </cell>
        </row>
        <row r="224">
          <cell r="A224">
            <v>10054835</v>
          </cell>
          <cell r="B224" t="str">
            <v>JR1JAN000</v>
          </cell>
        </row>
        <row r="225">
          <cell r="A225">
            <v>10013223</v>
          </cell>
          <cell r="B225" t="str">
            <v>JR2A03000</v>
          </cell>
        </row>
        <row r="226">
          <cell r="A226">
            <v>10061130</v>
          </cell>
          <cell r="B226" t="str">
            <v>JR2A40000</v>
          </cell>
        </row>
        <row r="227">
          <cell r="A227">
            <v>10047286</v>
          </cell>
          <cell r="B227" t="str">
            <v>JR2E10100</v>
          </cell>
        </row>
        <row r="228">
          <cell r="A228">
            <v>10036414</v>
          </cell>
          <cell r="B228" t="str">
            <v>JR2M01A00</v>
          </cell>
        </row>
        <row r="229">
          <cell r="A229">
            <v>10049232</v>
          </cell>
          <cell r="B229" t="str">
            <v>JR2M01B00</v>
          </cell>
        </row>
        <row r="230">
          <cell r="A230">
            <v>10036415</v>
          </cell>
          <cell r="B230" t="str">
            <v>JR2M10000</v>
          </cell>
        </row>
        <row r="231">
          <cell r="A231">
            <v>10036416</v>
          </cell>
          <cell r="B231" t="str">
            <v>JR2M20000</v>
          </cell>
        </row>
        <row r="232">
          <cell r="A232">
            <v>10061904</v>
          </cell>
          <cell r="B232" t="str">
            <v>JR4N00025</v>
          </cell>
        </row>
        <row r="233">
          <cell r="A233">
            <v>10057513</v>
          </cell>
          <cell r="B233" t="str">
            <v>JR5000038</v>
          </cell>
        </row>
        <row r="234">
          <cell r="A234">
            <v>10050939</v>
          </cell>
          <cell r="B234" t="str">
            <v>JR5000110</v>
          </cell>
        </row>
        <row r="235">
          <cell r="A235">
            <v>10055668</v>
          </cell>
          <cell r="B235" t="str">
            <v>JR5000118</v>
          </cell>
        </row>
        <row r="236">
          <cell r="A236">
            <v>10057522</v>
          </cell>
          <cell r="B236" t="str">
            <v>JR5000120</v>
          </cell>
        </row>
        <row r="237">
          <cell r="A237">
            <v>10025136</v>
          </cell>
          <cell r="B237" t="str">
            <v>JT1000000</v>
          </cell>
        </row>
        <row r="238">
          <cell r="A238">
            <v>10025824</v>
          </cell>
          <cell r="B238" t="str">
            <v>JT12000S0</v>
          </cell>
        </row>
        <row r="239">
          <cell r="A239">
            <v>10049452</v>
          </cell>
          <cell r="B239" t="str">
            <v>JT1300000</v>
          </cell>
        </row>
        <row r="240">
          <cell r="A240">
            <v>1708</v>
          </cell>
          <cell r="B240" t="str">
            <v>JT1D00000</v>
          </cell>
        </row>
        <row r="241">
          <cell r="A241">
            <v>10046017</v>
          </cell>
          <cell r="B241" t="str">
            <v>JT1D00000</v>
          </cell>
        </row>
        <row r="242">
          <cell r="A242">
            <v>10026231</v>
          </cell>
          <cell r="B242" t="str">
            <v>JW5400000</v>
          </cell>
        </row>
        <row r="243">
          <cell r="A243">
            <v>10058376</v>
          </cell>
          <cell r="B243" t="str">
            <v>JW5400200</v>
          </cell>
        </row>
        <row r="244">
          <cell r="A244">
            <v>10058377</v>
          </cell>
          <cell r="B244" t="str">
            <v>JW5400300</v>
          </cell>
        </row>
        <row r="245">
          <cell r="A245">
            <v>10058378</v>
          </cell>
          <cell r="B245" t="str">
            <v>JW5400500</v>
          </cell>
        </row>
        <row r="246">
          <cell r="A246">
            <v>10058379</v>
          </cell>
          <cell r="B246" t="str">
            <v>JW5400700</v>
          </cell>
        </row>
        <row r="247">
          <cell r="A247">
            <v>10058380</v>
          </cell>
          <cell r="B247" t="str">
            <v>JW5400900</v>
          </cell>
        </row>
        <row r="248">
          <cell r="A248">
            <v>10026239</v>
          </cell>
          <cell r="B248" t="str">
            <v>JW5420000</v>
          </cell>
        </row>
        <row r="249">
          <cell r="A249">
            <v>10026241</v>
          </cell>
          <cell r="B249" t="str">
            <v>JW542B000</v>
          </cell>
        </row>
        <row r="250">
          <cell r="A250">
            <v>10016560</v>
          </cell>
          <cell r="B250" t="str">
            <v>JW7******</v>
          </cell>
        </row>
        <row r="251">
          <cell r="A251">
            <v>10019575</v>
          </cell>
          <cell r="B251" t="str">
            <v>JW91D0000</v>
          </cell>
        </row>
        <row r="252">
          <cell r="A252">
            <v>10054526</v>
          </cell>
          <cell r="B252" t="str">
            <v>JX0E02500</v>
          </cell>
        </row>
        <row r="253">
          <cell r="A253">
            <v>10044819</v>
          </cell>
          <cell r="B253" t="str">
            <v>P00000015</v>
          </cell>
        </row>
        <row r="254">
          <cell r="A254">
            <v>10058016</v>
          </cell>
          <cell r="B254" t="str">
            <v>P0S22E000</v>
          </cell>
        </row>
        <row r="255">
          <cell r="A255">
            <v>10046857</v>
          </cell>
          <cell r="B255" t="str">
            <v>P12460000</v>
          </cell>
        </row>
        <row r="256">
          <cell r="A256">
            <v>10031478</v>
          </cell>
          <cell r="B256" t="str">
            <v>P12461000</v>
          </cell>
        </row>
        <row r="257">
          <cell r="A257">
            <v>10058996</v>
          </cell>
          <cell r="B257" t="str">
            <v>P18051032</v>
          </cell>
        </row>
        <row r="258">
          <cell r="A258">
            <v>10010350</v>
          </cell>
          <cell r="B258" t="str">
            <v>P21200A03</v>
          </cell>
        </row>
        <row r="259">
          <cell r="A259">
            <v>10039864</v>
          </cell>
          <cell r="B259" t="str">
            <v>P21200A15</v>
          </cell>
        </row>
        <row r="260">
          <cell r="A260">
            <v>10059908</v>
          </cell>
          <cell r="B260" t="str">
            <v>P24173753</v>
          </cell>
        </row>
        <row r="261">
          <cell r="A261">
            <v>10058286</v>
          </cell>
          <cell r="B261" t="str">
            <v>P2COMP000</v>
          </cell>
        </row>
        <row r="262">
          <cell r="A262">
            <v>10058287</v>
          </cell>
          <cell r="B262" t="str">
            <v>P2COMP000</v>
          </cell>
        </row>
        <row r="263">
          <cell r="A263">
            <v>10026093</v>
          </cell>
          <cell r="B263" t="str">
            <v>P32926093</v>
          </cell>
        </row>
        <row r="264">
          <cell r="A264">
            <v>10046969</v>
          </cell>
          <cell r="B264" t="str">
            <v>P32946969</v>
          </cell>
        </row>
        <row r="265">
          <cell r="A265">
            <v>10010436</v>
          </cell>
          <cell r="B265" t="str">
            <v>P33A5N000</v>
          </cell>
        </row>
        <row r="266">
          <cell r="A266">
            <v>10000001</v>
          </cell>
          <cell r="B266" t="str">
            <v>P42000001</v>
          </cell>
        </row>
        <row r="267">
          <cell r="A267">
            <v>10002816</v>
          </cell>
          <cell r="B267" t="str">
            <v>P42310000</v>
          </cell>
        </row>
        <row r="268">
          <cell r="A268">
            <v>1757</v>
          </cell>
          <cell r="B268" t="str">
            <v>P43D42105</v>
          </cell>
        </row>
        <row r="269">
          <cell r="A269">
            <v>10049437</v>
          </cell>
          <cell r="B269" t="str">
            <v>P43D4241E</v>
          </cell>
        </row>
        <row r="270">
          <cell r="A270">
            <v>10018233</v>
          </cell>
          <cell r="B270" t="str">
            <v>P44533000</v>
          </cell>
        </row>
        <row r="271">
          <cell r="A271">
            <v>10008208</v>
          </cell>
          <cell r="B271" t="str">
            <v>P51200000</v>
          </cell>
        </row>
        <row r="272">
          <cell r="A272">
            <v>10008210</v>
          </cell>
          <cell r="B272" t="str">
            <v>P51210000</v>
          </cell>
        </row>
        <row r="273">
          <cell r="A273">
            <v>10036408</v>
          </cell>
          <cell r="B273" t="str">
            <v>P61283000</v>
          </cell>
        </row>
        <row r="274">
          <cell r="A274">
            <v>10010460</v>
          </cell>
          <cell r="B274" t="str">
            <v>P6A123B00</v>
          </cell>
        </row>
        <row r="275">
          <cell r="A275">
            <v>10055757</v>
          </cell>
          <cell r="B275" t="str">
            <v>PB256J000</v>
          </cell>
        </row>
        <row r="276">
          <cell r="A276">
            <v>10031630</v>
          </cell>
          <cell r="B276" t="str">
            <v>PS2132*</v>
          </cell>
        </row>
        <row r="277">
          <cell r="A277">
            <v>10062068</v>
          </cell>
          <cell r="B277" t="str">
            <v>Q63360000</v>
          </cell>
        </row>
        <row r="278">
          <cell r="A278">
            <v>10032718</v>
          </cell>
          <cell r="B278" t="str">
            <v>VV0134100</v>
          </cell>
        </row>
        <row r="279">
          <cell r="A279">
            <v>10044916</v>
          </cell>
          <cell r="B279" t="str">
            <v>VV0134200</v>
          </cell>
        </row>
        <row r="280">
          <cell r="A280">
            <v>10044423</v>
          </cell>
          <cell r="B280" t="str">
            <v>VV0240100</v>
          </cell>
        </row>
        <row r="281">
          <cell r="A281">
            <v>10042056</v>
          </cell>
          <cell r="B281" t="str">
            <v>VV0241010</v>
          </cell>
        </row>
        <row r="282">
          <cell r="A282">
            <v>10009492</v>
          </cell>
          <cell r="B282" t="str">
            <v>YZ*</v>
          </cell>
        </row>
        <row r="283">
          <cell r="A283">
            <v>10056524</v>
          </cell>
        </row>
      </sheetData>
      <sheetData sheetId="1"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Allocations &amp; Cost Data"/>
      <sheetName val="Cost - Analysis"/>
      <sheetName val="Alloc &amp; H'count - Analysis"/>
      <sheetName val="MRI Analysis"/>
      <sheetName val="MRI Adjustments"/>
      <sheetName val="Project Code List"/>
      <sheetName val="List"/>
    </sheetNames>
    <sheetDataSet>
      <sheetData sheetId="0">
        <row r="9">
          <cell r="C9" t="str">
            <v>Q1 FCST</v>
          </cell>
        </row>
        <row r="10">
          <cell r="C10" t="str">
            <v>Corp Bud</v>
          </cell>
        </row>
        <row r="12">
          <cell r="C12" t="str">
            <v>Yes</v>
          </cell>
        </row>
        <row r="13">
          <cell r="D13">
            <v>0.86465612357484367</v>
          </cell>
        </row>
        <row r="15">
          <cell r="C15">
            <v>40299</v>
          </cell>
        </row>
      </sheetData>
      <sheetData sheetId="1">
        <row r="3">
          <cell r="D3">
            <v>40358.613388888887</v>
          </cell>
          <cell r="G3" t="str">
            <v>No</v>
          </cell>
        </row>
        <row r="6">
          <cell r="D6">
            <v>1.8194444419350475E-3</v>
          </cell>
        </row>
      </sheetData>
      <sheetData sheetId="2"/>
      <sheetData sheetId="3"/>
      <sheetData sheetId="4"/>
      <sheetData sheetId="5"/>
      <sheetData sheetId="6"/>
      <sheetData sheetId="7"/>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Entities"/>
      <sheetName val="Facilities"/>
      <sheetName val="Lenders"/>
      <sheetName val="ConslidationCodes"/>
      <sheetName val="FixedRates"/>
      <sheetName val="FloatingRates"/>
      <sheetName val="CurrencyRates"/>
    </sheetNames>
    <sheetDataSet>
      <sheetData sheetId="0" refreshError="1">
        <row r="5">
          <cell r="O5">
            <v>39083</v>
          </cell>
        </row>
      </sheetData>
      <sheetData sheetId="1" refreshError="1">
        <row r="2">
          <cell r="P2">
            <v>15</v>
          </cell>
        </row>
        <row r="3">
          <cell r="P3">
            <v>2</v>
          </cell>
        </row>
        <row r="7">
          <cell r="B7" t="str">
            <v>Entity Name</v>
          </cell>
        </row>
      </sheetData>
      <sheetData sheetId="2" refreshError="1">
        <row r="2">
          <cell r="N2">
            <v>115</v>
          </cell>
        </row>
        <row r="3">
          <cell r="N3">
            <v>3</v>
          </cell>
        </row>
        <row r="33">
          <cell r="B33" t="str">
            <v>Facility Name</v>
          </cell>
        </row>
      </sheetData>
      <sheetData sheetId="3" refreshError="1">
        <row r="2">
          <cell r="N2">
            <v>52</v>
          </cell>
        </row>
        <row r="3">
          <cell r="N3">
            <v>1</v>
          </cell>
        </row>
        <row r="5">
          <cell r="B5" t="str">
            <v>Lender Name</v>
          </cell>
        </row>
      </sheetData>
      <sheetData sheetId="4" refreshError="1">
        <row r="2">
          <cell r="P2">
            <v>20</v>
          </cell>
        </row>
        <row r="3">
          <cell r="P3">
            <v>1</v>
          </cell>
        </row>
        <row r="7">
          <cell r="B7" t="str">
            <v>Consolidation Code</v>
          </cell>
        </row>
      </sheetData>
      <sheetData sheetId="5"/>
      <sheetData sheetId="6" refreshError="1">
        <row r="2">
          <cell r="N2">
            <v>6</v>
          </cell>
        </row>
        <row r="3">
          <cell r="N3">
            <v>211</v>
          </cell>
        </row>
        <row r="8">
          <cell r="B8" t="str">
            <v>Index</v>
          </cell>
        </row>
      </sheetData>
      <sheetData sheetId="7" refreshError="1">
        <row r="2">
          <cell r="M2">
            <v>7</v>
          </cell>
        </row>
        <row r="3">
          <cell r="M3">
            <v>211</v>
          </cell>
        </row>
        <row r="7">
          <cell r="B7" t="str">
            <v>Symbol</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o 2002"/>
      <sheetName val="analspese"/>
      <sheetName val="auto"/>
      <sheetName val="riprese &amp; differite civil"/>
      <sheetName val="760"/>
      <sheetName val="previs02"/>
      <sheetName val="pagto 2003"/>
      <sheetName val="pagto 2002"/>
    </sheetNames>
    <sheetDataSet>
      <sheetData sheetId="0"/>
      <sheetData sheetId="1"/>
      <sheetData sheetId="2"/>
      <sheetData sheetId="3"/>
      <sheetData sheetId="4"/>
      <sheetData sheetId="5"/>
      <sheetData sheetId="6" refreshError="1"/>
      <sheetData sheetId="7"/>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Occupany Costs"/>
      <sheetName val="Legal and Professional Fees"/>
      <sheetName val="telephone &amp; communication"/>
      <sheetName val="Printing, Stationary &amp; Supplies"/>
      <sheetName val="Postage &amp; handling"/>
      <sheetName val="equipment rental"/>
      <sheetName val="training"/>
      <sheetName val="dues &amp; Subcriptions"/>
      <sheetName val="employment placement"/>
      <sheetName val="temporay Help"/>
      <sheetName val="advertising"/>
      <sheetName val="Moving Costs"/>
      <sheetName val="travel"/>
      <sheetName val="contributions"/>
      <sheetName val="Miscellaneous expense"/>
      <sheetName val="dates"/>
      <sheetName val="departments"/>
      <sheetName val="allocations"/>
      <sheetName val="expense Typ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2">
          <cell r="A2" t="str">
            <v>Atlanta Property  Allocation</v>
          </cell>
        </row>
        <row r="3">
          <cell r="A3" t="str">
            <v>Atlanta Property and Regional Allocation</v>
          </cell>
        </row>
        <row r="4">
          <cell r="A4" t="str">
            <v>Atlanta Regional Allocation</v>
          </cell>
        </row>
        <row r="5">
          <cell r="A5" t="str">
            <v>Boston Property Allocation</v>
          </cell>
        </row>
        <row r="6">
          <cell r="A6" t="str">
            <v>Boston Property and Regional Allocation</v>
          </cell>
        </row>
        <row r="7">
          <cell r="A7" t="str">
            <v>Boston Regional Allocation</v>
          </cell>
        </row>
        <row r="8">
          <cell r="A8" t="str">
            <v>Brazil Property Allocation</v>
          </cell>
        </row>
        <row r="9">
          <cell r="A9" t="str">
            <v>Brazil Property and Regional Allocation</v>
          </cell>
        </row>
        <row r="10">
          <cell r="A10" t="str">
            <v>Brazil Regional Allocation</v>
          </cell>
        </row>
        <row r="11">
          <cell r="A11" t="str">
            <v>California Property Allocations</v>
          </cell>
        </row>
        <row r="12">
          <cell r="A12" t="str">
            <v>California Regional Allocations</v>
          </cell>
        </row>
        <row r="13">
          <cell r="A13" t="str">
            <v>Chicago Property Allocation</v>
          </cell>
        </row>
        <row r="14">
          <cell r="A14" t="str">
            <v>Chicago Property and Regional Allocation</v>
          </cell>
        </row>
        <row r="15">
          <cell r="A15" t="str">
            <v>Chicago Regional Allocation</v>
          </cell>
        </row>
        <row r="16">
          <cell r="A16" t="str">
            <v>Chrysler Center Allocation</v>
          </cell>
        </row>
        <row r="17">
          <cell r="A17" t="str">
            <v>Corporate Outreach Allocation</v>
          </cell>
        </row>
        <row r="18">
          <cell r="A18" t="str">
            <v>David Augarten - Q1</v>
          </cell>
        </row>
        <row r="19">
          <cell r="A19" t="str">
            <v>David Augarten - Q2/3/4</v>
          </cell>
        </row>
        <row r="20">
          <cell r="A20" t="str">
            <v>Global Allocation</v>
          </cell>
        </row>
        <row r="21">
          <cell r="A21" t="str">
            <v>Global Corporate Marketing</v>
          </cell>
        </row>
        <row r="22">
          <cell r="A22" t="str">
            <v>Global Property Allocation</v>
          </cell>
        </row>
        <row r="23">
          <cell r="A23" t="str">
            <v>Lakeside Split</v>
          </cell>
        </row>
        <row r="24">
          <cell r="A24" t="str">
            <v>Los Angeles Property Allocation</v>
          </cell>
        </row>
        <row r="25">
          <cell r="A25" t="str">
            <v>Los Angeles Property and Regional Allocation</v>
          </cell>
        </row>
        <row r="26">
          <cell r="A26" t="str">
            <v>Los Angeles Regional Allocation</v>
          </cell>
        </row>
        <row r="27">
          <cell r="A27" t="str">
            <v>Miami Property Allocation</v>
          </cell>
        </row>
        <row r="28">
          <cell r="A28" t="str">
            <v>Miami Property and Regional Allocation</v>
          </cell>
        </row>
        <row r="29">
          <cell r="A29" t="str">
            <v>Miami Regional Allocation</v>
          </cell>
        </row>
        <row r="30">
          <cell r="A30" t="str">
            <v>Northern California Property Allocation</v>
          </cell>
        </row>
        <row r="31">
          <cell r="A31" t="str">
            <v>Northern California Property and  Regional Allocation</v>
          </cell>
        </row>
        <row r="32">
          <cell r="A32" t="str">
            <v>Northern California Regional Allocation</v>
          </cell>
        </row>
        <row r="33">
          <cell r="A33" t="str">
            <v>NY Property Allocation</v>
          </cell>
        </row>
        <row r="34">
          <cell r="A34" t="str">
            <v>NY Property and Regional Allocation</v>
          </cell>
        </row>
        <row r="35">
          <cell r="A35" t="str">
            <v>NY Regional Allocation</v>
          </cell>
        </row>
        <row r="36">
          <cell r="A36" t="str">
            <v>Portfolio Mgmt - Q1</v>
          </cell>
        </row>
        <row r="37">
          <cell r="A37" t="str">
            <v>Portfolio Mgmt - Q2/3/4</v>
          </cell>
        </row>
        <row r="38">
          <cell r="A38" t="str">
            <v>Seattle Property Allocation</v>
          </cell>
        </row>
        <row r="39">
          <cell r="A39" t="str">
            <v>Seattle Property and Regional Allocation</v>
          </cell>
        </row>
        <row r="40">
          <cell r="A40" t="str">
            <v>Seattle Regional Allocation</v>
          </cell>
        </row>
        <row r="41">
          <cell r="A41" t="str">
            <v>US Allocation</v>
          </cell>
        </row>
        <row r="42">
          <cell r="A42" t="str">
            <v>US and EU Property Allocation</v>
          </cell>
        </row>
        <row r="43">
          <cell r="A43" t="str">
            <v>US Funds Allocation</v>
          </cell>
        </row>
        <row r="44">
          <cell r="A44" t="str">
            <v>US Marketing Allocation</v>
          </cell>
        </row>
        <row r="45">
          <cell r="A45" t="str">
            <v>US Property Allocation</v>
          </cell>
        </row>
        <row r="46">
          <cell r="A46" t="str">
            <v>US Regional Allocation</v>
          </cell>
        </row>
        <row r="47">
          <cell r="A47" t="str">
            <v>Virginia Property Allocation</v>
          </cell>
        </row>
        <row r="48">
          <cell r="A48" t="str">
            <v>Virginia Property and Regional Allocation</v>
          </cell>
        </row>
        <row r="49">
          <cell r="A49" t="str">
            <v>Virginia Regional Allocation</v>
          </cell>
        </row>
        <row r="50">
          <cell r="A50" t="str">
            <v>China Property Allocations</v>
          </cell>
        </row>
        <row r="51">
          <cell r="A51" t="str">
            <v>China Property and Regional Allocations</v>
          </cell>
        </row>
        <row r="52">
          <cell r="A52" t="str">
            <v>China Regional Allocations</v>
          </cell>
        </row>
        <row r="53">
          <cell r="A53" t="str">
            <v>India Property Allocations</v>
          </cell>
        </row>
        <row r="54">
          <cell r="A54" t="str">
            <v>India Property and Regional Allocations</v>
          </cell>
        </row>
        <row r="55">
          <cell r="A55" t="str">
            <v>India Regional Allocations</v>
          </cell>
        </row>
        <row r="56">
          <cell r="A56" t="str">
            <v>Emerging Capital Market Property Allocation</v>
          </cell>
        </row>
        <row r="57">
          <cell r="A57" t="str">
            <v>European Property Allocation</v>
          </cell>
        </row>
        <row r="58">
          <cell r="A58" t="str">
            <v>European Property and Regional Allocation</v>
          </cell>
        </row>
        <row r="59">
          <cell r="A59" t="str">
            <v>European Regional Allocation</v>
          </cell>
        </row>
        <row r="60">
          <cell r="A60" t="str">
            <v>France Property Allocation</v>
          </cell>
        </row>
        <row r="61">
          <cell r="A61" t="str">
            <v>France Property and Regional Allocation</v>
          </cell>
        </row>
        <row r="62">
          <cell r="A62" t="str">
            <v>France Regional Allocation</v>
          </cell>
        </row>
        <row r="63">
          <cell r="A63" t="str">
            <v>German Property Allocation</v>
          </cell>
        </row>
        <row r="64">
          <cell r="A64" t="str">
            <v>German Property and Regional Allocation</v>
          </cell>
        </row>
        <row r="65">
          <cell r="A65" t="str">
            <v>German Regional Allocation</v>
          </cell>
        </row>
        <row r="66">
          <cell r="A66" t="str">
            <v>Italy Property Allocation</v>
          </cell>
        </row>
        <row r="67">
          <cell r="A67" t="str">
            <v>Italy Property and Regional Allocation</v>
          </cell>
        </row>
        <row r="68">
          <cell r="A68" t="str">
            <v>Italy Regional Allocation</v>
          </cell>
        </row>
        <row r="69">
          <cell r="A69" t="str">
            <v>Netherlands Property Allocation</v>
          </cell>
        </row>
        <row r="70">
          <cell r="A70" t="str">
            <v>Netherlands Property and Regional Allocation</v>
          </cell>
        </row>
        <row r="71">
          <cell r="A71" t="str">
            <v>Netherlands Regional Allocation</v>
          </cell>
        </row>
        <row r="72">
          <cell r="A72" t="str">
            <v>Spain Property Allocation</v>
          </cell>
        </row>
        <row r="73">
          <cell r="A73" t="str">
            <v>Spain Property and Regional Allocations</v>
          </cell>
        </row>
        <row r="74">
          <cell r="A74" t="str">
            <v>Spain Regional Allocations</v>
          </cell>
        </row>
        <row r="75">
          <cell r="A75" t="str">
            <v>UK Property Allocation</v>
          </cell>
        </row>
        <row r="76">
          <cell r="A76" t="str">
            <v>UK Property and Regional Allocation</v>
          </cell>
        </row>
        <row r="77">
          <cell r="A77" t="str">
            <v>UK Regional Allocation</v>
          </cell>
        </row>
        <row r="78">
          <cell r="A78" t="str">
            <v>Redigaffe Portfolio</v>
          </cell>
        </row>
        <row r="79">
          <cell r="A79" t="str">
            <v>China Service Company</v>
          </cell>
        </row>
        <row r="80">
          <cell r="A80" t="str">
            <v>Mpact Studio</v>
          </cell>
        </row>
        <row r="81">
          <cell r="A81" t="str">
            <v>TS AMSTERDAM</v>
          </cell>
        </row>
        <row r="82">
          <cell r="A82" t="str">
            <v>TS India Service Co (TSP)</v>
          </cell>
        </row>
        <row r="83">
          <cell r="A83" t="str">
            <v>TSI Ventures - Service Co</v>
          </cell>
        </row>
        <row r="84">
          <cell r="A84" t="str">
            <v>TSP Atlanta</v>
          </cell>
        </row>
        <row r="85">
          <cell r="A85" t="str">
            <v>TSP Boston</v>
          </cell>
        </row>
        <row r="86">
          <cell r="A86" t="str">
            <v>TSP Brazil</v>
          </cell>
        </row>
        <row r="87">
          <cell r="A87" t="str">
            <v>TSP Chicago</v>
          </cell>
        </row>
        <row r="88">
          <cell r="A88" t="str">
            <v>TSP Corporate</v>
          </cell>
        </row>
        <row r="89">
          <cell r="A89" t="str">
            <v>TSP Deutschland</v>
          </cell>
        </row>
        <row r="90">
          <cell r="A90" t="str">
            <v>TSP France</v>
          </cell>
        </row>
        <row r="91">
          <cell r="A91" t="str">
            <v>TSP Italy</v>
          </cell>
        </row>
        <row r="92">
          <cell r="A92" t="str">
            <v>TSP LA</v>
          </cell>
        </row>
        <row r="93">
          <cell r="A93" t="str">
            <v>TSP Miami</v>
          </cell>
        </row>
        <row r="94">
          <cell r="A94" t="str">
            <v>TSP Northern California</v>
          </cell>
        </row>
        <row r="95">
          <cell r="A95" t="str">
            <v>TSP NY</v>
          </cell>
        </row>
        <row r="96">
          <cell r="A96" t="str">
            <v>TSP Seattle</v>
          </cell>
        </row>
        <row r="97">
          <cell r="A97" t="str">
            <v>TSP Spain</v>
          </cell>
        </row>
        <row r="98">
          <cell r="A98" t="str">
            <v>TSP UK</v>
          </cell>
        </row>
        <row r="99">
          <cell r="A99" t="str">
            <v>TSP Virginia/DC</v>
          </cell>
        </row>
        <row r="100">
          <cell r="A100" t="str">
            <v>Captive Formation - Insurance</v>
          </cell>
        </row>
        <row r="101">
          <cell r="A101" t="str">
            <v>U.S. OFFICE ASSET MANAGEMENT (LPT)</v>
          </cell>
        </row>
        <row r="102">
          <cell r="A102" t="str">
            <v>Boston Portfolio Asset Management</v>
          </cell>
        </row>
        <row r="103">
          <cell r="A103" t="str">
            <v>Brazil Fund - Fund Operations</v>
          </cell>
        </row>
        <row r="104">
          <cell r="A104" t="str">
            <v>Brazil Fund Acq - Marcos Lopes</v>
          </cell>
        </row>
        <row r="105">
          <cell r="A105" t="str">
            <v>Brazil Fund Allocation</v>
          </cell>
        </row>
        <row r="106">
          <cell r="A106" t="str">
            <v>Brazil Fund Asset Management</v>
          </cell>
        </row>
        <row r="107">
          <cell r="A107" t="str">
            <v>Brazil Fund II - Fund Operations</v>
          </cell>
        </row>
        <row r="108">
          <cell r="A108" t="str">
            <v>Brazil Fund II Acq - Alcoa</v>
          </cell>
        </row>
        <row r="109">
          <cell r="A109" t="str">
            <v>Brazil Fund II Acq - Avenida Venezuela</v>
          </cell>
        </row>
        <row r="110">
          <cell r="A110" t="str">
            <v>Brazil Fund II Acquisition</v>
          </cell>
        </row>
        <row r="111">
          <cell r="A111" t="str">
            <v>Brazil Fund II Asset Management</v>
          </cell>
        </row>
        <row r="112">
          <cell r="A112" t="str">
            <v>Brazil Fund II Organization</v>
          </cell>
        </row>
        <row r="113">
          <cell r="A113" t="str">
            <v>Brazil Fund II Syndication</v>
          </cell>
        </row>
        <row r="114">
          <cell r="A114" t="str">
            <v>China Fund Acq - TJ  Nanjing Rd</v>
          </cell>
        </row>
        <row r="115">
          <cell r="A115" t="str">
            <v>China Fund Acquisitions</v>
          </cell>
        </row>
        <row r="116">
          <cell r="A116" t="str">
            <v>China Fund Allocation</v>
          </cell>
        </row>
        <row r="117">
          <cell r="A117" t="str">
            <v>China Fund Asset Management</v>
          </cell>
        </row>
        <row r="118">
          <cell r="A118" t="str">
            <v>China Fund Operations</v>
          </cell>
        </row>
        <row r="119">
          <cell r="A119" t="str">
            <v>China Fund Raising</v>
          </cell>
        </row>
        <row r="120">
          <cell r="A120" t="str">
            <v>Crown Equities</v>
          </cell>
        </row>
        <row r="121">
          <cell r="A121" t="str">
            <v>Emerging Capital Market Fund Allocation</v>
          </cell>
        </row>
        <row r="122">
          <cell r="A122" t="str">
            <v>EU Mezzanine Fund</v>
          </cell>
        </row>
        <row r="123">
          <cell r="A123" t="str">
            <v>European Core Fund Asset Mgmt</v>
          </cell>
        </row>
        <row r="124">
          <cell r="A124" t="str">
            <v>Fund I Asset Mgmt</v>
          </cell>
        </row>
        <row r="125">
          <cell r="A125" t="str">
            <v>Fund I Extenstion - Asset Mgmt</v>
          </cell>
        </row>
        <row r="126">
          <cell r="A126" t="str">
            <v>Fund V Asset Mgmt - Domestic</v>
          </cell>
        </row>
        <row r="127">
          <cell r="A127" t="str">
            <v>Fund V Asset Mgmt - International</v>
          </cell>
        </row>
        <row r="128">
          <cell r="A128" t="str">
            <v>Fund VI - Acquisitions</v>
          </cell>
        </row>
        <row r="129">
          <cell r="A129" t="str">
            <v>Fund VI - Asset Mgmt</v>
          </cell>
        </row>
        <row r="130">
          <cell r="A130" t="str">
            <v>Fund VII - Subsidiary Partnership Corp</v>
          </cell>
        </row>
        <row r="131">
          <cell r="A131" t="str">
            <v>Fund VII Fund Operations</v>
          </cell>
        </row>
        <row r="132">
          <cell r="A132" t="str">
            <v>Fund VII  - Acquisition</v>
          </cell>
        </row>
        <row r="133">
          <cell r="A133" t="str">
            <v>Fund VII  - Asset Management</v>
          </cell>
        </row>
        <row r="134">
          <cell r="A134" t="str">
            <v>Fund VII  - Fund Operations</v>
          </cell>
        </row>
        <row r="135">
          <cell r="A135" t="str">
            <v>Fund VII  - Organization</v>
          </cell>
        </row>
        <row r="136">
          <cell r="A136" t="str">
            <v>Fund VII  - Syndication</v>
          </cell>
        </row>
        <row r="137">
          <cell r="A137" t="str">
            <v>India Fund Allocation</v>
          </cell>
        </row>
        <row r="138">
          <cell r="A138" t="str">
            <v>Prime Plus (PPI) Asset Management</v>
          </cell>
        </row>
        <row r="139">
          <cell r="A139" t="str">
            <v>Project Ibex</v>
          </cell>
        </row>
        <row r="140">
          <cell r="A140" t="str">
            <v>Project Motorcycle - Asset Management</v>
          </cell>
        </row>
        <row r="141">
          <cell r="A141" t="str">
            <v>Project Peach - Asset Management</v>
          </cell>
        </row>
        <row r="142">
          <cell r="A142" t="str">
            <v>Project Sweden (AAA)</v>
          </cell>
        </row>
        <row r="143">
          <cell r="A143" t="str">
            <v>Travellers Fund 3 - Asset Management</v>
          </cell>
        </row>
        <row r="144">
          <cell r="A144" t="str">
            <v>Travellers Fund 4 - Asset Management</v>
          </cell>
        </row>
        <row r="145">
          <cell r="A145" t="str">
            <v>TS India Fund - Asset Management</v>
          </cell>
        </row>
        <row r="146">
          <cell r="A146" t="str">
            <v>TS India Fund - Fund Operations</v>
          </cell>
        </row>
        <row r="147">
          <cell r="A147" t="str">
            <v>TS India Fund Acquisition</v>
          </cell>
        </row>
        <row r="148">
          <cell r="A148" t="str">
            <v>TS India Fund II Acquisitions</v>
          </cell>
        </row>
        <row r="149">
          <cell r="A149" t="str">
            <v>TS India Fund II Organization</v>
          </cell>
        </row>
        <row r="150">
          <cell r="A150" t="str">
            <v>TS India Fund II Syndication</v>
          </cell>
        </row>
        <row r="151">
          <cell r="A151" t="str">
            <v>TSEC Acquistions</v>
          </cell>
        </row>
        <row r="152">
          <cell r="A152" t="str">
            <v>TSEC Asset Management</v>
          </cell>
        </row>
        <row r="153">
          <cell r="A153" t="str">
            <v>TSEC Fund Operations</v>
          </cell>
        </row>
        <row r="154">
          <cell r="A154" t="str">
            <v>TSEC Syndications</v>
          </cell>
        </row>
        <row r="155">
          <cell r="A155" t="str">
            <v>TSEV Acquisition</v>
          </cell>
        </row>
        <row r="156">
          <cell r="A156" t="str">
            <v>TSEV Asset Mgmt</v>
          </cell>
        </row>
        <row r="157">
          <cell r="A157" t="str">
            <v>TSEV Fund Operations</v>
          </cell>
        </row>
        <row r="158">
          <cell r="A158" t="str">
            <v>TSI Ventures - Acquisition</v>
          </cell>
        </row>
        <row r="159">
          <cell r="A159" t="str">
            <v>TSI Ventures - Asset Management</v>
          </cell>
        </row>
        <row r="160">
          <cell r="A160" t="str">
            <v>TSOF</v>
          </cell>
        </row>
        <row r="161">
          <cell r="A161" t="str">
            <v>U.S. Office Acquisitions  (LPT)</v>
          </cell>
        </row>
        <row r="162">
          <cell r="A162" t="str">
            <v>U.S. Office Asset Management (LPT)</v>
          </cell>
        </row>
        <row r="163">
          <cell r="A163" t="str">
            <v>Chennai 113 Acres</v>
          </cell>
        </row>
        <row r="164">
          <cell r="A164" t="str">
            <v>Hyderabad 12</v>
          </cell>
        </row>
        <row r="165">
          <cell r="A165" t="str">
            <v>Hyderabad 400</v>
          </cell>
        </row>
        <row r="166">
          <cell r="A166" t="str">
            <v>Jiang Wan New Town</v>
          </cell>
        </row>
        <row r="167">
          <cell r="A167" t="str">
            <v>Project Chengdu Plot 7</v>
          </cell>
        </row>
        <row r="168">
          <cell r="A168" t="str">
            <v>Project Chengdu Plot 8</v>
          </cell>
        </row>
        <row r="169">
          <cell r="A169" t="str">
            <v>Tianjin 5 Corridor</v>
          </cell>
        </row>
        <row r="170">
          <cell r="A170" t="str">
            <v>Aldgate</v>
          </cell>
        </row>
        <row r="171">
          <cell r="A171" t="str">
            <v>Brienner Stasse</v>
          </cell>
        </row>
        <row r="172">
          <cell r="A172" t="str">
            <v>CAA House</v>
          </cell>
        </row>
        <row r="173">
          <cell r="A173" t="str">
            <v>Caffamacherreihe</v>
          </cell>
        </row>
        <row r="174">
          <cell r="A174" t="str">
            <v>CBX Paris</v>
          </cell>
        </row>
        <row r="175">
          <cell r="A175" t="str">
            <v>Dell</v>
          </cell>
        </row>
        <row r="176">
          <cell r="A176" t="str">
            <v>Elisenhof</v>
          </cell>
        </row>
        <row r="177">
          <cell r="A177" t="str">
            <v>Fleetway House</v>
          </cell>
        </row>
        <row r="178">
          <cell r="A178" t="str">
            <v>Friedrichstrasse 191</v>
          </cell>
        </row>
        <row r="179">
          <cell r="A179" t="str">
            <v>Friedrichstrasse 200</v>
          </cell>
        </row>
        <row r="180">
          <cell r="A180" t="str">
            <v>Gruneburgweg</v>
          </cell>
        </row>
        <row r="181">
          <cell r="A181" t="str">
            <v>Hahnstrasse</v>
          </cell>
        </row>
        <row r="182">
          <cell r="A182" t="str">
            <v>Hamburg HTC</v>
          </cell>
        </row>
        <row r="183">
          <cell r="A183" t="str">
            <v>IM Turtz 55</v>
          </cell>
        </row>
        <row r="184">
          <cell r="A184" t="str">
            <v>Kaisercarree</v>
          </cell>
        </row>
        <row r="185">
          <cell r="A185" t="str">
            <v>Karlshoefe</v>
          </cell>
        </row>
        <row r="186">
          <cell r="A186" t="str">
            <v>Le Cristalia</v>
          </cell>
        </row>
        <row r="187">
          <cell r="A187" t="str">
            <v>Le Galilee</v>
          </cell>
        </row>
        <row r="188">
          <cell r="A188" t="str">
            <v>Liebknechtstrasse</v>
          </cell>
        </row>
        <row r="189">
          <cell r="A189" t="str">
            <v>Lumiere</v>
          </cell>
        </row>
        <row r="190">
          <cell r="A190" t="str">
            <v>Marnix</v>
          </cell>
        </row>
        <row r="191">
          <cell r="A191" t="str">
            <v>OpernPlatz</v>
          </cell>
        </row>
        <row r="192">
          <cell r="A192" t="str">
            <v>Paris Bourse</v>
          </cell>
        </row>
        <row r="193">
          <cell r="A193" t="str">
            <v>Piazza Affari</v>
          </cell>
        </row>
        <row r="194">
          <cell r="A194" t="str">
            <v>Rentiers</v>
          </cell>
        </row>
        <row r="195">
          <cell r="A195" t="str">
            <v>Rotebuhlpatz</v>
          </cell>
        </row>
        <row r="196">
          <cell r="A196" t="str">
            <v>Santa Margherita</v>
          </cell>
        </row>
        <row r="197">
          <cell r="A197" t="str">
            <v>St Catherine's House</v>
          </cell>
        </row>
        <row r="198">
          <cell r="A198" t="str">
            <v>Tour Esplanade</v>
          </cell>
        </row>
        <row r="199">
          <cell r="A199" t="str">
            <v>Valentienskamp</v>
          </cell>
        </row>
        <row r="200">
          <cell r="A200" t="str">
            <v>Wamslerstrasse</v>
          </cell>
        </row>
        <row r="201">
          <cell r="A201" t="str">
            <v>Westendstrasse</v>
          </cell>
        </row>
        <row r="202">
          <cell r="A202" t="str">
            <v>Alphaville</v>
          </cell>
        </row>
        <row r="203">
          <cell r="A203" t="str">
            <v>Bandeirantes</v>
          </cell>
        </row>
        <row r="204">
          <cell r="A204" t="str">
            <v>Campo Bello</v>
          </cell>
        </row>
        <row r="205">
          <cell r="A205" t="str">
            <v>Curitiba/Metropolitan</v>
          </cell>
        </row>
        <row r="206">
          <cell r="A206" t="str">
            <v>Faria Lima</v>
          </cell>
        </row>
        <row r="207">
          <cell r="A207" t="str">
            <v>Florida</v>
          </cell>
        </row>
        <row r="208">
          <cell r="A208" t="str">
            <v>Hipica</v>
          </cell>
        </row>
        <row r="209">
          <cell r="A209" t="str">
            <v>Morumbi</v>
          </cell>
        </row>
        <row r="210">
          <cell r="A210" t="str">
            <v>Nacoes Unidas</v>
          </cell>
        </row>
        <row r="211">
          <cell r="A211" t="str">
            <v>Particolare</v>
          </cell>
        </row>
        <row r="212">
          <cell r="A212" t="str">
            <v>Pinheriros</v>
          </cell>
        </row>
        <row r="213">
          <cell r="A213" t="str">
            <v>Plaza I &amp; II</v>
          </cell>
        </row>
        <row r="214">
          <cell r="A214" t="str">
            <v>Presidente Vargas</v>
          </cell>
        </row>
        <row r="215">
          <cell r="A215" t="str">
            <v xml:space="preserve">Rio </v>
          </cell>
        </row>
        <row r="216">
          <cell r="A216" t="str">
            <v>Rochavera</v>
          </cell>
        </row>
        <row r="217">
          <cell r="A217" t="str">
            <v>Sul America</v>
          </cell>
        </row>
        <row r="218">
          <cell r="A218" t="str">
            <v>Tower 4</v>
          </cell>
        </row>
        <row r="219">
          <cell r="A219" t="str">
            <v>TST Rio</v>
          </cell>
        </row>
        <row r="220">
          <cell r="A220" t="str">
            <v>TST Verbo Divino</v>
          </cell>
        </row>
        <row r="221">
          <cell r="A221" t="str">
            <v>Verbo Granja Julieta</v>
          </cell>
        </row>
        <row r="222">
          <cell r="A222" t="str">
            <v>1 North Franklin</v>
          </cell>
        </row>
        <row r="223">
          <cell r="A223" t="str">
            <v>10 South Wacker</v>
          </cell>
        </row>
        <row r="224">
          <cell r="A224" t="str">
            <v>11 West 42nd Street</v>
          </cell>
        </row>
        <row r="225">
          <cell r="A225" t="str">
            <v>1201 F Street, NW</v>
          </cell>
        </row>
        <row r="226">
          <cell r="A226" t="str">
            <v>125  High Street</v>
          </cell>
        </row>
        <row r="227">
          <cell r="A227" t="str">
            <v>125 South Wacker</v>
          </cell>
        </row>
        <row r="228">
          <cell r="A228" t="str">
            <v>12A, VA (Techpointe)</v>
          </cell>
        </row>
        <row r="229">
          <cell r="A229" t="str">
            <v>1372 Peachtree (LAND)</v>
          </cell>
        </row>
        <row r="230">
          <cell r="A230" t="str">
            <v>1575 Eye Street Carr Trust</v>
          </cell>
        </row>
        <row r="231">
          <cell r="A231" t="str">
            <v>161 North Clark</v>
          </cell>
        </row>
        <row r="232">
          <cell r="A232" t="str">
            <v>1717 Pennsylvania Avenue, NW</v>
          </cell>
        </row>
        <row r="233">
          <cell r="A233" t="str">
            <v>1730 Pennsylvania Avenue, NW</v>
          </cell>
        </row>
        <row r="234">
          <cell r="A234" t="str">
            <v>1747 Pennsylvania Avenue, NW</v>
          </cell>
        </row>
        <row r="235">
          <cell r="A235" t="str">
            <v>1750 H Street</v>
          </cell>
        </row>
        <row r="236">
          <cell r="A236" t="str">
            <v>1775 Pennsylvania Avenue, NW</v>
          </cell>
        </row>
        <row r="237">
          <cell r="A237" t="str">
            <v>1919 Pennslyvania Ave</v>
          </cell>
        </row>
        <row r="238">
          <cell r="A238" t="str">
            <v>2 Winthrop Square</v>
          </cell>
        </row>
        <row r="239">
          <cell r="A239" t="str">
            <v>20 South Wacker</v>
          </cell>
        </row>
        <row r="240">
          <cell r="A240" t="str">
            <v>200 Madison Plaza</v>
          </cell>
        </row>
        <row r="241">
          <cell r="A241" t="str">
            <v>200 Park Avenue</v>
          </cell>
        </row>
        <row r="242">
          <cell r="A242" t="str">
            <v>201 Folsom</v>
          </cell>
        </row>
        <row r="243">
          <cell r="A243" t="str">
            <v>2025 M Street, NW</v>
          </cell>
        </row>
        <row r="244">
          <cell r="A244" t="str">
            <v>2100 Penn Ave</v>
          </cell>
        </row>
        <row r="245">
          <cell r="A245" t="str">
            <v>2200 Ferdinand Porsche Drive</v>
          </cell>
        </row>
        <row r="246">
          <cell r="A246" t="str">
            <v>222 2nd Street</v>
          </cell>
        </row>
        <row r="247">
          <cell r="A247" t="str">
            <v>222 North LaSalle</v>
          </cell>
        </row>
        <row r="248">
          <cell r="A248" t="str">
            <v>224 Hearst Building</v>
          </cell>
        </row>
        <row r="249">
          <cell r="A249" t="str">
            <v>2440 EL CAMINO LP</v>
          </cell>
        </row>
        <row r="250">
          <cell r="A250" t="str">
            <v>30 North LaSalle</v>
          </cell>
        </row>
        <row r="251">
          <cell r="A251" t="str">
            <v>30 South Wacker</v>
          </cell>
        </row>
        <row r="252">
          <cell r="A252" t="str">
            <v>300 Hearst Building</v>
          </cell>
        </row>
        <row r="253">
          <cell r="A253" t="str">
            <v>300 Park</v>
          </cell>
        </row>
        <row r="254">
          <cell r="A254" t="str">
            <v>300 Spear Realty Venture Phase II Entity</v>
          </cell>
        </row>
        <row r="255">
          <cell r="A255" t="str">
            <v>320 Hearst Building</v>
          </cell>
        </row>
        <row r="256">
          <cell r="A256" t="str">
            <v>375 Hudson</v>
          </cell>
        </row>
        <row r="257">
          <cell r="A257" t="str">
            <v>TSP - 400 CASTRO</v>
          </cell>
        </row>
        <row r="258">
          <cell r="A258" t="str">
            <v>400 S Hope</v>
          </cell>
        </row>
        <row r="259">
          <cell r="A259" t="str">
            <v>4000 Macarthur Boulevard</v>
          </cell>
        </row>
        <row r="260">
          <cell r="A260" t="str">
            <v xml:space="preserve">407 N. Maple </v>
          </cell>
        </row>
        <row r="261">
          <cell r="A261" t="str">
            <v>520 Madison</v>
          </cell>
        </row>
        <row r="262">
          <cell r="A262" t="str">
            <v>TSP - 520 PIKE TOWER - WA</v>
          </cell>
        </row>
        <row r="263">
          <cell r="A263" t="str">
            <v>TST 525 WEST MONROE LLC</v>
          </cell>
        </row>
        <row r="264">
          <cell r="A264" t="str">
            <v>PATRICK SITE / 555 MISSION</v>
          </cell>
        </row>
        <row r="265">
          <cell r="A265" t="str">
            <v>TSP - 595 MARKET STREET</v>
          </cell>
        </row>
        <row r="266">
          <cell r="A266" t="str">
            <v>666  3rd Avenue -Chrysler East</v>
          </cell>
        </row>
        <row r="267">
          <cell r="A267" t="str">
            <v>666 Fifth Avenue</v>
          </cell>
        </row>
        <row r="268">
          <cell r="A268" t="str">
            <v>740 15TH STREET (ABA)</v>
          </cell>
        </row>
        <row r="269">
          <cell r="A269" t="str">
            <v>80 Field Point</v>
          </cell>
        </row>
        <row r="270">
          <cell r="A270" t="str">
            <v>AARP</v>
          </cell>
        </row>
        <row r="271">
          <cell r="A271" t="str">
            <v>AM Center for Physics</v>
          </cell>
        </row>
        <row r="272">
          <cell r="A272" t="str">
            <v>American Red Cross</v>
          </cell>
        </row>
        <row r="273">
          <cell r="A273" t="str">
            <v>Archstone (EASY LIVING)-Syndication</v>
          </cell>
        </row>
        <row r="274">
          <cell r="A274" t="str">
            <v>AT&amp;T</v>
          </cell>
        </row>
        <row r="275">
          <cell r="A275" t="str">
            <v>Atlantic Building</v>
          </cell>
        </row>
        <row r="276">
          <cell r="A276" t="str">
            <v>Bala One</v>
          </cell>
        </row>
        <row r="277">
          <cell r="A277" t="str">
            <v>Bala Split</v>
          </cell>
        </row>
        <row r="278">
          <cell r="A278" t="str">
            <v>Bala Three</v>
          </cell>
        </row>
        <row r="279">
          <cell r="A279" t="str">
            <v>Bala Two</v>
          </cell>
        </row>
        <row r="280">
          <cell r="A280" t="str">
            <v>TSP - BAYSIDE TOWERS I</v>
          </cell>
        </row>
        <row r="281">
          <cell r="A281" t="str">
            <v>TSP - BAYSIDE TOWERS II</v>
          </cell>
        </row>
        <row r="282">
          <cell r="A282" t="str">
            <v>Bayside III</v>
          </cell>
        </row>
        <row r="283">
          <cell r="A283" t="str">
            <v>Bayside Split</v>
          </cell>
        </row>
        <row r="284">
          <cell r="A284" t="str">
            <v>BEA Site</v>
          </cell>
        </row>
        <row r="285">
          <cell r="A285" t="str">
            <v>Beverly Mercedes</v>
          </cell>
        </row>
        <row r="286">
          <cell r="A286" t="str">
            <v>Bishopsgate</v>
          </cell>
        </row>
        <row r="287">
          <cell r="A287" t="str">
            <v>Bond Building</v>
          </cell>
        </row>
        <row r="288">
          <cell r="A288" t="str">
            <v>Bricklayer / Shakespear</v>
          </cell>
        </row>
        <row r="289">
          <cell r="A289" t="str">
            <v>Canal Center</v>
          </cell>
        </row>
        <row r="290">
          <cell r="A290" t="str">
            <v>Central Park Of Lisle I</v>
          </cell>
        </row>
        <row r="291">
          <cell r="A291" t="str">
            <v>Central Park Of Lisle II</v>
          </cell>
        </row>
        <row r="292">
          <cell r="A292" t="str">
            <v>Central Park Of Lisle III</v>
          </cell>
        </row>
        <row r="293">
          <cell r="A293" t="str">
            <v>Chicago Residential</v>
          </cell>
        </row>
        <row r="294">
          <cell r="A294" t="str">
            <v>Chrysler</v>
          </cell>
        </row>
        <row r="295">
          <cell r="A295" t="str">
            <v>Chrysler Retail</v>
          </cell>
        </row>
        <row r="296">
          <cell r="A296" t="str">
            <v>Chrysler Shared</v>
          </cell>
        </row>
        <row r="297">
          <cell r="A297" t="str">
            <v>City Spire</v>
          </cell>
        </row>
        <row r="298">
          <cell r="A298" t="str">
            <v>Civic Opera House</v>
          </cell>
        </row>
        <row r="299">
          <cell r="A299" t="str">
            <v>Colony Square</v>
          </cell>
        </row>
        <row r="300">
          <cell r="A300" t="str">
            <v>Columbia Building Company</v>
          </cell>
        </row>
        <row r="301">
          <cell r="A301" t="str">
            <v>Commercial National Bank Building</v>
          </cell>
        </row>
        <row r="302">
          <cell r="A302" t="str">
            <v>Commonwealth Tower</v>
          </cell>
        </row>
        <row r="303">
          <cell r="A303" t="str">
            <v>Continental Grand Plaza I</v>
          </cell>
        </row>
        <row r="304">
          <cell r="A304" t="str">
            <v>Continental Grand Plaza II</v>
          </cell>
        </row>
        <row r="305">
          <cell r="A305" t="str">
            <v>Courvoisier Center - Miami</v>
          </cell>
        </row>
        <row r="306">
          <cell r="A306" t="str">
            <v>Credit Suisse</v>
          </cell>
        </row>
        <row r="307">
          <cell r="A307" t="str">
            <v>Devon Energy Dev</v>
          </cell>
        </row>
        <row r="308">
          <cell r="A308" t="str">
            <v>DUBLIN CORPORATE CENTER I</v>
          </cell>
        </row>
        <row r="309">
          <cell r="A309" t="str">
            <v>DUBLIN CORPORATE CENTER II</v>
          </cell>
        </row>
        <row r="310">
          <cell r="A310" t="str">
            <v>DUBLIN CORPORATE CENTER III</v>
          </cell>
        </row>
        <row r="311">
          <cell r="A311" t="str">
            <v>Embassy Hotel at Kings Street</v>
          </cell>
        </row>
        <row r="312">
          <cell r="A312" t="str">
            <v>Floyd D. Akers Building</v>
          </cell>
        </row>
        <row r="313">
          <cell r="A313" t="str">
            <v>Goldman Sachs</v>
          </cell>
        </row>
        <row r="314">
          <cell r="A314" t="str">
            <v>Grand Ave Courtyard</v>
          </cell>
        </row>
        <row r="315">
          <cell r="A315" t="str">
            <v>Greenblum &amp; Bernstein (Carr Portfolio)</v>
          </cell>
        </row>
        <row r="316">
          <cell r="A316" t="str">
            <v>Greenwich America Center</v>
          </cell>
        </row>
        <row r="317">
          <cell r="A317" t="str">
            <v>Hearst</v>
          </cell>
        </row>
        <row r="318">
          <cell r="A318" t="str">
            <v>Imperial Promenade</v>
          </cell>
        </row>
        <row r="319">
          <cell r="A319" t="str">
            <v>International Square</v>
          </cell>
        </row>
        <row r="320">
          <cell r="A320" t="str">
            <v>Interstate North Center</v>
          </cell>
        </row>
        <row r="321">
          <cell r="A321" t="str">
            <v>King Street Retail</v>
          </cell>
        </row>
        <row r="322">
          <cell r="A322" t="str">
            <v>Lakeside @ Louden I</v>
          </cell>
        </row>
        <row r="323">
          <cell r="A323" t="str">
            <v>Lakeside @ Louden II</v>
          </cell>
        </row>
        <row r="324">
          <cell r="A324" t="str">
            <v>Lakeside @ Louden III</v>
          </cell>
        </row>
        <row r="325">
          <cell r="A325" t="str">
            <v>Lehman Data Center</v>
          </cell>
        </row>
        <row r="326">
          <cell r="A326" t="str">
            <v>LIC Citigroup</v>
          </cell>
        </row>
        <row r="327">
          <cell r="A327" t="str">
            <v>Longridge</v>
          </cell>
        </row>
        <row r="328">
          <cell r="A328" t="str">
            <v>Maple Plaza</v>
          </cell>
        </row>
        <row r="329">
          <cell r="A329" t="str">
            <v>Merrill Lunch</v>
          </cell>
        </row>
        <row r="330">
          <cell r="A330" t="str">
            <v>MetroPark</v>
          </cell>
        </row>
        <row r="331">
          <cell r="A331" t="str">
            <v>National Pharmaceutical</v>
          </cell>
        </row>
        <row r="332">
          <cell r="A332" t="str">
            <v>NBC</v>
          </cell>
        </row>
        <row r="333">
          <cell r="A333" t="str">
            <v>NBC - New Jersey</v>
          </cell>
        </row>
        <row r="334">
          <cell r="A334" t="str">
            <v>NCUA</v>
          </cell>
        </row>
        <row r="335">
          <cell r="A335" t="str">
            <v>NEWSEUM</v>
          </cell>
        </row>
        <row r="336">
          <cell r="A336" t="str">
            <v>NOMA</v>
          </cell>
        </row>
        <row r="337">
          <cell r="A337" t="str">
            <v>Olympic Tower - 645 Fifth Ave</v>
          </cell>
        </row>
        <row r="338">
          <cell r="A338" t="str">
            <v>One &amp; Two Midtown Plaza</v>
          </cell>
        </row>
        <row r="339">
          <cell r="A339" t="str">
            <v>One Alliance</v>
          </cell>
        </row>
        <row r="340">
          <cell r="A340" t="str">
            <v>TSP - ONE BUSH PLAZA</v>
          </cell>
        </row>
        <row r="341">
          <cell r="A341" t="str">
            <v>One Federal</v>
          </cell>
        </row>
        <row r="342">
          <cell r="A342" t="str">
            <v>Park Place</v>
          </cell>
        </row>
        <row r="343">
          <cell r="A343" t="str">
            <v>PCVST</v>
          </cell>
        </row>
        <row r="344">
          <cell r="A344" t="str">
            <v>Playa Vista</v>
          </cell>
        </row>
        <row r="345">
          <cell r="A345" t="str">
            <v>Plaza East - VA</v>
          </cell>
        </row>
        <row r="346">
          <cell r="A346" t="str">
            <v>Presidential Plaza</v>
          </cell>
        </row>
        <row r="347">
          <cell r="A347" t="str">
            <v>Queens Plaza - CUNY</v>
          </cell>
        </row>
        <row r="348">
          <cell r="A348" t="str">
            <v>Queens Plaza - MASTER PLAN</v>
          </cell>
        </row>
        <row r="349">
          <cell r="A349" t="str">
            <v>Queens Plaza- OFFICE</v>
          </cell>
        </row>
        <row r="350">
          <cell r="A350" t="str">
            <v>RCPI Cleaning Services, LLC</v>
          </cell>
        </row>
        <row r="351">
          <cell r="A351" t="str">
            <v>Regents University</v>
          </cell>
        </row>
        <row r="352">
          <cell r="A352" t="str">
            <v>Reston Crossing I</v>
          </cell>
        </row>
        <row r="353">
          <cell r="A353" t="str">
            <v>Reston Crossing II</v>
          </cell>
        </row>
        <row r="354">
          <cell r="A354" t="str">
            <v>Rock Spring I</v>
          </cell>
        </row>
        <row r="355">
          <cell r="A355" t="str">
            <v>Rock Spring II</v>
          </cell>
        </row>
        <row r="356">
          <cell r="A356" t="str">
            <v>Rockefeller Center</v>
          </cell>
        </row>
        <row r="357">
          <cell r="A357" t="str">
            <v>SANTA CLARA TOWER I</v>
          </cell>
        </row>
        <row r="358">
          <cell r="A358" t="str">
            <v>SANTA CLARA TOWER II</v>
          </cell>
        </row>
        <row r="359">
          <cell r="A359" t="str">
            <v>Second and Seneca</v>
          </cell>
        </row>
        <row r="360">
          <cell r="A360" t="str">
            <v>Stafford Place I</v>
          </cell>
        </row>
        <row r="361">
          <cell r="A361" t="str">
            <v>Stafford Place II</v>
          </cell>
        </row>
        <row r="362">
          <cell r="A362" t="str">
            <v>Summit I</v>
          </cell>
        </row>
        <row r="363">
          <cell r="A363" t="str">
            <v>Summit II</v>
          </cell>
        </row>
        <row r="364">
          <cell r="A364" t="str">
            <v>Sunnyvale Office Park</v>
          </cell>
        </row>
        <row r="365">
          <cell r="A365" t="str">
            <v>Terrell Place</v>
          </cell>
        </row>
        <row r="366">
          <cell r="A366" t="str">
            <v>THE GAP BUILDING (550 TERRY FRANCOIS)</v>
          </cell>
        </row>
        <row r="367">
          <cell r="A367" t="str">
            <v>Three Alliance</v>
          </cell>
        </row>
        <row r="368">
          <cell r="A368" t="str">
            <v>Transpotomac Plaza</v>
          </cell>
        </row>
        <row r="369">
          <cell r="A369" t="str">
            <v>TST New York Avenue</v>
          </cell>
        </row>
        <row r="370">
          <cell r="A370" t="str">
            <v>Two Alliance</v>
          </cell>
        </row>
        <row r="371">
          <cell r="A371" t="str">
            <v>Tysons International</v>
          </cell>
        </row>
        <row r="372">
          <cell r="A372" t="str">
            <v>USG</v>
          </cell>
        </row>
        <row r="373">
          <cell r="A373" t="str">
            <v>Westbridge</v>
          </cell>
        </row>
        <row r="374">
          <cell r="A374" t="str">
            <v>Woodland Point</v>
          </cell>
        </row>
        <row r="375">
          <cell r="A375" t="str">
            <v>World Bank</v>
          </cell>
        </row>
        <row r="376">
          <cell r="A376" t="str">
            <v>WWPI - Executive Plaza</v>
          </cell>
        </row>
        <row r="377">
          <cell r="A377" t="str">
            <v>WWPI - Plaza West</v>
          </cell>
        </row>
        <row r="378">
          <cell r="A378" t="str">
            <v>WWPI - Two Dulles Tower</v>
          </cell>
        </row>
        <row r="379">
          <cell r="A379" t="str">
            <v>WWPI - Wood Oak Plaza</v>
          </cell>
        </row>
        <row r="380">
          <cell r="A380" t="str">
            <v>WWPI - Woodland Center</v>
          </cell>
        </row>
        <row r="381">
          <cell r="A381" t="str">
            <v>WWPI - Woodland Commons I &amp; II</v>
          </cell>
        </row>
        <row r="382">
          <cell r="A382" t="str">
            <v>WWPI - Woodland Towers I &amp; II</v>
          </cell>
        </row>
        <row r="383">
          <cell r="A383" t="str">
            <v>Yankees</v>
          </cell>
        </row>
      </sheetData>
      <sheetData sheetId="19" refreshError="1">
        <row r="9">
          <cell r="A9" t="str">
            <v>Dues</v>
          </cell>
        </row>
        <row r="13">
          <cell r="C13" t="str">
            <v>$</v>
          </cell>
        </row>
        <row r="14">
          <cell r="C14" t="str">
            <v>£</v>
          </cell>
        </row>
        <row r="15">
          <cell r="C15" t="str">
            <v>€</v>
          </cell>
        </row>
        <row r="16">
          <cell r="C16" t="str">
            <v>INR</v>
          </cell>
        </row>
        <row r="17">
          <cell r="C17" t="str">
            <v>CNY</v>
          </cell>
        </row>
        <row r="18">
          <cell r="C18" t="str">
            <v>R$</v>
          </cell>
        </row>
        <row r="47">
          <cell r="A47" t="str">
            <v>Equipment Rental</v>
          </cell>
        </row>
        <row r="48">
          <cell r="A48" t="str">
            <v>Furniture Rental</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CapTableTemplate"/>
      <sheetName val="CapTableInstructions"/>
      <sheetName val="M2MSummaryTemplate"/>
      <sheetName val="M2MDetailTemplate"/>
      <sheetName val="FundM2MTemplate"/>
      <sheetName val="RollforwardTemplate"/>
      <sheetName val="PrincipalAmortTemplate"/>
      <sheetName val="CurrencyEffectTemplate"/>
      <sheetName val="ReconciliationTemplate"/>
      <sheetName val="SummaryTemplate"/>
      <sheetName val="NoteListingTemplate"/>
      <sheetName val="InterestTemplate"/>
      <sheetName val="IntegrityTemplate"/>
      <sheetName val="ParameterTemplate"/>
      <sheetName val="Formats"/>
    </sheetNames>
    <sheetDataSet>
      <sheetData sheetId="0"/>
      <sheetData sheetId="1"/>
      <sheetData sheetId="2"/>
      <sheetData sheetId="3" refreshError="1">
        <row r="2">
          <cell r="A2" t="str">
            <v>DEBT MARK TO MARKET SUMMARY</v>
          </cell>
        </row>
        <row r="9">
          <cell r="B9" t="str">
            <v>AMB-AMS</v>
          </cell>
        </row>
        <row r="10">
          <cell r="B10" t="str">
            <v>Erie</v>
          </cell>
        </row>
        <row r="11">
          <cell r="B11" t="str">
            <v>Europe Fund</v>
          </cell>
        </row>
        <row r="12">
          <cell r="B12" t="str">
            <v>FUND I</v>
          </cell>
        </row>
        <row r="13">
          <cell r="B13" t="str">
            <v>FUND II</v>
          </cell>
        </row>
        <row r="14">
          <cell r="B14" t="str">
            <v>FUND III</v>
          </cell>
        </row>
        <row r="15">
          <cell r="B15" t="str">
            <v>Japan Fund</v>
          </cell>
        </row>
        <row r="16">
          <cell r="B16" t="str">
            <v>Mexico Fund</v>
          </cell>
        </row>
        <row r="17">
          <cell r="B17" t="str">
            <v>Other JVs</v>
          </cell>
        </row>
        <row r="18">
          <cell r="B18" t="str">
            <v>Partners II</v>
          </cell>
        </row>
        <row r="19">
          <cell r="B19" t="str">
            <v>SGP</v>
          </cell>
        </row>
        <row r="20">
          <cell r="B20" t="str">
            <v>Unconsol Other JVs</v>
          </cell>
        </row>
        <row r="21">
          <cell r="B21" t="str">
            <v>REIT</v>
          </cell>
        </row>
        <row r="23">
          <cell r="B23" t="str">
            <v>Other Debt</v>
          </cell>
        </row>
      </sheetData>
      <sheetData sheetId="4" refreshError="1">
        <row r="2">
          <cell r="A2" t="str">
            <v>DEBT MARK TO MARKET DETAIL</v>
          </cell>
        </row>
        <row r="5">
          <cell r="J5">
            <v>0</v>
          </cell>
          <cell r="K5">
            <v>0</v>
          </cell>
        </row>
        <row r="9">
          <cell r="A9" t="str">
            <v>NotesStartHere</v>
          </cell>
        </row>
      </sheetData>
      <sheetData sheetId="5" refreshError="1">
        <row r="2">
          <cell r="A2" t="str">
            <v>FUND MARK TO MARKET</v>
          </cell>
        </row>
        <row r="9">
          <cell r="A9" t="str">
            <v>NotesStartHere</v>
          </cell>
        </row>
      </sheetData>
      <sheetData sheetId="6" refreshError="1">
        <row r="2">
          <cell r="A2" t="str">
            <v>ROLL FORWARD</v>
          </cell>
        </row>
        <row r="17">
          <cell r="E17" t="str">
            <v>Automatic entries start here</v>
          </cell>
        </row>
        <row r="18">
          <cell r="E18" t="str">
            <v>Start manual entries here</v>
          </cell>
        </row>
        <row r="23">
          <cell r="E23" t="str">
            <v>Start manual entries here</v>
          </cell>
        </row>
        <row r="32">
          <cell r="E32" t="str">
            <v>Automatic entries start here</v>
          </cell>
        </row>
        <row r="33">
          <cell r="E33" t="str">
            <v>Start manual entries here</v>
          </cell>
        </row>
      </sheetData>
      <sheetData sheetId="7" refreshError="1">
        <row r="2">
          <cell r="A2" t="str">
            <v>PRINCIPAL AMORTIZATION DETAIL</v>
          </cell>
        </row>
        <row r="5">
          <cell r="B5">
            <v>0</v>
          </cell>
        </row>
        <row r="9">
          <cell r="A9" t="str">
            <v>NotesStartHere</v>
          </cell>
        </row>
      </sheetData>
      <sheetData sheetId="8" refreshError="1">
        <row r="2">
          <cell r="A2" t="str">
            <v>CURRENCY EFFECT DETAIL</v>
          </cell>
        </row>
        <row r="4">
          <cell r="L4">
            <v>0</v>
          </cell>
        </row>
        <row r="9">
          <cell r="A9" t="str">
            <v>NotesStartHere</v>
          </cell>
        </row>
      </sheetData>
      <sheetData sheetId="9" refreshError="1">
        <row r="2">
          <cell r="A2" t="str">
            <v>RECONCILIATION REPORT</v>
          </cell>
        </row>
        <row r="28">
          <cell r="A28" t="str">
            <v>NotesStartHere</v>
          </cell>
          <cell r="T28">
            <v>0</v>
          </cell>
          <cell r="U28">
            <v>0</v>
          </cell>
          <cell r="V28">
            <v>0</v>
          </cell>
          <cell r="W28">
            <v>0</v>
          </cell>
          <cell r="X28">
            <v>0</v>
          </cell>
          <cell r="Y28">
            <v>0</v>
          </cell>
        </row>
      </sheetData>
      <sheetData sheetId="10"/>
      <sheetData sheetId="11" refreshError="1">
        <row r="1">
          <cell r="A1" t="str">
            <v>AMB PROPERTY CORPORATION</v>
          </cell>
        </row>
        <row r="2">
          <cell r="A2" t="str">
            <v>NOTE LISTING</v>
          </cell>
        </row>
        <row r="8">
          <cell r="A8" t="str">
            <v>NotesStartHere</v>
          </cell>
        </row>
      </sheetData>
      <sheetData sheetId="12" refreshError="1">
        <row r="2">
          <cell r="A2" t="str">
            <v>INTEREST RECONCILIATION</v>
          </cell>
        </row>
      </sheetData>
      <sheetData sheetId="13" refreshError="1">
        <row r="2">
          <cell r="A2" t="str">
            <v>DATA FILE INTEGRITY REPORT</v>
          </cell>
        </row>
        <row r="9">
          <cell r="A9" t="str">
            <v>NotesStartHere</v>
          </cell>
        </row>
      </sheetData>
      <sheetData sheetId="14"/>
      <sheetData sheetId="15" refreshError="1">
        <row r="2">
          <cell r="B2" t="str">
            <v>Note</v>
          </cell>
          <cell r="F2">
            <v>38353</v>
          </cell>
        </row>
        <row r="3">
          <cell r="B3">
            <v>4</v>
          </cell>
          <cell r="F3">
            <v>38353</v>
          </cell>
        </row>
        <row r="4">
          <cell r="B4">
            <v>5</v>
          </cell>
        </row>
        <row r="5">
          <cell r="B5">
            <v>5</v>
          </cell>
        </row>
        <row r="6">
          <cell r="B6">
            <v>5</v>
          </cell>
        </row>
        <row r="7">
          <cell r="B7">
            <v>5</v>
          </cell>
        </row>
        <row r="8">
          <cell r="B8">
            <v>5</v>
          </cell>
        </row>
        <row r="9">
          <cell r="B9">
            <v>5</v>
          </cell>
        </row>
        <row r="10">
          <cell r="B10">
            <v>5</v>
          </cell>
        </row>
        <row r="11">
          <cell r="B11">
            <v>0.126</v>
          </cell>
        </row>
        <row r="12">
          <cell r="B12">
            <v>4.5599999999999996</v>
          </cell>
        </row>
        <row r="13">
          <cell r="B13">
            <v>39083</v>
          </cell>
        </row>
        <row r="14">
          <cell r="B14">
            <v>0.3</v>
          </cell>
        </row>
        <row r="15">
          <cell r="B15">
            <v>2.5</v>
          </cell>
        </row>
      </sheetData>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Trial balances"/>
      <sheetName val="TB download"/>
      <sheetName val="TB 2012"/>
      <sheetName val="Building valuation"/>
      <sheetName val="Fixed Assets "/>
      <sheetName val="BI "/>
      <sheetName val="TI"/>
      <sheetName val="F&amp;F"/>
      <sheetName val="Verteilung"/>
      <sheetName val="Anschaffungsnebenkosten"/>
      <sheetName val="108150"/>
      <sheetName val="sorted by jobcodes"/>
      <sheetName val="Cash A-Layer "/>
      <sheetName val="Accounts Receivable"/>
      <sheetName val="124100"/>
      <sheetName val="Customer Ageing"/>
      <sheetName val="CM overview"/>
      <sheetName val="VAT"/>
      <sheetName val="prepaid expenses"/>
      <sheetName val="Def. Leasing Commission"/>
      <sheetName val="FASB 13"/>
      <sheetName val="Deferred Finance Cost"/>
      <sheetName val="Deferred Finance Cost 2012"/>
      <sheetName val="Accounts Payable"/>
      <sheetName val="VendorHistoryLedgerReport"/>
      <sheetName val="other liabilities"/>
      <sheetName val="TrueUp Summary Report"/>
      <sheetName val="Sundry Accrued Expenses Pay "/>
      <sheetName val="POS Accruals new"/>
      <sheetName val="POS Accruals old"/>
      <sheetName val="Asset Management Fees"/>
      <sheetName val="Accruals TI + CAPEX Q4 2016"/>
      <sheetName val="backup Retail Projekt"/>
      <sheetName val="Retainages Q4.2016"/>
      <sheetName val="due to seller total"/>
      <sheetName val="due to seller 2nd inst"/>
      <sheetName val="due to seller 3rd inst"/>
      <sheetName val="ThirdPartyLoanHelaba"/>
      <sheetName val="ThirdPartyLoan Floored"/>
      <sheetName val="Helaba commitment fee"/>
      <sheetName val="Chatham Deriv. Instruments"/>
      <sheetName val="Valuation"/>
      <sheetName val="Intercompany total"/>
      <sheetName val="Ico loan Interest 4.4m "/>
      <sheetName val="Ico loan Interest 22.3m "/>
      <sheetName val="Ico loan Interest 42.0m "/>
      <sheetName val="Ico loan Interest 1.6m"/>
      <sheetName val="Ico loan Interest 1.5m"/>
      <sheetName val="Partners capital"/>
      <sheetName val="Retained Earnings"/>
      <sheetName val="PL12 month spread 2016 "/>
      <sheetName val="PL12 month spread 2015"/>
      <sheetName val="PL12 month spread 2014"/>
      <sheetName val="PL12 month spread 2013"/>
      <sheetName val="Mapping"/>
    </sheetNames>
    <sheetDataSet>
      <sheetData sheetId="0">
        <row r="1">
          <cell r="B1">
            <v>42735</v>
          </cell>
        </row>
        <row r="6">
          <cell r="B6" t="str">
            <v>Tishman Speyer Junghof GmbH &amp; Co. KG</v>
          </cell>
        </row>
      </sheetData>
      <sheetData sheetId="1" refreshError="1"/>
      <sheetData sheetId="2">
        <row r="1">
          <cell r="A1" t="str">
            <v>Tishman Speyer Junghof GmbH &amp; Co. KG</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ow r="2">
          <cell r="A2" t="str">
            <v>Database: EU_PROP_TEST</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etails"/>
      <sheetName val="Review checklist"/>
      <sheetName val="Controls checklist"/>
      <sheetName val="IFRS TB 31.12.2020"/>
      <sheetName val="GL LUX GAAP"/>
      <sheetName val="LUX GAAP"/>
      <sheetName val="MAPPING"/>
      <sheetName val="Budget"/>
      <sheetName val="Bank loan &amp; SWAP Interests"/>
      <sheetName val="SWAP Valuation"/>
      <sheetName val="Interests Glacis"/>
      <sheetName val="Building Valuation"/>
      <sheetName val="Asset Statement"/>
      <sheetName val="Deferred tax"/>
      <sheetName val=" Caseis rent free"/>
      <sheetName val="Rent Journal (straight lining)"/>
      <sheetName val="Bank Statement"/>
      <sheetName val="IFRS TB"/>
      <sheetName val="SOFP"/>
      <sheetName val="SOCI"/>
      <sheetName val="SOCE"/>
      <sheetName val="SOCF"/>
      <sheetName val="IP under construction"/>
      <sheetName val="Investment Properties (IP) "/>
      <sheetName val="Borrowings"/>
      <sheetName val="Derivative fin. instr."/>
      <sheetName val="Trade and other receivables"/>
      <sheetName val="Cash &amp; Cash equivalents"/>
      <sheetName val="Share capital"/>
      <sheetName val="Provisions"/>
      <sheetName val="Other non-current liabilities"/>
      <sheetName val="Trade and other payables"/>
      <sheetName val="Accrued expenses"/>
      <sheetName val="Revenue"/>
      <sheetName val="Property costs"/>
      <sheetName val="Other expenses"/>
      <sheetName val="Management fees"/>
      <sheetName val="Finance result"/>
      <sheetName val="Income Tax"/>
      <sheetName val="Financial risk"/>
      <sheetName val="Fair Value"/>
      <sheetName val="Contingencies"/>
      <sheetName val="Post BS events"/>
      <sheetName val="NEIF II_Intercompany matrix"/>
      <sheetName val="NEIF III_Intercompany matrix"/>
      <sheetName val="ELF_Intercompany matrix"/>
      <sheetName val="ARCHO_Intercompany matrix"/>
    </sheetNames>
    <sheetDataSet>
      <sheetData sheetId="0"/>
      <sheetData sheetId="1"/>
      <sheetData sheetId="2"/>
      <sheetData sheetId="3"/>
      <sheetData sheetId="4"/>
      <sheetData sheetId="5"/>
      <sheetData sheetId="6"/>
      <sheetData sheetId="7">
        <row r="229">
          <cell r="B229">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16">
          <cell r="D16">
            <v>0</v>
          </cell>
        </row>
        <row r="76">
          <cell r="D76">
            <v>0</v>
          </cell>
        </row>
      </sheetData>
      <sheetData sheetId="23"/>
      <sheetData sheetId="24">
        <row r="20">
          <cell r="E20">
            <v>1948461</v>
          </cell>
        </row>
      </sheetData>
      <sheetData sheetId="25">
        <row r="26">
          <cell r="F26">
            <v>1504489</v>
          </cell>
        </row>
        <row r="27">
          <cell r="F27">
            <v>0</v>
          </cell>
        </row>
        <row r="38">
          <cell r="D38">
            <v>0</v>
          </cell>
        </row>
        <row r="40">
          <cell r="D40">
            <v>0</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E24">
            <v>0</v>
          </cell>
          <cell r="G24">
            <v>0</v>
          </cell>
        </row>
        <row r="26">
          <cell r="E26">
            <v>0</v>
          </cell>
          <cell r="G26">
            <v>0</v>
          </cell>
        </row>
      </sheetData>
      <sheetData sheetId="41"/>
      <sheetData sheetId="42"/>
      <sheetData sheetId="43"/>
      <sheetData sheetId="44"/>
      <sheetData sheetId="45"/>
      <sheetData sheetId="46"/>
      <sheetData sheetId="47"/>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etails"/>
      <sheetName val="Review checklist"/>
      <sheetName val="Controls checklist"/>
      <sheetName val="IFRS TB"/>
      <sheetName val="IFRS adjustments"/>
      <sheetName val="SOFP"/>
      <sheetName val="SOCI"/>
      <sheetName val="SOCE"/>
      <sheetName val="SOCF"/>
      <sheetName val="IP under construction"/>
      <sheetName val="Cash"/>
      <sheetName val="ELF VILLA TB 31MAR22"/>
      <sheetName val="GLVILLA31Mar22"/>
      <sheetName val="IRR Villa"/>
      <sheetName val="Deferred tax"/>
      <sheetName val="Acquisition&amp;financ costs"/>
      <sheetName val="Investment Properties (IP) "/>
      <sheetName val="Borrowings"/>
      <sheetName val="Derivative fin. instr."/>
      <sheetName val="Trade and other receivables"/>
      <sheetName val="Cash &amp; Cash equivalents"/>
      <sheetName val="Share capital"/>
      <sheetName val="Provisions"/>
      <sheetName val="Other non-current liabilities"/>
      <sheetName val="Trade and other payables"/>
      <sheetName val="Accrued expenses"/>
      <sheetName val="Revenue"/>
      <sheetName val="Property costs"/>
      <sheetName val="Other expenses"/>
      <sheetName val="Management fees"/>
      <sheetName val="Finance result"/>
      <sheetName val="Income Tax"/>
      <sheetName val="Financial risk"/>
      <sheetName val="Fair Value"/>
      <sheetName val="Contingencies"/>
      <sheetName val="Post BS events"/>
      <sheetName val="NEIF II_Intercompany matrix"/>
      <sheetName val="NEIF III_Intercompany matrix"/>
      <sheetName val="EIPF_Intercompany matrix"/>
      <sheetName val="ELF_Intercompany matrix"/>
      <sheetName val="HPF_Intercompany matrix"/>
      <sheetName val="ARCHO_Intercompany matrix"/>
      <sheetName val="Additional TAB 1"/>
      <sheetName val="Additional TAB 2"/>
    </sheetNames>
    <sheetDataSet>
      <sheetData sheetId="0" refreshError="1"/>
      <sheetData sheetId="1">
        <row r="1">
          <cell r="B1" t="str">
            <v>ELF VILLA Srl</v>
          </cell>
        </row>
      </sheetData>
      <sheetData sheetId="2" refreshError="1"/>
      <sheetData sheetId="3" refreshError="1"/>
      <sheetData sheetId="4" refreshError="1"/>
      <sheetData sheetId="5" refreshError="1"/>
      <sheetData sheetId="6" refreshError="1"/>
      <sheetData sheetId="7" refreshError="1"/>
      <sheetData sheetId="8" refreshError="1"/>
      <sheetData sheetId="9">
        <row r="16">
          <cell r="D16">
            <v>0</v>
          </cell>
        </row>
        <row r="76">
          <cell r="D76">
            <v>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26">
          <cell r="F26">
            <v>139028</v>
          </cell>
        </row>
        <row r="27">
          <cell r="F27">
            <v>0</v>
          </cell>
        </row>
        <row r="38">
          <cell r="D38">
            <v>-38537.198592483997</v>
          </cell>
        </row>
        <row r="39">
          <cell r="D39">
            <v>-39337.202006818727</v>
          </cell>
        </row>
        <row r="40">
          <cell r="D40">
            <v>11904730.400599303</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ow r="24">
          <cell r="E24">
            <v>11904730.400599303</v>
          </cell>
          <cell r="G24">
            <v>0</v>
          </cell>
        </row>
        <row r="26">
          <cell r="E26">
            <v>0</v>
          </cell>
          <cell r="G26">
            <v>0</v>
          </cell>
        </row>
      </sheetData>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etails"/>
      <sheetName val="Review checklist"/>
      <sheetName val="Controls checklist"/>
      <sheetName val="Cash"/>
      <sheetName val="IFRS TB"/>
      <sheetName val="SOFP"/>
      <sheetName val="SOCI"/>
      <sheetName val="SOCE"/>
      <sheetName val="SOCF"/>
      <sheetName val="IP under construction"/>
      <sheetName val="Investment Properties (IP) "/>
      <sheetName val="Borrowings"/>
      <sheetName val="Derivative fin. instr."/>
      <sheetName val="Trade and other receivables"/>
      <sheetName val="GL ELF ANA II 30JUN21"/>
      <sheetName val="TB ASTRA SRL 30JUN21"/>
      <sheetName val="GL ELF ANAGNI 1JUN21"/>
      <sheetName val="Deferred tax"/>
      <sheetName val="IRR Anagni"/>
      <sheetName val="Additional TAB 1"/>
      <sheetName val="Additional TAB 2"/>
      <sheetName val="Cash &amp; Cash equivalents"/>
      <sheetName val="Share capital"/>
      <sheetName val="Provisions"/>
      <sheetName val="Other non-current liabilities"/>
      <sheetName val="Trade and other payables"/>
      <sheetName val="Accrued expenses"/>
      <sheetName val="Revenue"/>
      <sheetName val="Property costs"/>
      <sheetName val="Other expenses"/>
      <sheetName val="Management fees"/>
      <sheetName val="Finance result"/>
      <sheetName val="Income Tax"/>
      <sheetName val="Financial risk"/>
      <sheetName val="Fair Value"/>
      <sheetName val="Contingencies"/>
      <sheetName val="Post BS events"/>
      <sheetName val="NEIF II_Intercompany matrix"/>
      <sheetName val="NEIF III_Intercompany matrix"/>
      <sheetName val="ELF_Intercompany matrix"/>
      <sheetName val="ARCHO_Intercompany matrix"/>
    </sheetNames>
    <sheetDataSet>
      <sheetData sheetId="0"/>
      <sheetData sheetId="1"/>
      <sheetData sheetId="2"/>
      <sheetData sheetId="3"/>
      <sheetData sheetId="4"/>
      <sheetData sheetId="5"/>
      <sheetData sheetId="6"/>
      <sheetData sheetId="7"/>
      <sheetData sheetId="8"/>
      <sheetData sheetId="9">
        <row r="16">
          <cell r="D16">
            <v>0</v>
          </cell>
        </row>
        <row r="76">
          <cell r="D76">
            <v>0</v>
          </cell>
        </row>
      </sheetData>
      <sheetData sheetId="10"/>
      <sheetData sheetId="11"/>
      <sheetData sheetId="12">
        <row r="26">
          <cell r="F26">
            <v>245870</v>
          </cell>
        </row>
        <row r="27">
          <cell r="F27">
            <v>0</v>
          </cell>
        </row>
        <row r="38">
          <cell r="D38">
            <v>0</v>
          </cell>
        </row>
        <row r="40">
          <cell r="D40">
            <v>0</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24">
          <cell r="E24">
            <v>0</v>
          </cell>
          <cell r="G24">
            <v>0</v>
          </cell>
        </row>
        <row r="26">
          <cell r="E26">
            <v>0</v>
          </cell>
          <cell r="G26">
            <v>0</v>
          </cell>
        </row>
      </sheetData>
      <sheetData sheetId="35"/>
      <sheetData sheetId="36"/>
      <sheetData sheetId="37"/>
      <sheetData sheetId="38"/>
      <sheetData sheetId="39"/>
      <sheetData sheetId="40"/>
      <sheetData sheetId="4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etails"/>
      <sheetName val="Review checklist"/>
      <sheetName val="Controls checklist"/>
      <sheetName val="IFRS TB"/>
      <sheetName val="IFRS adjustments"/>
      <sheetName val="SOFP"/>
      <sheetName val="SOCI"/>
      <sheetName val="SOCE"/>
      <sheetName val="SOCF"/>
      <sheetName val="Cash"/>
      <sheetName val="ELF VILLA TB 31DEC21"/>
      <sheetName val="GL Villa 31Dec21"/>
      <sheetName val="IRR Villa"/>
      <sheetName val="Deferred tax"/>
      <sheetName val="Acquisition&amp;financ costs"/>
      <sheetName val="IP under construction"/>
      <sheetName val="Investment Properties (IP) "/>
      <sheetName val="Borrowings"/>
      <sheetName val="Derivative fin. instr."/>
      <sheetName val="Trade and other receivables"/>
      <sheetName val="Cash &amp; Cash equivalents"/>
      <sheetName val="Share capital"/>
      <sheetName val="Provisions"/>
      <sheetName val="Other non-current liabilities"/>
      <sheetName val="Trade and other payables"/>
      <sheetName val="Accrued expenses"/>
      <sheetName val="Revenue"/>
      <sheetName val="Property costs"/>
      <sheetName val="Other expenses"/>
      <sheetName val="Management fees"/>
      <sheetName val="Finance result"/>
      <sheetName val="Income Tax"/>
      <sheetName val="Financial risk"/>
      <sheetName val="Fair Value"/>
      <sheetName val="Contingencies"/>
      <sheetName val="Post BS events"/>
      <sheetName val="NEIF II_Intercompany matrix"/>
      <sheetName val="NEIF III_Intercompany matrix"/>
      <sheetName val="EIPF_Intercompany matrix"/>
      <sheetName val="ELF_Intercompany matrix"/>
      <sheetName val="HPF_Intercompany matrix"/>
      <sheetName val="ARCHO_Intercompany matrix"/>
      <sheetName val="Additional TAB 1"/>
      <sheetName val="Additional TAB 2"/>
    </sheetNames>
    <sheetDataSet>
      <sheetData sheetId="0" refreshError="1"/>
      <sheetData sheetId="1" refreshError="1"/>
      <sheetData sheetId="2" refreshError="1"/>
      <sheetData sheetId="3" refreshError="1"/>
      <sheetData sheetId="4"/>
      <sheetData sheetId="5" refreshError="1"/>
      <sheetData sheetId="6">
        <row r="14">
          <cell r="E14">
            <v>29200000</v>
          </cell>
        </row>
      </sheetData>
      <sheetData sheetId="7" refreshError="1"/>
      <sheetData sheetId="8" refreshError="1"/>
      <sheetData sheetId="9" refreshError="1"/>
      <sheetData sheetId="10" refreshError="1"/>
      <sheetData sheetId="11"/>
      <sheetData sheetId="12"/>
      <sheetData sheetId="13" refreshError="1"/>
      <sheetData sheetId="14" refreshError="1"/>
      <sheetData sheetId="15"/>
      <sheetData sheetId="16" refreshError="1"/>
      <sheetData sheetId="17" refreshError="1"/>
      <sheetData sheetId="18">
        <row r="39">
          <cell r="D39">
            <v>-39175.634464628994</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ow r="47">
          <cell r="D47">
            <v>0</v>
          </cell>
        </row>
        <row r="48">
          <cell r="D48">
            <v>0</v>
          </cell>
        </row>
        <row r="53">
          <cell r="D53">
            <v>0</v>
          </cell>
        </row>
        <row r="54">
          <cell r="D54">
            <v>0</v>
          </cell>
        </row>
        <row r="77">
          <cell r="D77">
            <v>29691629.989999998</v>
          </cell>
        </row>
      </sheetData>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gr/LE MURA"/>
      <sheetName val="consuntivo"/>
      <sheetName val="confronto"/>
      <sheetName val="prevtab"/>
      <sheetName val="Rip.spese1 (2)"/>
      <sheetName val="cong 08"/>
      <sheetName val="spese loc."/>
      <sheetName val="mm/LE MURA (2)"/>
    </sheetNames>
    <sheetDataSet>
      <sheetData sheetId="0"/>
      <sheetData sheetId="1"/>
      <sheetData sheetId="2"/>
      <sheetData sheetId="3"/>
      <sheetData sheetId="4"/>
      <sheetData sheetId="5"/>
      <sheetData sheetId="6"/>
      <sheetData sheetId="7"/>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Overview"/>
      <sheetName val="Graphs"/>
      <sheetName val="Report"/>
      <sheetName val="JLL"/>
      <sheetName val="CBRE - UK"/>
      <sheetName val="DTZ - Sweden"/>
      <sheetName val="DTZ - France"/>
      <sheetName val="DTZ - Italy"/>
      <sheetName val="Schedule (2)"/>
      <sheetName val="Data"/>
      <sheetName val="Dec 2008"/>
      <sheetName val="June 2009"/>
      <sheetName val="Sept 2009"/>
      <sheetName val="Dec 09"/>
      <sheetName val="Calculations"/>
      <sheetName val="Cashflow"/>
      <sheetName val="IPO Schedule"/>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ow r="21">
          <cell r="C21" t="str">
            <v>LIE00101</v>
          </cell>
        </row>
      </sheetData>
      <sheetData sheetId="11"/>
      <sheetData sheetId="12"/>
      <sheetData sheetId="13"/>
      <sheetData sheetId="14"/>
      <sheetData sheetId="15">
        <row r="2">
          <cell r="I2">
            <v>40178</v>
          </cell>
        </row>
      </sheetData>
      <sheetData sheetId="16"/>
      <sheetData sheetId="17"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01 Rollforward"/>
      <sheetName val="6-01 Rollforward"/>
      <sheetName val="3-01 Rollforward"/>
      <sheetName val="Pier One"/>
      <sheetName val="Elk Grove"/>
      <sheetName val="Pico Rivera"/>
      <sheetName val="Pico Rivera &amp; Monte Vista"/>
      <sheetName val="Cap Table"/>
      <sheetName val="Maturity"/>
      <sheetName val="Detail"/>
      <sheetName val="Monthly"/>
      <sheetName val="Quarterly"/>
      <sheetName val="Yearly"/>
      <sheetName val="Summary"/>
      <sheetName val="Q301 Int Exp Rec"/>
      <sheetName val="Q301"/>
      <sheetName val="Q201"/>
      <sheetName val="Q101"/>
      <sheetName val="Q400"/>
      <sheetName val="Q300"/>
      <sheetName val="Q200"/>
      <sheetName val="Q100"/>
      <sheetName val="Q499"/>
      <sheetName val="Old Summary"/>
      <sheetName val="Old Cap Table"/>
      <sheetName val="Property"/>
    </sheetNames>
    <sheetDataSet>
      <sheetData sheetId="0"/>
      <sheetData sheetId="1"/>
      <sheetData sheetId="2"/>
      <sheetData sheetId="3"/>
      <sheetData sheetId="4"/>
      <sheetData sheetId="5"/>
      <sheetData sheetId="6"/>
      <sheetData sheetId="7"/>
      <sheetData sheetId="8"/>
      <sheetData sheetId="9"/>
      <sheetData sheetId="10" refreshError="1">
        <row r="1">
          <cell r="A1" t="str">
            <v>AMB Property Corp.</v>
          </cell>
        </row>
        <row r="2">
          <cell r="A2" t="str">
            <v>Monthly Amortization Schedule</v>
          </cell>
        </row>
        <row r="5">
          <cell r="E5">
            <v>36068</v>
          </cell>
          <cell r="F5">
            <v>36099</v>
          </cell>
          <cell r="G5">
            <v>36129</v>
          </cell>
          <cell r="H5">
            <v>36160</v>
          </cell>
          <cell r="I5">
            <v>36191</v>
          </cell>
          <cell r="J5">
            <v>36219</v>
          </cell>
          <cell r="K5">
            <v>36250</v>
          </cell>
          <cell r="L5">
            <v>36280</v>
          </cell>
          <cell r="M5">
            <v>36311</v>
          </cell>
          <cell r="N5">
            <v>36341</v>
          </cell>
          <cell r="O5">
            <v>36372</v>
          </cell>
          <cell r="P5">
            <v>36403</v>
          </cell>
          <cell r="Q5">
            <v>36433</v>
          </cell>
          <cell r="R5">
            <v>36464</v>
          </cell>
          <cell r="S5">
            <v>36494</v>
          </cell>
          <cell r="T5">
            <v>36525</v>
          </cell>
          <cell r="U5">
            <v>36556</v>
          </cell>
          <cell r="V5">
            <v>36585</v>
          </cell>
          <cell r="W5">
            <v>36616</v>
          </cell>
          <cell r="X5">
            <v>36646</v>
          </cell>
          <cell r="Y5">
            <v>36677</v>
          </cell>
          <cell r="Z5">
            <v>36707</v>
          </cell>
          <cell r="AA5">
            <v>36738</v>
          </cell>
          <cell r="AB5">
            <v>36769</v>
          </cell>
          <cell r="AC5">
            <v>36799</v>
          </cell>
          <cell r="AD5">
            <v>36830</v>
          </cell>
          <cell r="AE5">
            <v>36860</v>
          </cell>
          <cell r="AF5">
            <v>36891</v>
          </cell>
          <cell r="AG5">
            <v>36922</v>
          </cell>
          <cell r="AH5">
            <v>36950</v>
          </cell>
          <cell r="AI5">
            <v>36981</v>
          </cell>
          <cell r="AJ5">
            <v>37011</v>
          </cell>
          <cell r="AK5">
            <v>37042</v>
          </cell>
          <cell r="AL5">
            <v>37072</v>
          </cell>
          <cell r="AM5">
            <v>37103</v>
          </cell>
          <cell r="AN5">
            <v>37134</v>
          </cell>
          <cell r="AO5">
            <v>37164</v>
          </cell>
          <cell r="AP5">
            <v>37195</v>
          </cell>
          <cell r="AQ5">
            <v>37225</v>
          </cell>
          <cell r="AR5">
            <v>37256</v>
          </cell>
          <cell r="AS5">
            <v>37287</v>
          </cell>
          <cell r="AT5">
            <v>37315</v>
          </cell>
          <cell r="AU5">
            <v>37346</v>
          </cell>
          <cell r="AV5">
            <v>37376</v>
          </cell>
          <cell r="AW5">
            <v>37407</v>
          </cell>
          <cell r="AX5">
            <v>37437</v>
          </cell>
          <cell r="AY5">
            <v>37468</v>
          </cell>
          <cell r="AZ5">
            <v>37499</v>
          </cell>
          <cell r="BA5">
            <v>37529</v>
          </cell>
          <cell r="BB5">
            <v>37560</v>
          </cell>
          <cell r="BC5">
            <v>37590</v>
          </cell>
          <cell r="BD5">
            <v>37621</v>
          </cell>
          <cell r="BE5">
            <v>37652</v>
          </cell>
          <cell r="BF5">
            <v>37680</v>
          </cell>
          <cell r="BG5">
            <v>37711</v>
          </cell>
          <cell r="BH5">
            <v>37741</v>
          </cell>
          <cell r="BI5">
            <v>37772</v>
          </cell>
          <cell r="BJ5">
            <v>37802</v>
          </cell>
          <cell r="BK5">
            <v>37833</v>
          </cell>
          <cell r="BL5">
            <v>37864</v>
          </cell>
          <cell r="BM5">
            <v>37894</v>
          </cell>
          <cell r="BN5">
            <v>37925</v>
          </cell>
          <cell r="BO5">
            <v>37955</v>
          </cell>
          <cell r="BP5">
            <v>37986</v>
          </cell>
          <cell r="BQ5">
            <v>38017</v>
          </cell>
          <cell r="BR5">
            <v>38046</v>
          </cell>
          <cell r="BS5">
            <v>38077</v>
          </cell>
          <cell r="BT5">
            <v>38107</v>
          </cell>
          <cell r="BU5">
            <v>38138</v>
          </cell>
          <cell r="BV5">
            <v>38168</v>
          </cell>
          <cell r="BW5">
            <v>38199</v>
          </cell>
          <cell r="BX5">
            <v>38230</v>
          </cell>
          <cell r="BY5">
            <v>38260</v>
          </cell>
          <cell r="BZ5">
            <v>38291</v>
          </cell>
          <cell r="CA5">
            <v>38321</v>
          </cell>
          <cell r="CB5">
            <v>38352</v>
          </cell>
          <cell r="CC5">
            <v>38383</v>
          </cell>
          <cell r="CD5">
            <v>38411</v>
          </cell>
          <cell r="CE5">
            <v>38442</v>
          </cell>
          <cell r="CF5">
            <v>38472</v>
          </cell>
          <cell r="CG5">
            <v>38503</v>
          </cell>
          <cell r="CH5">
            <v>38533</v>
          </cell>
          <cell r="CI5">
            <v>38564</v>
          </cell>
          <cell r="CJ5">
            <v>38595</v>
          </cell>
          <cell r="CK5">
            <v>38625</v>
          </cell>
          <cell r="CL5">
            <v>38656</v>
          </cell>
          <cell r="CM5">
            <v>38686</v>
          </cell>
          <cell r="CN5">
            <v>38717</v>
          </cell>
          <cell r="CO5">
            <v>38748</v>
          </cell>
          <cell r="CP5">
            <v>38776</v>
          </cell>
          <cell r="CQ5">
            <v>38807</v>
          </cell>
          <cell r="CR5">
            <v>38837</v>
          </cell>
          <cell r="CS5">
            <v>38868</v>
          </cell>
          <cell r="CT5">
            <v>38898</v>
          </cell>
          <cell r="CU5">
            <v>38929</v>
          </cell>
          <cell r="CV5">
            <v>38960</v>
          </cell>
          <cell r="CW5">
            <v>38990</v>
          </cell>
          <cell r="CX5">
            <v>39021</v>
          </cell>
          <cell r="CY5">
            <v>39051</v>
          </cell>
          <cell r="CZ5">
            <v>39082</v>
          </cell>
          <cell r="DA5">
            <v>39113</v>
          </cell>
          <cell r="DB5">
            <v>39141</v>
          </cell>
          <cell r="DC5">
            <v>39172</v>
          </cell>
          <cell r="DD5">
            <v>39202</v>
          </cell>
          <cell r="DE5">
            <v>39233</v>
          </cell>
          <cell r="DF5">
            <v>39263</v>
          </cell>
          <cell r="DG5">
            <v>39294</v>
          </cell>
          <cell r="DH5">
            <v>39325</v>
          </cell>
          <cell r="DI5">
            <v>39355</v>
          </cell>
          <cell r="DJ5">
            <v>39386</v>
          </cell>
          <cell r="DK5">
            <v>39416</v>
          </cell>
          <cell r="DL5">
            <v>39447</v>
          </cell>
          <cell r="DM5">
            <v>39478</v>
          </cell>
          <cell r="DN5">
            <v>39507</v>
          </cell>
          <cell r="DO5">
            <v>39538</v>
          </cell>
          <cell r="DP5">
            <v>39568</v>
          </cell>
          <cell r="DQ5">
            <v>39599</v>
          </cell>
          <cell r="DR5">
            <v>39629</v>
          </cell>
          <cell r="DS5">
            <v>39660</v>
          </cell>
          <cell r="DT5">
            <v>39691</v>
          </cell>
          <cell r="DU5">
            <v>39721</v>
          </cell>
          <cell r="DV5">
            <v>39752</v>
          </cell>
          <cell r="DW5">
            <v>39782</v>
          </cell>
          <cell r="DX5">
            <v>39813</v>
          </cell>
          <cell r="DY5">
            <v>39844</v>
          </cell>
          <cell r="DZ5">
            <v>39872</v>
          </cell>
          <cell r="EA5">
            <v>39903</v>
          </cell>
          <cell r="EB5">
            <v>39933</v>
          </cell>
          <cell r="EC5">
            <v>39964</v>
          </cell>
          <cell r="ED5">
            <v>39994</v>
          </cell>
          <cell r="EE5">
            <v>40025</v>
          </cell>
          <cell r="EF5">
            <v>40056</v>
          </cell>
          <cell r="EG5">
            <v>40086</v>
          </cell>
          <cell r="EH5">
            <v>40117</v>
          </cell>
          <cell r="EI5">
            <v>40147</v>
          </cell>
          <cell r="EJ5">
            <v>40178</v>
          </cell>
          <cell r="EK5">
            <v>40209</v>
          </cell>
          <cell r="EL5">
            <v>40237</v>
          </cell>
          <cell r="EM5">
            <v>40268</v>
          </cell>
          <cell r="EN5">
            <v>40298</v>
          </cell>
          <cell r="EO5">
            <v>40329</v>
          </cell>
          <cell r="EP5">
            <v>40359</v>
          </cell>
          <cell r="EQ5">
            <v>40390</v>
          </cell>
          <cell r="ER5">
            <v>40421</v>
          </cell>
          <cell r="ES5">
            <v>40451</v>
          </cell>
          <cell r="ET5">
            <v>40482</v>
          </cell>
          <cell r="EU5">
            <v>40512</v>
          </cell>
          <cell r="EV5">
            <v>40543</v>
          </cell>
          <cell r="EW5">
            <v>40574</v>
          </cell>
          <cell r="EX5">
            <v>40602</v>
          </cell>
          <cell r="EY5">
            <v>40633</v>
          </cell>
          <cell r="EZ5">
            <v>40663</v>
          </cell>
          <cell r="FA5">
            <v>40694</v>
          </cell>
          <cell r="FB5">
            <v>40724</v>
          </cell>
          <cell r="FC5">
            <v>40755</v>
          </cell>
          <cell r="FD5">
            <v>40786</v>
          </cell>
          <cell r="FE5">
            <v>40816</v>
          </cell>
          <cell r="FF5">
            <v>40847</v>
          </cell>
          <cell r="FG5">
            <v>40877</v>
          </cell>
          <cell r="FH5">
            <v>40908</v>
          </cell>
          <cell r="FI5">
            <v>40939</v>
          </cell>
          <cell r="FJ5">
            <v>40967</v>
          </cell>
          <cell r="FK5">
            <v>40999</v>
          </cell>
          <cell r="FL5">
            <v>41029</v>
          </cell>
          <cell r="FM5">
            <v>41060</v>
          </cell>
          <cell r="FN5">
            <v>41090</v>
          </cell>
          <cell r="FO5">
            <v>41121</v>
          </cell>
          <cell r="FP5">
            <v>41152</v>
          </cell>
          <cell r="FQ5">
            <v>41182</v>
          </cell>
          <cell r="FR5">
            <v>41213</v>
          </cell>
          <cell r="FS5">
            <v>41243</v>
          </cell>
          <cell r="FT5">
            <v>41274</v>
          </cell>
          <cell r="FU5">
            <v>41305</v>
          </cell>
          <cell r="FV5">
            <v>41333</v>
          </cell>
          <cell r="FW5">
            <v>41364</v>
          </cell>
          <cell r="FX5">
            <v>41394</v>
          </cell>
          <cell r="FY5">
            <v>41425</v>
          </cell>
          <cell r="FZ5">
            <v>41455</v>
          </cell>
          <cell r="GA5">
            <v>41486</v>
          </cell>
          <cell r="GB5">
            <v>41517</v>
          </cell>
          <cell r="GC5">
            <v>41547</v>
          </cell>
          <cell r="GD5">
            <v>41578</v>
          </cell>
          <cell r="GE5">
            <v>41608</v>
          </cell>
          <cell r="GF5">
            <v>41639</v>
          </cell>
          <cell r="GG5">
            <v>41670</v>
          </cell>
          <cell r="GH5">
            <v>41698</v>
          </cell>
          <cell r="GI5">
            <v>41729</v>
          </cell>
          <cell r="GJ5">
            <v>41759</v>
          </cell>
          <cell r="GK5">
            <v>41790</v>
          </cell>
          <cell r="GL5">
            <v>41820</v>
          </cell>
          <cell r="GM5">
            <v>41851</v>
          </cell>
          <cell r="GN5">
            <v>41882</v>
          </cell>
          <cell r="GO5">
            <v>41912</v>
          </cell>
          <cell r="GP5">
            <v>41943</v>
          </cell>
          <cell r="GQ5">
            <v>41973</v>
          </cell>
          <cell r="GR5">
            <v>42004</v>
          </cell>
          <cell r="GS5">
            <v>42035</v>
          </cell>
          <cell r="GT5">
            <v>42063</v>
          </cell>
          <cell r="GU5">
            <v>42094</v>
          </cell>
          <cell r="GV5">
            <v>42124</v>
          </cell>
          <cell r="GW5">
            <v>42155</v>
          </cell>
          <cell r="GX5">
            <v>42185</v>
          </cell>
          <cell r="GY5">
            <v>42216</v>
          </cell>
          <cell r="GZ5">
            <v>42247</v>
          </cell>
          <cell r="HA5">
            <v>42277</v>
          </cell>
          <cell r="HB5">
            <v>42308</v>
          </cell>
          <cell r="HC5">
            <v>42338</v>
          </cell>
          <cell r="HD5">
            <v>42369</v>
          </cell>
          <cell r="HE5">
            <v>42400</v>
          </cell>
          <cell r="HF5">
            <v>42428</v>
          </cell>
          <cell r="HG5">
            <v>42460</v>
          </cell>
          <cell r="HH5">
            <v>42490</v>
          </cell>
          <cell r="HI5">
            <v>42521</v>
          </cell>
          <cell r="HJ5">
            <v>42551</v>
          </cell>
          <cell r="HK5">
            <v>42582</v>
          </cell>
          <cell r="HL5">
            <v>42613</v>
          </cell>
          <cell r="HM5">
            <v>42643</v>
          </cell>
          <cell r="HN5">
            <v>42674</v>
          </cell>
          <cell r="HO5">
            <v>42704</v>
          </cell>
          <cell r="HP5">
            <v>42735</v>
          </cell>
          <cell r="HQ5">
            <v>42766</v>
          </cell>
          <cell r="HR5">
            <v>42794</v>
          </cell>
          <cell r="HS5">
            <v>42825</v>
          </cell>
          <cell r="HT5">
            <v>42855</v>
          </cell>
          <cell r="HU5">
            <v>42886</v>
          </cell>
          <cell r="HV5">
            <v>42916</v>
          </cell>
          <cell r="HW5">
            <v>42947</v>
          </cell>
          <cell r="HX5">
            <v>42978</v>
          </cell>
          <cell r="HY5">
            <v>43008</v>
          </cell>
          <cell r="HZ5">
            <v>43039</v>
          </cell>
          <cell r="IA5">
            <v>43069</v>
          </cell>
          <cell r="IB5">
            <v>43100</v>
          </cell>
          <cell r="IC5">
            <v>43131</v>
          </cell>
          <cell r="ID5">
            <v>43159</v>
          </cell>
          <cell r="IE5">
            <v>43190</v>
          </cell>
          <cell r="IF5">
            <v>43220</v>
          </cell>
          <cell r="IG5">
            <v>43251</v>
          </cell>
          <cell r="IH5">
            <v>43281</v>
          </cell>
          <cell r="II5">
            <v>43312</v>
          </cell>
          <cell r="IJ5">
            <v>43343</v>
          </cell>
          <cell r="IK5">
            <v>43373</v>
          </cell>
          <cell r="IL5">
            <v>43404</v>
          </cell>
          <cell r="IM5">
            <v>43434</v>
          </cell>
          <cell r="IN5">
            <v>43465</v>
          </cell>
          <cell r="IO5">
            <v>43496</v>
          </cell>
          <cell r="IP5">
            <v>43524</v>
          </cell>
          <cell r="IQ5">
            <v>43555</v>
          </cell>
          <cell r="IR5">
            <v>43585</v>
          </cell>
          <cell r="IS5">
            <v>43616</v>
          </cell>
          <cell r="IT5">
            <v>43646</v>
          </cell>
          <cell r="IU5">
            <v>43677</v>
          </cell>
          <cell r="IV5">
            <v>43708</v>
          </cell>
        </row>
        <row r="7">
          <cell r="A7" t="str">
            <v>Ardenwood</v>
          </cell>
          <cell r="C7" t="str">
            <v>Beginning Balance</v>
          </cell>
        </row>
        <row r="8">
          <cell r="C8" t="str">
            <v>Interest Expense</v>
          </cell>
        </row>
        <row r="9">
          <cell r="C9" t="str">
            <v>Principal Amortization</v>
          </cell>
        </row>
        <row r="10">
          <cell r="C10" t="str">
            <v>Ending Balance</v>
          </cell>
        </row>
        <row r="12">
          <cell r="A12" t="str">
            <v>Harvest Business Park - PAID</v>
          </cell>
          <cell r="C12" t="str">
            <v>Beginning Balance</v>
          </cell>
        </row>
        <row r="13">
          <cell r="C13" t="str">
            <v>Interest Expense</v>
          </cell>
        </row>
        <row r="14">
          <cell r="C14" t="str">
            <v>Principal Amortization</v>
          </cell>
        </row>
        <row r="15">
          <cell r="C15" t="str">
            <v>Ending Balance</v>
          </cell>
        </row>
        <row r="17">
          <cell r="A17" t="str">
            <v>Mendota Heights</v>
          </cell>
          <cell r="C17" t="str">
            <v>Beginning Balance</v>
          </cell>
        </row>
        <row r="18">
          <cell r="C18" t="str">
            <v>Interest Expense</v>
          </cell>
        </row>
        <row r="19">
          <cell r="C19" t="str">
            <v>Principal Amortization</v>
          </cell>
        </row>
        <row r="20">
          <cell r="C20" t="str">
            <v>Ending Balance</v>
          </cell>
        </row>
        <row r="22">
          <cell r="A22" t="str">
            <v>Activity Distribution Center</v>
          </cell>
          <cell r="C22" t="str">
            <v>Beginning Balance</v>
          </cell>
        </row>
        <row r="23">
          <cell r="C23" t="str">
            <v>Interest Expense</v>
          </cell>
        </row>
        <row r="24">
          <cell r="C24" t="str">
            <v>Principal Amortization</v>
          </cell>
        </row>
        <row r="25">
          <cell r="C25" t="str">
            <v>Ending Balance</v>
          </cell>
        </row>
        <row r="27">
          <cell r="A27" t="str">
            <v>Amwiler-Gwinnett Industrial Portfolio (Brookhollow)</v>
          </cell>
          <cell r="C27" t="str">
            <v>Beginning Balance</v>
          </cell>
        </row>
        <row r="28">
          <cell r="C28" t="str">
            <v>Interest Expense</v>
          </cell>
        </row>
        <row r="29">
          <cell r="C29" t="str">
            <v>Principal Amortization</v>
          </cell>
        </row>
        <row r="30">
          <cell r="C30" t="str">
            <v>Ending Balance</v>
          </cell>
        </row>
        <row r="32">
          <cell r="A32" t="str">
            <v>Amwiler-Gwinnett Industrial Portfolio</v>
          </cell>
          <cell r="C32" t="str">
            <v>Beginning Balance</v>
          </cell>
        </row>
        <row r="33">
          <cell r="C33" t="str">
            <v>Interest Expense</v>
          </cell>
        </row>
        <row r="34">
          <cell r="C34" t="str">
            <v>Principal Amortization</v>
          </cell>
        </row>
        <row r="35">
          <cell r="C35" t="str">
            <v>Ending Balance</v>
          </cell>
        </row>
        <row r="37">
          <cell r="A37" t="str">
            <v>Hewlett Packard Distribution - ASSUMED BY BUYER</v>
          </cell>
          <cell r="C37" t="str">
            <v>Beginning Balance</v>
          </cell>
        </row>
        <row r="38">
          <cell r="C38" t="str">
            <v>Interest Expense</v>
          </cell>
        </row>
        <row r="39">
          <cell r="C39" t="str">
            <v>Principal Amortization</v>
          </cell>
        </row>
        <row r="40">
          <cell r="C40" t="str">
            <v>Ending Balance</v>
          </cell>
        </row>
        <row r="42">
          <cell r="A42" t="str">
            <v>Minneapolis Industrial Portfolio IV</v>
          </cell>
          <cell r="C42" t="str">
            <v>Beginning Balance</v>
          </cell>
        </row>
        <row r="43">
          <cell r="C43" t="str">
            <v>Interest Expense</v>
          </cell>
        </row>
        <row r="44">
          <cell r="C44" t="str">
            <v>Principal Amortization</v>
          </cell>
        </row>
        <row r="45">
          <cell r="C45" t="str">
            <v>Ending Balance</v>
          </cell>
        </row>
        <row r="47">
          <cell r="A47" t="str">
            <v>Stadium Business Park</v>
          </cell>
          <cell r="C47" t="str">
            <v>Beginning Balance</v>
          </cell>
        </row>
        <row r="48">
          <cell r="C48" t="str">
            <v>Interest Expense</v>
          </cell>
        </row>
        <row r="49">
          <cell r="C49" t="str">
            <v>Principal Amortization</v>
          </cell>
        </row>
        <row r="50">
          <cell r="C50" t="str">
            <v>Ending Balance</v>
          </cell>
        </row>
        <row r="52">
          <cell r="A52" t="str">
            <v>Artesia Industrial Center</v>
          </cell>
          <cell r="C52" t="str">
            <v>Beginning Balance</v>
          </cell>
        </row>
        <row r="53">
          <cell r="C53" t="str">
            <v>Interest Expense</v>
          </cell>
        </row>
        <row r="54">
          <cell r="C54" t="str">
            <v>Principal Amortization</v>
          </cell>
        </row>
        <row r="55">
          <cell r="C55" t="str">
            <v>Ending Balance</v>
          </cell>
        </row>
        <row r="57">
          <cell r="A57" t="str">
            <v>South Bay Industrial</v>
          </cell>
          <cell r="C57" t="str">
            <v>Beginning Balance</v>
          </cell>
        </row>
        <row r="58">
          <cell r="C58" t="str">
            <v>Interest Expense</v>
          </cell>
        </row>
        <row r="59">
          <cell r="C59" t="str">
            <v>Principal Amortization</v>
          </cell>
        </row>
        <row r="60">
          <cell r="C60" t="str">
            <v>Ending Balance</v>
          </cell>
        </row>
        <row r="62">
          <cell r="A62" t="str">
            <v>Moffett Business Center</v>
          </cell>
          <cell r="C62" t="str">
            <v>Beginning Balance</v>
          </cell>
        </row>
        <row r="63">
          <cell r="C63" t="str">
            <v>Interest Expense</v>
          </cell>
        </row>
        <row r="64">
          <cell r="C64" t="str">
            <v>Principal Amortization</v>
          </cell>
        </row>
        <row r="65">
          <cell r="C65" t="str">
            <v>Ending Balance</v>
          </cell>
        </row>
        <row r="67">
          <cell r="A67" t="str">
            <v>Bensenville  #1,2,4,11,13,17</v>
          </cell>
          <cell r="C67" t="str">
            <v>Beginning Balance</v>
          </cell>
        </row>
        <row r="68">
          <cell r="C68" t="str">
            <v>Interest Expense</v>
          </cell>
        </row>
        <row r="69">
          <cell r="C69" t="str">
            <v>Principal Amortization</v>
          </cell>
        </row>
        <row r="70">
          <cell r="A70">
            <v>1181875.4400000013</v>
          </cell>
          <cell r="C70" t="str">
            <v>Ending Balance</v>
          </cell>
        </row>
        <row r="72">
          <cell r="A72" t="str">
            <v>Bensenville #6,7,9</v>
          </cell>
          <cell r="C72" t="str">
            <v>Beginning Balance</v>
          </cell>
        </row>
        <row r="73">
          <cell r="C73" t="str">
            <v>Interest Expense</v>
          </cell>
        </row>
        <row r="74">
          <cell r="C74" t="str">
            <v>Principal Amortization</v>
          </cell>
        </row>
        <row r="75">
          <cell r="C75" t="str">
            <v>Ending Balance</v>
          </cell>
        </row>
        <row r="77">
          <cell r="A77" t="str">
            <v>Bensenville  #5</v>
          </cell>
          <cell r="C77" t="str">
            <v>Beginning Balance</v>
          </cell>
        </row>
        <row r="78">
          <cell r="C78" t="str">
            <v>Interest Expense</v>
          </cell>
        </row>
        <row r="79">
          <cell r="C79" t="str">
            <v>Principal Amortization</v>
          </cell>
        </row>
        <row r="80">
          <cell r="C80" t="str">
            <v>Ending Balance</v>
          </cell>
        </row>
        <row r="82">
          <cell r="A82" t="str">
            <v>Bensenville #8,10</v>
          </cell>
          <cell r="C82" t="str">
            <v>Beginning Balance</v>
          </cell>
        </row>
        <row r="83">
          <cell r="C83" t="str">
            <v>Interest Expense</v>
          </cell>
        </row>
        <row r="84">
          <cell r="C84" t="str">
            <v>Principal Amortization</v>
          </cell>
        </row>
        <row r="85">
          <cell r="C85" t="str">
            <v>Ending Balance</v>
          </cell>
        </row>
        <row r="87">
          <cell r="A87" t="str">
            <v>Bensenville #14</v>
          </cell>
          <cell r="C87" t="str">
            <v>Beginning Balance</v>
          </cell>
        </row>
        <row r="88">
          <cell r="C88" t="str">
            <v>Interest Expense</v>
          </cell>
        </row>
        <row r="89">
          <cell r="C89" t="str">
            <v>Principal Amortization</v>
          </cell>
        </row>
        <row r="90">
          <cell r="C90" t="str">
            <v>Ending Balance</v>
          </cell>
        </row>
        <row r="92">
          <cell r="A92" t="str">
            <v>Blue Lagoon</v>
          </cell>
          <cell r="C92" t="str">
            <v>Beginning Balance</v>
          </cell>
        </row>
        <row r="93">
          <cell r="C93" t="str">
            <v>Interest Expense</v>
          </cell>
        </row>
        <row r="94">
          <cell r="C94" t="str">
            <v>Principal Amortization</v>
          </cell>
        </row>
        <row r="95">
          <cell r="C95" t="str">
            <v>Ending Balance</v>
          </cell>
        </row>
        <row r="97">
          <cell r="A97" t="str">
            <v>Chicago Industrial</v>
          </cell>
          <cell r="C97" t="str">
            <v>Beginning Balance</v>
          </cell>
        </row>
        <row r="98">
          <cell r="C98" t="str">
            <v>Interest Expense</v>
          </cell>
        </row>
        <row r="99">
          <cell r="C99" t="str">
            <v>Principal Amortization</v>
          </cell>
        </row>
        <row r="100">
          <cell r="C100" t="str">
            <v>Ending Balance</v>
          </cell>
        </row>
        <row r="102">
          <cell r="A102" t="str">
            <v>Crysen Corridor</v>
          </cell>
          <cell r="C102" t="str">
            <v>Beginning Balance</v>
          </cell>
        </row>
        <row r="103">
          <cell r="C103" t="str">
            <v>Interest Expense</v>
          </cell>
        </row>
        <row r="104">
          <cell r="C104" t="str">
            <v>Principal Amortization</v>
          </cell>
        </row>
        <row r="105">
          <cell r="C105" t="str">
            <v>Ending Balance</v>
          </cell>
        </row>
        <row r="107">
          <cell r="A107" t="str">
            <v>Kingsport Industrial Park</v>
          </cell>
          <cell r="C107" t="str">
            <v>Beginning Balance</v>
          </cell>
        </row>
        <row r="108">
          <cell r="C108" t="str">
            <v>Interest Expense</v>
          </cell>
        </row>
        <row r="109">
          <cell r="C109" t="str">
            <v>Principal Amortization</v>
          </cell>
        </row>
        <row r="110">
          <cell r="C110" t="str">
            <v>Ending Balance</v>
          </cell>
        </row>
        <row r="112">
          <cell r="A112" t="str">
            <v>Lonestar</v>
          </cell>
          <cell r="C112" t="str">
            <v>Beginning Balance</v>
          </cell>
        </row>
        <row r="113">
          <cell r="C113" t="str">
            <v>Interest Expense</v>
          </cell>
        </row>
        <row r="114">
          <cell r="C114" t="str">
            <v>Principal Amortization</v>
          </cell>
        </row>
        <row r="115">
          <cell r="C115" t="str">
            <v>Ending Balance</v>
          </cell>
        </row>
        <row r="117">
          <cell r="A117" t="str">
            <v>Minneapolis Industrial SSMART MIP V</v>
          </cell>
          <cell r="C117" t="str">
            <v>Beginning Balance</v>
          </cell>
        </row>
        <row r="118">
          <cell r="C118" t="str">
            <v>Interest Expense</v>
          </cell>
        </row>
        <row r="119">
          <cell r="C119" t="str">
            <v>Principal Amortization</v>
          </cell>
        </row>
        <row r="120">
          <cell r="C120" t="str">
            <v>Ending Balance</v>
          </cell>
        </row>
        <row r="122">
          <cell r="A122" t="str">
            <v>Pacific Business Center</v>
          </cell>
          <cell r="C122" t="str">
            <v>Beginning Balance</v>
          </cell>
        </row>
        <row r="123">
          <cell r="C123" t="str">
            <v>Interest Expense</v>
          </cell>
        </row>
        <row r="124">
          <cell r="C124" t="str">
            <v>Principal Amortization</v>
          </cell>
        </row>
        <row r="125">
          <cell r="C125" t="str">
            <v>Ending Balance</v>
          </cell>
        </row>
        <row r="127">
          <cell r="A127" t="str">
            <v>Valwood</v>
          </cell>
          <cell r="C127" t="str">
            <v>Beginning Balance</v>
          </cell>
        </row>
        <row r="128">
          <cell r="C128" t="str">
            <v>Interest Expense</v>
          </cell>
        </row>
        <row r="129">
          <cell r="C129" t="str">
            <v>Principal Amortization</v>
          </cell>
        </row>
        <row r="130">
          <cell r="C130" t="str">
            <v>Ending Balance</v>
          </cell>
        </row>
        <row r="132">
          <cell r="A132" t="str">
            <v>West North Carrier</v>
          </cell>
          <cell r="C132" t="str">
            <v>Beginning Balance</v>
          </cell>
        </row>
        <row r="133">
          <cell r="C133" t="str">
            <v>Interest Expense</v>
          </cell>
        </row>
        <row r="134">
          <cell r="C134" t="str">
            <v>Principal Amortization</v>
          </cell>
        </row>
        <row r="135">
          <cell r="C135" t="str">
            <v>Ending Balance</v>
          </cell>
        </row>
        <row r="137">
          <cell r="A137" t="str">
            <v>Chancellor</v>
          </cell>
          <cell r="C137" t="str">
            <v>Beginning Balance</v>
          </cell>
        </row>
        <row r="138">
          <cell r="C138" t="str">
            <v>Interest Expense</v>
          </cell>
        </row>
        <row r="139">
          <cell r="C139" t="str">
            <v>Principal Amortization</v>
          </cell>
        </row>
        <row r="140">
          <cell r="C140" t="str">
            <v>Ending Balance</v>
          </cell>
        </row>
        <row r="142">
          <cell r="A142" t="str">
            <v>Campanelli - Brockton Industrial</v>
          </cell>
          <cell r="C142" t="str">
            <v>Beginning Balance</v>
          </cell>
        </row>
        <row r="143">
          <cell r="C143" t="str">
            <v>Interest Expense</v>
          </cell>
        </row>
        <row r="144">
          <cell r="C144" t="str">
            <v>Principal Amortization</v>
          </cell>
        </row>
        <row r="145">
          <cell r="C145" t="str">
            <v>Ending Balance</v>
          </cell>
        </row>
        <row r="147">
          <cell r="A147" t="str">
            <v>Remada - Edenvale Business Center (paid-off 3/6/01)</v>
          </cell>
          <cell r="C147" t="str">
            <v>Beginning Balance</v>
          </cell>
        </row>
        <row r="148">
          <cell r="C148" t="str">
            <v>Interest Expense</v>
          </cell>
        </row>
        <row r="149">
          <cell r="C149" t="str">
            <v>Principal Amortization</v>
          </cell>
        </row>
        <row r="150">
          <cell r="C150" t="str">
            <v>Ending Balance</v>
          </cell>
        </row>
        <row r="152">
          <cell r="A152" t="str">
            <v>OCP Portfolio</v>
          </cell>
          <cell r="C152" t="str">
            <v>Beginning Balance</v>
          </cell>
        </row>
        <row r="153">
          <cell r="C153" t="str">
            <v>Interest Expense</v>
          </cell>
        </row>
        <row r="154">
          <cell r="C154" t="str">
            <v>Principal Amortization</v>
          </cell>
        </row>
        <row r="155">
          <cell r="C155" t="str">
            <v>Ending Balance</v>
          </cell>
        </row>
        <row r="157">
          <cell r="A157" t="str">
            <v>Campanelli - Stoughton Industrial</v>
          </cell>
          <cell r="C157" t="str">
            <v>Beginning Balance</v>
          </cell>
        </row>
        <row r="158">
          <cell r="C158" t="str">
            <v>Interest Expense</v>
          </cell>
        </row>
        <row r="159">
          <cell r="C159" t="str">
            <v>Principal Amortization</v>
          </cell>
        </row>
        <row r="160">
          <cell r="C160" t="str">
            <v>Ending Balance</v>
          </cell>
        </row>
        <row r="162">
          <cell r="A162" t="str">
            <v>Campanelli - Stoughton Industrial</v>
          </cell>
          <cell r="C162" t="str">
            <v>Beginning Balance</v>
          </cell>
        </row>
        <row r="163">
          <cell r="C163" t="str">
            <v>Interest Expense</v>
          </cell>
        </row>
        <row r="164">
          <cell r="C164" t="str">
            <v>Principal Amortization</v>
          </cell>
        </row>
        <row r="165">
          <cell r="C165" t="str">
            <v>Ending Balance</v>
          </cell>
        </row>
        <row r="167">
          <cell r="A167" t="str">
            <v>Campanelli - Stoughton Industrial</v>
          </cell>
          <cell r="C167" t="str">
            <v>Beginning Balance</v>
          </cell>
        </row>
        <row r="168">
          <cell r="C168" t="str">
            <v>Interest Expense</v>
          </cell>
        </row>
        <row r="169">
          <cell r="C169" t="str">
            <v>Principal Amortization</v>
          </cell>
        </row>
        <row r="170">
          <cell r="C170" t="str">
            <v>Ending Balance</v>
          </cell>
        </row>
        <row r="172">
          <cell r="A172" t="str">
            <v xml:space="preserve">Twin Cities Office Showroom </v>
          </cell>
          <cell r="C172" t="str">
            <v>Beginning Balance</v>
          </cell>
        </row>
        <row r="173">
          <cell r="C173" t="str">
            <v>Interest Expense</v>
          </cell>
        </row>
        <row r="174">
          <cell r="C174" t="str">
            <v>Principal Amortization</v>
          </cell>
        </row>
        <row r="175">
          <cell r="C175" t="str">
            <v>Ending Balance</v>
          </cell>
        </row>
        <row r="177">
          <cell r="A177" t="str">
            <v xml:space="preserve">Twin Cities Office Showroom </v>
          </cell>
          <cell r="C177" t="str">
            <v>Beginning Balance</v>
          </cell>
        </row>
        <row r="178">
          <cell r="C178" t="str">
            <v>Interest Expense</v>
          </cell>
        </row>
        <row r="179">
          <cell r="C179" t="str">
            <v>Principal Amortization</v>
          </cell>
        </row>
        <row r="180">
          <cell r="C180" t="str">
            <v>Ending Balance</v>
          </cell>
        </row>
        <row r="182">
          <cell r="A182" t="str">
            <v xml:space="preserve">Twin Cities Office Showroom </v>
          </cell>
          <cell r="C182" t="str">
            <v>Beginning Balance</v>
          </cell>
        </row>
        <row r="183">
          <cell r="C183" t="str">
            <v>Interest Expense</v>
          </cell>
        </row>
        <row r="184">
          <cell r="C184" t="str">
            <v>Principal Amortization</v>
          </cell>
        </row>
        <row r="185">
          <cell r="C185" t="str">
            <v>Ending Balance</v>
          </cell>
        </row>
        <row r="187">
          <cell r="A187" t="str">
            <v>Campanelli - United Drive</v>
          </cell>
          <cell r="C187" t="str">
            <v>Beginning Balance</v>
          </cell>
        </row>
        <row r="188">
          <cell r="C188" t="str">
            <v>Interest Expense</v>
          </cell>
        </row>
        <row r="189">
          <cell r="C189" t="str">
            <v>Principal Amortization</v>
          </cell>
        </row>
        <row r="190">
          <cell r="C190" t="str">
            <v>Ending Balance</v>
          </cell>
        </row>
        <row r="192">
          <cell r="A192" t="str">
            <v>NDP- Florida</v>
          </cell>
          <cell r="C192" t="str">
            <v>Beginning Balance</v>
          </cell>
        </row>
        <row r="193">
          <cell r="C193" t="str">
            <v>Interest Expense</v>
          </cell>
        </row>
        <row r="194">
          <cell r="C194" t="str">
            <v>Principal Amortization</v>
          </cell>
        </row>
        <row r="195">
          <cell r="C195" t="str">
            <v>Ending Balance</v>
          </cell>
        </row>
        <row r="197">
          <cell r="A197" t="str">
            <v>NDP - 2-3 Los Angeles</v>
          </cell>
          <cell r="C197" t="str">
            <v>Beginning Balance</v>
          </cell>
        </row>
        <row r="198">
          <cell r="C198" t="str">
            <v>Interest Expense</v>
          </cell>
        </row>
        <row r="199">
          <cell r="C199" t="str">
            <v>Principal Amortization</v>
          </cell>
        </row>
        <row r="200">
          <cell r="C200" t="str">
            <v>Ending Balance</v>
          </cell>
        </row>
        <row r="202">
          <cell r="A202" t="str">
            <v>NDP - 3-3 Los Angeles</v>
          </cell>
          <cell r="C202" t="str">
            <v>Beginning Balance</v>
          </cell>
        </row>
        <row r="203">
          <cell r="C203" t="str">
            <v>Interest Expense</v>
          </cell>
        </row>
        <row r="204">
          <cell r="C204" t="str">
            <v>Principal Amortization</v>
          </cell>
        </row>
        <row r="205">
          <cell r="C205" t="str">
            <v>Ending Balance</v>
          </cell>
        </row>
        <row r="207">
          <cell r="A207" t="str">
            <v>NDP - New Jersey Bond</v>
          </cell>
          <cell r="C207" t="str">
            <v>Beginning Balance</v>
          </cell>
        </row>
        <row r="208">
          <cell r="C208" t="str">
            <v>Interest Expense</v>
          </cell>
        </row>
        <row r="209">
          <cell r="C209" t="str">
            <v>Principal Amortization</v>
          </cell>
        </row>
        <row r="210">
          <cell r="C210" t="str">
            <v>Ending Balance</v>
          </cell>
        </row>
        <row r="212">
          <cell r="A212" t="str">
            <v>Willow Lake Business Park # 1,4,5,8,9,10,11</v>
          </cell>
          <cell r="C212" t="str">
            <v>Beginning Balance</v>
          </cell>
        </row>
        <row r="213">
          <cell r="C213" t="str">
            <v>Interest Expense</v>
          </cell>
        </row>
        <row r="214">
          <cell r="C214" t="str">
            <v>Principal Amortization</v>
          </cell>
        </row>
        <row r="215">
          <cell r="C215" t="str">
            <v>Ending Balance</v>
          </cell>
        </row>
        <row r="217">
          <cell r="A217" t="str">
            <v>Willow Lake Business Park #6</v>
          </cell>
          <cell r="C217" t="str">
            <v>Beginning Balance</v>
          </cell>
        </row>
        <row r="218">
          <cell r="C218" t="str">
            <v>Interest Expense</v>
          </cell>
        </row>
        <row r="219">
          <cell r="C219" t="str">
            <v>Principal Amortization</v>
          </cell>
        </row>
        <row r="220">
          <cell r="C220" t="str">
            <v>Ending Balance</v>
          </cell>
        </row>
        <row r="222">
          <cell r="A222" t="str">
            <v>Willow Lake Business Park #7</v>
          </cell>
          <cell r="C222" t="str">
            <v>Beginning Balance</v>
          </cell>
        </row>
        <row r="223">
          <cell r="C223" t="str">
            <v>Interest Expense</v>
          </cell>
        </row>
        <row r="224">
          <cell r="C224" t="str">
            <v>Principal Amortization</v>
          </cell>
        </row>
        <row r="225">
          <cell r="C225" t="str">
            <v>Ending Balance</v>
          </cell>
        </row>
        <row r="227">
          <cell r="A227" t="str">
            <v>Willow Lake Business Park #2</v>
          </cell>
          <cell r="C227" t="str">
            <v>Beginning Balance</v>
          </cell>
        </row>
        <row r="228">
          <cell r="C228" t="str">
            <v>Interest Expense</v>
          </cell>
        </row>
        <row r="229">
          <cell r="C229" t="str">
            <v>Principal Amortization</v>
          </cell>
        </row>
        <row r="230">
          <cell r="C230" t="str">
            <v>Ending Balance</v>
          </cell>
        </row>
        <row r="232">
          <cell r="A232" t="str">
            <v>Willow Lake Business Park Interchange City Bldgs-PAID</v>
          </cell>
          <cell r="C232" t="str">
            <v>Beginning Balance</v>
          </cell>
        </row>
        <row r="233">
          <cell r="C233" t="str">
            <v>Interest Expense</v>
          </cell>
        </row>
        <row r="234">
          <cell r="C234" t="str">
            <v>Principal Amortization</v>
          </cell>
        </row>
        <row r="235">
          <cell r="C235" t="str">
            <v>Ending Balance</v>
          </cell>
        </row>
        <row r="237">
          <cell r="A237" t="str">
            <v>Willow Park Industrial - 1390,92,94,70,76-PAID.</v>
          </cell>
          <cell r="C237" t="str">
            <v>Beginning Balance</v>
          </cell>
        </row>
        <row r="238">
          <cell r="C238" t="str">
            <v>Interest Expense</v>
          </cell>
        </row>
        <row r="239">
          <cell r="C239" t="str">
            <v>Principal Amortization</v>
          </cell>
        </row>
        <row r="240">
          <cell r="C240" t="str">
            <v>Ending Balance</v>
          </cell>
        </row>
        <row r="242">
          <cell r="A242" t="str">
            <v>Willow Park Industrial - 1205-1275 Hamilton Court - PAID</v>
          </cell>
          <cell r="C242" t="str">
            <v>Beginning Balance</v>
          </cell>
        </row>
        <row r="243">
          <cell r="C243" t="str">
            <v>Interest Expense</v>
          </cell>
        </row>
        <row r="244">
          <cell r="C244" t="str">
            <v>Principal Amortization</v>
          </cell>
        </row>
        <row r="245">
          <cell r="C245" t="str">
            <v>Ending Balance</v>
          </cell>
        </row>
        <row r="247">
          <cell r="A247" t="str">
            <v>Willow Park Industrial - 1105-1195 Hamilton Court - PAID</v>
          </cell>
          <cell r="C247" t="str">
            <v>Beginning Balance</v>
          </cell>
        </row>
        <row r="248">
          <cell r="C248" t="str">
            <v>Interest Expense</v>
          </cell>
        </row>
        <row r="249">
          <cell r="C249" t="str">
            <v>Principal Amortization</v>
          </cell>
        </row>
        <row r="250">
          <cell r="C250" t="str">
            <v>Ending Balance</v>
          </cell>
        </row>
        <row r="252">
          <cell r="A252" t="str">
            <v>Willow Park Industrial - 1350-1360 Willow Road- PAID</v>
          </cell>
          <cell r="C252" t="str">
            <v>Beginning Balance</v>
          </cell>
        </row>
        <row r="253">
          <cell r="C253" t="str">
            <v>Interest Expense</v>
          </cell>
        </row>
        <row r="254">
          <cell r="C254" t="str">
            <v>Principal Amortization</v>
          </cell>
        </row>
        <row r="255">
          <cell r="C255" t="str">
            <v>Ending Balance</v>
          </cell>
        </row>
        <row r="257">
          <cell r="A257" t="str">
            <v>Willow Park Industrial - 923-925 Hamilton Ave - PAID</v>
          </cell>
          <cell r="C257" t="str">
            <v>Beginning Balance</v>
          </cell>
        </row>
        <row r="258">
          <cell r="C258" t="str">
            <v>Interest Expense</v>
          </cell>
        </row>
        <row r="259">
          <cell r="C259" t="str">
            <v>Principal Amortization</v>
          </cell>
        </row>
        <row r="260">
          <cell r="C260" t="str">
            <v>Ending Balance</v>
          </cell>
        </row>
        <row r="262">
          <cell r="A262" t="str">
            <v>Willow Park Industrial - 1003-1005 Willow Road</v>
          </cell>
          <cell r="C262" t="str">
            <v>Beginning Balance</v>
          </cell>
        </row>
        <row r="263">
          <cell r="C263" t="str">
            <v>Interest Expense</v>
          </cell>
        </row>
        <row r="264">
          <cell r="C264" t="str">
            <v>Principal Amortization</v>
          </cell>
        </row>
        <row r="265">
          <cell r="C265" t="str">
            <v>Ending Balance</v>
          </cell>
        </row>
        <row r="267">
          <cell r="A267" t="str">
            <v>Jamesburg Road Corporate Park</v>
          </cell>
          <cell r="C267" t="str">
            <v>Beginning Balance</v>
          </cell>
        </row>
        <row r="268">
          <cell r="C268" t="str">
            <v>Interest Expense</v>
          </cell>
        </row>
        <row r="269">
          <cell r="C269" t="str">
            <v>Principal Amortization</v>
          </cell>
        </row>
        <row r="270">
          <cell r="C270" t="str">
            <v>Ending Balance</v>
          </cell>
        </row>
        <row r="272">
          <cell r="A272" t="str">
            <v>Corporate Park/Hickory Hill</v>
          </cell>
          <cell r="C272" t="str">
            <v>Beginning Balance</v>
          </cell>
        </row>
        <row r="273">
          <cell r="C273" t="str">
            <v>Interest Expense</v>
          </cell>
        </row>
        <row r="274">
          <cell r="C274" t="str">
            <v>Principal Amortization</v>
          </cell>
        </row>
        <row r="275">
          <cell r="C275" t="str">
            <v>Ending Balance</v>
          </cell>
        </row>
        <row r="277">
          <cell r="A277" t="str">
            <v>Porete Avenue Warehouse</v>
          </cell>
          <cell r="C277" t="str">
            <v>Beginning Balance</v>
          </cell>
        </row>
        <row r="278">
          <cell r="C278" t="str">
            <v>Interest Expense</v>
          </cell>
        </row>
        <row r="279">
          <cell r="C279" t="str">
            <v>Principal Amortization</v>
          </cell>
        </row>
        <row r="280">
          <cell r="C280" t="str">
            <v>Ending Balance</v>
          </cell>
        </row>
        <row r="282">
          <cell r="A282" t="str">
            <v>Manekin - Rotunda</v>
          </cell>
          <cell r="C282" t="str">
            <v>Beginning Balance</v>
          </cell>
        </row>
        <row r="283">
          <cell r="C283" t="str">
            <v>Interest Expense</v>
          </cell>
        </row>
        <row r="284">
          <cell r="C284" t="str">
            <v>Principal Amortization</v>
          </cell>
        </row>
        <row r="285">
          <cell r="C285" t="str">
            <v>Ending Balance</v>
          </cell>
        </row>
        <row r="287">
          <cell r="A287" t="str">
            <v>Manekin - MOR X</v>
          </cell>
          <cell r="C287" t="str">
            <v>Beginning Balance</v>
          </cell>
        </row>
        <row r="288">
          <cell r="C288" t="str">
            <v>Interest Expense</v>
          </cell>
        </row>
        <row r="289">
          <cell r="C289" t="str">
            <v>Principal Amortization</v>
          </cell>
        </row>
        <row r="290">
          <cell r="C290" t="str">
            <v>Ending Balance</v>
          </cell>
        </row>
        <row r="292">
          <cell r="A292" t="str">
            <v>Manekin - MOR II &amp; III</v>
          </cell>
          <cell r="C292" t="str">
            <v>Beginning Balance</v>
          </cell>
        </row>
        <row r="293">
          <cell r="C293" t="str">
            <v>Interest Expense</v>
          </cell>
        </row>
        <row r="294">
          <cell r="C294" t="str">
            <v>Principal Amortization</v>
          </cell>
        </row>
        <row r="295">
          <cell r="C295" t="str">
            <v>Ending Balance</v>
          </cell>
        </row>
        <row r="297">
          <cell r="A297" t="str">
            <v>Manekin - Gateway 38- PAID</v>
          </cell>
          <cell r="C297" t="str">
            <v>Beginning Balance</v>
          </cell>
        </row>
        <row r="298">
          <cell r="C298" t="str">
            <v>Interest Expense</v>
          </cell>
        </row>
        <row r="299">
          <cell r="C299" t="str">
            <v>Principal Amortization</v>
          </cell>
        </row>
        <row r="300">
          <cell r="C300" t="str">
            <v>Ending Balance</v>
          </cell>
        </row>
        <row r="302">
          <cell r="A302" t="str">
            <v>Manekin - Columbia Business Center</v>
          </cell>
          <cell r="C302" t="str">
            <v>Beginning Balance</v>
          </cell>
        </row>
        <row r="303">
          <cell r="C303" t="str">
            <v>Interest Expense</v>
          </cell>
        </row>
        <row r="304">
          <cell r="C304" t="str">
            <v>Principal Amortization</v>
          </cell>
        </row>
        <row r="305">
          <cell r="C305" t="str">
            <v>Ending Balance</v>
          </cell>
        </row>
        <row r="307">
          <cell r="A307" t="str">
            <v>Dallas Industrial (AMB/Erie JV)</v>
          </cell>
          <cell r="C307" t="str">
            <v>Beginning Balance</v>
          </cell>
        </row>
        <row r="308">
          <cell r="C308" t="str">
            <v>Interest Expense</v>
          </cell>
        </row>
        <row r="309">
          <cell r="C309" t="str">
            <v>Principal Amortization</v>
          </cell>
        </row>
        <row r="310">
          <cell r="C310" t="str">
            <v>Ending Balance</v>
          </cell>
        </row>
        <row r="312">
          <cell r="A312" t="str">
            <v>Southpointe (AMB/Erie JV)</v>
          </cell>
          <cell r="C312" t="str">
            <v>Beginning Balance</v>
          </cell>
        </row>
        <row r="313">
          <cell r="C313" t="str">
            <v>Interest Expense</v>
          </cell>
        </row>
        <row r="314">
          <cell r="C314" t="str">
            <v>Principal Amortization</v>
          </cell>
        </row>
        <row r="315">
          <cell r="C315" t="str">
            <v>Ending Balance</v>
          </cell>
        </row>
        <row r="317">
          <cell r="A317" t="str">
            <v>Manekin - Horizon Center Morecorp 270 lot 7 - PAID</v>
          </cell>
          <cell r="C317" t="str">
            <v>Beginning Balance</v>
          </cell>
        </row>
        <row r="318">
          <cell r="C318" t="str">
            <v>Interest Expense</v>
          </cell>
        </row>
        <row r="319">
          <cell r="C319" t="str">
            <v>Principal Amortization</v>
          </cell>
        </row>
        <row r="320">
          <cell r="C320" t="str">
            <v>Ending Balance</v>
          </cell>
        </row>
        <row r="322">
          <cell r="A322" t="str">
            <v>Manekin - Morecorp 270 lot 12B</v>
          </cell>
          <cell r="C322" t="str">
            <v>Beginning Balance</v>
          </cell>
        </row>
        <row r="323">
          <cell r="C323" t="str">
            <v>Interest Expense</v>
          </cell>
        </row>
        <row r="324">
          <cell r="C324" t="str">
            <v>Principal Amortization</v>
          </cell>
        </row>
        <row r="325">
          <cell r="C325" t="str">
            <v>Ending Balance</v>
          </cell>
        </row>
        <row r="327">
          <cell r="A327" t="str">
            <v xml:space="preserve">LA Media Tech - Constr. Loan </v>
          </cell>
          <cell r="C327" t="str">
            <v>Beginning Balance</v>
          </cell>
        </row>
        <row r="328">
          <cell r="C328" t="str">
            <v>Interest Expense</v>
          </cell>
        </row>
        <row r="329">
          <cell r="C329" t="str">
            <v>Principal Amortization</v>
          </cell>
        </row>
        <row r="330">
          <cell r="C330" t="str">
            <v>Ending Balance</v>
          </cell>
        </row>
        <row r="332">
          <cell r="A332" t="str">
            <v>Beacon Industrial Park</v>
          </cell>
          <cell r="C332" t="str">
            <v>Beginning Balance</v>
          </cell>
        </row>
        <row r="333">
          <cell r="C333" t="str">
            <v>Interest Expense</v>
          </cell>
        </row>
        <row r="334">
          <cell r="C334" t="str">
            <v>Principal Amortization</v>
          </cell>
        </row>
        <row r="335">
          <cell r="C335" t="str">
            <v>Ending Balance</v>
          </cell>
        </row>
        <row r="337">
          <cell r="A337" t="str">
            <v>CIF Debt Facility</v>
          </cell>
          <cell r="B337">
            <v>5</v>
          </cell>
          <cell r="C337" t="str">
            <v>Beginning Balance</v>
          </cell>
        </row>
        <row r="338">
          <cell r="B338">
            <v>6</v>
          </cell>
          <cell r="C338" t="str">
            <v>Interest Expense</v>
          </cell>
        </row>
        <row r="339">
          <cell r="B339">
            <v>7</v>
          </cell>
          <cell r="C339" t="str">
            <v>Principal Amortization</v>
          </cell>
        </row>
        <row r="340">
          <cell r="B340">
            <v>8</v>
          </cell>
          <cell r="C340" t="str">
            <v>Ending Balance</v>
          </cell>
        </row>
        <row r="342">
          <cell r="A342" t="str">
            <v>Newark Airport I (Papetti)</v>
          </cell>
          <cell r="C342" t="str">
            <v>Beginning Balance</v>
          </cell>
        </row>
        <row r="343">
          <cell r="C343" t="str">
            <v>Interest Expense</v>
          </cell>
        </row>
        <row r="344">
          <cell r="C344" t="str">
            <v>Principal Amortization</v>
          </cell>
        </row>
        <row r="345">
          <cell r="C345" t="str">
            <v>Ending Balance</v>
          </cell>
        </row>
        <row r="347">
          <cell r="A347" t="str">
            <v>WOCAC - Gateway Corporate</v>
          </cell>
          <cell r="C347" t="str">
            <v>Beginning Balance</v>
          </cell>
        </row>
        <row r="348">
          <cell r="C348" t="str">
            <v>Interest Expense</v>
          </cell>
        </row>
        <row r="349">
          <cell r="C349" t="str">
            <v>Principal Amortization</v>
          </cell>
        </row>
        <row r="350">
          <cell r="C350" t="str">
            <v>Ending Balance</v>
          </cell>
        </row>
        <row r="352">
          <cell r="A352" t="str">
            <v>WOCAC - Gateway North</v>
          </cell>
          <cell r="C352" t="str">
            <v>Beginning Balance</v>
          </cell>
        </row>
        <row r="353">
          <cell r="C353" t="str">
            <v>Interest Expense</v>
          </cell>
        </row>
        <row r="354">
          <cell r="C354" t="str">
            <v>Principal Amortization</v>
          </cell>
        </row>
        <row r="355">
          <cell r="C355" t="str">
            <v>Ending Balance</v>
          </cell>
        </row>
        <row r="357">
          <cell r="A357" t="str">
            <v>WOCAC- Diablo</v>
          </cell>
          <cell r="C357" t="str">
            <v>Beginning Balance</v>
          </cell>
        </row>
        <row r="358">
          <cell r="C358" t="str">
            <v>Interest Expense</v>
          </cell>
        </row>
        <row r="359">
          <cell r="C359" t="str">
            <v>Principal Amortization</v>
          </cell>
        </row>
        <row r="360">
          <cell r="C360" t="str">
            <v>Ending Balance</v>
          </cell>
        </row>
        <row r="362">
          <cell r="A362" t="str">
            <v>Beacon Centre (bldgs 6,8,10,11,14,15,46,53,35,40,41)</v>
          </cell>
          <cell r="C362" t="str">
            <v>Beginning Balance</v>
          </cell>
        </row>
        <row r="363">
          <cell r="C363" t="str">
            <v>Interest Expense</v>
          </cell>
        </row>
        <row r="364">
          <cell r="C364" t="str">
            <v>Principal Amortization</v>
          </cell>
        </row>
        <row r="365">
          <cell r="C365" t="str">
            <v>Ending Balance</v>
          </cell>
        </row>
        <row r="367">
          <cell r="A367" t="str">
            <v>Beacon Centre (bldgs 1,2,5,9)</v>
          </cell>
          <cell r="C367" t="str">
            <v>Beginning Balance</v>
          </cell>
        </row>
        <row r="368">
          <cell r="C368" t="str">
            <v>Interest Expense</v>
          </cell>
        </row>
        <row r="369">
          <cell r="C369" t="str">
            <v>Principal Amortization</v>
          </cell>
        </row>
        <row r="370">
          <cell r="C370" t="str">
            <v>Ending Balance</v>
          </cell>
        </row>
        <row r="372">
          <cell r="A372" t="str">
            <v>Beacon Centre (bldgs 3,4,7,17,18,19,20,34)</v>
          </cell>
          <cell r="C372" t="str">
            <v>Beginning Balance</v>
          </cell>
        </row>
        <row r="373">
          <cell r="C373" t="str">
            <v>Interest Expense</v>
          </cell>
        </row>
        <row r="374">
          <cell r="C374" t="str">
            <v>Principal Amortization</v>
          </cell>
        </row>
        <row r="375">
          <cell r="C375" t="str">
            <v>Ending Balance</v>
          </cell>
        </row>
        <row r="377">
          <cell r="A377" t="str">
            <v>Beacon Centre - Alliance Fund</v>
          </cell>
          <cell r="C377" t="str">
            <v>Beginning Balance</v>
          </cell>
        </row>
        <row r="378">
          <cell r="C378" t="str">
            <v>Interest Expense</v>
          </cell>
        </row>
        <row r="379">
          <cell r="C379" t="str">
            <v>Principal Amortization</v>
          </cell>
        </row>
        <row r="380">
          <cell r="C380" t="str">
            <v>Ending Balance</v>
          </cell>
        </row>
        <row r="382">
          <cell r="A382" t="str">
            <v>JFK - Alliance Fund</v>
          </cell>
          <cell r="C382" t="str">
            <v>Beginning Balance</v>
          </cell>
        </row>
        <row r="383">
          <cell r="C383" t="str">
            <v>Interest Expense</v>
          </cell>
        </row>
        <row r="384">
          <cell r="C384" t="str">
            <v>Principal Amortization</v>
          </cell>
        </row>
        <row r="385">
          <cell r="C385" t="str">
            <v>Ending Balance</v>
          </cell>
        </row>
        <row r="387">
          <cell r="A387" t="str">
            <v>AFCO - Baltimore - Washington Intl Airport (1 E Air Cargo Complex Drive)</v>
          </cell>
          <cell r="C387" t="str">
            <v>Beginning Balance</v>
          </cell>
        </row>
        <row r="388">
          <cell r="C388" t="str">
            <v>Interest Expense</v>
          </cell>
        </row>
        <row r="389">
          <cell r="C389" t="str">
            <v>Principal Amortization</v>
          </cell>
        </row>
        <row r="390">
          <cell r="C390" t="str">
            <v>Ending Balance</v>
          </cell>
        </row>
        <row r="392">
          <cell r="A392" t="str">
            <v>AFCO - Dallas - Ft. Worth Intl Airport (2967 N. Airfield Dr.)</v>
          </cell>
          <cell r="C392" t="str">
            <v>Beginning Balance</v>
          </cell>
        </row>
        <row r="393">
          <cell r="C393" t="str">
            <v>Interest Expense</v>
          </cell>
        </row>
        <row r="394">
          <cell r="C394" t="str">
            <v>Principal Amortization</v>
          </cell>
        </row>
        <row r="395">
          <cell r="C395" t="str">
            <v>Ending Balance</v>
          </cell>
        </row>
        <row r="397">
          <cell r="A397" t="str">
            <v>AFCO - Kansas City Intl Airport</v>
          </cell>
          <cell r="C397" t="str">
            <v>Beginning Balance</v>
          </cell>
        </row>
        <row r="398">
          <cell r="C398" t="str">
            <v>Interest Expense</v>
          </cell>
        </row>
        <row r="399">
          <cell r="C399" t="str">
            <v>Principal Amortization</v>
          </cell>
        </row>
        <row r="400">
          <cell r="C400" t="str">
            <v>Ending Balance</v>
          </cell>
        </row>
        <row r="403">
          <cell r="A403" t="str">
            <v>AFCO - Los Angeles International Airport</v>
          </cell>
          <cell r="C403" t="str">
            <v>Beginning Balance</v>
          </cell>
        </row>
        <row r="404">
          <cell r="C404" t="str">
            <v>Interest Expense</v>
          </cell>
        </row>
        <row r="405">
          <cell r="C405" t="str">
            <v>Principal Amortization</v>
          </cell>
        </row>
        <row r="406">
          <cell r="C406" t="str">
            <v>Ending Balance</v>
          </cell>
        </row>
        <row r="408">
          <cell r="A408" t="str">
            <v>AFCO - Seattle Tacoma International Airport</v>
          </cell>
          <cell r="C408" t="str">
            <v>Beginning Balance</v>
          </cell>
        </row>
        <row r="409">
          <cell r="C409" t="str">
            <v>Interest Expense</v>
          </cell>
        </row>
        <row r="410">
          <cell r="C410" t="str">
            <v>Principal Amortization</v>
          </cell>
        </row>
        <row r="411">
          <cell r="C411" t="str">
            <v>Ending Balance</v>
          </cell>
        </row>
        <row r="413">
          <cell r="A413" t="str">
            <v>AFCO - Kansas City International Airport MCI II LP</v>
          </cell>
          <cell r="C413" t="str">
            <v>Beginning Balance</v>
          </cell>
        </row>
        <row r="414">
          <cell r="C414" t="str">
            <v>Interest Expense</v>
          </cell>
        </row>
        <row r="415">
          <cell r="C415" t="str">
            <v>Principal Amortization</v>
          </cell>
        </row>
        <row r="416">
          <cell r="C416" t="str">
            <v>Ending Balance</v>
          </cell>
        </row>
        <row r="418">
          <cell r="A418" t="str">
            <v xml:space="preserve">AFCO - Jacksonville Intl Airport </v>
          </cell>
          <cell r="C418" t="str">
            <v>Beginning Balance</v>
          </cell>
        </row>
        <row r="419">
          <cell r="C419" t="str">
            <v>Interest Expense</v>
          </cell>
        </row>
        <row r="420">
          <cell r="C420" t="str">
            <v>Principal Amortization</v>
          </cell>
        </row>
        <row r="421">
          <cell r="C421" t="str">
            <v>Ending Balance</v>
          </cell>
        </row>
        <row r="423">
          <cell r="A423" t="str">
            <v>AFCO - Dayton Intl Airport</v>
          </cell>
          <cell r="C423" t="str">
            <v>Beginning Balance</v>
          </cell>
        </row>
        <row r="424">
          <cell r="C424" t="str">
            <v>Interest Expense</v>
          </cell>
        </row>
        <row r="425">
          <cell r="C425" t="str">
            <v>Principal Amortization</v>
          </cell>
        </row>
        <row r="426">
          <cell r="C426" t="str">
            <v>Ending Balance</v>
          </cell>
        </row>
        <row r="428">
          <cell r="A428" t="str">
            <v>Atlantic Distribution Center</v>
          </cell>
          <cell r="C428" t="str">
            <v>Beginning Balance</v>
          </cell>
        </row>
        <row r="429">
          <cell r="C429" t="str">
            <v>Interest Expense</v>
          </cell>
        </row>
        <row r="430">
          <cell r="C430" t="str">
            <v>Principal Amortization</v>
          </cell>
        </row>
        <row r="431">
          <cell r="C431" t="str">
            <v>Ending Balance</v>
          </cell>
        </row>
        <row r="433">
          <cell r="A433" t="str">
            <v>Concord Industrial</v>
          </cell>
          <cell r="C433" t="str">
            <v>Beginning Balance</v>
          </cell>
        </row>
        <row r="434">
          <cell r="C434" t="str">
            <v>Interest Expense</v>
          </cell>
        </row>
        <row r="435">
          <cell r="C435" t="str">
            <v>Principal Amortization</v>
          </cell>
        </row>
        <row r="436">
          <cell r="C436" t="str">
            <v>Ending Balance</v>
          </cell>
        </row>
        <row r="438">
          <cell r="A438" t="str">
            <v>Harris Business Center</v>
          </cell>
          <cell r="C438" t="str">
            <v>Beginning Balance</v>
          </cell>
        </row>
        <row r="439">
          <cell r="C439" t="str">
            <v>Interest Expense</v>
          </cell>
        </row>
        <row r="440">
          <cell r="C440" t="str">
            <v>Principal Amortization</v>
          </cell>
        </row>
        <row r="441">
          <cell r="C441" t="str">
            <v>Ending Balance</v>
          </cell>
        </row>
        <row r="443">
          <cell r="A443" t="str">
            <v>Techridge</v>
          </cell>
          <cell r="C443" t="str">
            <v>Beginning Balance</v>
          </cell>
        </row>
        <row r="444">
          <cell r="C444" t="str">
            <v>Interest Expense</v>
          </cell>
        </row>
        <row r="445">
          <cell r="C445" t="str">
            <v>Principal Amortization</v>
          </cell>
        </row>
        <row r="446">
          <cell r="C446" t="str">
            <v>Ending Balance</v>
          </cell>
        </row>
        <row r="448">
          <cell r="A448" t="str">
            <v>Note A - AMB Partners II, L.P., AMB Partners II Local, L.P., Doug Fir LLC</v>
          </cell>
          <cell r="C448" t="str">
            <v>Beginning Balance</v>
          </cell>
        </row>
        <row r="449">
          <cell r="C449" t="str">
            <v>Interest Expense</v>
          </cell>
        </row>
        <row r="450">
          <cell r="C450" t="str">
            <v>Principal Amortization</v>
          </cell>
        </row>
        <row r="451">
          <cell r="C451" t="str">
            <v>Ending Balance</v>
          </cell>
        </row>
        <row r="453">
          <cell r="A453" t="str">
            <v>Note B - AMB Partners II, L.P., AMB Partners II Local, L.P., Doug Fir LLC</v>
          </cell>
          <cell r="C453" t="str">
            <v>Beginning Balance</v>
          </cell>
        </row>
        <row r="454">
          <cell r="C454" t="str">
            <v>Interest Expense</v>
          </cell>
        </row>
        <row r="455">
          <cell r="C455" t="str">
            <v>Principal Amortization</v>
          </cell>
        </row>
        <row r="456">
          <cell r="C456" t="str">
            <v>Ending Balance</v>
          </cell>
        </row>
        <row r="458">
          <cell r="A458" t="str">
            <v>Techridge Phase 2A</v>
          </cell>
          <cell r="C458" t="str">
            <v>Beginning Balance</v>
          </cell>
        </row>
        <row r="459">
          <cell r="C459" t="str">
            <v>Interest Expense</v>
          </cell>
        </row>
        <row r="460">
          <cell r="C460" t="str">
            <v>Principal Amortization</v>
          </cell>
        </row>
        <row r="461">
          <cell r="C461" t="str">
            <v>Ending Balance</v>
          </cell>
        </row>
        <row r="463">
          <cell r="A463" t="str">
            <v>Dulles</v>
          </cell>
          <cell r="C463" t="str">
            <v>Beginning Balance</v>
          </cell>
        </row>
        <row r="464">
          <cell r="C464" t="str">
            <v>Interest Expense</v>
          </cell>
        </row>
        <row r="465">
          <cell r="C465" t="str">
            <v>Principal Amortization</v>
          </cell>
        </row>
        <row r="466">
          <cell r="C466" t="str">
            <v>Ending Balance</v>
          </cell>
        </row>
        <row r="468">
          <cell r="A468" t="str">
            <v>$45 SGP Supplemental PRU Loan</v>
          </cell>
          <cell r="C468" t="str">
            <v>Beginning Balance</v>
          </cell>
        </row>
        <row r="469">
          <cell r="C469" t="str">
            <v>Interest Expense</v>
          </cell>
        </row>
        <row r="470">
          <cell r="C470" t="str">
            <v>Principal Amortization</v>
          </cell>
        </row>
        <row r="471">
          <cell r="C471" t="str">
            <v>Ending Balance</v>
          </cell>
        </row>
        <row r="473">
          <cell r="A473" t="str">
            <v>$37 Docks Corner</v>
          </cell>
          <cell r="C473" t="str">
            <v>Beginning Balance</v>
          </cell>
        </row>
        <row r="474">
          <cell r="C474" t="str">
            <v>Interest Expense</v>
          </cell>
        </row>
        <row r="475">
          <cell r="C475" t="str">
            <v>Principal Amortization</v>
          </cell>
        </row>
        <row r="476">
          <cell r="C476" t="str">
            <v>Ending Balance</v>
          </cell>
        </row>
        <row r="478">
          <cell r="A478" t="str">
            <v>$52.7 PRU Facility</v>
          </cell>
          <cell r="C478" t="str">
            <v>Beginning Balance</v>
          </cell>
        </row>
        <row r="479">
          <cell r="C479" t="str">
            <v>Interest Expense</v>
          </cell>
        </row>
        <row r="480">
          <cell r="C480" t="str">
            <v>Principal Amortization</v>
          </cell>
        </row>
        <row r="481">
          <cell r="C481" t="str">
            <v>Ending Balance</v>
          </cell>
        </row>
        <row r="483">
          <cell r="A483" t="str">
            <v>$21.85 Airport South/Southridge ING Facility</v>
          </cell>
          <cell r="C483" t="str">
            <v>Beginning Balance</v>
          </cell>
        </row>
        <row r="484">
          <cell r="C484" t="str">
            <v>Interest Expense</v>
          </cell>
        </row>
        <row r="485">
          <cell r="C485" t="str">
            <v>Principal Amortization</v>
          </cell>
        </row>
        <row r="486">
          <cell r="C486" t="str">
            <v>Ending Balance</v>
          </cell>
        </row>
        <row r="488">
          <cell r="A488" t="str">
            <v>Pico Rivera Permanent Debt</v>
          </cell>
          <cell r="C488" t="str">
            <v>Beginning Balance</v>
          </cell>
        </row>
        <row r="489">
          <cell r="C489" t="str">
            <v>Interest Expense</v>
          </cell>
        </row>
        <row r="490">
          <cell r="C490" t="str">
            <v>Principal Amortization</v>
          </cell>
        </row>
        <row r="491">
          <cell r="C491" t="str">
            <v>Ending Balance</v>
          </cell>
        </row>
        <row r="493">
          <cell r="A493" t="str">
            <v>Fund II ING Debt Facility (note A)</v>
          </cell>
          <cell r="C493" t="str">
            <v>Beginning Balance</v>
          </cell>
        </row>
        <row r="494">
          <cell r="C494" t="str">
            <v>Interest Expense</v>
          </cell>
        </row>
        <row r="495">
          <cell r="C495" t="str">
            <v>Principal Amortization</v>
          </cell>
        </row>
        <row r="496">
          <cell r="C496" t="str">
            <v>Ending Balance</v>
          </cell>
        </row>
        <row r="498">
          <cell r="A498" t="str">
            <v>Fund II ING Debt Facility (note B)</v>
          </cell>
          <cell r="C498" t="str">
            <v>Beginning Balance</v>
          </cell>
        </row>
        <row r="499">
          <cell r="C499" t="str">
            <v>Interest Expense</v>
          </cell>
        </row>
        <row r="500">
          <cell r="C500" t="str">
            <v>Principal Amortization</v>
          </cell>
        </row>
        <row r="501">
          <cell r="C501" t="str">
            <v>Ending Balance</v>
          </cell>
        </row>
        <row r="503">
          <cell r="A503" t="str">
            <v>RETAIL</v>
          </cell>
        </row>
        <row r="504">
          <cell r="A504" t="str">
            <v>Campanelli - Mazzeo</v>
          </cell>
          <cell r="C504" t="str">
            <v>Beginning Balance</v>
          </cell>
        </row>
        <row r="505">
          <cell r="C505" t="str">
            <v>Interest Expense</v>
          </cell>
        </row>
        <row r="506">
          <cell r="C506" t="str">
            <v>Principal Amortization</v>
          </cell>
        </row>
        <row r="507">
          <cell r="C507" t="str">
            <v>Ending Balance</v>
          </cell>
        </row>
        <row r="509">
          <cell r="A509" t="str">
            <v>Kendall Mall - SOLD</v>
          </cell>
          <cell r="C509" t="str">
            <v>Beginning Balance</v>
          </cell>
        </row>
        <row r="510">
          <cell r="C510" t="str">
            <v>Interest Expense</v>
          </cell>
        </row>
        <row r="511">
          <cell r="C511" t="str">
            <v>Principal Amortization</v>
          </cell>
        </row>
        <row r="512">
          <cell r="C512" t="str">
            <v>Ending Balance</v>
          </cell>
        </row>
        <row r="514">
          <cell r="A514" t="str">
            <v>The Plaza at Delray</v>
          </cell>
          <cell r="C514" t="str">
            <v>Beginning Balance</v>
          </cell>
        </row>
        <row r="515">
          <cell r="C515" t="str">
            <v>Interest Expense</v>
          </cell>
        </row>
        <row r="516">
          <cell r="C516" t="str">
            <v>Principal Amortization</v>
          </cell>
        </row>
        <row r="517">
          <cell r="C517" t="str">
            <v>Ending Balance</v>
          </cell>
        </row>
        <row r="519">
          <cell r="A519" t="str">
            <v>Palm Aire Construction Loan</v>
          </cell>
          <cell r="C519" t="str">
            <v>Beginning Balance</v>
          </cell>
        </row>
        <row r="520">
          <cell r="C520" t="str">
            <v>Interest Expense</v>
          </cell>
        </row>
        <row r="521">
          <cell r="C521" t="str">
            <v>Principal Amortization</v>
          </cell>
        </row>
        <row r="522">
          <cell r="C522" t="str">
            <v>Ending Balance</v>
          </cell>
        </row>
        <row r="524">
          <cell r="A524" t="str">
            <v>Around Lenox - JV</v>
          </cell>
          <cell r="C524" t="str">
            <v>Beginning Balance</v>
          </cell>
        </row>
        <row r="525">
          <cell r="C525" t="str">
            <v>Interest Expense</v>
          </cell>
        </row>
        <row r="526">
          <cell r="C526" t="str">
            <v>Principal Amortization</v>
          </cell>
        </row>
        <row r="527">
          <cell r="C527" t="str">
            <v>Ending Balance</v>
          </cell>
        </row>
        <row r="529">
          <cell r="C529" t="str">
            <v>Beginning Balance</v>
          </cell>
        </row>
        <row r="530">
          <cell r="C530" t="str">
            <v>Interest Expense</v>
          </cell>
        </row>
        <row r="531">
          <cell r="C531" t="str">
            <v>Principal Amortization</v>
          </cell>
        </row>
        <row r="532">
          <cell r="C532" t="str">
            <v>Ending Balance</v>
          </cell>
        </row>
        <row r="534">
          <cell r="C534" t="str">
            <v>Beginning Balance</v>
          </cell>
        </row>
        <row r="535">
          <cell r="C535" t="str">
            <v>Interest Expense</v>
          </cell>
        </row>
        <row r="536">
          <cell r="C536" t="str">
            <v>Principal Amortization</v>
          </cell>
        </row>
        <row r="537">
          <cell r="C537" t="str">
            <v>Ending Balance</v>
          </cell>
        </row>
        <row r="539">
          <cell r="C539" t="str">
            <v>Beginning Balance</v>
          </cell>
        </row>
        <row r="540">
          <cell r="C540" t="str">
            <v>Interest Expense</v>
          </cell>
        </row>
        <row r="541">
          <cell r="C541" t="str">
            <v>Principal Amortization</v>
          </cell>
        </row>
        <row r="542">
          <cell r="C542" t="str">
            <v>Ending Balance</v>
          </cell>
        </row>
        <row r="544">
          <cell r="C544" t="str">
            <v>Beginning Balance</v>
          </cell>
        </row>
        <row r="545">
          <cell r="C545" t="str">
            <v>Interest Expense</v>
          </cell>
        </row>
        <row r="546">
          <cell r="C546" t="str">
            <v>Principal Amortization</v>
          </cell>
        </row>
        <row r="547">
          <cell r="C547" t="str">
            <v>Ending Balance</v>
          </cell>
        </row>
        <row r="549">
          <cell r="C549" t="str">
            <v>Beginning Balance</v>
          </cell>
        </row>
        <row r="550">
          <cell r="C550" t="str">
            <v>Interest Expense</v>
          </cell>
        </row>
        <row r="551">
          <cell r="C551" t="str">
            <v>Principal Amortization</v>
          </cell>
        </row>
        <row r="552">
          <cell r="C552" t="str">
            <v>Ending Balance</v>
          </cell>
        </row>
        <row r="554">
          <cell r="C554" t="str">
            <v>Beginning Balance</v>
          </cell>
        </row>
        <row r="555">
          <cell r="C555" t="str">
            <v>Interest Expense</v>
          </cell>
        </row>
        <row r="556">
          <cell r="C556" t="str">
            <v>Principal Amortization</v>
          </cell>
        </row>
        <row r="557">
          <cell r="C557" t="str">
            <v>Ending Balance</v>
          </cell>
        </row>
        <row r="559">
          <cell r="C559" t="str">
            <v>Beginning Balance</v>
          </cell>
        </row>
        <row r="560">
          <cell r="C560" t="str">
            <v>Interest Expense</v>
          </cell>
        </row>
        <row r="561">
          <cell r="C561" t="str">
            <v>Principal Amortization</v>
          </cell>
        </row>
        <row r="562">
          <cell r="C562" t="str">
            <v>Ending Balance</v>
          </cell>
        </row>
        <row r="564">
          <cell r="C564" t="str">
            <v>Beginning Balance</v>
          </cell>
        </row>
        <row r="565">
          <cell r="C565" t="str">
            <v>Interest Expense</v>
          </cell>
        </row>
        <row r="566">
          <cell r="C566" t="str">
            <v>Principal Amortization</v>
          </cell>
        </row>
        <row r="567">
          <cell r="C567" t="str">
            <v>Ending Balance</v>
          </cell>
        </row>
        <row r="569">
          <cell r="C569" t="str">
            <v>Beginning Balance</v>
          </cell>
        </row>
        <row r="570">
          <cell r="C570" t="str">
            <v>Interest Expense</v>
          </cell>
        </row>
        <row r="571">
          <cell r="C571" t="str">
            <v>Principal Amortization</v>
          </cell>
        </row>
        <row r="572">
          <cell r="C572" t="str">
            <v>Ending Balance</v>
          </cell>
        </row>
        <row r="574">
          <cell r="C574" t="str">
            <v>Beginning Balance</v>
          </cell>
        </row>
        <row r="575">
          <cell r="C575" t="str">
            <v>Interest Expense</v>
          </cell>
        </row>
        <row r="576">
          <cell r="C576" t="str">
            <v>Principal Amortization</v>
          </cell>
        </row>
        <row r="577">
          <cell r="C577" t="str">
            <v>Ending Balance</v>
          </cell>
        </row>
        <row r="579">
          <cell r="C579" t="str">
            <v>Beginning Balance</v>
          </cell>
        </row>
        <row r="580">
          <cell r="C580" t="str">
            <v>Interest Expense</v>
          </cell>
        </row>
        <row r="581">
          <cell r="C581" t="str">
            <v>Principal Amortization</v>
          </cell>
        </row>
        <row r="582">
          <cell r="C582" t="str">
            <v>Ending Balance</v>
          </cell>
        </row>
        <row r="584">
          <cell r="C584" t="str">
            <v>Beginning Balance</v>
          </cell>
        </row>
        <row r="585">
          <cell r="C585" t="str">
            <v>Interest Expense</v>
          </cell>
        </row>
        <row r="586">
          <cell r="C586" t="str">
            <v>Principal Amortization</v>
          </cell>
        </row>
        <row r="587">
          <cell r="C587" t="str">
            <v>Ending Balance</v>
          </cell>
        </row>
        <row r="589">
          <cell r="C589" t="str">
            <v>Beginning Balance</v>
          </cell>
        </row>
        <row r="590">
          <cell r="C590" t="str">
            <v>Interest Expense</v>
          </cell>
        </row>
        <row r="591">
          <cell r="C591" t="str">
            <v>Principal Amortization</v>
          </cell>
        </row>
        <row r="592">
          <cell r="C592" t="str">
            <v>Ending Balance</v>
          </cell>
        </row>
        <row r="594">
          <cell r="C594" t="str">
            <v>Beginning Balance</v>
          </cell>
        </row>
        <row r="595">
          <cell r="C595" t="str">
            <v>Interest Expense</v>
          </cell>
        </row>
        <row r="596">
          <cell r="C596" t="str">
            <v>Principal Amortization</v>
          </cell>
        </row>
        <row r="597">
          <cell r="C597" t="str">
            <v>Ending Balance</v>
          </cell>
        </row>
        <row r="599">
          <cell r="C599" t="str">
            <v>Beginning Balance</v>
          </cell>
        </row>
        <row r="600">
          <cell r="C600" t="str">
            <v>Interest Expense</v>
          </cell>
        </row>
        <row r="601">
          <cell r="C601" t="str">
            <v>Principal Amortization</v>
          </cell>
        </row>
        <row r="602">
          <cell r="C602" t="str">
            <v>Ending Balance</v>
          </cell>
        </row>
        <row r="604">
          <cell r="C604" t="str">
            <v>Beginning Balance</v>
          </cell>
        </row>
        <row r="605">
          <cell r="C605" t="str">
            <v>Interest Expense</v>
          </cell>
        </row>
        <row r="606">
          <cell r="C606" t="str">
            <v>Principal Amortization</v>
          </cell>
        </row>
        <row r="607">
          <cell r="C607" t="str">
            <v>Ending Balance</v>
          </cell>
        </row>
        <row r="609">
          <cell r="C609" t="str">
            <v>Beginning Balance</v>
          </cell>
        </row>
        <row r="610">
          <cell r="C610" t="str">
            <v>Interest Expense</v>
          </cell>
        </row>
        <row r="611">
          <cell r="C611" t="str">
            <v>Principal Amortization</v>
          </cell>
        </row>
        <row r="612">
          <cell r="C612" t="str">
            <v>Ending Balance</v>
          </cell>
        </row>
        <row r="614">
          <cell r="C614" t="str">
            <v>Beginning Balance</v>
          </cell>
        </row>
        <row r="615">
          <cell r="C615" t="str">
            <v>Interest Expense</v>
          </cell>
        </row>
        <row r="616">
          <cell r="C616" t="str">
            <v>Principal Amortization</v>
          </cell>
        </row>
        <row r="617">
          <cell r="C617" t="str">
            <v>Ending Balance</v>
          </cell>
        </row>
        <row r="619">
          <cell r="C619" t="str">
            <v>Beginning Balance</v>
          </cell>
        </row>
        <row r="620">
          <cell r="C620" t="str">
            <v>Interest Expense</v>
          </cell>
        </row>
        <row r="621">
          <cell r="C621" t="str">
            <v>Principal Amortization</v>
          </cell>
        </row>
        <row r="622">
          <cell r="C622" t="str">
            <v>Ending Balance</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 UNO 31.05.12 Crediti"/>
      <sheetName val="Foglio1"/>
      <sheetName val="Tabella dati"/>
      <sheetName val="sql"/>
    </sheetNames>
    <sheetDataSet>
      <sheetData sheetId="0" refreshError="1"/>
      <sheetData sheetId="1" refreshError="1"/>
      <sheetData sheetId="2"/>
      <sheetData sheetId="3"/>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OP Unit Pricing"/>
      <sheetName val="#REF"/>
      <sheetName val="RRL"/>
      <sheetName val="Prop Info"/>
      <sheetName val="bogus links"/>
      <sheetName val="IMDStmtofOps"/>
      <sheetName val="Glob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ow Chart - Bud-F'cast"/>
      <sheetName val="Flow Chart"/>
      <sheetName val="Instructions"/>
      <sheetName val="Allocation - Bud &amp; Act"/>
      <sheetName val="Headcount Analysis"/>
      <sheetName val="Cost Analysis"/>
      <sheetName val="Allocations Analysis"/>
      <sheetName val="Codes List"/>
      <sheetName val="Unknown Codes"/>
      <sheetName val="KPI Project"/>
      <sheetName val="KPI Employee"/>
      <sheetName val="List"/>
      <sheetName val="Control Listing"/>
      <sheetName val="Summary of Overheads"/>
      <sheetName val="Temps"/>
      <sheetName val="TAPAS Dept List"/>
      <sheetName val="MRI Adjustments"/>
    </sheetNames>
    <sheetDataSet>
      <sheetData sheetId="0"/>
      <sheetData sheetId="1"/>
      <sheetData sheetId="2"/>
      <sheetData sheetId="3" refreshError="1">
        <row r="6">
          <cell r="AF6">
            <v>44949</v>
          </cell>
          <cell r="AH6">
            <v>44949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ummary"/>
      <sheetName val="Exit Detail"/>
      <sheetName val="Lease Contracts"/>
      <sheetName val="Stepped Rents"/>
      <sheetName val="Costs"/>
      <sheetName val="Income Analysis"/>
      <sheetName val="Debt Finance"/>
      <sheetName val="Sensitivity"/>
      <sheetName val="Running Analysis"/>
      <sheetName val="Quarterly Summary"/>
      <sheetName val="Annual Summary"/>
      <sheetName val="An Sum BaseCase"/>
      <sheetName val="Qtrly Sum BaseCase"/>
      <sheetName val="Lev_CFlow"/>
      <sheetName val="sc1_qs"/>
      <sheetName val="sc2_qs"/>
      <sheetName val="sc3_qs"/>
      <sheetName val="sc4_qs"/>
      <sheetName val="cost proj"/>
      <sheetName val="refurb&amp;one offs"/>
      <sheetName val="EET"/>
      <sheetName val="INDqtr"/>
      <sheetName val="IND(t)"/>
      <sheetName val="ERVt"/>
      <sheetName val="R ex I"/>
      <sheetName val="R ex steps"/>
      <sheetName val="Market Rent"/>
      <sheetName val="Rent"/>
      <sheetName val="Letting Fees"/>
      <sheetName val="growth"/>
      <sheetName val="ancillary"/>
      <sheetName val="new"/>
    </sheetNames>
    <sheetDataSet>
      <sheetData sheetId="0">
        <row r="23">
          <cell r="F2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B's share MTM"/>
      <sheetName val="MtoM"/>
      <sheetName val="Unsecured Line Comparison"/>
      <sheetName val="By Country"/>
      <sheetName val="Currency Impact"/>
      <sheetName val="Reconcilliation"/>
      <sheetName val="Cap Table"/>
      <sheetName val="M"/>
      <sheetName val="Q"/>
      <sheetName val="Reporting_Cap Table"/>
      <sheetName val="Rates"/>
      <sheetName val="Forecasted Interest Expense"/>
      <sheetName val="Roll Forward"/>
      <sheetName val="Maturity"/>
      <sheetName val="debt pool"/>
      <sheetName val="SummaryDM"/>
      <sheetName val="REIT"/>
      <sheetName val="F I"/>
      <sheetName val="F II"/>
      <sheetName val="F III"/>
      <sheetName val="Fund III MTM for presentation"/>
      <sheetName val="P II"/>
      <sheetName val="AMBAMS"/>
      <sheetName val="Erie"/>
      <sheetName val="SGP"/>
      <sheetName val="Mexico"/>
      <sheetName val="Other JVs"/>
      <sheetName val="Non-Std Amort"/>
      <sheetName val="UNCONSOL summary"/>
      <sheetName val="Asia Debt Schedule"/>
      <sheetName val="Unconsolidated JV's"/>
      <sheetName val="Unconsol"/>
      <sheetName val="MtoM Private Capital"/>
      <sheetName val="年齢早見表"/>
      <sheetName val="SECURED DEBT Q4 200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46">
          <cell r="M46">
            <v>1.3199000000000001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 layouts"/>
      <sheetName val="Worksheet"/>
      <sheetName val="Output$"/>
      <sheetName val="Rent Input"/>
      <sheetName val="Output LC"/>
      <sheetName val="Rent break up"/>
      <sheetName val="Profit"/>
      <sheetName val="Cash Flow"/>
      <sheetName val="Page 2"/>
      <sheetName val="Inv. Grid"/>
      <sheetName val="Dev Schedule"/>
      <sheetName val="Land"/>
      <sheetName val="Bldg 1"/>
      <sheetName val="Bldg 2"/>
      <sheetName val="Bldg 3"/>
      <sheetName val="Bldg 4"/>
      <sheetName val="Bldg 5"/>
      <sheetName val="Bldg 6"/>
      <sheetName val="Bldg 7"/>
      <sheetName val="Bldg 8"/>
      <sheetName val="modPrintForm"/>
    </sheetNames>
    <sheetDataSet>
      <sheetData sheetId="0" refreshError="1"/>
      <sheetData sheetId="1" refreshError="1"/>
      <sheetData sheetId="2" refreshError="1"/>
      <sheetData sheetId="3" refreshError="1">
        <row r="7">
          <cell r="B7">
            <v>120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 layouts"/>
      <sheetName val="Worksheet"/>
      <sheetName val="Output$"/>
      <sheetName val="Rent Input"/>
      <sheetName val="Output LC"/>
      <sheetName val="Rent break up"/>
      <sheetName val="Profit"/>
      <sheetName val="Cash Flow"/>
      <sheetName val="Page 2"/>
      <sheetName val="Inv. Grid"/>
      <sheetName val="Dev Schedule"/>
      <sheetName val="Land"/>
      <sheetName val="Bldg 1"/>
      <sheetName val="Bldg 2"/>
      <sheetName val="Bldg 3"/>
      <sheetName val="Bldg 4"/>
      <sheetName val="Bldg 5"/>
      <sheetName val="Bldg 6"/>
      <sheetName val="Bldg 7"/>
      <sheetName val="Bldg 8"/>
      <sheetName val="modPrintForm"/>
      <sheetName val="Rates"/>
    </sheetNames>
    <sheetDataSet>
      <sheetData sheetId="0" refreshError="1"/>
      <sheetData sheetId="1" refreshError="1"/>
      <sheetData sheetId="2" refreshError="1"/>
      <sheetData sheetId="3" refreshError="1">
        <row r="7">
          <cell r="B7">
            <v>120</v>
          </cell>
        </row>
        <row r="37">
          <cell r="B37">
            <v>135652</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
      <sheetName val="Dettagli "/>
      <sheetName val="Reference Financial Statements"/>
      <sheetName val="Net Tax Value of the Property"/>
      <sheetName val="Latent Cap Gain Amount"/>
      <sheetName val="Provisional Price per Allegato"/>
      <sheetName val="Balance Sheets"/>
      <sheetName val="Funding"/>
      <sheetName val="Investment information"/>
    </sheetNames>
    <sheetDataSet>
      <sheetData sheetId="0"/>
      <sheetData sheetId="1"/>
      <sheetData sheetId="2"/>
      <sheetData sheetId="3"/>
      <sheetData sheetId="4"/>
      <sheetData sheetId="5"/>
      <sheetData sheetId="6"/>
      <sheetData sheetId="7"/>
      <sheetData sheetId="8">
        <row r="5">
          <cell r="G5">
            <v>21800000.000000011</v>
          </cell>
        </row>
        <row r="6">
          <cell r="G6">
            <v>0.22</v>
          </cell>
        </row>
        <row r="7">
          <cell r="G7">
            <v>0.17</v>
          </cell>
        </row>
        <row r="9">
          <cell r="G9">
            <v>1</v>
          </cell>
        </row>
      </sheetData>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s"/>
      <sheetName val="Los Angeles"/>
      <sheetName val="Sheet1"/>
    </sheetNames>
    <sheetDataSet>
      <sheetData sheetId="0">
        <row r="1">
          <cell r="A1" t="str">
            <v>1 N. FRANKLIN - NON ESC</v>
          </cell>
        </row>
        <row r="2">
          <cell r="A2" t="str">
            <v>10 S. WACKER - NON ESC</v>
          </cell>
        </row>
        <row r="3">
          <cell r="A3" t="str">
            <v>125 SOUTH WACKER - NON ESCALATABLE</v>
          </cell>
        </row>
        <row r="4">
          <cell r="A4" t="str">
            <v>161 N. CLARK - NON ESC</v>
          </cell>
        </row>
        <row r="5">
          <cell r="A5" t="str">
            <v>20/30 S. WACKER - NON ESC</v>
          </cell>
        </row>
        <row r="6">
          <cell r="A6" t="str">
            <v>222 NLS - NON-ESCALATABLE</v>
          </cell>
        </row>
        <row r="7">
          <cell r="A7" t="str">
            <v>2440 EL CAMINO - NON ESC</v>
          </cell>
        </row>
        <row r="8">
          <cell r="A8" t="str">
            <v>30 N. LASALLE - NON ESC</v>
          </cell>
        </row>
        <row r="9">
          <cell r="A9" t="str">
            <v>300 SPEAR - PHASE I</v>
          </cell>
        </row>
        <row r="10">
          <cell r="A10" t="str">
            <v>300 SPEAR - PHASE II</v>
          </cell>
        </row>
        <row r="11">
          <cell r="A11" t="str">
            <v>400 S HOPE - BUILDING OFFICE</v>
          </cell>
        </row>
        <row r="12">
          <cell r="A12" t="str">
            <v>400 S HOPE - NON ESCALATABLE</v>
          </cell>
        </row>
        <row r="13">
          <cell r="A13" t="str">
            <v>400 S HOPE (CORPORATE ENTITY)</v>
          </cell>
        </row>
        <row r="14">
          <cell r="A14" t="str">
            <v>4000 MACARTHUR BLVD - NON ESCALATABLE</v>
          </cell>
        </row>
        <row r="15">
          <cell r="A15" t="str">
            <v>407 N MAPLE - BUILDING OFFICE</v>
          </cell>
        </row>
        <row r="16">
          <cell r="A16" t="str">
            <v>407 N MAPLE - NON ESCALATABLE</v>
          </cell>
        </row>
        <row r="17">
          <cell r="A17" t="str">
            <v>407 N MAPLE (CORPORATE ENTITY)</v>
          </cell>
        </row>
        <row r="18">
          <cell r="A18" t="str">
            <v>525 W MONROE - NON-ESCALATABLE</v>
          </cell>
        </row>
        <row r="19">
          <cell r="A19" t="str">
            <v>550 TERRY FRANCOIS (GAP BLDG)-NON ESC</v>
          </cell>
        </row>
        <row r="20">
          <cell r="A20" t="str">
            <v>555 MISSION ST (PATRICK SITE)</v>
          </cell>
        </row>
        <row r="21">
          <cell r="A21" t="str">
            <v>ARCHSTONE (EASY LIVING) - ASSET MGMT</v>
          </cell>
        </row>
        <row r="22">
          <cell r="A22" t="str">
            <v>ARCHSTONE (EASY LIVING) - SYNDICATION</v>
          </cell>
        </row>
        <row r="23">
          <cell r="A23" t="str">
            <v>BEVERLY MERCEDES - BUILDING OFFICE</v>
          </cell>
        </row>
        <row r="24">
          <cell r="A24" t="str">
            <v>BEVERLY MERCEDES - NON ESCALATABLE</v>
          </cell>
        </row>
        <row r="25">
          <cell r="A25" t="str">
            <v>BEVERLY MERCEDES (CORPORATE ENTITY)</v>
          </cell>
        </row>
        <row r="26">
          <cell r="A26" t="str">
            <v>BRAZIL FUND II - SYNDICATION</v>
          </cell>
        </row>
        <row r="27">
          <cell r="A27" t="str">
            <v>CAMPUS AT FIRST NORTH ST (BEA DEV SITE)</v>
          </cell>
        </row>
        <row r="28">
          <cell r="A28" t="str">
            <v>CENTRAL PARK OF LISLE I - NON ESC</v>
          </cell>
        </row>
        <row r="29">
          <cell r="A29" t="str">
            <v>CENTRAL PARK OF LISLE II - NON ESC</v>
          </cell>
        </row>
        <row r="30">
          <cell r="A30" t="str">
            <v>CIVIC OPERA HOUSE (20 N. WACKER)-NON ESC</v>
          </cell>
        </row>
        <row r="31">
          <cell r="A31" t="str">
            <v>CONTINENTAL GRAND PLAZA I - BLDG OFFICE</v>
          </cell>
        </row>
        <row r="32">
          <cell r="A32" t="str">
            <v>CONTINENTAL GRAND PLAZA I - NON ESC</v>
          </cell>
        </row>
        <row r="33">
          <cell r="A33" t="str">
            <v>CONTINENTAL GRAND PLAZA I (CORP ENTITY)</v>
          </cell>
        </row>
        <row r="34">
          <cell r="A34" t="str">
            <v>CONTINENTAL GRAND PLAZA II - BLDG OFFICE</v>
          </cell>
        </row>
        <row r="35">
          <cell r="A35" t="str">
            <v>CONTINENTAL GRAND PLAZA II - NON-ESC</v>
          </cell>
        </row>
        <row r="36">
          <cell r="A36" t="str">
            <v>CONTINENTAL GRAND PLAZA II (CORP ENTITY)</v>
          </cell>
        </row>
        <row r="37">
          <cell r="A37" t="str">
            <v>DUBLIN CORP CTR I - NON ESC</v>
          </cell>
        </row>
        <row r="38">
          <cell r="A38" t="str">
            <v>DUBLIN CORP CTR II - NON ESC</v>
          </cell>
        </row>
        <row r="39">
          <cell r="A39" t="str">
            <v>DUBLIN CORP CTR III - NON ESC</v>
          </cell>
        </row>
        <row r="40">
          <cell r="A40" t="str">
            <v>EOP CHICAGO ASSET MANAGEMENT</v>
          </cell>
        </row>
        <row r="41">
          <cell r="A41" t="str">
            <v>FUND V DOMESTIC - EXTENSION</v>
          </cell>
        </row>
        <row r="42">
          <cell r="A42" t="str">
            <v>FUND VI - ASSET MANAGEMENT</v>
          </cell>
        </row>
        <row r="43">
          <cell r="A43" t="str">
            <v>FUND VII - ACQUISITIONS</v>
          </cell>
        </row>
        <row r="44">
          <cell r="A44" t="str">
            <v>FUND VII - ASSET MANAGEMENT</v>
          </cell>
        </row>
        <row r="45">
          <cell r="A45" t="str">
            <v>FUND VII SIDECAR - SYNDICATION</v>
          </cell>
        </row>
        <row r="46">
          <cell r="A46" t="str">
            <v>GRAND AVE COURTYARD - BLDG OFFICE</v>
          </cell>
        </row>
        <row r="47">
          <cell r="A47" t="str">
            <v>GRAND AVE COURTYARD - NONESC</v>
          </cell>
        </row>
        <row r="48">
          <cell r="A48" t="str">
            <v>GRAND AVE COURTYARD (CORP ENTITY)</v>
          </cell>
        </row>
        <row r="49">
          <cell r="A49" t="str">
            <v>IMPERIAL PROMENADE - BLDG OFFICE</v>
          </cell>
        </row>
        <row r="50">
          <cell r="A50" t="str">
            <v>IMPERIAL PROMENADE - HVAC</v>
          </cell>
        </row>
        <row r="51">
          <cell r="A51" t="str">
            <v>IMPERIAL PROMENADE - NON ESC</v>
          </cell>
        </row>
        <row r="52">
          <cell r="A52" t="str">
            <v>JIANG WAN NEW TOWN</v>
          </cell>
        </row>
        <row r="53">
          <cell r="A53" t="str">
            <v>MAPLE PLAZA - BUILDING OFFICE</v>
          </cell>
        </row>
        <row r="54">
          <cell r="A54" t="str">
            <v>MAPLE PLAZA - NON ESCALATABLE</v>
          </cell>
        </row>
        <row r="55">
          <cell r="A55" t="str">
            <v>MAPLE PLAZA (CORPORATE ENTITY)</v>
          </cell>
        </row>
        <row r="56">
          <cell r="A56" t="str">
            <v>MEZZANINE FUND (TSP) - SYNDICATION</v>
          </cell>
        </row>
        <row r="57">
          <cell r="A57" t="str">
            <v>PCVST - ASSET MANAGEMENT</v>
          </cell>
        </row>
        <row r="58">
          <cell r="A58" t="str">
            <v>PLAYA VISTA DEVELOPMENT</v>
          </cell>
        </row>
        <row r="59">
          <cell r="A59" t="str">
            <v>PRIME PLUS (PPI) ASSET MANAGEMENT</v>
          </cell>
        </row>
        <row r="60">
          <cell r="A60" t="str">
            <v>PRIME PLUS INVESTMENTS (PPI) SYNDICATION</v>
          </cell>
        </row>
        <row r="61">
          <cell r="A61" t="str">
            <v>PV CAMPUS PARCEL 1, L.P.</v>
          </cell>
        </row>
        <row r="62">
          <cell r="A62" t="str">
            <v>PV CAMPUS PARCEL 10, L.P. DEVELOPMENT</v>
          </cell>
        </row>
        <row r="63">
          <cell r="A63" t="str">
            <v>PV CAMPUS PARCEL 2, L.P.</v>
          </cell>
        </row>
        <row r="64">
          <cell r="A64" t="str">
            <v>PV CAMPUS PARCEL 3, L.P.</v>
          </cell>
        </row>
        <row r="65">
          <cell r="A65" t="str">
            <v>PV CAMPUS PARCEL 4, L.P.</v>
          </cell>
        </row>
        <row r="66">
          <cell r="A66" t="str">
            <v>PV CAMPUS PARCEL 5, L.P.</v>
          </cell>
        </row>
        <row r="67">
          <cell r="A67" t="str">
            <v>PV CAMPUS PARCEL 6, L.P.</v>
          </cell>
        </row>
        <row r="68">
          <cell r="A68" t="str">
            <v>SANTA CLARA TOWER I (#3945) - NON-ESC</v>
          </cell>
        </row>
        <row r="69">
          <cell r="A69" t="str">
            <v>SANTA CLARA TOWER II (#3965) - NON-ESC</v>
          </cell>
        </row>
        <row r="70">
          <cell r="A70" t="str">
            <v>SECOND &amp; SENECA - NON-ESCALATABLE</v>
          </cell>
        </row>
        <row r="71">
          <cell r="A71" t="str">
            <v>TS CHINA FUND - SYNDICATION</v>
          </cell>
        </row>
        <row r="72">
          <cell r="A72" t="str">
            <v>TSEC SUB FUND A - SYNDICATION</v>
          </cell>
        </row>
        <row r="73">
          <cell r="A73" t="str">
            <v>TSP - 520 PIKE TOWER/ NON ESCLATABLE</v>
          </cell>
        </row>
        <row r="74">
          <cell r="A74" t="str">
            <v>TSP - 595 MARKET STREET/ NON ESCALATABLE</v>
          </cell>
        </row>
        <row r="75">
          <cell r="A75" t="str">
            <v>TSP - AT&amp;T/222 W MONROE/ NON ESCALATABLE</v>
          </cell>
        </row>
        <row r="76">
          <cell r="A76" t="str">
            <v>TSP - BAYSIDE TOWER I NON ESCALATABLE</v>
          </cell>
        </row>
        <row r="77">
          <cell r="A77" t="str">
            <v>TSP - BAYSIDE TOWER II NON ESCALATABLE</v>
          </cell>
        </row>
        <row r="78">
          <cell r="A78" t="str">
            <v>TSP - ONE BUSH PLAZA - NON ESCALATABLE</v>
          </cell>
        </row>
        <row r="79">
          <cell r="A79" t="str">
            <v>TSP - PLAZA EAST, WI/ NON ESCALATABLE</v>
          </cell>
        </row>
        <row r="80">
          <cell r="A80" t="str">
            <v>TSP - SUNNYVALE OFFICE PARK - NON ESC</v>
          </cell>
        </row>
        <row r="81">
          <cell r="A81" t="str">
            <v>TSP - USG/222 W ADAM/ NON ESCALATABLE</v>
          </cell>
        </row>
        <row r="82">
          <cell r="A82" t="str">
            <v>TSP 400 CASTRO - NON ESCALATABLE</v>
          </cell>
        </row>
        <row r="83">
          <cell r="A83" t="str">
            <v>TSP IL - 200 W MADISON-NON-ESC</v>
          </cell>
        </row>
        <row r="84">
          <cell r="A84" t="str">
            <v>TSP-LA</v>
          </cell>
        </row>
        <row r="85">
          <cell r="A85" t="str">
            <v>U.S. OFFICE ASSET MANAGEMENT (LPT)</v>
          </cell>
        </row>
        <row r="86">
          <cell r="A86" t="str">
            <v>PLAYA VISTA DEVELOPMENT SPLIT</v>
          </cell>
        </row>
        <row r="87">
          <cell r="A87" t="str">
            <v>PV CAMPUS PARCEL 7 LP</v>
          </cell>
        </row>
        <row r="88">
          <cell r="A88" t="str">
            <v>PV CAMPUS PARCEL 8 LP</v>
          </cell>
        </row>
        <row r="89">
          <cell r="A89" t="str">
            <v>PV CAMPUS PARCEL 9 LP</v>
          </cell>
        </row>
        <row r="90">
          <cell r="A90" t="str">
            <v>PV CAMPUS PARCEL 10 LP</v>
          </cell>
        </row>
      </sheetData>
      <sheetData sheetId="1" refreshError="1"/>
      <sheetData sheetId="2"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Bilanz"/>
      <sheetName val="GuV"/>
      <sheetName val="balance sheet"/>
      <sheetName val="income statement"/>
      <sheetName val="closing balance sheet"/>
      <sheetName val="Stammdaten"/>
      <sheetName val="Bilanz- und GuV-Daten"/>
      <sheetName val="Konten"/>
      <sheetName val="DATEV current month"/>
      <sheetName val="DATEV prior month"/>
      <sheetName val="DATEV 31.07.2015 forecast"/>
      <sheetName val="DATEV 31.12.2014"/>
      <sheetName val="DATEV 30.04.2014"/>
      <sheetName val="SAP 30.04.2014 (IC)"/>
      <sheetName val="SAP 31.12.2013 (IC)"/>
      <sheetName val="paid CAPEX + FunkeMedia"/>
      <sheetName val="160000"/>
      <sheetName val="162000"/>
      <sheetName val="USt-Verprobung FiBu"/>
      <sheetName val="workfile revaluation 2011"/>
      <sheetName val="additions fixed asset2"/>
      <sheetName val="rent receivables"/>
      <sheetName val="other assets"/>
      <sheetName val="bank accounts"/>
      <sheetName val="deferred expenses"/>
      <sheetName val="provisions+accruals"/>
      <sheetName val="Rückstellungsspiegel"/>
      <sheetName val="BBVA loan"/>
      <sheetName val="trade payables"/>
      <sheetName val="other liabilities"/>
      <sheetName val="interco liability PonteGadea"/>
      <sheetName val="deferred income"/>
      <sheetName val="sales (details)"/>
      <sheetName val="rental contracts list"/>
      <sheetName val="other operating costs (deta (2"/>
      <sheetName val="Betriebskosten (Materialaufwand"/>
      <sheetName val="PonteGadea SAP accounts"/>
      <sheetName val="Tabelle1"/>
      <sheetName val="Tabelle2"/>
      <sheetName val="Tabelle3"/>
      <sheetName val="deferred taxes German GAAP"/>
      <sheetName val="60 (2) EStDV"/>
      <sheetName val="AV - Steuerlicher Mehrwert"/>
      <sheetName val="Abschreibungsplan AV StBil"/>
    </sheetNames>
    <sheetDataSet>
      <sheetData sheetId="0" refreshError="1"/>
      <sheetData sheetId="1" refreshError="1"/>
      <sheetData sheetId="2" refreshError="1"/>
      <sheetData sheetId="3" refreshError="1"/>
      <sheetData sheetId="4" refreshError="1"/>
      <sheetData sheetId="5" refreshError="1"/>
      <sheetData sheetId="6" refreshError="1">
        <row r="1">
          <cell r="B1">
            <v>42216</v>
          </cell>
        </row>
        <row r="2">
          <cell r="B2">
            <v>42005</v>
          </cell>
        </row>
        <row r="3">
          <cell r="B3" t="str">
            <v>Q 205 Real Estate GmbH</v>
          </cell>
        </row>
        <row r="4">
          <cell r="B4" t="str">
            <v>Berlin</v>
          </cell>
        </row>
      </sheetData>
      <sheetData sheetId="7">
        <row r="37">
          <cell r="F37">
            <v>-1498</v>
          </cell>
        </row>
      </sheetData>
      <sheetData sheetId="8">
        <row r="1">
          <cell r="A1" t="str">
            <v>Konten 31.07.2015</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ow r="9">
          <cell r="C9">
            <v>0</v>
          </cell>
        </row>
      </sheetData>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 Table"/>
      <sheetName val="REITSecured"/>
      <sheetName val="REITOther"/>
      <sheetName val="AMBErie"/>
      <sheetName val="AMBSGP"/>
      <sheetName val="PartnersII"/>
      <sheetName val="AMBAMBS"/>
      <sheetName val="FundII"/>
      <sheetName val="OtherJVs"/>
      <sheetName val="SecuredFixed"/>
      <sheetName val="SecuredVariable"/>
      <sheetName val="REITFixed"/>
      <sheetName val="REITVariable"/>
      <sheetName val="FundIIIOther"/>
      <sheetName val="MexicoOther "/>
      <sheetName val="JapanOther"/>
      <sheetName val="EuropeOther"/>
      <sheetName val="Mexico "/>
      <sheetName val="Japan"/>
      <sheetName val="Europe"/>
      <sheetName val="FundIII"/>
      <sheetName val="UCOtherJVs"/>
      <sheetName val="Fixed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row r="2">
          <cell r="Q2">
            <v>5</v>
          </cell>
        </row>
        <row r="3">
          <cell r="Q3">
            <v>31</v>
          </cell>
        </row>
        <row r="8">
          <cell r="B8" t="str">
            <v>Index</v>
          </cell>
        </row>
      </sheetData>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ly Cashflow"/>
      <sheetName val="●Cashflow"/>
      <sheetName val="Debt Assumptions"/>
      <sheetName val="●Base Sheet"/>
      <sheetName val="●DD Detail"/>
      <sheetName val="●Tax Detail"/>
      <sheetName val="Sheet1"/>
    </sheetNames>
    <sheetDataSet>
      <sheetData sheetId="0" refreshError="1"/>
      <sheetData sheetId="1" refreshError="1"/>
      <sheetData sheetId="2"/>
      <sheetData sheetId="3" refreshError="1">
        <row r="32">
          <cell r="C32">
            <v>120</v>
          </cell>
        </row>
      </sheetData>
      <sheetData sheetId="4" refreshError="1"/>
      <sheetData sheetId="5" refreshError="1"/>
      <sheetData sheetId="6"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tivity Analysis"/>
      <sheetName val="Operating Summary"/>
      <sheetName val="Operating CF"/>
      <sheetName val="Rent Roll Worksheet"/>
      <sheetName val="Comps"/>
      <sheetName val="Taxes"/>
      <sheetName val="Building R&amp;M E"/>
      <sheetName val="Building R&amp;M J"/>
      <sheetName val="Calcs"/>
      <sheetName val="Insurance &amp; CAPEX"/>
    </sheetNames>
    <sheetDataSet>
      <sheetData sheetId="0" refreshError="1"/>
      <sheetData sheetId="1" refreshError="1">
        <row r="4">
          <cell r="F4">
            <v>3878.99</v>
          </cell>
        </row>
      </sheetData>
      <sheetData sheetId="2"/>
      <sheetData sheetId="3"/>
      <sheetData sheetId="4"/>
      <sheetData sheetId="5"/>
      <sheetData sheetId="6"/>
      <sheetData sheetId="7"/>
      <sheetData sheetId="8"/>
      <sheetData sheetId="9"/>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norar"/>
      <sheetName val="HZ"/>
      <sheetName val="HT"/>
    </sheetNames>
    <sheetDataSet>
      <sheetData sheetId="0"/>
      <sheetData sheetId="1">
        <row r="2">
          <cell r="K2">
            <v>50000</v>
          </cell>
          <cell r="L2">
            <v>50000000</v>
          </cell>
        </row>
      </sheetData>
      <sheetData sheetId="2"/>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Sheet2"/>
      <sheetName val="Sheet1"/>
      <sheetName val="Summary Chaves 1"/>
      <sheetName val="Chaves 1"/>
      <sheetName val="Summary Chaves 2"/>
      <sheetName val="Chaves 2"/>
    </sheetNames>
    <sheetDataSet>
      <sheetData sheetId="0">
        <row r="147">
          <cell r="G147" t="e">
            <v>#NAME?</v>
          </cell>
        </row>
      </sheetData>
      <sheetData sheetId="1"/>
      <sheetData sheetId="2"/>
      <sheetData sheetId="3"/>
      <sheetData sheetId="4"/>
      <sheetData sheetId="5"/>
      <sheetData sheetId="6"/>
      <sheetData sheetId="7"/>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Revaluation"/>
      <sheetName val="Output"/>
      <sheetName val="Belgium"/>
      <sheetName val="Czech"/>
      <sheetName val="France"/>
      <sheetName val="Germany"/>
      <sheetName val="Hungary"/>
      <sheetName val="Italy"/>
      <sheetName val="Netherlands"/>
      <sheetName val="Poland"/>
      <sheetName val="Spain"/>
      <sheetName val="UK"/>
      <sheetName val="Calculations"/>
      <sheetName val="Extract Data"/>
      <sheetName val="JLL - Schedule"/>
    </sheetNames>
    <sheetDataSet>
      <sheetData sheetId="0"/>
      <sheetData sheetId="1"/>
      <sheetData sheetId="2"/>
      <sheetData sheetId="3"/>
      <sheetData sheetId="4"/>
      <sheetData sheetId="5"/>
      <sheetData sheetId="6"/>
      <sheetData sheetId="7">
        <row r="1">
          <cell r="B1" t="str">
            <v>Data Analysis</v>
          </cell>
          <cell r="H1" t="str">
            <v>Jones Lang LaSalle</v>
          </cell>
        </row>
        <row r="3">
          <cell r="B3" t="str">
            <v>Portfolio : ProLogis Hungary Revaluation June 2006</v>
          </cell>
        </row>
        <row r="4">
          <cell r="B4" t="str">
            <v>Fixed Columns</v>
          </cell>
          <cell r="C4" t="str">
            <v>Variable Columns</v>
          </cell>
        </row>
        <row r="5">
          <cell r="B5" t="str">
            <v>Property Name</v>
          </cell>
          <cell r="C5" t="str">
            <v>Region</v>
          </cell>
          <cell r="D5" t="str">
            <v>Sector</v>
          </cell>
          <cell r="E5" t="str">
            <v>Primary Use</v>
          </cell>
          <cell r="F5" t="str">
            <v>% Equity</v>
          </cell>
          <cell r="G5" t="str">
            <v>Tenure Type</v>
          </cell>
          <cell r="H5" t="str">
            <v>File Ref.</v>
          </cell>
          <cell r="I5" t="str">
            <v>Supl. Ref.</v>
          </cell>
          <cell r="J5" t="str">
            <v>Manager/Code</v>
          </cell>
          <cell r="K5" t="str">
            <v>Property IRR</v>
          </cell>
          <cell r="L5" t="str">
            <v>Total Area</v>
          </cell>
          <cell r="M5" t="str">
            <v>Gross Value</v>
          </cell>
          <cell r="N5" t="str">
            <v>Capital Costs</v>
          </cell>
          <cell r="O5" t="str">
            <v>Acquisition Costs</v>
          </cell>
          <cell r="P5" t="str">
            <v>Net Value</v>
          </cell>
          <cell r="Q5" t="str">
            <v>Say Value</v>
          </cell>
          <cell r="R5" t="str">
            <v>Equiv. Yield</v>
          </cell>
          <cell r="S5" t="str">
            <v>True Equiv. Yield</v>
          </cell>
          <cell r="T5" t="str">
            <v>Initial Yield</v>
          </cell>
          <cell r="U5" t="str">
            <v>Revn. Yield</v>
          </cell>
          <cell r="V5" t="str">
            <v>Gross Rent</v>
          </cell>
          <cell r="W5" t="str">
            <v>Gross Rental Value</v>
          </cell>
          <cell r="X5" t="str">
            <v>Net Rent</v>
          </cell>
          <cell r="Y5" t="str">
            <v>No. of Tenants</v>
          </cell>
          <cell r="Z5" t="str">
            <v>Currency Code</v>
          </cell>
          <cell r="AA5" t="str">
            <v>Currency Desc.</v>
          </cell>
        </row>
        <row r="6">
          <cell r="A6">
            <v>120</v>
          </cell>
          <cell r="B6" t="str">
            <v>Budaors DC1(updated),Seregély utca,Budaors,Budaors,Pest</v>
          </cell>
          <cell r="C6"/>
          <cell r="D6" t="str">
            <v>Industrial</v>
          </cell>
          <cell r="E6"/>
          <cell r="F6">
            <v>100</v>
          </cell>
          <cell r="G6" t="str">
            <v>Freehold</v>
          </cell>
          <cell r="H6"/>
          <cell r="I6"/>
          <cell r="J6"/>
          <cell r="K6">
            <v>11.170300000000001</v>
          </cell>
          <cell r="L6">
            <v>28989</v>
          </cell>
          <cell r="M6">
            <v>20493569</v>
          </cell>
          <cell r="N6">
            <v>0</v>
          </cell>
          <cell r="O6">
            <v>-597000</v>
          </cell>
          <cell r="P6">
            <v>19896569</v>
          </cell>
          <cell r="Q6">
            <v>19900000</v>
          </cell>
          <cell r="R6">
            <v>7.3299000000000003</v>
          </cell>
          <cell r="S6">
            <v>7.6779999999999999</v>
          </cell>
          <cell r="T6">
            <v>7.6487000000000007</v>
          </cell>
          <cell r="U6">
            <v>7.4515000000000002</v>
          </cell>
          <cell r="V6">
            <v>1583594</v>
          </cell>
          <cell r="W6">
            <v>1527336</v>
          </cell>
          <cell r="X6">
            <v>1567758</v>
          </cell>
          <cell r="Y6">
            <v>1</v>
          </cell>
          <cell r="Z6" t="str">
            <v>EUR</v>
          </cell>
          <cell r="AA6" t="str">
            <v>Euro</v>
          </cell>
        </row>
        <row r="7">
          <cell r="A7">
            <v>109</v>
          </cell>
          <cell r="B7" t="str">
            <v>Building A (updated),Harbor Park ,Budapest</v>
          </cell>
          <cell r="C7"/>
          <cell r="D7"/>
          <cell r="E7"/>
          <cell r="F7">
            <v>100</v>
          </cell>
          <cell r="G7" t="str">
            <v>Freehold</v>
          </cell>
          <cell r="H7"/>
          <cell r="I7"/>
          <cell r="J7"/>
          <cell r="K7">
            <v>-6.4065000000000003</v>
          </cell>
          <cell r="L7">
            <v>806.54</v>
          </cell>
          <cell r="M7">
            <v>7191978</v>
          </cell>
          <cell r="N7">
            <v>0</v>
          </cell>
          <cell r="O7">
            <v>-209400</v>
          </cell>
          <cell r="P7">
            <v>6982578</v>
          </cell>
          <cell r="Q7">
            <v>6980000</v>
          </cell>
          <cell r="R7">
            <v>6.9312000000000005</v>
          </cell>
          <cell r="S7">
            <v>7.2332000000000001</v>
          </cell>
          <cell r="T7">
            <v>8.1117000000000008</v>
          </cell>
          <cell r="U7">
            <v>7.1659000000000006</v>
          </cell>
          <cell r="V7">
            <v>595677</v>
          </cell>
          <cell r="W7">
            <v>515184</v>
          </cell>
          <cell r="X7">
            <v>583185</v>
          </cell>
          <cell r="Y7">
            <v>7</v>
          </cell>
          <cell r="Z7" t="str">
            <v>EUR</v>
          </cell>
          <cell r="AA7" t="str">
            <v>Euro</v>
          </cell>
        </row>
        <row r="8">
          <cell r="A8">
            <v>110</v>
          </cell>
          <cell r="B8" t="str">
            <v>Building B (updated),Harbor Park ,Budapest</v>
          </cell>
          <cell r="C8"/>
          <cell r="D8"/>
          <cell r="E8"/>
          <cell r="F8">
            <v>100</v>
          </cell>
          <cell r="G8" t="str">
            <v>Freehold</v>
          </cell>
          <cell r="H8"/>
          <cell r="I8"/>
          <cell r="J8"/>
          <cell r="K8">
            <v>16.3688</v>
          </cell>
          <cell r="L8">
            <v>599.97</v>
          </cell>
          <cell r="M8">
            <v>5565581</v>
          </cell>
          <cell r="N8">
            <v>0</v>
          </cell>
          <cell r="O8">
            <v>-162000</v>
          </cell>
          <cell r="P8">
            <v>5403581</v>
          </cell>
          <cell r="Q8">
            <v>5400000</v>
          </cell>
          <cell r="R8">
            <v>6.7888000000000002</v>
          </cell>
          <cell r="S8">
            <v>7.0817000000000005</v>
          </cell>
          <cell r="T8">
            <v>8.5054999999999996</v>
          </cell>
          <cell r="U8">
            <v>6.9374000000000002</v>
          </cell>
          <cell r="V8">
            <v>482729</v>
          </cell>
          <cell r="W8">
            <v>385858</v>
          </cell>
          <cell r="X8">
            <v>473074</v>
          </cell>
          <cell r="Y8">
            <v>1</v>
          </cell>
          <cell r="Z8" t="str">
            <v>EUR</v>
          </cell>
          <cell r="AA8" t="str">
            <v>Euro</v>
          </cell>
        </row>
        <row r="9">
          <cell r="A9">
            <v>111</v>
          </cell>
          <cell r="B9" t="str">
            <v>Building C (updated),Harbor Park ,Budapest</v>
          </cell>
          <cell r="C9"/>
          <cell r="D9"/>
          <cell r="E9"/>
          <cell r="F9">
            <v>100</v>
          </cell>
          <cell r="G9" t="str">
            <v>Freehold</v>
          </cell>
          <cell r="H9"/>
          <cell r="I9"/>
          <cell r="J9"/>
          <cell r="K9">
            <v>16.3688</v>
          </cell>
          <cell r="L9">
            <v>915.37</v>
          </cell>
          <cell r="M9">
            <v>7290960</v>
          </cell>
          <cell r="N9">
            <v>0</v>
          </cell>
          <cell r="O9">
            <v>-212250</v>
          </cell>
          <cell r="P9">
            <v>7078710</v>
          </cell>
          <cell r="Q9">
            <v>7075000</v>
          </cell>
          <cell r="R9">
            <v>7.9463000000000008</v>
          </cell>
          <cell r="S9">
            <v>8.3487000000000009</v>
          </cell>
          <cell r="T9">
            <v>8.1540999999999997</v>
          </cell>
          <cell r="U9">
            <v>8.2058999999999997</v>
          </cell>
          <cell r="V9">
            <v>606340</v>
          </cell>
          <cell r="W9">
            <v>597986</v>
          </cell>
          <cell r="X9">
            <v>594213</v>
          </cell>
          <cell r="Y9">
            <v>2</v>
          </cell>
          <cell r="Z9" t="str">
            <v>EUR</v>
          </cell>
          <cell r="AA9" t="str">
            <v>Euro</v>
          </cell>
        </row>
        <row r="10">
          <cell r="A10">
            <v>112</v>
          </cell>
          <cell r="B10" t="str">
            <v>Building D (updated),Harbor Park ,Budapest</v>
          </cell>
          <cell r="C10"/>
          <cell r="D10"/>
          <cell r="E10"/>
          <cell r="F10">
            <v>100</v>
          </cell>
          <cell r="G10" t="str">
            <v>Freehold</v>
          </cell>
          <cell r="H10"/>
          <cell r="I10"/>
          <cell r="J10"/>
          <cell r="K10">
            <v>16.3688</v>
          </cell>
          <cell r="L10">
            <v>787.82</v>
          </cell>
          <cell r="M10">
            <v>6514345</v>
          </cell>
          <cell r="N10">
            <v>0</v>
          </cell>
          <cell r="O10">
            <v>-189750</v>
          </cell>
          <cell r="P10">
            <v>6324595</v>
          </cell>
          <cell r="Q10">
            <v>6325000</v>
          </cell>
          <cell r="R10">
            <v>7.6405000000000003</v>
          </cell>
          <cell r="S10">
            <v>8.0153999999999996</v>
          </cell>
          <cell r="T10">
            <v>7.7753000000000005</v>
          </cell>
          <cell r="U10">
            <v>7.6737000000000002</v>
          </cell>
          <cell r="V10">
            <v>516876</v>
          </cell>
          <cell r="W10">
            <v>499920</v>
          </cell>
          <cell r="X10">
            <v>506538</v>
          </cell>
          <cell r="Y10">
            <v>2</v>
          </cell>
          <cell r="Z10" t="str">
            <v>EUR</v>
          </cell>
          <cell r="AA10" t="str">
            <v>Euro</v>
          </cell>
        </row>
        <row r="11">
          <cell r="A11">
            <v>113</v>
          </cell>
          <cell r="B11" t="str">
            <v>Building E (updated),Harbor Park ,Budapest</v>
          </cell>
          <cell r="C11"/>
          <cell r="D11"/>
          <cell r="E11"/>
          <cell r="F11">
            <v>100</v>
          </cell>
          <cell r="G11" t="str">
            <v>Freehold</v>
          </cell>
          <cell r="H11"/>
          <cell r="I11"/>
          <cell r="J11"/>
          <cell r="K11">
            <v>16.3688</v>
          </cell>
          <cell r="L11">
            <v>1742.4</v>
          </cell>
          <cell r="M11">
            <v>9915810</v>
          </cell>
          <cell r="N11">
            <v>0</v>
          </cell>
          <cell r="O11">
            <v>-288750</v>
          </cell>
          <cell r="P11">
            <v>9627060</v>
          </cell>
          <cell r="Q11">
            <v>9625000</v>
          </cell>
          <cell r="R11">
            <v>7.8332000000000006</v>
          </cell>
          <cell r="S11">
            <v>8.2276000000000007</v>
          </cell>
          <cell r="T11">
            <v>7.5016000000000007</v>
          </cell>
          <cell r="U11">
            <v>7.9990000000000006</v>
          </cell>
          <cell r="V11">
            <v>758863</v>
          </cell>
          <cell r="W11">
            <v>793001</v>
          </cell>
          <cell r="X11">
            <v>743686</v>
          </cell>
          <cell r="Y11">
            <v>5</v>
          </cell>
          <cell r="Z11" t="str">
            <v>EUR</v>
          </cell>
          <cell r="AA11" t="str">
            <v>Euro</v>
          </cell>
        </row>
        <row r="12">
          <cell r="A12">
            <v>114</v>
          </cell>
          <cell r="B12" t="str">
            <v>Building F (updated),Harbor Park ,Budapest</v>
          </cell>
          <cell r="C12"/>
          <cell r="D12"/>
          <cell r="E12"/>
          <cell r="F12">
            <v>100</v>
          </cell>
          <cell r="G12" t="str">
            <v>Freehold</v>
          </cell>
          <cell r="H12"/>
          <cell r="I12"/>
          <cell r="J12"/>
          <cell r="K12">
            <v>16.3688</v>
          </cell>
          <cell r="L12">
            <v>395.12</v>
          </cell>
          <cell r="M12">
            <v>11880784</v>
          </cell>
          <cell r="N12">
            <v>0</v>
          </cell>
          <cell r="O12">
            <v>-345900</v>
          </cell>
          <cell r="P12">
            <v>11534884</v>
          </cell>
          <cell r="Q12">
            <v>11530000</v>
          </cell>
          <cell r="R12">
            <v>8.1631</v>
          </cell>
          <cell r="S12">
            <v>8.5926000000000009</v>
          </cell>
          <cell r="T12">
            <v>8.4420999999999999</v>
          </cell>
          <cell r="U12">
            <v>8.3011999999999997</v>
          </cell>
          <cell r="V12">
            <v>1023042</v>
          </cell>
          <cell r="W12">
            <v>985848</v>
          </cell>
          <cell r="X12">
            <v>1002581</v>
          </cell>
          <cell r="Y12">
            <v>4</v>
          </cell>
          <cell r="Z12" t="str">
            <v>EUR</v>
          </cell>
          <cell r="AA12" t="str">
            <v>Euro</v>
          </cell>
        </row>
        <row r="13">
          <cell r="A13">
            <v>115</v>
          </cell>
          <cell r="B13" t="str">
            <v>Building I1(updated),Harbor Park ,Budapest</v>
          </cell>
          <cell r="C13"/>
          <cell r="D13"/>
          <cell r="E13"/>
          <cell r="F13">
            <v>100</v>
          </cell>
          <cell r="G13" t="str">
            <v>Freehold</v>
          </cell>
          <cell r="H13"/>
          <cell r="I13"/>
          <cell r="J13"/>
          <cell r="K13">
            <v>16.3688</v>
          </cell>
          <cell r="L13">
            <v>937.39</v>
          </cell>
          <cell r="M13">
            <v>7468595</v>
          </cell>
          <cell r="N13">
            <v>0</v>
          </cell>
          <cell r="O13">
            <v>-217500</v>
          </cell>
          <cell r="P13">
            <v>7251095</v>
          </cell>
          <cell r="Q13">
            <v>7250000</v>
          </cell>
          <cell r="R13">
            <v>7.6164000000000005</v>
          </cell>
          <cell r="S13">
            <v>7.9897</v>
          </cell>
          <cell r="T13">
            <v>8.039200000000001</v>
          </cell>
          <cell r="U13">
            <v>7.7427000000000001</v>
          </cell>
          <cell r="V13">
            <v>612577</v>
          </cell>
          <cell r="W13">
            <v>578184</v>
          </cell>
          <cell r="X13">
            <v>600325</v>
          </cell>
          <cell r="Y13">
            <v>2</v>
          </cell>
          <cell r="Z13" t="str">
            <v>EUR</v>
          </cell>
          <cell r="AA13" t="str">
            <v>Euro</v>
          </cell>
        </row>
        <row r="14">
          <cell r="A14">
            <v>116</v>
          </cell>
          <cell r="B14" t="str">
            <v>Building I2 (updated),Harbor Park ,Budapest</v>
          </cell>
          <cell r="C14"/>
          <cell r="D14"/>
          <cell r="E14"/>
          <cell r="F14">
            <v>100</v>
          </cell>
          <cell r="G14" t="str">
            <v>Freehold</v>
          </cell>
          <cell r="H14"/>
          <cell r="I14"/>
          <cell r="J14"/>
          <cell r="K14">
            <v>16.3688</v>
          </cell>
          <cell r="L14">
            <v>810.11</v>
          </cell>
          <cell r="M14">
            <v>6593111</v>
          </cell>
          <cell r="N14">
            <v>0</v>
          </cell>
          <cell r="O14">
            <v>-192000</v>
          </cell>
          <cell r="P14">
            <v>6401111</v>
          </cell>
          <cell r="Q14">
            <v>6400000</v>
          </cell>
          <cell r="R14">
            <v>7.4718</v>
          </cell>
          <cell r="S14">
            <v>7.8226000000000004</v>
          </cell>
          <cell r="T14">
            <v>6.5975999999999999</v>
          </cell>
          <cell r="U14">
            <v>7.7575000000000003</v>
          </cell>
          <cell r="V14">
            <v>443791</v>
          </cell>
          <cell r="W14">
            <v>511372</v>
          </cell>
          <cell r="X14">
            <v>434915</v>
          </cell>
          <cell r="Y14">
            <v>3</v>
          </cell>
          <cell r="Z14" t="str">
            <v>EUR</v>
          </cell>
          <cell r="AA14" t="str">
            <v>Euro</v>
          </cell>
        </row>
        <row r="15">
          <cell r="A15">
            <v>117</v>
          </cell>
          <cell r="B15" t="str">
            <v>Building J (updated),Harbor Park ,Budapest</v>
          </cell>
          <cell r="C15"/>
          <cell r="D15"/>
          <cell r="E15"/>
          <cell r="F15">
            <v>100</v>
          </cell>
          <cell r="G15" t="str">
            <v>Freehold</v>
          </cell>
          <cell r="H15"/>
          <cell r="I15"/>
          <cell r="J15"/>
          <cell r="K15">
            <v>16.3688</v>
          </cell>
          <cell r="L15">
            <v>874.03</v>
          </cell>
          <cell r="M15">
            <v>7559370</v>
          </cell>
          <cell r="N15">
            <v>0</v>
          </cell>
          <cell r="O15">
            <v>-220200</v>
          </cell>
          <cell r="P15">
            <v>7339170</v>
          </cell>
          <cell r="Q15">
            <v>7340000</v>
          </cell>
          <cell r="R15">
            <v>7.7163000000000004</v>
          </cell>
          <cell r="S15">
            <v>8.1056000000000008</v>
          </cell>
          <cell r="T15">
            <v>8.0395000000000003</v>
          </cell>
          <cell r="U15">
            <v>7.7164000000000001</v>
          </cell>
          <cell r="V15">
            <v>620203</v>
          </cell>
          <cell r="W15">
            <v>583378</v>
          </cell>
          <cell r="X15">
            <v>607799</v>
          </cell>
          <cell r="Y15">
            <v>3</v>
          </cell>
          <cell r="Z15" t="str">
            <v>EUR</v>
          </cell>
          <cell r="AA15" t="str">
            <v>Euro</v>
          </cell>
        </row>
        <row r="16">
          <cell r="A16">
            <v>118</v>
          </cell>
          <cell r="B16" t="str">
            <v>Building K (updated),Harbor Park ,Budapest</v>
          </cell>
          <cell r="C16"/>
          <cell r="D16"/>
          <cell r="E16"/>
          <cell r="F16">
            <v>100</v>
          </cell>
          <cell r="G16" t="str">
            <v>Freehold</v>
          </cell>
          <cell r="H16"/>
          <cell r="I16"/>
          <cell r="J16"/>
          <cell r="K16">
            <v>16.3688</v>
          </cell>
          <cell r="L16">
            <v>1100.81</v>
          </cell>
          <cell r="M16">
            <v>11200485</v>
          </cell>
          <cell r="N16">
            <v>0</v>
          </cell>
          <cell r="O16">
            <v>-326250</v>
          </cell>
          <cell r="P16">
            <v>10874235</v>
          </cell>
          <cell r="Q16">
            <v>10875000</v>
          </cell>
          <cell r="R16">
            <v>6.7662000000000004</v>
          </cell>
          <cell r="S16">
            <v>7.0756000000000006</v>
          </cell>
          <cell r="T16">
            <v>7.4995000000000003</v>
          </cell>
          <cell r="U16">
            <v>6.4508000000000001</v>
          </cell>
          <cell r="V16">
            <v>857180</v>
          </cell>
          <cell r="W16">
            <v>722568</v>
          </cell>
          <cell r="X16">
            <v>840036</v>
          </cell>
          <cell r="Y16">
            <v>1</v>
          </cell>
          <cell r="Z16" t="str">
            <v>EUR</v>
          </cell>
          <cell r="AA16" t="str">
            <v>Euro</v>
          </cell>
        </row>
        <row r="17">
          <cell r="A17">
            <v>119</v>
          </cell>
          <cell r="B17" t="str">
            <v>Development Land,Harbor Park,Budapest</v>
          </cell>
          <cell r="C17"/>
          <cell r="D17"/>
          <cell r="E17"/>
          <cell r="F17">
            <v>100</v>
          </cell>
          <cell r="G17" t="str">
            <v>Freehold</v>
          </cell>
          <cell r="H17"/>
          <cell r="I17"/>
          <cell r="J17"/>
          <cell r="K17">
            <v>16.3688</v>
          </cell>
          <cell r="L17">
            <v>0</v>
          </cell>
          <cell r="M17">
            <v>4600000</v>
          </cell>
          <cell r="N17">
            <v>0</v>
          </cell>
          <cell r="O17">
            <v>-209115</v>
          </cell>
          <cell r="P17">
            <v>4390885</v>
          </cell>
          <cell r="Q17">
            <v>4400000</v>
          </cell>
          <cell r="R17">
            <v>0</v>
          </cell>
          <cell r="S17">
            <v>0</v>
          </cell>
          <cell r="T17">
            <v>0</v>
          </cell>
          <cell r="U17">
            <v>0</v>
          </cell>
          <cell r="V17">
            <v>0</v>
          </cell>
          <cell r="W17">
            <v>0</v>
          </cell>
          <cell r="X17">
            <v>0</v>
          </cell>
          <cell r="Y17">
            <v>1</v>
          </cell>
          <cell r="Z17" t="str">
            <v>EUR</v>
          </cell>
          <cell r="AA17" t="str">
            <v>Euro</v>
          </cell>
        </row>
        <row r="18">
          <cell r="A18">
            <v>106</v>
          </cell>
          <cell r="B18" t="str">
            <v>Budapest DC1(updated),Prologis Park ,Town</v>
          </cell>
          <cell r="C18"/>
          <cell r="D18"/>
          <cell r="E18"/>
          <cell r="F18">
            <v>100</v>
          </cell>
          <cell r="G18" t="str">
            <v>Freehold</v>
          </cell>
          <cell r="H18"/>
          <cell r="I18"/>
          <cell r="J18"/>
          <cell r="K18">
            <v>1.3288</v>
          </cell>
          <cell r="L18">
            <v>1349.6</v>
          </cell>
          <cell r="M18">
            <v>13261233</v>
          </cell>
          <cell r="N18">
            <v>-2927</v>
          </cell>
          <cell r="O18">
            <v>-386250</v>
          </cell>
          <cell r="P18">
            <v>12872057</v>
          </cell>
          <cell r="Q18">
            <v>12875000</v>
          </cell>
          <cell r="R18">
            <v>7.5650000000000004</v>
          </cell>
          <cell r="S18">
            <v>7.9249999999999998</v>
          </cell>
          <cell r="T18">
            <v>5.7357000000000005</v>
          </cell>
          <cell r="U18">
            <v>7.9126000000000003</v>
          </cell>
          <cell r="V18">
            <v>771117</v>
          </cell>
          <cell r="W18">
            <v>1049316</v>
          </cell>
          <cell r="X18">
            <v>760624</v>
          </cell>
          <cell r="Y18">
            <v>3</v>
          </cell>
          <cell r="Z18" t="str">
            <v>EUR</v>
          </cell>
          <cell r="AA18" t="str">
            <v>Euro</v>
          </cell>
        </row>
        <row r="19">
          <cell r="A19">
            <v>107</v>
          </cell>
          <cell r="B19" t="str">
            <v>Budapest DC2 (updated),Prologis Park ,Town</v>
          </cell>
          <cell r="C19"/>
          <cell r="D19"/>
          <cell r="E19"/>
          <cell r="F19">
            <v>100</v>
          </cell>
          <cell r="G19" t="str">
            <v>Freehold</v>
          </cell>
          <cell r="H19"/>
          <cell r="I19"/>
          <cell r="J19"/>
          <cell r="K19">
            <v>16.3688</v>
          </cell>
          <cell r="L19">
            <v>688.23</v>
          </cell>
          <cell r="M19">
            <v>10552807</v>
          </cell>
          <cell r="N19">
            <v>0</v>
          </cell>
          <cell r="O19">
            <v>-307350</v>
          </cell>
          <cell r="P19">
            <v>10245457</v>
          </cell>
          <cell r="Q19">
            <v>10245000</v>
          </cell>
          <cell r="R19">
            <v>7.3974000000000002</v>
          </cell>
          <cell r="S19">
            <v>7.7525000000000004</v>
          </cell>
          <cell r="T19">
            <v>7.7503000000000002</v>
          </cell>
          <cell r="U19">
            <v>7.4168000000000003</v>
          </cell>
          <cell r="V19">
            <v>825669</v>
          </cell>
          <cell r="W19">
            <v>782643</v>
          </cell>
          <cell r="X19">
            <v>817843</v>
          </cell>
          <cell r="Y19">
            <v>3</v>
          </cell>
          <cell r="Z19" t="str">
            <v>EUR</v>
          </cell>
          <cell r="AA19" t="str">
            <v>Euro</v>
          </cell>
        </row>
        <row r="20">
          <cell r="A20">
            <v>108</v>
          </cell>
          <cell r="B20" t="str">
            <v>Budapest DC3 (updated),Prologis Park ,Town</v>
          </cell>
          <cell r="C20"/>
          <cell r="D20"/>
          <cell r="E20"/>
          <cell r="F20">
            <v>100</v>
          </cell>
          <cell r="G20" t="str">
            <v>Freehold</v>
          </cell>
          <cell r="H20"/>
          <cell r="I20"/>
          <cell r="J20"/>
          <cell r="K20">
            <v>16.3688</v>
          </cell>
          <cell r="L20">
            <v>1324.52</v>
          </cell>
          <cell r="M20">
            <v>9044540</v>
          </cell>
          <cell r="N20">
            <v>0</v>
          </cell>
          <cell r="O20">
            <v>-263400</v>
          </cell>
          <cell r="P20">
            <v>8781140</v>
          </cell>
          <cell r="Q20">
            <v>8780000</v>
          </cell>
          <cell r="R20">
            <v>7.9061000000000003</v>
          </cell>
          <cell r="S20">
            <v>8.3013000000000012</v>
          </cell>
          <cell r="T20">
            <v>8.2510000000000012</v>
          </cell>
          <cell r="U20">
            <v>8.1855000000000011</v>
          </cell>
          <cell r="V20">
            <v>753577</v>
          </cell>
          <cell r="W20">
            <v>740247</v>
          </cell>
          <cell r="X20">
            <v>746175</v>
          </cell>
          <cell r="Y20">
            <v>3</v>
          </cell>
          <cell r="Z20" t="str">
            <v>EUR</v>
          </cell>
          <cell r="AA20" t="str">
            <v>Euro</v>
          </cell>
        </row>
        <row r="21">
          <cell r="B21" t="str">
            <v>Number of Properties = 15</v>
          </cell>
          <cell r="L21">
            <v>41320.910000000003</v>
          </cell>
          <cell r="M21">
            <v>139133170</v>
          </cell>
          <cell r="N21">
            <v>-2927</v>
          </cell>
          <cell r="O21">
            <v>-4127115</v>
          </cell>
          <cell r="P21">
            <v>135003128</v>
          </cell>
          <cell r="Q21">
            <v>135000000</v>
          </cell>
          <cell r="V21">
            <v>10451235</v>
          </cell>
          <cell r="W21">
            <v>10272841</v>
          </cell>
          <cell r="X21">
            <v>10278753</v>
          </cell>
          <cell r="Y21">
            <v>41</v>
          </cell>
        </row>
      </sheetData>
      <sheetData sheetId="8"/>
      <sheetData sheetId="9"/>
      <sheetData sheetId="10"/>
      <sheetData sheetId="11"/>
      <sheetData sheetId="12"/>
      <sheetData sheetId="13"/>
      <sheetData sheetId="14"/>
      <sheetData sheetId="15"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cover"/>
      <sheetName val="TB MRI"/>
      <sheetName val="TB IFRS"/>
      <sheetName val="Building - FairValue"/>
      <sheetName val="assets300 302 FairValue"/>
      <sheetName val="108150 Ancillary acq. costs2012"/>
      <sheetName val="Fixed Assets Inventory"/>
      <sheetName val="Tangible Assets schedule "/>
      <sheetName val="Building Valuation"/>
      <sheetName val="Building + BI schedule "/>
      <sheetName val="TI schedule "/>
      <sheetName val="Fixed Assets by Job"/>
      <sheetName val="172000 CIP Trading Land"/>
      <sheetName val="B-1 Cash Accounts"/>
      <sheetName val="B-2 Cash  Cashlayer"/>
      <sheetName val="receivables"/>
      <sheetName val="CM Report"/>
      <sheetName val="InterCo Loan Rec."/>
      <sheetName val="Prepaid Expenses"/>
      <sheetName val="Accrued Income"/>
      <sheetName val="deferred leasing commission"/>
      <sheetName val="FASB13 rent-free"/>
      <sheetName val="def Finance Costs"/>
      <sheetName val="VAT 2014"/>
      <sheetName val="LUX VAT"/>
      <sheetName val="AP Open Invoice"/>
      <sheetName val="AP report"/>
      <sheetName val="true-up estimate Q2 2012"/>
      <sheetName val="Expense Export List "/>
      <sheetName val="Cap And Floor Report"/>
      <sheetName val="Escalatable Costs Report"/>
      <sheetName val="true-up estimate Q1 2012"/>
      <sheetName val="other Liabilities"/>
      <sheetName val="Accrued Expenses"/>
      <sheetName val="TSP fees"/>
      <sheetName val="POS accruals"/>
      <sheetName val="PMWEB DNC accruals"/>
      <sheetName val="PMWEB retainage report"/>
      <sheetName val="Heleba Loan"/>
      <sheetName val="K - Interest Summary"/>
      <sheetName val="YBPEC €30,000,000 int exp"/>
      <sheetName val="YBPEC €12,360,000 int exp"/>
      <sheetName val="PEC €6.683.186,00"/>
      <sheetName val="IFL 1.641.250"/>
      <sheetName val="Partners Capital"/>
      <sheetName val="Retained Earnings"/>
    </sheetNames>
    <sheetDataSet>
      <sheetData sheetId="0" refreshError="1"/>
      <sheetData sheetId="1" refreshError="1">
        <row r="1">
          <cell r="B1">
            <v>41820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Rent Roll"/>
      <sheetName val="Summary"/>
      <sheetName val="1 Cash Flow Analysis"/>
      <sheetName val="2 Unleveraged Report"/>
      <sheetName val="3 Leveraged Report"/>
      <sheetName val="Reversion Calcs"/>
      <sheetName val="CAPEX &amp; Insur. Calcs"/>
      <sheetName val="Property Tax Calcs"/>
      <sheetName val="Seica - Bldgs"/>
      <sheetName val="IMPRIME"/>
      <sheetName val="Imp Sale Export"/>
      <sheetName val="JS Tokyo Base CF (non-argus)v3"/>
      <sheetName val="Operating Summary"/>
      <sheetName val="Global"/>
      <sheetName val="MRI Codes (DO NOT REMOVE)"/>
      <sheetName val="年齢早見表"/>
    </sheetNames>
    <sheetDataSet>
      <sheetData sheetId="0" refreshError="1">
        <row r="17">
          <cell r="C17">
            <v>0</v>
          </cell>
        </row>
      </sheetData>
      <sheetData sheetId="1" refreshError="1">
        <row r="1">
          <cell r="K1">
            <v>3.30579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compare to plan RM"/>
      <sheetName val="compare to plan MKT"/>
      <sheetName val="Stmt of ops RM"/>
      <sheetName val="NOI Performance RM"/>
      <sheetName val="NOI Performance MKT"/>
      <sheetName val="PY Stmt of ops RM"/>
      <sheetName val="PY Stmt of ops MKT"/>
      <sheetName val="Region Fin report"/>
      <sheetName val="RM Prop Detail"/>
      <sheetName val="Sheet5"/>
      <sheetName val="List Box"/>
      <sheetName val="same store logic"/>
      <sheetName val="Assumptions"/>
      <sheetName val="Rent Roll"/>
      <sheetName val="IMPRIME"/>
      <sheetName val="CapEx"/>
      <sheetName val="Developmt-9"/>
      <sheetName val="Invest-8"/>
      <sheetName val="Seica - Bldgs"/>
      <sheetName val="Announced_Deals"/>
      <sheetName val="Land Dev. Carry"/>
      <sheetName val="1 Cash Flow Analysis"/>
      <sheetName val="S&amp;U"/>
      <sheetName val="Input"/>
      <sheetName val="Summary"/>
      <sheetName val="DropZone"/>
      <sheetName val="LTM"/>
      <sheetName val="Rent Roll OM Final"/>
      <sheetName val="Best and Final"/>
      <sheetName val="Cash Flow"/>
      <sheetName val="Goodwill Rec"/>
      <sheetName val="Impairment analysis"/>
      <sheetName val="Prologis Prop Mexico DCF Update"/>
      <sheetName val="EGR - 2017 Forecast"/>
      <sheetName val="NOI Forecast 2017"/>
      <sheetName val="CAPEX "/>
      <sheetName val="CAPEX  (2)"/>
      <sheetName val="TB"/>
      <sheetName val="REIT"/>
      <sheetName val="Sheet1"/>
      <sheetName val="EGR Forecast"/>
      <sheetName val="NOI Forecast 2013"/>
      <sheetName val="NOI Forecast"/>
      <sheetName val="NOI Q4-11"/>
      <sheetName val="EGR Q4-11"/>
      <sheetName val="EGR"/>
      <sheetName val="NOI"/>
      <sheetName val="DCF Residential"/>
      <sheetName val="Pivot MEX GAAP"/>
      <sheetName val="Debt"/>
      <sheetName val="AF + Step Up"/>
      <sheetName val="NAV 12-31-15"/>
      <sheetName val="FIBRA Disposition"/>
      <sheetName val="TB Mgmtn Ent"/>
      <sheetName val="% of Participation"/>
      <sheetName val="PRologis Prop Mexico DCF pf"/>
      <sheetName val="Sheet6"/>
      <sheetName val="SGP"/>
      <sheetName val="Afores"/>
      <sheetName val="Hoja4"/>
      <sheetName val="Hoja2"/>
    </sheetNames>
    <sheetDataSet>
      <sheetData sheetId="0">
        <row r="6">
          <cell r="D6" t="str">
            <v>Same Store Pool</v>
          </cell>
        </row>
      </sheetData>
      <sheetData sheetId="1"/>
      <sheetData sheetId="2"/>
      <sheetData sheetId="3"/>
      <sheetData sheetId="4"/>
      <sheetData sheetId="5"/>
      <sheetData sheetId="6"/>
      <sheetData sheetId="7"/>
      <sheetData sheetId="8"/>
      <sheetData sheetId="9"/>
      <sheetData sheetId="10"/>
      <sheetData sheetId="11" refreshError="1">
        <row r="6">
          <cell r="D6" t="str">
            <v>Same Store Pool</v>
          </cell>
          <cell r="E6">
            <v>10</v>
          </cell>
          <cell r="G6" t="str">
            <v>Owner AMB Alliance Fund (AMB)</v>
          </cell>
          <cell r="M6" t="str">
            <v>All Markets</v>
          </cell>
          <cell r="N6">
            <v>1</v>
          </cell>
          <cell r="S6" t="str">
            <v>Current Year</v>
          </cell>
          <cell r="T6">
            <v>1</v>
          </cell>
          <cell r="V6" t="str">
            <v>y-t-d</v>
          </cell>
        </row>
        <row r="7">
          <cell r="D7" t="str">
            <v>Same Store Qtrly Additions</v>
          </cell>
          <cell r="G7" t="str">
            <v>Owner All REIT Properties (AMB)</v>
          </cell>
          <cell r="M7" t="str">
            <v>Baltimore/Washington Metro Area (Mideast)</v>
          </cell>
          <cell r="S7" t="str">
            <v>Prior Year</v>
          </cell>
          <cell r="V7" t="str">
            <v>Full Year</v>
          </cell>
        </row>
        <row r="8">
          <cell r="D8" t="str">
            <v>Same Store Pool Quarterly</v>
          </cell>
          <cell r="G8" t="str">
            <v>Owner Darrow (AMB)</v>
          </cell>
          <cell r="M8" t="str">
            <v>Boston Metro Area (Mideast)</v>
          </cell>
          <cell r="S8" t="str">
            <v>Actual 1998</v>
          </cell>
          <cell r="V8" t="str">
            <v>q-t-d</v>
          </cell>
        </row>
        <row r="9">
          <cell r="D9" t="str">
            <v>Prior Year Acquisition</v>
          </cell>
          <cell r="G9" t="str">
            <v>Owner AMB/Erie LP (AMB)</v>
          </cell>
          <cell r="M9" t="str">
            <v>Charlotte Metro Area (Mideast)</v>
          </cell>
          <cell r="S9" t="str">
            <v>Actual 1997</v>
          </cell>
          <cell r="V9" t="str">
            <v>Quarter 1</v>
          </cell>
        </row>
        <row r="10">
          <cell r="D10" t="str">
            <v>Core Development</v>
          </cell>
          <cell r="G10" t="str">
            <v xml:space="preserve">     AMB Property Corporation Division</v>
          </cell>
          <cell r="M10" t="str">
            <v>Cincinnati Metro Area (Mideast)</v>
          </cell>
          <cell r="S10" t="str">
            <v>Budget 2000</v>
          </cell>
          <cell r="V10" t="str">
            <v>Quarter 2</v>
          </cell>
        </row>
        <row r="11">
          <cell r="D11" t="str">
            <v xml:space="preserve">     Core</v>
          </cell>
          <cell r="G11" t="str">
            <v>Owner All REIT Properties (IMD)</v>
          </cell>
          <cell r="M11" t="str">
            <v>Boston Metro Area (Northeast)</v>
          </cell>
          <cell r="S11" t="str">
            <v>Budget 1999</v>
          </cell>
          <cell r="V11" t="str">
            <v>Quarter 3</v>
          </cell>
        </row>
        <row r="12">
          <cell r="D12" t="str">
            <v>Acquisiton Development</v>
          </cell>
          <cell r="G12" t="str">
            <v>Owner Bell Atlantic (IMD)</v>
          </cell>
          <cell r="M12" t="str">
            <v>North New Jersey Metro Area (Northeast)</v>
          </cell>
          <cell r="S12" t="str">
            <v>Budget 1998</v>
          </cell>
          <cell r="V12" t="str">
            <v>Quarter 4</v>
          </cell>
        </row>
        <row r="13">
          <cell r="D13" t="str">
            <v>Acquisition Buildings</v>
          </cell>
          <cell r="G13" t="str">
            <v>Owner City &amp; County of San Francisco (IMD)</v>
          </cell>
          <cell r="M13" t="str">
            <v>Philadelphia Metro Area (Northeast)</v>
          </cell>
          <cell r="S13" t="str">
            <v>Budget 1997</v>
          </cell>
          <cell r="V13" t="str">
            <v>January</v>
          </cell>
        </row>
        <row r="14">
          <cell r="D14" t="str">
            <v xml:space="preserve">     Current Year Acquisition</v>
          </cell>
          <cell r="G14" t="str">
            <v>Owner Darrow (IMD)</v>
          </cell>
          <cell r="M14" t="str">
            <v>Atlanta Metro Area (Southeast)</v>
          </cell>
          <cell r="V14" t="str">
            <v>February</v>
          </cell>
        </row>
        <row r="15">
          <cell r="D15" t="str">
            <v>All Assets</v>
          </cell>
          <cell r="G15" t="str">
            <v>Owner Inglewood Corp Cntr Associates (IMD)</v>
          </cell>
          <cell r="M15" t="str">
            <v>Chicago Metro Area (East N. Central)</v>
          </cell>
          <cell r="V15" t="str">
            <v>March</v>
          </cell>
        </row>
        <row r="16">
          <cell r="G16" t="str">
            <v>Owner Shelton (IMD)</v>
          </cell>
          <cell r="M16" t="str">
            <v>Columbus Metro Area (East N. Central)</v>
          </cell>
          <cell r="V16" t="str">
            <v>April</v>
          </cell>
        </row>
        <row r="17">
          <cell r="G17" t="str">
            <v>Owner Swedish Pension Budget (IMD)</v>
          </cell>
          <cell r="M17" t="str">
            <v>Minneapolis Metro Area (West N. Central)</v>
          </cell>
          <cell r="V17" t="str">
            <v>May</v>
          </cell>
        </row>
        <row r="18">
          <cell r="G18" t="str">
            <v xml:space="preserve">     Investment Management Division</v>
          </cell>
          <cell r="M18" t="str">
            <v>Memphis Metro Area (Southeast)</v>
          </cell>
          <cell r="V18" t="str">
            <v>June</v>
          </cell>
        </row>
        <row r="19">
          <cell r="M19" t="str">
            <v>Miami Metro Area (Southeast)</v>
          </cell>
          <cell r="V19" t="str">
            <v>July</v>
          </cell>
        </row>
        <row r="20">
          <cell r="M20" t="str">
            <v>Orlando Metro Area (Southeast)</v>
          </cell>
          <cell r="V20" t="str">
            <v>August</v>
          </cell>
        </row>
        <row r="21">
          <cell r="M21" t="str">
            <v>Dallas/Ft. Worth Metro Area (Southwest)</v>
          </cell>
          <cell r="V21" t="str">
            <v>September</v>
          </cell>
        </row>
        <row r="22">
          <cell r="M22" t="str">
            <v>Houston Metro Area (Southwest)</v>
          </cell>
          <cell r="V22" t="str">
            <v>October</v>
          </cell>
        </row>
        <row r="23">
          <cell r="M23" t="str">
            <v>New Orleans Metro Area (Southwest)</v>
          </cell>
          <cell r="V23" t="str">
            <v>November</v>
          </cell>
        </row>
        <row r="24">
          <cell r="M24" t="str">
            <v>Denver Metro Area (Mountain)</v>
          </cell>
          <cell r="V24" t="str">
            <v>December</v>
          </cell>
        </row>
        <row r="25">
          <cell r="M25" t="str">
            <v>Portland Metro Area (Pacific)</v>
          </cell>
        </row>
        <row r="26">
          <cell r="M26" t="str">
            <v>Sacramento Metro Area (Pacific)</v>
          </cell>
        </row>
        <row r="27">
          <cell r="M27" t="str">
            <v>San Diego Metro Area (Pacific)</v>
          </cell>
        </row>
        <row r="28">
          <cell r="M28" t="str">
            <v>San Francisco Bay Area Metro Area (Pacific)</v>
          </cell>
        </row>
        <row r="29">
          <cell r="M29" t="str">
            <v>Seattle Metro Area (Pacific)</v>
          </cell>
        </row>
        <row r="30">
          <cell r="M30" t="str">
            <v>Southern California Metro Area (Pacific)</v>
          </cell>
        </row>
      </sheetData>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6">
          <cell r="D6"/>
        </row>
      </sheetData>
      <sheetData sheetId="57"/>
      <sheetData sheetId="58"/>
      <sheetData sheetId="59"/>
      <sheetData sheetId="60"/>
      <sheetData sheetId="6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nal data Flow"/>
      <sheetName val="External Data Flow Chart"/>
      <sheetName val="Instructions"/>
      <sheetName val="Controls"/>
      <sheetName val="Old v New Code"/>
      <sheetName val="EU"/>
      <sheetName val="UK"/>
      <sheetName val="Germany"/>
      <sheetName val="Spain"/>
      <sheetName val="France"/>
      <sheetName val="Italy"/>
      <sheetName val="Current Month YTD Data"/>
      <sheetName val="YTD"/>
      <sheetName val="Last Months YTD"/>
      <sheetName val="Month"/>
      <sheetName val="YTD Variance"/>
      <sheetName val="Q1 Forecast Actual YTD"/>
      <sheetName val="Q2 Forecast Actual YTD"/>
      <sheetName val="Q3 Forecast Actual YTD"/>
      <sheetName val="EU Bud - F'Cast"/>
      <sheetName val="UK Bud - F'cast"/>
      <sheetName val="DE Bud - F'cast"/>
      <sheetName val="FR Bud - F'cast"/>
      <sheetName val="ES Bud - F'cast"/>
      <sheetName val="IT Bud - F'cast"/>
      <sheetName val="Balance Sheet"/>
      <sheetName val="Balance Sheet Dec Prior Year"/>
      <sheetName val="Balance Sheet Last Month"/>
      <sheetName val="Last Month YTD Data"/>
      <sheetName val="Q1 UK -US"/>
      <sheetName val="Q1 Germany-US"/>
      <sheetName val="Q1 France-US"/>
      <sheetName val="Q1 Italy-US"/>
      <sheetName val="Q2 UK-US "/>
      <sheetName val="Q2 FR-US"/>
      <sheetName val="Q2 DE-US"/>
      <sheetName val="Q2 IT-US"/>
      <sheetName val="Dec Prior Year"/>
      <sheetName val="Jan"/>
      <sheetName val="Feb"/>
      <sheetName val="Mar"/>
      <sheetName val="Apr"/>
      <sheetName val="May"/>
      <sheetName val="Jun"/>
      <sheetName val="Jul"/>
      <sheetName val="Aug"/>
      <sheetName val="Sep"/>
      <sheetName val="Oct"/>
      <sheetName val="Nov"/>
      <sheetName val="Dec"/>
      <sheetName val="Cash Flow Data"/>
      <sheetName val="List"/>
      <sheetName val="CEO Report"/>
      <sheetName val="Cash Flow"/>
      <sheetName val="Cash Flow (Cash Based)"/>
      <sheetName val="Last Years Actual - UK"/>
      <sheetName val="Last Years Actual - DE"/>
      <sheetName val="Last Years Actual - DE DE"/>
      <sheetName val="Last Years Actual - DE FT"/>
      <sheetName val="Last Years Actual - DE LB"/>
      <sheetName val="Last Years Actual - ES"/>
      <sheetName val="Last Years Actual - FR"/>
      <sheetName val="Last Years Actual - FR FR"/>
      <sheetName val="Last Years Actual - FR PM"/>
      <sheetName val="Last Years Actual - FR Con Adj"/>
      <sheetName val="Last Years Actual - FR OPCI"/>
      <sheetName val="Last Years Actual - IT"/>
      <sheetName val="Last Years Actual - IT IT"/>
      <sheetName val="Last Years Actual - IT SGR"/>
      <sheetName val="Budgeted Salaries"/>
      <sheetName val="USA YTD"/>
      <sheetName val="USA Last Months YTD"/>
      <sheetName val="US Summary (EU)"/>
      <sheetName val="US Summary (UK)"/>
      <sheetName val="US Summary (DE)"/>
      <sheetName val="US Summary (FR)"/>
      <sheetName val="US Summary (IT)"/>
      <sheetName val="US Summary (ES)"/>
      <sheetName val="USA OVH - EU"/>
      <sheetName val="USA OVH - UK"/>
      <sheetName val="USA OVH - DE"/>
      <sheetName val="USA OVH - FR"/>
      <sheetName val="USA OVH - IT"/>
      <sheetName val="USA OVH - ES"/>
      <sheetName val="Intercompany Breakdown"/>
      <sheetName val="Jounal"/>
      <sheetName val="2009 Intercompany"/>
      <sheetName val="Overheads Rec"/>
    </sheetNames>
    <sheetDataSet>
      <sheetData sheetId="0"/>
      <sheetData sheetId="1"/>
      <sheetData sheetId="2"/>
      <sheetData sheetId="3">
        <row r="30">
          <cell r="C30">
            <v>1.1566000000000001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CoverPage"/>
      <sheetName val="ValueCreationWithBodega"/>
      <sheetName val="CombinedWithoutBodega"/>
      <sheetName val="CheatSheet"/>
      <sheetName val="CombinedWithBodega"/>
      <sheetName val="Encino"/>
      <sheetName val="Agave"/>
      <sheetName val="Eagle"/>
      <sheetName val="Huerta"/>
      <sheetName val="Bodega1"/>
      <sheetName val="Bodega2"/>
      <sheetName val="BldgSpecDetail"/>
      <sheetName val="Eagle_Backup"/>
      <sheetName val="Encino_Backup1"/>
      <sheetName val="Encino_Backup2"/>
      <sheetName val="Huerta_FICM"/>
      <sheetName val="Huerta_Latest"/>
      <sheetName val="Agave_FICM"/>
      <sheetName val="Agave_Deta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EU"/>
      <sheetName val="UK"/>
      <sheetName val="Germany"/>
      <sheetName val="Spain"/>
      <sheetName val="France"/>
      <sheetName val="Italy"/>
      <sheetName val="Current Month YTD Data"/>
      <sheetName val="YTD"/>
      <sheetName val="Last Months YTD"/>
      <sheetName val="Month"/>
      <sheetName val="EU Bud - F'Cast"/>
      <sheetName val="UK Bud - F'cast"/>
      <sheetName val="DE Bud - F'cast"/>
      <sheetName val="FR Bud - F'cast"/>
      <sheetName val="ES Bud - F'cast"/>
      <sheetName val="IT Bud - F'cast"/>
      <sheetName val="Last Years Actuals Summary"/>
      <sheetName val="Balance Sheet"/>
      <sheetName val="Balance Sheet Dec Prior Year"/>
      <sheetName val="Balance Sheet Last Month"/>
      <sheetName val="Last Month YTD Data"/>
      <sheetName val="Dec Prior Year"/>
      <sheetName val="Jan"/>
      <sheetName val="Feb"/>
      <sheetName val="Mar"/>
      <sheetName val="Apr"/>
      <sheetName val="May"/>
      <sheetName val="Jun"/>
      <sheetName val="Jul"/>
      <sheetName val="Aug"/>
      <sheetName val="Sep"/>
      <sheetName val="Oct"/>
      <sheetName val="Nov"/>
      <sheetName val="Dec"/>
      <sheetName val="Cash Flow Data"/>
      <sheetName val="List"/>
      <sheetName val="Cash Flow"/>
      <sheetName val="Cash Flow (Cash Based)"/>
      <sheetName val="EU Overheads"/>
      <sheetName val="Intercompany Breakdown"/>
      <sheetName val="YTD Variance"/>
      <sheetName val="Jounal"/>
      <sheetName val="CEO Report"/>
    </sheetNames>
    <sheetDataSet>
      <sheetData sheetId="0">
        <row r="7">
          <cell r="C7">
            <v>6</v>
          </cell>
        </row>
      </sheetData>
      <sheetData sheetId="1"/>
      <sheetData sheetId="2"/>
      <sheetData sheetId="3"/>
      <sheetData sheetId="4"/>
      <sheetData sheetId="5"/>
      <sheetData sheetId="6"/>
      <sheetData sheetId="7"/>
      <sheetData sheetId="8"/>
      <sheetData sheetId="9"/>
      <sheetData sheetId="10"/>
      <sheetData sheetId="11"/>
      <sheetData sheetId="12">
        <row r="2">
          <cell r="J2">
            <v>1.6315001163358391</v>
          </cell>
        </row>
      </sheetData>
      <sheetData sheetId="13">
        <row r="2">
          <cell r="K2">
            <v>1.4106000000000001</v>
          </cell>
        </row>
      </sheetData>
      <sheetData sheetId="14"/>
      <sheetData sheetId="15"/>
      <sheetData sheetId="16"/>
      <sheetData sheetId="17">
        <row r="3">
          <cell r="F3">
            <v>6</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 layouts"/>
      <sheetName val="Worksheet"/>
      <sheetName val="Rent Input"/>
      <sheetName val="Output$"/>
      <sheetName val="Output LC"/>
      <sheetName val="Rent break up"/>
      <sheetName val="Profit"/>
      <sheetName val="Cash Flow"/>
      <sheetName val="Page 2"/>
      <sheetName val="Inv. Grid"/>
      <sheetName val="Dev Schedule"/>
      <sheetName val="Land"/>
      <sheetName val="Bldg 1"/>
      <sheetName val="Bldg 2"/>
      <sheetName val="Bldg 3"/>
      <sheetName val="Bldg 4"/>
      <sheetName val="Bldg 5"/>
      <sheetName val="Bldg 6"/>
      <sheetName val="Bldg 7"/>
      <sheetName val="Bldg 8"/>
      <sheetName val="modPrintForm"/>
    </sheetNames>
    <sheetDataSet>
      <sheetData sheetId="0" refreshError="1"/>
      <sheetData sheetId="1" refreshError="1"/>
      <sheetData sheetId="2" refreshError="1">
        <row r="56">
          <cell r="B56">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C"/>
      <sheetName val="MDA"/>
      <sheetName val="Summary"/>
      <sheetName val="Lead"/>
      <sheetName val="Property"/>
    </sheetNames>
    <sheetDataSet>
      <sheetData sheetId="0" refreshError="1"/>
      <sheetData sheetId="1" refreshError="1">
        <row r="2">
          <cell r="A2" t="str">
            <v>ACQ-ECF AMS NL</v>
          </cell>
        </row>
        <row r="3">
          <cell r="A3" t="str">
            <v>ACQ-ECF BRSSLS</v>
          </cell>
        </row>
        <row r="4">
          <cell r="A4" t="str">
            <v>ACQ-ECF FRKFT D</v>
          </cell>
        </row>
        <row r="5">
          <cell r="A5" t="str">
            <v>ACQ-ECF LNDN UK</v>
          </cell>
        </row>
        <row r="6">
          <cell r="A6" t="str">
            <v>ACQ-ECF MDRD ES</v>
          </cell>
        </row>
        <row r="7">
          <cell r="A7" t="str">
            <v>ACQ-ECF MLAN IT</v>
          </cell>
        </row>
        <row r="8">
          <cell r="A8" t="str">
            <v>ACQ-ECF PARIS F</v>
          </cell>
        </row>
        <row r="9">
          <cell r="A9" t="str">
            <v>ACQ-TST AMS NL</v>
          </cell>
        </row>
        <row r="10">
          <cell r="A10" t="str">
            <v>ACQ-TST BRSSLS</v>
          </cell>
        </row>
        <row r="11">
          <cell r="A11" t="str">
            <v>ACQ-TST FRKFT D</v>
          </cell>
        </row>
        <row r="12">
          <cell r="A12" t="str">
            <v>ACQ-TST LNDN UK</v>
          </cell>
        </row>
        <row r="13">
          <cell r="A13" t="str">
            <v>ACQ-TST MDRD ES</v>
          </cell>
        </row>
        <row r="14">
          <cell r="A14" t="str">
            <v>ACQ-TST MLAN IT</v>
          </cell>
        </row>
        <row r="15">
          <cell r="A15" t="str">
            <v>ACQ-TST PARIS F</v>
          </cell>
        </row>
      </sheetData>
      <sheetData sheetId="2" refreshError="1"/>
      <sheetData sheetId="3" refreshError="1"/>
      <sheetData sheetId="4"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ocations"/>
      <sheetName val="MDA"/>
    </sheetNames>
    <sheetDataSet>
      <sheetData sheetId="0" refreshError="1"/>
      <sheetData sheetId="1" refreshError="1">
        <row r="26">
          <cell r="A26" t="str">
            <v>ADM-EXPO</v>
          </cell>
        </row>
        <row r="27">
          <cell r="A27" t="str">
            <v>ADM-MIPIM</v>
          </cell>
        </row>
        <row r="28">
          <cell r="A28" t="str">
            <v>ADM-Other Conf</v>
          </cell>
        </row>
        <row r="29">
          <cell r="A29" t="str">
            <v>ADM-TSPBL</v>
          </cell>
        </row>
        <row r="30">
          <cell r="A30" t="str">
            <v>ADM-TSPDE</v>
          </cell>
        </row>
        <row r="31">
          <cell r="A31" t="str">
            <v>ADM-TSPES</v>
          </cell>
        </row>
        <row r="32">
          <cell r="A32" t="str">
            <v>ADM-TSPFR</v>
          </cell>
        </row>
        <row r="33">
          <cell r="A33" t="str">
            <v>ADM-TSPIT</v>
          </cell>
        </row>
        <row r="34">
          <cell r="A34" t="str">
            <v>ADM-TSPLP</v>
          </cell>
        </row>
        <row r="35">
          <cell r="A35" t="str">
            <v>ADM-TSPNL</v>
          </cell>
        </row>
        <row r="36">
          <cell r="A36" t="str">
            <v>ADM-TSPPO</v>
          </cell>
        </row>
        <row r="37">
          <cell r="A37" t="str">
            <v>ADM-TSPUK</v>
          </cell>
        </row>
        <row r="38">
          <cell r="A38" t="str">
            <v>AMA-TST1</v>
          </cell>
        </row>
        <row r="39">
          <cell r="A39" t="str">
            <v>AMA-TST3</v>
          </cell>
        </row>
        <row r="40">
          <cell r="A40" t="str">
            <v>AMA-TST4</v>
          </cell>
        </row>
        <row r="41">
          <cell r="A41" t="str">
            <v>CND-CBX</v>
          </cell>
        </row>
        <row r="42">
          <cell r="A42" t="str">
            <v>DEV-ALDGATE</v>
          </cell>
        </row>
        <row r="43">
          <cell r="A43" t="str">
            <v>DEV-BISHOPSGATE</v>
          </cell>
        </row>
        <row r="44">
          <cell r="A44" t="str">
            <v>DEV-CBX</v>
          </cell>
        </row>
        <row r="45">
          <cell r="A45" t="str">
            <v>DEV-GLOBALGATE</v>
          </cell>
        </row>
        <row r="46">
          <cell r="A46" t="str">
            <v>DEV-K2</v>
          </cell>
        </row>
        <row r="47">
          <cell r="A47" t="str">
            <v>DEV-LASROZAS</v>
          </cell>
        </row>
        <row r="48">
          <cell r="A48" t="str">
            <v>DEV-LEHRTER</v>
          </cell>
        </row>
        <row r="49">
          <cell r="A49" t="str">
            <v>DEV-MARGHERITA</v>
          </cell>
        </row>
        <row r="50">
          <cell r="A50" t="str">
            <v>DEV-NIEDERRAD</v>
          </cell>
        </row>
        <row r="51">
          <cell r="A51" t="str">
            <v>DEV-NOWE</v>
          </cell>
        </row>
        <row r="52">
          <cell r="A52" t="str">
            <v>DEV-TOWER</v>
          </cell>
        </row>
        <row r="53">
          <cell r="A53" t="str">
            <v>M&amp;L-FSP</v>
          </cell>
        </row>
        <row r="54">
          <cell r="A54" t="str">
            <v>M&amp;L-GLOBALGATE</v>
          </cell>
        </row>
        <row r="55">
          <cell r="A55" t="str">
            <v>M&amp;L-NIEDERRAD</v>
          </cell>
        </row>
        <row r="56">
          <cell r="A56" t="str">
            <v>M&amp;L-SONY</v>
          </cell>
        </row>
        <row r="57">
          <cell r="A57" t="str">
            <v>M&amp;L-STAHLHOF</v>
          </cell>
        </row>
        <row r="58">
          <cell r="A58" t="str">
            <v>PMA-ALDGATE</v>
          </cell>
        </row>
        <row r="59">
          <cell r="A59" t="str">
            <v>PMA-FSP</v>
          </cell>
        </row>
        <row r="60">
          <cell r="A60" t="str">
            <v>PMA-GLOBALGATE</v>
          </cell>
        </row>
        <row r="61">
          <cell r="A61" t="str">
            <v>PMA-LASROZAS</v>
          </cell>
        </row>
        <row r="62">
          <cell r="A62" t="str">
            <v>PMA-MARGHERITA</v>
          </cell>
        </row>
        <row r="63">
          <cell r="A63" t="str">
            <v>PMA-NIEDERRAD</v>
          </cell>
        </row>
        <row r="64">
          <cell r="A64" t="str">
            <v>PMA-SONY</v>
          </cell>
        </row>
        <row r="65">
          <cell r="A65" t="str">
            <v>PMA-STAHLHOF</v>
          </cell>
        </row>
        <row r="66">
          <cell r="A66" t="str">
            <v>PMA-TOWER</v>
          </cell>
        </row>
        <row r="70">
          <cell r="A70" t="str">
            <v>UNALLOCATED</v>
          </cell>
        </row>
      </sheetData>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sheetName val="MDA"/>
      <sheetName val="Hard Construction Nominal"/>
    </sheetNames>
    <sheetDataSet>
      <sheetData sheetId="0" refreshError="1"/>
      <sheetData sheetId="1" refreshError="1">
        <row r="2">
          <cell r="A2" t="str">
            <v>Access Tower Development</v>
          </cell>
        </row>
        <row r="3">
          <cell r="A3" t="str">
            <v>Access Tower PMA (Escalatable)</v>
          </cell>
        </row>
        <row r="4">
          <cell r="A4" t="str">
            <v>ADM-EXPO</v>
          </cell>
        </row>
        <row r="5">
          <cell r="A5" t="str">
            <v>ADM-LEADERSHIP CONF</v>
          </cell>
        </row>
        <row r="6">
          <cell r="A6" t="str">
            <v>ADM-MIPIM</v>
          </cell>
        </row>
        <row r="7">
          <cell r="A7" t="str">
            <v>Aldgate Development</v>
          </cell>
        </row>
        <row r="8">
          <cell r="A8" t="str">
            <v>Aldgate PMA (Non-escalatable)</v>
          </cell>
        </row>
        <row r="9">
          <cell r="A9" t="str">
            <v>Atrium PMA (Non-escalatable)</v>
          </cell>
        </row>
        <row r="10">
          <cell r="A10" t="str">
            <v>Bishopsgate Development</v>
          </cell>
        </row>
        <row r="11">
          <cell r="A11" t="str">
            <v>CBX Development</v>
          </cell>
        </row>
        <row r="12">
          <cell r="A12" t="str">
            <v>Coca-Cola Development</v>
          </cell>
        </row>
        <row r="13">
          <cell r="A13" t="str">
            <v>ECF Acquisition Amsterdam</v>
          </cell>
        </row>
        <row r="14">
          <cell r="A14" t="str">
            <v>ECF Acquisition Brussels</v>
          </cell>
        </row>
        <row r="15">
          <cell r="A15" t="str">
            <v>ECF Acquisition Frankfurt</v>
          </cell>
        </row>
        <row r="16">
          <cell r="A16" t="str">
            <v>ECF Acquisition Leaden Hall</v>
          </cell>
        </row>
        <row r="17">
          <cell r="A17" t="str">
            <v>ECF Acquisition London</v>
          </cell>
        </row>
        <row r="18">
          <cell r="A18" t="str">
            <v>ECF Acquisition Madrid</v>
          </cell>
        </row>
        <row r="19">
          <cell r="A19" t="str">
            <v>ECF Acquisition Milan</v>
          </cell>
        </row>
        <row r="20">
          <cell r="A20" t="str">
            <v>ECF Acquisition Paris</v>
          </cell>
        </row>
        <row r="21">
          <cell r="A21" t="str">
            <v>ECF Acquisition PIMS</v>
          </cell>
        </row>
        <row r="22">
          <cell r="A22" t="str">
            <v>ECF Acquisition Stockholm</v>
          </cell>
        </row>
        <row r="23">
          <cell r="A23" t="str">
            <v>ECF Acquisition Wood St</v>
          </cell>
        </row>
        <row r="24">
          <cell r="A24" t="str">
            <v>ECF Acquisition Zürich: Zurich Toren</v>
          </cell>
        </row>
        <row r="25">
          <cell r="A25" t="str">
            <v xml:space="preserve">ECF Asset Management </v>
          </cell>
        </row>
        <row r="26">
          <cell r="A26" t="str">
            <v>ECF Capital Raising</v>
          </cell>
        </row>
        <row r="27">
          <cell r="A27" t="str">
            <v>FSP Marketing and Leasing</v>
          </cell>
        </row>
        <row r="28">
          <cell r="A28" t="str">
            <v>FSP Non-reimbursable PMA</v>
          </cell>
        </row>
        <row r="29">
          <cell r="A29" t="str">
            <v>George V PMA (Non-escalatable)</v>
          </cell>
        </row>
        <row r="30">
          <cell r="A30" t="str">
            <v>Hampt House Non-reimbursable PMA</v>
          </cell>
        </row>
        <row r="31">
          <cell r="A31" t="str">
            <v>K2 Development</v>
          </cell>
        </row>
        <row r="32">
          <cell r="A32" t="str">
            <v>Las Rozas Development</v>
          </cell>
        </row>
        <row r="33">
          <cell r="A33" t="str">
            <v>Las Rozas PMA (Non-escalatable)</v>
          </cell>
        </row>
        <row r="34">
          <cell r="A34" t="str">
            <v>Leadenhall Non-reimbursable PMA</v>
          </cell>
        </row>
        <row r="35">
          <cell r="A35" t="str">
            <v>Lehrter Bahnhof Non-reimbursable DEV</v>
          </cell>
        </row>
        <row r="36">
          <cell r="A36" t="str">
            <v>MAC Development</v>
          </cell>
        </row>
        <row r="37">
          <cell r="A37" t="str">
            <v>MAC Marketing and Leasing</v>
          </cell>
        </row>
        <row r="38">
          <cell r="A38" t="str">
            <v>MAC PMA (Escalatable)</v>
          </cell>
        </row>
        <row r="39">
          <cell r="A39" t="str">
            <v xml:space="preserve">Mark Towers Non-reimbursable PMA </v>
          </cell>
        </row>
        <row r="40">
          <cell r="A40" t="str">
            <v>Millbank Non-reimbursable PMA</v>
          </cell>
        </row>
        <row r="41">
          <cell r="A41" t="str">
            <v>NRD-NOWE</v>
          </cell>
        </row>
        <row r="42">
          <cell r="A42" t="str">
            <v>SONY Marketing and Leasing</v>
          </cell>
        </row>
        <row r="43">
          <cell r="A43" t="str">
            <v>Sony Non-reimbursable M&amp;L</v>
          </cell>
        </row>
        <row r="44">
          <cell r="A44" t="str">
            <v>Sony Non-reimbursable PMA</v>
          </cell>
        </row>
        <row r="45">
          <cell r="A45" t="str">
            <v>St Margherita Dev Capital Work</v>
          </cell>
        </row>
        <row r="46">
          <cell r="A46" t="str">
            <v>St Margherita Non-ESC PMA</v>
          </cell>
        </row>
        <row r="47">
          <cell r="A47" t="str">
            <v>Stahlhof Development</v>
          </cell>
        </row>
        <row r="48">
          <cell r="A48" t="str">
            <v>Stahlhof PMA  (Escalatable)</v>
          </cell>
        </row>
        <row r="49">
          <cell r="A49" t="str">
            <v>Tower Place Development</v>
          </cell>
        </row>
        <row r="50">
          <cell r="A50" t="str">
            <v>Tower Place Non-reimbursable</v>
          </cell>
        </row>
        <row r="51">
          <cell r="A51" t="str">
            <v>Tower Place PMA (Escalatable)</v>
          </cell>
        </row>
        <row r="52">
          <cell r="A52" t="str">
            <v>TSP DE Admin</v>
          </cell>
        </row>
        <row r="53">
          <cell r="A53" t="str">
            <v>TSP ES Admin</v>
          </cell>
        </row>
        <row r="54">
          <cell r="A54" t="str">
            <v>TSP FF Admin</v>
          </cell>
        </row>
        <row r="55">
          <cell r="A55" t="str">
            <v>TSP FR Admin</v>
          </cell>
        </row>
        <row r="56">
          <cell r="A56" t="str">
            <v>TSP LP Admin</v>
          </cell>
        </row>
        <row r="57">
          <cell r="A57" t="str">
            <v>TSP PO Admin</v>
          </cell>
        </row>
        <row r="58">
          <cell r="A58" t="str">
            <v>TSP RU Admin</v>
          </cell>
        </row>
        <row r="59">
          <cell r="A59" t="str">
            <v>TSP UK Admin</v>
          </cell>
        </row>
        <row r="60">
          <cell r="A60" t="str">
            <v>TST Acquisition AGF Building</v>
          </cell>
        </row>
        <row r="61">
          <cell r="A61" t="str">
            <v>TST Acquisition Amsterdam</v>
          </cell>
        </row>
        <row r="62">
          <cell r="A62" t="str">
            <v>TST Acquisition Arenburg</v>
          </cell>
        </row>
        <row r="63">
          <cell r="A63" t="str">
            <v>TST Acquisition Astro Tower</v>
          </cell>
        </row>
        <row r="64">
          <cell r="A64" t="str">
            <v>TST Acquisition Berlin</v>
          </cell>
        </row>
        <row r="65">
          <cell r="A65" t="str">
            <v>TST Acquisition Brussels</v>
          </cell>
        </row>
        <row r="66">
          <cell r="A66" t="str">
            <v>TST Acquisition Frankfurt</v>
          </cell>
        </row>
        <row r="67">
          <cell r="A67" t="str">
            <v>TST Acquisition Hamburg</v>
          </cell>
        </row>
        <row r="68">
          <cell r="A68" t="str">
            <v>TST Acquisition Iris</v>
          </cell>
        </row>
        <row r="69">
          <cell r="A69" t="str">
            <v>TST Acquisition London</v>
          </cell>
        </row>
        <row r="70">
          <cell r="A70" t="str">
            <v>TST Acquisition Madrid</v>
          </cell>
        </row>
        <row r="71">
          <cell r="A71" t="str">
            <v>TST Acquisition Milan</v>
          </cell>
        </row>
        <row r="72">
          <cell r="A72" t="str">
            <v>TST Acquisition Parc Central</v>
          </cell>
        </row>
        <row r="73">
          <cell r="A73" t="str">
            <v>TST Acquisition Paris</v>
          </cell>
        </row>
        <row r="74">
          <cell r="A74" t="str">
            <v>TST Acquisition Stock Exchange Lndn</v>
          </cell>
        </row>
        <row r="75">
          <cell r="A75" t="str">
            <v>TST Acquisition Stockholm</v>
          </cell>
        </row>
        <row r="76">
          <cell r="A76" t="str">
            <v>TST Acquisition Zürich: Amsterdam</v>
          </cell>
        </row>
        <row r="77">
          <cell r="A77" t="str">
            <v>TST Acquisition Zürich: Frankfurt</v>
          </cell>
        </row>
        <row r="78">
          <cell r="A78" t="str">
            <v>TST Acquisition Zürich: Paris</v>
          </cell>
        </row>
        <row r="79">
          <cell r="A79" t="str">
            <v>TST Acquisition Zürich: Portfolio</v>
          </cell>
        </row>
        <row r="80">
          <cell r="A80" t="str">
            <v>TST Fund 6 Capital Raising</v>
          </cell>
        </row>
        <row r="81">
          <cell r="A81" t="str">
            <v xml:space="preserve">TST Fund I Asset Management </v>
          </cell>
        </row>
        <row r="82">
          <cell r="A82" t="str">
            <v>TST Fund III Asset Management</v>
          </cell>
        </row>
        <row r="83">
          <cell r="A83" t="str">
            <v>TST Fund IV Asset Management</v>
          </cell>
        </row>
        <row r="84">
          <cell r="A84" t="str">
            <v>TST Fund V Asset Management</v>
          </cell>
        </row>
        <row r="85">
          <cell r="A85" t="str">
            <v>UNALLOCATED</v>
          </cell>
        </row>
      </sheetData>
      <sheetData sheetId="2"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etsno"/>
      <sheetName val="Index"/>
      <sheetName val="LTF"/>
    </sheetNames>
    <sheetDataSet>
      <sheetData sheetId="0" refreshError="1">
        <row r="1">
          <cell r="A1" t="str">
            <v>NO</v>
          </cell>
          <cell r="B1" t="str">
            <v>ASSET</v>
          </cell>
        </row>
        <row r="2">
          <cell r="A2">
            <v>1000000000</v>
          </cell>
          <cell r="B2" t="str">
            <v>1-020-3</v>
          </cell>
        </row>
        <row r="3">
          <cell r="A3">
            <v>1000000001</v>
          </cell>
          <cell r="B3" t="str">
            <v>1-021-1</v>
          </cell>
        </row>
        <row r="4">
          <cell r="A4">
            <v>1000000002</v>
          </cell>
          <cell r="B4" t="str">
            <v>1-021-2</v>
          </cell>
        </row>
        <row r="5">
          <cell r="A5">
            <v>1000000003</v>
          </cell>
          <cell r="B5" t="str">
            <v>1-021-3</v>
          </cell>
        </row>
        <row r="6">
          <cell r="A6">
            <v>1000000004</v>
          </cell>
          <cell r="B6" t="str">
            <v>1-023-1</v>
          </cell>
        </row>
        <row r="7">
          <cell r="A7">
            <v>1000000005</v>
          </cell>
          <cell r="B7" t="str">
            <v>1-023-2</v>
          </cell>
        </row>
        <row r="8">
          <cell r="A8">
            <v>1000000006</v>
          </cell>
          <cell r="B8" t="str">
            <v>1-024-3</v>
          </cell>
        </row>
        <row r="9">
          <cell r="A9">
            <v>1000000007</v>
          </cell>
          <cell r="B9" t="str">
            <v>1-029-2</v>
          </cell>
        </row>
        <row r="10">
          <cell r="A10">
            <v>1000000008</v>
          </cell>
          <cell r="B10" t="str">
            <v>1-034-3</v>
          </cell>
        </row>
        <row r="11">
          <cell r="A11">
            <v>1000000009</v>
          </cell>
          <cell r="B11" t="str">
            <v>1-034-4</v>
          </cell>
        </row>
        <row r="12">
          <cell r="A12">
            <v>1000000010</v>
          </cell>
          <cell r="B12" t="str">
            <v>1-041-1</v>
          </cell>
        </row>
        <row r="13">
          <cell r="A13">
            <v>1000000011</v>
          </cell>
          <cell r="B13" t="str">
            <v>1-044</v>
          </cell>
        </row>
        <row r="14">
          <cell r="A14">
            <v>1000000012</v>
          </cell>
          <cell r="B14" t="str">
            <v>1-046</v>
          </cell>
        </row>
        <row r="15">
          <cell r="A15">
            <v>1000000013</v>
          </cell>
          <cell r="B15" t="str">
            <v>1-047-1</v>
          </cell>
        </row>
        <row r="16">
          <cell r="A16">
            <v>1000000014</v>
          </cell>
          <cell r="B16" t="str">
            <v>1-047-2</v>
          </cell>
        </row>
        <row r="17">
          <cell r="A17">
            <v>1000000015</v>
          </cell>
          <cell r="B17" t="str">
            <v>1-048-01</v>
          </cell>
        </row>
        <row r="18">
          <cell r="A18">
            <v>1000000016</v>
          </cell>
          <cell r="B18" t="str">
            <v>1-048-02</v>
          </cell>
        </row>
        <row r="19">
          <cell r="A19">
            <v>1000000017</v>
          </cell>
          <cell r="B19" t="str">
            <v>1-048-03</v>
          </cell>
        </row>
        <row r="20">
          <cell r="A20">
            <v>1000000018</v>
          </cell>
          <cell r="B20" t="str">
            <v>1-048-04</v>
          </cell>
        </row>
        <row r="21">
          <cell r="A21">
            <v>1000000019</v>
          </cell>
          <cell r="B21" t="str">
            <v>1-054</v>
          </cell>
        </row>
        <row r="22">
          <cell r="A22">
            <v>1000000020</v>
          </cell>
          <cell r="B22" t="str">
            <v>1-055-1</v>
          </cell>
        </row>
        <row r="23">
          <cell r="A23">
            <v>1000000021</v>
          </cell>
          <cell r="B23" t="str">
            <v>1-055-2</v>
          </cell>
        </row>
        <row r="24">
          <cell r="A24">
            <v>1000000022</v>
          </cell>
          <cell r="B24" t="str">
            <v>1-056-1</v>
          </cell>
        </row>
        <row r="25">
          <cell r="A25">
            <v>1000000023</v>
          </cell>
          <cell r="B25" t="str">
            <v>1-056-3</v>
          </cell>
        </row>
        <row r="26">
          <cell r="A26">
            <v>1000000024</v>
          </cell>
          <cell r="B26" t="str">
            <v>1-057-1</v>
          </cell>
        </row>
        <row r="27">
          <cell r="A27">
            <v>1000000025</v>
          </cell>
          <cell r="B27" t="str">
            <v>1-057-2</v>
          </cell>
        </row>
        <row r="28">
          <cell r="A28">
            <v>1000000026</v>
          </cell>
          <cell r="B28" t="str">
            <v>1-058-1</v>
          </cell>
        </row>
        <row r="29">
          <cell r="A29">
            <v>1000000027</v>
          </cell>
          <cell r="B29" t="str">
            <v>1-058-2</v>
          </cell>
        </row>
        <row r="30">
          <cell r="A30">
            <v>1000000028</v>
          </cell>
          <cell r="B30" t="str">
            <v>1-058-3</v>
          </cell>
        </row>
        <row r="31">
          <cell r="A31">
            <v>1000000029</v>
          </cell>
          <cell r="B31" t="str">
            <v>1-058-5</v>
          </cell>
        </row>
        <row r="32">
          <cell r="A32">
            <v>1000000030</v>
          </cell>
          <cell r="B32" t="str">
            <v>1-058-6</v>
          </cell>
        </row>
        <row r="33">
          <cell r="A33">
            <v>1000000031</v>
          </cell>
          <cell r="B33" t="str">
            <v>1-059-1</v>
          </cell>
        </row>
        <row r="34">
          <cell r="A34">
            <v>1000000032</v>
          </cell>
          <cell r="B34" t="str">
            <v>1-059-2</v>
          </cell>
        </row>
        <row r="35">
          <cell r="A35">
            <v>1000000033</v>
          </cell>
          <cell r="B35" t="str">
            <v>1-059-3</v>
          </cell>
        </row>
        <row r="36">
          <cell r="A36">
            <v>1000000034</v>
          </cell>
          <cell r="B36" t="str">
            <v>1-060-1</v>
          </cell>
        </row>
        <row r="37">
          <cell r="A37">
            <v>1000000035</v>
          </cell>
          <cell r="B37" t="str">
            <v>1-061-1</v>
          </cell>
        </row>
        <row r="38">
          <cell r="A38">
            <v>1000000036</v>
          </cell>
          <cell r="B38" t="str">
            <v>1-061-2</v>
          </cell>
        </row>
        <row r="39">
          <cell r="A39">
            <v>1000000037</v>
          </cell>
          <cell r="B39" t="str">
            <v>1-061-3</v>
          </cell>
        </row>
        <row r="40">
          <cell r="A40">
            <v>1000000038</v>
          </cell>
          <cell r="B40" t="str">
            <v>1-063</v>
          </cell>
        </row>
        <row r="41">
          <cell r="A41">
            <v>1000000039</v>
          </cell>
          <cell r="B41" t="str">
            <v>1-064-2</v>
          </cell>
        </row>
        <row r="42">
          <cell r="A42">
            <v>1000000040</v>
          </cell>
          <cell r="B42" t="str">
            <v>1-065-1</v>
          </cell>
        </row>
        <row r="43">
          <cell r="A43">
            <v>1000000041</v>
          </cell>
          <cell r="B43" t="str">
            <v>1-066-3</v>
          </cell>
        </row>
        <row r="44">
          <cell r="A44">
            <v>1000000042</v>
          </cell>
          <cell r="B44" t="str">
            <v>1-067</v>
          </cell>
        </row>
        <row r="45">
          <cell r="A45">
            <v>1000000043</v>
          </cell>
          <cell r="B45" t="str">
            <v>1-070-1</v>
          </cell>
        </row>
        <row r="46">
          <cell r="A46">
            <v>1000000044</v>
          </cell>
          <cell r="B46" t="str">
            <v>1-072</v>
          </cell>
        </row>
        <row r="47">
          <cell r="A47">
            <v>1000000045</v>
          </cell>
          <cell r="B47" t="str">
            <v>1-076</v>
          </cell>
        </row>
        <row r="48">
          <cell r="A48">
            <v>1000000046</v>
          </cell>
          <cell r="B48" t="str">
            <v>1-077-4</v>
          </cell>
        </row>
        <row r="49">
          <cell r="A49">
            <v>1000000047</v>
          </cell>
          <cell r="B49" t="str">
            <v>1-077-5</v>
          </cell>
        </row>
        <row r="50">
          <cell r="A50">
            <v>1000000048</v>
          </cell>
          <cell r="B50" t="str">
            <v>1-077-6</v>
          </cell>
        </row>
        <row r="51">
          <cell r="A51">
            <v>1000000049</v>
          </cell>
          <cell r="B51" t="str">
            <v>1-079-1</v>
          </cell>
        </row>
        <row r="52">
          <cell r="A52">
            <v>1000000050</v>
          </cell>
          <cell r="B52" t="str">
            <v>1-079-4</v>
          </cell>
        </row>
        <row r="53">
          <cell r="A53">
            <v>1000000051</v>
          </cell>
          <cell r="B53" t="str">
            <v>1-081</v>
          </cell>
        </row>
        <row r="54">
          <cell r="A54">
            <v>1000000052</v>
          </cell>
          <cell r="B54" t="str">
            <v>1-082</v>
          </cell>
        </row>
        <row r="55">
          <cell r="A55">
            <v>1000000053</v>
          </cell>
          <cell r="B55" t="str">
            <v>1-083</v>
          </cell>
        </row>
        <row r="56">
          <cell r="A56">
            <v>1000000054</v>
          </cell>
          <cell r="B56" t="str">
            <v>1-084</v>
          </cell>
        </row>
        <row r="57">
          <cell r="A57">
            <v>1000000055</v>
          </cell>
          <cell r="B57" t="str">
            <v>1-086</v>
          </cell>
        </row>
        <row r="58">
          <cell r="A58">
            <v>1000000056</v>
          </cell>
          <cell r="B58" t="str">
            <v>1-090</v>
          </cell>
        </row>
        <row r="59">
          <cell r="A59">
            <v>1000000057</v>
          </cell>
          <cell r="B59" t="str">
            <v>1-091-1</v>
          </cell>
        </row>
        <row r="60">
          <cell r="A60">
            <v>1000000058</v>
          </cell>
          <cell r="B60" t="str">
            <v>1-091-2</v>
          </cell>
        </row>
        <row r="61">
          <cell r="A61">
            <v>1000000059</v>
          </cell>
          <cell r="B61" t="str">
            <v>1-097</v>
          </cell>
        </row>
        <row r="62">
          <cell r="A62">
            <v>1000000060</v>
          </cell>
          <cell r="B62" t="str">
            <v>1-099</v>
          </cell>
        </row>
        <row r="63">
          <cell r="A63">
            <v>1000000061</v>
          </cell>
          <cell r="B63" t="str">
            <v>1-100</v>
          </cell>
        </row>
        <row r="64">
          <cell r="A64">
            <v>1000000062</v>
          </cell>
          <cell r="B64" t="str">
            <v>1-101</v>
          </cell>
        </row>
        <row r="65">
          <cell r="A65">
            <v>1000000063</v>
          </cell>
          <cell r="B65" t="str">
            <v>1-102</v>
          </cell>
        </row>
        <row r="66">
          <cell r="A66">
            <v>1000000064</v>
          </cell>
          <cell r="B66" t="str">
            <v>1-103-1</v>
          </cell>
        </row>
        <row r="67">
          <cell r="A67">
            <v>1000000065</v>
          </cell>
          <cell r="B67" t="str">
            <v>1-103-3</v>
          </cell>
        </row>
        <row r="68">
          <cell r="A68">
            <v>1000000066</v>
          </cell>
          <cell r="B68" t="str">
            <v>1-104-1</v>
          </cell>
        </row>
        <row r="69">
          <cell r="A69">
            <v>1000000067</v>
          </cell>
          <cell r="B69" t="str">
            <v>1-104-2</v>
          </cell>
        </row>
        <row r="70">
          <cell r="A70">
            <v>1000000068</v>
          </cell>
          <cell r="B70" t="str">
            <v>1-104-3</v>
          </cell>
        </row>
        <row r="71">
          <cell r="A71">
            <v>1000000069</v>
          </cell>
          <cell r="B71" t="str">
            <v>1-104-4</v>
          </cell>
        </row>
        <row r="72">
          <cell r="A72">
            <v>1000000070</v>
          </cell>
          <cell r="B72" t="str">
            <v>1-104-5</v>
          </cell>
        </row>
        <row r="73">
          <cell r="A73">
            <v>1000000071</v>
          </cell>
          <cell r="B73" t="str">
            <v>1-104-6</v>
          </cell>
        </row>
        <row r="74">
          <cell r="A74">
            <v>1000000072</v>
          </cell>
          <cell r="B74" t="str">
            <v>1-105</v>
          </cell>
        </row>
        <row r="75">
          <cell r="A75">
            <v>1000000073</v>
          </cell>
          <cell r="B75" t="str">
            <v>1-106-1</v>
          </cell>
        </row>
        <row r="76">
          <cell r="A76">
            <v>1000000074</v>
          </cell>
          <cell r="B76" t="str">
            <v>1-106-2</v>
          </cell>
        </row>
        <row r="77">
          <cell r="A77">
            <v>1000000075</v>
          </cell>
          <cell r="B77" t="str">
            <v>1-107</v>
          </cell>
        </row>
        <row r="78">
          <cell r="A78">
            <v>1000000076</v>
          </cell>
          <cell r="B78" t="str">
            <v>1-108-1</v>
          </cell>
        </row>
        <row r="79">
          <cell r="A79">
            <v>1000000077</v>
          </cell>
          <cell r="B79" t="str">
            <v>1-108-2</v>
          </cell>
        </row>
        <row r="80">
          <cell r="A80">
            <v>1000000078</v>
          </cell>
          <cell r="B80" t="str">
            <v>1-108-3</v>
          </cell>
        </row>
        <row r="81">
          <cell r="A81">
            <v>1000000079</v>
          </cell>
          <cell r="B81" t="str">
            <v>1-118</v>
          </cell>
        </row>
        <row r="82">
          <cell r="A82">
            <v>1000000080</v>
          </cell>
          <cell r="B82" t="str">
            <v>1-128</v>
          </cell>
        </row>
        <row r="83">
          <cell r="A83">
            <v>1000000081</v>
          </cell>
          <cell r="B83" t="str">
            <v>1-133</v>
          </cell>
        </row>
        <row r="84">
          <cell r="A84">
            <v>1000000082</v>
          </cell>
          <cell r="B84" t="str">
            <v>1-152</v>
          </cell>
        </row>
        <row r="85">
          <cell r="A85">
            <v>1000000083</v>
          </cell>
          <cell r="B85" t="str">
            <v>1-159</v>
          </cell>
        </row>
        <row r="86">
          <cell r="A86">
            <v>1000000084</v>
          </cell>
          <cell r="B86" t="str">
            <v>1-160</v>
          </cell>
        </row>
        <row r="87">
          <cell r="A87">
            <v>1000000085</v>
          </cell>
          <cell r="B87" t="str">
            <v>1-162</v>
          </cell>
        </row>
        <row r="88">
          <cell r="A88">
            <v>1000000086</v>
          </cell>
          <cell r="B88" t="str">
            <v>1-164</v>
          </cell>
        </row>
        <row r="89">
          <cell r="A89">
            <v>1000000087</v>
          </cell>
          <cell r="B89" t="str">
            <v>1-167</v>
          </cell>
        </row>
        <row r="90">
          <cell r="A90">
            <v>1000000088</v>
          </cell>
          <cell r="B90" t="str">
            <v>1-168</v>
          </cell>
        </row>
        <row r="91">
          <cell r="A91">
            <v>1000000089</v>
          </cell>
          <cell r="B91" t="str">
            <v>1-169</v>
          </cell>
        </row>
        <row r="92">
          <cell r="A92">
            <v>1000000090</v>
          </cell>
          <cell r="B92" t="str">
            <v>1-176</v>
          </cell>
        </row>
        <row r="93">
          <cell r="A93">
            <v>1000000091</v>
          </cell>
          <cell r="B93" t="str">
            <v>1-179</v>
          </cell>
        </row>
        <row r="94">
          <cell r="A94">
            <v>1000000092</v>
          </cell>
          <cell r="B94" t="str">
            <v>1-180</v>
          </cell>
        </row>
        <row r="95">
          <cell r="A95">
            <v>1000000093</v>
          </cell>
          <cell r="B95" t="str">
            <v>1-181</v>
          </cell>
        </row>
        <row r="96">
          <cell r="A96">
            <v>1000000094</v>
          </cell>
          <cell r="B96" t="str">
            <v>1-182</v>
          </cell>
        </row>
        <row r="97">
          <cell r="A97">
            <v>1000000095</v>
          </cell>
          <cell r="B97" t="str">
            <v>1-183</v>
          </cell>
        </row>
        <row r="98">
          <cell r="A98">
            <v>1000000096</v>
          </cell>
          <cell r="B98" t="str">
            <v>1-184</v>
          </cell>
        </row>
        <row r="99">
          <cell r="A99">
            <v>1000000097</v>
          </cell>
          <cell r="B99" t="str">
            <v>1-223</v>
          </cell>
        </row>
        <row r="100">
          <cell r="A100">
            <v>1000000098</v>
          </cell>
          <cell r="B100" t="str">
            <v>1-224</v>
          </cell>
        </row>
        <row r="101">
          <cell r="A101">
            <v>1000000099</v>
          </cell>
          <cell r="B101" t="str">
            <v>1-234</v>
          </cell>
        </row>
        <row r="102">
          <cell r="A102">
            <v>1000000100</v>
          </cell>
          <cell r="B102" t="str">
            <v>1-235</v>
          </cell>
        </row>
        <row r="103">
          <cell r="A103">
            <v>1000000101</v>
          </cell>
          <cell r="B103" t="str">
            <v>1-236</v>
          </cell>
        </row>
        <row r="104">
          <cell r="A104">
            <v>1000000102</v>
          </cell>
          <cell r="B104" t="str">
            <v>1-238</v>
          </cell>
        </row>
        <row r="105">
          <cell r="A105">
            <v>1000000103</v>
          </cell>
          <cell r="B105" t="str">
            <v>1-239</v>
          </cell>
        </row>
        <row r="106">
          <cell r="A106">
            <v>1000000104</v>
          </cell>
          <cell r="B106" t="str">
            <v>1-240</v>
          </cell>
        </row>
        <row r="107">
          <cell r="A107">
            <v>1000000105</v>
          </cell>
          <cell r="B107" t="str">
            <v>1-241</v>
          </cell>
        </row>
        <row r="108">
          <cell r="A108">
            <v>1000000106</v>
          </cell>
          <cell r="B108" t="str">
            <v>1-244</v>
          </cell>
        </row>
        <row r="109">
          <cell r="A109">
            <v>1000000107</v>
          </cell>
          <cell r="B109" t="str">
            <v>1-245</v>
          </cell>
        </row>
        <row r="110">
          <cell r="A110">
            <v>1000000108</v>
          </cell>
          <cell r="B110" t="str">
            <v>1-247</v>
          </cell>
        </row>
        <row r="111">
          <cell r="A111">
            <v>1000000109</v>
          </cell>
          <cell r="B111" t="str">
            <v>1-248</v>
          </cell>
        </row>
        <row r="112">
          <cell r="A112">
            <v>1000000110</v>
          </cell>
          <cell r="B112" t="str">
            <v>1-249</v>
          </cell>
        </row>
        <row r="113">
          <cell r="A113">
            <v>1000000111</v>
          </cell>
          <cell r="B113" t="str">
            <v>1-250</v>
          </cell>
        </row>
        <row r="114">
          <cell r="A114">
            <v>1000000112</v>
          </cell>
          <cell r="B114" t="str">
            <v>1-254</v>
          </cell>
        </row>
        <row r="115">
          <cell r="A115">
            <v>1000000113</v>
          </cell>
          <cell r="B115" t="str">
            <v>1-268</v>
          </cell>
        </row>
        <row r="116">
          <cell r="A116">
            <v>1000000114</v>
          </cell>
          <cell r="B116" t="str">
            <v>1-269</v>
          </cell>
        </row>
        <row r="117">
          <cell r="A117">
            <v>1000000115</v>
          </cell>
          <cell r="B117" t="str">
            <v>1-270</v>
          </cell>
        </row>
        <row r="118">
          <cell r="A118">
            <v>1000000116</v>
          </cell>
          <cell r="B118" t="str">
            <v>1-271</v>
          </cell>
        </row>
        <row r="119">
          <cell r="A119">
            <v>1000000117</v>
          </cell>
          <cell r="B119" t="str">
            <v>1-272</v>
          </cell>
        </row>
        <row r="120">
          <cell r="A120">
            <v>1000000118</v>
          </cell>
          <cell r="B120" t="str">
            <v>1-273</v>
          </cell>
        </row>
        <row r="121">
          <cell r="A121">
            <v>1000000119</v>
          </cell>
          <cell r="B121" t="str">
            <v>1-274</v>
          </cell>
        </row>
        <row r="122">
          <cell r="A122">
            <v>1000000120</v>
          </cell>
          <cell r="B122" t="str">
            <v>1-275</v>
          </cell>
        </row>
        <row r="123">
          <cell r="A123">
            <v>1000000121</v>
          </cell>
          <cell r="B123" t="str">
            <v>1-311</v>
          </cell>
        </row>
        <row r="124">
          <cell r="A124">
            <v>1000000122</v>
          </cell>
          <cell r="B124" t="str">
            <v>1-312</v>
          </cell>
        </row>
        <row r="125">
          <cell r="A125">
            <v>1000000123</v>
          </cell>
          <cell r="B125" t="str">
            <v>1-315</v>
          </cell>
        </row>
        <row r="126">
          <cell r="A126">
            <v>1000000124</v>
          </cell>
          <cell r="B126" t="str">
            <v>1-322</v>
          </cell>
        </row>
        <row r="127">
          <cell r="A127">
            <v>1000000125</v>
          </cell>
          <cell r="B127" t="str">
            <v>1-326</v>
          </cell>
        </row>
        <row r="128">
          <cell r="A128">
            <v>1000000126</v>
          </cell>
          <cell r="B128" t="str">
            <v>1-329</v>
          </cell>
        </row>
        <row r="129">
          <cell r="A129">
            <v>1000000127</v>
          </cell>
          <cell r="B129" t="str">
            <v>1-330</v>
          </cell>
        </row>
        <row r="130">
          <cell r="A130">
            <v>1000000128</v>
          </cell>
          <cell r="B130" t="str">
            <v>1-331</v>
          </cell>
        </row>
        <row r="131">
          <cell r="A131">
            <v>1000000129</v>
          </cell>
          <cell r="B131" t="str">
            <v>1-338</v>
          </cell>
        </row>
        <row r="132">
          <cell r="A132">
            <v>1000000130</v>
          </cell>
          <cell r="B132" t="str">
            <v>1-341-1</v>
          </cell>
        </row>
        <row r="133">
          <cell r="A133">
            <v>1000000131</v>
          </cell>
          <cell r="B133" t="str">
            <v>1-341-2</v>
          </cell>
        </row>
        <row r="134">
          <cell r="A134">
            <v>1000000132</v>
          </cell>
          <cell r="B134" t="str">
            <v>1-341-3</v>
          </cell>
        </row>
        <row r="135">
          <cell r="A135">
            <v>1000000133</v>
          </cell>
          <cell r="B135" t="str">
            <v>1-341-4</v>
          </cell>
        </row>
        <row r="136">
          <cell r="A136">
            <v>1000000134</v>
          </cell>
          <cell r="B136" t="str">
            <v>1-341-5</v>
          </cell>
        </row>
        <row r="137">
          <cell r="A137">
            <v>1000000135</v>
          </cell>
          <cell r="B137" t="str">
            <v>1-341-6</v>
          </cell>
        </row>
        <row r="138">
          <cell r="A138">
            <v>1000000136</v>
          </cell>
          <cell r="B138" t="str">
            <v>1-344</v>
          </cell>
        </row>
        <row r="139">
          <cell r="A139">
            <v>1000000137</v>
          </cell>
          <cell r="B139" t="str">
            <v>1-347</v>
          </cell>
        </row>
        <row r="140">
          <cell r="A140">
            <v>1000000138</v>
          </cell>
          <cell r="B140" t="str">
            <v>1-348</v>
          </cell>
        </row>
        <row r="141">
          <cell r="A141">
            <v>1000000139</v>
          </cell>
          <cell r="B141" t="str">
            <v>1-349</v>
          </cell>
        </row>
        <row r="142">
          <cell r="A142">
            <v>1000000140</v>
          </cell>
          <cell r="B142" t="str">
            <v>1-350</v>
          </cell>
        </row>
        <row r="143">
          <cell r="A143">
            <v>1000000141</v>
          </cell>
          <cell r="B143" t="str">
            <v>1-351</v>
          </cell>
        </row>
        <row r="144">
          <cell r="A144">
            <v>1000000142</v>
          </cell>
          <cell r="B144" t="str">
            <v>1-358</v>
          </cell>
        </row>
        <row r="145">
          <cell r="A145">
            <v>1000000143</v>
          </cell>
          <cell r="B145" t="str">
            <v>1-366-3</v>
          </cell>
        </row>
        <row r="146">
          <cell r="A146">
            <v>1000000144</v>
          </cell>
          <cell r="B146" t="str">
            <v>1-366-4</v>
          </cell>
        </row>
        <row r="147">
          <cell r="A147">
            <v>1000000145</v>
          </cell>
          <cell r="B147" t="str">
            <v>1-368</v>
          </cell>
        </row>
        <row r="148">
          <cell r="A148">
            <v>1000000146</v>
          </cell>
          <cell r="B148" t="str">
            <v>1-369</v>
          </cell>
        </row>
        <row r="149">
          <cell r="A149">
            <v>1000000147</v>
          </cell>
          <cell r="B149" t="str">
            <v>1-370</v>
          </cell>
        </row>
        <row r="150">
          <cell r="A150">
            <v>1000000148</v>
          </cell>
          <cell r="B150" t="str">
            <v>1-372</v>
          </cell>
        </row>
        <row r="151">
          <cell r="A151">
            <v>1000000149</v>
          </cell>
          <cell r="B151" t="str">
            <v>1-373</v>
          </cell>
        </row>
        <row r="152">
          <cell r="A152">
            <v>1000000150</v>
          </cell>
          <cell r="B152" t="str">
            <v>1-374</v>
          </cell>
        </row>
        <row r="153">
          <cell r="A153">
            <v>1000000151</v>
          </cell>
          <cell r="B153" t="str">
            <v>1-375</v>
          </cell>
        </row>
        <row r="154">
          <cell r="A154">
            <v>1000000152</v>
          </cell>
          <cell r="B154" t="str">
            <v>1-376</v>
          </cell>
        </row>
        <row r="155">
          <cell r="A155">
            <v>1000000153</v>
          </cell>
          <cell r="B155" t="str">
            <v>1-377</v>
          </cell>
        </row>
        <row r="156">
          <cell r="A156">
            <v>1000000154</v>
          </cell>
          <cell r="B156" t="str">
            <v>1-382</v>
          </cell>
        </row>
        <row r="157">
          <cell r="A157">
            <v>1000000155</v>
          </cell>
          <cell r="B157" t="str">
            <v>1-383</v>
          </cell>
        </row>
        <row r="158">
          <cell r="A158">
            <v>1000000156</v>
          </cell>
          <cell r="B158" t="str">
            <v>1-384-4</v>
          </cell>
        </row>
        <row r="159">
          <cell r="A159">
            <v>1000000157</v>
          </cell>
          <cell r="B159" t="str">
            <v>1-386</v>
          </cell>
        </row>
        <row r="160">
          <cell r="A160">
            <v>1000000158</v>
          </cell>
          <cell r="B160" t="str">
            <v>1-387-1</v>
          </cell>
        </row>
        <row r="161">
          <cell r="A161">
            <v>1000000159</v>
          </cell>
          <cell r="B161" t="str">
            <v>1-387-2</v>
          </cell>
        </row>
        <row r="162">
          <cell r="A162">
            <v>1000000160</v>
          </cell>
          <cell r="B162" t="str">
            <v>1-389</v>
          </cell>
        </row>
        <row r="163">
          <cell r="A163">
            <v>1000000161</v>
          </cell>
          <cell r="B163" t="str">
            <v>1-390</v>
          </cell>
        </row>
        <row r="164">
          <cell r="A164">
            <v>1000000162</v>
          </cell>
          <cell r="B164" t="str">
            <v>1-391</v>
          </cell>
        </row>
        <row r="165">
          <cell r="A165">
            <v>1000000163</v>
          </cell>
          <cell r="B165" t="str">
            <v>1-393</v>
          </cell>
        </row>
        <row r="166">
          <cell r="A166">
            <v>1000000164</v>
          </cell>
          <cell r="B166" t="str">
            <v>1-394-1</v>
          </cell>
        </row>
        <row r="167">
          <cell r="A167">
            <v>1000000165</v>
          </cell>
          <cell r="B167" t="str">
            <v>1-394-2</v>
          </cell>
        </row>
        <row r="168">
          <cell r="A168">
            <v>1000000166</v>
          </cell>
          <cell r="B168" t="str">
            <v>1-394-3</v>
          </cell>
        </row>
        <row r="169">
          <cell r="A169">
            <v>1000000167</v>
          </cell>
          <cell r="B169" t="str">
            <v>1-394-4</v>
          </cell>
        </row>
        <row r="170">
          <cell r="A170">
            <v>1000000168</v>
          </cell>
          <cell r="B170" t="str">
            <v>1-394-5</v>
          </cell>
        </row>
        <row r="171">
          <cell r="A171">
            <v>1000000169</v>
          </cell>
          <cell r="B171" t="str">
            <v>1-394-6</v>
          </cell>
        </row>
        <row r="172">
          <cell r="A172">
            <v>1000000170</v>
          </cell>
          <cell r="B172" t="str">
            <v>1-395</v>
          </cell>
        </row>
        <row r="173">
          <cell r="A173">
            <v>1000000171</v>
          </cell>
          <cell r="B173" t="str">
            <v>1-396</v>
          </cell>
        </row>
        <row r="174">
          <cell r="A174">
            <v>1000000172</v>
          </cell>
          <cell r="B174" t="str">
            <v>1-397</v>
          </cell>
        </row>
        <row r="175">
          <cell r="A175">
            <v>1000000173</v>
          </cell>
          <cell r="B175" t="str">
            <v>1-398</v>
          </cell>
        </row>
        <row r="176">
          <cell r="A176">
            <v>1000000174</v>
          </cell>
          <cell r="B176" t="str">
            <v>1-400</v>
          </cell>
        </row>
        <row r="177">
          <cell r="A177">
            <v>1000000175</v>
          </cell>
          <cell r="B177" t="str">
            <v>1-401</v>
          </cell>
        </row>
        <row r="178">
          <cell r="A178">
            <v>1000000176</v>
          </cell>
          <cell r="B178" t="str">
            <v>1-402</v>
          </cell>
        </row>
        <row r="179">
          <cell r="A179">
            <v>1000000177</v>
          </cell>
          <cell r="B179" t="str">
            <v>1-403-1</v>
          </cell>
        </row>
        <row r="180">
          <cell r="A180">
            <v>1000000178</v>
          </cell>
          <cell r="B180" t="str">
            <v>1-403-2</v>
          </cell>
        </row>
        <row r="181">
          <cell r="A181">
            <v>1000000179</v>
          </cell>
          <cell r="B181" t="str">
            <v>1-404-1</v>
          </cell>
        </row>
        <row r="182">
          <cell r="A182">
            <v>1000000180</v>
          </cell>
          <cell r="B182" t="str">
            <v>1-404-2</v>
          </cell>
        </row>
        <row r="183">
          <cell r="A183">
            <v>1000000181</v>
          </cell>
          <cell r="B183" t="str">
            <v>1-408</v>
          </cell>
        </row>
        <row r="184">
          <cell r="A184">
            <v>1000000182</v>
          </cell>
          <cell r="B184" t="str">
            <v>1-409</v>
          </cell>
        </row>
        <row r="185">
          <cell r="A185">
            <v>1000000183</v>
          </cell>
          <cell r="B185" t="str">
            <v>1-414</v>
          </cell>
        </row>
        <row r="186">
          <cell r="A186">
            <v>1000000184</v>
          </cell>
          <cell r="B186" t="str">
            <v>1-416</v>
          </cell>
        </row>
        <row r="187">
          <cell r="A187">
            <v>1000000185</v>
          </cell>
          <cell r="B187" t="str">
            <v>1-417</v>
          </cell>
        </row>
        <row r="188">
          <cell r="A188">
            <v>1000000186</v>
          </cell>
          <cell r="B188" t="str">
            <v>1-418</v>
          </cell>
        </row>
        <row r="189">
          <cell r="A189">
            <v>1000000187</v>
          </cell>
          <cell r="B189" t="str">
            <v>1-419</v>
          </cell>
        </row>
        <row r="190">
          <cell r="A190">
            <v>1000000188</v>
          </cell>
          <cell r="B190" t="str">
            <v>1-420</v>
          </cell>
        </row>
        <row r="191">
          <cell r="A191">
            <v>1000000189</v>
          </cell>
          <cell r="B191" t="str">
            <v>1-429</v>
          </cell>
        </row>
        <row r="192">
          <cell r="A192">
            <v>1000000190</v>
          </cell>
          <cell r="B192" t="str">
            <v>1-430</v>
          </cell>
        </row>
        <row r="193">
          <cell r="A193">
            <v>1000000191</v>
          </cell>
          <cell r="B193" t="str">
            <v>1-431-01</v>
          </cell>
        </row>
        <row r="194">
          <cell r="A194">
            <v>1000000192</v>
          </cell>
          <cell r="B194" t="str">
            <v>1-431-02</v>
          </cell>
        </row>
        <row r="195">
          <cell r="A195">
            <v>1000000193</v>
          </cell>
          <cell r="B195" t="str">
            <v>1-431-03</v>
          </cell>
        </row>
        <row r="196">
          <cell r="A196">
            <v>1000000194</v>
          </cell>
          <cell r="B196" t="str">
            <v>1-432</v>
          </cell>
        </row>
        <row r="197">
          <cell r="A197">
            <v>1000000195</v>
          </cell>
          <cell r="B197" t="str">
            <v>1-434-01</v>
          </cell>
        </row>
        <row r="198">
          <cell r="A198">
            <v>1000000196</v>
          </cell>
          <cell r="B198" t="str">
            <v>1-434-02</v>
          </cell>
        </row>
        <row r="199">
          <cell r="A199">
            <v>1000000197</v>
          </cell>
          <cell r="B199" t="str">
            <v>1-434-03</v>
          </cell>
        </row>
        <row r="200">
          <cell r="A200">
            <v>1000000198</v>
          </cell>
          <cell r="B200" t="str">
            <v>1-434-04</v>
          </cell>
        </row>
        <row r="201">
          <cell r="A201">
            <v>1000000199</v>
          </cell>
          <cell r="B201" t="str">
            <v>1-435</v>
          </cell>
        </row>
        <row r="202">
          <cell r="A202">
            <v>1000000200</v>
          </cell>
          <cell r="B202" t="str">
            <v>1-436</v>
          </cell>
        </row>
        <row r="203">
          <cell r="A203">
            <v>1000000201</v>
          </cell>
          <cell r="B203" t="str">
            <v>1-437</v>
          </cell>
        </row>
        <row r="204">
          <cell r="A204">
            <v>1000000202</v>
          </cell>
          <cell r="B204" t="str">
            <v>1-438</v>
          </cell>
        </row>
        <row r="205">
          <cell r="A205">
            <v>1000000203</v>
          </cell>
          <cell r="B205" t="str">
            <v>1-439</v>
          </cell>
        </row>
        <row r="206">
          <cell r="A206">
            <v>1000000204</v>
          </cell>
          <cell r="B206" t="str">
            <v>1-440</v>
          </cell>
        </row>
        <row r="207">
          <cell r="A207">
            <v>1000000205</v>
          </cell>
          <cell r="B207" t="str">
            <v>1-441</v>
          </cell>
        </row>
        <row r="208">
          <cell r="A208">
            <v>1000000206</v>
          </cell>
          <cell r="B208" t="str">
            <v>1-442</v>
          </cell>
        </row>
        <row r="209">
          <cell r="A209">
            <v>1000000207</v>
          </cell>
          <cell r="B209" t="str">
            <v>1-443</v>
          </cell>
        </row>
        <row r="210">
          <cell r="A210">
            <v>1000000208</v>
          </cell>
          <cell r="B210" t="str">
            <v>1-444</v>
          </cell>
        </row>
        <row r="211">
          <cell r="A211">
            <v>1000000209</v>
          </cell>
          <cell r="B211" t="str">
            <v>1-445</v>
          </cell>
        </row>
        <row r="212">
          <cell r="A212">
            <v>1000000210</v>
          </cell>
          <cell r="B212" t="str">
            <v>1-446</v>
          </cell>
        </row>
        <row r="213">
          <cell r="A213">
            <v>1000000211</v>
          </cell>
          <cell r="B213" t="str">
            <v>1-447</v>
          </cell>
        </row>
        <row r="214">
          <cell r="A214">
            <v>1000000212</v>
          </cell>
          <cell r="B214" t="str">
            <v>1-448</v>
          </cell>
        </row>
        <row r="215">
          <cell r="A215">
            <v>1000000213</v>
          </cell>
          <cell r="B215" t="str">
            <v>1-449-1</v>
          </cell>
        </row>
        <row r="216">
          <cell r="A216">
            <v>1000000214</v>
          </cell>
          <cell r="B216" t="str">
            <v>1-449-2</v>
          </cell>
        </row>
        <row r="217">
          <cell r="A217">
            <v>1000000215</v>
          </cell>
          <cell r="B217" t="str">
            <v>1-450</v>
          </cell>
        </row>
        <row r="218">
          <cell r="A218">
            <v>1000000216</v>
          </cell>
          <cell r="B218" t="str">
            <v>1-451</v>
          </cell>
        </row>
        <row r="219">
          <cell r="A219">
            <v>1000000217</v>
          </cell>
          <cell r="B219" t="str">
            <v>1-452</v>
          </cell>
        </row>
        <row r="220">
          <cell r="A220">
            <v>1000000218</v>
          </cell>
          <cell r="B220" t="str">
            <v>1-453</v>
          </cell>
        </row>
        <row r="221">
          <cell r="A221">
            <v>1000000219</v>
          </cell>
          <cell r="B221" t="str">
            <v>1-454-1</v>
          </cell>
        </row>
        <row r="222">
          <cell r="A222">
            <v>1000000220</v>
          </cell>
          <cell r="B222" t="str">
            <v>1-454-2</v>
          </cell>
        </row>
        <row r="223">
          <cell r="A223">
            <v>1000000221</v>
          </cell>
          <cell r="B223" t="str">
            <v>1-454-3</v>
          </cell>
        </row>
        <row r="224">
          <cell r="A224">
            <v>1000000222</v>
          </cell>
          <cell r="B224" t="str">
            <v>1-455-1</v>
          </cell>
        </row>
        <row r="225">
          <cell r="A225">
            <v>1000000223</v>
          </cell>
          <cell r="B225" t="str">
            <v>1-455-2</v>
          </cell>
        </row>
        <row r="226">
          <cell r="A226">
            <v>1000000224</v>
          </cell>
          <cell r="B226" t="str">
            <v>1-456</v>
          </cell>
        </row>
        <row r="227">
          <cell r="A227">
            <v>1000000225</v>
          </cell>
          <cell r="B227" t="str">
            <v>1-457-1</v>
          </cell>
        </row>
        <row r="228">
          <cell r="A228">
            <v>1000000226</v>
          </cell>
          <cell r="B228" t="str">
            <v>1-457-2</v>
          </cell>
        </row>
        <row r="229">
          <cell r="A229">
            <v>1000000227</v>
          </cell>
          <cell r="B229" t="str">
            <v>1-458</v>
          </cell>
        </row>
        <row r="230">
          <cell r="A230">
            <v>1000000228</v>
          </cell>
          <cell r="B230" t="str">
            <v>1-459</v>
          </cell>
        </row>
        <row r="231">
          <cell r="A231">
            <v>1000000229</v>
          </cell>
          <cell r="B231" t="str">
            <v>1-460</v>
          </cell>
        </row>
        <row r="232">
          <cell r="A232">
            <v>1000000230</v>
          </cell>
          <cell r="B232" t="str">
            <v>1-461</v>
          </cell>
        </row>
        <row r="233">
          <cell r="A233">
            <v>1000000231</v>
          </cell>
          <cell r="B233" t="str">
            <v>1-462</v>
          </cell>
        </row>
        <row r="234">
          <cell r="A234">
            <v>1000000232</v>
          </cell>
          <cell r="B234" t="str">
            <v>1-463-1</v>
          </cell>
        </row>
        <row r="235">
          <cell r="A235">
            <v>1000000233</v>
          </cell>
          <cell r="B235" t="str">
            <v>1-463-2</v>
          </cell>
        </row>
        <row r="236">
          <cell r="A236">
            <v>1000000234</v>
          </cell>
          <cell r="B236" t="str">
            <v>1-464</v>
          </cell>
        </row>
        <row r="237">
          <cell r="A237">
            <v>1000000235</v>
          </cell>
          <cell r="B237" t="str">
            <v>1-465</v>
          </cell>
        </row>
        <row r="238">
          <cell r="A238">
            <v>1000000236</v>
          </cell>
          <cell r="B238" t="str">
            <v>1-466</v>
          </cell>
        </row>
        <row r="239">
          <cell r="A239">
            <v>1000000237</v>
          </cell>
          <cell r="B239" t="str">
            <v>1-467</v>
          </cell>
        </row>
        <row r="240">
          <cell r="A240">
            <v>1000000238</v>
          </cell>
          <cell r="B240" t="str">
            <v>1-468</v>
          </cell>
        </row>
        <row r="241">
          <cell r="A241">
            <v>1000000239</v>
          </cell>
          <cell r="B241" t="str">
            <v>1-469</v>
          </cell>
        </row>
        <row r="242">
          <cell r="A242">
            <v>1000000240</v>
          </cell>
          <cell r="B242" t="str">
            <v>1-470</v>
          </cell>
        </row>
        <row r="243">
          <cell r="A243">
            <v>1000000241</v>
          </cell>
          <cell r="B243" t="str">
            <v>1-471-1</v>
          </cell>
        </row>
        <row r="244">
          <cell r="A244">
            <v>1000000242</v>
          </cell>
          <cell r="B244" t="str">
            <v>1-471-2</v>
          </cell>
        </row>
        <row r="245">
          <cell r="A245">
            <v>1000000243</v>
          </cell>
          <cell r="B245" t="str">
            <v>1-472</v>
          </cell>
        </row>
        <row r="246">
          <cell r="A246">
            <v>1000000244</v>
          </cell>
          <cell r="B246" t="str">
            <v>1-473</v>
          </cell>
        </row>
        <row r="247">
          <cell r="A247">
            <v>1000000245</v>
          </cell>
          <cell r="B247" t="str">
            <v>1-474</v>
          </cell>
        </row>
        <row r="248">
          <cell r="A248">
            <v>1000000246</v>
          </cell>
          <cell r="B248" t="str">
            <v>1-475</v>
          </cell>
        </row>
        <row r="249">
          <cell r="A249">
            <v>1000000247</v>
          </cell>
          <cell r="B249" t="str">
            <v>1-476</v>
          </cell>
        </row>
        <row r="250">
          <cell r="A250">
            <v>1000000248</v>
          </cell>
          <cell r="B250" t="str">
            <v>1-477</v>
          </cell>
        </row>
        <row r="251">
          <cell r="A251">
            <v>1000000249</v>
          </cell>
          <cell r="B251" t="str">
            <v>1-478</v>
          </cell>
        </row>
        <row r="252">
          <cell r="A252">
            <v>1000000250</v>
          </cell>
          <cell r="B252" t="str">
            <v>1-479</v>
          </cell>
        </row>
        <row r="253">
          <cell r="A253">
            <v>1000000251</v>
          </cell>
          <cell r="B253" t="str">
            <v>1-480</v>
          </cell>
        </row>
        <row r="254">
          <cell r="A254">
            <v>1000000252</v>
          </cell>
          <cell r="B254" t="str">
            <v>1-481</v>
          </cell>
        </row>
        <row r="255">
          <cell r="A255">
            <v>1000000253</v>
          </cell>
          <cell r="B255" t="str">
            <v>1-482</v>
          </cell>
        </row>
        <row r="256">
          <cell r="A256">
            <v>1000000254</v>
          </cell>
          <cell r="B256" t="str">
            <v>1-483</v>
          </cell>
        </row>
        <row r="257">
          <cell r="A257">
            <v>1000000255</v>
          </cell>
          <cell r="B257" t="str">
            <v>1-484</v>
          </cell>
        </row>
        <row r="258">
          <cell r="A258">
            <v>1000000256</v>
          </cell>
          <cell r="B258" t="str">
            <v>1-485</v>
          </cell>
        </row>
        <row r="259">
          <cell r="A259">
            <v>1000000257</v>
          </cell>
          <cell r="B259" t="str">
            <v>1-486</v>
          </cell>
        </row>
        <row r="260">
          <cell r="A260">
            <v>1000000258</v>
          </cell>
          <cell r="B260" t="str">
            <v>1-487</v>
          </cell>
        </row>
        <row r="261">
          <cell r="A261">
            <v>1000000259</v>
          </cell>
          <cell r="B261" t="str">
            <v>1-488</v>
          </cell>
        </row>
        <row r="262">
          <cell r="A262">
            <v>1000000260</v>
          </cell>
          <cell r="B262" t="str">
            <v>1-489</v>
          </cell>
        </row>
        <row r="263">
          <cell r="A263">
            <v>1000000261</v>
          </cell>
          <cell r="B263" t="str">
            <v>1-490</v>
          </cell>
        </row>
        <row r="264">
          <cell r="A264">
            <v>1000000262</v>
          </cell>
          <cell r="B264" t="str">
            <v>1-491</v>
          </cell>
        </row>
        <row r="265">
          <cell r="A265">
            <v>1000000263</v>
          </cell>
          <cell r="B265" t="str">
            <v>1-492</v>
          </cell>
        </row>
        <row r="266">
          <cell r="A266">
            <v>1000000264</v>
          </cell>
          <cell r="B266" t="str">
            <v>1-493</v>
          </cell>
        </row>
        <row r="267">
          <cell r="A267">
            <v>1000000265</v>
          </cell>
          <cell r="B267" t="str">
            <v>1-494</v>
          </cell>
        </row>
        <row r="268">
          <cell r="A268">
            <v>1000000266</v>
          </cell>
          <cell r="B268" t="str">
            <v>1-495</v>
          </cell>
        </row>
        <row r="269">
          <cell r="A269">
            <v>1000000267</v>
          </cell>
          <cell r="B269" t="str">
            <v>1-496</v>
          </cell>
        </row>
        <row r="270">
          <cell r="A270">
            <v>1000000268</v>
          </cell>
          <cell r="B270" t="str">
            <v>1-497</v>
          </cell>
        </row>
        <row r="271">
          <cell r="A271">
            <v>1000000269</v>
          </cell>
          <cell r="B271" t="str">
            <v>1-498</v>
          </cell>
        </row>
        <row r="272">
          <cell r="A272">
            <v>1000000270</v>
          </cell>
          <cell r="B272" t="str">
            <v>1-499</v>
          </cell>
        </row>
        <row r="273">
          <cell r="A273">
            <v>1000000271</v>
          </cell>
          <cell r="B273" t="str">
            <v>1-500</v>
          </cell>
        </row>
        <row r="274">
          <cell r="A274">
            <v>1000000272</v>
          </cell>
          <cell r="B274" t="str">
            <v>1-501</v>
          </cell>
        </row>
        <row r="275">
          <cell r="A275">
            <v>1000000273</v>
          </cell>
          <cell r="B275" t="str">
            <v>1-502</v>
          </cell>
        </row>
        <row r="276">
          <cell r="A276">
            <v>1000000274</v>
          </cell>
          <cell r="B276" t="str">
            <v>1-503</v>
          </cell>
        </row>
        <row r="277">
          <cell r="A277">
            <v>1000000275</v>
          </cell>
          <cell r="B277" t="str">
            <v>1-504</v>
          </cell>
        </row>
        <row r="278">
          <cell r="A278">
            <v>1000000276</v>
          </cell>
          <cell r="B278" t="str">
            <v>1-505</v>
          </cell>
        </row>
        <row r="279">
          <cell r="A279">
            <v>1000000277</v>
          </cell>
          <cell r="B279" t="str">
            <v>1-506-1</v>
          </cell>
        </row>
        <row r="280">
          <cell r="A280">
            <v>1000000278</v>
          </cell>
          <cell r="B280" t="str">
            <v>1-506-2</v>
          </cell>
        </row>
        <row r="281">
          <cell r="A281">
            <v>1000000279</v>
          </cell>
          <cell r="B281" t="str">
            <v>1-507-1</v>
          </cell>
        </row>
        <row r="282">
          <cell r="A282">
            <v>1000000280</v>
          </cell>
          <cell r="B282" t="str">
            <v>1-507-2</v>
          </cell>
        </row>
        <row r="283">
          <cell r="A283">
            <v>1000000281</v>
          </cell>
          <cell r="B283" t="str">
            <v>1-508-1</v>
          </cell>
        </row>
        <row r="284">
          <cell r="A284">
            <v>1000000282</v>
          </cell>
          <cell r="B284" t="str">
            <v>1-508-2</v>
          </cell>
        </row>
        <row r="285">
          <cell r="A285">
            <v>1000000283</v>
          </cell>
          <cell r="B285" t="str">
            <v>1-509-1</v>
          </cell>
        </row>
        <row r="286">
          <cell r="A286">
            <v>1000000284</v>
          </cell>
          <cell r="B286" t="str">
            <v>1-509-2</v>
          </cell>
        </row>
        <row r="287">
          <cell r="A287">
            <v>1000000285</v>
          </cell>
          <cell r="B287" t="str">
            <v>1-510</v>
          </cell>
        </row>
        <row r="288">
          <cell r="A288">
            <v>1000000286</v>
          </cell>
          <cell r="B288" t="str">
            <v>1-511</v>
          </cell>
        </row>
        <row r="289">
          <cell r="A289">
            <v>1000000287</v>
          </cell>
          <cell r="B289" t="str">
            <v>1-512</v>
          </cell>
        </row>
        <row r="290">
          <cell r="A290">
            <v>1000000288</v>
          </cell>
          <cell r="B290" t="str">
            <v>1-513</v>
          </cell>
        </row>
        <row r="291">
          <cell r="A291">
            <v>1000000289</v>
          </cell>
          <cell r="B291" t="str">
            <v>1-514</v>
          </cell>
        </row>
        <row r="292">
          <cell r="A292">
            <v>1000000290</v>
          </cell>
          <cell r="B292" t="str">
            <v>1-515</v>
          </cell>
        </row>
        <row r="293">
          <cell r="A293">
            <v>1000000291</v>
          </cell>
          <cell r="B293" t="str">
            <v>1-516</v>
          </cell>
        </row>
        <row r="294">
          <cell r="A294">
            <v>1000000292</v>
          </cell>
          <cell r="B294" t="str">
            <v>1-517</v>
          </cell>
        </row>
        <row r="295">
          <cell r="A295">
            <v>1000000293</v>
          </cell>
          <cell r="B295" t="str">
            <v>1-518</v>
          </cell>
        </row>
        <row r="296">
          <cell r="A296">
            <v>1000000294</v>
          </cell>
          <cell r="B296" t="str">
            <v>1-519</v>
          </cell>
        </row>
        <row r="297">
          <cell r="A297">
            <v>1000000295</v>
          </cell>
          <cell r="B297" t="str">
            <v>1-520</v>
          </cell>
        </row>
        <row r="298">
          <cell r="A298">
            <v>1000000296</v>
          </cell>
          <cell r="B298" t="str">
            <v>1-521</v>
          </cell>
        </row>
        <row r="299">
          <cell r="A299">
            <v>1000000297</v>
          </cell>
          <cell r="B299" t="str">
            <v>1-522</v>
          </cell>
        </row>
        <row r="300">
          <cell r="A300">
            <v>1000000298</v>
          </cell>
          <cell r="B300" t="str">
            <v>1-523</v>
          </cell>
        </row>
        <row r="301">
          <cell r="A301">
            <v>1000000299</v>
          </cell>
          <cell r="B301" t="str">
            <v>1-524</v>
          </cell>
        </row>
        <row r="302">
          <cell r="A302">
            <v>1000000300</v>
          </cell>
          <cell r="B302" t="str">
            <v>1-525</v>
          </cell>
        </row>
        <row r="303">
          <cell r="A303">
            <v>1000000301</v>
          </cell>
          <cell r="B303" t="str">
            <v>1-526</v>
          </cell>
        </row>
        <row r="304">
          <cell r="A304">
            <v>1000000302</v>
          </cell>
          <cell r="B304" t="str">
            <v>1-527</v>
          </cell>
        </row>
        <row r="305">
          <cell r="A305">
            <v>1000000303</v>
          </cell>
          <cell r="B305" t="str">
            <v>1-528-1</v>
          </cell>
        </row>
        <row r="306">
          <cell r="A306">
            <v>1000000304</v>
          </cell>
          <cell r="B306" t="str">
            <v>1-528-2</v>
          </cell>
        </row>
        <row r="307">
          <cell r="A307">
            <v>1000000305</v>
          </cell>
          <cell r="B307" t="str">
            <v>1-528-3</v>
          </cell>
        </row>
        <row r="308">
          <cell r="A308">
            <v>1000000306</v>
          </cell>
          <cell r="B308" t="str">
            <v>1-528-4</v>
          </cell>
        </row>
        <row r="309">
          <cell r="A309">
            <v>1000000307</v>
          </cell>
          <cell r="B309" t="str">
            <v>1-528-5</v>
          </cell>
        </row>
        <row r="310">
          <cell r="A310">
            <v>1000000308</v>
          </cell>
          <cell r="B310" t="str">
            <v>1-529</v>
          </cell>
        </row>
        <row r="311">
          <cell r="A311">
            <v>1000000309</v>
          </cell>
          <cell r="B311" t="str">
            <v>1-530</v>
          </cell>
        </row>
        <row r="312">
          <cell r="A312">
            <v>1000000310</v>
          </cell>
          <cell r="B312" t="str">
            <v>1-531</v>
          </cell>
        </row>
        <row r="313">
          <cell r="A313">
            <v>1000000311</v>
          </cell>
          <cell r="B313" t="str">
            <v>1-532</v>
          </cell>
        </row>
        <row r="314">
          <cell r="A314">
            <v>1000000312</v>
          </cell>
          <cell r="B314" t="str">
            <v>1-533</v>
          </cell>
        </row>
        <row r="315">
          <cell r="A315">
            <v>1000000313</v>
          </cell>
          <cell r="B315" t="str">
            <v>1-534-1</v>
          </cell>
        </row>
        <row r="316">
          <cell r="A316">
            <v>1000000314</v>
          </cell>
          <cell r="B316" t="str">
            <v>1-534-2</v>
          </cell>
        </row>
        <row r="317">
          <cell r="A317">
            <v>1000000315</v>
          </cell>
          <cell r="B317" t="str">
            <v>1-535</v>
          </cell>
        </row>
        <row r="318">
          <cell r="A318">
            <v>1000000316</v>
          </cell>
          <cell r="B318" t="str">
            <v>1-536</v>
          </cell>
        </row>
        <row r="319">
          <cell r="A319">
            <v>1000000317</v>
          </cell>
          <cell r="B319" t="str">
            <v>1-537</v>
          </cell>
        </row>
        <row r="320">
          <cell r="A320">
            <v>1000000318</v>
          </cell>
          <cell r="B320" t="str">
            <v>1-538</v>
          </cell>
        </row>
        <row r="321">
          <cell r="A321">
            <v>1000000319</v>
          </cell>
          <cell r="B321" t="str">
            <v>1-539</v>
          </cell>
        </row>
        <row r="322">
          <cell r="A322">
            <v>1000000320</v>
          </cell>
          <cell r="B322" t="str">
            <v>1-540</v>
          </cell>
        </row>
        <row r="323">
          <cell r="A323">
            <v>1000000321</v>
          </cell>
          <cell r="B323" t="str">
            <v>1-541</v>
          </cell>
        </row>
        <row r="324">
          <cell r="A324">
            <v>1000000322</v>
          </cell>
          <cell r="B324" t="str">
            <v>1-542</v>
          </cell>
        </row>
        <row r="325">
          <cell r="A325">
            <v>1000000323</v>
          </cell>
          <cell r="B325" t="str">
            <v>1-543</v>
          </cell>
        </row>
        <row r="326">
          <cell r="A326">
            <v>1000000324</v>
          </cell>
          <cell r="B326" t="str">
            <v>1-544</v>
          </cell>
        </row>
        <row r="327">
          <cell r="A327">
            <v>1000000325</v>
          </cell>
          <cell r="B327" t="str">
            <v>1-545</v>
          </cell>
        </row>
        <row r="328">
          <cell r="A328">
            <v>1000000326</v>
          </cell>
          <cell r="B328" t="str">
            <v>1-546</v>
          </cell>
        </row>
        <row r="329">
          <cell r="A329">
            <v>1000000327</v>
          </cell>
          <cell r="B329" t="str">
            <v>1-547</v>
          </cell>
        </row>
        <row r="330">
          <cell r="A330">
            <v>1000000328</v>
          </cell>
          <cell r="B330" t="str">
            <v>1-548</v>
          </cell>
        </row>
        <row r="331">
          <cell r="A331">
            <v>1000000329</v>
          </cell>
          <cell r="B331" t="str">
            <v>1-549</v>
          </cell>
        </row>
        <row r="332">
          <cell r="A332">
            <v>1000000330</v>
          </cell>
          <cell r="B332" t="str">
            <v>1-550</v>
          </cell>
        </row>
        <row r="333">
          <cell r="A333">
            <v>1000000331</v>
          </cell>
          <cell r="B333" t="str">
            <v>1-551</v>
          </cell>
        </row>
        <row r="334">
          <cell r="A334">
            <v>1000000332</v>
          </cell>
          <cell r="B334" t="str">
            <v>1-552</v>
          </cell>
        </row>
        <row r="335">
          <cell r="A335">
            <v>1000000333</v>
          </cell>
          <cell r="B335" t="str">
            <v>1-553</v>
          </cell>
        </row>
        <row r="336">
          <cell r="A336">
            <v>1000000334</v>
          </cell>
          <cell r="B336" t="str">
            <v>1-554</v>
          </cell>
        </row>
        <row r="337">
          <cell r="A337">
            <v>1000000335</v>
          </cell>
          <cell r="B337" t="str">
            <v>1-555</v>
          </cell>
        </row>
        <row r="338">
          <cell r="A338">
            <v>1000000336</v>
          </cell>
          <cell r="B338" t="str">
            <v>1-556</v>
          </cell>
        </row>
        <row r="339">
          <cell r="A339">
            <v>1000000337</v>
          </cell>
          <cell r="B339" t="str">
            <v>1-557</v>
          </cell>
        </row>
        <row r="340">
          <cell r="A340">
            <v>1000000338</v>
          </cell>
          <cell r="B340" t="str">
            <v>1-558</v>
          </cell>
        </row>
        <row r="341">
          <cell r="A341">
            <v>1000000339</v>
          </cell>
          <cell r="B341" t="str">
            <v>1-559</v>
          </cell>
        </row>
        <row r="342">
          <cell r="A342">
            <v>1000000340</v>
          </cell>
          <cell r="B342" t="str">
            <v>1-560</v>
          </cell>
        </row>
        <row r="343">
          <cell r="A343">
            <v>1000000341</v>
          </cell>
          <cell r="B343" t="str">
            <v>1-561</v>
          </cell>
        </row>
        <row r="344">
          <cell r="A344">
            <v>1000000342</v>
          </cell>
          <cell r="B344" t="str">
            <v>1-562</v>
          </cell>
        </row>
        <row r="345">
          <cell r="A345">
            <v>1000000343</v>
          </cell>
          <cell r="B345" t="str">
            <v>1-563-1</v>
          </cell>
        </row>
        <row r="346">
          <cell r="A346">
            <v>1000000344</v>
          </cell>
          <cell r="B346" t="str">
            <v>1-563-2</v>
          </cell>
        </row>
        <row r="347">
          <cell r="A347">
            <v>1000000345</v>
          </cell>
          <cell r="B347" t="str">
            <v>1-563-3</v>
          </cell>
        </row>
        <row r="348">
          <cell r="A348">
            <v>1000000346</v>
          </cell>
          <cell r="B348" t="str">
            <v>1-563-4</v>
          </cell>
        </row>
        <row r="349">
          <cell r="A349">
            <v>1000000347</v>
          </cell>
          <cell r="B349" t="str">
            <v>1-564</v>
          </cell>
        </row>
        <row r="350">
          <cell r="A350">
            <v>1000000348</v>
          </cell>
          <cell r="B350" t="str">
            <v>1-565</v>
          </cell>
        </row>
        <row r="351">
          <cell r="A351">
            <v>1000000349</v>
          </cell>
          <cell r="B351" t="str">
            <v>1-566</v>
          </cell>
        </row>
        <row r="352">
          <cell r="A352">
            <v>1000000350</v>
          </cell>
          <cell r="B352" t="str">
            <v>1-567</v>
          </cell>
        </row>
        <row r="353">
          <cell r="A353">
            <v>1000000351</v>
          </cell>
          <cell r="B353" t="str">
            <v>1-569</v>
          </cell>
        </row>
        <row r="354">
          <cell r="A354">
            <v>1000000352</v>
          </cell>
          <cell r="B354" t="str">
            <v>1-572</v>
          </cell>
        </row>
        <row r="355">
          <cell r="A355">
            <v>1000000353</v>
          </cell>
          <cell r="B355" t="str">
            <v>1-574-1</v>
          </cell>
        </row>
        <row r="356">
          <cell r="A356">
            <v>1000000354</v>
          </cell>
          <cell r="B356" t="str">
            <v>1-574-2</v>
          </cell>
        </row>
        <row r="357">
          <cell r="A357">
            <v>1000000355</v>
          </cell>
          <cell r="B357" t="str">
            <v>1-574-3</v>
          </cell>
        </row>
        <row r="358">
          <cell r="A358">
            <v>1000000356</v>
          </cell>
          <cell r="B358" t="str">
            <v>1-575</v>
          </cell>
        </row>
        <row r="359">
          <cell r="A359">
            <v>1000000357</v>
          </cell>
          <cell r="B359" t="str">
            <v>1-576</v>
          </cell>
        </row>
        <row r="360">
          <cell r="A360">
            <v>1000000358</v>
          </cell>
          <cell r="B360" t="str">
            <v>1-578</v>
          </cell>
        </row>
        <row r="361">
          <cell r="A361">
            <v>1000000359</v>
          </cell>
          <cell r="B361" t="str">
            <v>1-579</v>
          </cell>
        </row>
        <row r="362">
          <cell r="A362">
            <v>1000000360</v>
          </cell>
          <cell r="B362" t="str">
            <v>1-580</v>
          </cell>
        </row>
        <row r="363">
          <cell r="A363">
            <v>1000000361</v>
          </cell>
          <cell r="B363" t="str">
            <v>1-581</v>
          </cell>
        </row>
        <row r="364">
          <cell r="A364">
            <v>1000000362</v>
          </cell>
          <cell r="B364" t="str">
            <v>1-582</v>
          </cell>
        </row>
        <row r="365">
          <cell r="A365">
            <v>1000000363</v>
          </cell>
          <cell r="B365" t="str">
            <v>1-583</v>
          </cell>
        </row>
        <row r="366">
          <cell r="A366">
            <v>1000000364</v>
          </cell>
          <cell r="B366" t="str">
            <v>1-584</v>
          </cell>
        </row>
        <row r="367">
          <cell r="A367">
            <v>1000000365</v>
          </cell>
          <cell r="B367" t="str">
            <v>1-585</v>
          </cell>
        </row>
        <row r="368">
          <cell r="A368">
            <v>1000000366</v>
          </cell>
          <cell r="B368" t="str">
            <v>1-586</v>
          </cell>
        </row>
        <row r="369">
          <cell r="A369">
            <v>1000000367</v>
          </cell>
          <cell r="B369" t="str">
            <v>1-587</v>
          </cell>
        </row>
        <row r="370">
          <cell r="A370">
            <v>1000000368</v>
          </cell>
          <cell r="B370" t="str">
            <v>1-588</v>
          </cell>
        </row>
        <row r="371">
          <cell r="A371">
            <v>1000000369</v>
          </cell>
          <cell r="B371" t="str">
            <v>1-589</v>
          </cell>
        </row>
        <row r="372">
          <cell r="A372">
            <v>1000000370</v>
          </cell>
          <cell r="B372" t="str">
            <v>1-590</v>
          </cell>
        </row>
        <row r="373">
          <cell r="A373">
            <v>1000002558</v>
          </cell>
          <cell r="B373" t="str">
            <v>1-591</v>
          </cell>
        </row>
        <row r="374">
          <cell r="A374">
            <v>1000002559</v>
          </cell>
          <cell r="B374" t="str">
            <v>1-592</v>
          </cell>
        </row>
        <row r="375">
          <cell r="A375">
            <v>1000002560</v>
          </cell>
          <cell r="B375" t="str">
            <v>1-593</v>
          </cell>
        </row>
        <row r="376">
          <cell r="A376">
            <v>1000002561</v>
          </cell>
          <cell r="B376" t="str">
            <v>1-594-1</v>
          </cell>
        </row>
        <row r="377">
          <cell r="A377">
            <v>1000002562</v>
          </cell>
          <cell r="B377" t="str">
            <v>1-594-2</v>
          </cell>
        </row>
        <row r="378">
          <cell r="A378">
            <v>1000002563</v>
          </cell>
          <cell r="B378" t="str">
            <v>1-595</v>
          </cell>
        </row>
        <row r="379">
          <cell r="A379">
            <v>1000002564</v>
          </cell>
          <cell r="B379" t="str">
            <v>1-596</v>
          </cell>
        </row>
        <row r="380">
          <cell r="A380">
            <v>1000000371</v>
          </cell>
          <cell r="B380" t="str">
            <v>2-0010</v>
          </cell>
        </row>
        <row r="381">
          <cell r="A381">
            <v>1000000372</v>
          </cell>
          <cell r="B381" t="str">
            <v>2-0011-2</v>
          </cell>
        </row>
        <row r="382">
          <cell r="A382">
            <v>1000000373</v>
          </cell>
          <cell r="B382" t="str">
            <v>2-0041</v>
          </cell>
        </row>
        <row r="383">
          <cell r="A383">
            <v>1000000374</v>
          </cell>
          <cell r="B383" t="str">
            <v>2-0088-08</v>
          </cell>
        </row>
        <row r="384">
          <cell r="A384">
            <v>1000000375</v>
          </cell>
          <cell r="B384" t="str">
            <v>2-0118</v>
          </cell>
        </row>
        <row r="385">
          <cell r="A385">
            <v>1000000376</v>
          </cell>
          <cell r="B385" t="str">
            <v>2-0144</v>
          </cell>
        </row>
        <row r="386">
          <cell r="A386">
            <v>1000000377</v>
          </cell>
          <cell r="B386" t="str">
            <v>2-0148</v>
          </cell>
        </row>
        <row r="387">
          <cell r="A387">
            <v>1000000378</v>
          </cell>
          <cell r="B387" t="str">
            <v>2-0150</v>
          </cell>
        </row>
        <row r="388">
          <cell r="A388">
            <v>1000000379</v>
          </cell>
          <cell r="B388" t="str">
            <v>2-0151</v>
          </cell>
        </row>
        <row r="389">
          <cell r="A389">
            <v>1000000380</v>
          </cell>
          <cell r="B389" t="str">
            <v>2-0152</v>
          </cell>
        </row>
        <row r="390">
          <cell r="A390">
            <v>1000000381</v>
          </cell>
          <cell r="B390" t="str">
            <v>2-0153</v>
          </cell>
        </row>
        <row r="391">
          <cell r="A391">
            <v>1000000382</v>
          </cell>
          <cell r="B391" t="str">
            <v>2-0154</v>
          </cell>
        </row>
        <row r="392">
          <cell r="A392">
            <v>1000000383</v>
          </cell>
          <cell r="B392" t="str">
            <v>2-0155</v>
          </cell>
        </row>
        <row r="393">
          <cell r="A393">
            <v>1000000384</v>
          </cell>
          <cell r="B393" t="str">
            <v>2-0158</v>
          </cell>
        </row>
        <row r="394">
          <cell r="A394">
            <v>1000000385</v>
          </cell>
          <cell r="B394" t="str">
            <v>2-0159</v>
          </cell>
        </row>
        <row r="395">
          <cell r="A395">
            <v>1000000386</v>
          </cell>
          <cell r="B395" t="str">
            <v>2-0160</v>
          </cell>
        </row>
        <row r="396">
          <cell r="A396">
            <v>1000000387</v>
          </cell>
          <cell r="B396" t="str">
            <v>2-0161</v>
          </cell>
        </row>
        <row r="397">
          <cell r="A397">
            <v>1000000388</v>
          </cell>
          <cell r="B397" t="str">
            <v>2-0162</v>
          </cell>
        </row>
        <row r="398">
          <cell r="A398">
            <v>1000000389</v>
          </cell>
          <cell r="B398" t="str">
            <v>2-0167</v>
          </cell>
        </row>
        <row r="399">
          <cell r="A399">
            <v>1000000390</v>
          </cell>
          <cell r="B399" t="str">
            <v>2-0168</v>
          </cell>
        </row>
        <row r="400">
          <cell r="A400">
            <v>1000000391</v>
          </cell>
          <cell r="B400" t="str">
            <v>2-0169</v>
          </cell>
        </row>
        <row r="401">
          <cell r="A401">
            <v>1000000392</v>
          </cell>
          <cell r="B401" t="str">
            <v>2-0170</v>
          </cell>
        </row>
        <row r="402">
          <cell r="A402">
            <v>1000000393</v>
          </cell>
          <cell r="B402" t="str">
            <v>2-0171</v>
          </cell>
        </row>
        <row r="403">
          <cell r="A403">
            <v>1000000394</v>
          </cell>
          <cell r="B403" t="str">
            <v>2-0172</v>
          </cell>
        </row>
        <row r="404">
          <cell r="A404">
            <v>1000000395</v>
          </cell>
          <cell r="B404" t="str">
            <v>2-0173</v>
          </cell>
        </row>
        <row r="405">
          <cell r="A405">
            <v>1000000396</v>
          </cell>
          <cell r="B405" t="str">
            <v>2-0174-1</v>
          </cell>
        </row>
        <row r="406">
          <cell r="A406">
            <v>1000000397</v>
          </cell>
          <cell r="B406" t="str">
            <v>2-0174-2</v>
          </cell>
        </row>
        <row r="407">
          <cell r="A407">
            <v>1000000398</v>
          </cell>
          <cell r="B407" t="str">
            <v>2-0175</v>
          </cell>
        </row>
        <row r="408">
          <cell r="A408">
            <v>1000000399</v>
          </cell>
          <cell r="B408" t="str">
            <v>2-0176</v>
          </cell>
        </row>
        <row r="409">
          <cell r="A409">
            <v>1000000400</v>
          </cell>
          <cell r="B409" t="str">
            <v>2-0181</v>
          </cell>
        </row>
        <row r="410">
          <cell r="A410">
            <v>1000000401</v>
          </cell>
          <cell r="B410" t="str">
            <v>2-0182</v>
          </cell>
        </row>
        <row r="411">
          <cell r="A411">
            <v>1000000402</v>
          </cell>
          <cell r="B411" t="str">
            <v>2-0183</v>
          </cell>
        </row>
        <row r="412">
          <cell r="A412">
            <v>1000000403</v>
          </cell>
          <cell r="B412" t="str">
            <v>2-0184</v>
          </cell>
        </row>
        <row r="413">
          <cell r="A413">
            <v>1000000404</v>
          </cell>
          <cell r="B413" t="str">
            <v>2-0185</v>
          </cell>
        </row>
        <row r="414">
          <cell r="A414">
            <v>1000000405</v>
          </cell>
          <cell r="B414" t="str">
            <v>2-0186</v>
          </cell>
        </row>
        <row r="415">
          <cell r="A415">
            <v>1000000406</v>
          </cell>
          <cell r="B415" t="str">
            <v>2-0191</v>
          </cell>
        </row>
        <row r="416">
          <cell r="A416">
            <v>1000000407</v>
          </cell>
          <cell r="B416" t="str">
            <v>2-0192</v>
          </cell>
        </row>
        <row r="417">
          <cell r="A417">
            <v>1000000408</v>
          </cell>
          <cell r="B417" t="str">
            <v>2-0194</v>
          </cell>
        </row>
        <row r="418">
          <cell r="A418">
            <v>1000000409</v>
          </cell>
          <cell r="B418" t="str">
            <v>2-0195</v>
          </cell>
        </row>
        <row r="419">
          <cell r="A419">
            <v>1000000410</v>
          </cell>
          <cell r="B419" t="str">
            <v>2-0204</v>
          </cell>
        </row>
        <row r="420">
          <cell r="A420">
            <v>1000000411</v>
          </cell>
          <cell r="B420" t="str">
            <v>2-0206</v>
          </cell>
        </row>
        <row r="421">
          <cell r="A421">
            <v>1000000412</v>
          </cell>
          <cell r="B421" t="str">
            <v>2-0212</v>
          </cell>
        </row>
        <row r="422">
          <cell r="A422">
            <v>1000000413</v>
          </cell>
          <cell r="B422" t="str">
            <v>2-0213</v>
          </cell>
        </row>
        <row r="423">
          <cell r="A423">
            <v>1000000414</v>
          </cell>
          <cell r="B423" t="str">
            <v>2-0214-1</v>
          </cell>
        </row>
        <row r="424">
          <cell r="A424">
            <v>1000000415</v>
          </cell>
          <cell r="B424" t="str">
            <v>2-0214-2</v>
          </cell>
        </row>
        <row r="425">
          <cell r="A425">
            <v>1000000416</v>
          </cell>
          <cell r="B425" t="str">
            <v>2-0214-3</v>
          </cell>
        </row>
        <row r="426">
          <cell r="A426">
            <v>1000000417</v>
          </cell>
          <cell r="B426" t="str">
            <v>2-0215</v>
          </cell>
        </row>
        <row r="427">
          <cell r="A427">
            <v>1000000418</v>
          </cell>
          <cell r="B427" t="str">
            <v>2-0216</v>
          </cell>
        </row>
        <row r="428">
          <cell r="A428">
            <v>1000000419</v>
          </cell>
          <cell r="B428" t="str">
            <v>2-0223</v>
          </cell>
        </row>
        <row r="429">
          <cell r="A429">
            <v>1000000420</v>
          </cell>
          <cell r="B429" t="str">
            <v>2-0224</v>
          </cell>
        </row>
        <row r="430">
          <cell r="A430">
            <v>1000000421</v>
          </cell>
          <cell r="B430" t="str">
            <v>2-0225</v>
          </cell>
        </row>
        <row r="431">
          <cell r="A431">
            <v>1000000422</v>
          </cell>
          <cell r="B431" t="str">
            <v>2-0226</v>
          </cell>
        </row>
        <row r="432">
          <cell r="A432">
            <v>1000000423</v>
          </cell>
          <cell r="B432" t="str">
            <v>2-0227</v>
          </cell>
        </row>
        <row r="433">
          <cell r="A433">
            <v>1000000424</v>
          </cell>
          <cell r="B433" t="str">
            <v>2-0233-2</v>
          </cell>
        </row>
        <row r="434">
          <cell r="A434">
            <v>1000000425</v>
          </cell>
          <cell r="B434" t="str">
            <v>2-0236</v>
          </cell>
        </row>
        <row r="435">
          <cell r="A435">
            <v>1000000426</v>
          </cell>
          <cell r="B435" t="str">
            <v>2-0244</v>
          </cell>
        </row>
        <row r="436">
          <cell r="A436">
            <v>1000000427</v>
          </cell>
          <cell r="B436" t="str">
            <v>2-0245</v>
          </cell>
        </row>
        <row r="437">
          <cell r="A437">
            <v>1000000428</v>
          </cell>
          <cell r="B437" t="str">
            <v>2-0246-1</v>
          </cell>
        </row>
        <row r="438">
          <cell r="A438">
            <v>1000000429</v>
          </cell>
          <cell r="B438" t="str">
            <v>2-0246-2</v>
          </cell>
        </row>
        <row r="439">
          <cell r="A439">
            <v>1000000430</v>
          </cell>
          <cell r="B439" t="str">
            <v>2-0248-1</v>
          </cell>
        </row>
        <row r="440">
          <cell r="A440">
            <v>1000000431</v>
          </cell>
          <cell r="B440" t="str">
            <v>2-0248-2</v>
          </cell>
        </row>
        <row r="441">
          <cell r="A441">
            <v>1000000432</v>
          </cell>
          <cell r="B441" t="str">
            <v>2-0248-3</v>
          </cell>
        </row>
        <row r="442">
          <cell r="A442">
            <v>1000000433</v>
          </cell>
          <cell r="B442" t="str">
            <v>2-0254</v>
          </cell>
        </row>
        <row r="443">
          <cell r="A443">
            <v>1000000434</v>
          </cell>
          <cell r="B443" t="str">
            <v>2-0255</v>
          </cell>
        </row>
        <row r="444">
          <cell r="A444">
            <v>1000000435</v>
          </cell>
          <cell r="B444" t="str">
            <v>2-0258</v>
          </cell>
        </row>
        <row r="445">
          <cell r="A445">
            <v>1000000436</v>
          </cell>
          <cell r="B445" t="str">
            <v>2-0262</v>
          </cell>
        </row>
        <row r="446">
          <cell r="A446">
            <v>1000000437</v>
          </cell>
          <cell r="B446" t="str">
            <v>2-0264</v>
          </cell>
        </row>
        <row r="447">
          <cell r="A447">
            <v>1000000438</v>
          </cell>
          <cell r="B447" t="str">
            <v>2-0265</v>
          </cell>
        </row>
        <row r="448">
          <cell r="A448">
            <v>1000000439</v>
          </cell>
          <cell r="B448" t="str">
            <v>2-0266-1</v>
          </cell>
        </row>
        <row r="449">
          <cell r="A449">
            <v>1000000440</v>
          </cell>
          <cell r="B449" t="str">
            <v>2-0271</v>
          </cell>
        </row>
        <row r="450">
          <cell r="A450">
            <v>1000000441</v>
          </cell>
          <cell r="B450" t="str">
            <v>2-0278</v>
          </cell>
        </row>
        <row r="451">
          <cell r="A451">
            <v>1000000442</v>
          </cell>
          <cell r="B451" t="str">
            <v>2-0280</v>
          </cell>
        </row>
        <row r="452">
          <cell r="A452">
            <v>1000000443</v>
          </cell>
          <cell r="B452" t="str">
            <v>2-0281</v>
          </cell>
        </row>
        <row r="453">
          <cell r="A453">
            <v>1000000444</v>
          </cell>
          <cell r="B453" t="str">
            <v>2-0283</v>
          </cell>
        </row>
        <row r="454">
          <cell r="A454">
            <v>1000000445</v>
          </cell>
          <cell r="B454" t="str">
            <v>2-0284</v>
          </cell>
        </row>
        <row r="455">
          <cell r="A455">
            <v>1000000446</v>
          </cell>
          <cell r="B455" t="str">
            <v>2-0285</v>
          </cell>
        </row>
        <row r="456">
          <cell r="A456">
            <v>1000000447</v>
          </cell>
          <cell r="B456" t="str">
            <v>2-0292</v>
          </cell>
        </row>
        <row r="457">
          <cell r="A457">
            <v>1000000448</v>
          </cell>
          <cell r="B457" t="str">
            <v>2-0297</v>
          </cell>
        </row>
        <row r="458">
          <cell r="A458">
            <v>1000000449</v>
          </cell>
          <cell r="B458" t="str">
            <v>2-0299</v>
          </cell>
        </row>
        <row r="459">
          <cell r="A459">
            <v>1000000450</v>
          </cell>
          <cell r="B459" t="str">
            <v>2-0300</v>
          </cell>
        </row>
        <row r="460">
          <cell r="A460">
            <v>1000000451</v>
          </cell>
          <cell r="B460" t="str">
            <v>2-0301</v>
          </cell>
        </row>
        <row r="461">
          <cell r="A461">
            <v>1000000452</v>
          </cell>
          <cell r="B461" t="str">
            <v>2-0307</v>
          </cell>
        </row>
        <row r="462">
          <cell r="A462">
            <v>1000000453</v>
          </cell>
          <cell r="B462" t="str">
            <v>2-0308</v>
          </cell>
        </row>
        <row r="463">
          <cell r="A463">
            <v>1000000454</v>
          </cell>
          <cell r="B463" t="str">
            <v>2-0309</v>
          </cell>
        </row>
        <row r="464">
          <cell r="A464">
            <v>1000000455</v>
          </cell>
          <cell r="B464" t="str">
            <v>2-0310</v>
          </cell>
        </row>
        <row r="465">
          <cell r="A465">
            <v>1000000456</v>
          </cell>
          <cell r="B465" t="str">
            <v>2-0316</v>
          </cell>
        </row>
        <row r="466">
          <cell r="A466">
            <v>1000000457</v>
          </cell>
          <cell r="B466" t="str">
            <v>2-0318</v>
          </cell>
        </row>
        <row r="467">
          <cell r="A467">
            <v>1000000458</v>
          </cell>
          <cell r="B467" t="str">
            <v>2-0319</v>
          </cell>
        </row>
        <row r="468">
          <cell r="A468">
            <v>1000000459</v>
          </cell>
          <cell r="B468" t="str">
            <v>2-0320-2</v>
          </cell>
        </row>
        <row r="469">
          <cell r="A469">
            <v>1000000460</v>
          </cell>
          <cell r="B469" t="str">
            <v>2-0321</v>
          </cell>
        </row>
        <row r="470">
          <cell r="A470">
            <v>1000000461</v>
          </cell>
          <cell r="B470" t="str">
            <v>2-0323-1</v>
          </cell>
        </row>
        <row r="471">
          <cell r="A471">
            <v>1000000462</v>
          </cell>
          <cell r="B471" t="str">
            <v>2-0323-3</v>
          </cell>
        </row>
        <row r="472">
          <cell r="A472">
            <v>1000000463</v>
          </cell>
          <cell r="B472" t="str">
            <v>2-0324</v>
          </cell>
        </row>
        <row r="473">
          <cell r="A473">
            <v>1000000464</v>
          </cell>
          <cell r="B473" t="str">
            <v>2-0325-1</v>
          </cell>
        </row>
        <row r="474">
          <cell r="A474">
            <v>1000000465</v>
          </cell>
          <cell r="B474" t="str">
            <v>2-0325-2</v>
          </cell>
        </row>
        <row r="475">
          <cell r="A475">
            <v>1000000466</v>
          </cell>
          <cell r="B475" t="str">
            <v>2-0326</v>
          </cell>
        </row>
        <row r="476">
          <cell r="A476">
            <v>1000000467</v>
          </cell>
          <cell r="B476" t="str">
            <v>2-0327</v>
          </cell>
        </row>
        <row r="477">
          <cell r="A477">
            <v>1000000468</v>
          </cell>
          <cell r="B477" t="str">
            <v>2-0328-1</v>
          </cell>
        </row>
        <row r="478">
          <cell r="A478">
            <v>1000000469</v>
          </cell>
          <cell r="B478" t="str">
            <v>2-0328-2</v>
          </cell>
        </row>
        <row r="479">
          <cell r="A479">
            <v>1000000470</v>
          </cell>
          <cell r="B479" t="str">
            <v>2-0328-3</v>
          </cell>
        </row>
        <row r="480">
          <cell r="A480">
            <v>1000000471</v>
          </cell>
          <cell r="B480" t="str">
            <v>2-0328-4</v>
          </cell>
        </row>
        <row r="481">
          <cell r="A481">
            <v>1000000472</v>
          </cell>
          <cell r="B481" t="str">
            <v>2-0328-5</v>
          </cell>
        </row>
        <row r="482">
          <cell r="A482">
            <v>1000000473</v>
          </cell>
          <cell r="B482" t="str">
            <v>2-0328-6</v>
          </cell>
        </row>
        <row r="483">
          <cell r="A483">
            <v>1000000474</v>
          </cell>
          <cell r="B483" t="str">
            <v>2-0328-7</v>
          </cell>
        </row>
        <row r="484">
          <cell r="A484">
            <v>1000000475</v>
          </cell>
          <cell r="B484" t="str">
            <v>2-0328-8</v>
          </cell>
        </row>
        <row r="485">
          <cell r="A485">
            <v>1000000476</v>
          </cell>
          <cell r="B485" t="str">
            <v>2-0332</v>
          </cell>
        </row>
        <row r="486">
          <cell r="A486">
            <v>1000000477</v>
          </cell>
          <cell r="B486" t="str">
            <v>2-0333-2</v>
          </cell>
        </row>
        <row r="487">
          <cell r="A487">
            <v>1000000478</v>
          </cell>
          <cell r="B487" t="str">
            <v>2-0333-3</v>
          </cell>
        </row>
        <row r="488">
          <cell r="A488">
            <v>1000000479</v>
          </cell>
          <cell r="B488" t="str">
            <v>2-0333-4</v>
          </cell>
        </row>
        <row r="489">
          <cell r="A489">
            <v>1000000480</v>
          </cell>
          <cell r="B489" t="str">
            <v>2-0333-5</v>
          </cell>
        </row>
        <row r="490">
          <cell r="A490">
            <v>1000000481</v>
          </cell>
          <cell r="B490" t="str">
            <v>2-0333-6</v>
          </cell>
        </row>
        <row r="491">
          <cell r="A491">
            <v>1000000482</v>
          </cell>
          <cell r="B491" t="str">
            <v>2-0334</v>
          </cell>
        </row>
        <row r="492">
          <cell r="A492">
            <v>1000000483</v>
          </cell>
          <cell r="B492" t="str">
            <v>2-0335-1</v>
          </cell>
        </row>
        <row r="493">
          <cell r="A493">
            <v>1000000484</v>
          </cell>
          <cell r="B493" t="str">
            <v>2-0335-2</v>
          </cell>
        </row>
        <row r="494">
          <cell r="A494">
            <v>1000000485</v>
          </cell>
          <cell r="B494" t="str">
            <v>2-0335-3</v>
          </cell>
        </row>
        <row r="495">
          <cell r="A495">
            <v>1000000486</v>
          </cell>
          <cell r="B495" t="str">
            <v>2-0338</v>
          </cell>
        </row>
        <row r="496">
          <cell r="A496">
            <v>1000000487</v>
          </cell>
          <cell r="B496" t="str">
            <v>2-0339-1</v>
          </cell>
        </row>
        <row r="497">
          <cell r="A497">
            <v>1000000488</v>
          </cell>
          <cell r="B497" t="str">
            <v>2-0339-2</v>
          </cell>
        </row>
        <row r="498">
          <cell r="A498">
            <v>1000000489</v>
          </cell>
          <cell r="B498" t="str">
            <v>2-0342-1</v>
          </cell>
        </row>
        <row r="499">
          <cell r="A499">
            <v>1000000490</v>
          </cell>
          <cell r="B499" t="str">
            <v>2-0343</v>
          </cell>
        </row>
        <row r="500">
          <cell r="A500">
            <v>1000000491</v>
          </cell>
          <cell r="B500" t="str">
            <v>2-0345</v>
          </cell>
        </row>
        <row r="501">
          <cell r="A501">
            <v>1000000492</v>
          </cell>
          <cell r="B501" t="str">
            <v>2-0348</v>
          </cell>
        </row>
        <row r="502">
          <cell r="A502">
            <v>1000000493</v>
          </cell>
          <cell r="B502" t="str">
            <v>2-0349</v>
          </cell>
        </row>
        <row r="503">
          <cell r="A503">
            <v>1000000494</v>
          </cell>
          <cell r="B503" t="str">
            <v>2-0351</v>
          </cell>
        </row>
        <row r="504">
          <cell r="A504">
            <v>1000000495</v>
          </cell>
          <cell r="B504" t="str">
            <v>2-0354</v>
          </cell>
        </row>
        <row r="505">
          <cell r="A505">
            <v>1000000496</v>
          </cell>
          <cell r="B505" t="str">
            <v>2-0355</v>
          </cell>
        </row>
        <row r="506">
          <cell r="A506">
            <v>1000000497</v>
          </cell>
          <cell r="B506" t="str">
            <v>2-0363</v>
          </cell>
        </row>
        <row r="507">
          <cell r="A507">
            <v>1000000498</v>
          </cell>
          <cell r="B507" t="str">
            <v>2-0366-1</v>
          </cell>
        </row>
        <row r="508">
          <cell r="A508">
            <v>1000000499</v>
          </cell>
          <cell r="B508" t="str">
            <v>2-0366-2</v>
          </cell>
        </row>
        <row r="509">
          <cell r="A509">
            <v>1000000500</v>
          </cell>
          <cell r="B509" t="str">
            <v>2-0367-1</v>
          </cell>
        </row>
        <row r="510">
          <cell r="A510">
            <v>1000000501</v>
          </cell>
          <cell r="B510" t="str">
            <v>2-0367-2</v>
          </cell>
        </row>
        <row r="511">
          <cell r="A511">
            <v>1000000502</v>
          </cell>
          <cell r="B511" t="str">
            <v>2-0367-3</v>
          </cell>
        </row>
        <row r="512">
          <cell r="A512">
            <v>1000000503</v>
          </cell>
          <cell r="B512" t="str">
            <v>2-0368</v>
          </cell>
        </row>
        <row r="513">
          <cell r="A513">
            <v>1000000504</v>
          </cell>
          <cell r="B513" t="str">
            <v>2-0369</v>
          </cell>
        </row>
        <row r="514">
          <cell r="A514">
            <v>1000000505</v>
          </cell>
          <cell r="B514" t="str">
            <v>2-0371</v>
          </cell>
        </row>
        <row r="515">
          <cell r="A515">
            <v>1000000506</v>
          </cell>
          <cell r="B515" t="str">
            <v>2-0372-2</v>
          </cell>
        </row>
        <row r="516">
          <cell r="A516">
            <v>1000000507</v>
          </cell>
          <cell r="B516" t="str">
            <v>2-0372-3</v>
          </cell>
        </row>
        <row r="517">
          <cell r="A517">
            <v>1000000508</v>
          </cell>
          <cell r="B517" t="str">
            <v>2-0373-3</v>
          </cell>
        </row>
        <row r="518">
          <cell r="A518">
            <v>1000000509</v>
          </cell>
          <cell r="B518" t="str">
            <v>2-0373-4</v>
          </cell>
        </row>
        <row r="519">
          <cell r="A519">
            <v>1000000510</v>
          </cell>
          <cell r="B519" t="str">
            <v>2-0374-1</v>
          </cell>
        </row>
        <row r="520">
          <cell r="A520">
            <v>1000000511</v>
          </cell>
          <cell r="B520" t="str">
            <v>2-0374-2</v>
          </cell>
        </row>
        <row r="521">
          <cell r="A521">
            <v>1000000512</v>
          </cell>
          <cell r="B521" t="str">
            <v>2-0375-2</v>
          </cell>
        </row>
        <row r="522">
          <cell r="A522">
            <v>1000000513</v>
          </cell>
          <cell r="B522" t="str">
            <v>2-0376</v>
          </cell>
        </row>
        <row r="523">
          <cell r="A523">
            <v>1000000514</v>
          </cell>
          <cell r="B523" t="str">
            <v>2-0380</v>
          </cell>
        </row>
        <row r="524">
          <cell r="A524">
            <v>1000000515</v>
          </cell>
          <cell r="B524" t="str">
            <v>2-0386-1</v>
          </cell>
        </row>
        <row r="525">
          <cell r="A525">
            <v>1000000516</v>
          </cell>
          <cell r="B525" t="str">
            <v>2-0386-2</v>
          </cell>
        </row>
        <row r="526">
          <cell r="A526">
            <v>1000000517</v>
          </cell>
          <cell r="B526" t="str">
            <v>2-0387-14</v>
          </cell>
        </row>
        <row r="527">
          <cell r="A527">
            <v>1000000518</v>
          </cell>
          <cell r="B527" t="str">
            <v>2-0388</v>
          </cell>
        </row>
        <row r="528">
          <cell r="A528">
            <v>1000000519</v>
          </cell>
          <cell r="B528" t="str">
            <v>2-0389</v>
          </cell>
        </row>
        <row r="529">
          <cell r="A529">
            <v>1000000520</v>
          </cell>
          <cell r="B529" t="str">
            <v>2-0390-5</v>
          </cell>
        </row>
        <row r="530">
          <cell r="A530">
            <v>1000000521</v>
          </cell>
          <cell r="B530" t="str">
            <v>2-0390-6</v>
          </cell>
        </row>
        <row r="531">
          <cell r="A531">
            <v>1000000522</v>
          </cell>
          <cell r="B531" t="str">
            <v>2-0391-1</v>
          </cell>
        </row>
        <row r="532">
          <cell r="A532">
            <v>1000000523</v>
          </cell>
          <cell r="B532" t="str">
            <v>2-0391-2</v>
          </cell>
        </row>
        <row r="533">
          <cell r="A533">
            <v>1000000524</v>
          </cell>
          <cell r="B533" t="str">
            <v>2-0392-2</v>
          </cell>
        </row>
        <row r="534">
          <cell r="A534">
            <v>1000000525</v>
          </cell>
          <cell r="B534" t="str">
            <v>2-0392-5</v>
          </cell>
        </row>
        <row r="535">
          <cell r="A535">
            <v>1000000526</v>
          </cell>
          <cell r="B535" t="str">
            <v>2-0392-6</v>
          </cell>
        </row>
        <row r="536">
          <cell r="A536">
            <v>1000000527</v>
          </cell>
          <cell r="B536" t="str">
            <v>2-0393-1</v>
          </cell>
        </row>
        <row r="537">
          <cell r="A537">
            <v>1000000528</v>
          </cell>
          <cell r="B537" t="str">
            <v>2-0393-2</v>
          </cell>
        </row>
        <row r="538">
          <cell r="A538">
            <v>1000000529</v>
          </cell>
          <cell r="B538" t="str">
            <v>2-0394-1</v>
          </cell>
        </row>
        <row r="539">
          <cell r="A539">
            <v>1000000530</v>
          </cell>
          <cell r="B539" t="str">
            <v>2-0394-2</v>
          </cell>
        </row>
        <row r="540">
          <cell r="A540">
            <v>1000000531</v>
          </cell>
          <cell r="B540" t="str">
            <v>2-0397</v>
          </cell>
        </row>
        <row r="541">
          <cell r="A541">
            <v>1000000532</v>
          </cell>
          <cell r="B541" t="str">
            <v>2-0403</v>
          </cell>
        </row>
        <row r="542">
          <cell r="A542">
            <v>1000000533</v>
          </cell>
          <cell r="B542" t="str">
            <v>2-0404-1</v>
          </cell>
        </row>
        <row r="543">
          <cell r="A543">
            <v>1000000534</v>
          </cell>
          <cell r="B543" t="str">
            <v>2-0404-2</v>
          </cell>
        </row>
        <row r="544">
          <cell r="A544">
            <v>1000000535</v>
          </cell>
          <cell r="B544" t="str">
            <v>2-0404-3</v>
          </cell>
        </row>
        <row r="545">
          <cell r="A545">
            <v>1000000536</v>
          </cell>
          <cell r="B545" t="str">
            <v>2-0404-4</v>
          </cell>
        </row>
        <row r="546">
          <cell r="A546">
            <v>1000000537</v>
          </cell>
          <cell r="B546" t="str">
            <v>2-0410</v>
          </cell>
        </row>
        <row r="547">
          <cell r="A547">
            <v>1000000538</v>
          </cell>
          <cell r="B547" t="str">
            <v>2-0413</v>
          </cell>
        </row>
        <row r="548">
          <cell r="A548">
            <v>1000000539</v>
          </cell>
          <cell r="B548" t="str">
            <v>2-0414</v>
          </cell>
        </row>
        <row r="549">
          <cell r="A549">
            <v>1000000540</v>
          </cell>
          <cell r="B549" t="str">
            <v>2-0415</v>
          </cell>
        </row>
        <row r="550">
          <cell r="A550">
            <v>1000000541</v>
          </cell>
          <cell r="B550" t="str">
            <v>2-0418</v>
          </cell>
        </row>
        <row r="551">
          <cell r="A551">
            <v>1000000542</v>
          </cell>
          <cell r="B551" t="str">
            <v>2-0419-1</v>
          </cell>
        </row>
        <row r="552">
          <cell r="A552">
            <v>1000000543</v>
          </cell>
          <cell r="B552" t="str">
            <v>2-0419-2</v>
          </cell>
        </row>
        <row r="553">
          <cell r="A553">
            <v>1000000544</v>
          </cell>
          <cell r="B553" t="str">
            <v>2-0420</v>
          </cell>
        </row>
        <row r="554">
          <cell r="A554">
            <v>1000000545</v>
          </cell>
          <cell r="B554" t="str">
            <v>2-0421</v>
          </cell>
        </row>
        <row r="555">
          <cell r="A555">
            <v>1000000546</v>
          </cell>
          <cell r="B555" t="str">
            <v>2-0422</v>
          </cell>
        </row>
        <row r="556">
          <cell r="A556">
            <v>1000000547</v>
          </cell>
          <cell r="B556" t="str">
            <v>2-0424</v>
          </cell>
        </row>
        <row r="557">
          <cell r="A557">
            <v>1000000548</v>
          </cell>
          <cell r="B557" t="str">
            <v>2-0425</v>
          </cell>
        </row>
        <row r="558">
          <cell r="A558">
            <v>1000000549</v>
          </cell>
          <cell r="B558" t="str">
            <v>2-0426</v>
          </cell>
        </row>
        <row r="559">
          <cell r="A559">
            <v>1000000550</v>
          </cell>
          <cell r="B559" t="str">
            <v>2-0427</v>
          </cell>
        </row>
        <row r="560">
          <cell r="A560">
            <v>1000000551</v>
          </cell>
          <cell r="B560" t="str">
            <v>2-0429</v>
          </cell>
        </row>
        <row r="561">
          <cell r="A561">
            <v>1000000552</v>
          </cell>
          <cell r="B561" t="str">
            <v>2-0430</v>
          </cell>
        </row>
        <row r="562">
          <cell r="A562">
            <v>1000000553</v>
          </cell>
          <cell r="B562" t="str">
            <v>2-0431</v>
          </cell>
        </row>
        <row r="563">
          <cell r="A563">
            <v>1000000554</v>
          </cell>
          <cell r="B563" t="str">
            <v>2-0432-1</v>
          </cell>
        </row>
        <row r="564">
          <cell r="A564">
            <v>1000000555</v>
          </cell>
          <cell r="B564" t="str">
            <v>2-0432-2</v>
          </cell>
        </row>
        <row r="565">
          <cell r="A565">
            <v>1000000556</v>
          </cell>
          <cell r="B565" t="str">
            <v>2-0436</v>
          </cell>
        </row>
        <row r="566">
          <cell r="A566">
            <v>1000000557</v>
          </cell>
          <cell r="B566" t="str">
            <v>2-0438</v>
          </cell>
        </row>
        <row r="567">
          <cell r="A567">
            <v>1000000558</v>
          </cell>
          <cell r="B567" t="str">
            <v>2-0439</v>
          </cell>
        </row>
        <row r="568">
          <cell r="A568">
            <v>1000000559</v>
          </cell>
          <cell r="B568" t="str">
            <v>2-0444</v>
          </cell>
        </row>
        <row r="569">
          <cell r="A569">
            <v>1000000560</v>
          </cell>
          <cell r="B569" t="str">
            <v>2-0445</v>
          </cell>
        </row>
        <row r="570">
          <cell r="A570">
            <v>1000000561</v>
          </cell>
          <cell r="B570" t="str">
            <v>2-0446</v>
          </cell>
        </row>
        <row r="571">
          <cell r="A571">
            <v>1000000562</v>
          </cell>
          <cell r="B571" t="str">
            <v>2-0449</v>
          </cell>
        </row>
        <row r="572">
          <cell r="A572">
            <v>1000000563</v>
          </cell>
          <cell r="B572" t="str">
            <v>2-0450-1</v>
          </cell>
        </row>
        <row r="573">
          <cell r="A573">
            <v>1000000564</v>
          </cell>
          <cell r="B573" t="str">
            <v>2-0450-2</v>
          </cell>
        </row>
        <row r="574">
          <cell r="A574">
            <v>1000000565</v>
          </cell>
          <cell r="B574" t="str">
            <v>2-0459</v>
          </cell>
        </row>
        <row r="575">
          <cell r="A575">
            <v>1000000566</v>
          </cell>
          <cell r="B575" t="str">
            <v>2-0467</v>
          </cell>
        </row>
        <row r="576">
          <cell r="A576">
            <v>1000000567</v>
          </cell>
          <cell r="B576" t="str">
            <v>2-0468</v>
          </cell>
        </row>
        <row r="577">
          <cell r="A577">
            <v>1000000568</v>
          </cell>
          <cell r="B577" t="str">
            <v>2-0472</v>
          </cell>
        </row>
        <row r="578">
          <cell r="A578">
            <v>1000000569</v>
          </cell>
          <cell r="B578" t="str">
            <v>2-0473</v>
          </cell>
        </row>
        <row r="579">
          <cell r="A579">
            <v>1000000570</v>
          </cell>
          <cell r="B579" t="str">
            <v>2-0474</v>
          </cell>
        </row>
        <row r="580">
          <cell r="A580">
            <v>1000000571</v>
          </cell>
          <cell r="B580" t="str">
            <v>2-0475</v>
          </cell>
        </row>
        <row r="581">
          <cell r="A581">
            <v>1000000572</v>
          </cell>
          <cell r="B581" t="str">
            <v>2-0478</v>
          </cell>
        </row>
        <row r="582">
          <cell r="A582">
            <v>1000000573</v>
          </cell>
          <cell r="B582" t="str">
            <v>2-0480</v>
          </cell>
        </row>
        <row r="583">
          <cell r="A583">
            <v>1000000574</v>
          </cell>
          <cell r="B583" t="str">
            <v>2-0481-2</v>
          </cell>
        </row>
        <row r="584">
          <cell r="A584">
            <v>1000000575</v>
          </cell>
          <cell r="B584" t="str">
            <v>2-0482-1</v>
          </cell>
        </row>
        <row r="585">
          <cell r="A585">
            <v>1000000576</v>
          </cell>
          <cell r="B585" t="str">
            <v>2-0482-2</v>
          </cell>
        </row>
        <row r="586">
          <cell r="A586">
            <v>1000000577</v>
          </cell>
          <cell r="B586" t="str">
            <v>2-0483</v>
          </cell>
        </row>
        <row r="587">
          <cell r="A587">
            <v>1000000578</v>
          </cell>
          <cell r="B587" t="str">
            <v>2-0484</v>
          </cell>
        </row>
        <row r="588">
          <cell r="A588">
            <v>1000000579</v>
          </cell>
          <cell r="B588" t="str">
            <v>2-0485</v>
          </cell>
        </row>
        <row r="589">
          <cell r="A589">
            <v>1000000580</v>
          </cell>
          <cell r="B589" t="str">
            <v>2-0486</v>
          </cell>
        </row>
        <row r="590">
          <cell r="A590">
            <v>1000000581</v>
          </cell>
          <cell r="B590" t="str">
            <v>2-0487</v>
          </cell>
        </row>
        <row r="591">
          <cell r="A591">
            <v>1000000582</v>
          </cell>
          <cell r="B591" t="str">
            <v>2-0488</v>
          </cell>
        </row>
        <row r="592">
          <cell r="A592">
            <v>1000000583</v>
          </cell>
          <cell r="B592" t="str">
            <v>2-0489-1</v>
          </cell>
        </row>
        <row r="593">
          <cell r="A593">
            <v>1000000584</v>
          </cell>
          <cell r="B593" t="str">
            <v>2-0489-2</v>
          </cell>
        </row>
        <row r="594">
          <cell r="A594">
            <v>1000000585</v>
          </cell>
          <cell r="B594" t="str">
            <v>2-0490</v>
          </cell>
        </row>
        <row r="595">
          <cell r="A595">
            <v>1000000586</v>
          </cell>
          <cell r="B595" t="str">
            <v>2-0491</v>
          </cell>
        </row>
        <row r="596">
          <cell r="A596">
            <v>1000000587</v>
          </cell>
          <cell r="B596" t="str">
            <v>2-0492</v>
          </cell>
        </row>
        <row r="597">
          <cell r="A597">
            <v>1000000588</v>
          </cell>
          <cell r="B597" t="str">
            <v>2-0494-2</v>
          </cell>
        </row>
        <row r="598">
          <cell r="A598">
            <v>1000000589</v>
          </cell>
          <cell r="B598" t="str">
            <v>2-0494-4</v>
          </cell>
        </row>
        <row r="599">
          <cell r="A599">
            <v>1000000590</v>
          </cell>
          <cell r="B599" t="str">
            <v>2-0498</v>
          </cell>
        </row>
        <row r="600">
          <cell r="A600">
            <v>1000000591</v>
          </cell>
          <cell r="B600" t="str">
            <v>2-0499</v>
          </cell>
        </row>
        <row r="601">
          <cell r="A601">
            <v>1000000592</v>
          </cell>
          <cell r="B601" t="str">
            <v>2-0501</v>
          </cell>
        </row>
        <row r="602">
          <cell r="A602">
            <v>1000000593</v>
          </cell>
          <cell r="B602" t="str">
            <v>2-0502-1</v>
          </cell>
        </row>
        <row r="603">
          <cell r="A603">
            <v>1000000594</v>
          </cell>
          <cell r="B603" t="str">
            <v>2-0502-2</v>
          </cell>
        </row>
        <row r="604">
          <cell r="A604">
            <v>1000000595</v>
          </cell>
          <cell r="B604" t="str">
            <v>2-0503-1</v>
          </cell>
        </row>
        <row r="605">
          <cell r="A605">
            <v>1000000596</v>
          </cell>
          <cell r="B605" t="str">
            <v>2-0503-2</v>
          </cell>
        </row>
        <row r="606">
          <cell r="A606">
            <v>1000000597</v>
          </cell>
          <cell r="B606" t="str">
            <v>2-0504</v>
          </cell>
        </row>
        <row r="607">
          <cell r="A607">
            <v>1000000598</v>
          </cell>
          <cell r="B607" t="str">
            <v>2-0505</v>
          </cell>
        </row>
        <row r="608">
          <cell r="A608">
            <v>1000000599</v>
          </cell>
          <cell r="B608" t="str">
            <v>2-0507</v>
          </cell>
        </row>
        <row r="609">
          <cell r="A609">
            <v>1000000600</v>
          </cell>
          <cell r="B609" t="str">
            <v>2-0508</v>
          </cell>
        </row>
        <row r="610">
          <cell r="A610">
            <v>1000000601</v>
          </cell>
          <cell r="B610" t="str">
            <v>2-0509</v>
          </cell>
        </row>
        <row r="611">
          <cell r="A611">
            <v>1000000602</v>
          </cell>
          <cell r="B611" t="str">
            <v>2-0513-1</v>
          </cell>
        </row>
        <row r="612">
          <cell r="A612">
            <v>1000000603</v>
          </cell>
          <cell r="B612" t="str">
            <v>2-0513-2</v>
          </cell>
        </row>
        <row r="613">
          <cell r="A613">
            <v>1000000604</v>
          </cell>
          <cell r="B613" t="str">
            <v>2-0514</v>
          </cell>
        </row>
        <row r="614">
          <cell r="A614">
            <v>1000000605</v>
          </cell>
          <cell r="B614" t="str">
            <v>2-0515</v>
          </cell>
        </row>
        <row r="615">
          <cell r="A615">
            <v>1000000606</v>
          </cell>
          <cell r="B615" t="str">
            <v>2-0516</v>
          </cell>
        </row>
        <row r="616">
          <cell r="A616">
            <v>1000000607</v>
          </cell>
          <cell r="B616" t="str">
            <v>2-0517</v>
          </cell>
        </row>
        <row r="617">
          <cell r="A617">
            <v>1000000608</v>
          </cell>
          <cell r="B617" t="str">
            <v>2-0519</v>
          </cell>
        </row>
        <row r="618">
          <cell r="A618">
            <v>1000000609</v>
          </cell>
          <cell r="B618" t="str">
            <v>2-0520</v>
          </cell>
        </row>
        <row r="619">
          <cell r="A619">
            <v>1000000610</v>
          </cell>
          <cell r="B619" t="str">
            <v>2-0521</v>
          </cell>
        </row>
        <row r="620">
          <cell r="A620">
            <v>1000000611</v>
          </cell>
          <cell r="B620" t="str">
            <v>2-0522</v>
          </cell>
        </row>
        <row r="621">
          <cell r="A621">
            <v>1000000612</v>
          </cell>
          <cell r="B621" t="str">
            <v>2-0523</v>
          </cell>
        </row>
        <row r="622">
          <cell r="A622">
            <v>1000000613</v>
          </cell>
          <cell r="B622" t="str">
            <v>2-0524</v>
          </cell>
        </row>
        <row r="623">
          <cell r="A623">
            <v>1000000614</v>
          </cell>
          <cell r="B623" t="str">
            <v>2-0530-1</v>
          </cell>
        </row>
        <row r="624">
          <cell r="A624">
            <v>1000000615</v>
          </cell>
          <cell r="B624" t="str">
            <v>2-0530-2</v>
          </cell>
        </row>
        <row r="625">
          <cell r="A625">
            <v>1000000616</v>
          </cell>
          <cell r="B625" t="str">
            <v>2-0530-3</v>
          </cell>
        </row>
        <row r="626">
          <cell r="A626">
            <v>1000000617</v>
          </cell>
          <cell r="B626" t="str">
            <v>2-0530-4</v>
          </cell>
        </row>
        <row r="627">
          <cell r="A627">
            <v>1000000618</v>
          </cell>
          <cell r="B627" t="str">
            <v>2-0530-5</v>
          </cell>
        </row>
        <row r="628">
          <cell r="A628">
            <v>1000000619</v>
          </cell>
          <cell r="B628" t="str">
            <v>2-0530-6</v>
          </cell>
        </row>
        <row r="629">
          <cell r="A629">
            <v>1000000620</v>
          </cell>
          <cell r="B629" t="str">
            <v>2-0530-7</v>
          </cell>
        </row>
        <row r="630">
          <cell r="A630">
            <v>1000000621</v>
          </cell>
          <cell r="B630" t="str">
            <v>2-0531-1</v>
          </cell>
        </row>
        <row r="631">
          <cell r="A631">
            <v>1000000622</v>
          </cell>
          <cell r="B631" t="str">
            <v>2-0531-2</v>
          </cell>
        </row>
        <row r="632">
          <cell r="A632">
            <v>1000000623</v>
          </cell>
          <cell r="B632" t="str">
            <v>2-0531-3</v>
          </cell>
        </row>
        <row r="633">
          <cell r="A633">
            <v>1000000624</v>
          </cell>
          <cell r="B633" t="str">
            <v>2-0533</v>
          </cell>
        </row>
        <row r="634">
          <cell r="A634">
            <v>1000000625</v>
          </cell>
          <cell r="B634" t="str">
            <v>2-0535-2</v>
          </cell>
        </row>
        <row r="635">
          <cell r="A635">
            <v>1000000626</v>
          </cell>
          <cell r="B635" t="str">
            <v>2-0536-2</v>
          </cell>
        </row>
        <row r="636">
          <cell r="A636">
            <v>1000000627</v>
          </cell>
          <cell r="B636" t="str">
            <v>2-0536-3</v>
          </cell>
        </row>
        <row r="637">
          <cell r="A637">
            <v>1000000628</v>
          </cell>
          <cell r="B637" t="str">
            <v>2-0536-4</v>
          </cell>
        </row>
        <row r="638">
          <cell r="A638">
            <v>1000000629</v>
          </cell>
          <cell r="B638" t="str">
            <v>2-0539</v>
          </cell>
        </row>
        <row r="639">
          <cell r="A639">
            <v>1000000630</v>
          </cell>
          <cell r="B639" t="str">
            <v>2-0540-1</v>
          </cell>
        </row>
        <row r="640">
          <cell r="A640">
            <v>1000000631</v>
          </cell>
          <cell r="B640" t="str">
            <v>2-0540-2</v>
          </cell>
        </row>
        <row r="641">
          <cell r="A641">
            <v>1000000632</v>
          </cell>
          <cell r="B641" t="str">
            <v>2-0540-3</v>
          </cell>
        </row>
        <row r="642">
          <cell r="A642">
            <v>1000000633</v>
          </cell>
          <cell r="B642" t="str">
            <v>2-0540-4</v>
          </cell>
        </row>
        <row r="643">
          <cell r="A643">
            <v>1000000634</v>
          </cell>
          <cell r="B643" t="str">
            <v>2-0540-5</v>
          </cell>
        </row>
        <row r="644">
          <cell r="A644">
            <v>1000000635</v>
          </cell>
          <cell r="B644" t="str">
            <v>2-0540-6</v>
          </cell>
        </row>
        <row r="645">
          <cell r="A645">
            <v>1000000636</v>
          </cell>
          <cell r="B645" t="str">
            <v>2-0544</v>
          </cell>
        </row>
        <row r="646">
          <cell r="A646">
            <v>1000000637</v>
          </cell>
          <cell r="B646" t="str">
            <v>2-0548-1</v>
          </cell>
        </row>
        <row r="647">
          <cell r="A647">
            <v>1000000638</v>
          </cell>
          <cell r="B647" t="str">
            <v>2-0548-2</v>
          </cell>
        </row>
        <row r="648">
          <cell r="A648">
            <v>1000000639</v>
          </cell>
          <cell r="B648" t="str">
            <v>2-0548-3</v>
          </cell>
        </row>
        <row r="649">
          <cell r="A649">
            <v>1000000640</v>
          </cell>
          <cell r="B649" t="str">
            <v>2-0557</v>
          </cell>
        </row>
        <row r="650">
          <cell r="A650">
            <v>1000000641</v>
          </cell>
          <cell r="B650" t="str">
            <v>2-0558-1</v>
          </cell>
        </row>
        <row r="651">
          <cell r="A651">
            <v>1000000642</v>
          </cell>
          <cell r="B651" t="str">
            <v>2-0558-2</v>
          </cell>
        </row>
        <row r="652">
          <cell r="A652">
            <v>1000000643</v>
          </cell>
          <cell r="B652" t="str">
            <v>2-0559</v>
          </cell>
        </row>
        <row r="653">
          <cell r="A653">
            <v>1000000644</v>
          </cell>
          <cell r="B653" t="str">
            <v>2-0560-1</v>
          </cell>
        </row>
        <row r="654">
          <cell r="A654">
            <v>1000000645</v>
          </cell>
          <cell r="B654" t="str">
            <v>2-0560-2</v>
          </cell>
        </row>
        <row r="655">
          <cell r="A655">
            <v>1000000646</v>
          </cell>
          <cell r="B655" t="str">
            <v>2-0563</v>
          </cell>
        </row>
        <row r="656">
          <cell r="A656">
            <v>1000000647</v>
          </cell>
          <cell r="B656" t="str">
            <v>2-0564</v>
          </cell>
        </row>
        <row r="657">
          <cell r="A657">
            <v>1000000648</v>
          </cell>
          <cell r="B657" t="str">
            <v>2-0566</v>
          </cell>
        </row>
        <row r="658">
          <cell r="A658">
            <v>1000000649</v>
          </cell>
          <cell r="B658" t="str">
            <v>2-0567</v>
          </cell>
        </row>
        <row r="659">
          <cell r="A659">
            <v>1000000650</v>
          </cell>
          <cell r="B659" t="str">
            <v>2-0568-1</v>
          </cell>
        </row>
        <row r="660">
          <cell r="A660">
            <v>1000000651</v>
          </cell>
          <cell r="B660" t="str">
            <v>2-0568-2</v>
          </cell>
        </row>
        <row r="661">
          <cell r="A661">
            <v>1000000652</v>
          </cell>
          <cell r="B661" t="str">
            <v>2-0569</v>
          </cell>
        </row>
        <row r="662">
          <cell r="A662">
            <v>1000000653</v>
          </cell>
          <cell r="B662" t="str">
            <v>2-0570</v>
          </cell>
        </row>
        <row r="663">
          <cell r="A663">
            <v>1000000654</v>
          </cell>
          <cell r="B663" t="str">
            <v>2-0574</v>
          </cell>
        </row>
        <row r="664">
          <cell r="A664">
            <v>1000000655</v>
          </cell>
          <cell r="B664" t="str">
            <v>2-0575-01</v>
          </cell>
        </row>
        <row r="665">
          <cell r="A665">
            <v>1000000656</v>
          </cell>
          <cell r="B665" t="str">
            <v>2-0575-04</v>
          </cell>
        </row>
        <row r="666">
          <cell r="A666">
            <v>1000000657</v>
          </cell>
          <cell r="B666" t="str">
            <v>2-0575-05</v>
          </cell>
        </row>
        <row r="667">
          <cell r="A667">
            <v>1000000658</v>
          </cell>
          <cell r="B667" t="str">
            <v>2-0575-06</v>
          </cell>
        </row>
        <row r="668">
          <cell r="A668">
            <v>1000000659</v>
          </cell>
          <cell r="B668" t="str">
            <v>2-0577</v>
          </cell>
        </row>
        <row r="669">
          <cell r="A669">
            <v>1000000660</v>
          </cell>
          <cell r="B669" t="str">
            <v>2-0579</v>
          </cell>
        </row>
        <row r="670">
          <cell r="A670">
            <v>1000000661</v>
          </cell>
          <cell r="B670" t="str">
            <v>2-0582</v>
          </cell>
        </row>
        <row r="671">
          <cell r="A671">
            <v>1000000662</v>
          </cell>
          <cell r="B671" t="str">
            <v>2-0584-1</v>
          </cell>
        </row>
        <row r="672">
          <cell r="A672">
            <v>1000000663</v>
          </cell>
          <cell r="B672" t="str">
            <v>2-0584-2</v>
          </cell>
        </row>
        <row r="673">
          <cell r="A673">
            <v>1000000664</v>
          </cell>
          <cell r="B673" t="str">
            <v>2-0585-1</v>
          </cell>
        </row>
        <row r="674">
          <cell r="A674">
            <v>1000000665</v>
          </cell>
          <cell r="B674" t="str">
            <v>2-0586-1</v>
          </cell>
        </row>
        <row r="675">
          <cell r="A675">
            <v>1000000666</v>
          </cell>
          <cell r="B675" t="str">
            <v>2-0586-2</v>
          </cell>
        </row>
        <row r="676">
          <cell r="A676">
            <v>1000000667</v>
          </cell>
          <cell r="B676" t="str">
            <v>2-0587</v>
          </cell>
        </row>
        <row r="677">
          <cell r="A677">
            <v>1000000668</v>
          </cell>
          <cell r="B677" t="str">
            <v>2-0588</v>
          </cell>
        </row>
        <row r="678">
          <cell r="A678">
            <v>1000000669</v>
          </cell>
          <cell r="B678" t="str">
            <v>2-0590-1</v>
          </cell>
        </row>
        <row r="679">
          <cell r="A679">
            <v>1000000670</v>
          </cell>
          <cell r="B679" t="str">
            <v>2-0590-2</v>
          </cell>
        </row>
        <row r="680">
          <cell r="A680">
            <v>1000000671</v>
          </cell>
          <cell r="B680" t="str">
            <v>2-0590-3</v>
          </cell>
        </row>
        <row r="681">
          <cell r="A681">
            <v>1000000672</v>
          </cell>
          <cell r="B681" t="str">
            <v>2-0591</v>
          </cell>
        </row>
        <row r="682">
          <cell r="A682">
            <v>1000000673</v>
          </cell>
          <cell r="B682" t="str">
            <v>2-0593-1</v>
          </cell>
        </row>
        <row r="683">
          <cell r="A683">
            <v>1000000674</v>
          </cell>
          <cell r="B683" t="str">
            <v>2-0593-2</v>
          </cell>
        </row>
        <row r="684">
          <cell r="A684">
            <v>1000000675</v>
          </cell>
          <cell r="B684" t="str">
            <v>2-0595-3</v>
          </cell>
        </row>
        <row r="685">
          <cell r="A685">
            <v>1000000676</v>
          </cell>
          <cell r="B685" t="str">
            <v>2-0596</v>
          </cell>
        </row>
        <row r="686">
          <cell r="A686">
            <v>1000000677</v>
          </cell>
          <cell r="B686" t="str">
            <v>2-0597</v>
          </cell>
        </row>
        <row r="687">
          <cell r="A687">
            <v>1000000678</v>
          </cell>
          <cell r="B687" t="str">
            <v>2-0598</v>
          </cell>
        </row>
        <row r="688">
          <cell r="A688">
            <v>1000000679</v>
          </cell>
          <cell r="B688" t="str">
            <v>2-0599</v>
          </cell>
        </row>
        <row r="689">
          <cell r="A689">
            <v>1000000680</v>
          </cell>
          <cell r="B689" t="str">
            <v>2-0603</v>
          </cell>
        </row>
        <row r="690">
          <cell r="A690">
            <v>1000000681</v>
          </cell>
          <cell r="B690" t="str">
            <v>2-0608</v>
          </cell>
        </row>
        <row r="691">
          <cell r="A691">
            <v>1000000682</v>
          </cell>
          <cell r="B691" t="str">
            <v>2-0609</v>
          </cell>
        </row>
        <row r="692">
          <cell r="A692">
            <v>1000000683</v>
          </cell>
          <cell r="B692" t="str">
            <v>2-0610</v>
          </cell>
        </row>
        <row r="693">
          <cell r="A693">
            <v>1000000684</v>
          </cell>
          <cell r="B693" t="str">
            <v>2-0611-1</v>
          </cell>
        </row>
        <row r="694">
          <cell r="A694">
            <v>1000000685</v>
          </cell>
          <cell r="B694" t="str">
            <v>2-0611-2</v>
          </cell>
        </row>
        <row r="695">
          <cell r="A695">
            <v>1000000686</v>
          </cell>
          <cell r="B695" t="str">
            <v>2-0613</v>
          </cell>
        </row>
        <row r="696">
          <cell r="A696">
            <v>1000000687</v>
          </cell>
          <cell r="B696" t="str">
            <v>2-0614</v>
          </cell>
        </row>
        <row r="697">
          <cell r="A697">
            <v>1000000688</v>
          </cell>
          <cell r="B697" t="str">
            <v>2-0615</v>
          </cell>
        </row>
        <row r="698">
          <cell r="A698">
            <v>1000000689</v>
          </cell>
          <cell r="B698" t="str">
            <v>2-0616</v>
          </cell>
        </row>
        <row r="699">
          <cell r="A699">
            <v>1000000690</v>
          </cell>
          <cell r="B699" t="str">
            <v>2-0617</v>
          </cell>
        </row>
        <row r="700">
          <cell r="A700">
            <v>1000000691</v>
          </cell>
          <cell r="B700" t="str">
            <v>2-0618</v>
          </cell>
        </row>
        <row r="701">
          <cell r="A701">
            <v>1000000692</v>
          </cell>
          <cell r="B701" t="str">
            <v>2-0619</v>
          </cell>
        </row>
        <row r="702">
          <cell r="A702">
            <v>1000000693</v>
          </cell>
          <cell r="B702" t="str">
            <v>2-0620-1</v>
          </cell>
        </row>
        <row r="703">
          <cell r="A703">
            <v>1000000694</v>
          </cell>
          <cell r="B703" t="str">
            <v>2-0620-2</v>
          </cell>
        </row>
        <row r="704">
          <cell r="A704">
            <v>1000000695</v>
          </cell>
          <cell r="B704" t="str">
            <v>2-0621</v>
          </cell>
        </row>
        <row r="705">
          <cell r="A705">
            <v>1000000696</v>
          </cell>
          <cell r="B705" t="str">
            <v>2-0622</v>
          </cell>
        </row>
        <row r="706">
          <cell r="A706">
            <v>1000000697</v>
          </cell>
          <cell r="B706" t="str">
            <v>2-0623</v>
          </cell>
        </row>
        <row r="707">
          <cell r="A707">
            <v>1000000698</v>
          </cell>
          <cell r="B707" t="str">
            <v>2-0626</v>
          </cell>
        </row>
        <row r="708">
          <cell r="A708">
            <v>1000000699</v>
          </cell>
          <cell r="B708" t="str">
            <v>2-0627-1</v>
          </cell>
        </row>
        <row r="709">
          <cell r="A709">
            <v>1000000700</v>
          </cell>
          <cell r="B709" t="str">
            <v>2-0627-2</v>
          </cell>
        </row>
        <row r="710">
          <cell r="A710">
            <v>1000000701</v>
          </cell>
          <cell r="B710" t="str">
            <v>2-0627-3</v>
          </cell>
        </row>
        <row r="711">
          <cell r="A711">
            <v>1000000702</v>
          </cell>
          <cell r="B711" t="str">
            <v>2-0627-4</v>
          </cell>
        </row>
        <row r="712">
          <cell r="A712">
            <v>1000000703</v>
          </cell>
          <cell r="B712" t="str">
            <v>2-0627-5</v>
          </cell>
        </row>
        <row r="713">
          <cell r="A713">
            <v>1000000704</v>
          </cell>
          <cell r="B713" t="str">
            <v>2-0627-6</v>
          </cell>
        </row>
        <row r="714">
          <cell r="A714">
            <v>1000000705</v>
          </cell>
          <cell r="B714" t="str">
            <v>2-0628-1</v>
          </cell>
        </row>
        <row r="715">
          <cell r="A715">
            <v>1000000706</v>
          </cell>
          <cell r="B715" t="str">
            <v>2-0628-2</v>
          </cell>
        </row>
        <row r="716">
          <cell r="A716">
            <v>1000000707</v>
          </cell>
          <cell r="B716" t="str">
            <v>2-0628-3</v>
          </cell>
        </row>
        <row r="717">
          <cell r="A717">
            <v>1000000708</v>
          </cell>
          <cell r="B717" t="str">
            <v>2-0628-4</v>
          </cell>
        </row>
        <row r="718">
          <cell r="A718">
            <v>1000000709</v>
          </cell>
          <cell r="B718" t="str">
            <v>2-0629</v>
          </cell>
        </row>
        <row r="719">
          <cell r="A719">
            <v>1000000710</v>
          </cell>
          <cell r="B719" t="str">
            <v>2-0633</v>
          </cell>
        </row>
        <row r="720">
          <cell r="A720">
            <v>1000000711</v>
          </cell>
          <cell r="B720" t="str">
            <v>2-0636-2</v>
          </cell>
        </row>
        <row r="721">
          <cell r="A721">
            <v>1000000712</v>
          </cell>
          <cell r="B721" t="str">
            <v>2-0637</v>
          </cell>
        </row>
        <row r="722">
          <cell r="A722">
            <v>1000000713</v>
          </cell>
          <cell r="B722" t="str">
            <v>2-0638</v>
          </cell>
        </row>
        <row r="723">
          <cell r="A723">
            <v>1000000714</v>
          </cell>
          <cell r="B723" t="str">
            <v>2-0639-2</v>
          </cell>
        </row>
        <row r="724">
          <cell r="A724">
            <v>1000000715</v>
          </cell>
          <cell r="B724" t="str">
            <v>2-0639-4</v>
          </cell>
        </row>
        <row r="725">
          <cell r="A725">
            <v>1000000716</v>
          </cell>
          <cell r="B725" t="str">
            <v>2-0639-5</v>
          </cell>
        </row>
        <row r="726">
          <cell r="A726">
            <v>1000000717</v>
          </cell>
          <cell r="B726" t="str">
            <v>2-0640</v>
          </cell>
        </row>
        <row r="727">
          <cell r="A727">
            <v>1000000718</v>
          </cell>
          <cell r="B727" t="str">
            <v>2-0643</v>
          </cell>
        </row>
        <row r="728">
          <cell r="A728">
            <v>1000000719</v>
          </cell>
          <cell r="B728" t="str">
            <v>2-0644</v>
          </cell>
        </row>
        <row r="729">
          <cell r="A729">
            <v>1000000720</v>
          </cell>
          <cell r="B729" t="str">
            <v>2-0645</v>
          </cell>
        </row>
        <row r="730">
          <cell r="A730">
            <v>1000000721</v>
          </cell>
          <cell r="B730" t="str">
            <v>2-0646</v>
          </cell>
        </row>
        <row r="731">
          <cell r="A731">
            <v>1000000722</v>
          </cell>
          <cell r="B731" t="str">
            <v>2-0648</v>
          </cell>
        </row>
        <row r="732">
          <cell r="A732">
            <v>1000000723</v>
          </cell>
          <cell r="B732" t="str">
            <v>2-0649</v>
          </cell>
        </row>
        <row r="733">
          <cell r="A733">
            <v>1000000724</v>
          </cell>
          <cell r="B733" t="str">
            <v>2-0650</v>
          </cell>
        </row>
        <row r="734">
          <cell r="A734">
            <v>1000000725</v>
          </cell>
          <cell r="B734" t="str">
            <v>2-0651</v>
          </cell>
        </row>
        <row r="735">
          <cell r="A735">
            <v>1000000726</v>
          </cell>
          <cell r="B735" t="str">
            <v>2-0652</v>
          </cell>
        </row>
        <row r="736">
          <cell r="A736">
            <v>1000000727</v>
          </cell>
          <cell r="B736" t="str">
            <v>2-0654-1</v>
          </cell>
        </row>
        <row r="737">
          <cell r="A737">
            <v>1000000728</v>
          </cell>
          <cell r="B737" t="str">
            <v>2-0654-2</v>
          </cell>
        </row>
        <row r="738">
          <cell r="A738">
            <v>1000000729</v>
          </cell>
          <cell r="B738" t="str">
            <v>2-0655-1-1</v>
          </cell>
        </row>
        <row r="739">
          <cell r="A739">
            <v>1000000730</v>
          </cell>
          <cell r="B739" t="str">
            <v>2-0655-1-2</v>
          </cell>
        </row>
        <row r="740">
          <cell r="A740">
            <v>1000000731</v>
          </cell>
          <cell r="B740" t="str">
            <v>2-0655-1-3</v>
          </cell>
        </row>
        <row r="741">
          <cell r="A741">
            <v>1000000732</v>
          </cell>
          <cell r="B741" t="str">
            <v>2-0655-1-4</v>
          </cell>
        </row>
        <row r="742">
          <cell r="A742">
            <v>1000000733</v>
          </cell>
          <cell r="B742" t="str">
            <v>2-0655-2-1</v>
          </cell>
        </row>
        <row r="743">
          <cell r="A743">
            <v>1000000734</v>
          </cell>
          <cell r="B743" t="str">
            <v>2-0656-01-3</v>
          </cell>
        </row>
        <row r="744">
          <cell r="A744">
            <v>1000000735</v>
          </cell>
          <cell r="B744" t="str">
            <v>2-0656-01-4</v>
          </cell>
        </row>
        <row r="745">
          <cell r="A745">
            <v>1000000736</v>
          </cell>
          <cell r="B745" t="str">
            <v>2-0656-02</v>
          </cell>
        </row>
        <row r="746">
          <cell r="A746">
            <v>1000000737</v>
          </cell>
          <cell r="B746" t="str">
            <v>2-0656-03-02</v>
          </cell>
        </row>
        <row r="747">
          <cell r="A747">
            <v>1000000738</v>
          </cell>
          <cell r="B747" t="str">
            <v>2-0656-03-03</v>
          </cell>
        </row>
        <row r="748">
          <cell r="A748">
            <v>1000000739</v>
          </cell>
          <cell r="B748" t="str">
            <v>2-0656-03-04</v>
          </cell>
        </row>
        <row r="749">
          <cell r="A749">
            <v>1000000740</v>
          </cell>
          <cell r="B749" t="str">
            <v>2-0656-03-06</v>
          </cell>
        </row>
        <row r="750">
          <cell r="A750">
            <v>1000000741</v>
          </cell>
          <cell r="B750" t="str">
            <v>2-0656-03-09</v>
          </cell>
        </row>
        <row r="751">
          <cell r="A751">
            <v>1000000742</v>
          </cell>
          <cell r="B751" t="str">
            <v>2-0656-03-10</v>
          </cell>
        </row>
        <row r="752">
          <cell r="A752">
            <v>1000000743</v>
          </cell>
          <cell r="B752" t="str">
            <v>2-0656-04-2</v>
          </cell>
        </row>
        <row r="753">
          <cell r="A753">
            <v>1000000744</v>
          </cell>
          <cell r="B753" t="str">
            <v>2-0656-05-2</v>
          </cell>
        </row>
        <row r="754">
          <cell r="A754">
            <v>1000000745</v>
          </cell>
          <cell r="B754" t="str">
            <v>2-0656-06-1</v>
          </cell>
        </row>
        <row r="755">
          <cell r="A755">
            <v>1000000746</v>
          </cell>
          <cell r="B755" t="str">
            <v>2-0656-07</v>
          </cell>
        </row>
        <row r="756">
          <cell r="A756">
            <v>1000000747</v>
          </cell>
          <cell r="B756" t="str">
            <v>2-0656-08-1</v>
          </cell>
        </row>
        <row r="757">
          <cell r="A757">
            <v>1000000748</v>
          </cell>
          <cell r="B757" t="str">
            <v>2-0656-09-1</v>
          </cell>
        </row>
        <row r="758">
          <cell r="A758">
            <v>1000000749</v>
          </cell>
          <cell r="B758" t="str">
            <v>2-0656-10-1</v>
          </cell>
        </row>
        <row r="759">
          <cell r="A759">
            <v>1000000750</v>
          </cell>
          <cell r="B759" t="str">
            <v>2-0656-11-1</v>
          </cell>
        </row>
        <row r="760">
          <cell r="A760">
            <v>1000000751</v>
          </cell>
          <cell r="B760" t="str">
            <v>2-0656-11-2</v>
          </cell>
        </row>
        <row r="761">
          <cell r="A761">
            <v>1000000752</v>
          </cell>
          <cell r="B761" t="str">
            <v>2-0656-12-1</v>
          </cell>
        </row>
        <row r="762">
          <cell r="A762">
            <v>1000000753</v>
          </cell>
          <cell r="B762" t="str">
            <v>2-0656-12-2</v>
          </cell>
        </row>
        <row r="763">
          <cell r="A763">
            <v>1000000754</v>
          </cell>
          <cell r="B763" t="str">
            <v>2-0656-12-3</v>
          </cell>
        </row>
        <row r="764">
          <cell r="A764">
            <v>1000000755</v>
          </cell>
          <cell r="B764" t="str">
            <v>2-0656-13</v>
          </cell>
        </row>
        <row r="765">
          <cell r="A765">
            <v>1000000756</v>
          </cell>
          <cell r="B765" t="str">
            <v>2-0656-15-1</v>
          </cell>
        </row>
        <row r="766">
          <cell r="A766">
            <v>1000000757</v>
          </cell>
          <cell r="B766" t="str">
            <v>2-0656-15-2</v>
          </cell>
        </row>
        <row r="767">
          <cell r="A767">
            <v>1000000758</v>
          </cell>
          <cell r="B767" t="str">
            <v>2-0657</v>
          </cell>
        </row>
        <row r="768">
          <cell r="A768">
            <v>1000000759</v>
          </cell>
          <cell r="B768" t="str">
            <v>2-0660-1</v>
          </cell>
        </row>
        <row r="769">
          <cell r="A769">
            <v>1000000760</v>
          </cell>
          <cell r="B769" t="str">
            <v>2-0660-3</v>
          </cell>
        </row>
        <row r="770">
          <cell r="A770">
            <v>1000000761</v>
          </cell>
          <cell r="B770" t="str">
            <v>2-0660-4</v>
          </cell>
        </row>
        <row r="771">
          <cell r="A771">
            <v>1000000762</v>
          </cell>
          <cell r="B771" t="str">
            <v>2-0661-1</v>
          </cell>
        </row>
        <row r="772">
          <cell r="A772">
            <v>1000000763</v>
          </cell>
          <cell r="B772" t="str">
            <v>2-0661-2</v>
          </cell>
        </row>
        <row r="773">
          <cell r="A773">
            <v>1000000764</v>
          </cell>
          <cell r="B773" t="str">
            <v>2-0661-3</v>
          </cell>
        </row>
        <row r="774">
          <cell r="A774">
            <v>1000000765</v>
          </cell>
          <cell r="B774" t="str">
            <v>2-0663</v>
          </cell>
        </row>
        <row r="775">
          <cell r="A775">
            <v>1000000766</v>
          </cell>
          <cell r="B775" t="str">
            <v>2-0664</v>
          </cell>
        </row>
        <row r="776">
          <cell r="A776">
            <v>1000000767</v>
          </cell>
          <cell r="B776" t="str">
            <v>2-0665</v>
          </cell>
        </row>
        <row r="777">
          <cell r="A777">
            <v>1000000768</v>
          </cell>
          <cell r="B777" t="str">
            <v>2-0666</v>
          </cell>
        </row>
        <row r="778">
          <cell r="A778">
            <v>1000000769</v>
          </cell>
          <cell r="B778" t="str">
            <v>2-0667-1</v>
          </cell>
        </row>
        <row r="779">
          <cell r="A779">
            <v>1000000770</v>
          </cell>
          <cell r="B779" t="str">
            <v>2-0667-2</v>
          </cell>
        </row>
        <row r="780">
          <cell r="A780">
            <v>1000000771</v>
          </cell>
          <cell r="B780" t="str">
            <v>2-0667-3</v>
          </cell>
        </row>
        <row r="781">
          <cell r="A781">
            <v>1000000772</v>
          </cell>
          <cell r="B781" t="str">
            <v>2-0667-4</v>
          </cell>
        </row>
        <row r="782">
          <cell r="A782">
            <v>1000000773</v>
          </cell>
          <cell r="B782" t="str">
            <v>2-0667-5</v>
          </cell>
        </row>
        <row r="783">
          <cell r="A783">
            <v>1000000774</v>
          </cell>
          <cell r="B783" t="str">
            <v>2-0667-6</v>
          </cell>
        </row>
        <row r="784">
          <cell r="A784">
            <v>1000000775</v>
          </cell>
          <cell r="B784" t="str">
            <v>2-0667-7</v>
          </cell>
        </row>
        <row r="785">
          <cell r="A785">
            <v>1000000776</v>
          </cell>
          <cell r="B785" t="str">
            <v>2-0667-8</v>
          </cell>
        </row>
        <row r="786">
          <cell r="A786">
            <v>1000000777</v>
          </cell>
          <cell r="B786" t="str">
            <v>2-0668</v>
          </cell>
        </row>
        <row r="787">
          <cell r="A787">
            <v>1000000778</v>
          </cell>
          <cell r="B787" t="str">
            <v>2-0673</v>
          </cell>
        </row>
        <row r="788">
          <cell r="A788">
            <v>1000000779</v>
          </cell>
          <cell r="B788" t="str">
            <v>2-0678-1</v>
          </cell>
        </row>
        <row r="789">
          <cell r="A789">
            <v>1000000780</v>
          </cell>
          <cell r="B789" t="str">
            <v>2-0678-2</v>
          </cell>
        </row>
        <row r="790">
          <cell r="A790">
            <v>1000000781</v>
          </cell>
          <cell r="B790" t="str">
            <v>2-0679</v>
          </cell>
        </row>
        <row r="791">
          <cell r="A791">
            <v>1000000782</v>
          </cell>
          <cell r="B791" t="str">
            <v>2-0682</v>
          </cell>
        </row>
        <row r="792">
          <cell r="A792">
            <v>1000000783</v>
          </cell>
          <cell r="B792" t="str">
            <v>2-0683</v>
          </cell>
        </row>
        <row r="793">
          <cell r="A793">
            <v>1000000784</v>
          </cell>
          <cell r="B793" t="str">
            <v>2-0684</v>
          </cell>
        </row>
        <row r="794">
          <cell r="A794">
            <v>1000000785</v>
          </cell>
          <cell r="B794" t="str">
            <v>2-0685</v>
          </cell>
        </row>
        <row r="795">
          <cell r="A795">
            <v>1000000786</v>
          </cell>
          <cell r="B795" t="str">
            <v>2-0686-01</v>
          </cell>
        </row>
        <row r="796">
          <cell r="A796">
            <v>1000000787</v>
          </cell>
          <cell r="B796" t="str">
            <v>2-0686-02</v>
          </cell>
        </row>
        <row r="797">
          <cell r="A797">
            <v>1000000788</v>
          </cell>
          <cell r="B797" t="str">
            <v>2-0686-03</v>
          </cell>
        </row>
        <row r="798">
          <cell r="A798">
            <v>1000000789</v>
          </cell>
          <cell r="B798" t="str">
            <v>2-0687-01</v>
          </cell>
        </row>
        <row r="799">
          <cell r="A799">
            <v>1000000790</v>
          </cell>
          <cell r="B799" t="str">
            <v>2-0687-02</v>
          </cell>
        </row>
        <row r="800">
          <cell r="A800">
            <v>1000000791</v>
          </cell>
          <cell r="B800" t="str">
            <v>2-0687-03</v>
          </cell>
        </row>
        <row r="801">
          <cell r="A801">
            <v>1000000792</v>
          </cell>
          <cell r="B801" t="str">
            <v>2-0687-04</v>
          </cell>
        </row>
        <row r="802">
          <cell r="A802">
            <v>1000000793</v>
          </cell>
          <cell r="B802" t="str">
            <v>2-0688-01</v>
          </cell>
        </row>
        <row r="803">
          <cell r="A803">
            <v>1000000794</v>
          </cell>
          <cell r="B803" t="str">
            <v>2-0688-02</v>
          </cell>
        </row>
        <row r="804">
          <cell r="A804">
            <v>1000000795</v>
          </cell>
          <cell r="B804" t="str">
            <v>2-0688-03</v>
          </cell>
        </row>
        <row r="805">
          <cell r="A805">
            <v>1000000796</v>
          </cell>
          <cell r="B805" t="str">
            <v>2-0689</v>
          </cell>
        </row>
        <row r="806">
          <cell r="A806">
            <v>1000000797</v>
          </cell>
          <cell r="B806" t="str">
            <v>2-0694</v>
          </cell>
        </row>
        <row r="807">
          <cell r="A807">
            <v>1000000798</v>
          </cell>
          <cell r="B807" t="str">
            <v>2-0696</v>
          </cell>
        </row>
        <row r="808">
          <cell r="A808">
            <v>1000000799</v>
          </cell>
          <cell r="B808" t="str">
            <v>2-0697-01</v>
          </cell>
        </row>
        <row r="809">
          <cell r="A809">
            <v>1000000800</v>
          </cell>
          <cell r="B809" t="str">
            <v>2-0697-02</v>
          </cell>
        </row>
        <row r="810">
          <cell r="A810">
            <v>1000000801</v>
          </cell>
          <cell r="B810" t="str">
            <v>2-0697-03</v>
          </cell>
        </row>
        <row r="811">
          <cell r="A811">
            <v>1000000802</v>
          </cell>
          <cell r="B811" t="str">
            <v>2-0699-01</v>
          </cell>
        </row>
        <row r="812">
          <cell r="A812">
            <v>1000000803</v>
          </cell>
          <cell r="B812" t="str">
            <v>2-0699-02</v>
          </cell>
        </row>
        <row r="813">
          <cell r="A813">
            <v>1000000804</v>
          </cell>
          <cell r="B813" t="str">
            <v>2-0700-01</v>
          </cell>
        </row>
        <row r="814">
          <cell r="A814">
            <v>1000000805</v>
          </cell>
          <cell r="B814" t="str">
            <v>2-0700-02</v>
          </cell>
        </row>
        <row r="815">
          <cell r="A815">
            <v>1000000806</v>
          </cell>
          <cell r="B815" t="str">
            <v>2-0700-03</v>
          </cell>
        </row>
        <row r="816">
          <cell r="A816">
            <v>1000000807</v>
          </cell>
          <cell r="B816" t="str">
            <v>2-0702</v>
          </cell>
        </row>
        <row r="817">
          <cell r="A817">
            <v>1000000808</v>
          </cell>
          <cell r="B817" t="str">
            <v>2-0703-02</v>
          </cell>
        </row>
        <row r="818">
          <cell r="A818">
            <v>1000000809</v>
          </cell>
          <cell r="B818" t="str">
            <v>2-0705</v>
          </cell>
        </row>
        <row r="819">
          <cell r="A819">
            <v>1000000810</v>
          </cell>
          <cell r="B819" t="str">
            <v>2-0707</v>
          </cell>
        </row>
        <row r="820">
          <cell r="A820">
            <v>1000000811</v>
          </cell>
          <cell r="B820" t="str">
            <v>2-0708</v>
          </cell>
        </row>
        <row r="821">
          <cell r="A821">
            <v>1000000812</v>
          </cell>
          <cell r="B821" t="str">
            <v>2-0709</v>
          </cell>
        </row>
        <row r="822">
          <cell r="A822">
            <v>1000000813</v>
          </cell>
          <cell r="B822" t="str">
            <v>2-0711-01</v>
          </cell>
        </row>
        <row r="823">
          <cell r="A823">
            <v>1000000814</v>
          </cell>
          <cell r="B823" t="str">
            <v>2-0711-02</v>
          </cell>
        </row>
        <row r="824">
          <cell r="A824">
            <v>1000000815</v>
          </cell>
          <cell r="B824" t="str">
            <v>2-0711-03</v>
          </cell>
        </row>
        <row r="825">
          <cell r="A825">
            <v>1000000816</v>
          </cell>
          <cell r="B825" t="str">
            <v>2-0712-01</v>
          </cell>
        </row>
        <row r="826">
          <cell r="A826">
            <v>1000000817</v>
          </cell>
          <cell r="B826" t="str">
            <v>2-0712-02</v>
          </cell>
        </row>
        <row r="827">
          <cell r="A827">
            <v>1000000818</v>
          </cell>
          <cell r="B827" t="str">
            <v>2-0715</v>
          </cell>
        </row>
        <row r="828">
          <cell r="A828">
            <v>1000000819</v>
          </cell>
          <cell r="B828" t="str">
            <v>2-0718</v>
          </cell>
        </row>
        <row r="829">
          <cell r="A829">
            <v>1000000820</v>
          </cell>
          <cell r="B829" t="str">
            <v>2-0719-01</v>
          </cell>
        </row>
        <row r="830">
          <cell r="A830">
            <v>1000000821</v>
          </cell>
          <cell r="B830" t="str">
            <v>2-0719-02</v>
          </cell>
        </row>
        <row r="831">
          <cell r="A831">
            <v>1000000822</v>
          </cell>
          <cell r="B831" t="str">
            <v>2-0719-03</v>
          </cell>
        </row>
        <row r="832">
          <cell r="A832">
            <v>1000000823</v>
          </cell>
          <cell r="B832" t="str">
            <v>2-0720</v>
          </cell>
        </row>
        <row r="833">
          <cell r="A833">
            <v>1000000824</v>
          </cell>
          <cell r="B833" t="str">
            <v>2-0721</v>
          </cell>
        </row>
        <row r="834">
          <cell r="A834">
            <v>1000000825</v>
          </cell>
          <cell r="B834" t="str">
            <v>2-0722</v>
          </cell>
        </row>
        <row r="835">
          <cell r="A835">
            <v>1000000826</v>
          </cell>
          <cell r="B835" t="str">
            <v>2-0723</v>
          </cell>
        </row>
        <row r="836">
          <cell r="A836">
            <v>1000000827</v>
          </cell>
          <cell r="B836" t="str">
            <v>2-0724</v>
          </cell>
        </row>
        <row r="837">
          <cell r="A837">
            <v>1000000828</v>
          </cell>
          <cell r="B837" t="str">
            <v>2-0725</v>
          </cell>
        </row>
        <row r="838">
          <cell r="A838">
            <v>1000000829</v>
          </cell>
          <cell r="B838" t="str">
            <v>2-0726</v>
          </cell>
        </row>
        <row r="839">
          <cell r="A839">
            <v>1000000830</v>
          </cell>
          <cell r="B839" t="str">
            <v>2-0727</v>
          </cell>
        </row>
        <row r="840">
          <cell r="A840">
            <v>1000000831</v>
          </cell>
          <cell r="B840" t="str">
            <v>2-0728</v>
          </cell>
        </row>
        <row r="841">
          <cell r="A841">
            <v>1000000832</v>
          </cell>
          <cell r="B841" t="str">
            <v>2-0729</v>
          </cell>
        </row>
        <row r="842">
          <cell r="A842">
            <v>1000000833</v>
          </cell>
          <cell r="B842" t="str">
            <v>2-0730</v>
          </cell>
        </row>
        <row r="843">
          <cell r="A843">
            <v>1000000834</v>
          </cell>
          <cell r="B843" t="str">
            <v>2-0731</v>
          </cell>
        </row>
        <row r="844">
          <cell r="A844">
            <v>1000000835</v>
          </cell>
          <cell r="B844" t="str">
            <v>2-0732</v>
          </cell>
        </row>
        <row r="845">
          <cell r="A845">
            <v>1000000836</v>
          </cell>
          <cell r="B845" t="str">
            <v>2-0733-01</v>
          </cell>
        </row>
        <row r="846">
          <cell r="A846">
            <v>1000000837</v>
          </cell>
          <cell r="B846" t="str">
            <v>2-0733-02</v>
          </cell>
        </row>
        <row r="847">
          <cell r="A847">
            <v>1000000838</v>
          </cell>
          <cell r="B847" t="str">
            <v>2-0733-03</v>
          </cell>
        </row>
        <row r="848">
          <cell r="A848">
            <v>1000000839</v>
          </cell>
          <cell r="B848" t="str">
            <v>2-0733-04</v>
          </cell>
        </row>
        <row r="849">
          <cell r="A849">
            <v>1000000840</v>
          </cell>
          <cell r="B849" t="str">
            <v>2-0734-01</v>
          </cell>
        </row>
        <row r="850">
          <cell r="A850">
            <v>1000000841</v>
          </cell>
          <cell r="B850" t="str">
            <v>2-0734-02</v>
          </cell>
        </row>
        <row r="851">
          <cell r="A851">
            <v>1000000842</v>
          </cell>
          <cell r="B851" t="str">
            <v>2-0735-01</v>
          </cell>
        </row>
        <row r="852">
          <cell r="A852">
            <v>1000000843</v>
          </cell>
          <cell r="B852" t="str">
            <v>2-0735-02-1</v>
          </cell>
        </row>
        <row r="853">
          <cell r="A853">
            <v>1000000844</v>
          </cell>
          <cell r="B853" t="str">
            <v>2-0735-02-2</v>
          </cell>
        </row>
        <row r="854">
          <cell r="A854">
            <v>1000000845</v>
          </cell>
          <cell r="B854" t="str">
            <v>2-0735-02-3</v>
          </cell>
        </row>
        <row r="855">
          <cell r="A855">
            <v>1000000846</v>
          </cell>
          <cell r="B855" t="str">
            <v>2-0736-02</v>
          </cell>
        </row>
        <row r="856">
          <cell r="A856">
            <v>1000000847</v>
          </cell>
          <cell r="B856" t="str">
            <v>2-0736-03</v>
          </cell>
        </row>
        <row r="857">
          <cell r="A857">
            <v>1000000848</v>
          </cell>
          <cell r="B857" t="str">
            <v>2-0737</v>
          </cell>
        </row>
        <row r="858">
          <cell r="A858">
            <v>1000000849</v>
          </cell>
          <cell r="B858" t="str">
            <v>2-0738</v>
          </cell>
        </row>
        <row r="859">
          <cell r="A859">
            <v>1000000850</v>
          </cell>
          <cell r="B859" t="str">
            <v>2-0739</v>
          </cell>
        </row>
        <row r="860">
          <cell r="A860">
            <v>1000000851</v>
          </cell>
          <cell r="B860" t="str">
            <v>2-0741</v>
          </cell>
        </row>
        <row r="861">
          <cell r="A861">
            <v>1000000852</v>
          </cell>
          <cell r="B861" t="str">
            <v>2-0742</v>
          </cell>
        </row>
        <row r="862">
          <cell r="A862">
            <v>1000000853</v>
          </cell>
          <cell r="B862" t="str">
            <v>2-0743</v>
          </cell>
        </row>
        <row r="863">
          <cell r="A863">
            <v>1000000854</v>
          </cell>
          <cell r="B863" t="str">
            <v>2-0744</v>
          </cell>
        </row>
        <row r="864">
          <cell r="A864">
            <v>1000000855</v>
          </cell>
          <cell r="B864" t="str">
            <v>2-0745</v>
          </cell>
        </row>
        <row r="865">
          <cell r="A865">
            <v>1000000856</v>
          </cell>
          <cell r="B865" t="str">
            <v>2-0746</v>
          </cell>
        </row>
        <row r="866">
          <cell r="A866">
            <v>1000000857</v>
          </cell>
          <cell r="B866" t="str">
            <v>2-0748</v>
          </cell>
        </row>
        <row r="867">
          <cell r="A867">
            <v>1000000858</v>
          </cell>
          <cell r="B867" t="str">
            <v>2-0749-01</v>
          </cell>
        </row>
        <row r="868">
          <cell r="A868">
            <v>1000000859</v>
          </cell>
          <cell r="B868" t="str">
            <v>2-0749-02</v>
          </cell>
        </row>
        <row r="869">
          <cell r="A869">
            <v>1000000860</v>
          </cell>
          <cell r="B869" t="str">
            <v>2-0749-03</v>
          </cell>
        </row>
        <row r="870">
          <cell r="A870">
            <v>1000000861</v>
          </cell>
          <cell r="B870" t="str">
            <v>2-0750</v>
          </cell>
        </row>
        <row r="871">
          <cell r="A871">
            <v>1000000862</v>
          </cell>
          <cell r="B871" t="str">
            <v>2-0751-01</v>
          </cell>
        </row>
        <row r="872">
          <cell r="A872">
            <v>1000000863</v>
          </cell>
          <cell r="B872" t="str">
            <v>2-0751-02</v>
          </cell>
        </row>
        <row r="873">
          <cell r="A873">
            <v>1000000864</v>
          </cell>
          <cell r="B873" t="str">
            <v>2-0751-03</v>
          </cell>
        </row>
        <row r="874">
          <cell r="A874">
            <v>1000000865</v>
          </cell>
          <cell r="B874" t="str">
            <v>2-0752-01</v>
          </cell>
        </row>
        <row r="875">
          <cell r="A875">
            <v>1000000866</v>
          </cell>
          <cell r="B875" t="str">
            <v>2-0752-02</v>
          </cell>
        </row>
        <row r="876">
          <cell r="A876">
            <v>1000000867</v>
          </cell>
          <cell r="B876" t="str">
            <v>2-0752-03</v>
          </cell>
        </row>
        <row r="877">
          <cell r="A877">
            <v>1000000868</v>
          </cell>
          <cell r="B877" t="str">
            <v>2-0752-04</v>
          </cell>
        </row>
        <row r="878">
          <cell r="A878">
            <v>1000000869</v>
          </cell>
          <cell r="B878" t="str">
            <v>2-0752-05</v>
          </cell>
        </row>
        <row r="879">
          <cell r="A879">
            <v>1000000870</v>
          </cell>
          <cell r="B879" t="str">
            <v>2-0752-06</v>
          </cell>
        </row>
        <row r="880">
          <cell r="A880">
            <v>1000000871</v>
          </cell>
          <cell r="B880" t="str">
            <v>2-0752-07</v>
          </cell>
        </row>
        <row r="881">
          <cell r="A881">
            <v>1000000872</v>
          </cell>
          <cell r="B881" t="str">
            <v>2-0752-08</v>
          </cell>
        </row>
        <row r="882">
          <cell r="A882">
            <v>1000000873</v>
          </cell>
          <cell r="B882" t="str">
            <v>2-0752-09</v>
          </cell>
        </row>
        <row r="883">
          <cell r="A883">
            <v>1000000874</v>
          </cell>
          <cell r="B883" t="str">
            <v>2-0752-10</v>
          </cell>
        </row>
        <row r="884">
          <cell r="A884">
            <v>1000000875</v>
          </cell>
          <cell r="B884" t="str">
            <v>2-0752-11</v>
          </cell>
        </row>
        <row r="885">
          <cell r="A885">
            <v>1000000876</v>
          </cell>
          <cell r="B885" t="str">
            <v>2-0752-12</v>
          </cell>
        </row>
        <row r="886">
          <cell r="A886">
            <v>1000000877</v>
          </cell>
          <cell r="B886" t="str">
            <v>2-0752-13</v>
          </cell>
        </row>
        <row r="887">
          <cell r="A887">
            <v>1000000878</v>
          </cell>
          <cell r="B887" t="str">
            <v>2-0752-14</v>
          </cell>
        </row>
        <row r="888">
          <cell r="A888">
            <v>1000000879</v>
          </cell>
          <cell r="B888" t="str">
            <v>2-0752-15</v>
          </cell>
        </row>
        <row r="889">
          <cell r="A889">
            <v>1000000880</v>
          </cell>
          <cell r="B889" t="str">
            <v>2-0752-16</v>
          </cell>
        </row>
        <row r="890">
          <cell r="A890">
            <v>1000000881</v>
          </cell>
          <cell r="B890" t="str">
            <v>2-0752-17</v>
          </cell>
        </row>
        <row r="891">
          <cell r="A891">
            <v>1000000882</v>
          </cell>
          <cell r="B891" t="str">
            <v>2-0752-18</v>
          </cell>
        </row>
        <row r="892">
          <cell r="A892">
            <v>1000000883</v>
          </cell>
          <cell r="B892" t="str">
            <v>2-0752-19</v>
          </cell>
        </row>
        <row r="893">
          <cell r="A893">
            <v>1000000884</v>
          </cell>
          <cell r="B893" t="str">
            <v>2-0752-20</v>
          </cell>
        </row>
        <row r="894">
          <cell r="A894">
            <v>1000000885</v>
          </cell>
          <cell r="B894" t="str">
            <v>2-0752-21</v>
          </cell>
        </row>
        <row r="895">
          <cell r="A895">
            <v>1000000886</v>
          </cell>
          <cell r="B895" t="str">
            <v>2-0752-22</v>
          </cell>
        </row>
        <row r="896">
          <cell r="A896">
            <v>1000000887</v>
          </cell>
          <cell r="B896" t="str">
            <v>2-0752-23</v>
          </cell>
        </row>
        <row r="897">
          <cell r="A897">
            <v>1000000888</v>
          </cell>
          <cell r="B897" t="str">
            <v>2-0752-24</v>
          </cell>
        </row>
        <row r="898">
          <cell r="A898">
            <v>1000000889</v>
          </cell>
          <cell r="B898" t="str">
            <v>2-0752-25</v>
          </cell>
        </row>
        <row r="899">
          <cell r="A899">
            <v>1000000890</v>
          </cell>
          <cell r="B899" t="str">
            <v>2-0752-26</v>
          </cell>
        </row>
        <row r="900">
          <cell r="A900">
            <v>1000000891</v>
          </cell>
          <cell r="B900" t="str">
            <v>2-0753-01</v>
          </cell>
        </row>
        <row r="901">
          <cell r="A901">
            <v>1000000892</v>
          </cell>
          <cell r="B901" t="str">
            <v>2-0753-02</v>
          </cell>
        </row>
        <row r="902">
          <cell r="A902">
            <v>1000000893</v>
          </cell>
          <cell r="B902" t="str">
            <v>2-0754</v>
          </cell>
        </row>
        <row r="903">
          <cell r="A903">
            <v>1000000894</v>
          </cell>
          <cell r="B903" t="str">
            <v>2-0755</v>
          </cell>
        </row>
        <row r="904">
          <cell r="A904">
            <v>1000000895</v>
          </cell>
          <cell r="B904" t="str">
            <v>2-0756-01-1</v>
          </cell>
        </row>
        <row r="905">
          <cell r="A905">
            <v>1000000896</v>
          </cell>
          <cell r="B905" t="str">
            <v>2-0756-01-2</v>
          </cell>
        </row>
        <row r="906">
          <cell r="A906">
            <v>1000000897</v>
          </cell>
          <cell r="B906" t="str">
            <v>2-0756-01-3</v>
          </cell>
        </row>
        <row r="907">
          <cell r="A907">
            <v>1000000898</v>
          </cell>
          <cell r="B907" t="str">
            <v>2-0756-01-4</v>
          </cell>
        </row>
        <row r="908">
          <cell r="A908">
            <v>1000000899</v>
          </cell>
          <cell r="B908" t="str">
            <v>2-0756-01-5</v>
          </cell>
        </row>
        <row r="909">
          <cell r="A909">
            <v>1000000900</v>
          </cell>
          <cell r="B909" t="str">
            <v>2-0756-02-1</v>
          </cell>
        </row>
        <row r="910">
          <cell r="A910">
            <v>1000000901</v>
          </cell>
          <cell r="B910" t="str">
            <v>2-0756-02-2</v>
          </cell>
        </row>
        <row r="911">
          <cell r="A911">
            <v>1000000902</v>
          </cell>
          <cell r="B911" t="str">
            <v>2-0757-01</v>
          </cell>
        </row>
        <row r="912">
          <cell r="A912">
            <v>1000000903</v>
          </cell>
          <cell r="B912" t="str">
            <v>2-0757-02</v>
          </cell>
        </row>
        <row r="913">
          <cell r="A913">
            <v>1000000904</v>
          </cell>
          <cell r="B913" t="str">
            <v>2-0758</v>
          </cell>
        </row>
        <row r="914">
          <cell r="A914">
            <v>1000000905</v>
          </cell>
          <cell r="B914" t="str">
            <v>2-0759</v>
          </cell>
        </row>
        <row r="915">
          <cell r="A915">
            <v>1000000906</v>
          </cell>
          <cell r="B915" t="str">
            <v>2-0760-01</v>
          </cell>
        </row>
        <row r="916">
          <cell r="A916">
            <v>1000000907</v>
          </cell>
          <cell r="B916" t="str">
            <v>2-0760-02</v>
          </cell>
        </row>
        <row r="917">
          <cell r="A917">
            <v>1000000908</v>
          </cell>
          <cell r="B917" t="str">
            <v>2-0762</v>
          </cell>
        </row>
        <row r="918">
          <cell r="A918">
            <v>1000000909</v>
          </cell>
          <cell r="B918" t="str">
            <v>2-0764</v>
          </cell>
        </row>
        <row r="919">
          <cell r="A919">
            <v>1000000910</v>
          </cell>
          <cell r="B919" t="str">
            <v>2-0765</v>
          </cell>
        </row>
        <row r="920">
          <cell r="A920">
            <v>1000000911</v>
          </cell>
          <cell r="B920" t="str">
            <v>2-0766-01</v>
          </cell>
        </row>
        <row r="921">
          <cell r="A921">
            <v>1000000912</v>
          </cell>
          <cell r="B921" t="str">
            <v>2-0766-02</v>
          </cell>
        </row>
        <row r="922">
          <cell r="A922">
            <v>1000000913</v>
          </cell>
          <cell r="B922" t="str">
            <v>2-0767</v>
          </cell>
        </row>
        <row r="923">
          <cell r="A923">
            <v>1000000914</v>
          </cell>
          <cell r="B923" t="str">
            <v>2-0768-01</v>
          </cell>
        </row>
        <row r="924">
          <cell r="A924">
            <v>1000000915</v>
          </cell>
          <cell r="B924" t="str">
            <v>2-0768-02</v>
          </cell>
        </row>
        <row r="925">
          <cell r="A925">
            <v>1000000916</v>
          </cell>
          <cell r="B925" t="str">
            <v>2-0769-01-1</v>
          </cell>
        </row>
        <row r="926">
          <cell r="A926">
            <v>1000000917</v>
          </cell>
          <cell r="B926" t="str">
            <v>2-0769-01-2</v>
          </cell>
        </row>
        <row r="927">
          <cell r="A927">
            <v>1000000918</v>
          </cell>
          <cell r="B927" t="str">
            <v>2-0769-02</v>
          </cell>
        </row>
        <row r="928">
          <cell r="A928">
            <v>1000000919</v>
          </cell>
          <cell r="B928" t="str">
            <v>2-0770</v>
          </cell>
        </row>
        <row r="929">
          <cell r="A929">
            <v>1000000920</v>
          </cell>
          <cell r="B929" t="str">
            <v>2-0771</v>
          </cell>
        </row>
        <row r="930">
          <cell r="A930">
            <v>1000000921</v>
          </cell>
          <cell r="B930" t="str">
            <v>2-0772</v>
          </cell>
        </row>
        <row r="931">
          <cell r="A931">
            <v>1000000922</v>
          </cell>
          <cell r="B931" t="str">
            <v>2-0773</v>
          </cell>
        </row>
        <row r="932">
          <cell r="A932">
            <v>1000000923</v>
          </cell>
          <cell r="B932" t="str">
            <v>2-0774-01-1</v>
          </cell>
        </row>
        <row r="933">
          <cell r="A933">
            <v>1000000924</v>
          </cell>
          <cell r="B933" t="str">
            <v>2-0774-01-2</v>
          </cell>
        </row>
        <row r="934">
          <cell r="A934">
            <v>1000000925</v>
          </cell>
          <cell r="B934" t="str">
            <v>2-0774-01-3</v>
          </cell>
        </row>
        <row r="935">
          <cell r="A935">
            <v>1000000926</v>
          </cell>
          <cell r="B935" t="str">
            <v>2-0774-02</v>
          </cell>
        </row>
        <row r="936">
          <cell r="A936">
            <v>1000000927</v>
          </cell>
          <cell r="B936" t="str">
            <v>2-0774-03</v>
          </cell>
        </row>
        <row r="937">
          <cell r="A937">
            <v>1000000928</v>
          </cell>
          <cell r="B937" t="str">
            <v>2-0774-04</v>
          </cell>
        </row>
        <row r="938">
          <cell r="A938">
            <v>1000000929</v>
          </cell>
          <cell r="B938" t="str">
            <v>2-0774-05</v>
          </cell>
        </row>
        <row r="939">
          <cell r="A939">
            <v>1000000930</v>
          </cell>
          <cell r="B939" t="str">
            <v>2-0774-06</v>
          </cell>
        </row>
        <row r="940">
          <cell r="A940">
            <v>1000000931</v>
          </cell>
          <cell r="B940" t="str">
            <v>2-0774-07</v>
          </cell>
        </row>
        <row r="941">
          <cell r="A941">
            <v>1000000932</v>
          </cell>
          <cell r="B941" t="str">
            <v>2-0774-08</v>
          </cell>
        </row>
        <row r="942">
          <cell r="A942">
            <v>1000000933</v>
          </cell>
          <cell r="B942" t="str">
            <v>2-0774-09</v>
          </cell>
        </row>
        <row r="943">
          <cell r="A943">
            <v>1000000934</v>
          </cell>
          <cell r="B943" t="str">
            <v>2-0774-10</v>
          </cell>
        </row>
        <row r="944">
          <cell r="A944">
            <v>1000000935</v>
          </cell>
          <cell r="B944" t="str">
            <v>2-0774-11</v>
          </cell>
        </row>
        <row r="945">
          <cell r="A945">
            <v>1000000936</v>
          </cell>
          <cell r="B945" t="str">
            <v>2-0774-12</v>
          </cell>
        </row>
        <row r="946">
          <cell r="A946">
            <v>1000000937</v>
          </cell>
          <cell r="B946" t="str">
            <v>2-0774-13</v>
          </cell>
        </row>
        <row r="947">
          <cell r="A947">
            <v>1000000938</v>
          </cell>
          <cell r="B947" t="str">
            <v>2-0774-14</v>
          </cell>
        </row>
        <row r="948">
          <cell r="A948">
            <v>1000000939</v>
          </cell>
          <cell r="B948" t="str">
            <v>2-0774-15</v>
          </cell>
        </row>
        <row r="949">
          <cell r="A949">
            <v>1000000940</v>
          </cell>
          <cell r="B949" t="str">
            <v>2-0775</v>
          </cell>
        </row>
        <row r="950">
          <cell r="A950">
            <v>1000000941</v>
          </cell>
          <cell r="B950" t="str">
            <v>2-0776</v>
          </cell>
        </row>
        <row r="951">
          <cell r="A951">
            <v>1000000942</v>
          </cell>
          <cell r="B951" t="str">
            <v>2-0777-01-1</v>
          </cell>
        </row>
        <row r="952">
          <cell r="A952">
            <v>1000000943</v>
          </cell>
          <cell r="B952" t="str">
            <v>2-0777-01-2</v>
          </cell>
        </row>
        <row r="953">
          <cell r="A953">
            <v>1000000944</v>
          </cell>
          <cell r="B953" t="str">
            <v>2-0777-02</v>
          </cell>
        </row>
        <row r="954">
          <cell r="A954">
            <v>1000000945</v>
          </cell>
          <cell r="B954" t="str">
            <v>2-0778</v>
          </cell>
        </row>
        <row r="955">
          <cell r="A955">
            <v>1000000946</v>
          </cell>
          <cell r="B955" t="str">
            <v>2-0779</v>
          </cell>
        </row>
        <row r="956">
          <cell r="A956">
            <v>1000000947</v>
          </cell>
          <cell r="B956" t="str">
            <v>2-0780</v>
          </cell>
        </row>
        <row r="957">
          <cell r="A957">
            <v>1000000948</v>
          </cell>
          <cell r="B957" t="str">
            <v>2-0781</v>
          </cell>
        </row>
        <row r="958">
          <cell r="A958">
            <v>1000000949</v>
          </cell>
          <cell r="B958" t="str">
            <v>2-0782-01</v>
          </cell>
        </row>
        <row r="959">
          <cell r="A959">
            <v>1000000950</v>
          </cell>
          <cell r="B959" t="str">
            <v>2-0782-02</v>
          </cell>
        </row>
        <row r="960">
          <cell r="A960">
            <v>1000000951</v>
          </cell>
          <cell r="B960" t="str">
            <v>2-0783-01</v>
          </cell>
        </row>
        <row r="961">
          <cell r="A961">
            <v>1000000952</v>
          </cell>
          <cell r="B961" t="str">
            <v>2-0783-02</v>
          </cell>
        </row>
        <row r="962">
          <cell r="A962">
            <v>1000000953</v>
          </cell>
          <cell r="B962" t="str">
            <v>2-0783-03</v>
          </cell>
        </row>
        <row r="963">
          <cell r="A963">
            <v>1000000954</v>
          </cell>
          <cell r="B963" t="str">
            <v>2-0784-02</v>
          </cell>
        </row>
        <row r="964">
          <cell r="A964">
            <v>1000000955</v>
          </cell>
          <cell r="B964" t="str">
            <v>2-0784-03</v>
          </cell>
        </row>
        <row r="965">
          <cell r="A965">
            <v>1000000956</v>
          </cell>
          <cell r="B965" t="str">
            <v>2-0784-04</v>
          </cell>
        </row>
        <row r="966">
          <cell r="A966">
            <v>1000000957</v>
          </cell>
          <cell r="B966" t="str">
            <v>2-0784-05</v>
          </cell>
        </row>
        <row r="967">
          <cell r="A967">
            <v>1000000958</v>
          </cell>
          <cell r="B967" t="str">
            <v>2-0784-06</v>
          </cell>
        </row>
        <row r="968">
          <cell r="A968">
            <v>1000000959</v>
          </cell>
          <cell r="B968" t="str">
            <v>2-0784-07</v>
          </cell>
        </row>
        <row r="969">
          <cell r="A969">
            <v>1000000960</v>
          </cell>
          <cell r="B969" t="str">
            <v>2-0785-01</v>
          </cell>
        </row>
        <row r="970">
          <cell r="A970">
            <v>1000000961</v>
          </cell>
          <cell r="B970" t="str">
            <v>2-0785-02</v>
          </cell>
        </row>
        <row r="971">
          <cell r="A971">
            <v>1000000962</v>
          </cell>
          <cell r="B971" t="str">
            <v>2-0787</v>
          </cell>
        </row>
        <row r="972">
          <cell r="A972">
            <v>1000000963</v>
          </cell>
          <cell r="B972" t="str">
            <v>2-0788</v>
          </cell>
        </row>
        <row r="973">
          <cell r="A973">
            <v>1000000964</v>
          </cell>
          <cell r="B973" t="str">
            <v>2-0789</v>
          </cell>
        </row>
        <row r="974">
          <cell r="A974">
            <v>1000000965</v>
          </cell>
          <cell r="B974" t="str">
            <v>2-0790-01</v>
          </cell>
        </row>
        <row r="975">
          <cell r="A975">
            <v>1000000966</v>
          </cell>
          <cell r="B975" t="str">
            <v>2-0790-02</v>
          </cell>
        </row>
        <row r="976">
          <cell r="A976">
            <v>1000000967</v>
          </cell>
          <cell r="B976" t="str">
            <v>2-0791-01-1</v>
          </cell>
        </row>
        <row r="977">
          <cell r="A977">
            <v>1000000968</v>
          </cell>
          <cell r="B977" t="str">
            <v>2-0791-01-2</v>
          </cell>
        </row>
        <row r="978">
          <cell r="A978">
            <v>1000000969</v>
          </cell>
          <cell r="B978" t="str">
            <v>2-0791-01-3</v>
          </cell>
        </row>
        <row r="979">
          <cell r="A979">
            <v>1000000970</v>
          </cell>
          <cell r="B979" t="str">
            <v>2-0791-01-4</v>
          </cell>
        </row>
        <row r="980">
          <cell r="A980">
            <v>1000000971</v>
          </cell>
          <cell r="B980" t="str">
            <v>2-0791-02-1</v>
          </cell>
        </row>
        <row r="981">
          <cell r="A981">
            <v>1000000972</v>
          </cell>
          <cell r="B981" t="str">
            <v>2-0791-02-2</v>
          </cell>
        </row>
        <row r="982">
          <cell r="A982">
            <v>1000000973</v>
          </cell>
          <cell r="B982" t="str">
            <v>2-0791-02-3</v>
          </cell>
        </row>
        <row r="983">
          <cell r="A983">
            <v>1000000974</v>
          </cell>
          <cell r="B983" t="str">
            <v>2-0791-02-4</v>
          </cell>
        </row>
        <row r="984">
          <cell r="A984">
            <v>1000000975</v>
          </cell>
          <cell r="B984" t="str">
            <v>2-0792</v>
          </cell>
        </row>
        <row r="985">
          <cell r="A985">
            <v>1000000976</v>
          </cell>
          <cell r="B985" t="str">
            <v>2-0793</v>
          </cell>
        </row>
        <row r="986">
          <cell r="A986">
            <v>1000000977</v>
          </cell>
          <cell r="B986" t="str">
            <v>2-0794</v>
          </cell>
        </row>
        <row r="987">
          <cell r="A987">
            <v>1000000978</v>
          </cell>
          <cell r="B987" t="str">
            <v>2-0795</v>
          </cell>
        </row>
        <row r="988">
          <cell r="A988">
            <v>1000000979</v>
          </cell>
          <cell r="B988" t="str">
            <v>2-0796</v>
          </cell>
        </row>
        <row r="989">
          <cell r="A989">
            <v>1000000980</v>
          </cell>
          <cell r="B989" t="str">
            <v>2-0797</v>
          </cell>
        </row>
        <row r="990">
          <cell r="A990">
            <v>1000000981</v>
          </cell>
          <cell r="B990" t="str">
            <v>2-0798</v>
          </cell>
        </row>
        <row r="991">
          <cell r="A991">
            <v>1000000982</v>
          </cell>
          <cell r="B991" t="str">
            <v>2-0800-01</v>
          </cell>
        </row>
        <row r="992">
          <cell r="A992">
            <v>1000000983</v>
          </cell>
          <cell r="B992" t="str">
            <v>2-0800-02</v>
          </cell>
        </row>
        <row r="993">
          <cell r="A993">
            <v>1000000984</v>
          </cell>
          <cell r="B993" t="str">
            <v>2-0801</v>
          </cell>
        </row>
        <row r="994">
          <cell r="A994">
            <v>1000000985</v>
          </cell>
          <cell r="B994" t="str">
            <v>2-0802-01</v>
          </cell>
        </row>
        <row r="995">
          <cell r="A995">
            <v>1000000986</v>
          </cell>
          <cell r="B995" t="str">
            <v>2-0802-02</v>
          </cell>
        </row>
        <row r="996">
          <cell r="A996">
            <v>1000000987</v>
          </cell>
          <cell r="B996" t="str">
            <v>2-0802-03</v>
          </cell>
        </row>
        <row r="997">
          <cell r="A997">
            <v>1000000988</v>
          </cell>
          <cell r="B997" t="str">
            <v>2-0802-04</v>
          </cell>
        </row>
        <row r="998">
          <cell r="A998">
            <v>1000000989</v>
          </cell>
          <cell r="B998" t="str">
            <v>2-0802-05</v>
          </cell>
        </row>
        <row r="999">
          <cell r="A999">
            <v>1000000990</v>
          </cell>
          <cell r="B999" t="str">
            <v>2-0802-06</v>
          </cell>
        </row>
        <row r="1000">
          <cell r="A1000">
            <v>1000000991</v>
          </cell>
          <cell r="B1000" t="str">
            <v>2-0802-07</v>
          </cell>
        </row>
        <row r="1001">
          <cell r="A1001">
            <v>1000000992</v>
          </cell>
          <cell r="B1001" t="str">
            <v>2-0802-08</v>
          </cell>
        </row>
        <row r="1002">
          <cell r="A1002">
            <v>1000000993</v>
          </cell>
          <cell r="B1002" t="str">
            <v>2-0802-09</v>
          </cell>
        </row>
        <row r="1003">
          <cell r="A1003">
            <v>1000000994</v>
          </cell>
          <cell r="B1003" t="str">
            <v>2-0802-10</v>
          </cell>
        </row>
        <row r="1004">
          <cell r="A1004">
            <v>1000000995</v>
          </cell>
          <cell r="B1004" t="str">
            <v>2-0802-11</v>
          </cell>
        </row>
        <row r="1005">
          <cell r="A1005">
            <v>1000000996</v>
          </cell>
          <cell r="B1005" t="str">
            <v>2-0803</v>
          </cell>
        </row>
        <row r="1006">
          <cell r="A1006">
            <v>1000000997</v>
          </cell>
          <cell r="B1006" t="str">
            <v>2-0804</v>
          </cell>
        </row>
        <row r="1007">
          <cell r="A1007">
            <v>1000000998</v>
          </cell>
          <cell r="B1007" t="str">
            <v>2-0805</v>
          </cell>
        </row>
        <row r="1008">
          <cell r="A1008">
            <v>1000000999</v>
          </cell>
          <cell r="B1008" t="str">
            <v>2-0806</v>
          </cell>
        </row>
        <row r="1009">
          <cell r="A1009">
            <v>1000001000</v>
          </cell>
          <cell r="B1009" t="str">
            <v>2-0807</v>
          </cell>
        </row>
        <row r="1010">
          <cell r="A1010">
            <v>1000001001</v>
          </cell>
          <cell r="B1010" t="str">
            <v>2-0808-01</v>
          </cell>
        </row>
        <row r="1011">
          <cell r="A1011">
            <v>1000001002</v>
          </cell>
          <cell r="B1011" t="str">
            <v>2-0809-01</v>
          </cell>
        </row>
        <row r="1012">
          <cell r="A1012">
            <v>1000001003</v>
          </cell>
          <cell r="B1012" t="str">
            <v>2-0809-02</v>
          </cell>
        </row>
        <row r="1013">
          <cell r="A1013">
            <v>1000001004</v>
          </cell>
          <cell r="B1013" t="str">
            <v>2-0809-03</v>
          </cell>
        </row>
        <row r="1014">
          <cell r="A1014">
            <v>1000001005</v>
          </cell>
          <cell r="B1014" t="str">
            <v>2-0810-01</v>
          </cell>
        </row>
        <row r="1015">
          <cell r="A1015">
            <v>1000001006</v>
          </cell>
          <cell r="B1015" t="str">
            <v>2-0810-02</v>
          </cell>
        </row>
        <row r="1016">
          <cell r="A1016">
            <v>1000001007</v>
          </cell>
          <cell r="B1016" t="str">
            <v>2-0811</v>
          </cell>
        </row>
        <row r="1017">
          <cell r="A1017">
            <v>1000001008</v>
          </cell>
          <cell r="B1017" t="str">
            <v>2-0812-01</v>
          </cell>
        </row>
        <row r="1018">
          <cell r="A1018">
            <v>1000001009</v>
          </cell>
          <cell r="B1018" t="str">
            <v>2-0812-02</v>
          </cell>
        </row>
        <row r="1019">
          <cell r="A1019">
            <v>1000001010</v>
          </cell>
          <cell r="B1019" t="str">
            <v>2-0813</v>
          </cell>
        </row>
        <row r="1020">
          <cell r="A1020">
            <v>1000001011</v>
          </cell>
          <cell r="B1020" t="str">
            <v>2-0814</v>
          </cell>
        </row>
        <row r="1021">
          <cell r="A1021">
            <v>1000001012</v>
          </cell>
          <cell r="B1021" t="str">
            <v>2-0815-01</v>
          </cell>
        </row>
        <row r="1022">
          <cell r="A1022">
            <v>1000001013</v>
          </cell>
          <cell r="B1022" t="str">
            <v>2-0815-02</v>
          </cell>
        </row>
        <row r="1023">
          <cell r="A1023">
            <v>1000001014</v>
          </cell>
          <cell r="B1023" t="str">
            <v>2-0815-03</v>
          </cell>
        </row>
        <row r="1024">
          <cell r="A1024">
            <v>1000001015</v>
          </cell>
          <cell r="B1024" t="str">
            <v>2-0815-04</v>
          </cell>
        </row>
        <row r="1025">
          <cell r="A1025">
            <v>1000001016</v>
          </cell>
          <cell r="B1025" t="str">
            <v>2-0815-05</v>
          </cell>
        </row>
        <row r="1026">
          <cell r="A1026">
            <v>1000001017</v>
          </cell>
          <cell r="B1026" t="str">
            <v>2-0815-06</v>
          </cell>
        </row>
        <row r="1027">
          <cell r="A1027">
            <v>1000001018</v>
          </cell>
          <cell r="B1027" t="str">
            <v>2-0815-07</v>
          </cell>
        </row>
        <row r="1028">
          <cell r="A1028">
            <v>1000001019</v>
          </cell>
          <cell r="B1028" t="str">
            <v>2-0815-08</v>
          </cell>
        </row>
        <row r="1029">
          <cell r="A1029">
            <v>1000001020</v>
          </cell>
          <cell r="B1029" t="str">
            <v>2-0816-01</v>
          </cell>
        </row>
        <row r="1030">
          <cell r="A1030">
            <v>1000001021</v>
          </cell>
          <cell r="B1030" t="str">
            <v>2-0816-02</v>
          </cell>
        </row>
        <row r="1031">
          <cell r="A1031">
            <v>1000001022</v>
          </cell>
          <cell r="B1031" t="str">
            <v>2-0816-03</v>
          </cell>
        </row>
        <row r="1032">
          <cell r="A1032">
            <v>1000001023</v>
          </cell>
          <cell r="B1032" t="str">
            <v>2-0816-04</v>
          </cell>
        </row>
        <row r="1033">
          <cell r="A1033">
            <v>1000001024</v>
          </cell>
          <cell r="B1033" t="str">
            <v>2-0816-05</v>
          </cell>
        </row>
        <row r="1034">
          <cell r="A1034">
            <v>1000001025</v>
          </cell>
          <cell r="B1034" t="str">
            <v>2-0816-06</v>
          </cell>
        </row>
        <row r="1035">
          <cell r="A1035">
            <v>1000001026</v>
          </cell>
          <cell r="B1035" t="str">
            <v>2-0817</v>
          </cell>
        </row>
        <row r="1036">
          <cell r="A1036">
            <v>1000001027</v>
          </cell>
          <cell r="B1036" t="str">
            <v>2-0818-01</v>
          </cell>
        </row>
        <row r="1037">
          <cell r="A1037">
            <v>1000001028</v>
          </cell>
          <cell r="B1037" t="str">
            <v>2-0818-02</v>
          </cell>
        </row>
        <row r="1038">
          <cell r="A1038">
            <v>1000001029</v>
          </cell>
          <cell r="B1038" t="str">
            <v>2-0819</v>
          </cell>
        </row>
        <row r="1039">
          <cell r="A1039">
            <v>1000001030</v>
          </cell>
          <cell r="B1039" t="str">
            <v>2-0820-01</v>
          </cell>
        </row>
        <row r="1040">
          <cell r="A1040">
            <v>1000001031</v>
          </cell>
          <cell r="B1040" t="str">
            <v>2-0820-02</v>
          </cell>
        </row>
        <row r="1041">
          <cell r="A1041">
            <v>1000001032</v>
          </cell>
          <cell r="B1041" t="str">
            <v>2-0820-03</v>
          </cell>
        </row>
        <row r="1042">
          <cell r="A1042">
            <v>1000001033</v>
          </cell>
          <cell r="B1042" t="str">
            <v>2-0820-04</v>
          </cell>
        </row>
        <row r="1043">
          <cell r="A1043">
            <v>1000001034</v>
          </cell>
          <cell r="B1043" t="str">
            <v>2-0820-05</v>
          </cell>
        </row>
        <row r="1044">
          <cell r="A1044">
            <v>1000001035</v>
          </cell>
          <cell r="B1044" t="str">
            <v>2-0820-06</v>
          </cell>
        </row>
        <row r="1045">
          <cell r="A1045">
            <v>1000001036</v>
          </cell>
          <cell r="B1045" t="str">
            <v>2-0820-07</v>
          </cell>
        </row>
        <row r="1046">
          <cell r="A1046">
            <v>1000001037</v>
          </cell>
          <cell r="B1046" t="str">
            <v>2-0820-08</v>
          </cell>
        </row>
        <row r="1047">
          <cell r="A1047">
            <v>1000001038</v>
          </cell>
          <cell r="B1047" t="str">
            <v>2-0820-09</v>
          </cell>
        </row>
        <row r="1048">
          <cell r="A1048">
            <v>1000001039</v>
          </cell>
          <cell r="B1048" t="str">
            <v>2-0820-10</v>
          </cell>
        </row>
        <row r="1049">
          <cell r="A1049">
            <v>1000001040</v>
          </cell>
          <cell r="B1049" t="str">
            <v>2-0821-01</v>
          </cell>
        </row>
        <row r="1050">
          <cell r="A1050">
            <v>1000001041</v>
          </cell>
          <cell r="B1050" t="str">
            <v>2-0821-02</v>
          </cell>
        </row>
        <row r="1051">
          <cell r="A1051">
            <v>1000001042</v>
          </cell>
          <cell r="B1051" t="str">
            <v>2-0821-03</v>
          </cell>
        </row>
        <row r="1052">
          <cell r="A1052">
            <v>1000001043</v>
          </cell>
          <cell r="B1052" t="str">
            <v>2-0821-04</v>
          </cell>
        </row>
        <row r="1053">
          <cell r="A1053">
            <v>1000001044</v>
          </cell>
          <cell r="B1053" t="str">
            <v>2-0821-05</v>
          </cell>
        </row>
        <row r="1054">
          <cell r="A1054">
            <v>1000001045</v>
          </cell>
          <cell r="B1054" t="str">
            <v>2-0821-06</v>
          </cell>
        </row>
        <row r="1055">
          <cell r="A1055">
            <v>1000001046</v>
          </cell>
          <cell r="B1055" t="str">
            <v>2-0821-07</v>
          </cell>
        </row>
        <row r="1056">
          <cell r="A1056">
            <v>1000001047</v>
          </cell>
          <cell r="B1056" t="str">
            <v>2-0821-08</v>
          </cell>
        </row>
        <row r="1057">
          <cell r="A1057">
            <v>1000001048</v>
          </cell>
          <cell r="B1057" t="str">
            <v>2-0821-09</v>
          </cell>
        </row>
        <row r="1058">
          <cell r="A1058">
            <v>1000001049</v>
          </cell>
          <cell r="B1058" t="str">
            <v>2-0821-10</v>
          </cell>
        </row>
        <row r="1059">
          <cell r="A1059">
            <v>1000001050</v>
          </cell>
          <cell r="B1059" t="str">
            <v>2-0822</v>
          </cell>
        </row>
        <row r="1060">
          <cell r="A1060">
            <v>1000001051</v>
          </cell>
          <cell r="B1060" t="str">
            <v>2-0823</v>
          </cell>
        </row>
        <row r="1061">
          <cell r="A1061">
            <v>1000001052</v>
          </cell>
          <cell r="B1061" t="str">
            <v>2-0824</v>
          </cell>
        </row>
        <row r="1062">
          <cell r="A1062">
            <v>1000001053</v>
          </cell>
          <cell r="B1062" t="str">
            <v>2-0825</v>
          </cell>
        </row>
        <row r="1063">
          <cell r="A1063">
            <v>1000001054</v>
          </cell>
          <cell r="B1063" t="str">
            <v>2-0826</v>
          </cell>
        </row>
        <row r="1064">
          <cell r="A1064">
            <v>1000001055</v>
          </cell>
          <cell r="B1064" t="str">
            <v>2-0827</v>
          </cell>
        </row>
        <row r="1065">
          <cell r="A1065">
            <v>1000001056</v>
          </cell>
          <cell r="B1065" t="str">
            <v>2-0828-01</v>
          </cell>
        </row>
        <row r="1066">
          <cell r="A1066">
            <v>1000001057</v>
          </cell>
          <cell r="B1066" t="str">
            <v>2-0828-02</v>
          </cell>
        </row>
        <row r="1067">
          <cell r="A1067">
            <v>1000001058</v>
          </cell>
          <cell r="B1067" t="str">
            <v>2-0828-03</v>
          </cell>
        </row>
        <row r="1068">
          <cell r="A1068">
            <v>1000001059</v>
          </cell>
          <cell r="B1068" t="str">
            <v>2-0828-04</v>
          </cell>
        </row>
        <row r="1069">
          <cell r="A1069">
            <v>1000001060</v>
          </cell>
          <cell r="B1069" t="str">
            <v>2-0829</v>
          </cell>
        </row>
        <row r="1070">
          <cell r="A1070">
            <v>1000001061</v>
          </cell>
          <cell r="B1070" t="str">
            <v>2-0830</v>
          </cell>
        </row>
        <row r="1071">
          <cell r="A1071">
            <v>1000001062</v>
          </cell>
          <cell r="B1071" t="str">
            <v>2-0831</v>
          </cell>
        </row>
        <row r="1072">
          <cell r="A1072">
            <v>1000001063</v>
          </cell>
          <cell r="B1072" t="str">
            <v>2-0832-01</v>
          </cell>
        </row>
        <row r="1073">
          <cell r="A1073">
            <v>1000001064</v>
          </cell>
          <cell r="B1073" t="str">
            <v>2-0832-02</v>
          </cell>
        </row>
        <row r="1074">
          <cell r="A1074">
            <v>1000001065</v>
          </cell>
          <cell r="B1074" t="str">
            <v>2-0833</v>
          </cell>
        </row>
        <row r="1075">
          <cell r="A1075">
            <v>1000001066</v>
          </cell>
          <cell r="B1075" t="str">
            <v>2-0834</v>
          </cell>
        </row>
        <row r="1076">
          <cell r="A1076">
            <v>1000001067</v>
          </cell>
          <cell r="B1076" t="str">
            <v>2-0835</v>
          </cell>
        </row>
        <row r="1077">
          <cell r="A1077">
            <v>1000001068</v>
          </cell>
          <cell r="B1077" t="str">
            <v>2-0836</v>
          </cell>
        </row>
        <row r="1078">
          <cell r="A1078">
            <v>1000001069</v>
          </cell>
          <cell r="B1078" t="str">
            <v>2-0837-02</v>
          </cell>
        </row>
        <row r="1079">
          <cell r="A1079">
            <v>1000001070</v>
          </cell>
          <cell r="B1079" t="str">
            <v>2-0837-03</v>
          </cell>
        </row>
        <row r="1080">
          <cell r="A1080">
            <v>1000001071</v>
          </cell>
          <cell r="B1080" t="str">
            <v>2-0837-04</v>
          </cell>
        </row>
        <row r="1081">
          <cell r="A1081">
            <v>1000001072</v>
          </cell>
          <cell r="B1081" t="str">
            <v>2-0838-01</v>
          </cell>
        </row>
        <row r="1082">
          <cell r="A1082">
            <v>1000001073</v>
          </cell>
          <cell r="B1082" t="str">
            <v>2-0838-02</v>
          </cell>
        </row>
        <row r="1083">
          <cell r="A1083">
            <v>1000001074</v>
          </cell>
          <cell r="B1083" t="str">
            <v>2-0839</v>
          </cell>
        </row>
        <row r="1084">
          <cell r="A1084">
            <v>1000001075</v>
          </cell>
          <cell r="B1084" t="str">
            <v>2-0840-01</v>
          </cell>
        </row>
        <row r="1085">
          <cell r="A1085">
            <v>1000001076</v>
          </cell>
          <cell r="B1085" t="str">
            <v>2-0840-02</v>
          </cell>
        </row>
        <row r="1086">
          <cell r="A1086">
            <v>1000001077</v>
          </cell>
          <cell r="B1086" t="str">
            <v>2-0841</v>
          </cell>
        </row>
        <row r="1087">
          <cell r="A1087">
            <v>1000001078</v>
          </cell>
          <cell r="B1087" t="str">
            <v>2-0842</v>
          </cell>
        </row>
        <row r="1088">
          <cell r="A1088">
            <v>1000001079</v>
          </cell>
          <cell r="B1088" t="str">
            <v>2-0843-01</v>
          </cell>
        </row>
        <row r="1089">
          <cell r="A1089">
            <v>1000001080</v>
          </cell>
          <cell r="B1089" t="str">
            <v>2-0843-02</v>
          </cell>
        </row>
        <row r="1090">
          <cell r="A1090">
            <v>1000001081</v>
          </cell>
          <cell r="B1090" t="str">
            <v>2-0844-01</v>
          </cell>
        </row>
        <row r="1091">
          <cell r="A1091">
            <v>1000001082</v>
          </cell>
          <cell r="B1091" t="str">
            <v>2-0844-02</v>
          </cell>
        </row>
        <row r="1092">
          <cell r="A1092">
            <v>1000001083</v>
          </cell>
          <cell r="B1092" t="str">
            <v>2-0845</v>
          </cell>
        </row>
        <row r="1093">
          <cell r="A1093">
            <v>1000001084</v>
          </cell>
          <cell r="B1093" t="str">
            <v>2-0846</v>
          </cell>
        </row>
        <row r="1094">
          <cell r="A1094">
            <v>1000001085</v>
          </cell>
          <cell r="B1094" t="str">
            <v>2-0847-01-01</v>
          </cell>
        </row>
        <row r="1095">
          <cell r="A1095">
            <v>1000001086</v>
          </cell>
          <cell r="B1095" t="str">
            <v>2-0847-01-02</v>
          </cell>
        </row>
        <row r="1096">
          <cell r="A1096">
            <v>1000001087</v>
          </cell>
          <cell r="B1096" t="str">
            <v>2-0847-01-03</v>
          </cell>
        </row>
        <row r="1097">
          <cell r="A1097">
            <v>1000001088</v>
          </cell>
          <cell r="B1097" t="str">
            <v>2-0847-01-04</v>
          </cell>
        </row>
        <row r="1098">
          <cell r="A1098">
            <v>1000001089</v>
          </cell>
          <cell r="B1098" t="str">
            <v>2-0847-01-05</v>
          </cell>
        </row>
        <row r="1099">
          <cell r="A1099">
            <v>1000001090</v>
          </cell>
          <cell r="B1099" t="str">
            <v>2-0847-01-06</v>
          </cell>
        </row>
        <row r="1100">
          <cell r="A1100">
            <v>1000001091</v>
          </cell>
          <cell r="B1100" t="str">
            <v>2-0847-01-07</v>
          </cell>
        </row>
        <row r="1101">
          <cell r="A1101">
            <v>1000001092</v>
          </cell>
          <cell r="B1101" t="str">
            <v>2-0847-01-08</v>
          </cell>
        </row>
        <row r="1102">
          <cell r="A1102">
            <v>1000001093</v>
          </cell>
          <cell r="B1102" t="str">
            <v>2-0847-01-09</v>
          </cell>
        </row>
        <row r="1103">
          <cell r="A1103">
            <v>1000001094</v>
          </cell>
          <cell r="B1103" t="str">
            <v>2-0847-01-10</v>
          </cell>
        </row>
        <row r="1104">
          <cell r="A1104">
            <v>1000001095</v>
          </cell>
          <cell r="B1104" t="str">
            <v>2-0847-01-11</v>
          </cell>
        </row>
        <row r="1105">
          <cell r="A1105">
            <v>1000001096</v>
          </cell>
          <cell r="B1105" t="str">
            <v>2-0847-01-12</v>
          </cell>
        </row>
        <row r="1106">
          <cell r="A1106">
            <v>1000001097</v>
          </cell>
          <cell r="B1106" t="str">
            <v>2-0847-01-13</v>
          </cell>
        </row>
        <row r="1107">
          <cell r="A1107">
            <v>1000001098</v>
          </cell>
          <cell r="B1107" t="str">
            <v>2-0847-01-14</v>
          </cell>
        </row>
        <row r="1108">
          <cell r="A1108">
            <v>1000001099</v>
          </cell>
          <cell r="B1108" t="str">
            <v>2-0847-01-15</v>
          </cell>
        </row>
        <row r="1109">
          <cell r="A1109">
            <v>1000001100</v>
          </cell>
          <cell r="B1109" t="str">
            <v>2-0847-01-16</v>
          </cell>
        </row>
        <row r="1110">
          <cell r="A1110">
            <v>1000001101</v>
          </cell>
          <cell r="B1110" t="str">
            <v>2-0847-02</v>
          </cell>
        </row>
        <row r="1111">
          <cell r="A1111">
            <v>1000001102</v>
          </cell>
          <cell r="B1111" t="str">
            <v>2-0847-03-01</v>
          </cell>
        </row>
        <row r="1112">
          <cell r="A1112">
            <v>1000001103</v>
          </cell>
          <cell r="B1112" t="str">
            <v>2-0847-03-02</v>
          </cell>
        </row>
        <row r="1113">
          <cell r="A1113">
            <v>1000001104</v>
          </cell>
          <cell r="B1113" t="str">
            <v>2-0847-03-03</v>
          </cell>
        </row>
        <row r="1114">
          <cell r="A1114">
            <v>1000001105</v>
          </cell>
          <cell r="B1114" t="str">
            <v>2-0848</v>
          </cell>
        </row>
        <row r="1115">
          <cell r="A1115">
            <v>1000001106</v>
          </cell>
          <cell r="B1115" t="str">
            <v>2-0850-01</v>
          </cell>
        </row>
        <row r="1116">
          <cell r="A1116">
            <v>1000001107</v>
          </cell>
          <cell r="B1116" t="str">
            <v>2-0850-02</v>
          </cell>
        </row>
        <row r="1117">
          <cell r="A1117">
            <v>1000001108</v>
          </cell>
          <cell r="B1117" t="str">
            <v>2-0850-03</v>
          </cell>
        </row>
        <row r="1118">
          <cell r="A1118">
            <v>1000001109</v>
          </cell>
          <cell r="B1118" t="str">
            <v>2-0851</v>
          </cell>
        </row>
        <row r="1119">
          <cell r="A1119">
            <v>1000001110</v>
          </cell>
          <cell r="B1119" t="str">
            <v>2-0852</v>
          </cell>
        </row>
        <row r="1120">
          <cell r="A1120">
            <v>1000001111</v>
          </cell>
          <cell r="B1120" t="str">
            <v>2-0853-01</v>
          </cell>
        </row>
        <row r="1121">
          <cell r="A1121">
            <v>1000001112</v>
          </cell>
          <cell r="B1121" t="str">
            <v>2-0853-02</v>
          </cell>
        </row>
        <row r="1122">
          <cell r="A1122">
            <v>1000001113</v>
          </cell>
          <cell r="B1122" t="str">
            <v>2-0854</v>
          </cell>
        </row>
        <row r="1123">
          <cell r="A1123">
            <v>1000001114</v>
          </cell>
          <cell r="B1123" t="str">
            <v>2-0855</v>
          </cell>
        </row>
        <row r="1124">
          <cell r="A1124">
            <v>1000001115</v>
          </cell>
          <cell r="B1124" t="str">
            <v>2-0856</v>
          </cell>
        </row>
        <row r="1125">
          <cell r="A1125">
            <v>1000001116</v>
          </cell>
          <cell r="B1125" t="str">
            <v>2-0857-01</v>
          </cell>
        </row>
        <row r="1126">
          <cell r="A1126">
            <v>1000001117</v>
          </cell>
          <cell r="B1126" t="str">
            <v>2-0857-02</v>
          </cell>
        </row>
        <row r="1127">
          <cell r="A1127">
            <v>1000001118</v>
          </cell>
          <cell r="B1127" t="str">
            <v>2-0857-03</v>
          </cell>
        </row>
        <row r="1128">
          <cell r="A1128">
            <v>1000001119</v>
          </cell>
          <cell r="B1128" t="str">
            <v>2-0857-04</v>
          </cell>
        </row>
        <row r="1129">
          <cell r="A1129">
            <v>1000001120</v>
          </cell>
          <cell r="B1129" t="str">
            <v>2-0857-05</v>
          </cell>
        </row>
        <row r="1130">
          <cell r="A1130">
            <v>1000001121</v>
          </cell>
          <cell r="B1130" t="str">
            <v>2-0858</v>
          </cell>
        </row>
        <row r="1131">
          <cell r="A1131">
            <v>1000001122</v>
          </cell>
          <cell r="B1131" t="str">
            <v>2-0859</v>
          </cell>
        </row>
        <row r="1132">
          <cell r="A1132">
            <v>1000001123</v>
          </cell>
          <cell r="B1132" t="str">
            <v>2-0860</v>
          </cell>
        </row>
        <row r="1133">
          <cell r="A1133">
            <v>1000001124</v>
          </cell>
          <cell r="B1133" t="str">
            <v>2-0861</v>
          </cell>
        </row>
        <row r="1134">
          <cell r="A1134">
            <v>1000001125</v>
          </cell>
          <cell r="B1134" t="str">
            <v>2-0862</v>
          </cell>
        </row>
        <row r="1135">
          <cell r="A1135">
            <v>1000001126</v>
          </cell>
          <cell r="B1135" t="str">
            <v>2-0863</v>
          </cell>
        </row>
        <row r="1136">
          <cell r="A1136">
            <v>1000001127</v>
          </cell>
          <cell r="B1136" t="str">
            <v>2-0864</v>
          </cell>
        </row>
        <row r="1137">
          <cell r="A1137">
            <v>1000001128</v>
          </cell>
          <cell r="B1137" t="str">
            <v>2-0865</v>
          </cell>
        </row>
        <row r="1138">
          <cell r="A1138">
            <v>1000001129</v>
          </cell>
          <cell r="B1138" t="str">
            <v>2-0866</v>
          </cell>
        </row>
        <row r="1139">
          <cell r="A1139">
            <v>1000001130</v>
          </cell>
          <cell r="B1139" t="str">
            <v>2-0867</v>
          </cell>
        </row>
        <row r="1140">
          <cell r="A1140">
            <v>1000001131</v>
          </cell>
          <cell r="B1140" t="str">
            <v>2-0869-01</v>
          </cell>
        </row>
        <row r="1141">
          <cell r="A1141">
            <v>1000001132</v>
          </cell>
          <cell r="B1141" t="str">
            <v>2-0869-02</v>
          </cell>
        </row>
        <row r="1142">
          <cell r="A1142">
            <v>1000001133</v>
          </cell>
          <cell r="B1142" t="str">
            <v>2-0870-01</v>
          </cell>
        </row>
        <row r="1143">
          <cell r="A1143">
            <v>1000001134</v>
          </cell>
          <cell r="B1143" t="str">
            <v>2-0870-02</v>
          </cell>
        </row>
        <row r="1144">
          <cell r="A1144">
            <v>1000001135</v>
          </cell>
          <cell r="B1144" t="str">
            <v>2-0871</v>
          </cell>
        </row>
        <row r="1145">
          <cell r="A1145">
            <v>1000001136</v>
          </cell>
          <cell r="B1145" t="str">
            <v>2-0872</v>
          </cell>
        </row>
        <row r="1146">
          <cell r="A1146">
            <v>1000001137</v>
          </cell>
          <cell r="B1146" t="str">
            <v>2-0873</v>
          </cell>
        </row>
        <row r="1147">
          <cell r="A1147">
            <v>1000001138</v>
          </cell>
          <cell r="B1147" t="str">
            <v>2-0874</v>
          </cell>
        </row>
        <row r="1148">
          <cell r="A1148">
            <v>1000001139</v>
          </cell>
          <cell r="B1148" t="str">
            <v>2-0875</v>
          </cell>
        </row>
        <row r="1149">
          <cell r="A1149">
            <v>1000001140</v>
          </cell>
          <cell r="B1149" t="str">
            <v>2-0876</v>
          </cell>
        </row>
        <row r="1150">
          <cell r="A1150">
            <v>1000001141</v>
          </cell>
          <cell r="B1150" t="str">
            <v>2-0877</v>
          </cell>
        </row>
        <row r="1151">
          <cell r="A1151">
            <v>1000001142</v>
          </cell>
          <cell r="B1151" t="str">
            <v>2-0878</v>
          </cell>
        </row>
        <row r="1152">
          <cell r="A1152">
            <v>1000001143</v>
          </cell>
          <cell r="B1152" t="str">
            <v>2-0879</v>
          </cell>
        </row>
        <row r="1153">
          <cell r="A1153">
            <v>1000001144</v>
          </cell>
          <cell r="B1153" t="str">
            <v>2-0880</v>
          </cell>
        </row>
        <row r="1154">
          <cell r="A1154">
            <v>1000001145</v>
          </cell>
          <cell r="B1154" t="str">
            <v>2-0881</v>
          </cell>
        </row>
        <row r="1155">
          <cell r="A1155">
            <v>1000001146</v>
          </cell>
          <cell r="B1155" t="str">
            <v>2-0882</v>
          </cell>
        </row>
        <row r="1156">
          <cell r="A1156">
            <v>1000001147</v>
          </cell>
          <cell r="B1156" t="str">
            <v>2-0883</v>
          </cell>
        </row>
        <row r="1157">
          <cell r="A1157">
            <v>1000001148</v>
          </cell>
          <cell r="B1157" t="str">
            <v>2-0884</v>
          </cell>
        </row>
        <row r="1158">
          <cell r="A1158">
            <v>1000001149</v>
          </cell>
          <cell r="B1158" t="str">
            <v>2-0885</v>
          </cell>
        </row>
        <row r="1159">
          <cell r="A1159">
            <v>1000001150</v>
          </cell>
          <cell r="B1159" t="str">
            <v>2-0886</v>
          </cell>
        </row>
        <row r="1160">
          <cell r="A1160">
            <v>1000001151</v>
          </cell>
          <cell r="B1160" t="str">
            <v>2-0887</v>
          </cell>
        </row>
        <row r="1161">
          <cell r="A1161">
            <v>1000001152</v>
          </cell>
          <cell r="B1161" t="str">
            <v>2-0888</v>
          </cell>
        </row>
        <row r="1162">
          <cell r="A1162">
            <v>1000001153</v>
          </cell>
          <cell r="B1162" t="str">
            <v>2-0889</v>
          </cell>
        </row>
        <row r="1163">
          <cell r="A1163">
            <v>1000001154</v>
          </cell>
          <cell r="B1163" t="str">
            <v>2-0890</v>
          </cell>
        </row>
        <row r="1164">
          <cell r="A1164">
            <v>1000001155</v>
          </cell>
          <cell r="B1164" t="str">
            <v>2-0891-01</v>
          </cell>
        </row>
        <row r="1165">
          <cell r="A1165">
            <v>1000001156</v>
          </cell>
          <cell r="B1165" t="str">
            <v>2-0891-02</v>
          </cell>
        </row>
        <row r="1166">
          <cell r="A1166">
            <v>1000001157</v>
          </cell>
          <cell r="B1166" t="str">
            <v>2-0891-03</v>
          </cell>
        </row>
        <row r="1167">
          <cell r="A1167">
            <v>1000001158</v>
          </cell>
          <cell r="B1167" t="str">
            <v>2-0891-04</v>
          </cell>
        </row>
        <row r="1168">
          <cell r="A1168">
            <v>1000001159</v>
          </cell>
          <cell r="B1168" t="str">
            <v>2-0892</v>
          </cell>
        </row>
        <row r="1169">
          <cell r="A1169">
            <v>1000001160</v>
          </cell>
          <cell r="B1169" t="str">
            <v>2-0893-01</v>
          </cell>
        </row>
        <row r="1170">
          <cell r="A1170">
            <v>1000001161</v>
          </cell>
          <cell r="B1170" t="str">
            <v>2-0894</v>
          </cell>
        </row>
        <row r="1171">
          <cell r="A1171">
            <v>1000001162</v>
          </cell>
          <cell r="B1171" t="str">
            <v>2-0895</v>
          </cell>
        </row>
        <row r="1172">
          <cell r="A1172">
            <v>1000001163</v>
          </cell>
          <cell r="B1172" t="str">
            <v>2-0896</v>
          </cell>
        </row>
        <row r="1173">
          <cell r="A1173">
            <v>1000001164</v>
          </cell>
          <cell r="B1173" t="str">
            <v>2-0897</v>
          </cell>
        </row>
        <row r="1174">
          <cell r="A1174">
            <v>1000001165</v>
          </cell>
          <cell r="B1174" t="str">
            <v>2-0898</v>
          </cell>
        </row>
        <row r="1175">
          <cell r="A1175">
            <v>1000001166</v>
          </cell>
          <cell r="B1175" t="str">
            <v>2-0899-01</v>
          </cell>
        </row>
        <row r="1176">
          <cell r="A1176">
            <v>1000001167</v>
          </cell>
          <cell r="B1176" t="str">
            <v>2-0899-02</v>
          </cell>
        </row>
        <row r="1177">
          <cell r="A1177">
            <v>1000001168</v>
          </cell>
          <cell r="B1177" t="str">
            <v>2-0899-03</v>
          </cell>
        </row>
        <row r="1178">
          <cell r="A1178">
            <v>1000001169</v>
          </cell>
          <cell r="B1178" t="str">
            <v>2-0899-04</v>
          </cell>
        </row>
        <row r="1179">
          <cell r="A1179">
            <v>1000001170</v>
          </cell>
          <cell r="B1179" t="str">
            <v>2-0900</v>
          </cell>
        </row>
        <row r="1180">
          <cell r="A1180">
            <v>1000001171</v>
          </cell>
          <cell r="B1180" t="str">
            <v>2-0901-01</v>
          </cell>
        </row>
        <row r="1181">
          <cell r="A1181">
            <v>1000001172</v>
          </cell>
          <cell r="B1181" t="str">
            <v>2-0901-02</v>
          </cell>
        </row>
        <row r="1182">
          <cell r="A1182">
            <v>1000001173</v>
          </cell>
          <cell r="B1182" t="str">
            <v>2-0901-03</v>
          </cell>
        </row>
        <row r="1183">
          <cell r="A1183">
            <v>1000001174</v>
          </cell>
          <cell r="B1183" t="str">
            <v>2-0902-01</v>
          </cell>
        </row>
        <row r="1184">
          <cell r="A1184">
            <v>1000001175</v>
          </cell>
          <cell r="B1184" t="str">
            <v>2-0902-02</v>
          </cell>
        </row>
        <row r="1185">
          <cell r="A1185">
            <v>1000001176</v>
          </cell>
          <cell r="B1185" t="str">
            <v>2-0902-03</v>
          </cell>
        </row>
        <row r="1186">
          <cell r="A1186">
            <v>1000001177</v>
          </cell>
          <cell r="B1186" t="str">
            <v>2-0903</v>
          </cell>
        </row>
        <row r="1187">
          <cell r="A1187">
            <v>1000001178</v>
          </cell>
          <cell r="B1187" t="str">
            <v>2-0904</v>
          </cell>
        </row>
        <row r="1188">
          <cell r="A1188">
            <v>1000001179</v>
          </cell>
          <cell r="B1188" t="str">
            <v>2-0905</v>
          </cell>
        </row>
        <row r="1189">
          <cell r="A1189">
            <v>1000001180</v>
          </cell>
          <cell r="B1189" t="str">
            <v>2-0906</v>
          </cell>
        </row>
        <row r="1190">
          <cell r="A1190">
            <v>1000001181</v>
          </cell>
          <cell r="B1190" t="str">
            <v>2-0907</v>
          </cell>
        </row>
        <row r="1191">
          <cell r="A1191">
            <v>1000001182</v>
          </cell>
          <cell r="B1191" t="str">
            <v>2-0908</v>
          </cell>
        </row>
        <row r="1192">
          <cell r="A1192">
            <v>1000001183</v>
          </cell>
          <cell r="B1192" t="str">
            <v>2-0909</v>
          </cell>
        </row>
        <row r="1193">
          <cell r="A1193">
            <v>1000001184</v>
          </cell>
          <cell r="B1193" t="str">
            <v>2-0910</v>
          </cell>
        </row>
        <row r="1194">
          <cell r="A1194">
            <v>1000001185</v>
          </cell>
          <cell r="B1194" t="str">
            <v>2-0911-01</v>
          </cell>
        </row>
        <row r="1195">
          <cell r="A1195">
            <v>1000001186</v>
          </cell>
          <cell r="B1195" t="str">
            <v>2-0911-02</v>
          </cell>
        </row>
        <row r="1196">
          <cell r="A1196">
            <v>1000001187</v>
          </cell>
          <cell r="B1196" t="str">
            <v>2-0912</v>
          </cell>
        </row>
        <row r="1197">
          <cell r="A1197">
            <v>1000001188</v>
          </cell>
          <cell r="B1197" t="str">
            <v>2-0913-01-1</v>
          </cell>
        </row>
        <row r="1198">
          <cell r="A1198">
            <v>1000001189</v>
          </cell>
          <cell r="B1198" t="str">
            <v>2-0913-01-2</v>
          </cell>
        </row>
        <row r="1199">
          <cell r="A1199">
            <v>1000001190</v>
          </cell>
          <cell r="B1199" t="str">
            <v>2-0913-01-3</v>
          </cell>
        </row>
        <row r="1200">
          <cell r="A1200">
            <v>1000001191</v>
          </cell>
          <cell r="B1200" t="str">
            <v>2-0913-02</v>
          </cell>
        </row>
        <row r="1201">
          <cell r="A1201">
            <v>1000001192</v>
          </cell>
          <cell r="B1201" t="str">
            <v>2-0913-03</v>
          </cell>
        </row>
        <row r="1202">
          <cell r="A1202">
            <v>1000001193</v>
          </cell>
          <cell r="B1202" t="str">
            <v>2-0913-04</v>
          </cell>
        </row>
        <row r="1203">
          <cell r="A1203">
            <v>1000001194</v>
          </cell>
          <cell r="B1203" t="str">
            <v>2-0914</v>
          </cell>
        </row>
        <row r="1204">
          <cell r="A1204">
            <v>1000001195</v>
          </cell>
          <cell r="B1204" t="str">
            <v>2-0915-01</v>
          </cell>
        </row>
        <row r="1205">
          <cell r="A1205">
            <v>1000001196</v>
          </cell>
          <cell r="B1205" t="str">
            <v>2-0915-02</v>
          </cell>
        </row>
        <row r="1206">
          <cell r="A1206">
            <v>1000001197</v>
          </cell>
          <cell r="B1206" t="str">
            <v>2-0916</v>
          </cell>
        </row>
        <row r="1207">
          <cell r="A1207">
            <v>1000001198</v>
          </cell>
          <cell r="B1207" t="str">
            <v>2-0917</v>
          </cell>
        </row>
        <row r="1208">
          <cell r="A1208">
            <v>1000001199</v>
          </cell>
          <cell r="B1208" t="str">
            <v>2-0918-01</v>
          </cell>
        </row>
        <row r="1209">
          <cell r="A1209">
            <v>1000001200</v>
          </cell>
          <cell r="B1209" t="str">
            <v>2-0918-02</v>
          </cell>
        </row>
        <row r="1210">
          <cell r="A1210">
            <v>1000001201</v>
          </cell>
          <cell r="B1210" t="str">
            <v>2-0919</v>
          </cell>
        </row>
        <row r="1211">
          <cell r="A1211">
            <v>1000001202</v>
          </cell>
          <cell r="B1211" t="str">
            <v>2-0920-01-1</v>
          </cell>
        </row>
        <row r="1212">
          <cell r="A1212">
            <v>1000001203</v>
          </cell>
          <cell r="B1212" t="str">
            <v>2-0920-01-2</v>
          </cell>
        </row>
        <row r="1213">
          <cell r="A1213">
            <v>1000001204</v>
          </cell>
          <cell r="B1213" t="str">
            <v>2-0920-01-3</v>
          </cell>
        </row>
        <row r="1214">
          <cell r="A1214">
            <v>1000001205</v>
          </cell>
          <cell r="B1214" t="str">
            <v>2-0920-02-1</v>
          </cell>
        </row>
        <row r="1215">
          <cell r="A1215">
            <v>1000001206</v>
          </cell>
          <cell r="B1215" t="str">
            <v>2-0920-02-2</v>
          </cell>
        </row>
        <row r="1216">
          <cell r="A1216">
            <v>1000001207</v>
          </cell>
          <cell r="B1216" t="str">
            <v>2-0920-03-1</v>
          </cell>
        </row>
        <row r="1217">
          <cell r="A1217">
            <v>1000001208</v>
          </cell>
          <cell r="B1217" t="str">
            <v>2-0920-03-2</v>
          </cell>
        </row>
        <row r="1218">
          <cell r="A1218">
            <v>1000001209</v>
          </cell>
          <cell r="B1218" t="str">
            <v>2-0920-03-3</v>
          </cell>
        </row>
        <row r="1219">
          <cell r="A1219">
            <v>1000001210</v>
          </cell>
          <cell r="B1219" t="str">
            <v>2-0921-01</v>
          </cell>
        </row>
        <row r="1220">
          <cell r="A1220">
            <v>1000001211</v>
          </cell>
          <cell r="B1220" t="str">
            <v>2-0921-02</v>
          </cell>
        </row>
        <row r="1221">
          <cell r="A1221">
            <v>1000001212</v>
          </cell>
          <cell r="B1221" t="str">
            <v>2-0921-03</v>
          </cell>
        </row>
        <row r="1222">
          <cell r="A1222">
            <v>1000001213</v>
          </cell>
          <cell r="B1222" t="str">
            <v>2-0922</v>
          </cell>
        </row>
        <row r="1223">
          <cell r="A1223">
            <v>1000001214</v>
          </cell>
          <cell r="B1223" t="str">
            <v>2-0923</v>
          </cell>
        </row>
        <row r="1224">
          <cell r="A1224">
            <v>1000001215</v>
          </cell>
          <cell r="B1224" t="str">
            <v>2-0924-01</v>
          </cell>
        </row>
        <row r="1225">
          <cell r="A1225">
            <v>1000001216</v>
          </cell>
          <cell r="B1225" t="str">
            <v>2-0924-02</v>
          </cell>
        </row>
        <row r="1226">
          <cell r="A1226">
            <v>1000001217</v>
          </cell>
          <cell r="B1226" t="str">
            <v>2-0925</v>
          </cell>
        </row>
        <row r="1227">
          <cell r="A1227">
            <v>1000001218</v>
          </cell>
          <cell r="B1227" t="str">
            <v>2-0926-01</v>
          </cell>
        </row>
        <row r="1228">
          <cell r="A1228">
            <v>1000001219</v>
          </cell>
          <cell r="B1228" t="str">
            <v>2-0926-02</v>
          </cell>
        </row>
        <row r="1229">
          <cell r="A1229">
            <v>1000001220</v>
          </cell>
          <cell r="B1229" t="str">
            <v>2-0926-03</v>
          </cell>
        </row>
        <row r="1230">
          <cell r="A1230">
            <v>1000001221</v>
          </cell>
          <cell r="B1230" t="str">
            <v>2-0926-04</v>
          </cell>
        </row>
        <row r="1231">
          <cell r="A1231">
            <v>1000001222</v>
          </cell>
          <cell r="B1231" t="str">
            <v>2-0927-01</v>
          </cell>
        </row>
        <row r="1232">
          <cell r="A1232">
            <v>1000001223</v>
          </cell>
          <cell r="B1232" t="str">
            <v>2-0927-02</v>
          </cell>
        </row>
        <row r="1233">
          <cell r="A1233">
            <v>1000001224</v>
          </cell>
          <cell r="B1233" t="str">
            <v>2-0927-03</v>
          </cell>
        </row>
        <row r="1234">
          <cell r="A1234">
            <v>1000001225</v>
          </cell>
          <cell r="B1234" t="str">
            <v>2-0928</v>
          </cell>
        </row>
        <row r="1235">
          <cell r="A1235">
            <v>1000001226</v>
          </cell>
          <cell r="B1235" t="str">
            <v>2-0929</v>
          </cell>
        </row>
        <row r="1236">
          <cell r="A1236">
            <v>1000001227</v>
          </cell>
          <cell r="B1236" t="str">
            <v>2-0930</v>
          </cell>
        </row>
        <row r="1237">
          <cell r="A1237">
            <v>1000001228</v>
          </cell>
          <cell r="B1237" t="str">
            <v>2-0931-01-1</v>
          </cell>
        </row>
        <row r="1238">
          <cell r="A1238">
            <v>1000001229</v>
          </cell>
          <cell r="B1238" t="str">
            <v>2-0931-01-2</v>
          </cell>
        </row>
        <row r="1239">
          <cell r="A1239">
            <v>1000001230</v>
          </cell>
          <cell r="B1239" t="str">
            <v>2-0931-01-3</v>
          </cell>
        </row>
        <row r="1240">
          <cell r="A1240">
            <v>1000001231</v>
          </cell>
          <cell r="B1240" t="str">
            <v>2-0931-01-4</v>
          </cell>
        </row>
        <row r="1241">
          <cell r="A1241">
            <v>1000001232</v>
          </cell>
          <cell r="B1241" t="str">
            <v>2-0931-01-5</v>
          </cell>
        </row>
        <row r="1242">
          <cell r="A1242">
            <v>1000001233</v>
          </cell>
          <cell r="B1242" t="str">
            <v>2-0931-01-6</v>
          </cell>
        </row>
        <row r="1243">
          <cell r="A1243">
            <v>1000001234</v>
          </cell>
          <cell r="B1243" t="str">
            <v>2-0931-02</v>
          </cell>
        </row>
        <row r="1244">
          <cell r="A1244">
            <v>1000001235</v>
          </cell>
          <cell r="B1244" t="str">
            <v>2-0932-01</v>
          </cell>
        </row>
        <row r="1245">
          <cell r="A1245">
            <v>1000001236</v>
          </cell>
          <cell r="B1245" t="str">
            <v>2-0932-02</v>
          </cell>
        </row>
        <row r="1246">
          <cell r="A1246">
            <v>1000001237</v>
          </cell>
          <cell r="B1246" t="str">
            <v>2-0933</v>
          </cell>
        </row>
        <row r="1247">
          <cell r="A1247">
            <v>1000001238</v>
          </cell>
          <cell r="B1247" t="str">
            <v>2-0934</v>
          </cell>
        </row>
        <row r="1248">
          <cell r="A1248">
            <v>1000001239</v>
          </cell>
          <cell r="B1248" t="str">
            <v>2-0935</v>
          </cell>
        </row>
        <row r="1249">
          <cell r="A1249">
            <v>1000001240</v>
          </cell>
          <cell r="B1249" t="str">
            <v>2-0936</v>
          </cell>
        </row>
        <row r="1250">
          <cell r="A1250">
            <v>1000001241</v>
          </cell>
          <cell r="B1250" t="str">
            <v>2-0937</v>
          </cell>
        </row>
        <row r="1251">
          <cell r="A1251">
            <v>1000001242</v>
          </cell>
          <cell r="B1251" t="str">
            <v>2-0938</v>
          </cell>
        </row>
        <row r="1252">
          <cell r="A1252">
            <v>1000001243</v>
          </cell>
          <cell r="B1252" t="str">
            <v>2-0940</v>
          </cell>
        </row>
        <row r="1253">
          <cell r="A1253">
            <v>1000001244</v>
          </cell>
          <cell r="B1253" t="str">
            <v>2-0941</v>
          </cell>
        </row>
        <row r="1254">
          <cell r="A1254">
            <v>1000001245</v>
          </cell>
          <cell r="B1254" t="str">
            <v>2-0942</v>
          </cell>
        </row>
        <row r="1255">
          <cell r="A1255">
            <v>1000001246</v>
          </cell>
          <cell r="B1255" t="str">
            <v>2-0943</v>
          </cell>
        </row>
        <row r="1256">
          <cell r="A1256">
            <v>1000001247</v>
          </cell>
          <cell r="B1256" t="str">
            <v>2-0944</v>
          </cell>
        </row>
        <row r="1257">
          <cell r="A1257">
            <v>1000001248</v>
          </cell>
          <cell r="B1257" t="str">
            <v>2-0945</v>
          </cell>
        </row>
        <row r="1258">
          <cell r="A1258">
            <v>1000001249</v>
          </cell>
          <cell r="B1258" t="str">
            <v>2-0946</v>
          </cell>
        </row>
        <row r="1259">
          <cell r="A1259">
            <v>1000001250</v>
          </cell>
          <cell r="B1259" t="str">
            <v>2-0947</v>
          </cell>
        </row>
        <row r="1260">
          <cell r="A1260">
            <v>1000001251</v>
          </cell>
          <cell r="B1260" t="str">
            <v>2-0948</v>
          </cell>
        </row>
        <row r="1261">
          <cell r="A1261">
            <v>1000001252</v>
          </cell>
          <cell r="B1261" t="str">
            <v>2-0949</v>
          </cell>
        </row>
        <row r="1262">
          <cell r="A1262">
            <v>1000001253</v>
          </cell>
          <cell r="B1262" t="str">
            <v>2-0950</v>
          </cell>
        </row>
        <row r="1263">
          <cell r="A1263">
            <v>1000001254</v>
          </cell>
          <cell r="B1263" t="str">
            <v>2-0951</v>
          </cell>
        </row>
        <row r="1264">
          <cell r="A1264">
            <v>1000001255</v>
          </cell>
          <cell r="B1264" t="str">
            <v>2-0952</v>
          </cell>
        </row>
        <row r="1265">
          <cell r="A1265">
            <v>1000001256</v>
          </cell>
          <cell r="B1265" t="str">
            <v>2-0953</v>
          </cell>
        </row>
        <row r="1266">
          <cell r="A1266">
            <v>1000001257</v>
          </cell>
          <cell r="B1266" t="str">
            <v>2-0954</v>
          </cell>
        </row>
        <row r="1267">
          <cell r="A1267">
            <v>1000001258</v>
          </cell>
          <cell r="B1267" t="str">
            <v>2-0955</v>
          </cell>
        </row>
        <row r="1268">
          <cell r="A1268">
            <v>1000001259</v>
          </cell>
          <cell r="B1268" t="str">
            <v>2-0956</v>
          </cell>
        </row>
        <row r="1269">
          <cell r="A1269">
            <v>1000001260</v>
          </cell>
          <cell r="B1269" t="str">
            <v>2-0957</v>
          </cell>
        </row>
        <row r="1270">
          <cell r="A1270">
            <v>1000001261</v>
          </cell>
          <cell r="B1270" t="str">
            <v>2-0958</v>
          </cell>
        </row>
        <row r="1271">
          <cell r="A1271">
            <v>1000001262</v>
          </cell>
          <cell r="B1271" t="str">
            <v>2-0959</v>
          </cell>
        </row>
        <row r="1272">
          <cell r="A1272">
            <v>1000001263</v>
          </cell>
          <cell r="B1272" t="str">
            <v>2-0960-01-1</v>
          </cell>
        </row>
        <row r="1273">
          <cell r="A1273">
            <v>1000001264</v>
          </cell>
          <cell r="B1273" t="str">
            <v>2-0960-01-2</v>
          </cell>
        </row>
        <row r="1274">
          <cell r="A1274">
            <v>1000001265</v>
          </cell>
          <cell r="B1274" t="str">
            <v>2-0960-02-1</v>
          </cell>
        </row>
        <row r="1275">
          <cell r="A1275">
            <v>1000001266</v>
          </cell>
          <cell r="B1275" t="str">
            <v>2-0960-02-2</v>
          </cell>
        </row>
        <row r="1276">
          <cell r="A1276">
            <v>1000001267</v>
          </cell>
          <cell r="B1276" t="str">
            <v>2-0961</v>
          </cell>
        </row>
        <row r="1277">
          <cell r="A1277">
            <v>1000001268</v>
          </cell>
          <cell r="B1277" t="str">
            <v>2-0962</v>
          </cell>
        </row>
        <row r="1278">
          <cell r="A1278">
            <v>1000001269</v>
          </cell>
          <cell r="B1278" t="str">
            <v>2-0963</v>
          </cell>
        </row>
        <row r="1279">
          <cell r="A1279">
            <v>1000001270</v>
          </cell>
          <cell r="B1279" t="str">
            <v>2-0964</v>
          </cell>
        </row>
        <row r="1280">
          <cell r="A1280">
            <v>1000001271</v>
          </cell>
          <cell r="B1280" t="str">
            <v>2-0965</v>
          </cell>
        </row>
        <row r="1281">
          <cell r="A1281">
            <v>1000001272</v>
          </cell>
          <cell r="B1281" t="str">
            <v>2-0966</v>
          </cell>
        </row>
        <row r="1282">
          <cell r="A1282">
            <v>1000001273</v>
          </cell>
          <cell r="B1282" t="str">
            <v>2-0967</v>
          </cell>
        </row>
        <row r="1283">
          <cell r="A1283">
            <v>1000001274</v>
          </cell>
          <cell r="B1283" t="str">
            <v>2-0968</v>
          </cell>
        </row>
        <row r="1284">
          <cell r="A1284">
            <v>1000001275</v>
          </cell>
          <cell r="B1284" t="str">
            <v>2-0969</v>
          </cell>
        </row>
        <row r="1285">
          <cell r="A1285">
            <v>1000001276</v>
          </cell>
          <cell r="B1285" t="str">
            <v>2-0970-01</v>
          </cell>
        </row>
        <row r="1286">
          <cell r="A1286">
            <v>1000001277</v>
          </cell>
          <cell r="B1286" t="str">
            <v>2-0970-02</v>
          </cell>
        </row>
        <row r="1287">
          <cell r="A1287">
            <v>1000001278</v>
          </cell>
          <cell r="B1287" t="str">
            <v>2-0970-03</v>
          </cell>
        </row>
        <row r="1288">
          <cell r="A1288">
            <v>1000001279</v>
          </cell>
          <cell r="B1288" t="str">
            <v>2-0971</v>
          </cell>
        </row>
        <row r="1289">
          <cell r="A1289">
            <v>1000001280</v>
          </cell>
          <cell r="B1289" t="str">
            <v>2-0972-01</v>
          </cell>
        </row>
        <row r="1290">
          <cell r="A1290">
            <v>1000001281</v>
          </cell>
          <cell r="B1290" t="str">
            <v>2-0972-02</v>
          </cell>
        </row>
        <row r="1291">
          <cell r="A1291">
            <v>1000001282</v>
          </cell>
          <cell r="B1291" t="str">
            <v>2-0972-03</v>
          </cell>
        </row>
        <row r="1292">
          <cell r="A1292">
            <v>1000001283</v>
          </cell>
          <cell r="B1292" t="str">
            <v>2-0973</v>
          </cell>
        </row>
        <row r="1293">
          <cell r="A1293">
            <v>1000001284</v>
          </cell>
          <cell r="B1293" t="str">
            <v>2-0974</v>
          </cell>
        </row>
        <row r="1294">
          <cell r="A1294">
            <v>1000001285</v>
          </cell>
          <cell r="B1294" t="str">
            <v>2-0975-01</v>
          </cell>
        </row>
        <row r="1295">
          <cell r="A1295">
            <v>1000001286</v>
          </cell>
          <cell r="B1295" t="str">
            <v>2-0976</v>
          </cell>
        </row>
        <row r="1296">
          <cell r="A1296">
            <v>1000001287</v>
          </cell>
          <cell r="B1296" t="str">
            <v>2-0977</v>
          </cell>
        </row>
        <row r="1297">
          <cell r="A1297">
            <v>1000001288</v>
          </cell>
          <cell r="B1297" t="str">
            <v>2-0978</v>
          </cell>
        </row>
        <row r="1298">
          <cell r="A1298">
            <v>1000001289</v>
          </cell>
          <cell r="B1298" t="str">
            <v>2-0979</v>
          </cell>
        </row>
        <row r="1299">
          <cell r="A1299">
            <v>1000001290</v>
          </cell>
          <cell r="B1299" t="str">
            <v>2-0980</v>
          </cell>
        </row>
        <row r="1300">
          <cell r="A1300">
            <v>1000001291</v>
          </cell>
          <cell r="B1300" t="str">
            <v>2-0981-1</v>
          </cell>
        </row>
        <row r="1301">
          <cell r="A1301">
            <v>1000001292</v>
          </cell>
          <cell r="B1301" t="str">
            <v>2-0981-2</v>
          </cell>
        </row>
        <row r="1302">
          <cell r="A1302">
            <v>1000001293</v>
          </cell>
          <cell r="B1302" t="str">
            <v>2-0982</v>
          </cell>
        </row>
        <row r="1303">
          <cell r="A1303">
            <v>1000001294</v>
          </cell>
          <cell r="B1303" t="str">
            <v>2-0983-1</v>
          </cell>
        </row>
        <row r="1304">
          <cell r="A1304">
            <v>1000001295</v>
          </cell>
          <cell r="B1304" t="str">
            <v>2-0983-2</v>
          </cell>
        </row>
        <row r="1305">
          <cell r="A1305">
            <v>1000001296</v>
          </cell>
          <cell r="B1305" t="str">
            <v>2-0983-3</v>
          </cell>
        </row>
        <row r="1306">
          <cell r="A1306">
            <v>1000001297</v>
          </cell>
          <cell r="B1306" t="str">
            <v>2-0983-4</v>
          </cell>
        </row>
        <row r="1307">
          <cell r="A1307">
            <v>1000001298</v>
          </cell>
          <cell r="B1307" t="str">
            <v>2-0984-1</v>
          </cell>
        </row>
        <row r="1308">
          <cell r="A1308">
            <v>1000001299</v>
          </cell>
          <cell r="B1308" t="str">
            <v>2-0984-2</v>
          </cell>
        </row>
        <row r="1309">
          <cell r="A1309">
            <v>1000001300</v>
          </cell>
          <cell r="B1309" t="str">
            <v>2-0984-3</v>
          </cell>
        </row>
        <row r="1310">
          <cell r="A1310">
            <v>1000001301</v>
          </cell>
          <cell r="B1310" t="str">
            <v>2-0985</v>
          </cell>
        </row>
        <row r="1311">
          <cell r="A1311">
            <v>1000001302</v>
          </cell>
          <cell r="B1311" t="str">
            <v>2-0986</v>
          </cell>
        </row>
        <row r="1312">
          <cell r="A1312">
            <v>1000001303</v>
          </cell>
          <cell r="B1312" t="str">
            <v>2-0987-1</v>
          </cell>
        </row>
        <row r="1313">
          <cell r="A1313">
            <v>1000001304</v>
          </cell>
          <cell r="B1313" t="str">
            <v>2-0987-2</v>
          </cell>
        </row>
        <row r="1314">
          <cell r="A1314">
            <v>1000001305</v>
          </cell>
          <cell r="B1314" t="str">
            <v>2-0988-1</v>
          </cell>
        </row>
        <row r="1315">
          <cell r="A1315">
            <v>1000001306</v>
          </cell>
          <cell r="B1315" t="str">
            <v>2-0988-2</v>
          </cell>
        </row>
        <row r="1316">
          <cell r="A1316">
            <v>1000001307</v>
          </cell>
          <cell r="B1316" t="str">
            <v>2-0989</v>
          </cell>
        </row>
        <row r="1317">
          <cell r="A1317">
            <v>1000001308</v>
          </cell>
          <cell r="B1317" t="str">
            <v>2-0990</v>
          </cell>
        </row>
        <row r="1318">
          <cell r="A1318">
            <v>1000001309</v>
          </cell>
          <cell r="B1318" t="str">
            <v>2-0991</v>
          </cell>
        </row>
        <row r="1319">
          <cell r="A1319">
            <v>1000001310</v>
          </cell>
          <cell r="B1319" t="str">
            <v>2-0992</v>
          </cell>
        </row>
        <row r="1320">
          <cell r="A1320">
            <v>1000001311</v>
          </cell>
          <cell r="B1320" t="str">
            <v>2-0993</v>
          </cell>
        </row>
        <row r="1321">
          <cell r="A1321">
            <v>1000001312</v>
          </cell>
          <cell r="B1321" t="str">
            <v>2-0994</v>
          </cell>
        </row>
        <row r="1322">
          <cell r="A1322">
            <v>1000001313</v>
          </cell>
          <cell r="B1322" t="str">
            <v>2-0995</v>
          </cell>
        </row>
        <row r="1323">
          <cell r="A1323">
            <v>1000001314</v>
          </cell>
          <cell r="B1323" t="str">
            <v>2-0996</v>
          </cell>
        </row>
        <row r="1324">
          <cell r="A1324">
            <v>1000001315</v>
          </cell>
          <cell r="B1324" t="str">
            <v>2-0997</v>
          </cell>
        </row>
        <row r="1325">
          <cell r="A1325">
            <v>1000001316</v>
          </cell>
          <cell r="B1325" t="str">
            <v>2-0998</v>
          </cell>
        </row>
        <row r="1326">
          <cell r="A1326">
            <v>1000001317</v>
          </cell>
          <cell r="B1326" t="str">
            <v>2-0999</v>
          </cell>
        </row>
        <row r="1327">
          <cell r="A1327">
            <v>1000001318</v>
          </cell>
          <cell r="B1327" t="str">
            <v>2-1000</v>
          </cell>
        </row>
        <row r="1328">
          <cell r="A1328">
            <v>1000001319</v>
          </cell>
          <cell r="B1328" t="str">
            <v>2-1001</v>
          </cell>
        </row>
        <row r="1329">
          <cell r="A1329">
            <v>1000001320</v>
          </cell>
          <cell r="B1329" t="str">
            <v>2-1002</v>
          </cell>
        </row>
        <row r="1330">
          <cell r="A1330">
            <v>1000001321</v>
          </cell>
          <cell r="B1330" t="str">
            <v>2-1003</v>
          </cell>
        </row>
        <row r="1331">
          <cell r="A1331">
            <v>1000001322</v>
          </cell>
          <cell r="B1331" t="str">
            <v>2-1004</v>
          </cell>
        </row>
        <row r="1332">
          <cell r="A1332">
            <v>1000001323</v>
          </cell>
          <cell r="B1332" t="str">
            <v>2-1005</v>
          </cell>
        </row>
        <row r="1333">
          <cell r="A1333">
            <v>1000001324</v>
          </cell>
          <cell r="B1333" t="str">
            <v>2-1006</v>
          </cell>
        </row>
        <row r="1334">
          <cell r="A1334">
            <v>1000001325</v>
          </cell>
          <cell r="B1334" t="str">
            <v>2-1007</v>
          </cell>
        </row>
        <row r="1335">
          <cell r="A1335">
            <v>1000001326</v>
          </cell>
          <cell r="B1335" t="str">
            <v>2-1008</v>
          </cell>
        </row>
        <row r="1336">
          <cell r="A1336">
            <v>1000001327</v>
          </cell>
          <cell r="B1336" t="str">
            <v>2-1009</v>
          </cell>
        </row>
        <row r="1337">
          <cell r="A1337">
            <v>1000001328</v>
          </cell>
          <cell r="B1337" t="str">
            <v>2-1010</v>
          </cell>
        </row>
        <row r="1338">
          <cell r="A1338">
            <v>1000001329</v>
          </cell>
          <cell r="B1338" t="str">
            <v>2-1011</v>
          </cell>
        </row>
        <row r="1339">
          <cell r="A1339">
            <v>1000001330</v>
          </cell>
          <cell r="B1339" t="str">
            <v>2-1012</v>
          </cell>
        </row>
        <row r="1340">
          <cell r="A1340">
            <v>1000001331</v>
          </cell>
          <cell r="B1340" t="str">
            <v>2-1013</v>
          </cell>
        </row>
        <row r="1341">
          <cell r="A1341">
            <v>1000001332</v>
          </cell>
          <cell r="B1341" t="str">
            <v>2-1014</v>
          </cell>
        </row>
        <row r="1342">
          <cell r="A1342">
            <v>1000001333</v>
          </cell>
          <cell r="B1342" t="str">
            <v>2-1016</v>
          </cell>
        </row>
        <row r="1343">
          <cell r="A1343">
            <v>1000001334</v>
          </cell>
          <cell r="B1343" t="str">
            <v>2-1017</v>
          </cell>
        </row>
        <row r="1344">
          <cell r="A1344">
            <v>1000001335</v>
          </cell>
          <cell r="B1344" t="str">
            <v>2-1018</v>
          </cell>
        </row>
        <row r="1345">
          <cell r="A1345">
            <v>1000001336</v>
          </cell>
          <cell r="B1345" t="str">
            <v>2-1019</v>
          </cell>
        </row>
        <row r="1346">
          <cell r="A1346">
            <v>1000001337</v>
          </cell>
          <cell r="B1346" t="str">
            <v>2-1020</v>
          </cell>
        </row>
        <row r="1347">
          <cell r="A1347">
            <v>1000001338</v>
          </cell>
          <cell r="B1347" t="str">
            <v>2-1021</v>
          </cell>
        </row>
        <row r="1348">
          <cell r="A1348">
            <v>1000001339</v>
          </cell>
          <cell r="B1348" t="str">
            <v>2-1022</v>
          </cell>
        </row>
        <row r="1349">
          <cell r="A1349">
            <v>1000001340</v>
          </cell>
          <cell r="B1349" t="str">
            <v>2-1023</v>
          </cell>
        </row>
        <row r="1350">
          <cell r="A1350">
            <v>1000001341</v>
          </cell>
          <cell r="B1350" t="str">
            <v>2-1024</v>
          </cell>
        </row>
        <row r="1351">
          <cell r="A1351">
            <v>1000001342</v>
          </cell>
          <cell r="B1351" t="str">
            <v>2-1025-1</v>
          </cell>
        </row>
        <row r="1352">
          <cell r="A1352">
            <v>1000001343</v>
          </cell>
          <cell r="B1352" t="str">
            <v>2-1025-2</v>
          </cell>
        </row>
        <row r="1353">
          <cell r="A1353">
            <v>1000001344</v>
          </cell>
          <cell r="B1353" t="str">
            <v>2-1026</v>
          </cell>
        </row>
        <row r="1354">
          <cell r="A1354">
            <v>1000001345</v>
          </cell>
          <cell r="B1354" t="str">
            <v>2-1027</v>
          </cell>
        </row>
        <row r="1355">
          <cell r="A1355">
            <v>1000001346</v>
          </cell>
          <cell r="B1355" t="str">
            <v>2-1028</v>
          </cell>
        </row>
        <row r="1356">
          <cell r="A1356">
            <v>1000001347</v>
          </cell>
          <cell r="B1356" t="str">
            <v>2-1029</v>
          </cell>
        </row>
        <row r="1357">
          <cell r="A1357">
            <v>1000001348</v>
          </cell>
          <cell r="B1357" t="str">
            <v>2-1030</v>
          </cell>
        </row>
        <row r="1358">
          <cell r="A1358">
            <v>1000001349</v>
          </cell>
          <cell r="B1358" t="str">
            <v>2-1031</v>
          </cell>
        </row>
        <row r="1359">
          <cell r="A1359">
            <v>1000001350</v>
          </cell>
          <cell r="B1359" t="str">
            <v>2-1032</v>
          </cell>
        </row>
        <row r="1360">
          <cell r="A1360">
            <v>1000001351</v>
          </cell>
          <cell r="B1360" t="str">
            <v>2-1033</v>
          </cell>
        </row>
        <row r="1361">
          <cell r="A1361">
            <v>1000001352</v>
          </cell>
          <cell r="B1361" t="str">
            <v>2-1034</v>
          </cell>
        </row>
        <row r="1362">
          <cell r="A1362">
            <v>1000001353</v>
          </cell>
          <cell r="B1362" t="str">
            <v>2-1035</v>
          </cell>
        </row>
        <row r="1363">
          <cell r="A1363">
            <v>1000001354</v>
          </cell>
          <cell r="B1363" t="str">
            <v>2-1036</v>
          </cell>
        </row>
        <row r="1364">
          <cell r="A1364">
            <v>1000001355</v>
          </cell>
          <cell r="B1364" t="str">
            <v>2-1037-1</v>
          </cell>
        </row>
        <row r="1365">
          <cell r="A1365">
            <v>1000001356</v>
          </cell>
          <cell r="B1365" t="str">
            <v>2-1037-2</v>
          </cell>
        </row>
        <row r="1366">
          <cell r="A1366">
            <v>1000001357</v>
          </cell>
          <cell r="B1366" t="str">
            <v>2-1038-1</v>
          </cell>
        </row>
        <row r="1367">
          <cell r="A1367">
            <v>1000001358</v>
          </cell>
          <cell r="B1367" t="str">
            <v>2-1038-2</v>
          </cell>
        </row>
        <row r="1368">
          <cell r="A1368">
            <v>1000001359</v>
          </cell>
          <cell r="B1368" t="str">
            <v>2-1039-1</v>
          </cell>
        </row>
        <row r="1369">
          <cell r="A1369">
            <v>1000001360</v>
          </cell>
          <cell r="B1369" t="str">
            <v>2-1039-2</v>
          </cell>
        </row>
        <row r="1370">
          <cell r="A1370">
            <v>1000001361</v>
          </cell>
          <cell r="B1370" t="str">
            <v>2-1040-1</v>
          </cell>
        </row>
        <row r="1371">
          <cell r="A1371">
            <v>1000001362</v>
          </cell>
          <cell r="B1371" t="str">
            <v>2-1040-2</v>
          </cell>
        </row>
        <row r="1372">
          <cell r="A1372">
            <v>1000001363</v>
          </cell>
          <cell r="B1372" t="str">
            <v>2-1041</v>
          </cell>
        </row>
        <row r="1373">
          <cell r="A1373">
            <v>1000001364</v>
          </cell>
          <cell r="B1373" t="str">
            <v>2-1042</v>
          </cell>
        </row>
        <row r="1374">
          <cell r="A1374">
            <v>1000001365</v>
          </cell>
          <cell r="B1374" t="str">
            <v>2-1043</v>
          </cell>
        </row>
        <row r="1375">
          <cell r="A1375">
            <v>1000001366</v>
          </cell>
          <cell r="B1375" t="str">
            <v>2-1044</v>
          </cell>
        </row>
        <row r="1376">
          <cell r="A1376">
            <v>1000001367</v>
          </cell>
          <cell r="B1376" t="str">
            <v>2-1045</v>
          </cell>
        </row>
        <row r="1377">
          <cell r="A1377">
            <v>1000001368</v>
          </cell>
          <cell r="B1377" t="str">
            <v>2-1046</v>
          </cell>
        </row>
        <row r="1378">
          <cell r="A1378">
            <v>1000001369</v>
          </cell>
          <cell r="B1378" t="str">
            <v>2-1047</v>
          </cell>
        </row>
        <row r="1379">
          <cell r="A1379">
            <v>1000001370</v>
          </cell>
          <cell r="B1379" t="str">
            <v>2-1048</v>
          </cell>
        </row>
        <row r="1380">
          <cell r="A1380">
            <v>1000001371</v>
          </cell>
          <cell r="B1380" t="str">
            <v>2-1049</v>
          </cell>
        </row>
        <row r="1381">
          <cell r="A1381">
            <v>1000001372</v>
          </cell>
          <cell r="B1381" t="str">
            <v>2-1051</v>
          </cell>
        </row>
        <row r="1382">
          <cell r="A1382">
            <v>1000001373</v>
          </cell>
          <cell r="B1382" t="str">
            <v>2-1052</v>
          </cell>
        </row>
        <row r="1383">
          <cell r="A1383">
            <v>1000001374</v>
          </cell>
          <cell r="B1383" t="str">
            <v>2-1053</v>
          </cell>
        </row>
        <row r="1384">
          <cell r="A1384">
            <v>1000001375</v>
          </cell>
          <cell r="B1384" t="str">
            <v>2-1054</v>
          </cell>
        </row>
        <row r="1385">
          <cell r="A1385">
            <v>1000001376</v>
          </cell>
          <cell r="B1385" t="str">
            <v>2-1055-1</v>
          </cell>
        </row>
        <row r="1386">
          <cell r="A1386">
            <v>1000001377</v>
          </cell>
          <cell r="B1386" t="str">
            <v>2-1055-2</v>
          </cell>
        </row>
        <row r="1387">
          <cell r="A1387">
            <v>1000001378</v>
          </cell>
          <cell r="B1387" t="str">
            <v>2-1055-3</v>
          </cell>
        </row>
        <row r="1388">
          <cell r="A1388">
            <v>1000001379</v>
          </cell>
          <cell r="B1388" t="str">
            <v>2-1056</v>
          </cell>
        </row>
        <row r="1389">
          <cell r="A1389">
            <v>1000001380</v>
          </cell>
          <cell r="B1389" t="str">
            <v>2-1057</v>
          </cell>
        </row>
        <row r="1390">
          <cell r="A1390">
            <v>1000001381</v>
          </cell>
          <cell r="B1390" t="str">
            <v>2-1058</v>
          </cell>
        </row>
        <row r="1391">
          <cell r="A1391">
            <v>1000001382</v>
          </cell>
          <cell r="B1391" t="str">
            <v>2-1059</v>
          </cell>
        </row>
        <row r="1392">
          <cell r="A1392">
            <v>1000001383</v>
          </cell>
          <cell r="B1392" t="str">
            <v>2-1060</v>
          </cell>
        </row>
        <row r="1393">
          <cell r="A1393">
            <v>1000001384</v>
          </cell>
          <cell r="B1393" t="str">
            <v>2-1061</v>
          </cell>
        </row>
        <row r="1394">
          <cell r="A1394">
            <v>1000001385</v>
          </cell>
          <cell r="B1394" t="str">
            <v>2-1062</v>
          </cell>
        </row>
        <row r="1395">
          <cell r="A1395">
            <v>1000001386</v>
          </cell>
          <cell r="B1395" t="str">
            <v>2-1063</v>
          </cell>
        </row>
        <row r="1396">
          <cell r="A1396">
            <v>1000001387</v>
          </cell>
          <cell r="B1396" t="str">
            <v>2-1064</v>
          </cell>
        </row>
        <row r="1397">
          <cell r="A1397">
            <v>1000001388</v>
          </cell>
          <cell r="B1397" t="str">
            <v>2-1065</v>
          </cell>
        </row>
        <row r="1398">
          <cell r="A1398">
            <v>1000001389</v>
          </cell>
          <cell r="B1398" t="str">
            <v>2-1066</v>
          </cell>
        </row>
        <row r="1399">
          <cell r="A1399">
            <v>1000001390</v>
          </cell>
          <cell r="B1399" t="str">
            <v>2-1067</v>
          </cell>
        </row>
        <row r="1400">
          <cell r="A1400">
            <v>1000001391</v>
          </cell>
          <cell r="B1400" t="str">
            <v>2-1068</v>
          </cell>
        </row>
        <row r="1401">
          <cell r="A1401">
            <v>1000001392</v>
          </cell>
          <cell r="B1401" t="str">
            <v>2-1069</v>
          </cell>
        </row>
        <row r="1402">
          <cell r="A1402">
            <v>1000001393</v>
          </cell>
          <cell r="B1402" t="str">
            <v>2-1070</v>
          </cell>
        </row>
        <row r="1403">
          <cell r="A1403">
            <v>1000001394</v>
          </cell>
          <cell r="B1403" t="str">
            <v>2-1071</v>
          </cell>
        </row>
        <row r="1404">
          <cell r="A1404">
            <v>1000001395</v>
          </cell>
          <cell r="B1404" t="str">
            <v>2-1072</v>
          </cell>
        </row>
        <row r="1405">
          <cell r="A1405">
            <v>1000001396</v>
          </cell>
          <cell r="B1405" t="str">
            <v>2-1073</v>
          </cell>
        </row>
        <row r="1406">
          <cell r="A1406">
            <v>1000001397</v>
          </cell>
          <cell r="B1406" t="str">
            <v>2-1074</v>
          </cell>
        </row>
        <row r="1407">
          <cell r="A1407">
            <v>1000001398</v>
          </cell>
          <cell r="B1407" t="str">
            <v>2-1075</v>
          </cell>
        </row>
        <row r="1408">
          <cell r="A1408">
            <v>1000001399</v>
          </cell>
          <cell r="B1408" t="str">
            <v>2-1076-1</v>
          </cell>
        </row>
        <row r="1409">
          <cell r="A1409">
            <v>1000001400</v>
          </cell>
          <cell r="B1409" t="str">
            <v>2-1076-2</v>
          </cell>
        </row>
        <row r="1410">
          <cell r="A1410">
            <v>1000001401</v>
          </cell>
          <cell r="B1410" t="str">
            <v>2-1077</v>
          </cell>
        </row>
        <row r="1411">
          <cell r="A1411">
            <v>1000001402</v>
          </cell>
          <cell r="B1411" t="str">
            <v>2-1078</v>
          </cell>
        </row>
        <row r="1412">
          <cell r="A1412">
            <v>1000001403</v>
          </cell>
          <cell r="B1412" t="str">
            <v>2-1079</v>
          </cell>
        </row>
        <row r="1413">
          <cell r="A1413">
            <v>1000001404</v>
          </cell>
          <cell r="B1413" t="str">
            <v>2-1080-01</v>
          </cell>
        </row>
        <row r="1414">
          <cell r="A1414">
            <v>1000001405</v>
          </cell>
          <cell r="B1414" t="str">
            <v>2-1080-02</v>
          </cell>
        </row>
        <row r="1415">
          <cell r="A1415">
            <v>1000001406</v>
          </cell>
          <cell r="B1415" t="str">
            <v>2-1080-03</v>
          </cell>
        </row>
        <row r="1416">
          <cell r="A1416">
            <v>1000001407</v>
          </cell>
          <cell r="B1416" t="str">
            <v>2-1080-04</v>
          </cell>
        </row>
        <row r="1417">
          <cell r="A1417">
            <v>1000001408</v>
          </cell>
          <cell r="B1417" t="str">
            <v>2-1080-05</v>
          </cell>
        </row>
        <row r="1418">
          <cell r="A1418">
            <v>1000001409</v>
          </cell>
          <cell r="B1418" t="str">
            <v>2-1080-06</v>
          </cell>
        </row>
        <row r="1419">
          <cell r="A1419">
            <v>1000001410</v>
          </cell>
          <cell r="B1419" t="str">
            <v>2-1080-07</v>
          </cell>
        </row>
        <row r="1420">
          <cell r="A1420">
            <v>1000001411</v>
          </cell>
          <cell r="B1420" t="str">
            <v>2-1080-08</v>
          </cell>
        </row>
        <row r="1421">
          <cell r="A1421">
            <v>1000001412</v>
          </cell>
          <cell r="B1421" t="str">
            <v>2-1080-09</v>
          </cell>
        </row>
        <row r="1422">
          <cell r="A1422">
            <v>1000001413</v>
          </cell>
          <cell r="B1422" t="str">
            <v>2-1080-10</v>
          </cell>
        </row>
        <row r="1423">
          <cell r="A1423">
            <v>1000001414</v>
          </cell>
          <cell r="B1423" t="str">
            <v>2-1081</v>
          </cell>
        </row>
        <row r="1424">
          <cell r="A1424">
            <v>1000001415</v>
          </cell>
          <cell r="B1424" t="str">
            <v>2-1082</v>
          </cell>
        </row>
        <row r="1425">
          <cell r="A1425">
            <v>1000001416</v>
          </cell>
          <cell r="B1425" t="str">
            <v>2-1083</v>
          </cell>
        </row>
        <row r="1426">
          <cell r="A1426">
            <v>1000001417</v>
          </cell>
          <cell r="B1426" t="str">
            <v>2-1084-1</v>
          </cell>
        </row>
        <row r="1427">
          <cell r="A1427">
            <v>1000001418</v>
          </cell>
          <cell r="B1427" t="str">
            <v>2-1084-2</v>
          </cell>
        </row>
        <row r="1428">
          <cell r="A1428">
            <v>1000001419</v>
          </cell>
          <cell r="B1428" t="str">
            <v>2-1085</v>
          </cell>
        </row>
        <row r="1429">
          <cell r="A1429">
            <v>1000001420</v>
          </cell>
          <cell r="B1429" t="str">
            <v>2-1086</v>
          </cell>
        </row>
        <row r="1430">
          <cell r="A1430">
            <v>1000001421</v>
          </cell>
          <cell r="B1430" t="str">
            <v>2-1087</v>
          </cell>
        </row>
        <row r="1431">
          <cell r="A1431">
            <v>1000001422</v>
          </cell>
          <cell r="B1431" t="str">
            <v>2-1088</v>
          </cell>
        </row>
        <row r="1432">
          <cell r="A1432">
            <v>1000001423</v>
          </cell>
          <cell r="B1432" t="str">
            <v>2-1089</v>
          </cell>
        </row>
        <row r="1433">
          <cell r="A1433">
            <v>1000001424</v>
          </cell>
          <cell r="B1433" t="str">
            <v>2-1090</v>
          </cell>
        </row>
        <row r="1434">
          <cell r="A1434">
            <v>1000001425</v>
          </cell>
          <cell r="B1434" t="str">
            <v>2-1091</v>
          </cell>
        </row>
        <row r="1435">
          <cell r="A1435">
            <v>1000001426</v>
          </cell>
          <cell r="B1435" t="str">
            <v>2-1092-1</v>
          </cell>
        </row>
        <row r="1436">
          <cell r="A1436">
            <v>1000001427</v>
          </cell>
          <cell r="B1436" t="str">
            <v>2-1092-2</v>
          </cell>
        </row>
        <row r="1437">
          <cell r="A1437">
            <v>1000001428</v>
          </cell>
          <cell r="B1437" t="str">
            <v>2-1093</v>
          </cell>
        </row>
        <row r="1438">
          <cell r="A1438">
            <v>1000001429</v>
          </cell>
          <cell r="B1438" t="str">
            <v>2-1094</v>
          </cell>
        </row>
        <row r="1439">
          <cell r="A1439">
            <v>1000001430</v>
          </cell>
          <cell r="B1439" t="str">
            <v>2-1095</v>
          </cell>
        </row>
        <row r="1440">
          <cell r="A1440">
            <v>1000001431</v>
          </cell>
          <cell r="B1440" t="str">
            <v>2-1096</v>
          </cell>
        </row>
        <row r="1441">
          <cell r="A1441">
            <v>1000001432</v>
          </cell>
          <cell r="B1441" t="str">
            <v>2-1097</v>
          </cell>
        </row>
        <row r="1442">
          <cell r="A1442">
            <v>1000001433</v>
          </cell>
          <cell r="B1442" t="str">
            <v>2-1098</v>
          </cell>
        </row>
        <row r="1443">
          <cell r="A1443">
            <v>1000001434</v>
          </cell>
          <cell r="B1443" t="str">
            <v>2-1099</v>
          </cell>
        </row>
        <row r="1444">
          <cell r="A1444">
            <v>1000001435</v>
          </cell>
          <cell r="B1444" t="str">
            <v>2-1100</v>
          </cell>
        </row>
        <row r="1445">
          <cell r="A1445">
            <v>1000001436</v>
          </cell>
          <cell r="B1445" t="str">
            <v>2-1101-1</v>
          </cell>
        </row>
        <row r="1446">
          <cell r="A1446">
            <v>1000001437</v>
          </cell>
          <cell r="B1446" t="str">
            <v>2-1101-2</v>
          </cell>
        </row>
        <row r="1447">
          <cell r="A1447">
            <v>1000001438</v>
          </cell>
          <cell r="B1447" t="str">
            <v>2-1102</v>
          </cell>
        </row>
        <row r="1448">
          <cell r="A1448">
            <v>1000001439</v>
          </cell>
          <cell r="B1448" t="str">
            <v>2-1103-1</v>
          </cell>
        </row>
        <row r="1449">
          <cell r="A1449">
            <v>1000001440</v>
          </cell>
          <cell r="B1449" t="str">
            <v>2-1103-2</v>
          </cell>
        </row>
        <row r="1450">
          <cell r="A1450">
            <v>1000001441</v>
          </cell>
          <cell r="B1450" t="str">
            <v>2-1103-3</v>
          </cell>
        </row>
        <row r="1451">
          <cell r="A1451">
            <v>1000001442</v>
          </cell>
          <cell r="B1451" t="str">
            <v>2-1104</v>
          </cell>
        </row>
        <row r="1452">
          <cell r="A1452">
            <v>1000001443</v>
          </cell>
          <cell r="B1452" t="str">
            <v>2-1105</v>
          </cell>
        </row>
        <row r="1453">
          <cell r="A1453">
            <v>1000001444</v>
          </cell>
          <cell r="B1453" t="str">
            <v>2-1106</v>
          </cell>
        </row>
        <row r="1454">
          <cell r="A1454">
            <v>1000001445</v>
          </cell>
          <cell r="B1454" t="str">
            <v>2-1107</v>
          </cell>
        </row>
        <row r="1455">
          <cell r="A1455">
            <v>1000001446</v>
          </cell>
          <cell r="B1455" t="str">
            <v>2-1108</v>
          </cell>
        </row>
        <row r="1456">
          <cell r="A1456">
            <v>1000001447</v>
          </cell>
          <cell r="B1456" t="str">
            <v>2-1109</v>
          </cell>
        </row>
        <row r="1457">
          <cell r="A1457">
            <v>1000001448</v>
          </cell>
          <cell r="B1457" t="str">
            <v>2-1110</v>
          </cell>
        </row>
        <row r="1458">
          <cell r="A1458">
            <v>1000001449</v>
          </cell>
          <cell r="B1458" t="str">
            <v>2-1111</v>
          </cell>
        </row>
        <row r="1459">
          <cell r="A1459">
            <v>1000001450</v>
          </cell>
          <cell r="B1459" t="str">
            <v>2-1112</v>
          </cell>
        </row>
        <row r="1460">
          <cell r="A1460">
            <v>1000001451</v>
          </cell>
          <cell r="B1460" t="str">
            <v>2-1113</v>
          </cell>
        </row>
        <row r="1461">
          <cell r="A1461">
            <v>1000001452</v>
          </cell>
          <cell r="B1461" t="str">
            <v>2-1114</v>
          </cell>
        </row>
        <row r="1462">
          <cell r="A1462">
            <v>1000001453</v>
          </cell>
          <cell r="B1462" t="str">
            <v>2-1115</v>
          </cell>
        </row>
        <row r="1463">
          <cell r="A1463">
            <v>1000001454</v>
          </cell>
          <cell r="B1463" t="str">
            <v>2-1116</v>
          </cell>
        </row>
        <row r="1464">
          <cell r="A1464">
            <v>1000001455</v>
          </cell>
          <cell r="B1464" t="str">
            <v>2-1117</v>
          </cell>
        </row>
        <row r="1465">
          <cell r="A1465">
            <v>1000001456</v>
          </cell>
          <cell r="B1465" t="str">
            <v>2-1118</v>
          </cell>
        </row>
        <row r="1466">
          <cell r="A1466">
            <v>1000001457</v>
          </cell>
          <cell r="B1466" t="str">
            <v>2-1119</v>
          </cell>
        </row>
        <row r="1467">
          <cell r="A1467">
            <v>1000001458</v>
          </cell>
          <cell r="B1467" t="str">
            <v>2-1120</v>
          </cell>
        </row>
        <row r="1468">
          <cell r="A1468">
            <v>1000001459</v>
          </cell>
          <cell r="B1468" t="str">
            <v>2-1121</v>
          </cell>
        </row>
        <row r="1469">
          <cell r="A1469">
            <v>1000001460</v>
          </cell>
          <cell r="B1469" t="str">
            <v>2-1122</v>
          </cell>
        </row>
        <row r="1470">
          <cell r="A1470">
            <v>1000001461</v>
          </cell>
          <cell r="B1470" t="str">
            <v>2-1123</v>
          </cell>
        </row>
        <row r="1471">
          <cell r="A1471">
            <v>1000001462</v>
          </cell>
          <cell r="B1471" t="str">
            <v>2-1124-1</v>
          </cell>
        </row>
        <row r="1472">
          <cell r="A1472">
            <v>1000001463</v>
          </cell>
          <cell r="B1472" t="str">
            <v>2-1124-2</v>
          </cell>
        </row>
        <row r="1473">
          <cell r="A1473">
            <v>1000001464</v>
          </cell>
          <cell r="B1473" t="str">
            <v>2-1125</v>
          </cell>
        </row>
        <row r="1474">
          <cell r="A1474">
            <v>1000001465</v>
          </cell>
          <cell r="B1474" t="str">
            <v>2-1126</v>
          </cell>
        </row>
        <row r="1475">
          <cell r="A1475">
            <v>1000001466</v>
          </cell>
          <cell r="B1475" t="str">
            <v>2-1127</v>
          </cell>
        </row>
        <row r="1476">
          <cell r="A1476">
            <v>1000001467</v>
          </cell>
          <cell r="B1476" t="str">
            <v>2-1128</v>
          </cell>
        </row>
        <row r="1477">
          <cell r="A1477">
            <v>1000001468</v>
          </cell>
          <cell r="B1477" t="str">
            <v>2-1129</v>
          </cell>
        </row>
        <row r="1478">
          <cell r="A1478">
            <v>1000001469</v>
          </cell>
          <cell r="B1478" t="str">
            <v>2-1130</v>
          </cell>
        </row>
        <row r="1479">
          <cell r="A1479">
            <v>1000001470</v>
          </cell>
          <cell r="B1479" t="str">
            <v>2-1131</v>
          </cell>
        </row>
        <row r="1480">
          <cell r="A1480">
            <v>1000001471</v>
          </cell>
          <cell r="B1480" t="str">
            <v>2-1132</v>
          </cell>
        </row>
        <row r="1481">
          <cell r="A1481">
            <v>1000001472</v>
          </cell>
          <cell r="B1481" t="str">
            <v>2-1133</v>
          </cell>
        </row>
        <row r="1482">
          <cell r="A1482">
            <v>1000001473</v>
          </cell>
          <cell r="B1482" t="str">
            <v>2-1134</v>
          </cell>
        </row>
        <row r="1483">
          <cell r="A1483">
            <v>1000001474</v>
          </cell>
          <cell r="B1483" t="str">
            <v>2-1135</v>
          </cell>
        </row>
        <row r="1484">
          <cell r="A1484">
            <v>1000001475</v>
          </cell>
          <cell r="B1484" t="str">
            <v>2-1136</v>
          </cell>
        </row>
        <row r="1485">
          <cell r="A1485">
            <v>1000001476</v>
          </cell>
          <cell r="B1485" t="str">
            <v>2-1137</v>
          </cell>
        </row>
        <row r="1486">
          <cell r="A1486">
            <v>1000001477</v>
          </cell>
          <cell r="B1486" t="str">
            <v>2-1138-1</v>
          </cell>
        </row>
        <row r="1487">
          <cell r="A1487">
            <v>1000001478</v>
          </cell>
          <cell r="B1487" t="str">
            <v>2-1138-2</v>
          </cell>
        </row>
        <row r="1488">
          <cell r="A1488">
            <v>1000001479</v>
          </cell>
          <cell r="B1488" t="str">
            <v>2-1138-3</v>
          </cell>
        </row>
        <row r="1489">
          <cell r="A1489">
            <v>1000001480</v>
          </cell>
          <cell r="B1489" t="str">
            <v>2-1139</v>
          </cell>
        </row>
        <row r="1490">
          <cell r="A1490">
            <v>1000001481</v>
          </cell>
          <cell r="B1490" t="str">
            <v>2-1140</v>
          </cell>
        </row>
        <row r="1491">
          <cell r="A1491">
            <v>1000001482</v>
          </cell>
          <cell r="B1491" t="str">
            <v>2-1141-1</v>
          </cell>
        </row>
        <row r="1492">
          <cell r="A1492">
            <v>1000001483</v>
          </cell>
          <cell r="B1492" t="str">
            <v>2-1141-2</v>
          </cell>
        </row>
        <row r="1493">
          <cell r="A1493">
            <v>1000001484</v>
          </cell>
          <cell r="B1493" t="str">
            <v>2-1142</v>
          </cell>
        </row>
        <row r="1494">
          <cell r="A1494">
            <v>1000001485</v>
          </cell>
          <cell r="B1494" t="str">
            <v>2-1143-1</v>
          </cell>
        </row>
        <row r="1495">
          <cell r="A1495">
            <v>1000001486</v>
          </cell>
          <cell r="B1495" t="str">
            <v>2-1143-2</v>
          </cell>
        </row>
        <row r="1496">
          <cell r="A1496">
            <v>1000001487</v>
          </cell>
          <cell r="B1496" t="str">
            <v>2-1144-1</v>
          </cell>
        </row>
        <row r="1497">
          <cell r="A1497">
            <v>1000001488</v>
          </cell>
          <cell r="B1497" t="str">
            <v>2-1144-2</v>
          </cell>
        </row>
        <row r="1498">
          <cell r="A1498">
            <v>1000001489</v>
          </cell>
          <cell r="B1498" t="str">
            <v>2-1145</v>
          </cell>
        </row>
        <row r="1499">
          <cell r="A1499">
            <v>1000001490</v>
          </cell>
          <cell r="B1499" t="str">
            <v>2-1146</v>
          </cell>
        </row>
        <row r="1500">
          <cell r="A1500">
            <v>1000001491</v>
          </cell>
          <cell r="B1500" t="str">
            <v>2-1147</v>
          </cell>
        </row>
        <row r="1501">
          <cell r="A1501">
            <v>1000001492</v>
          </cell>
          <cell r="B1501" t="str">
            <v>2-1148-1</v>
          </cell>
        </row>
        <row r="1502">
          <cell r="A1502">
            <v>1000001493</v>
          </cell>
          <cell r="B1502" t="str">
            <v>2-1148-2</v>
          </cell>
        </row>
        <row r="1503">
          <cell r="A1503">
            <v>1000001494</v>
          </cell>
          <cell r="B1503" t="str">
            <v>2-1149</v>
          </cell>
        </row>
        <row r="1504">
          <cell r="A1504">
            <v>1000001495</v>
          </cell>
          <cell r="B1504" t="str">
            <v>2-1150</v>
          </cell>
        </row>
        <row r="1505">
          <cell r="A1505">
            <v>1000001496</v>
          </cell>
          <cell r="B1505" t="str">
            <v>2-1151</v>
          </cell>
        </row>
        <row r="1506">
          <cell r="A1506">
            <v>1000001497</v>
          </cell>
          <cell r="B1506" t="str">
            <v>2-1152</v>
          </cell>
        </row>
        <row r="1507">
          <cell r="A1507">
            <v>1000001498</v>
          </cell>
          <cell r="B1507" t="str">
            <v>2-1153</v>
          </cell>
        </row>
        <row r="1508">
          <cell r="A1508">
            <v>1000001499</v>
          </cell>
          <cell r="B1508" t="str">
            <v>2-1154</v>
          </cell>
        </row>
        <row r="1509">
          <cell r="A1509">
            <v>1000001500</v>
          </cell>
          <cell r="B1509" t="str">
            <v>2-1155-1</v>
          </cell>
        </row>
        <row r="1510">
          <cell r="A1510">
            <v>1000001501</v>
          </cell>
          <cell r="B1510" t="str">
            <v>2-1155-2</v>
          </cell>
        </row>
        <row r="1511">
          <cell r="A1511">
            <v>1000001502</v>
          </cell>
          <cell r="B1511" t="str">
            <v>2-1156-1</v>
          </cell>
        </row>
        <row r="1512">
          <cell r="A1512">
            <v>1000001503</v>
          </cell>
          <cell r="B1512" t="str">
            <v>2-1156-2</v>
          </cell>
        </row>
        <row r="1513">
          <cell r="A1513">
            <v>1000001504</v>
          </cell>
          <cell r="B1513" t="str">
            <v>2-1157</v>
          </cell>
        </row>
        <row r="1514">
          <cell r="A1514">
            <v>1000001505</v>
          </cell>
          <cell r="B1514" t="str">
            <v>2-1158</v>
          </cell>
        </row>
        <row r="1515">
          <cell r="A1515">
            <v>1000001506</v>
          </cell>
          <cell r="B1515" t="str">
            <v>2-1159</v>
          </cell>
        </row>
        <row r="1516">
          <cell r="A1516">
            <v>1000001507</v>
          </cell>
          <cell r="B1516" t="str">
            <v>2-1160-1</v>
          </cell>
        </row>
        <row r="1517">
          <cell r="A1517">
            <v>1000001508</v>
          </cell>
          <cell r="B1517" t="str">
            <v>2-1160-2</v>
          </cell>
        </row>
        <row r="1518">
          <cell r="A1518">
            <v>1000001509</v>
          </cell>
          <cell r="B1518" t="str">
            <v>2-1161</v>
          </cell>
        </row>
        <row r="1519">
          <cell r="A1519">
            <v>1000001510</v>
          </cell>
          <cell r="B1519" t="str">
            <v>2-1162</v>
          </cell>
        </row>
        <row r="1520">
          <cell r="A1520">
            <v>1000001511</v>
          </cell>
          <cell r="B1520" t="str">
            <v>2-1163-1</v>
          </cell>
        </row>
        <row r="1521">
          <cell r="A1521">
            <v>1000001512</v>
          </cell>
          <cell r="B1521" t="str">
            <v>2-1163-2</v>
          </cell>
        </row>
        <row r="1522">
          <cell r="A1522">
            <v>1000001513</v>
          </cell>
          <cell r="B1522" t="str">
            <v>2-1164</v>
          </cell>
        </row>
        <row r="1523">
          <cell r="A1523">
            <v>1000001514</v>
          </cell>
          <cell r="B1523" t="str">
            <v>2-1165</v>
          </cell>
        </row>
        <row r="1524">
          <cell r="A1524">
            <v>1000001515</v>
          </cell>
          <cell r="B1524" t="str">
            <v>2-1166</v>
          </cell>
        </row>
        <row r="1525">
          <cell r="A1525">
            <v>1000001516</v>
          </cell>
          <cell r="B1525" t="str">
            <v>2-1167</v>
          </cell>
        </row>
        <row r="1526">
          <cell r="A1526">
            <v>1000001517</v>
          </cell>
          <cell r="B1526" t="str">
            <v>2-1168</v>
          </cell>
        </row>
        <row r="1527">
          <cell r="A1527">
            <v>1000001518</v>
          </cell>
          <cell r="B1527" t="str">
            <v>2-1169</v>
          </cell>
        </row>
        <row r="1528">
          <cell r="A1528">
            <v>1000001519</v>
          </cell>
          <cell r="B1528" t="str">
            <v>2-1170</v>
          </cell>
        </row>
        <row r="1529">
          <cell r="A1529">
            <v>1000001520</v>
          </cell>
          <cell r="B1529" t="str">
            <v>2-1171-1</v>
          </cell>
        </row>
        <row r="1530">
          <cell r="A1530">
            <v>1000001521</v>
          </cell>
          <cell r="B1530" t="str">
            <v>2-1171-2</v>
          </cell>
        </row>
        <row r="1531">
          <cell r="A1531">
            <v>1000001522</v>
          </cell>
          <cell r="B1531" t="str">
            <v>2-1171-3</v>
          </cell>
        </row>
        <row r="1532">
          <cell r="A1532">
            <v>1000001523</v>
          </cell>
          <cell r="B1532" t="str">
            <v>2-1171-4</v>
          </cell>
        </row>
        <row r="1533">
          <cell r="A1533">
            <v>1000001524</v>
          </cell>
          <cell r="B1533" t="str">
            <v>2-1171-5</v>
          </cell>
        </row>
        <row r="1534">
          <cell r="A1534">
            <v>1000001525</v>
          </cell>
          <cell r="B1534" t="str">
            <v>2-1171-6</v>
          </cell>
        </row>
        <row r="1535">
          <cell r="A1535">
            <v>1000001526</v>
          </cell>
          <cell r="B1535" t="str">
            <v>2-1172</v>
          </cell>
        </row>
        <row r="1536">
          <cell r="A1536">
            <v>1000001527</v>
          </cell>
          <cell r="B1536" t="str">
            <v>2-1173</v>
          </cell>
        </row>
        <row r="1537">
          <cell r="A1537">
            <v>1000001528</v>
          </cell>
          <cell r="B1537" t="str">
            <v>2-1174</v>
          </cell>
        </row>
        <row r="1538">
          <cell r="A1538">
            <v>1000001529</v>
          </cell>
          <cell r="B1538" t="str">
            <v>2-1175</v>
          </cell>
        </row>
        <row r="1539">
          <cell r="A1539">
            <v>1000001530</v>
          </cell>
          <cell r="B1539" t="str">
            <v>2-1176</v>
          </cell>
        </row>
        <row r="1540">
          <cell r="A1540">
            <v>1000001531</v>
          </cell>
          <cell r="B1540" t="str">
            <v>2-1177</v>
          </cell>
        </row>
        <row r="1541">
          <cell r="A1541">
            <v>1000001532</v>
          </cell>
          <cell r="B1541" t="str">
            <v>2-1178</v>
          </cell>
        </row>
        <row r="1542">
          <cell r="A1542">
            <v>1000001533</v>
          </cell>
          <cell r="B1542" t="str">
            <v>2-1179</v>
          </cell>
        </row>
        <row r="1543">
          <cell r="A1543">
            <v>1000001534</v>
          </cell>
          <cell r="B1543" t="str">
            <v>2-1180</v>
          </cell>
        </row>
        <row r="1544">
          <cell r="A1544">
            <v>1000001535</v>
          </cell>
          <cell r="B1544" t="str">
            <v>2-1181</v>
          </cell>
        </row>
        <row r="1545">
          <cell r="A1545">
            <v>1000001536</v>
          </cell>
          <cell r="B1545" t="str">
            <v>2-1182</v>
          </cell>
        </row>
        <row r="1546">
          <cell r="A1546">
            <v>1000001537</v>
          </cell>
          <cell r="B1546" t="str">
            <v>2-1183</v>
          </cell>
        </row>
        <row r="1547">
          <cell r="A1547">
            <v>1000001538</v>
          </cell>
          <cell r="B1547" t="str">
            <v>2-1184</v>
          </cell>
        </row>
        <row r="1548">
          <cell r="A1548">
            <v>1000001539</v>
          </cell>
          <cell r="B1548" t="str">
            <v>2-1185-1</v>
          </cell>
        </row>
        <row r="1549">
          <cell r="A1549">
            <v>1000001540</v>
          </cell>
          <cell r="B1549" t="str">
            <v>2-1185-2</v>
          </cell>
        </row>
        <row r="1550">
          <cell r="A1550">
            <v>1000001541</v>
          </cell>
          <cell r="B1550" t="str">
            <v>2-1186-1</v>
          </cell>
        </row>
        <row r="1551">
          <cell r="A1551">
            <v>1000001542</v>
          </cell>
          <cell r="B1551" t="str">
            <v>2-1186-2</v>
          </cell>
        </row>
        <row r="1552">
          <cell r="A1552">
            <v>1000001543</v>
          </cell>
          <cell r="B1552" t="str">
            <v>2-1186-3</v>
          </cell>
        </row>
        <row r="1553">
          <cell r="A1553">
            <v>1000001544</v>
          </cell>
          <cell r="B1553" t="str">
            <v>2-1186-4</v>
          </cell>
        </row>
        <row r="1554">
          <cell r="A1554">
            <v>1000001545</v>
          </cell>
          <cell r="B1554" t="str">
            <v>2-1187</v>
          </cell>
        </row>
        <row r="1555">
          <cell r="A1555">
            <v>1000001546</v>
          </cell>
          <cell r="B1555" t="str">
            <v>2-1188</v>
          </cell>
        </row>
        <row r="1556">
          <cell r="A1556">
            <v>1000001547</v>
          </cell>
          <cell r="B1556" t="str">
            <v>2-1189</v>
          </cell>
        </row>
        <row r="1557">
          <cell r="A1557">
            <v>1000001548</v>
          </cell>
          <cell r="B1557" t="str">
            <v>2-1190</v>
          </cell>
        </row>
        <row r="1558">
          <cell r="A1558">
            <v>1000001549</v>
          </cell>
          <cell r="B1558" t="str">
            <v>2-1191-1</v>
          </cell>
        </row>
        <row r="1559">
          <cell r="A1559">
            <v>1000001550</v>
          </cell>
          <cell r="B1559" t="str">
            <v>2-1191-2</v>
          </cell>
        </row>
        <row r="1560">
          <cell r="A1560">
            <v>1000001551</v>
          </cell>
          <cell r="B1560" t="str">
            <v>2-1191-3</v>
          </cell>
        </row>
        <row r="1561">
          <cell r="A1561">
            <v>1000001552</v>
          </cell>
          <cell r="B1561" t="str">
            <v>2-1192</v>
          </cell>
        </row>
        <row r="1562">
          <cell r="A1562">
            <v>1000001553</v>
          </cell>
          <cell r="B1562" t="str">
            <v>2-1193-1</v>
          </cell>
        </row>
        <row r="1563">
          <cell r="A1563">
            <v>1000001554</v>
          </cell>
          <cell r="B1563" t="str">
            <v>2-1193-2</v>
          </cell>
        </row>
        <row r="1564">
          <cell r="A1564">
            <v>1000001555</v>
          </cell>
          <cell r="B1564" t="str">
            <v>2-1194-1</v>
          </cell>
        </row>
        <row r="1565">
          <cell r="A1565">
            <v>1000001556</v>
          </cell>
          <cell r="B1565" t="str">
            <v>2-1194-2</v>
          </cell>
        </row>
        <row r="1566">
          <cell r="A1566">
            <v>1000001557</v>
          </cell>
          <cell r="B1566" t="str">
            <v>2-1195</v>
          </cell>
        </row>
        <row r="1567">
          <cell r="A1567">
            <v>1000001558</v>
          </cell>
          <cell r="B1567" t="str">
            <v>2-1196</v>
          </cell>
        </row>
        <row r="1568">
          <cell r="A1568">
            <v>1000001559</v>
          </cell>
          <cell r="B1568" t="str">
            <v>2-1197</v>
          </cell>
        </row>
        <row r="1569">
          <cell r="A1569">
            <v>1000001560</v>
          </cell>
          <cell r="B1569" t="str">
            <v>2-1198</v>
          </cell>
        </row>
        <row r="1570">
          <cell r="A1570">
            <v>1000001561</v>
          </cell>
          <cell r="B1570" t="str">
            <v>2-1199</v>
          </cell>
        </row>
        <row r="1571">
          <cell r="A1571">
            <v>1000001562</v>
          </cell>
          <cell r="B1571" t="str">
            <v>2-1200-1</v>
          </cell>
        </row>
        <row r="1572">
          <cell r="A1572">
            <v>1000001563</v>
          </cell>
          <cell r="B1572" t="str">
            <v>2-1200-2</v>
          </cell>
        </row>
        <row r="1573">
          <cell r="A1573">
            <v>1000001564</v>
          </cell>
          <cell r="B1573" t="str">
            <v>2-1200-3</v>
          </cell>
        </row>
        <row r="1574">
          <cell r="A1574">
            <v>1000001565</v>
          </cell>
          <cell r="B1574" t="str">
            <v>2-1200-4</v>
          </cell>
        </row>
        <row r="1575">
          <cell r="A1575">
            <v>1000001566</v>
          </cell>
          <cell r="B1575" t="str">
            <v>2-1200-5</v>
          </cell>
        </row>
        <row r="1576">
          <cell r="A1576">
            <v>1000001567</v>
          </cell>
          <cell r="B1576" t="str">
            <v>2-1200-6</v>
          </cell>
        </row>
        <row r="1577">
          <cell r="A1577">
            <v>1000001568</v>
          </cell>
          <cell r="B1577" t="str">
            <v>2-1201</v>
          </cell>
        </row>
        <row r="1578">
          <cell r="A1578">
            <v>1000001569</v>
          </cell>
          <cell r="B1578" t="str">
            <v>2-1202</v>
          </cell>
        </row>
        <row r="1579">
          <cell r="A1579">
            <v>1000001570</v>
          </cell>
          <cell r="B1579" t="str">
            <v>2-1203</v>
          </cell>
        </row>
        <row r="1580">
          <cell r="A1580">
            <v>1000001571</v>
          </cell>
          <cell r="B1580" t="str">
            <v>2-1204</v>
          </cell>
        </row>
        <row r="1581">
          <cell r="A1581">
            <v>1000001572</v>
          </cell>
          <cell r="B1581" t="str">
            <v>2-1205</v>
          </cell>
        </row>
        <row r="1582">
          <cell r="A1582">
            <v>1000001573</v>
          </cell>
          <cell r="B1582" t="str">
            <v>2-1206</v>
          </cell>
        </row>
        <row r="1583">
          <cell r="A1583">
            <v>1000001574</v>
          </cell>
          <cell r="B1583" t="str">
            <v>2-1207</v>
          </cell>
        </row>
        <row r="1584">
          <cell r="A1584">
            <v>1000001575</v>
          </cell>
          <cell r="B1584" t="str">
            <v>2-1208-1</v>
          </cell>
        </row>
        <row r="1585">
          <cell r="A1585">
            <v>1000001576</v>
          </cell>
          <cell r="B1585" t="str">
            <v>2-1208-2</v>
          </cell>
        </row>
        <row r="1586">
          <cell r="A1586">
            <v>1000001577</v>
          </cell>
          <cell r="B1586" t="str">
            <v>2-1209</v>
          </cell>
        </row>
        <row r="1587">
          <cell r="A1587">
            <v>1000001578</v>
          </cell>
          <cell r="B1587" t="str">
            <v>2-1210-1</v>
          </cell>
        </row>
        <row r="1588">
          <cell r="A1588">
            <v>1000001579</v>
          </cell>
          <cell r="B1588" t="str">
            <v>2-1210-2</v>
          </cell>
        </row>
        <row r="1589">
          <cell r="A1589">
            <v>1000001580</v>
          </cell>
          <cell r="B1589" t="str">
            <v>2-1210-3</v>
          </cell>
        </row>
        <row r="1590">
          <cell r="A1590">
            <v>1000001581</v>
          </cell>
          <cell r="B1590" t="str">
            <v>2-1211</v>
          </cell>
        </row>
        <row r="1591">
          <cell r="A1591">
            <v>1000001582</v>
          </cell>
          <cell r="B1591" t="str">
            <v>2-1212</v>
          </cell>
        </row>
        <row r="1592">
          <cell r="A1592">
            <v>1000001583</v>
          </cell>
          <cell r="B1592" t="str">
            <v>2-1213</v>
          </cell>
        </row>
        <row r="1593">
          <cell r="A1593">
            <v>1000001584</v>
          </cell>
          <cell r="B1593" t="str">
            <v>2-1214</v>
          </cell>
        </row>
        <row r="1594">
          <cell r="A1594">
            <v>1000001585</v>
          </cell>
          <cell r="B1594" t="str">
            <v>2-1215-1</v>
          </cell>
        </row>
        <row r="1595">
          <cell r="A1595">
            <v>1000001586</v>
          </cell>
          <cell r="B1595" t="str">
            <v>2-1215-2</v>
          </cell>
        </row>
        <row r="1596">
          <cell r="A1596">
            <v>1000001587</v>
          </cell>
          <cell r="B1596" t="str">
            <v>2-1216-1</v>
          </cell>
        </row>
        <row r="1597">
          <cell r="A1597">
            <v>1000001588</v>
          </cell>
          <cell r="B1597" t="str">
            <v>2-1216-2</v>
          </cell>
        </row>
        <row r="1598">
          <cell r="A1598">
            <v>1000001589</v>
          </cell>
          <cell r="B1598" t="str">
            <v>2-1216-3</v>
          </cell>
        </row>
        <row r="1599">
          <cell r="A1599">
            <v>1000001590</v>
          </cell>
          <cell r="B1599" t="str">
            <v>2-1217</v>
          </cell>
        </row>
        <row r="1600">
          <cell r="A1600">
            <v>1000001591</v>
          </cell>
          <cell r="B1600" t="str">
            <v>2-1218</v>
          </cell>
        </row>
        <row r="1601">
          <cell r="A1601">
            <v>1000001592</v>
          </cell>
          <cell r="B1601" t="str">
            <v>2-1219</v>
          </cell>
        </row>
        <row r="1602">
          <cell r="A1602">
            <v>1000001593</v>
          </cell>
          <cell r="B1602" t="str">
            <v>2-1220</v>
          </cell>
        </row>
        <row r="1603">
          <cell r="A1603">
            <v>1000001594</v>
          </cell>
          <cell r="B1603" t="str">
            <v>2-1221</v>
          </cell>
        </row>
        <row r="1604">
          <cell r="A1604">
            <v>1000001595</v>
          </cell>
          <cell r="B1604" t="str">
            <v>2-1222</v>
          </cell>
        </row>
        <row r="1605">
          <cell r="A1605">
            <v>1000001596</v>
          </cell>
          <cell r="B1605" t="str">
            <v>2-1223-1</v>
          </cell>
        </row>
        <row r="1606">
          <cell r="A1606">
            <v>1000001597</v>
          </cell>
          <cell r="B1606" t="str">
            <v>2-1223-2</v>
          </cell>
        </row>
        <row r="1607">
          <cell r="A1607">
            <v>1000001598</v>
          </cell>
          <cell r="B1607" t="str">
            <v>2-1224</v>
          </cell>
        </row>
        <row r="1608">
          <cell r="A1608">
            <v>1000001599</v>
          </cell>
          <cell r="B1608" t="str">
            <v>2-1225</v>
          </cell>
        </row>
        <row r="1609">
          <cell r="A1609">
            <v>1000001600</v>
          </cell>
          <cell r="B1609" t="str">
            <v>2-1226-1</v>
          </cell>
        </row>
        <row r="1610">
          <cell r="A1610">
            <v>1000001601</v>
          </cell>
          <cell r="B1610" t="str">
            <v>2-1226-2</v>
          </cell>
        </row>
        <row r="1611">
          <cell r="A1611">
            <v>1000001602</v>
          </cell>
          <cell r="B1611" t="str">
            <v>2-1226-3</v>
          </cell>
        </row>
        <row r="1612">
          <cell r="A1612">
            <v>1000001603</v>
          </cell>
          <cell r="B1612" t="str">
            <v>2-1226-4</v>
          </cell>
        </row>
        <row r="1613">
          <cell r="A1613">
            <v>1000001604</v>
          </cell>
          <cell r="B1613" t="str">
            <v>2-1227-1</v>
          </cell>
        </row>
        <row r="1614">
          <cell r="A1614">
            <v>1000001605</v>
          </cell>
          <cell r="B1614" t="str">
            <v>2-1227-2</v>
          </cell>
        </row>
        <row r="1615">
          <cell r="A1615">
            <v>1000001606</v>
          </cell>
          <cell r="B1615" t="str">
            <v>2-1227-3</v>
          </cell>
        </row>
        <row r="1616">
          <cell r="A1616">
            <v>1000001607</v>
          </cell>
          <cell r="B1616" t="str">
            <v>2-1227-4</v>
          </cell>
        </row>
        <row r="1617">
          <cell r="A1617">
            <v>1000001608</v>
          </cell>
          <cell r="B1617" t="str">
            <v>2-1227-5</v>
          </cell>
        </row>
        <row r="1618">
          <cell r="A1618">
            <v>1000001609</v>
          </cell>
          <cell r="B1618" t="str">
            <v>2-1228</v>
          </cell>
        </row>
        <row r="1619">
          <cell r="A1619">
            <v>1000001610</v>
          </cell>
          <cell r="B1619" t="str">
            <v>2-1229</v>
          </cell>
        </row>
        <row r="1620">
          <cell r="A1620">
            <v>1000001611</v>
          </cell>
          <cell r="B1620" t="str">
            <v>2-1230</v>
          </cell>
        </row>
        <row r="1621">
          <cell r="A1621">
            <v>1000001612</v>
          </cell>
          <cell r="B1621" t="str">
            <v>2-1231</v>
          </cell>
        </row>
        <row r="1622">
          <cell r="A1622">
            <v>1000001613</v>
          </cell>
          <cell r="B1622" t="str">
            <v>2-1232</v>
          </cell>
        </row>
        <row r="1623">
          <cell r="A1623">
            <v>1000001614</v>
          </cell>
          <cell r="B1623" t="str">
            <v>2-1233</v>
          </cell>
        </row>
        <row r="1624">
          <cell r="A1624">
            <v>1000001615</v>
          </cell>
          <cell r="B1624" t="str">
            <v>2-1234</v>
          </cell>
        </row>
        <row r="1625">
          <cell r="A1625">
            <v>1000001616</v>
          </cell>
          <cell r="B1625" t="str">
            <v>2-1235</v>
          </cell>
        </row>
        <row r="1626">
          <cell r="A1626">
            <v>1000001617</v>
          </cell>
          <cell r="B1626" t="str">
            <v>2-1236</v>
          </cell>
        </row>
        <row r="1627">
          <cell r="A1627">
            <v>1000001618</v>
          </cell>
          <cell r="B1627" t="str">
            <v>2-1237</v>
          </cell>
        </row>
        <row r="1628">
          <cell r="A1628">
            <v>1000001619</v>
          </cell>
          <cell r="B1628" t="str">
            <v>2-1238</v>
          </cell>
        </row>
        <row r="1629">
          <cell r="A1629">
            <v>1000001620</v>
          </cell>
          <cell r="B1629" t="str">
            <v>2-1239</v>
          </cell>
        </row>
        <row r="1630">
          <cell r="A1630">
            <v>1000001621</v>
          </cell>
          <cell r="B1630" t="str">
            <v>2-1240</v>
          </cell>
        </row>
        <row r="1631">
          <cell r="A1631">
            <v>1000001622</v>
          </cell>
          <cell r="B1631" t="str">
            <v>2-1241</v>
          </cell>
        </row>
        <row r="1632">
          <cell r="A1632">
            <v>1000001623</v>
          </cell>
          <cell r="B1632" t="str">
            <v>2-1242</v>
          </cell>
        </row>
        <row r="1633">
          <cell r="A1633">
            <v>1000001624</v>
          </cell>
          <cell r="B1633" t="str">
            <v>2-1243</v>
          </cell>
        </row>
        <row r="1634">
          <cell r="A1634">
            <v>1000001625</v>
          </cell>
          <cell r="B1634" t="str">
            <v>2-1244-1</v>
          </cell>
        </row>
        <row r="1635">
          <cell r="A1635">
            <v>1000001626</v>
          </cell>
          <cell r="B1635" t="str">
            <v>2-1244-2</v>
          </cell>
        </row>
        <row r="1636">
          <cell r="A1636">
            <v>1000001627</v>
          </cell>
          <cell r="B1636" t="str">
            <v>2-1245</v>
          </cell>
        </row>
        <row r="1637">
          <cell r="A1637">
            <v>1000001628</v>
          </cell>
          <cell r="B1637" t="str">
            <v>2-1246</v>
          </cell>
        </row>
        <row r="1638">
          <cell r="A1638">
            <v>1000001629</v>
          </cell>
          <cell r="B1638" t="str">
            <v>2-1247-1</v>
          </cell>
        </row>
        <row r="1639">
          <cell r="A1639">
            <v>1000001630</v>
          </cell>
          <cell r="B1639" t="str">
            <v>2-1247-2</v>
          </cell>
        </row>
        <row r="1640">
          <cell r="A1640">
            <v>1000001631</v>
          </cell>
          <cell r="B1640" t="str">
            <v>2-1248-1</v>
          </cell>
        </row>
        <row r="1641">
          <cell r="A1641">
            <v>1000001631</v>
          </cell>
          <cell r="B1641" t="str">
            <v>2-1248-1</v>
          </cell>
        </row>
        <row r="1642">
          <cell r="A1642">
            <v>1000001633</v>
          </cell>
          <cell r="B1642" t="str">
            <v>2-1249</v>
          </cell>
        </row>
        <row r="1643">
          <cell r="A1643">
            <v>1000001634</v>
          </cell>
          <cell r="B1643" t="str">
            <v>2-1250</v>
          </cell>
        </row>
        <row r="1644">
          <cell r="A1644">
            <v>1000001635</v>
          </cell>
          <cell r="B1644" t="str">
            <v>2-1251-1</v>
          </cell>
        </row>
        <row r="1645">
          <cell r="A1645">
            <v>1000001636</v>
          </cell>
          <cell r="B1645" t="str">
            <v>2-1251-2</v>
          </cell>
        </row>
        <row r="1646">
          <cell r="A1646">
            <v>1000001637</v>
          </cell>
          <cell r="B1646" t="str">
            <v>2-1251-3</v>
          </cell>
        </row>
        <row r="1647">
          <cell r="A1647">
            <v>1000001638</v>
          </cell>
          <cell r="B1647" t="str">
            <v>2-1252</v>
          </cell>
        </row>
        <row r="1648">
          <cell r="A1648">
            <v>1000001639</v>
          </cell>
          <cell r="B1648" t="str">
            <v>2-1254</v>
          </cell>
        </row>
        <row r="1649">
          <cell r="A1649">
            <v>1000001640</v>
          </cell>
          <cell r="B1649" t="str">
            <v>2-1255</v>
          </cell>
        </row>
        <row r="1650">
          <cell r="A1650">
            <v>1000001641</v>
          </cell>
          <cell r="B1650" t="str">
            <v>2-1256</v>
          </cell>
        </row>
        <row r="1651">
          <cell r="A1651">
            <v>1000001642</v>
          </cell>
          <cell r="B1651" t="str">
            <v>2-1257</v>
          </cell>
        </row>
        <row r="1652">
          <cell r="A1652">
            <v>1000001643</v>
          </cell>
          <cell r="B1652" t="str">
            <v>2-1258</v>
          </cell>
        </row>
        <row r="1653">
          <cell r="A1653">
            <v>1000001644</v>
          </cell>
          <cell r="B1653" t="str">
            <v>2-1259</v>
          </cell>
        </row>
        <row r="1654">
          <cell r="A1654">
            <v>1000001645</v>
          </cell>
          <cell r="B1654" t="str">
            <v>2-1260</v>
          </cell>
        </row>
        <row r="1655">
          <cell r="A1655">
            <v>1000001646</v>
          </cell>
          <cell r="B1655" t="str">
            <v>2-1261-1</v>
          </cell>
        </row>
        <row r="1656">
          <cell r="A1656">
            <v>1000001647</v>
          </cell>
          <cell r="B1656" t="str">
            <v>2-1261-2</v>
          </cell>
        </row>
        <row r="1657">
          <cell r="A1657">
            <v>1000001648</v>
          </cell>
          <cell r="B1657" t="str">
            <v>2-1262</v>
          </cell>
        </row>
        <row r="1658">
          <cell r="A1658">
            <v>1000001649</v>
          </cell>
          <cell r="B1658" t="str">
            <v>2-1263-1</v>
          </cell>
        </row>
        <row r="1659">
          <cell r="A1659">
            <v>1000001650</v>
          </cell>
          <cell r="B1659" t="str">
            <v>2-1263-2</v>
          </cell>
        </row>
        <row r="1660">
          <cell r="A1660">
            <v>1000001651</v>
          </cell>
          <cell r="B1660" t="str">
            <v>2-1263-3</v>
          </cell>
        </row>
        <row r="1661">
          <cell r="A1661">
            <v>1000001652</v>
          </cell>
          <cell r="B1661" t="str">
            <v>2-1263-4</v>
          </cell>
        </row>
        <row r="1662">
          <cell r="A1662">
            <v>1000001653</v>
          </cell>
          <cell r="B1662" t="str">
            <v>2-1263-5</v>
          </cell>
        </row>
        <row r="1663">
          <cell r="A1663">
            <v>1000001654</v>
          </cell>
          <cell r="B1663" t="str">
            <v>2-1263-6</v>
          </cell>
        </row>
        <row r="1664">
          <cell r="A1664">
            <v>1000001655</v>
          </cell>
          <cell r="B1664" t="str">
            <v>2-1264</v>
          </cell>
        </row>
        <row r="1665">
          <cell r="A1665">
            <v>1000001656</v>
          </cell>
          <cell r="B1665" t="str">
            <v>2-1265-1</v>
          </cell>
        </row>
        <row r="1666">
          <cell r="A1666">
            <v>1000001657</v>
          </cell>
          <cell r="B1666" t="str">
            <v>2-1265-2</v>
          </cell>
        </row>
        <row r="1667">
          <cell r="A1667">
            <v>1000001658</v>
          </cell>
          <cell r="B1667" t="str">
            <v>2-1266</v>
          </cell>
        </row>
        <row r="1668">
          <cell r="A1668">
            <v>1000001659</v>
          </cell>
          <cell r="B1668" t="str">
            <v>2-1267</v>
          </cell>
        </row>
        <row r="1669">
          <cell r="A1669">
            <v>1000001660</v>
          </cell>
          <cell r="B1669" t="str">
            <v>2-1268-1</v>
          </cell>
        </row>
        <row r="1670">
          <cell r="A1670">
            <v>1000001661</v>
          </cell>
          <cell r="B1670" t="str">
            <v>2-1268-2</v>
          </cell>
        </row>
        <row r="1671">
          <cell r="A1671">
            <v>1000001662</v>
          </cell>
          <cell r="B1671" t="str">
            <v>2-1269</v>
          </cell>
        </row>
        <row r="1672">
          <cell r="A1672">
            <v>1000001663</v>
          </cell>
          <cell r="B1672" t="str">
            <v>2-1270-1</v>
          </cell>
        </row>
        <row r="1673">
          <cell r="A1673">
            <v>1000001664</v>
          </cell>
          <cell r="B1673" t="str">
            <v>2-1270-2</v>
          </cell>
        </row>
        <row r="1674">
          <cell r="A1674">
            <v>1000001665</v>
          </cell>
          <cell r="B1674" t="str">
            <v>2-1271</v>
          </cell>
        </row>
        <row r="1675">
          <cell r="A1675">
            <v>1000001666</v>
          </cell>
          <cell r="B1675" t="str">
            <v>2-1272</v>
          </cell>
        </row>
        <row r="1676">
          <cell r="A1676">
            <v>1000001667</v>
          </cell>
          <cell r="B1676" t="str">
            <v>2-1273-1</v>
          </cell>
        </row>
        <row r="1677">
          <cell r="A1677">
            <v>1000001668</v>
          </cell>
          <cell r="B1677" t="str">
            <v>2-1273-2</v>
          </cell>
        </row>
        <row r="1678">
          <cell r="A1678">
            <v>1000001669</v>
          </cell>
          <cell r="B1678" t="str">
            <v>2-1274</v>
          </cell>
        </row>
        <row r="1679">
          <cell r="A1679">
            <v>1000001670</v>
          </cell>
          <cell r="B1679" t="str">
            <v>2-1275-1</v>
          </cell>
        </row>
        <row r="1680">
          <cell r="A1680">
            <v>1000001671</v>
          </cell>
          <cell r="B1680" t="str">
            <v>2-1275-2</v>
          </cell>
        </row>
        <row r="1681">
          <cell r="A1681">
            <v>1000001672</v>
          </cell>
          <cell r="B1681" t="str">
            <v>2-1276</v>
          </cell>
        </row>
        <row r="1682">
          <cell r="A1682">
            <v>1000001673</v>
          </cell>
          <cell r="B1682" t="str">
            <v>2-1277</v>
          </cell>
        </row>
        <row r="1683">
          <cell r="A1683">
            <v>1000001674</v>
          </cell>
          <cell r="B1683" t="str">
            <v>2-1278-1</v>
          </cell>
        </row>
        <row r="1684">
          <cell r="A1684">
            <v>1000001675</v>
          </cell>
          <cell r="B1684" t="str">
            <v>2-1278-2</v>
          </cell>
        </row>
        <row r="1685">
          <cell r="A1685">
            <v>1000001676</v>
          </cell>
          <cell r="B1685" t="str">
            <v>2-1279</v>
          </cell>
        </row>
        <row r="1686">
          <cell r="A1686">
            <v>1000001677</v>
          </cell>
          <cell r="B1686" t="str">
            <v>2-1280</v>
          </cell>
        </row>
        <row r="1687">
          <cell r="A1687">
            <v>1000001678</v>
          </cell>
          <cell r="B1687" t="str">
            <v>2-1281</v>
          </cell>
        </row>
        <row r="1688">
          <cell r="A1688">
            <v>1000001679</v>
          </cell>
          <cell r="B1688" t="str">
            <v>2-1282</v>
          </cell>
        </row>
        <row r="1689">
          <cell r="A1689">
            <v>1000001680</v>
          </cell>
          <cell r="B1689" t="str">
            <v>2-1283</v>
          </cell>
        </row>
        <row r="1690">
          <cell r="A1690">
            <v>1000001681</v>
          </cell>
          <cell r="B1690" t="str">
            <v>2-1284</v>
          </cell>
        </row>
        <row r="1691">
          <cell r="A1691">
            <v>1000001682</v>
          </cell>
          <cell r="B1691" t="str">
            <v>2-1285-1</v>
          </cell>
        </row>
        <row r="1692">
          <cell r="A1692">
            <v>1000001683</v>
          </cell>
          <cell r="B1692" t="str">
            <v>2-1285-2</v>
          </cell>
        </row>
        <row r="1693">
          <cell r="A1693">
            <v>1000001684</v>
          </cell>
          <cell r="B1693" t="str">
            <v>2-1286</v>
          </cell>
        </row>
        <row r="1694">
          <cell r="A1694">
            <v>1000001685</v>
          </cell>
          <cell r="B1694" t="str">
            <v>2-1287</v>
          </cell>
        </row>
        <row r="1695">
          <cell r="A1695">
            <v>1000001686</v>
          </cell>
          <cell r="B1695" t="str">
            <v>2-1288-1</v>
          </cell>
        </row>
        <row r="1696">
          <cell r="A1696">
            <v>1000001687</v>
          </cell>
          <cell r="B1696" t="str">
            <v>2-1288-2</v>
          </cell>
        </row>
        <row r="1697">
          <cell r="A1697">
            <v>1000001688</v>
          </cell>
          <cell r="B1697" t="str">
            <v>2-1288-3</v>
          </cell>
        </row>
        <row r="1698">
          <cell r="A1698">
            <v>1000001689</v>
          </cell>
          <cell r="B1698" t="str">
            <v>2-1289</v>
          </cell>
        </row>
        <row r="1699">
          <cell r="A1699">
            <v>1000001690</v>
          </cell>
          <cell r="B1699" t="str">
            <v>2-1291</v>
          </cell>
        </row>
        <row r="1700">
          <cell r="A1700">
            <v>1000001691</v>
          </cell>
          <cell r="B1700" t="str">
            <v>2-1292</v>
          </cell>
        </row>
        <row r="1701">
          <cell r="A1701">
            <v>1000001692</v>
          </cell>
          <cell r="B1701" t="str">
            <v>2-1293</v>
          </cell>
        </row>
        <row r="1702">
          <cell r="A1702">
            <v>1000001693</v>
          </cell>
          <cell r="B1702" t="str">
            <v>2-1294</v>
          </cell>
        </row>
        <row r="1703">
          <cell r="A1703">
            <v>1000001694</v>
          </cell>
          <cell r="B1703" t="str">
            <v>2-1295</v>
          </cell>
        </row>
        <row r="1704">
          <cell r="A1704">
            <v>1000001695</v>
          </cell>
          <cell r="B1704" t="str">
            <v>2-1296</v>
          </cell>
        </row>
        <row r="1705">
          <cell r="A1705">
            <v>1000001696</v>
          </cell>
          <cell r="B1705" t="str">
            <v>2-1297</v>
          </cell>
        </row>
        <row r="1706">
          <cell r="A1706">
            <v>1000001697</v>
          </cell>
          <cell r="B1706" t="str">
            <v>2-1298</v>
          </cell>
        </row>
        <row r="1707">
          <cell r="A1707">
            <v>1000001698</v>
          </cell>
          <cell r="B1707" t="str">
            <v>2-1299</v>
          </cell>
        </row>
        <row r="1708">
          <cell r="A1708">
            <v>1000001699</v>
          </cell>
          <cell r="B1708" t="str">
            <v>2-1300</v>
          </cell>
        </row>
        <row r="1709">
          <cell r="A1709">
            <v>1000001700</v>
          </cell>
          <cell r="B1709" t="str">
            <v>2-1301</v>
          </cell>
        </row>
        <row r="1710">
          <cell r="A1710">
            <v>1000001701</v>
          </cell>
          <cell r="B1710" t="str">
            <v>2-1302</v>
          </cell>
        </row>
        <row r="1711">
          <cell r="A1711">
            <v>1000001702</v>
          </cell>
          <cell r="B1711" t="str">
            <v>2-1303</v>
          </cell>
        </row>
        <row r="1712">
          <cell r="A1712">
            <v>1000001703</v>
          </cell>
          <cell r="B1712" t="str">
            <v>2-1304</v>
          </cell>
        </row>
        <row r="1713">
          <cell r="A1713">
            <v>1000001704</v>
          </cell>
          <cell r="B1713" t="str">
            <v>2-1305</v>
          </cell>
        </row>
        <row r="1714">
          <cell r="A1714">
            <v>1000001705</v>
          </cell>
          <cell r="B1714" t="str">
            <v>2-1306</v>
          </cell>
        </row>
        <row r="1715">
          <cell r="A1715">
            <v>1000001706</v>
          </cell>
          <cell r="B1715" t="str">
            <v>2-1307-1</v>
          </cell>
        </row>
        <row r="1716">
          <cell r="A1716">
            <v>1000001707</v>
          </cell>
          <cell r="B1716" t="str">
            <v>2-1307-2</v>
          </cell>
        </row>
        <row r="1717">
          <cell r="A1717">
            <v>1000001708</v>
          </cell>
          <cell r="B1717" t="str">
            <v>2-1308</v>
          </cell>
        </row>
        <row r="1718">
          <cell r="A1718">
            <v>1000001709</v>
          </cell>
          <cell r="B1718" t="str">
            <v>2-1309</v>
          </cell>
        </row>
        <row r="1719">
          <cell r="A1719">
            <v>1000001710</v>
          </cell>
          <cell r="B1719" t="str">
            <v>2-1310</v>
          </cell>
        </row>
        <row r="1720">
          <cell r="A1720">
            <v>1000001711</v>
          </cell>
          <cell r="B1720" t="str">
            <v>2-1311</v>
          </cell>
        </row>
        <row r="1721">
          <cell r="A1721">
            <v>1000001712</v>
          </cell>
          <cell r="B1721" t="str">
            <v>2-1312</v>
          </cell>
        </row>
        <row r="1722">
          <cell r="A1722">
            <v>1000001713</v>
          </cell>
          <cell r="B1722" t="str">
            <v>2-1313</v>
          </cell>
        </row>
        <row r="1723">
          <cell r="A1723">
            <v>1000001714</v>
          </cell>
          <cell r="B1723" t="str">
            <v>2-1314</v>
          </cell>
        </row>
        <row r="1724">
          <cell r="A1724">
            <v>1000001715</v>
          </cell>
          <cell r="B1724" t="str">
            <v>2-1315</v>
          </cell>
        </row>
        <row r="1725">
          <cell r="A1725">
            <v>1000001716</v>
          </cell>
          <cell r="B1725" t="str">
            <v>2-1316-1</v>
          </cell>
        </row>
        <row r="1726">
          <cell r="A1726">
            <v>1000001717</v>
          </cell>
          <cell r="B1726" t="str">
            <v>2-1316-2</v>
          </cell>
        </row>
        <row r="1727">
          <cell r="A1727">
            <v>1000001718</v>
          </cell>
          <cell r="B1727" t="str">
            <v>2-1316-3</v>
          </cell>
        </row>
        <row r="1728">
          <cell r="A1728">
            <v>1000001719</v>
          </cell>
          <cell r="B1728" t="str">
            <v>2-1317</v>
          </cell>
        </row>
        <row r="1729">
          <cell r="A1729">
            <v>1000001720</v>
          </cell>
          <cell r="B1729" t="str">
            <v>2-1318</v>
          </cell>
        </row>
        <row r="1730">
          <cell r="A1730">
            <v>1000001721</v>
          </cell>
          <cell r="B1730" t="str">
            <v>2-1319</v>
          </cell>
        </row>
        <row r="1731">
          <cell r="A1731">
            <v>1000001722</v>
          </cell>
          <cell r="B1731" t="str">
            <v>2-1320</v>
          </cell>
        </row>
        <row r="1732">
          <cell r="A1732">
            <v>1000001723</v>
          </cell>
          <cell r="B1732" t="str">
            <v>2-1321</v>
          </cell>
        </row>
        <row r="1733">
          <cell r="A1733">
            <v>1000001724</v>
          </cell>
          <cell r="B1733" t="str">
            <v>2-1322</v>
          </cell>
        </row>
        <row r="1734">
          <cell r="A1734">
            <v>1000001725</v>
          </cell>
          <cell r="B1734" t="str">
            <v>2-1323</v>
          </cell>
        </row>
        <row r="1735">
          <cell r="A1735">
            <v>1000001726</v>
          </cell>
          <cell r="B1735" t="str">
            <v>2-1324</v>
          </cell>
        </row>
        <row r="1736">
          <cell r="A1736">
            <v>1000001727</v>
          </cell>
          <cell r="B1736" t="str">
            <v>2-1325</v>
          </cell>
        </row>
        <row r="1737">
          <cell r="A1737">
            <v>1000001728</v>
          </cell>
          <cell r="B1737" t="str">
            <v>2-1326</v>
          </cell>
        </row>
        <row r="1738">
          <cell r="A1738">
            <v>1000001729</v>
          </cell>
          <cell r="B1738" t="str">
            <v>2-1327</v>
          </cell>
        </row>
        <row r="1739">
          <cell r="A1739">
            <v>1000001730</v>
          </cell>
          <cell r="B1739" t="str">
            <v>2-1328</v>
          </cell>
        </row>
        <row r="1740">
          <cell r="A1740">
            <v>1000001731</v>
          </cell>
          <cell r="B1740" t="str">
            <v>2-1329</v>
          </cell>
        </row>
        <row r="1741">
          <cell r="A1741">
            <v>1000001732</v>
          </cell>
          <cell r="B1741" t="str">
            <v>2-1330</v>
          </cell>
        </row>
        <row r="1742">
          <cell r="A1742">
            <v>1000001733</v>
          </cell>
          <cell r="B1742" t="str">
            <v>2-1331</v>
          </cell>
        </row>
        <row r="1743">
          <cell r="A1743">
            <v>1000001734</v>
          </cell>
          <cell r="B1743" t="str">
            <v>2-1332</v>
          </cell>
        </row>
        <row r="1744">
          <cell r="A1744">
            <v>1000001735</v>
          </cell>
          <cell r="B1744" t="str">
            <v>2-1333</v>
          </cell>
        </row>
        <row r="1745">
          <cell r="A1745">
            <v>1000001736</v>
          </cell>
          <cell r="B1745" t="str">
            <v>2-1334</v>
          </cell>
        </row>
        <row r="1746">
          <cell r="A1746">
            <v>1000001737</v>
          </cell>
          <cell r="B1746" t="str">
            <v>2-1335</v>
          </cell>
        </row>
        <row r="1747">
          <cell r="A1747">
            <v>1000001738</v>
          </cell>
          <cell r="B1747" t="str">
            <v>2-1336</v>
          </cell>
        </row>
        <row r="1748">
          <cell r="A1748">
            <v>1000001739</v>
          </cell>
          <cell r="B1748" t="str">
            <v>2-1337</v>
          </cell>
        </row>
        <row r="1749">
          <cell r="A1749">
            <v>1000001740</v>
          </cell>
          <cell r="B1749" t="str">
            <v>2-1338</v>
          </cell>
        </row>
        <row r="1750">
          <cell r="A1750">
            <v>1000001741</v>
          </cell>
          <cell r="B1750" t="str">
            <v>2-1339-1</v>
          </cell>
        </row>
        <row r="1751">
          <cell r="A1751">
            <v>1000001742</v>
          </cell>
          <cell r="B1751" t="str">
            <v>2-1339-2</v>
          </cell>
        </row>
        <row r="1752">
          <cell r="A1752">
            <v>1000001743</v>
          </cell>
          <cell r="B1752" t="str">
            <v>2-1340</v>
          </cell>
        </row>
        <row r="1753">
          <cell r="A1753">
            <v>1000001744</v>
          </cell>
          <cell r="B1753" t="str">
            <v>2-1341-1</v>
          </cell>
        </row>
        <row r="1754">
          <cell r="A1754">
            <v>1000001745</v>
          </cell>
          <cell r="B1754" t="str">
            <v>2-1341-2</v>
          </cell>
        </row>
        <row r="1755">
          <cell r="A1755">
            <v>1000001746</v>
          </cell>
          <cell r="B1755" t="str">
            <v>2-1341-3</v>
          </cell>
        </row>
        <row r="1756">
          <cell r="A1756">
            <v>1000001747</v>
          </cell>
          <cell r="B1756" t="str">
            <v>2-1341-4</v>
          </cell>
        </row>
        <row r="1757">
          <cell r="A1757">
            <v>1000001748</v>
          </cell>
          <cell r="B1757" t="str">
            <v>2-1342</v>
          </cell>
        </row>
        <row r="1758">
          <cell r="A1758">
            <v>1000001749</v>
          </cell>
          <cell r="B1758" t="str">
            <v>2-1343</v>
          </cell>
        </row>
        <row r="1759">
          <cell r="A1759">
            <v>1000001750</v>
          </cell>
          <cell r="B1759" t="str">
            <v>2-1344</v>
          </cell>
        </row>
        <row r="1760">
          <cell r="A1760">
            <v>1000001751</v>
          </cell>
          <cell r="B1760" t="str">
            <v>2-1345</v>
          </cell>
        </row>
        <row r="1761">
          <cell r="A1761">
            <v>1000001752</v>
          </cell>
          <cell r="B1761" t="str">
            <v>2-1346</v>
          </cell>
        </row>
        <row r="1762">
          <cell r="A1762">
            <v>1000001753</v>
          </cell>
          <cell r="B1762" t="str">
            <v>2-1347</v>
          </cell>
        </row>
        <row r="1763">
          <cell r="A1763">
            <v>1000001754</v>
          </cell>
          <cell r="B1763" t="str">
            <v>2-1348-1</v>
          </cell>
        </row>
        <row r="1764">
          <cell r="A1764">
            <v>1000001755</v>
          </cell>
          <cell r="B1764" t="str">
            <v>2-1348-2</v>
          </cell>
        </row>
        <row r="1765">
          <cell r="A1765">
            <v>1000001756</v>
          </cell>
          <cell r="B1765" t="str">
            <v>2-1348-3</v>
          </cell>
        </row>
        <row r="1766">
          <cell r="A1766">
            <v>1000001757</v>
          </cell>
          <cell r="B1766" t="str">
            <v>2-1348-4</v>
          </cell>
        </row>
        <row r="1767">
          <cell r="A1767">
            <v>1000001758</v>
          </cell>
          <cell r="B1767" t="str">
            <v>2-1348-5</v>
          </cell>
        </row>
        <row r="1768">
          <cell r="A1768">
            <v>1000001759</v>
          </cell>
          <cell r="B1768" t="str">
            <v>2-1348-6</v>
          </cell>
        </row>
        <row r="1769">
          <cell r="A1769">
            <v>1000001760</v>
          </cell>
          <cell r="B1769" t="str">
            <v>2-1349</v>
          </cell>
        </row>
        <row r="1770">
          <cell r="A1770">
            <v>1000001761</v>
          </cell>
          <cell r="B1770" t="str">
            <v>2-1350</v>
          </cell>
        </row>
        <row r="1771">
          <cell r="A1771">
            <v>1000001762</v>
          </cell>
          <cell r="B1771" t="str">
            <v>2-1351-1</v>
          </cell>
        </row>
        <row r="1772">
          <cell r="A1772">
            <v>1000001763</v>
          </cell>
          <cell r="B1772" t="str">
            <v>2-1351-2</v>
          </cell>
        </row>
        <row r="1773">
          <cell r="A1773">
            <v>1000001764</v>
          </cell>
          <cell r="B1773" t="str">
            <v>2-1351-3</v>
          </cell>
        </row>
        <row r="1774">
          <cell r="A1774">
            <v>1000001765</v>
          </cell>
          <cell r="B1774" t="str">
            <v>2-1351-4</v>
          </cell>
        </row>
        <row r="1775">
          <cell r="A1775">
            <v>1000001766</v>
          </cell>
          <cell r="B1775" t="str">
            <v>2-1352</v>
          </cell>
        </row>
        <row r="1776">
          <cell r="A1776">
            <v>1000001767</v>
          </cell>
          <cell r="B1776" t="str">
            <v>2-1353</v>
          </cell>
        </row>
        <row r="1777">
          <cell r="A1777">
            <v>1000001768</v>
          </cell>
          <cell r="B1777" t="str">
            <v>2-1354</v>
          </cell>
        </row>
        <row r="1778">
          <cell r="A1778">
            <v>1000001769</v>
          </cell>
          <cell r="B1778" t="str">
            <v>2-1355</v>
          </cell>
        </row>
        <row r="1779">
          <cell r="A1779">
            <v>1000001770</v>
          </cell>
          <cell r="B1779" t="str">
            <v>2-1356</v>
          </cell>
        </row>
        <row r="1780">
          <cell r="A1780">
            <v>1000001771</v>
          </cell>
          <cell r="B1780" t="str">
            <v>2-1357</v>
          </cell>
        </row>
        <row r="1781">
          <cell r="A1781">
            <v>1000001772</v>
          </cell>
          <cell r="B1781" t="str">
            <v>2-1358</v>
          </cell>
        </row>
        <row r="1782">
          <cell r="A1782">
            <v>1000001773</v>
          </cell>
          <cell r="B1782" t="str">
            <v>2-1359</v>
          </cell>
        </row>
        <row r="1783">
          <cell r="A1783">
            <v>1000001774</v>
          </cell>
          <cell r="B1783" t="str">
            <v>2-1360</v>
          </cell>
        </row>
        <row r="1784">
          <cell r="A1784">
            <v>1000001775</v>
          </cell>
          <cell r="B1784" t="str">
            <v>2-1361</v>
          </cell>
        </row>
        <row r="1785">
          <cell r="A1785">
            <v>1000001776</v>
          </cell>
          <cell r="B1785" t="str">
            <v>2-1362-1</v>
          </cell>
        </row>
        <row r="1786">
          <cell r="A1786">
            <v>1000001777</v>
          </cell>
          <cell r="B1786" t="str">
            <v>2-1362-2</v>
          </cell>
        </row>
        <row r="1787">
          <cell r="A1787">
            <v>1000001778</v>
          </cell>
          <cell r="B1787" t="str">
            <v>2-1363</v>
          </cell>
        </row>
        <row r="1788">
          <cell r="A1788">
            <v>1000001779</v>
          </cell>
          <cell r="B1788" t="str">
            <v>2-1364</v>
          </cell>
        </row>
        <row r="1789">
          <cell r="A1789">
            <v>1000001780</v>
          </cell>
          <cell r="B1789" t="str">
            <v>2-1365</v>
          </cell>
        </row>
        <row r="1790">
          <cell r="A1790">
            <v>1000001781</v>
          </cell>
          <cell r="B1790" t="str">
            <v>2-1366</v>
          </cell>
        </row>
        <row r="1791">
          <cell r="A1791">
            <v>1000001782</v>
          </cell>
          <cell r="B1791" t="str">
            <v>2-1367</v>
          </cell>
        </row>
        <row r="1792">
          <cell r="A1792">
            <v>1000001783</v>
          </cell>
          <cell r="B1792" t="str">
            <v>2-1368</v>
          </cell>
        </row>
        <row r="1793">
          <cell r="A1793">
            <v>1000001784</v>
          </cell>
          <cell r="B1793" t="str">
            <v>2-1369</v>
          </cell>
        </row>
        <row r="1794">
          <cell r="A1794">
            <v>1000001785</v>
          </cell>
          <cell r="B1794" t="str">
            <v>2-1370</v>
          </cell>
        </row>
        <row r="1795">
          <cell r="A1795">
            <v>1000001786</v>
          </cell>
          <cell r="B1795" t="str">
            <v>2-1371</v>
          </cell>
        </row>
        <row r="1796">
          <cell r="A1796">
            <v>1000001787</v>
          </cell>
          <cell r="B1796" t="str">
            <v>2-1372</v>
          </cell>
        </row>
        <row r="1797">
          <cell r="A1797">
            <v>1000001788</v>
          </cell>
          <cell r="B1797" t="str">
            <v>2-1373</v>
          </cell>
        </row>
        <row r="1798">
          <cell r="A1798">
            <v>1000001789</v>
          </cell>
          <cell r="B1798" t="str">
            <v>2-1374-1</v>
          </cell>
        </row>
        <row r="1799">
          <cell r="A1799">
            <v>1000001790</v>
          </cell>
          <cell r="B1799" t="str">
            <v>2-1374-2</v>
          </cell>
        </row>
        <row r="1800">
          <cell r="A1800">
            <v>1000001791</v>
          </cell>
          <cell r="B1800" t="str">
            <v>2-1374-3</v>
          </cell>
        </row>
        <row r="1801">
          <cell r="A1801">
            <v>1000001792</v>
          </cell>
          <cell r="B1801" t="str">
            <v>2-1375</v>
          </cell>
        </row>
        <row r="1802">
          <cell r="A1802">
            <v>1000001793</v>
          </cell>
          <cell r="B1802" t="str">
            <v>2-1376</v>
          </cell>
        </row>
        <row r="1803">
          <cell r="A1803">
            <v>1000001794</v>
          </cell>
          <cell r="B1803" t="str">
            <v>2-1377</v>
          </cell>
        </row>
        <row r="1804">
          <cell r="A1804">
            <v>1000001795</v>
          </cell>
          <cell r="B1804" t="str">
            <v>2-1378</v>
          </cell>
        </row>
        <row r="1805">
          <cell r="A1805">
            <v>1000001796</v>
          </cell>
          <cell r="B1805" t="str">
            <v>2-1379</v>
          </cell>
        </row>
        <row r="1806">
          <cell r="A1806">
            <v>1000001797</v>
          </cell>
          <cell r="B1806" t="str">
            <v>2-1380</v>
          </cell>
        </row>
        <row r="1807">
          <cell r="A1807">
            <v>1000001798</v>
          </cell>
          <cell r="B1807" t="str">
            <v>2-1381</v>
          </cell>
        </row>
        <row r="1808">
          <cell r="A1808">
            <v>1000001799</v>
          </cell>
          <cell r="B1808" t="str">
            <v>2-1382</v>
          </cell>
        </row>
        <row r="1809">
          <cell r="A1809">
            <v>1000001800</v>
          </cell>
          <cell r="B1809" t="str">
            <v>2-1383</v>
          </cell>
        </row>
        <row r="1810">
          <cell r="A1810">
            <v>1000001801</v>
          </cell>
          <cell r="B1810" t="str">
            <v>2-1384</v>
          </cell>
        </row>
        <row r="1811">
          <cell r="A1811">
            <v>1000001802</v>
          </cell>
          <cell r="B1811" t="str">
            <v>2-1385</v>
          </cell>
        </row>
        <row r="1812">
          <cell r="A1812">
            <v>1000001803</v>
          </cell>
          <cell r="B1812" t="str">
            <v>2-1386</v>
          </cell>
        </row>
        <row r="1813">
          <cell r="A1813">
            <v>1000001804</v>
          </cell>
          <cell r="B1813" t="str">
            <v>2-1387-1</v>
          </cell>
        </row>
        <row r="1814">
          <cell r="A1814">
            <v>1000001805</v>
          </cell>
          <cell r="B1814" t="str">
            <v>2-1387-2</v>
          </cell>
        </row>
        <row r="1815">
          <cell r="A1815">
            <v>1000001806</v>
          </cell>
          <cell r="B1815" t="str">
            <v>2-1388</v>
          </cell>
        </row>
        <row r="1816">
          <cell r="A1816">
            <v>1000001807</v>
          </cell>
          <cell r="B1816" t="str">
            <v>2-1389</v>
          </cell>
        </row>
        <row r="1817">
          <cell r="A1817">
            <v>1000001808</v>
          </cell>
          <cell r="B1817" t="str">
            <v>2-1390</v>
          </cell>
        </row>
        <row r="1818">
          <cell r="A1818">
            <v>1000001809</v>
          </cell>
          <cell r="B1818" t="str">
            <v>2-1391</v>
          </cell>
        </row>
        <row r="1819">
          <cell r="A1819">
            <v>1000001810</v>
          </cell>
          <cell r="B1819" t="str">
            <v>2-1392</v>
          </cell>
        </row>
        <row r="1820">
          <cell r="A1820">
            <v>1000001811</v>
          </cell>
          <cell r="B1820" t="str">
            <v>2-1393</v>
          </cell>
        </row>
        <row r="1821">
          <cell r="A1821">
            <v>1000001812</v>
          </cell>
          <cell r="B1821" t="str">
            <v>2-1394</v>
          </cell>
        </row>
        <row r="1822">
          <cell r="A1822">
            <v>1000001813</v>
          </cell>
          <cell r="B1822" t="str">
            <v>2-1395</v>
          </cell>
        </row>
        <row r="1823">
          <cell r="A1823">
            <v>1000001814</v>
          </cell>
          <cell r="B1823" t="str">
            <v>2-1396</v>
          </cell>
        </row>
        <row r="1824">
          <cell r="A1824">
            <v>1000001815</v>
          </cell>
          <cell r="B1824" t="str">
            <v>2-1397</v>
          </cell>
        </row>
        <row r="1825">
          <cell r="A1825">
            <v>1000001816</v>
          </cell>
          <cell r="B1825" t="str">
            <v>2-1398</v>
          </cell>
        </row>
        <row r="1826">
          <cell r="A1826">
            <v>1000001817</v>
          </cell>
          <cell r="B1826" t="str">
            <v>2-1399</v>
          </cell>
        </row>
        <row r="1827">
          <cell r="A1827">
            <v>1000001818</v>
          </cell>
          <cell r="B1827" t="str">
            <v>2-1400</v>
          </cell>
        </row>
        <row r="1828">
          <cell r="A1828">
            <v>1000001819</v>
          </cell>
          <cell r="B1828" t="str">
            <v>2-1401-1</v>
          </cell>
        </row>
        <row r="1829">
          <cell r="A1829">
            <v>1000001820</v>
          </cell>
          <cell r="B1829" t="str">
            <v>2-1401-2</v>
          </cell>
        </row>
        <row r="1830">
          <cell r="A1830">
            <v>1000001821</v>
          </cell>
          <cell r="B1830" t="str">
            <v>2-1402</v>
          </cell>
        </row>
        <row r="1831">
          <cell r="A1831">
            <v>1000001822</v>
          </cell>
          <cell r="B1831" t="str">
            <v>2-1403</v>
          </cell>
        </row>
        <row r="1832">
          <cell r="A1832">
            <v>1000001823</v>
          </cell>
          <cell r="B1832" t="str">
            <v>2-1404-1</v>
          </cell>
        </row>
        <row r="1833">
          <cell r="A1833">
            <v>1000001824</v>
          </cell>
          <cell r="B1833" t="str">
            <v>2-1404-2</v>
          </cell>
        </row>
        <row r="1834">
          <cell r="A1834">
            <v>1000001825</v>
          </cell>
          <cell r="B1834" t="str">
            <v>2-1405</v>
          </cell>
        </row>
        <row r="1835">
          <cell r="A1835">
            <v>1000001826</v>
          </cell>
          <cell r="B1835" t="str">
            <v>2-1406</v>
          </cell>
        </row>
        <row r="1836">
          <cell r="A1836">
            <v>1000001827</v>
          </cell>
          <cell r="B1836" t="str">
            <v>2-1407-1</v>
          </cell>
        </row>
        <row r="1837">
          <cell r="A1837">
            <v>1000001828</v>
          </cell>
          <cell r="B1837" t="str">
            <v>2-1407-2</v>
          </cell>
        </row>
        <row r="1838">
          <cell r="A1838">
            <v>1000001829</v>
          </cell>
          <cell r="B1838" t="str">
            <v>2-1408</v>
          </cell>
        </row>
        <row r="1839">
          <cell r="A1839">
            <v>1000001830</v>
          </cell>
          <cell r="B1839" t="str">
            <v>2-1409</v>
          </cell>
        </row>
        <row r="1840">
          <cell r="A1840">
            <v>1000001831</v>
          </cell>
          <cell r="B1840" t="str">
            <v>2-1410-1</v>
          </cell>
        </row>
        <row r="1841">
          <cell r="A1841">
            <v>1000001832</v>
          </cell>
          <cell r="B1841" t="str">
            <v>2-1410-2</v>
          </cell>
        </row>
        <row r="1842">
          <cell r="A1842">
            <v>1000001833</v>
          </cell>
          <cell r="B1842" t="str">
            <v>2-1411</v>
          </cell>
        </row>
        <row r="1843">
          <cell r="A1843">
            <v>1000001834</v>
          </cell>
          <cell r="B1843" t="str">
            <v>2-1412</v>
          </cell>
        </row>
        <row r="1844">
          <cell r="A1844">
            <v>1000001835</v>
          </cell>
          <cell r="B1844" t="str">
            <v>2-1413</v>
          </cell>
        </row>
        <row r="1845">
          <cell r="A1845">
            <v>1000001836</v>
          </cell>
          <cell r="B1845" t="str">
            <v>2-1414</v>
          </cell>
        </row>
        <row r="1846">
          <cell r="A1846">
            <v>1000001837</v>
          </cell>
          <cell r="B1846" t="str">
            <v>2-1415-1</v>
          </cell>
        </row>
        <row r="1847">
          <cell r="A1847">
            <v>1000001838</v>
          </cell>
          <cell r="B1847" t="str">
            <v>2-1415-2</v>
          </cell>
        </row>
        <row r="1848">
          <cell r="A1848">
            <v>1000001839</v>
          </cell>
          <cell r="B1848" t="str">
            <v>2-1416-1</v>
          </cell>
        </row>
        <row r="1849">
          <cell r="A1849">
            <v>1000001840</v>
          </cell>
          <cell r="B1849" t="str">
            <v>2-1416-2</v>
          </cell>
        </row>
        <row r="1850">
          <cell r="A1850">
            <v>1000001841</v>
          </cell>
          <cell r="B1850" t="str">
            <v>2-1416-3</v>
          </cell>
        </row>
        <row r="1851">
          <cell r="A1851">
            <v>1000001842</v>
          </cell>
          <cell r="B1851" t="str">
            <v>2-1416-4</v>
          </cell>
        </row>
        <row r="1852">
          <cell r="A1852">
            <v>1000001843</v>
          </cell>
          <cell r="B1852" t="str">
            <v>2-1416-5</v>
          </cell>
        </row>
        <row r="1853">
          <cell r="A1853">
            <v>1000001844</v>
          </cell>
          <cell r="B1853" t="str">
            <v>2-1416-6</v>
          </cell>
        </row>
        <row r="1854">
          <cell r="A1854">
            <v>1000001845</v>
          </cell>
          <cell r="B1854" t="str">
            <v>2-1417</v>
          </cell>
        </row>
        <row r="1855">
          <cell r="A1855">
            <v>1000001846</v>
          </cell>
          <cell r="B1855" t="str">
            <v>2-1418</v>
          </cell>
        </row>
        <row r="1856">
          <cell r="A1856">
            <v>1000001847</v>
          </cell>
          <cell r="B1856" t="str">
            <v>2-1419</v>
          </cell>
        </row>
        <row r="1857">
          <cell r="A1857">
            <v>1000001848</v>
          </cell>
          <cell r="B1857" t="str">
            <v>2-1420</v>
          </cell>
        </row>
        <row r="1858">
          <cell r="A1858">
            <v>1000001849</v>
          </cell>
          <cell r="B1858" t="str">
            <v>2-1421</v>
          </cell>
        </row>
        <row r="1859">
          <cell r="A1859">
            <v>1000001850</v>
          </cell>
          <cell r="B1859" t="str">
            <v>2-1422-1</v>
          </cell>
        </row>
        <row r="1860">
          <cell r="A1860">
            <v>1000001851</v>
          </cell>
          <cell r="B1860" t="str">
            <v>2-1422-2</v>
          </cell>
        </row>
        <row r="1861">
          <cell r="A1861">
            <v>1000001852</v>
          </cell>
          <cell r="B1861" t="str">
            <v>2-1422-3</v>
          </cell>
        </row>
        <row r="1862">
          <cell r="A1862">
            <v>1000001853</v>
          </cell>
          <cell r="B1862" t="str">
            <v>2-1423</v>
          </cell>
        </row>
        <row r="1863">
          <cell r="A1863">
            <v>1000001854</v>
          </cell>
          <cell r="B1863" t="str">
            <v>2-1424</v>
          </cell>
        </row>
        <row r="1864">
          <cell r="A1864">
            <v>1000001855</v>
          </cell>
          <cell r="B1864" t="str">
            <v>2-1425</v>
          </cell>
        </row>
        <row r="1865">
          <cell r="A1865">
            <v>1000001856</v>
          </cell>
          <cell r="B1865" t="str">
            <v>2-1426</v>
          </cell>
        </row>
        <row r="1866">
          <cell r="A1866">
            <v>1000001857</v>
          </cell>
          <cell r="B1866" t="str">
            <v>2-1427</v>
          </cell>
        </row>
        <row r="1867">
          <cell r="A1867">
            <v>1000001858</v>
          </cell>
          <cell r="B1867" t="str">
            <v>2-1428</v>
          </cell>
        </row>
        <row r="1868">
          <cell r="A1868">
            <v>1000001859</v>
          </cell>
          <cell r="B1868" t="str">
            <v>2-1429</v>
          </cell>
        </row>
        <row r="1869">
          <cell r="A1869">
            <v>1000001860</v>
          </cell>
          <cell r="B1869" t="str">
            <v>2-1430</v>
          </cell>
        </row>
        <row r="1870">
          <cell r="A1870">
            <v>1000001861</v>
          </cell>
          <cell r="B1870" t="str">
            <v>2-1431</v>
          </cell>
        </row>
        <row r="1871">
          <cell r="A1871">
            <v>1000001862</v>
          </cell>
          <cell r="B1871" t="str">
            <v>2-1432</v>
          </cell>
        </row>
        <row r="1872">
          <cell r="A1872">
            <v>1000001863</v>
          </cell>
          <cell r="B1872" t="str">
            <v>2-1433</v>
          </cell>
        </row>
        <row r="1873">
          <cell r="A1873">
            <v>1000001864</v>
          </cell>
          <cell r="B1873" t="str">
            <v>2-1434</v>
          </cell>
        </row>
        <row r="1874">
          <cell r="A1874">
            <v>1000001865</v>
          </cell>
          <cell r="B1874" t="str">
            <v>2-1435</v>
          </cell>
        </row>
        <row r="1875">
          <cell r="A1875">
            <v>1000001866</v>
          </cell>
          <cell r="B1875" t="str">
            <v>2-1436</v>
          </cell>
        </row>
        <row r="1876">
          <cell r="A1876">
            <v>1000001867</v>
          </cell>
          <cell r="B1876" t="str">
            <v>2-1437</v>
          </cell>
        </row>
        <row r="1877">
          <cell r="A1877">
            <v>1000001868</v>
          </cell>
          <cell r="B1877" t="str">
            <v>2-1438</v>
          </cell>
        </row>
        <row r="1878">
          <cell r="A1878">
            <v>1000001869</v>
          </cell>
          <cell r="B1878" t="str">
            <v>2-1439</v>
          </cell>
        </row>
        <row r="1879">
          <cell r="A1879">
            <v>1000001870</v>
          </cell>
          <cell r="B1879" t="str">
            <v>2-1440</v>
          </cell>
        </row>
        <row r="1880">
          <cell r="A1880">
            <v>1000001871</v>
          </cell>
          <cell r="B1880" t="str">
            <v>2-1441-1</v>
          </cell>
        </row>
        <row r="1881">
          <cell r="A1881">
            <v>1000001872</v>
          </cell>
          <cell r="B1881" t="str">
            <v>2-1441-2</v>
          </cell>
        </row>
        <row r="1882">
          <cell r="A1882">
            <v>1000001873</v>
          </cell>
          <cell r="B1882" t="str">
            <v>2-1442-1</v>
          </cell>
        </row>
        <row r="1883">
          <cell r="A1883">
            <v>1000001874</v>
          </cell>
          <cell r="B1883" t="str">
            <v>2-1443</v>
          </cell>
        </row>
        <row r="1884">
          <cell r="A1884">
            <v>1000001875</v>
          </cell>
          <cell r="B1884" t="str">
            <v>2-1444-1</v>
          </cell>
        </row>
        <row r="1885">
          <cell r="A1885">
            <v>1000001876</v>
          </cell>
          <cell r="B1885" t="str">
            <v>2-1444-2</v>
          </cell>
        </row>
        <row r="1886">
          <cell r="A1886">
            <v>1000001877</v>
          </cell>
          <cell r="B1886" t="str">
            <v>2-1444-3</v>
          </cell>
        </row>
        <row r="1887">
          <cell r="A1887">
            <v>1000001878</v>
          </cell>
          <cell r="B1887" t="str">
            <v>2-1444-4</v>
          </cell>
        </row>
        <row r="1888">
          <cell r="A1888">
            <v>1000001879</v>
          </cell>
          <cell r="B1888" t="str">
            <v>2-1445</v>
          </cell>
        </row>
        <row r="1889">
          <cell r="A1889">
            <v>1000001880</v>
          </cell>
          <cell r="B1889" t="str">
            <v>2-1446</v>
          </cell>
        </row>
        <row r="1890">
          <cell r="A1890">
            <v>1000001881</v>
          </cell>
          <cell r="B1890" t="str">
            <v>2-1447</v>
          </cell>
        </row>
        <row r="1891">
          <cell r="A1891">
            <v>1000001882</v>
          </cell>
          <cell r="B1891" t="str">
            <v>2-1448</v>
          </cell>
        </row>
        <row r="1892">
          <cell r="A1892">
            <v>1000001883</v>
          </cell>
          <cell r="B1892" t="str">
            <v>2-1449</v>
          </cell>
        </row>
        <row r="1893">
          <cell r="A1893">
            <v>1000001884</v>
          </cell>
          <cell r="B1893" t="str">
            <v>2-1450</v>
          </cell>
        </row>
        <row r="1894">
          <cell r="A1894">
            <v>1000001885</v>
          </cell>
          <cell r="B1894" t="str">
            <v>2-1451-1</v>
          </cell>
        </row>
        <row r="1895">
          <cell r="A1895">
            <v>1000001886</v>
          </cell>
          <cell r="B1895" t="str">
            <v>2-1451-2</v>
          </cell>
        </row>
        <row r="1896">
          <cell r="A1896">
            <v>1000001887</v>
          </cell>
          <cell r="B1896" t="str">
            <v>2-1451-3</v>
          </cell>
        </row>
        <row r="1897">
          <cell r="A1897">
            <v>1000001888</v>
          </cell>
          <cell r="B1897" t="str">
            <v>2-1451-4</v>
          </cell>
        </row>
        <row r="1898">
          <cell r="A1898">
            <v>1000001889</v>
          </cell>
          <cell r="B1898" t="str">
            <v>2-1451-5</v>
          </cell>
        </row>
        <row r="1899">
          <cell r="A1899">
            <v>1000001890</v>
          </cell>
          <cell r="B1899" t="str">
            <v>2-1452</v>
          </cell>
        </row>
        <row r="1900">
          <cell r="A1900">
            <v>1000001891</v>
          </cell>
          <cell r="B1900" t="str">
            <v>2-1453</v>
          </cell>
        </row>
        <row r="1901">
          <cell r="A1901">
            <v>1000001892</v>
          </cell>
          <cell r="B1901" t="str">
            <v>2-1454</v>
          </cell>
        </row>
        <row r="1902">
          <cell r="A1902">
            <v>1000001893</v>
          </cell>
          <cell r="B1902" t="str">
            <v>2-1455</v>
          </cell>
        </row>
        <row r="1903">
          <cell r="A1903">
            <v>1000001894</v>
          </cell>
          <cell r="B1903" t="str">
            <v>2-1456</v>
          </cell>
        </row>
        <row r="1904">
          <cell r="A1904">
            <v>1000001895</v>
          </cell>
          <cell r="B1904" t="str">
            <v>2-1457</v>
          </cell>
        </row>
        <row r="1905">
          <cell r="A1905">
            <v>1000001896</v>
          </cell>
          <cell r="B1905" t="str">
            <v>2-1458</v>
          </cell>
        </row>
        <row r="1906">
          <cell r="A1906">
            <v>1000001897</v>
          </cell>
          <cell r="B1906" t="str">
            <v>2-1459</v>
          </cell>
        </row>
        <row r="1907">
          <cell r="A1907">
            <v>1000001898</v>
          </cell>
          <cell r="B1907" t="str">
            <v>2-1460</v>
          </cell>
        </row>
        <row r="1908">
          <cell r="A1908">
            <v>1000001899</v>
          </cell>
          <cell r="B1908" t="str">
            <v>2-1461</v>
          </cell>
        </row>
        <row r="1909">
          <cell r="A1909">
            <v>1000001900</v>
          </cell>
          <cell r="B1909" t="str">
            <v>2-1462</v>
          </cell>
        </row>
        <row r="1910">
          <cell r="A1910">
            <v>1000001901</v>
          </cell>
          <cell r="B1910" t="str">
            <v>2-1463</v>
          </cell>
        </row>
        <row r="1911">
          <cell r="A1911">
            <v>1000001902</v>
          </cell>
          <cell r="B1911" t="str">
            <v>2-1464</v>
          </cell>
        </row>
        <row r="1912">
          <cell r="A1912">
            <v>1000001903</v>
          </cell>
          <cell r="B1912" t="str">
            <v>2-1465</v>
          </cell>
        </row>
        <row r="1913">
          <cell r="A1913">
            <v>1000001904</v>
          </cell>
          <cell r="B1913" t="str">
            <v>2-1466</v>
          </cell>
        </row>
        <row r="1914">
          <cell r="A1914">
            <v>1000001905</v>
          </cell>
          <cell r="B1914" t="str">
            <v>2-1467-1</v>
          </cell>
        </row>
        <row r="1915">
          <cell r="A1915">
            <v>1000001906</v>
          </cell>
          <cell r="B1915" t="str">
            <v>2-1467-2</v>
          </cell>
        </row>
        <row r="1916">
          <cell r="A1916">
            <v>1000001907</v>
          </cell>
          <cell r="B1916" t="str">
            <v>2-1467-3</v>
          </cell>
        </row>
        <row r="1917">
          <cell r="A1917">
            <v>1000001908</v>
          </cell>
          <cell r="B1917" t="str">
            <v>2-1468</v>
          </cell>
        </row>
        <row r="1918">
          <cell r="A1918">
            <v>1000001909</v>
          </cell>
          <cell r="B1918" t="str">
            <v>2-1469</v>
          </cell>
        </row>
        <row r="1919">
          <cell r="A1919">
            <v>1000001910</v>
          </cell>
          <cell r="B1919" t="str">
            <v>2-1470</v>
          </cell>
        </row>
        <row r="1920">
          <cell r="A1920">
            <v>1000001911</v>
          </cell>
          <cell r="B1920" t="str">
            <v>2-1471</v>
          </cell>
        </row>
        <row r="1921">
          <cell r="A1921">
            <v>1000001912</v>
          </cell>
          <cell r="B1921" t="str">
            <v>2-1472</v>
          </cell>
        </row>
        <row r="1922">
          <cell r="A1922">
            <v>1000001913</v>
          </cell>
          <cell r="B1922" t="str">
            <v>2-1473</v>
          </cell>
        </row>
        <row r="1923">
          <cell r="A1923">
            <v>1000001914</v>
          </cell>
          <cell r="B1923" t="str">
            <v>2-1474-1</v>
          </cell>
        </row>
        <row r="1924">
          <cell r="A1924">
            <v>1000001915</v>
          </cell>
          <cell r="B1924" t="str">
            <v>2-1474-2</v>
          </cell>
        </row>
        <row r="1925">
          <cell r="A1925">
            <v>1000001916</v>
          </cell>
          <cell r="B1925" t="str">
            <v>2-1475-1</v>
          </cell>
        </row>
        <row r="1926">
          <cell r="A1926">
            <v>1000001917</v>
          </cell>
          <cell r="B1926" t="str">
            <v>2-1475-2</v>
          </cell>
        </row>
        <row r="1927">
          <cell r="A1927">
            <v>1000001918</v>
          </cell>
          <cell r="B1927" t="str">
            <v>2-1476</v>
          </cell>
        </row>
        <row r="1928">
          <cell r="A1928">
            <v>1000001919</v>
          </cell>
          <cell r="B1928" t="str">
            <v>2-1477</v>
          </cell>
        </row>
        <row r="1929">
          <cell r="A1929">
            <v>1000001920</v>
          </cell>
          <cell r="B1929" t="str">
            <v>2-1478</v>
          </cell>
        </row>
        <row r="1930">
          <cell r="A1930">
            <v>1000001921</v>
          </cell>
          <cell r="B1930" t="str">
            <v>2-1479-1</v>
          </cell>
        </row>
        <row r="1931">
          <cell r="A1931">
            <v>1000001922</v>
          </cell>
          <cell r="B1931" t="str">
            <v>2-1479-2</v>
          </cell>
        </row>
        <row r="1932">
          <cell r="A1932">
            <v>1000001923</v>
          </cell>
          <cell r="B1932" t="str">
            <v>2-1479-3</v>
          </cell>
        </row>
        <row r="1933">
          <cell r="A1933">
            <v>1000001924</v>
          </cell>
          <cell r="B1933" t="str">
            <v>2-1480</v>
          </cell>
        </row>
        <row r="1934">
          <cell r="A1934">
            <v>1000001925</v>
          </cell>
          <cell r="B1934" t="str">
            <v>2-1481-1</v>
          </cell>
        </row>
        <row r="1935">
          <cell r="A1935">
            <v>1000001926</v>
          </cell>
          <cell r="B1935" t="str">
            <v>2-1481-2</v>
          </cell>
        </row>
        <row r="1936">
          <cell r="A1936">
            <v>1000001927</v>
          </cell>
          <cell r="B1936" t="str">
            <v>2-1481-3</v>
          </cell>
        </row>
        <row r="1937">
          <cell r="A1937">
            <v>1000001928</v>
          </cell>
          <cell r="B1937" t="str">
            <v>2-1482</v>
          </cell>
        </row>
        <row r="1938">
          <cell r="A1938">
            <v>1000001929</v>
          </cell>
          <cell r="B1938" t="str">
            <v>2-1483-1</v>
          </cell>
        </row>
        <row r="1939">
          <cell r="A1939">
            <v>1000001930</v>
          </cell>
          <cell r="B1939" t="str">
            <v>2-1483-2</v>
          </cell>
        </row>
        <row r="1940">
          <cell r="A1940">
            <v>1000001931</v>
          </cell>
          <cell r="B1940" t="str">
            <v>2-1483-3</v>
          </cell>
        </row>
        <row r="1941">
          <cell r="A1941">
            <v>1000001932</v>
          </cell>
          <cell r="B1941" t="str">
            <v>2-1483-4</v>
          </cell>
        </row>
        <row r="1942">
          <cell r="A1942">
            <v>1000001933</v>
          </cell>
          <cell r="B1942" t="str">
            <v>2-1484</v>
          </cell>
        </row>
        <row r="1943">
          <cell r="A1943">
            <v>1000001934</v>
          </cell>
          <cell r="B1943" t="str">
            <v>2-1485</v>
          </cell>
        </row>
        <row r="1944">
          <cell r="A1944">
            <v>1000001935</v>
          </cell>
          <cell r="B1944" t="str">
            <v>2-1486</v>
          </cell>
        </row>
        <row r="1945">
          <cell r="A1945">
            <v>1000001936</v>
          </cell>
          <cell r="B1945" t="str">
            <v>2-1487</v>
          </cell>
        </row>
        <row r="1946">
          <cell r="A1946">
            <v>1000001937</v>
          </cell>
          <cell r="B1946" t="str">
            <v>2-1488</v>
          </cell>
        </row>
        <row r="1947">
          <cell r="A1947">
            <v>1000001938</v>
          </cell>
          <cell r="B1947" t="str">
            <v>2-1489</v>
          </cell>
        </row>
        <row r="1948">
          <cell r="A1948">
            <v>1000001939</v>
          </cell>
          <cell r="B1948" t="str">
            <v>2-1490</v>
          </cell>
        </row>
        <row r="1949">
          <cell r="A1949">
            <v>1000001940</v>
          </cell>
          <cell r="B1949" t="str">
            <v>2-1491</v>
          </cell>
        </row>
        <row r="1950">
          <cell r="A1950">
            <v>1000001941</v>
          </cell>
          <cell r="B1950" t="str">
            <v>2-1492</v>
          </cell>
        </row>
        <row r="1951">
          <cell r="A1951">
            <v>1000001942</v>
          </cell>
          <cell r="B1951" t="str">
            <v>2-1494</v>
          </cell>
        </row>
        <row r="1952">
          <cell r="A1952">
            <v>1000001943</v>
          </cell>
          <cell r="B1952" t="str">
            <v>2-1495</v>
          </cell>
        </row>
        <row r="1953">
          <cell r="A1953">
            <v>1000001944</v>
          </cell>
          <cell r="B1953" t="str">
            <v>2-1496</v>
          </cell>
        </row>
        <row r="1954">
          <cell r="A1954">
            <v>1000001945</v>
          </cell>
          <cell r="B1954" t="str">
            <v>2-1497</v>
          </cell>
        </row>
        <row r="1955">
          <cell r="A1955">
            <v>1000001946</v>
          </cell>
          <cell r="B1955" t="str">
            <v>2-1498</v>
          </cell>
        </row>
        <row r="1956">
          <cell r="A1956">
            <v>1000001947</v>
          </cell>
          <cell r="B1956" t="str">
            <v>2-1499</v>
          </cell>
        </row>
        <row r="1957">
          <cell r="A1957">
            <v>1000001948</v>
          </cell>
          <cell r="B1957" t="str">
            <v>2-1500</v>
          </cell>
        </row>
        <row r="1958">
          <cell r="A1958">
            <v>1000001949</v>
          </cell>
          <cell r="B1958" t="str">
            <v>2-1501</v>
          </cell>
        </row>
        <row r="1959">
          <cell r="A1959">
            <v>1000001950</v>
          </cell>
          <cell r="B1959" t="str">
            <v>2-1502</v>
          </cell>
        </row>
        <row r="1960">
          <cell r="A1960">
            <v>1000001951</v>
          </cell>
          <cell r="B1960" t="str">
            <v>2-1503</v>
          </cell>
        </row>
        <row r="1961">
          <cell r="A1961">
            <v>1000001952</v>
          </cell>
          <cell r="B1961" t="str">
            <v>2-1504</v>
          </cell>
        </row>
        <row r="1962">
          <cell r="A1962">
            <v>1000001953</v>
          </cell>
          <cell r="B1962" t="str">
            <v>2-1506</v>
          </cell>
        </row>
        <row r="1963">
          <cell r="A1963">
            <v>1000001954</v>
          </cell>
          <cell r="B1963" t="str">
            <v>2-1507-1</v>
          </cell>
        </row>
        <row r="1964">
          <cell r="A1964">
            <v>1000001955</v>
          </cell>
          <cell r="B1964" t="str">
            <v>2-1507-2</v>
          </cell>
        </row>
        <row r="1965">
          <cell r="A1965">
            <v>1000001956</v>
          </cell>
          <cell r="B1965" t="str">
            <v>2-1508</v>
          </cell>
        </row>
        <row r="1966">
          <cell r="A1966">
            <v>1000001957</v>
          </cell>
          <cell r="B1966" t="str">
            <v>2-1509</v>
          </cell>
        </row>
        <row r="1967">
          <cell r="A1967">
            <v>1000001958</v>
          </cell>
          <cell r="B1967" t="str">
            <v>2-1510</v>
          </cell>
        </row>
        <row r="1968">
          <cell r="A1968">
            <v>1000001959</v>
          </cell>
          <cell r="B1968" t="str">
            <v>2-1511</v>
          </cell>
        </row>
        <row r="1969">
          <cell r="A1969">
            <v>1000001960</v>
          </cell>
          <cell r="B1969" t="str">
            <v>2-1512</v>
          </cell>
        </row>
        <row r="1970">
          <cell r="A1970">
            <v>1000001961</v>
          </cell>
          <cell r="B1970" t="str">
            <v>2-1513</v>
          </cell>
        </row>
        <row r="1971">
          <cell r="A1971">
            <v>1000001962</v>
          </cell>
          <cell r="B1971" t="str">
            <v>2-1514-1</v>
          </cell>
        </row>
        <row r="1972">
          <cell r="A1972">
            <v>1000001963</v>
          </cell>
          <cell r="B1972" t="str">
            <v>2-1514-2</v>
          </cell>
        </row>
        <row r="1973">
          <cell r="A1973">
            <v>1000001964</v>
          </cell>
          <cell r="B1973" t="str">
            <v>2-1515</v>
          </cell>
        </row>
        <row r="1974">
          <cell r="A1974">
            <v>1000001965</v>
          </cell>
          <cell r="B1974" t="str">
            <v>2-1516</v>
          </cell>
        </row>
        <row r="1975">
          <cell r="A1975">
            <v>1000001966</v>
          </cell>
          <cell r="B1975" t="str">
            <v>2-1517-1</v>
          </cell>
        </row>
        <row r="1976">
          <cell r="A1976">
            <v>1000001967</v>
          </cell>
          <cell r="B1976" t="str">
            <v>2-1517-2</v>
          </cell>
        </row>
        <row r="1977">
          <cell r="A1977">
            <v>1000001968</v>
          </cell>
          <cell r="B1977" t="str">
            <v>2-1518-1</v>
          </cell>
        </row>
        <row r="1978">
          <cell r="A1978">
            <v>1000001969</v>
          </cell>
          <cell r="B1978" t="str">
            <v>2-1518-2</v>
          </cell>
        </row>
        <row r="1979">
          <cell r="A1979">
            <v>1000001970</v>
          </cell>
          <cell r="B1979" t="str">
            <v>2-1519</v>
          </cell>
        </row>
        <row r="1980">
          <cell r="A1980">
            <v>1000001971</v>
          </cell>
          <cell r="B1980" t="str">
            <v>2-1520-1</v>
          </cell>
        </row>
        <row r="1981">
          <cell r="A1981">
            <v>1000001972</v>
          </cell>
          <cell r="B1981" t="str">
            <v>2-1520-2</v>
          </cell>
        </row>
        <row r="1982">
          <cell r="A1982">
            <v>1000001973</v>
          </cell>
          <cell r="B1982" t="str">
            <v>2-1520-3</v>
          </cell>
        </row>
        <row r="1983">
          <cell r="A1983">
            <v>1000001974</v>
          </cell>
          <cell r="B1983" t="str">
            <v>2-1521-1</v>
          </cell>
        </row>
        <row r="1984">
          <cell r="A1984">
            <v>1000001975</v>
          </cell>
          <cell r="B1984" t="str">
            <v>2-1521-2</v>
          </cell>
        </row>
        <row r="1985">
          <cell r="A1985">
            <v>1000001976</v>
          </cell>
          <cell r="B1985" t="str">
            <v>2-1522</v>
          </cell>
        </row>
        <row r="1986">
          <cell r="A1986">
            <v>1000002565</v>
          </cell>
          <cell r="B1986" t="str">
            <v>2-1523</v>
          </cell>
        </row>
        <row r="1987">
          <cell r="A1987">
            <v>1000002566</v>
          </cell>
          <cell r="B1987" t="str">
            <v>2-1524</v>
          </cell>
        </row>
        <row r="1988">
          <cell r="A1988">
            <v>1000002567</v>
          </cell>
          <cell r="B1988" t="str">
            <v>2-1525</v>
          </cell>
        </row>
        <row r="1989">
          <cell r="A1989">
            <v>1000002568</v>
          </cell>
          <cell r="B1989" t="str">
            <v>2-1526</v>
          </cell>
        </row>
        <row r="1990">
          <cell r="A1990">
            <v>1000002569</v>
          </cell>
          <cell r="B1990" t="str">
            <v>2-1527</v>
          </cell>
        </row>
        <row r="1991">
          <cell r="A1991">
            <v>1000002570</v>
          </cell>
          <cell r="B1991" t="str">
            <v>2-1528</v>
          </cell>
        </row>
        <row r="1992">
          <cell r="A1992">
            <v>1000002571</v>
          </cell>
          <cell r="B1992" t="str">
            <v>2-1529</v>
          </cell>
        </row>
        <row r="1993">
          <cell r="A1993">
            <v>1000002572</v>
          </cell>
          <cell r="B1993" t="str">
            <v>2-1530</v>
          </cell>
        </row>
        <row r="1994">
          <cell r="A1994">
            <v>1000002573</v>
          </cell>
          <cell r="B1994" t="str">
            <v>2-1531</v>
          </cell>
        </row>
        <row r="1995">
          <cell r="A1995">
            <v>1000002574</v>
          </cell>
          <cell r="B1995" t="str">
            <v>2-1532</v>
          </cell>
        </row>
        <row r="1996">
          <cell r="A1996">
            <v>1000002575</v>
          </cell>
          <cell r="B1996" t="str">
            <v>2-1533</v>
          </cell>
        </row>
        <row r="1997">
          <cell r="A1997">
            <v>1000002576</v>
          </cell>
          <cell r="B1997" t="str">
            <v>2-1534</v>
          </cell>
        </row>
        <row r="1998">
          <cell r="A1998">
            <v>1000002723</v>
          </cell>
          <cell r="B1998" t="str">
            <v>2-1535</v>
          </cell>
        </row>
        <row r="1999">
          <cell r="A1999">
            <v>1000002724</v>
          </cell>
          <cell r="B1999" t="str">
            <v>2-1536</v>
          </cell>
        </row>
        <row r="2000">
          <cell r="A2000">
            <v>1000002725</v>
          </cell>
          <cell r="B2000" t="str">
            <v>2-1537</v>
          </cell>
        </row>
        <row r="2001">
          <cell r="A2001">
            <v>1000002729</v>
          </cell>
          <cell r="B2001" t="str">
            <v>2-1538</v>
          </cell>
        </row>
        <row r="2002">
          <cell r="A2002">
            <v>1000002732</v>
          </cell>
          <cell r="B2002" t="str">
            <v>2-1539</v>
          </cell>
        </row>
        <row r="2003">
          <cell r="A2003">
            <v>1000002733</v>
          </cell>
          <cell r="B2003" t="str">
            <v>2-1540</v>
          </cell>
        </row>
        <row r="2004">
          <cell r="A2004">
            <v>1000002734</v>
          </cell>
          <cell r="B2004" t="str">
            <v>2-1541</v>
          </cell>
        </row>
        <row r="2005">
          <cell r="A2005">
            <v>1000002736</v>
          </cell>
          <cell r="B2005" t="str">
            <v>2-1542</v>
          </cell>
        </row>
        <row r="2006">
          <cell r="A2006">
            <v>1000002737</v>
          </cell>
          <cell r="B2006" t="str">
            <v>2-1543</v>
          </cell>
        </row>
        <row r="2007">
          <cell r="A2007">
            <v>1000002738</v>
          </cell>
          <cell r="B2007" t="str">
            <v>2-1544</v>
          </cell>
        </row>
        <row r="2008">
          <cell r="A2008">
            <v>1000001977</v>
          </cell>
          <cell r="B2008" t="str">
            <v>3-031</v>
          </cell>
        </row>
        <row r="2009">
          <cell r="A2009">
            <v>1000001978</v>
          </cell>
          <cell r="B2009" t="str">
            <v>3-080</v>
          </cell>
        </row>
        <row r="2010">
          <cell r="A2010">
            <v>1000001979</v>
          </cell>
          <cell r="B2010" t="str">
            <v>3-083</v>
          </cell>
        </row>
        <row r="2011">
          <cell r="A2011">
            <v>1000001980</v>
          </cell>
          <cell r="B2011" t="str">
            <v>3-086</v>
          </cell>
        </row>
        <row r="2012">
          <cell r="A2012">
            <v>1000001981</v>
          </cell>
          <cell r="B2012" t="str">
            <v>3-193</v>
          </cell>
        </row>
        <row r="2013">
          <cell r="A2013">
            <v>1000001982</v>
          </cell>
          <cell r="B2013" t="str">
            <v>3-194</v>
          </cell>
        </row>
        <row r="2014">
          <cell r="A2014">
            <v>1000001983</v>
          </cell>
          <cell r="B2014" t="str">
            <v>3-199</v>
          </cell>
        </row>
        <row r="2015">
          <cell r="A2015">
            <v>1000001984</v>
          </cell>
          <cell r="B2015" t="str">
            <v>3-227</v>
          </cell>
        </row>
        <row r="2016">
          <cell r="A2016">
            <v>1000001985</v>
          </cell>
          <cell r="B2016" t="str">
            <v>3-229</v>
          </cell>
        </row>
        <row r="2017">
          <cell r="A2017">
            <v>1000001986</v>
          </cell>
          <cell r="B2017" t="str">
            <v>3-230</v>
          </cell>
        </row>
        <row r="2018">
          <cell r="A2018">
            <v>1000001987</v>
          </cell>
          <cell r="B2018" t="str">
            <v>3-231</v>
          </cell>
        </row>
        <row r="2019">
          <cell r="A2019">
            <v>1000001988</v>
          </cell>
          <cell r="B2019" t="str">
            <v>3-232</v>
          </cell>
        </row>
        <row r="2020">
          <cell r="A2020">
            <v>1000001989</v>
          </cell>
          <cell r="B2020" t="str">
            <v>3-233</v>
          </cell>
        </row>
        <row r="2021">
          <cell r="A2021">
            <v>1000001990</v>
          </cell>
          <cell r="B2021" t="str">
            <v>3-234</v>
          </cell>
        </row>
        <row r="2022">
          <cell r="A2022">
            <v>1000001991</v>
          </cell>
          <cell r="B2022" t="str">
            <v>3-235</v>
          </cell>
        </row>
        <row r="2023">
          <cell r="A2023">
            <v>1000001992</v>
          </cell>
          <cell r="B2023" t="str">
            <v>3-236</v>
          </cell>
        </row>
        <row r="2024">
          <cell r="A2024">
            <v>1000001993</v>
          </cell>
          <cell r="B2024" t="str">
            <v>3-237</v>
          </cell>
        </row>
        <row r="2025">
          <cell r="A2025">
            <v>1000001994</v>
          </cell>
          <cell r="B2025" t="str">
            <v>3-238</v>
          </cell>
        </row>
        <row r="2026">
          <cell r="A2026">
            <v>1000001995</v>
          </cell>
          <cell r="B2026" t="str">
            <v>3-239</v>
          </cell>
        </row>
        <row r="2027">
          <cell r="A2027">
            <v>1000001996</v>
          </cell>
          <cell r="B2027" t="str">
            <v>3-240</v>
          </cell>
        </row>
        <row r="2028">
          <cell r="A2028">
            <v>1000001997</v>
          </cell>
          <cell r="B2028" t="str">
            <v>3-241</v>
          </cell>
        </row>
        <row r="2029">
          <cell r="A2029">
            <v>1000001998</v>
          </cell>
          <cell r="B2029" t="str">
            <v>3-242</v>
          </cell>
        </row>
        <row r="2030">
          <cell r="A2030">
            <v>1000001999</v>
          </cell>
          <cell r="B2030" t="str">
            <v>3-243</v>
          </cell>
        </row>
        <row r="2031">
          <cell r="A2031">
            <v>1000002000</v>
          </cell>
          <cell r="B2031" t="str">
            <v>3-244</v>
          </cell>
        </row>
        <row r="2032">
          <cell r="A2032">
            <v>1000002001</v>
          </cell>
          <cell r="B2032" t="str">
            <v>3-248</v>
          </cell>
        </row>
        <row r="2033">
          <cell r="A2033">
            <v>1000002002</v>
          </cell>
          <cell r="B2033" t="str">
            <v>3-264</v>
          </cell>
        </row>
        <row r="2034">
          <cell r="A2034">
            <v>1000002003</v>
          </cell>
          <cell r="B2034" t="str">
            <v>3-265</v>
          </cell>
        </row>
        <row r="2035">
          <cell r="A2035">
            <v>1000002004</v>
          </cell>
          <cell r="B2035" t="str">
            <v>3-267</v>
          </cell>
        </row>
        <row r="2036">
          <cell r="A2036">
            <v>1000002005</v>
          </cell>
          <cell r="B2036" t="str">
            <v>3-268</v>
          </cell>
        </row>
        <row r="2037">
          <cell r="A2037">
            <v>1000002006</v>
          </cell>
          <cell r="B2037" t="str">
            <v>3-269</v>
          </cell>
        </row>
        <row r="2038">
          <cell r="A2038">
            <v>1000002007</v>
          </cell>
          <cell r="B2038" t="str">
            <v>3-270</v>
          </cell>
        </row>
        <row r="2039">
          <cell r="A2039">
            <v>1000002008</v>
          </cell>
          <cell r="B2039" t="str">
            <v>3-272</v>
          </cell>
        </row>
        <row r="2040">
          <cell r="A2040">
            <v>1000002009</v>
          </cell>
          <cell r="B2040" t="str">
            <v>3-276</v>
          </cell>
        </row>
        <row r="2041">
          <cell r="A2041">
            <v>1000002010</v>
          </cell>
          <cell r="B2041" t="str">
            <v>3-281-1</v>
          </cell>
        </row>
        <row r="2042">
          <cell r="A2042">
            <v>1000002011</v>
          </cell>
          <cell r="B2042" t="str">
            <v>3-281-2</v>
          </cell>
        </row>
        <row r="2043">
          <cell r="A2043">
            <v>1000002012</v>
          </cell>
          <cell r="B2043" t="str">
            <v>3-281-3</v>
          </cell>
        </row>
        <row r="2044">
          <cell r="A2044">
            <v>1000002013</v>
          </cell>
          <cell r="B2044" t="str">
            <v>3-282</v>
          </cell>
        </row>
        <row r="2045">
          <cell r="A2045">
            <v>1000002014</v>
          </cell>
          <cell r="B2045" t="str">
            <v>3-286</v>
          </cell>
        </row>
        <row r="2046">
          <cell r="A2046">
            <v>1000002015</v>
          </cell>
          <cell r="B2046" t="str">
            <v>3-287</v>
          </cell>
        </row>
        <row r="2047">
          <cell r="A2047">
            <v>1000002016</v>
          </cell>
          <cell r="B2047" t="str">
            <v>3-288</v>
          </cell>
        </row>
        <row r="2048">
          <cell r="A2048">
            <v>1000002017</v>
          </cell>
          <cell r="B2048" t="str">
            <v>3-290</v>
          </cell>
        </row>
        <row r="2049">
          <cell r="A2049">
            <v>1000002018</v>
          </cell>
          <cell r="B2049" t="str">
            <v>3-294</v>
          </cell>
        </row>
        <row r="2050">
          <cell r="A2050">
            <v>1000002019</v>
          </cell>
          <cell r="B2050" t="str">
            <v>3-295</v>
          </cell>
        </row>
        <row r="2051">
          <cell r="A2051">
            <v>1000002020</v>
          </cell>
          <cell r="B2051" t="str">
            <v>3-296</v>
          </cell>
        </row>
        <row r="2052">
          <cell r="A2052">
            <v>1000002021</v>
          </cell>
          <cell r="B2052" t="str">
            <v>3-297</v>
          </cell>
        </row>
        <row r="2053">
          <cell r="A2053">
            <v>1000002022</v>
          </cell>
          <cell r="B2053" t="str">
            <v>3-301</v>
          </cell>
        </row>
        <row r="2054">
          <cell r="A2054">
            <v>1000002023</v>
          </cell>
          <cell r="B2054" t="str">
            <v>3-302</v>
          </cell>
        </row>
        <row r="2055">
          <cell r="A2055">
            <v>1000002024</v>
          </cell>
          <cell r="B2055" t="str">
            <v>3-311</v>
          </cell>
        </row>
        <row r="2056">
          <cell r="A2056">
            <v>1000002025</v>
          </cell>
          <cell r="B2056" t="str">
            <v>3-317</v>
          </cell>
        </row>
        <row r="2057">
          <cell r="A2057">
            <v>1000002026</v>
          </cell>
          <cell r="B2057" t="str">
            <v>3-320</v>
          </cell>
        </row>
        <row r="2058">
          <cell r="A2058">
            <v>1000002027</v>
          </cell>
          <cell r="B2058" t="str">
            <v>3-324-01</v>
          </cell>
        </row>
        <row r="2059">
          <cell r="A2059">
            <v>1000002028</v>
          </cell>
          <cell r="B2059" t="str">
            <v>3-324-02</v>
          </cell>
        </row>
        <row r="2060">
          <cell r="A2060">
            <v>1000002029</v>
          </cell>
          <cell r="B2060" t="str">
            <v>3-324-03</v>
          </cell>
        </row>
        <row r="2061">
          <cell r="A2061">
            <v>1000002030</v>
          </cell>
          <cell r="B2061" t="str">
            <v>3-324-04</v>
          </cell>
        </row>
        <row r="2062">
          <cell r="A2062">
            <v>1000002031</v>
          </cell>
          <cell r="B2062" t="str">
            <v>3-326-01</v>
          </cell>
        </row>
        <row r="2063">
          <cell r="A2063">
            <v>1000002032</v>
          </cell>
          <cell r="B2063" t="str">
            <v>3-328-02</v>
          </cell>
        </row>
        <row r="2064">
          <cell r="A2064">
            <v>1000002033</v>
          </cell>
          <cell r="B2064" t="str">
            <v>3-331</v>
          </cell>
        </row>
        <row r="2065">
          <cell r="A2065">
            <v>1000002034</v>
          </cell>
          <cell r="B2065" t="str">
            <v>3-332</v>
          </cell>
        </row>
        <row r="2066">
          <cell r="A2066">
            <v>1000002035</v>
          </cell>
          <cell r="B2066" t="str">
            <v>3-333</v>
          </cell>
        </row>
        <row r="2067">
          <cell r="A2067">
            <v>1000002036</v>
          </cell>
          <cell r="B2067" t="str">
            <v>3-334</v>
          </cell>
        </row>
        <row r="2068">
          <cell r="A2068">
            <v>1000002037</v>
          </cell>
          <cell r="B2068" t="str">
            <v>3-335</v>
          </cell>
        </row>
        <row r="2069">
          <cell r="A2069">
            <v>1000002038</v>
          </cell>
          <cell r="B2069" t="str">
            <v>3-337</v>
          </cell>
        </row>
        <row r="2070">
          <cell r="A2070">
            <v>1000002039</v>
          </cell>
          <cell r="B2070" t="str">
            <v>3-341</v>
          </cell>
        </row>
        <row r="2071">
          <cell r="A2071">
            <v>1000002040</v>
          </cell>
          <cell r="B2071" t="str">
            <v>3-342</v>
          </cell>
        </row>
        <row r="2072">
          <cell r="A2072">
            <v>1000002041</v>
          </cell>
          <cell r="B2072" t="str">
            <v>3-343</v>
          </cell>
        </row>
        <row r="2073">
          <cell r="A2073">
            <v>1000002042</v>
          </cell>
          <cell r="B2073" t="str">
            <v>3-344</v>
          </cell>
        </row>
        <row r="2074">
          <cell r="A2074">
            <v>1000002043</v>
          </cell>
          <cell r="B2074" t="str">
            <v>3-346</v>
          </cell>
        </row>
        <row r="2075">
          <cell r="A2075">
            <v>1000002044</v>
          </cell>
          <cell r="B2075" t="str">
            <v>3-347</v>
          </cell>
        </row>
        <row r="2076">
          <cell r="A2076">
            <v>1000002045</v>
          </cell>
          <cell r="B2076" t="str">
            <v>3-348</v>
          </cell>
        </row>
        <row r="2077">
          <cell r="A2077">
            <v>1000002046</v>
          </cell>
          <cell r="B2077" t="str">
            <v>3-349</v>
          </cell>
        </row>
        <row r="2078">
          <cell r="A2078">
            <v>1000002047</v>
          </cell>
          <cell r="B2078" t="str">
            <v>3-351</v>
          </cell>
        </row>
        <row r="2079">
          <cell r="A2079">
            <v>1000002048</v>
          </cell>
          <cell r="B2079" t="str">
            <v>3-352</v>
          </cell>
        </row>
        <row r="2080">
          <cell r="A2080">
            <v>1000002049</v>
          </cell>
          <cell r="B2080" t="str">
            <v>3-353</v>
          </cell>
        </row>
        <row r="2081">
          <cell r="A2081">
            <v>1000002050</v>
          </cell>
          <cell r="B2081" t="str">
            <v>3-354</v>
          </cell>
        </row>
        <row r="2082">
          <cell r="A2082">
            <v>1000002051</v>
          </cell>
          <cell r="B2082" t="str">
            <v>3-355</v>
          </cell>
        </row>
        <row r="2083">
          <cell r="A2083">
            <v>1000002052</v>
          </cell>
          <cell r="B2083" t="str">
            <v>3-356</v>
          </cell>
        </row>
        <row r="2084">
          <cell r="A2084">
            <v>1000002053</v>
          </cell>
          <cell r="B2084" t="str">
            <v>3-357</v>
          </cell>
        </row>
        <row r="2085">
          <cell r="A2085">
            <v>1000002054</v>
          </cell>
          <cell r="B2085" t="str">
            <v>3-358</v>
          </cell>
        </row>
        <row r="2086">
          <cell r="A2086">
            <v>1000002055</v>
          </cell>
          <cell r="B2086" t="str">
            <v>3-359</v>
          </cell>
        </row>
        <row r="2087">
          <cell r="A2087">
            <v>1000002056</v>
          </cell>
          <cell r="B2087" t="str">
            <v>3-360</v>
          </cell>
        </row>
        <row r="2088">
          <cell r="A2088">
            <v>1000002057</v>
          </cell>
          <cell r="B2088" t="str">
            <v>3-361</v>
          </cell>
        </row>
        <row r="2089">
          <cell r="A2089">
            <v>1000002058</v>
          </cell>
          <cell r="B2089" t="str">
            <v>3-362</v>
          </cell>
        </row>
        <row r="2090">
          <cell r="A2090">
            <v>1000002059</v>
          </cell>
          <cell r="B2090" t="str">
            <v>3-363</v>
          </cell>
        </row>
        <row r="2091">
          <cell r="A2091">
            <v>1000002060</v>
          </cell>
          <cell r="B2091" t="str">
            <v>3-364</v>
          </cell>
        </row>
        <row r="2092">
          <cell r="A2092">
            <v>1000002061</v>
          </cell>
          <cell r="B2092" t="str">
            <v>3-365</v>
          </cell>
        </row>
        <row r="2093">
          <cell r="A2093">
            <v>1000002062</v>
          </cell>
          <cell r="B2093" t="str">
            <v>3-366</v>
          </cell>
        </row>
        <row r="2094">
          <cell r="A2094">
            <v>1000002063</v>
          </cell>
          <cell r="B2094" t="str">
            <v>3-367</v>
          </cell>
        </row>
        <row r="2095">
          <cell r="A2095">
            <v>1000002064</v>
          </cell>
          <cell r="B2095" t="str">
            <v>3-368</v>
          </cell>
        </row>
        <row r="2096">
          <cell r="A2096">
            <v>1000002065</v>
          </cell>
          <cell r="B2096" t="str">
            <v>3-369</v>
          </cell>
        </row>
        <row r="2097">
          <cell r="A2097">
            <v>1000002066</v>
          </cell>
          <cell r="B2097" t="str">
            <v>3-370</v>
          </cell>
        </row>
        <row r="2098">
          <cell r="A2098">
            <v>1000002067</v>
          </cell>
          <cell r="B2098" t="str">
            <v>3-372</v>
          </cell>
        </row>
        <row r="2099">
          <cell r="A2099">
            <v>1000002068</v>
          </cell>
          <cell r="B2099" t="str">
            <v>3-373</v>
          </cell>
        </row>
        <row r="2100">
          <cell r="A2100">
            <v>1000002069</v>
          </cell>
          <cell r="B2100" t="str">
            <v>3-374</v>
          </cell>
        </row>
        <row r="2101">
          <cell r="A2101">
            <v>1000002070</v>
          </cell>
          <cell r="B2101" t="str">
            <v>3-375</v>
          </cell>
        </row>
        <row r="2102">
          <cell r="A2102">
            <v>1000002071</v>
          </cell>
          <cell r="B2102" t="str">
            <v>3-376</v>
          </cell>
        </row>
        <row r="2103">
          <cell r="A2103">
            <v>1000002072</v>
          </cell>
          <cell r="B2103" t="str">
            <v>3-377</v>
          </cell>
        </row>
        <row r="2104">
          <cell r="A2104">
            <v>1000002073</v>
          </cell>
          <cell r="B2104" t="str">
            <v>3-378</v>
          </cell>
        </row>
        <row r="2105">
          <cell r="A2105">
            <v>1000002074</v>
          </cell>
          <cell r="B2105" t="str">
            <v>3-379</v>
          </cell>
        </row>
        <row r="2106">
          <cell r="A2106">
            <v>1000002075</v>
          </cell>
          <cell r="B2106" t="str">
            <v>3-380</v>
          </cell>
        </row>
        <row r="2107">
          <cell r="A2107">
            <v>1000002076</v>
          </cell>
          <cell r="B2107" t="str">
            <v>3-381</v>
          </cell>
        </row>
        <row r="2108">
          <cell r="A2108">
            <v>1000002077</v>
          </cell>
          <cell r="B2108" t="str">
            <v>3-382</v>
          </cell>
        </row>
        <row r="2109">
          <cell r="A2109">
            <v>1000002078</v>
          </cell>
          <cell r="B2109" t="str">
            <v>3-383</v>
          </cell>
        </row>
        <row r="2110">
          <cell r="A2110">
            <v>1000002079</v>
          </cell>
          <cell r="B2110" t="str">
            <v>3-384</v>
          </cell>
        </row>
        <row r="2111">
          <cell r="A2111">
            <v>1000002080</v>
          </cell>
          <cell r="B2111" t="str">
            <v>3-386</v>
          </cell>
        </row>
        <row r="2112">
          <cell r="A2112">
            <v>1000002081</v>
          </cell>
          <cell r="B2112" t="str">
            <v>3-387</v>
          </cell>
        </row>
        <row r="2113">
          <cell r="A2113">
            <v>1000002082</v>
          </cell>
          <cell r="B2113" t="str">
            <v>3-388</v>
          </cell>
        </row>
        <row r="2114">
          <cell r="A2114">
            <v>1000002083</v>
          </cell>
          <cell r="B2114" t="str">
            <v>3-389</v>
          </cell>
        </row>
        <row r="2115">
          <cell r="A2115">
            <v>1000002084</v>
          </cell>
          <cell r="B2115" t="str">
            <v>3-390</v>
          </cell>
        </row>
        <row r="2116">
          <cell r="A2116">
            <v>1000002085</v>
          </cell>
          <cell r="B2116" t="str">
            <v>3-391</v>
          </cell>
        </row>
        <row r="2117">
          <cell r="A2117">
            <v>1000002086</v>
          </cell>
          <cell r="B2117" t="str">
            <v>3-392</v>
          </cell>
        </row>
        <row r="2118">
          <cell r="A2118">
            <v>1000002087</v>
          </cell>
          <cell r="B2118" t="str">
            <v>3-393</v>
          </cell>
        </row>
        <row r="2119">
          <cell r="A2119">
            <v>1000002088</v>
          </cell>
          <cell r="B2119" t="str">
            <v>3-394</v>
          </cell>
        </row>
        <row r="2120">
          <cell r="A2120">
            <v>1000002089</v>
          </cell>
          <cell r="B2120" t="str">
            <v>3-395</v>
          </cell>
        </row>
        <row r="2121">
          <cell r="A2121">
            <v>1000002090</v>
          </cell>
          <cell r="B2121" t="str">
            <v>3-396</v>
          </cell>
        </row>
        <row r="2122">
          <cell r="A2122">
            <v>1000002091</v>
          </cell>
          <cell r="B2122" t="str">
            <v>3-397</v>
          </cell>
        </row>
        <row r="2123">
          <cell r="A2123">
            <v>1000002092</v>
          </cell>
          <cell r="B2123" t="str">
            <v>3-398</v>
          </cell>
        </row>
        <row r="2124">
          <cell r="A2124">
            <v>1000002093</v>
          </cell>
          <cell r="B2124" t="str">
            <v>3-399</v>
          </cell>
        </row>
        <row r="2125">
          <cell r="A2125">
            <v>1000002094</v>
          </cell>
          <cell r="B2125" t="str">
            <v>3-400</v>
          </cell>
        </row>
        <row r="2126">
          <cell r="A2126">
            <v>1000002095</v>
          </cell>
          <cell r="B2126" t="str">
            <v>3-401</v>
          </cell>
        </row>
        <row r="2127">
          <cell r="A2127">
            <v>1000002096</v>
          </cell>
          <cell r="B2127" t="str">
            <v>3-402-1</v>
          </cell>
        </row>
        <row r="2128">
          <cell r="A2128">
            <v>1000002097</v>
          </cell>
          <cell r="B2128" t="str">
            <v>3-402-2</v>
          </cell>
        </row>
        <row r="2129">
          <cell r="A2129">
            <v>1000002098</v>
          </cell>
          <cell r="B2129" t="str">
            <v>3-403-1</v>
          </cell>
        </row>
        <row r="2130">
          <cell r="A2130">
            <v>1000002099</v>
          </cell>
          <cell r="B2130" t="str">
            <v>3-403-2</v>
          </cell>
        </row>
        <row r="2131">
          <cell r="A2131">
            <v>1000002100</v>
          </cell>
          <cell r="B2131" t="str">
            <v>3-404</v>
          </cell>
        </row>
        <row r="2132">
          <cell r="A2132">
            <v>1000002101</v>
          </cell>
          <cell r="B2132" t="str">
            <v>3-405</v>
          </cell>
        </row>
        <row r="2133">
          <cell r="A2133">
            <v>1000002102</v>
          </cell>
          <cell r="B2133" t="str">
            <v>3-406</v>
          </cell>
        </row>
        <row r="2134">
          <cell r="A2134">
            <v>1000002103</v>
          </cell>
          <cell r="B2134" t="str">
            <v>3-407</v>
          </cell>
        </row>
        <row r="2135">
          <cell r="A2135">
            <v>1000002104</v>
          </cell>
          <cell r="B2135" t="str">
            <v>3-408</v>
          </cell>
        </row>
        <row r="2136">
          <cell r="A2136">
            <v>1000002105</v>
          </cell>
          <cell r="B2136" t="str">
            <v>3-409</v>
          </cell>
        </row>
        <row r="2137">
          <cell r="A2137">
            <v>1000002106</v>
          </cell>
          <cell r="B2137" t="str">
            <v>3-410</v>
          </cell>
        </row>
        <row r="2138">
          <cell r="A2138">
            <v>1000002107</v>
          </cell>
          <cell r="B2138" t="str">
            <v>3-411</v>
          </cell>
        </row>
        <row r="2139">
          <cell r="A2139">
            <v>1000002108</v>
          </cell>
          <cell r="B2139" t="str">
            <v>3-412</v>
          </cell>
        </row>
        <row r="2140">
          <cell r="A2140">
            <v>1000002109</v>
          </cell>
          <cell r="B2140" t="str">
            <v>3-413</v>
          </cell>
        </row>
        <row r="2141">
          <cell r="A2141">
            <v>1000002110</v>
          </cell>
          <cell r="B2141" t="str">
            <v>3-414-1</v>
          </cell>
        </row>
        <row r="2142">
          <cell r="A2142">
            <v>1000002111</v>
          </cell>
          <cell r="B2142" t="str">
            <v>3-414-2</v>
          </cell>
        </row>
        <row r="2143">
          <cell r="A2143">
            <v>1000002112</v>
          </cell>
          <cell r="B2143" t="str">
            <v>3-414-3</v>
          </cell>
        </row>
        <row r="2144">
          <cell r="A2144">
            <v>1000002113</v>
          </cell>
          <cell r="B2144" t="str">
            <v>3-415</v>
          </cell>
        </row>
        <row r="2145">
          <cell r="A2145">
            <v>1000002114</v>
          </cell>
          <cell r="B2145" t="str">
            <v>3-416</v>
          </cell>
        </row>
        <row r="2146">
          <cell r="A2146">
            <v>1000002115</v>
          </cell>
          <cell r="B2146" t="str">
            <v>3-417</v>
          </cell>
        </row>
        <row r="2147">
          <cell r="A2147">
            <v>1000002116</v>
          </cell>
          <cell r="B2147" t="str">
            <v>3-418</v>
          </cell>
        </row>
        <row r="2148">
          <cell r="A2148">
            <v>1000002117</v>
          </cell>
          <cell r="B2148" t="str">
            <v>3-419</v>
          </cell>
        </row>
        <row r="2149">
          <cell r="A2149">
            <v>1000002118</v>
          </cell>
          <cell r="B2149" t="str">
            <v>3-420</v>
          </cell>
        </row>
        <row r="2150">
          <cell r="A2150">
            <v>1000002119</v>
          </cell>
          <cell r="B2150" t="str">
            <v>3-421</v>
          </cell>
        </row>
        <row r="2151">
          <cell r="A2151">
            <v>1000002120</v>
          </cell>
          <cell r="B2151" t="str">
            <v>3-422</v>
          </cell>
        </row>
        <row r="2152">
          <cell r="A2152">
            <v>1000002121</v>
          </cell>
          <cell r="B2152" t="str">
            <v>3-423</v>
          </cell>
        </row>
        <row r="2153">
          <cell r="A2153">
            <v>1000002122</v>
          </cell>
          <cell r="B2153" t="str">
            <v>3-424</v>
          </cell>
        </row>
        <row r="2154">
          <cell r="A2154">
            <v>1000002123</v>
          </cell>
          <cell r="B2154" t="str">
            <v>3-425</v>
          </cell>
        </row>
        <row r="2155">
          <cell r="A2155">
            <v>1000002124</v>
          </cell>
          <cell r="B2155" t="str">
            <v>3-426</v>
          </cell>
        </row>
        <row r="2156">
          <cell r="A2156">
            <v>1000002125</v>
          </cell>
          <cell r="B2156" t="str">
            <v>3-427</v>
          </cell>
        </row>
        <row r="2157">
          <cell r="A2157">
            <v>1000002126</v>
          </cell>
          <cell r="B2157" t="str">
            <v>3-428</v>
          </cell>
        </row>
        <row r="2158">
          <cell r="A2158">
            <v>1000002127</v>
          </cell>
          <cell r="B2158" t="str">
            <v>3-429-1</v>
          </cell>
        </row>
        <row r="2159">
          <cell r="A2159">
            <v>1000002128</v>
          </cell>
          <cell r="B2159" t="str">
            <v>3-429-2</v>
          </cell>
        </row>
        <row r="2160">
          <cell r="A2160">
            <v>1000002129</v>
          </cell>
          <cell r="B2160" t="str">
            <v>3-430-1</v>
          </cell>
        </row>
        <row r="2161">
          <cell r="A2161">
            <v>1000002130</v>
          </cell>
          <cell r="B2161" t="str">
            <v>3-430-2</v>
          </cell>
        </row>
        <row r="2162">
          <cell r="A2162">
            <v>1000002131</v>
          </cell>
          <cell r="B2162" t="str">
            <v>3-431-1</v>
          </cell>
        </row>
        <row r="2163">
          <cell r="A2163">
            <v>1000002132</v>
          </cell>
          <cell r="B2163" t="str">
            <v>3-431-2</v>
          </cell>
        </row>
        <row r="2164">
          <cell r="A2164">
            <v>1000002133</v>
          </cell>
          <cell r="B2164" t="str">
            <v>3-432</v>
          </cell>
        </row>
        <row r="2165">
          <cell r="A2165">
            <v>1000002134</v>
          </cell>
          <cell r="B2165" t="str">
            <v>3-433</v>
          </cell>
        </row>
        <row r="2166">
          <cell r="A2166">
            <v>1000002135</v>
          </cell>
          <cell r="B2166" t="str">
            <v>3-434</v>
          </cell>
        </row>
        <row r="2167">
          <cell r="A2167">
            <v>1000002136</v>
          </cell>
          <cell r="B2167" t="str">
            <v>3-435</v>
          </cell>
        </row>
        <row r="2168">
          <cell r="A2168">
            <v>1000002137</v>
          </cell>
          <cell r="B2168" t="str">
            <v>3-436</v>
          </cell>
        </row>
        <row r="2169">
          <cell r="A2169">
            <v>1000002138</v>
          </cell>
          <cell r="B2169" t="str">
            <v>3-437</v>
          </cell>
        </row>
        <row r="2170">
          <cell r="A2170">
            <v>1000002139</v>
          </cell>
          <cell r="B2170" t="str">
            <v>3-438</v>
          </cell>
        </row>
        <row r="2171">
          <cell r="A2171">
            <v>1000002140</v>
          </cell>
          <cell r="B2171" t="str">
            <v>3-439</v>
          </cell>
        </row>
        <row r="2172">
          <cell r="A2172">
            <v>1000002141</v>
          </cell>
          <cell r="B2172" t="str">
            <v>3-440</v>
          </cell>
        </row>
        <row r="2173">
          <cell r="A2173">
            <v>1000002142</v>
          </cell>
          <cell r="B2173" t="str">
            <v>3-441</v>
          </cell>
        </row>
        <row r="2174">
          <cell r="A2174">
            <v>1000002143</v>
          </cell>
          <cell r="B2174" t="str">
            <v>3-442</v>
          </cell>
        </row>
        <row r="2175">
          <cell r="A2175">
            <v>1000002144</v>
          </cell>
          <cell r="B2175" t="str">
            <v>3-443</v>
          </cell>
        </row>
        <row r="2176">
          <cell r="A2176">
            <v>1000002145</v>
          </cell>
          <cell r="B2176" t="str">
            <v>3-444</v>
          </cell>
        </row>
        <row r="2177">
          <cell r="A2177">
            <v>1000002146</v>
          </cell>
          <cell r="B2177" t="str">
            <v>3-445</v>
          </cell>
        </row>
        <row r="2178">
          <cell r="A2178">
            <v>1000002147</v>
          </cell>
          <cell r="B2178" t="str">
            <v>3-446</v>
          </cell>
        </row>
        <row r="2179">
          <cell r="A2179">
            <v>1000002148</v>
          </cell>
          <cell r="B2179" t="str">
            <v>3-447</v>
          </cell>
        </row>
        <row r="2180">
          <cell r="A2180">
            <v>1000002149</v>
          </cell>
          <cell r="B2180" t="str">
            <v>3-448</v>
          </cell>
        </row>
        <row r="2181">
          <cell r="A2181">
            <v>1000002150</v>
          </cell>
          <cell r="B2181" t="str">
            <v>3-449</v>
          </cell>
        </row>
        <row r="2182">
          <cell r="A2182">
            <v>1000002151</v>
          </cell>
          <cell r="B2182" t="str">
            <v>3-450</v>
          </cell>
        </row>
        <row r="2183">
          <cell r="A2183">
            <v>1000002152</v>
          </cell>
          <cell r="B2183" t="str">
            <v>3-451</v>
          </cell>
        </row>
        <row r="2184">
          <cell r="A2184">
            <v>1000002153</v>
          </cell>
          <cell r="B2184" t="str">
            <v>3-452</v>
          </cell>
        </row>
        <row r="2185">
          <cell r="A2185">
            <v>1000002154</v>
          </cell>
          <cell r="B2185" t="str">
            <v>3-453-1</v>
          </cell>
        </row>
        <row r="2186">
          <cell r="A2186">
            <v>1000002155</v>
          </cell>
          <cell r="B2186" t="str">
            <v>3-453-2</v>
          </cell>
        </row>
        <row r="2187">
          <cell r="A2187">
            <v>1000002156</v>
          </cell>
          <cell r="B2187" t="str">
            <v>3-453-3</v>
          </cell>
        </row>
        <row r="2188">
          <cell r="A2188">
            <v>1000002157</v>
          </cell>
          <cell r="B2188" t="str">
            <v>3-453-4</v>
          </cell>
        </row>
        <row r="2189">
          <cell r="A2189">
            <v>1000002158</v>
          </cell>
          <cell r="B2189" t="str">
            <v>3-453-5</v>
          </cell>
        </row>
        <row r="2190">
          <cell r="A2190">
            <v>1000002159</v>
          </cell>
          <cell r="B2190" t="str">
            <v>3-454</v>
          </cell>
        </row>
        <row r="2191">
          <cell r="A2191">
            <v>1000002160</v>
          </cell>
          <cell r="B2191" t="str">
            <v>3-455</v>
          </cell>
        </row>
        <row r="2192">
          <cell r="A2192">
            <v>1000002161</v>
          </cell>
          <cell r="B2192" t="str">
            <v>3-457</v>
          </cell>
        </row>
        <row r="2193">
          <cell r="A2193">
            <v>1000002162</v>
          </cell>
          <cell r="B2193" t="str">
            <v>3-458</v>
          </cell>
        </row>
        <row r="2194">
          <cell r="A2194">
            <v>1000002163</v>
          </cell>
          <cell r="B2194" t="str">
            <v>3-459</v>
          </cell>
        </row>
        <row r="2195">
          <cell r="A2195">
            <v>1000002164</v>
          </cell>
          <cell r="B2195" t="str">
            <v>3-460</v>
          </cell>
        </row>
        <row r="2196">
          <cell r="A2196">
            <v>1000002165</v>
          </cell>
          <cell r="B2196" t="str">
            <v>3-461</v>
          </cell>
        </row>
        <row r="2197">
          <cell r="A2197">
            <v>1000002166</v>
          </cell>
          <cell r="B2197" t="str">
            <v>3-462</v>
          </cell>
        </row>
        <row r="2198">
          <cell r="A2198">
            <v>1000002167</v>
          </cell>
          <cell r="B2198" t="str">
            <v>3-463</v>
          </cell>
        </row>
        <row r="2199">
          <cell r="A2199">
            <v>1000002168</v>
          </cell>
          <cell r="B2199" t="str">
            <v>3-464</v>
          </cell>
        </row>
        <row r="2200">
          <cell r="A2200">
            <v>1000002169</v>
          </cell>
          <cell r="B2200" t="str">
            <v>3-466</v>
          </cell>
        </row>
        <row r="2201">
          <cell r="A2201">
            <v>1000002170</v>
          </cell>
          <cell r="B2201" t="str">
            <v>3-467</v>
          </cell>
        </row>
        <row r="2202">
          <cell r="A2202">
            <v>1000002171</v>
          </cell>
          <cell r="B2202" t="str">
            <v>3-468</v>
          </cell>
        </row>
        <row r="2203">
          <cell r="A2203">
            <v>1000002172</v>
          </cell>
          <cell r="B2203" t="str">
            <v>3-469</v>
          </cell>
        </row>
        <row r="2204">
          <cell r="A2204">
            <v>1000002173</v>
          </cell>
          <cell r="B2204" t="str">
            <v>3-470</v>
          </cell>
        </row>
        <row r="2205">
          <cell r="A2205">
            <v>1000002174</v>
          </cell>
          <cell r="B2205" t="str">
            <v>3-471</v>
          </cell>
        </row>
        <row r="2206">
          <cell r="A2206">
            <v>1000002175</v>
          </cell>
          <cell r="B2206" t="str">
            <v>3-473</v>
          </cell>
        </row>
        <row r="2207">
          <cell r="A2207">
            <v>1000002176</v>
          </cell>
          <cell r="B2207" t="str">
            <v>3-474</v>
          </cell>
        </row>
        <row r="2208">
          <cell r="A2208">
            <v>1000002177</v>
          </cell>
          <cell r="B2208" t="str">
            <v>3-475</v>
          </cell>
        </row>
        <row r="2209">
          <cell r="A2209">
            <v>1000002178</v>
          </cell>
          <cell r="B2209" t="str">
            <v>3-476</v>
          </cell>
        </row>
        <row r="2210">
          <cell r="A2210">
            <v>1000002179</v>
          </cell>
          <cell r="B2210" t="str">
            <v>3-477</v>
          </cell>
        </row>
        <row r="2211">
          <cell r="A2211">
            <v>1000002180</v>
          </cell>
          <cell r="B2211" t="str">
            <v>3-478</v>
          </cell>
        </row>
        <row r="2212">
          <cell r="A2212">
            <v>1000002181</v>
          </cell>
          <cell r="B2212" t="str">
            <v>3-479</v>
          </cell>
        </row>
        <row r="2213">
          <cell r="A2213">
            <v>1000002182</v>
          </cell>
          <cell r="B2213" t="str">
            <v>3-480</v>
          </cell>
        </row>
        <row r="2214">
          <cell r="A2214">
            <v>1000002183</v>
          </cell>
          <cell r="B2214" t="str">
            <v>3-481</v>
          </cell>
        </row>
        <row r="2215">
          <cell r="A2215">
            <v>1000002577</v>
          </cell>
          <cell r="B2215" t="str">
            <v>3-482</v>
          </cell>
        </row>
        <row r="2216">
          <cell r="A2216">
            <v>1000002578</v>
          </cell>
          <cell r="B2216" t="str">
            <v>3-483</v>
          </cell>
        </row>
        <row r="2217">
          <cell r="A2217">
            <v>1000002579</v>
          </cell>
          <cell r="B2217" t="str">
            <v>3-484</v>
          </cell>
        </row>
        <row r="2218">
          <cell r="A2218">
            <v>1000002580</v>
          </cell>
          <cell r="B2218" t="str">
            <v>3-485</v>
          </cell>
        </row>
        <row r="2219">
          <cell r="A2219">
            <v>1000002581</v>
          </cell>
          <cell r="B2219" t="str">
            <v>3-486</v>
          </cell>
        </row>
        <row r="2220">
          <cell r="A2220">
            <v>1000002719</v>
          </cell>
          <cell r="B2220" t="str">
            <v>3-487</v>
          </cell>
        </row>
        <row r="2221">
          <cell r="A2221">
            <v>1000002184</v>
          </cell>
          <cell r="B2221" t="str">
            <v>4-001</v>
          </cell>
        </row>
        <row r="2222">
          <cell r="A2222">
            <v>1000002185</v>
          </cell>
          <cell r="B2222" t="str">
            <v>4-005</v>
          </cell>
        </row>
        <row r="2223">
          <cell r="A2223">
            <v>1000002186</v>
          </cell>
          <cell r="B2223" t="str">
            <v>4-006</v>
          </cell>
        </row>
        <row r="2224">
          <cell r="A2224">
            <v>1000002187</v>
          </cell>
          <cell r="B2224" t="str">
            <v>4-007</v>
          </cell>
        </row>
        <row r="2225">
          <cell r="A2225">
            <v>1000002188</v>
          </cell>
          <cell r="B2225" t="str">
            <v>4-008</v>
          </cell>
        </row>
        <row r="2226">
          <cell r="A2226">
            <v>1000002189</v>
          </cell>
          <cell r="B2226" t="str">
            <v>4-009</v>
          </cell>
        </row>
        <row r="2227">
          <cell r="A2227">
            <v>1000002190</v>
          </cell>
          <cell r="B2227" t="str">
            <v>4-010</v>
          </cell>
        </row>
        <row r="2228">
          <cell r="A2228">
            <v>1000002191</v>
          </cell>
          <cell r="B2228" t="str">
            <v>4-011</v>
          </cell>
        </row>
        <row r="2229">
          <cell r="A2229">
            <v>1000002192</v>
          </cell>
          <cell r="B2229" t="str">
            <v>4-012</v>
          </cell>
        </row>
        <row r="2230">
          <cell r="A2230">
            <v>1000002193</v>
          </cell>
          <cell r="B2230" t="str">
            <v>4-013</v>
          </cell>
        </row>
        <row r="2231">
          <cell r="A2231">
            <v>1000002194</v>
          </cell>
          <cell r="B2231" t="str">
            <v>4-014</v>
          </cell>
        </row>
        <row r="2232">
          <cell r="A2232">
            <v>1000002195</v>
          </cell>
          <cell r="B2232" t="str">
            <v>4-015</v>
          </cell>
        </row>
        <row r="2233">
          <cell r="A2233">
            <v>1000002196</v>
          </cell>
          <cell r="B2233" t="str">
            <v>4-016</v>
          </cell>
        </row>
        <row r="2234">
          <cell r="A2234">
            <v>1000002197</v>
          </cell>
          <cell r="B2234" t="str">
            <v>4-017</v>
          </cell>
        </row>
        <row r="2235">
          <cell r="A2235">
            <v>1000002198</v>
          </cell>
          <cell r="B2235" t="str">
            <v>4-018</v>
          </cell>
        </row>
        <row r="2236">
          <cell r="A2236">
            <v>1000002199</v>
          </cell>
          <cell r="B2236" t="str">
            <v>4-019</v>
          </cell>
        </row>
        <row r="2237">
          <cell r="A2237">
            <v>1000002200</v>
          </cell>
          <cell r="B2237" t="str">
            <v>4-022</v>
          </cell>
        </row>
        <row r="2238">
          <cell r="A2238">
            <v>1000002201</v>
          </cell>
          <cell r="B2238" t="str">
            <v>4-023</v>
          </cell>
        </row>
        <row r="2239">
          <cell r="A2239">
            <v>1000002202</v>
          </cell>
          <cell r="B2239" t="str">
            <v>4-024-1</v>
          </cell>
        </row>
        <row r="2240">
          <cell r="A2240">
            <v>1000002203</v>
          </cell>
          <cell r="B2240" t="str">
            <v>4-024-2</v>
          </cell>
        </row>
        <row r="2241">
          <cell r="A2241">
            <v>1000002204</v>
          </cell>
          <cell r="B2241" t="str">
            <v>4-025</v>
          </cell>
        </row>
        <row r="2242">
          <cell r="A2242">
            <v>1000002205</v>
          </cell>
          <cell r="B2242" t="str">
            <v>4-026</v>
          </cell>
        </row>
        <row r="2243">
          <cell r="A2243">
            <v>1000002206</v>
          </cell>
          <cell r="B2243" t="str">
            <v>4-027</v>
          </cell>
        </row>
        <row r="2244">
          <cell r="A2244">
            <v>1000002207</v>
          </cell>
          <cell r="B2244" t="str">
            <v>4-028</v>
          </cell>
        </row>
        <row r="2245">
          <cell r="A2245">
            <v>1000002208</v>
          </cell>
          <cell r="B2245" t="str">
            <v>4-029</v>
          </cell>
        </row>
        <row r="2246">
          <cell r="A2246">
            <v>1000002209</v>
          </cell>
          <cell r="B2246" t="str">
            <v>4-030</v>
          </cell>
        </row>
        <row r="2247">
          <cell r="A2247">
            <v>1000002210</v>
          </cell>
          <cell r="B2247" t="str">
            <v>4-031</v>
          </cell>
        </row>
        <row r="2248">
          <cell r="A2248">
            <v>1000002211</v>
          </cell>
          <cell r="B2248" t="str">
            <v>4-032</v>
          </cell>
        </row>
        <row r="2249">
          <cell r="A2249">
            <v>1000002212</v>
          </cell>
          <cell r="B2249" t="str">
            <v>4-033</v>
          </cell>
        </row>
        <row r="2250">
          <cell r="A2250">
            <v>1000002213</v>
          </cell>
          <cell r="B2250" t="str">
            <v>4-041-1</v>
          </cell>
        </row>
        <row r="2251">
          <cell r="A2251">
            <v>1000002214</v>
          </cell>
          <cell r="B2251" t="str">
            <v>4-041-2</v>
          </cell>
        </row>
        <row r="2252">
          <cell r="A2252">
            <v>1000002215</v>
          </cell>
          <cell r="B2252" t="str">
            <v>4-042</v>
          </cell>
        </row>
        <row r="2253">
          <cell r="A2253">
            <v>1000002216</v>
          </cell>
          <cell r="B2253" t="str">
            <v>4-043</v>
          </cell>
        </row>
        <row r="2254">
          <cell r="A2254">
            <v>1000002217</v>
          </cell>
          <cell r="B2254" t="str">
            <v>4-044</v>
          </cell>
        </row>
        <row r="2255">
          <cell r="A2255">
            <v>1000002218</v>
          </cell>
          <cell r="B2255" t="str">
            <v>4-045</v>
          </cell>
        </row>
        <row r="2256">
          <cell r="A2256">
            <v>1000002219</v>
          </cell>
          <cell r="B2256" t="str">
            <v>4-046</v>
          </cell>
        </row>
        <row r="2257">
          <cell r="A2257">
            <v>1000002220</v>
          </cell>
          <cell r="B2257" t="str">
            <v>4-047</v>
          </cell>
        </row>
        <row r="2258">
          <cell r="A2258">
            <v>1000002221</v>
          </cell>
          <cell r="B2258" t="str">
            <v>4-048</v>
          </cell>
        </row>
        <row r="2259">
          <cell r="A2259">
            <v>1000002222</v>
          </cell>
          <cell r="B2259" t="str">
            <v>4-049</v>
          </cell>
        </row>
        <row r="2260">
          <cell r="A2260">
            <v>1000002223</v>
          </cell>
          <cell r="B2260" t="str">
            <v>4-050</v>
          </cell>
        </row>
        <row r="2261">
          <cell r="A2261">
            <v>1000002224</v>
          </cell>
          <cell r="B2261" t="str">
            <v>4-051</v>
          </cell>
        </row>
        <row r="2262">
          <cell r="A2262">
            <v>1000002225</v>
          </cell>
          <cell r="B2262" t="str">
            <v>4-052</v>
          </cell>
        </row>
        <row r="2263">
          <cell r="A2263">
            <v>1000002226</v>
          </cell>
          <cell r="B2263" t="str">
            <v>4-053</v>
          </cell>
        </row>
        <row r="2264">
          <cell r="A2264">
            <v>1000002227</v>
          </cell>
          <cell r="B2264" t="str">
            <v>4-054</v>
          </cell>
        </row>
        <row r="2265">
          <cell r="A2265">
            <v>1000002228</v>
          </cell>
          <cell r="B2265" t="str">
            <v>4-055</v>
          </cell>
        </row>
        <row r="2266">
          <cell r="A2266">
            <v>1000002229</v>
          </cell>
          <cell r="B2266" t="str">
            <v>4-056</v>
          </cell>
        </row>
        <row r="2267">
          <cell r="A2267">
            <v>1000002230</v>
          </cell>
          <cell r="B2267" t="str">
            <v>4-062</v>
          </cell>
        </row>
        <row r="2268">
          <cell r="A2268">
            <v>1000002231</v>
          </cell>
          <cell r="B2268" t="str">
            <v>4-066</v>
          </cell>
        </row>
        <row r="2269">
          <cell r="A2269">
            <v>1000002232</v>
          </cell>
          <cell r="B2269" t="str">
            <v>4-068</v>
          </cell>
        </row>
        <row r="2270">
          <cell r="A2270">
            <v>1000002233</v>
          </cell>
          <cell r="B2270" t="str">
            <v>4-069</v>
          </cell>
        </row>
        <row r="2271">
          <cell r="A2271">
            <v>1000002234</v>
          </cell>
          <cell r="B2271" t="str">
            <v>4-070</v>
          </cell>
        </row>
        <row r="2272">
          <cell r="A2272">
            <v>1000002235</v>
          </cell>
          <cell r="B2272" t="str">
            <v>4-071</v>
          </cell>
        </row>
        <row r="2273">
          <cell r="A2273">
            <v>1000002236</v>
          </cell>
          <cell r="B2273" t="str">
            <v>4-072</v>
          </cell>
        </row>
        <row r="2274">
          <cell r="A2274">
            <v>1000002237</v>
          </cell>
          <cell r="B2274" t="str">
            <v>4-073</v>
          </cell>
        </row>
        <row r="2275">
          <cell r="A2275">
            <v>1000002238</v>
          </cell>
          <cell r="B2275" t="str">
            <v>4-074</v>
          </cell>
        </row>
        <row r="2276">
          <cell r="A2276">
            <v>1000002239</v>
          </cell>
          <cell r="B2276" t="str">
            <v>4-075</v>
          </cell>
        </row>
        <row r="2277">
          <cell r="A2277">
            <v>1000002240</v>
          </cell>
          <cell r="B2277" t="str">
            <v>4-076</v>
          </cell>
        </row>
        <row r="2278">
          <cell r="A2278">
            <v>1000002241</v>
          </cell>
          <cell r="B2278" t="str">
            <v>4-077</v>
          </cell>
        </row>
        <row r="2279">
          <cell r="A2279">
            <v>1000002242</v>
          </cell>
          <cell r="B2279" t="str">
            <v>4-078</v>
          </cell>
        </row>
        <row r="2280">
          <cell r="A2280">
            <v>1000002243</v>
          </cell>
          <cell r="B2280" t="str">
            <v>4-079</v>
          </cell>
        </row>
        <row r="2281">
          <cell r="A2281">
            <v>1000002244</v>
          </cell>
          <cell r="B2281" t="str">
            <v>4-080-01</v>
          </cell>
        </row>
        <row r="2282">
          <cell r="A2282">
            <v>1000002245</v>
          </cell>
          <cell r="B2282" t="str">
            <v>4-080-02</v>
          </cell>
        </row>
        <row r="2283">
          <cell r="A2283">
            <v>1000002246</v>
          </cell>
          <cell r="B2283" t="str">
            <v>4-081</v>
          </cell>
        </row>
        <row r="2284">
          <cell r="A2284">
            <v>1000002247</v>
          </cell>
          <cell r="B2284" t="str">
            <v>4-082</v>
          </cell>
        </row>
        <row r="2285">
          <cell r="A2285">
            <v>1000002248</v>
          </cell>
          <cell r="B2285" t="str">
            <v>4-083</v>
          </cell>
        </row>
        <row r="2286">
          <cell r="A2286">
            <v>1000002249</v>
          </cell>
          <cell r="B2286" t="str">
            <v>4-084</v>
          </cell>
        </row>
        <row r="2287">
          <cell r="A2287">
            <v>1000002250</v>
          </cell>
          <cell r="B2287" t="str">
            <v>4-085-01</v>
          </cell>
        </row>
        <row r="2288">
          <cell r="A2288">
            <v>1000002251</v>
          </cell>
          <cell r="B2288" t="str">
            <v>4-085-02</v>
          </cell>
        </row>
        <row r="2289">
          <cell r="A2289">
            <v>1000002252</v>
          </cell>
          <cell r="B2289" t="str">
            <v>4-085-03</v>
          </cell>
        </row>
        <row r="2290">
          <cell r="A2290">
            <v>1000002253</v>
          </cell>
          <cell r="B2290" t="str">
            <v>4-086</v>
          </cell>
        </row>
        <row r="2291">
          <cell r="A2291">
            <v>1000002254</v>
          </cell>
          <cell r="B2291" t="str">
            <v>4-087</v>
          </cell>
        </row>
        <row r="2292">
          <cell r="A2292">
            <v>1000002255</v>
          </cell>
          <cell r="B2292" t="str">
            <v>4-088</v>
          </cell>
        </row>
        <row r="2293">
          <cell r="A2293">
            <v>1000002256</v>
          </cell>
          <cell r="B2293" t="str">
            <v>4-089</v>
          </cell>
        </row>
        <row r="2294">
          <cell r="A2294">
            <v>1000002257</v>
          </cell>
          <cell r="B2294" t="str">
            <v>4-090</v>
          </cell>
        </row>
        <row r="2295">
          <cell r="A2295">
            <v>1000002258</v>
          </cell>
          <cell r="B2295" t="str">
            <v>4-091</v>
          </cell>
        </row>
        <row r="2296">
          <cell r="A2296">
            <v>1000002259</v>
          </cell>
          <cell r="B2296" t="str">
            <v>4-092</v>
          </cell>
        </row>
        <row r="2297">
          <cell r="A2297">
            <v>1000002260</v>
          </cell>
          <cell r="B2297" t="str">
            <v>4-093</v>
          </cell>
        </row>
        <row r="2298">
          <cell r="A2298">
            <v>1000002261</v>
          </cell>
          <cell r="B2298" t="str">
            <v>4-094</v>
          </cell>
        </row>
        <row r="2299">
          <cell r="A2299">
            <v>1000002262</v>
          </cell>
          <cell r="B2299" t="str">
            <v>4-095</v>
          </cell>
        </row>
        <row r="2300">
          <cell r="A2300">
            <v>1000002263</v>
          </cell>
          <cell r="B2300" t="str">
            <v>4-096</v>
          </cell>
        </row>
        <row r="2301">
          <cell r="A2301">
            <v>1000002264</v>
          </cell>
          <cell r="B2301" t="str">
            <v>4-097</v>
          </cell>
        </row>
        <row r="2302">
          <cell r="A2302">
            <v>1000002265</v>
          </cell>
          <cell r="B2302" t="str">
            <v>4-098</v>
          </cell>
        </row>
        <row r="2303">
          <cell r="A2303">
            <v>1000002266</v>
          </cell>
          <cell r="B2303" t="str">
            <v>4-099</v>
          </cell>
        </row>
        <row r="2304">
          <cell r="A2304">
            <v>1000002267</v>
          </cell>
          <cell r="B2304" t="str">
            <v>4-100-1</v>
          </cell>
        </row>
        <row r="2305">
          <cell r="A2305">
            <v>1000002268</v>
          </cell>
          <cell r="B2305" t="str">
            <v>4-100-2</v>
          </cell>
        </row>
        <row r="2306">
          <cell r="A2306">
            <v>1000002269</v>
          </cell>
          <cell r="B2306" t="str">
            <v>4-100-3</v>
          </cell>
        </row>
        <row r="2307">
          <cell r="A2307">
            <v>1000002270</v>
          </cell>
          <cell r="B2307" t="str">
            <v>4-100-4</v>
          </cell>
        </row>
        <row r="2308">
          <cell r="A2308">
            <v>1000002271</v>
          </cell>
          <cell r="B2308" t="str">
            <v>4-100-5</v>
          </cell>
        </row>
        <row r="2309">
          <cell r="A2309">
            <v>1000002272</v>
          </cell>
          <cell r="B2309" t="str">
            <v>4-101</v>
          </cell>
        </row>
        <row r="2310">
          <cell r="A2310">
            <v>1000002273</v>
          </cell>
          <cell r="B2310" t="str">
            <v>4-102</v>
          </cell>
        </row>
        <row r="2311">
          <cell r="A2311">
            <v>1000002274</v>
          </cell>
          <cell r="B2311" t="str">
            <v>4-103</v>
          </cell>
        </row>
        <row r="2312">
          <cell r="A2312">
            <v>1000002275</v>
          </cell>
          <cell r="B2312" t="str">
            <v>4-104</v>
          </cell>
        </row>
        <row r="2313">
          <cell r="A2313">
            <v>1000002276</v>
          </cell>
          <cell r="B2313" t="str">
            <v>4-105</v>
          </cell>
        </row>
        <row r="2314">
          <cell r="A2314">
            <v>1000002277</v>
          </cell>
          <cell r="B2314" t="str">
            <v>4-106</v>
          </cell>
        </row>
        <row r="2315">
          <cell r="A2315">
            <v>1000002278</v>
          </cell>
          <cell r="B2315" t="str">
            <v>4-107</v>
          </cell>
        </row>
        <row r="2316">
          <cell r="A2316">
            <v>1000002279</v>
          </cell>
          <cell r="B2316" t="str">
            <v>4-108</v>
          </cell>
        </row>
        <row r="2317">
          <cell r="A2317">
            <v>1000002280</v>
          </cell>
          <cell r="B2317" t="str">
            <v>4-109</v>
          </cell>
        </row>
        <row r="2318">
          <cell r="A2318">
            <v>1000002281</v>
          </cell>
          <cell r="B2318" t="str">
            <v>4-110</v>
          </cell>
        </row>
        <row r="2319">
          <cell r="A2319">
            <v>1000002282</v>
          </cell>
          <cell r="B2319" t="str">
            <v>4-111</v>
          </cell>
        </row>
        <row r="2320">
          <cell r="A2320">
            <v>1000002283</v>
          </cell>
          <cell r="B2320" t="str">
            <v>4-112</v>
          </cell>
        </row>
        <row r="2321">
          <cell r="A2321">
            <v>1000002284</v>
          </cell>
          <cell r="B2321" t="str">
            <v>4-113</v>
          </cell>
        </row>
        <row r="2322">
          <cell r="A2322">
            <v>1000002285</v>
          </cell>
          <cell r="B2322" t="str">
            <v>4-114</v>
          </cell>
        </row>
        <row r="2323">
          <cell r="A2323">
            <v>1000002286</v>
          </cell>
          <cell r="B2323" t="str">
            <v>4-115</v>
          </cell>
        </row>
        <row r="2324">
          <cell r="A2324">
            <v>1000002287</v>
          </cell>
          <cell r="B2324" t="str">
            <v>4-116</v>
          </cell>
        </row>
        <row r="2325">
          <cell r="A2325">
            <v>1000002288</v>
          </cell>
          <cell r="B2325" t="str">
            <v>4-117</v>
          </cell>
        </row>
        <row r="2326">
          <cell r="A2326">
            <v>1000002289</v>
          </cell>
          <cell r="B2326" t="str">
            <v>4-118</v>
          </cell>
        </row>
        <row r="2327">
          <cell r="A2327">
            <v>1000002290</v>
          </cell>
          <cell r="B2327" t="str">
            <v>4-119-1</v>
          </cell>
        </row>
        <row r="2328">
          <cell r="A2328">
            <v>1000002291</v>
          </cell>
          <cell r="B2328" t="str">
            <v>4-119-2</v>
          </cell>
        </row>
        <row r="2329">
          <cell r="A2329">
            <v>1000002292</v>
          </cell>
          <cell r="B2329" t="str">
            <v>4-119-3</v>
          </cell>
        </row>
        <row r="2330">
          <cell r="A2330">
            <v>1000002293</v>
          </cell>
          <cell r="B2330" t="str">
            <v>4-119-4</v>
          </cell>
        </row>
        <row r="2331">
          <cell r="A2331">
            <v>1000002294</v>
          </cell>
          <cell r="B2331" t="str">
            <v>4-119-5</v>
          </cell>
        </row>
        <row r="2332">
          <cell r="A2332">
            <v>1000002295</v>
          </cell>
          <cell r="B2332" t="str">
            <v>4-119-6</v>
          </cell>
        </row>
        <row r="2333">
          <cell r="A2333">
            <v>1000002296</v>
          </cell>
          <cell r="B2333" t="str">
            <v>4-120-1</v>
          </cell>
        </row>
        <row r="2334">
          <cell r="A2334">
            <v>1000002297</v>
          </cell>
          <cell r="B2334" t="str">
            <v>4-120-2</v>
          </cell>
        </row>
        <row r="2335">
          <cell r="A2335">
            <v>1000002298</v>
          </cell>
          <cell r="B2335" t="str">
            <v>4-122</v>
          </cell>
        </row>
        <row r="2336">
          <cell r="A2336">
            <v>1000002299</v>
          </cell>
          <cell r="B2336" t="str">
            <v>4-123</v>
          </cell>
        </row>
        <row r="2337">
          <cell r="A2337">
            <v>1000002300</v>
          </cell>
          <cell r="B2337" t="str">
            <v>4-124</v>
          </cell>
        </row>
        <row r="2338">
          <cell r="A2338">
            <v>1000002301</v>
          </cell>
          <cell r="B2338" t="str">
            <v>4-125-1</v>
          </cell>
        </row>
        <row r="2339">
          <cell r="A2339">
            <v>1000002302</v>
          </cell>
          <cell r="B2339" t="str">
            <v>4-125-2</v>
          </cell>
        </row>
        <row r="2340">
          <cell r="A2340">
            <v>1000002303</v>
          </cell>
          <cell r="B2340" t="str">
            <v>4-126</v>
          </cell>
        </row>
        <row r="2341">
          <cell r="A2341">
            <v>1000002304</v>
          </cell>
          <cell r="B2341" t="str">
            <v>4-127</v>
          </cell>
        </row>
        <row r="2342">
          <cell r="A2342">
            <v>1000002305</v>
          </cell>
          <cell r="B2342" t="str">
            <v>4-128</v>
          </cell>
        </row>
        <row r="2343">
          <cell r="A2343">
            <v>1000002306</v>
          </cell>
          <cell r="B2343" t="str">
            <v>4-129</v>
          </cell>
        </row>
        <row r="2344">
          <cell r="A2344">
            <v>1000002307</v>
          </cell>
          <cell r="B2344" t="str">
            <v>4-130</v>
          </cell>
        </row>
        <row r="2345">
          <cell r="A2345">
            <v>1000002308</v>
          </cell>
          <cell r="B2345" t="str">
            <v>4-131</v>
          </cell>
        </row>
        <row r="2346">
          <cell r="A2346">
            <v>1000002309</v>
          </cell>
          <cell r="B2346" t="str">
            <v>4-132</v>
          </cell>
        </row>
        <row r="2347">
          <cell r="A2347">
            <v>1000002310</v>
          </cell>
          <cell r="B2347" t="str">
            <v>4-133</v>
          </cell>
        </row>
        <row r="2348">
          <cell r="A2348">
            <v>1000002311</v>
          </cell>
          <cell r="B2348" t="str">
            <v>4-134</v>
          </cell>
        </row>
        <row r="2349">
          <cell r="A2349">
            <v>1000002312</v>
          </cell>
          <cell r="B2349" t="str">
            <v>4-135</v>
          </cell>
        </row>
        <row r="2350">
          <cell r="A2350">
            <v>1000002313</v>
          </cell>
          <cell r="B2350" t="str">
            <v>4-136</v>
          </cell>
        </row>
        <row r="2351">
          <cell r="A2351">
            <v>1000002314</v>
          </cell>
          <cell r="B2351" t="str">
            <v>4-137</v>
          </cell>
        </row>
        <row r="2352">
          <cell r="A2352">
            <v>1000002315</v>
          </cell>
          <cell r="B2352" t="str">
            <v>4-138</v>
          </cell>
        </row>
        <row r="2353">
          <cell r="A2353">
            <v>1000002316</v>
          </cell>
          <cell r="B2353" t="str">
            <v>4-139</v>
          </cell>
        </row>
        <row r="2354">
          <cell r="A2354">
            <v>1000002317</v>
          </cell>
          <cell r="B2354" t="str">
            <v>4-140</v>
          </cell>
        </row>
        <row r="2355">
          <cell r="A2355">
            <v>1000002318</v>
          </cell>
          <cell r="B2355" t="str">
            <v>4-141</v>
          </cell>
        </row>
        <row r="2356">
          <cell r="A2356">
            <v>1000002319</v>
          </cell>
          <cell r="B2356" t="str">
            <v>4-142</v>
          </cell>
        </row>
        <row r="2357">
          <cell r="A2357">
            <v>1000002320</v>
          </cell>
          <cell r="B2357" t="str">
            <v>4-143</v>
          </cell>
        </row>
        <row r="2358">
          <cell r="A2358">
            <v>1000002321</v>
          </cell>
          <cell r="B2358" t="str">
            <v>4-144-1</v>
          </cell>
        </row>
        <row r="2359">
          <cell r="A2359">
            <v>1000002322</v>
          </cell>
          <cell r="B2359" t="str">
            <v>4-144-2</v>
          </cell>
        </row>
        <row r="2360">
          <cell r="A2360">
            <v>1000002323</v>
          </cell>
          <cell r="B2360" t="str">
            <v>4-145</v>
          </cell>
        </row>
        <row r="2361">
          <cell r="A2361">
            <v>1000002324</v>
          </cell>
          <cell r="B2361" t="str">
            <v>4-146</v>
          </cell>
        </row>
        <row r="2362">
          <cell r="A2362">
            <v>1000002325</v>
          </cell>
          <cell r="B2362" t="str">
            <v>4-147</v>
          </cell>
        </row>
        <row r="2363">
          <cell r="A2363">
            <v>1000002326</v>
          </cell>
          <cell r="B2363" t="str">
            <v>4-148</v>
          </cell>
        </row>
        <row r="2364">
          <cell r="A2364">
            <v>1000002327</v>
          </cell>
          <cell r="B2364" t="str">
            <v>4-149</v>
          </cell>
        </row>
        <row r="2365">
          <cell r="A2365">
            <v>1000002328</v>
          </cell>
          <cell r="B2365" t="str">
            <v>4-150</v>
          </cell>
        </row>
        <row r="2366">
          <cell r="A2366">
            <v>1000002329</v>
          </cell>
          <cell r="B2366" t="str">
            <v>4-151</v>
          </cell>
        </row>
        <row r="2367">
          <cell r="A2367">
            <v>1000002330</v>
          </cell>
          <cell r="B2367" t="str">
            <v>4-152</v>
          </cell>
        </row>
        <row r="2368">
          <cell r="A2368">
            <v>1000002331</v>
          </cell>
          <cell r="B2368" t="str">
            <v>4-153</v>
          </cell>
        </row>
        <row r="2369">
          <cell r="A2369">
            <v>1000002332</v>
          </cell>
          <cell r="B2369" t="str">
            <v>4-154</v>
          </cell>
        </row>
        <row r="2370">
          <cell r="A2370">
            <v>1000002333</v>
          </cell>
          <cell r="B2370" t="str">
            <v>4-155</v>
          </cell>
        </row>
        <row r="2371">
          <cell r="A2371">
            <v>1000002334</v>
          </cell>
          <cell r="B2371" t="str">
            <v>4-156</v>
          </cell>
        </row>
        <row r="2372">
          <cell r="A2372">
            <v>1000002335</v>
          </cell>
          <cell r="B2372" t="str">
            <v>4-157</v>
          </cell>
        </row>
        <row r="2373">
          <cell r="A2373">
            <v>1000002336</v>
          </cell>
          <cell r="B2373" t="str">
            <v>4-158</v>
          </cell>
        </row>
        <row r="2374">
          <cell r="A2374">
            <v>1000002337</v>
          </cell>
          <cell r="B2374" t="str">
            <v>4-159</v>
          </cell>
        </row>
        <row r="2375">
          <cell r="A2375">
            <v>1000002338</v>
          </cell>
          <cell r="B2375" t="str">
            <v>4-160</v>
          </cell>
        </row>
        <row r="2376">
          <cell r="A2376">
            <v>1000002339</v>
          </cell>
          <cell r="B2376" t="str">
            <v>4-161</v>
          </cell>
        </row>
        <row r="2377">
          <cell r="A2377">
            <v>1000002340</v>
          </cell>
          <cell r="B2377" t="str">
            <v>4-162</v>
          </cell>
        </row>
        <row r="2378">
          <cell r="A2378">
            <v>1000002341</v>
          </cell>
          <cell r="B2378" t="str">
            <v>4-163</v>
          </cell>
        </row>
        <row r="2379">
          <cell r="A2379">
            <v>1000002342</v>
          </cell>
          <cell r="B2379" t="str">
            <v>4-164</v>
          </cell>
        </row>
        <row r="2380">
          <cell r="A2380">
            <v>1000002343</v>
          </cell>
          <cell r="B2380" t="str">
            <v>4-165</v>
          </cell>
        </row>
        <row r="2381">
          <cell r="A2381">
            <v>1000002344</v>
          </cell>
          <cell r="B2381" t="str">
            <v>4-166</v>
          </cell>
        </row>
        <row r="2382">
          <cell r="A2382">
            <v>1000002345</v>
          </cell>
          <cell r="B2382" t="str">
            <v>4-167-1</v>
          </cell>
        </row>
        <row r="2383">
          <cell r="A2383">
            <v>1000002346</v>
          </cell>
          <cell r="B2383" t="str">
            <v>4-167-2</v>
          </cell>
        </row>
        <row r="2384">
          <cell r="A2384">
            <v>1000002347</v>
          </cell>
          <cell r="B2384" t="str">
            <v>4-167-3</v>
          </cell>
        </row>
        <row r="2385">
          <cell r="A2385">
            <v>1000002348</v>
          </cell>
          <cell r="B2385" t="str">
            <v>4-167-4</v>
          </cell>
        </row>
        <row r="2386">
          <cell r="A2386">
            <v>1000002349</v>
          </cell>
          <cell r="B2386" t="str">
            <v>4-168</v>
          </cell>
        </row>
        <row r="2387">
          <cell r="A2387">
            <v>1000002350</v>
          </cell>
          <cell r="B2387" t="str">
            <v>4-169</v>
          </cell>
        </row>
        <row r="2388">
          <cell r="A2388">
            <v>1000002351</v>
          </cell>
          <cell r="B2388" t="str">
            <v>4-170</v>
          </cell>
        </row>
        <row r="2389">
          <cell r="A2389">
            <v>1000002352</v>
          </cell>
          <cell r="B2389" t="str">
            <v>4-171</v>
          </cell>
        </row>
        <row r="2390">
          <cell r="A2390">
            <v>1000002353</v>
          </cell>
          <cell r="B2390" t="str">
            <v>4-172</v>
          </cell>
        </row>
        <row r="2391">
          <cell r="A2391">
            <v>1000002354</v>
          </cell>
          <cell r="B2391" t="str">
            <v>4-173</v>
          </cell>
        </row>
        <row r="2392">
          <cell r="A2392">
            <v>1000002355</v>
          </cell>
          <cell r="B2392" t="str">
            <v>4-174</v>
          </cell>
        </row>
        <row r="2393">
          <cell r="A2393">
            <v>1000002356</v>
          </cell>
          <cell r="B2393" t="str">
            <v>4-175</v>
          </cell>
        </row>
        <row r="2394">
          <cell r="A2394">
            <v>1000002357</v>
          </cell>
          <cell r="B2394" t="str">
            <v>4-176</v>
          </cell>
        </row>
        <row r="2395">
          <cell r="A2395">
            <v>1000002358</v>
          </cell>
          <cell r="B2395" t="str">
            <v>4-177</v>
          </cell>
        </row>
        <row r="2396">
          <cell r="A2396">
            <v>1000002359</v>
          </cell>
          <cell r="B2396" t="str">
            <v>4-178</v>
          </cell>
        </row>
        <row r="2397">
          <cell r="A2397">
            <v>1000002360</v>
          </cell>
          <cell r="B2397" t="str">
            <v>4-179</v>
          </cell>
        </row>
        <row r="2398">
          <cell r="A2398">
            <v>1000002361</v>
          </cell>
          <cell r="B2398" t="str">
            <v>4-180-1</v>
          </cell>
        </row>
        <row r="2399">
          <cell r="A2399">
            <v>1000002362</v>
          </cell>
          <cell r="B2399" t="str">
            <v>4-180-2</v>
          </cell>
        </row>
        <row r="2400">
          <cell r="A2400">
            <v>1000002363</v>
          </cell>
          <cell r="B2400" t="str">
            <v>4-180-3</v>
          </cell>
        </row>
        <row r="2401">
          <cell r="A2401">
            <v>1000002364</v>
          </cell>
          <cell r="B2401" t="str">
            <v>4-180-4</v>
          </cell>
        </row>
        <row r="2402">
          <cell r="A2402">
            <v>1000002365</v>
          </cell>
          <cell r="B2402" t="str">
            <v>4-181</v>
          </cell>
        </row>
        <row r="2403">
          <cell r="A2403">
            <v>1000002366</v>
          </cell>
          <cell r="B2403" t="str">
            <v>4-182</v>
          </cell>
        </row>
        <row r="2404">
          <cell r="A2404">
            <v>1000002367</v>
          </cell>
          <cell r="B2404" t="str">
            <v>4-183</v>
          </cell>
        </row>
        <row r="2405">
          <cell r="A2405">
            <v>1000002368</v>
          </cell>
          <cell r="B2405" t="str">
            <v>4-184</v>
          </cell>
        </row>
        <row r="2406">
          <cell r="A2406">
            <v>1000002369</v>
          </cell>
          <cell r="B2406" t="str">
            <v>4-185</v>
          </cell>
        </row>
        <row r="2407">
          <cell r="A2407">
            <v>1000002370</v>
          </cell>
          <cell r="B2407" t="str">
            <v>4-186</v>
          </cell>
        </row>
        <row r="2408">
          <cell r="A2408">
            <v>1000002371</v>
          </cell>
          <cell r="B2408" t="str">
            <v>4-187</v>
          </cell>
        </row>
        <row r="2409">
          <cell r="A2409">
            <v>1000002372</v>
          </cell>
          <cell r="B2409" t="str">
            <v>4-188</v>
          </cell>
        </row>
        <row r="2410">
          <cell r="A2410">
            <v>1000002373</v>
          </cell>
          <cell r="B2410" t="str">
            <v>4-189</v>
          </cell>
        </row>
        <row r="2411">
          <cell r="A2411">
            <v>1000002374</v>
          </cell>
          <cell r="B2411" t="str">
            <v>4-190</v>
          </cell>
        </row>
        <row r="2412">
          <cell r="A2412">
            <v>1000002375</v>
          </cell>
          <cell r="B2412" t="str">
            <v>4-191</v>
          </cell>
        </row>
        <row r="2413">
          <cell r="A2413">
            <v>1000002376</v>
          </cell>
          <cell r="B2413" t="str">
            <v>4-192</v>
          </cell>
        </row>
        <row r="2414">
          <cell r="A2414">
            <v>1000002377</v>
          </cell>
          <cell r="B2414" t="str">
            <v>4-193</v>
          </cell>
        </row>
        <row r="2415">
          <cell r="A2415">
            <v>1000002378</v>
          </cell>
          <cell r="B2415" t="str">
            <v>4-194</v>
          </cell>
        </row>
        <row r="2416">
          <cell r="A2416">
            <v>1000002379</v>
          </cell>
          <cell r="B2416" t="str">
            <v>4-195</v>
          </cell>
        </row>
        <row r="2417">
          <cell r="A2417">
            <v>1000002380</v>
          </cell>
          <cell r="B2417" t="str">
            <v>4-196</v>
          </cell>
        </row>
        <row r="2418">
          <cell r="A2418">
            <v>1000002381</v>
          </cell>
          <cell r="B2418" t="str">
            <v>4-197-1</v>
          </cell>
        </row>
        <row r="2419">
          <cell r="A2419">
            <v>1000002382</v>
          </cell>
          <cell r="B2419" t="str">
            <v>4-197-2</v>
          </cell>
        </row>
        <row r="2420">
          <cell r="A2420">
            <v>1000002383</v>
          </cell>
          <cell r="B2420" t="str">
            <v>4-198</v>
          </cell>
        </row>
        <row r="2421">
          <cell r="A2421">
            <v>1000002384</v>
          </cell>
          <cell r="B2421" t="str">
            <v>4-199</v>
          </cell>
        </row>
        <row r="2422">
          <cell r="A2422">
            <v>1000002385</v>
          </cell>
          <cell r="B2422" t="str">
            <v>4-200</v>
          </cell>
        </row>
        <row r="2423">
          <cell r="A2423">
            <v>1000002386</v>
          </cell>
          <cell r="B2423" t="str">
            <v>4-201</v>
          </cell>
        </row>
        <row r="2424">
          <cell r="A2424">
            <v>1000002387</v>
          </cell>
          <cell r="B2424" t="str">
            <v>4-202</v>
          </cell>
        </row>
        <row r="2425">
          <cell r="A2425">
            <v>1000002388</v>
          </cell>
          <cell r="B2425" t="str">
            <v>4-203</v>
          </cell>
        </row>
        <row r="2426">
          <cell r="A2426">
            <v>1000002389</v>
          </cell>
          <cell r="B2426" t="str">
            <v>4-204</v>
          </cell>
        </row>
        <row r="2427">
          <cell r="A2427">
            <v>1000002390</v>
          </cell>
          <cell r="B2427" t="str">
            <v>4-205</v>
          </cell>
        </row>
        <row r="2428">
          <cell r="A2428">
            <v>1000002582</v>
          </cell>
          <cell r="B2428" t="str">
            <v>4-206-1</v>
          </cell>
        </row>
        <row r="2429">
          <cell r="A2429">
            <v>1000002583</v>
          </cell>
          <cell r="B2429" t="str">
            <v>4-206-2</v>
          </cell>
        </row>
        <row r="2430">
          <cell r="A2430">
            <v>1000002584</v>
          </cell>
          <cell r="B2430" t="str">
            <v>4-207</v>
          </cell>
        </row>
        <row r="2431">
          <cell r="A2431">
            <v>1000002585</v>
          </cell>
          <cell r="B2431" t="str">
            <v>4-208</v>
          </cell>
        </row>
        <row r="2432">
          <cell r="A2432">
            <v>1000002586</v>
          </cell>
          <cell r="B2432" t="str">
            <v>4-209</v>
          </cell>
        </row>
        <row r="2433">
          <cell r="A2433">
            <v>1000002587</v>
          </cell>
          <cell r="B2433" t="str">
            <v>4-210</v>
          </cell>
        </row>
        <row r="2434">
          <cell r="A2434">
            <v>1000002588</v>
          </cell>
          <cell r="B2434" t="str">
            <v>4-211</v>
          </cell>
        </row>
        <row r="2435">
          <cell r="A2435">
            <v>1000002728</v>
          </cell>
          <cell r="B2435" t="str">
            <v>4-212</v>
          </cell>
        </row>
        <row r="2436">
          <cell r="A2436">
            <v>1000002589</v>
          </cell>
          <cell r="B2436" t="str">
            <v>A-0000001</v>
          </cell>
        </row>
        <row r="2437">
          <cell r="A2437">
            <v>1000002590</v>
          </cell>
          <cell r="B2437" t="str">
            <v>A-0000002</v>
          </cell>
        </row>
        <row r="2438">
          <cell r="A2438">
            <v>1000002591</v>
          </cell>
          <cell r="B2438" t="str">
            <v>A-0000003</v>
          </cell>
        </row>
        <row r="2439">
          <cell r="A2439">
            <v>1000002592</v>
          </cell>
          <cell r="B2439" t="str">
            <v>A-0000004</v>
          </cell>
        </row>
        <row r="2440">
          <cell r="A2440">
            <v>1000002593</v>
          </cell>
          <cell r="B2440" t="str">
            <v>A-0000005</v>
          </cell>
        </row>
        <row r="2441">
          <cell r="A2441">
            <v>1000002594</v>
          </cell>
          <cell r="B2441" t="str">
            <v>A-0000006</v>
          </cell>
        </row>
        <row r="2442">
          <cell r="A2442">
            <v>1000002595</v>
          </cell>
          <cell r="B2442" t="str">
            <v>A-0000007</v>
          </cell>
        </row>
        <row r="2443">
          <cell r="A2443">
            <v>1000002596</v>
          </cell>
          <cell r="B2443" t="str">
            <v>A-0000008</v>
          </cell>
        </row>
        <row r="2444">
          <cell r="A2444">
            <v>1000002597</v>
          </cell>
          <cell r="B2444" t="str">
            <v>A-0000009</v>
          </cell>
        </row>
        <row r="2445">
          <cell r="A2445">
            <v>1000002598</v>
          </cell>
          <cell r="B2445" t="str">
            <v>A-0000010</v>
          </cell>
        </row>
        <row r="2446">
          <cell r="A2446">
            <v>1000002599</v>
          </cell>
          <cell r="B2446" t="str">
            <v>A-0000011</v>
          </cell>
        </row>
        <row r="2447">
          <cell r="A2447">
            <v>1000002600</v>
          </cell>
          <cell r="B2447" t="str">
            <v>A-0000012</v>
          </cell>
        </row>
        <row r="2448">
          <cell r="A2448">
            <v>1000002601</v>
          </cell>
          <cell r="B2448" t="str">
            <v>A-0000013</v>
          </cell>
        </row>
        <row r="2449">
          <cell r="A2449">
            <v>1000002602</v>
          </cell>
          <cell r="B2449" t="str">
            <v>A-0000014</v>
          </cell>
        </row>
        <row r="2450">
          <cell r="A2450">
            <v>1000002603</v>
          </cell>
          <cell r="B2450" t="str">
            <v>A-0000015</v>
          </cell>
        </row>
        <row r="2451">
          <cell r="A2451">
            <v>1000002604</v>
          </cell>
          <cell r="B2451" t="str">
            <v>A-0000016</v>
          </cell>
        </row>
        <row r="2452">
          <cell r="A2452">
            <v>1000002605</v>
          </cell>
          <cell r="B2452" t="str">
            <v>A-0000017</v>
          </cell>
        </row>
        <row r="2453">
          <cell r="A2453">
            <v>1000002606</v>
          </cell>
          <cell r="B2453" t="str">
            <v>A-0000018</v>
          </cell>
        </row>
        <row r="2454">
          <cell r="A2454">
            <v>1000002607</v>
          </cell>
          <cell r="B2454" t="str">
            <v>A-0000019</v>
          </cell>
        </row>
        <row r="2455">
          <cell r="A2455">
            <v>1000002608</v>
          </cell>
          <cell r="B2455" t="str">
            <v>A-0000020</v>
          </cell>
        </row>
        <row r="2456">
          <cell r="A2456">
            <v>1000002609</v>
          </cell>
          <cell r="B2456" t="str">
            <v>A-0000021</v>
          </cell>
        </row>
        <row r="2457">
          <cell r="A2457">
            <v>1000002610</v>
          </cell>
          <cell r="B2457" t="str">
            <v>A-0000022</v>
          </cell>
        </row>
        <row r="2458">
          <cell r="A2458">
            <v>1000002611</v>
          </cell>
          <cell r="B2458" t="str">
            <v>A-0000023-1</v>
          </cell>
        </row>
        <row r="2459">
          <cell r="A2459">
            <v>1000002612</v>
          </cell>
          <cell r="B2459" t="str">
            <v>A-0000023-2</v>
          </cell>
        </row>
        <row r="2460">
          <cell r="A2460">
            <v>1000002613</v>
          </cell>
          <cell r="B2460" t="str">
            <v>A-0000023-3</v>
          </cell>
        </row>
        <row r="2461">
          <cell r="A2461">
            <v>1000002614</v>
          </cell>
          <cell r="B2461" t="str">
            <v>A-0000023-4</v>
          </cell>
        </row>
        <row r="2462">
          <cell r="A2462">
            <v>1000002615</v>
          </cell>
          <cell r="B2462" t="str">
            <v>A-0000024-1</v>
          </cell>
        </row>
        <row r="2463">
          <cell r="A2463">
            <v>1000002616</v>
          </cell>
          <cell r="B2463" t="str">
            <v>A-0000024-2</v>
          </cell>
        </row>
        <row r="2464">
          <cell r="A2464">
            <v>1000002617</v>
          </cell>
          <cell r="B2464" t="str">
            <v>A-0000024-3</v>
          </cell>
        </row>
        <row r="2465">
          <cell r="A2465">
            <v>1000002618</v>
          </cell>
          <cell r="B2465" t="str">
            <v>A-0000025</v>
          </cell>
        </row>
        <row r="2466">
          <cell r="A2466">
            <v>1000002619</v>
          </cell>
          <cell r="B2466" t="str">
            <v>A-0000026</v>
          </cell>
        </row>
        <row r="2467">
          <cell r="A2467">
            <v>1000002620</v>
          </cell>
          <cell r="B2467" t="str">
            <v>A-0000027</v>
          </cell>
        </row>
        <row r="2468">
          <cell r="A2468">
            <v>1000002621</v>
          </cell>
          <cell r="B2468" t="str">
            <v>A-0000028</v>
          </cell>
        </row>
        <row r="2469">
          <cell r="A2469">
            <v>1000002622</v>
          </cell>
          <cell r="B2469" t="str">
            <v>A-0000029</v>
          </cell>
        </row>
        <row r="2470">
          <cell r="A2470">
            <v>1000002623</v>
          </cell>
          <cell r="B2470" t="str">
            <v>A-0000030</v>
          </cell>
        </row>
        <row r="2471">
          <cell r="A2471">
            <v>1000002624</v>
          </cell>
          <cell r="B2471" t="str">
            <v>A-0000031</v>
          </cell>
        </row>
        <row r="2472">
          <cell r="A2472">
            <v>1000002625</v>
          </cell>
          <cell r="B2472" t="str">
            <v>A-0000032</v>
          </cell>
        </row>
        <row r="2473">
          <cell r="A2473">
            <v>1000002626</v>
          </cell>
          <cell r="B2473" t="str">
            <v>A-0000033</v>
          </cell>
        </row>
        <row r="2474">
          <cell r="A2474">
            <v>1000002627</v>
          </cell>
          <cell r="B2474" t="str">
            <v>A-0000034</v>
          </cell>
        </row>
        <row r="2475">
          <cell r="A2475">
            <v>1000002628</v>
          </cell>
          <cell r="B2475" t="str">
            <v>A-0000035</v>
          </cell>
        </row>
        <row r="2476">
          <cell r="A2476">
            <v>1000002629</v>
          </cell>
          <cell r="B2476" t="str">
            <v>A-0000036</v>
          </cell>
        </row>
        <row r="2477">
          <cell r="A2477">
            <v>1000002630</v>
          </cell>
          <cell r="B2477" t="str">
            <v>A-0000037</v>
          </cell>
        </row>
        <row r="2478">
          <cell r="A2478">
            <v>1000002631</v>
          </cell>
          <cell r="B2478" t="str">
            <v>A-0000038</v>
          </cell>
        </row>
        <row r="2479">
          <cell r="A2479">
            <v>1000002632</v>
          </cell>
          <cell r="B2479" t="str">
            <v>A-0000039</v>
          </cell>
        </row>
        <row r="2480">
          <cell r="A2480">
            <v>1000002633</v>
          </cell>
          <cell r="B2480" t="str">
            <v>A-0000040</v>
          </cell>
        </row>
        <row r="2481">
          <cell r="A2481">
            <v>1000002634</v>
          </cell>
          <cell r="B2481" t="str">
            <v>A-0000041</v>
          </cell>
        </row>
        <row r="2482">
          <cell r="A2482">
            <v>1000002635</v>
          </cell>
          <cell r="B2482" t="str">
            <v>A-0000042</v>
          </cell>
        </row>
        <row r="2483">
          <cell r="A2483">
            <v>1000002636</v>
          </cell>
          <cell r="B2483" t="str">
            <v>A-0000043</v>
          </cell>
        </row>
        <row r="2484">
          <cell r="A2484">
            <v>1000002637</v>
          </cell>
          <cell r="B2484" t="str">
            <v>A-0000044</v>
          </cell>
        </row>
        <row r="2485">
          <cell r="A2485">
            <v>1000002638</v>
          </cell>
          <cell r="B2485" t="str">
            <v>A-0000045</v>
          </cell>
        </row>
        <row r="2486">
          <cell r="A2486">
            <v>1000002639</v>
          </cell>
          <cell r="B2486" t="str">
            <v>A-0000046-1</v>
          </cell>
        </row>
        <row r="2487">
          <cell r="A2487">
            <v>1000002640</v>
          </cell>
          <cell r="B2487" t="str">
            <v>A-0000046-2</v>
          </cell>
        </row>
        <row r="2488">
          <cell r="A2488">
            <v>1000002641</v>
          </cell>
          <cell r="B2488" t="str">
            <v>A-0000047</v>
          </cell>
        </row>
        <row r="2489">
          <cell r="A2489">
            <v>1000002642</v>
          </cell>
          <cell r="B2489" t="str">
            <v>A-0000048</v>
          </cell>
        </row>
        <row r="2490">
          <cell r="A2490">
            <v>1000002643</v>
          </cell>
          <cell r="B2490" t="str">
            <v>A-0000049</v>
          </cell>
        </row>
        <row r="2491">
          <cell r="A2491">
            <v>1000002644</v>
          </cell>
          <cell r="B2491" t="str">
            <v>A-0000050</v>
          </cell>
        </row>
        <row r="2492">
          <cell r="A2492">
            <v>1000002645</v>
          </cell>
          <cell r="B2492" t="str">
            <v>A-0000051</v>
          </cell>
        </row>
        <row r="2493">
          <cell r="A2493">
            <v>1000002646</v>
          </cell>
          <cell r="B2493" t="str">
            <v>A-0000052</v>
          </cell>
        </row>
        <row r="2494">
          <cell r="A2494">
            <v>1000002647</v>
          </cell>
          <cell r="B2494" t="str">
            <v>A-0000053</v>
          </cell>
        </row>
        <row r="2495">
          <cell r="A2495">
            <v>1000002720</v>
          </cell>
          <cell r="B2495" t="str">
            <v>A-0000054</v>
          </cell>
        </row>
        <row r="2496">
          <cell r="A2496">
            <v>1000002727</v>
          </cell>
          <cell r="B2496" t="str">
            <v>A-0000055</v>
          </cell>
        </row>
        <row r="2497">
          <cell r="A2497">
            <v>1000002730</v>
          </cell>
          <cell r="B2497" t="str">
            <v>A-0000056</v>
          </cell>
        </row>
        <row r="2498">
          <cell r="A2498">
            <v>1000002731</v>
          </cell>
          <cell r="B2498" t="str">
            <v>A-0000057</v>
          </cell>
        </row>
        <row r="2499">
          <cell r="A2499">
            <v>1000002735</v>
          </cell>
          <cell r="B2499" t="str">
            <v>A-0000058</v>
          </cell>
        </row>
        <row r="2500">
          <cell r="A2500">
            <v>1000002391</v>
          </cell>
          <cell r="B2500" t="str">
            <v>6-0000001</v>
          </cell>
        </row>
        <row r="2501">
          <cell r="A2501">
            <v>1000002392</v>
          </cell>
          <cell r="B2501" t="str">
            <v>6-0000002</v>
          </cell>
        </row>
        <row r="2502">
          <cell r="A2502">
            <v>1000002393</v>
          </cell>
          <cell r="B2502" t="str">
            <v>6-0000003-1</v>
          </cell>
        </row>
        <row r="2503">
          <cell r="A2503">
            <v>1000002394</v>
          </cell>
          <cell r="B2503" t="str">
            <v>6-0000003-2</v>
          </cell>
        </row>
        <row r="2504">
          <cell r="A2504">
            <v>1000002395</v>
          </cell>
          <cell r="B2504" t="str">
            <v>6-0000004</v>
          </cell>
        </row>
        <row r="2505">
          <cell r="A2505">
            <v>1000002396</v>
          </cell>
          <cell r="B2505" t="str">
            <v>6-0000005</v>
          </cell>
        </row>
        <row r="2506">
          <cell r="A2506">
            <v>1000002397</v>
          </cell>
          <cell r="B2506" t="str">
            <v>6-0000006</v>
          </cell>
        </row>
        <row r="2507">
          <cell r="A2507">
            <v>1000002398</v>
          </cell>
          <cell r="B2507" t="str">
            <v>6-0000007</v>
          </cell>
        </row>
        <row r="2508">
          <cell r="A2508">
            <v>1000002399</v>
          </cell>
          <cell r="B2508" t="str">
            <v>6-0000008</v>
          </cell>
        </row>
        <row r="2509">
          <cell r="A2509">
            <v>1000002400</v>
          </cell>
          <cell r="B2509" t="str">
            <v>6-0000009</v>
          </cell>
        </row>
        <row r="2510">
          <cell r="A2510">
            <v>1000002401</v>
          </cell>
          <cell r="B2510" t="str">
            <v>6-0000010</v>
          </cell>
        </row>
        <row r="2511">
          <cell r="A2511">
            <v>1000002402</v>
          </cell>
          <cell r="B2511" t="str">
            <v>6-0000011</v>
          </cell>
        </row>
        <row r="2512">
          <cell r="A2512">
            <v>1000002403</v>
          </cell>
          <cell r="B2512" t="str">
            <v>6-0000012</v>
          </cell>
        </row>
        <row r="2513">
          <cell r="A2513">
            <v>1000002404</v>
          </cell>
          <cell r="B2513" t="str">
            <v>6-0000013</v>
          </cell>
        </row>
        <row r="2514">
          <cell r="A2514">
            <v>1000002405</v>
          </cell>
          <cell r="B2514" t="str">
            <v>6-0000014</v>
          </cell>
        </row>
        <row r="2515">
          <cell r="A2515">
            <v>1000002406</v>
          </cell>
          <cell r="B2515" t="str">
            <v>6-0000015</v>
          </cell>
        </row>
        <row r="2516">
          <cell r="A2516">
            <v>1000002407</v>
          </cell>
          <cell r="B2516" t="str">
            <v>6-0000016</v>
          </cell>
        </row>
        <row r="2517">
          <cell r="A2517">
            <v>1000002408</v>
          </cell>
          <cell r="B2517" t="str">
            <v>6-0000017</v>
          </cell>
        </row>
        <row r="2518">
          <cell r="A2518">
            <v>1000002409</v>
          </cell>
          <cell r="B2518" t="str">
            <v>6-0000018</v>
          </cell>
        </row>
        <row r="2519">
          <cell r="A2519">
            <v>1000002410</v>
          </cell>
          <cell r="B2519" t="str">
            <v>6-0000019</v>
          </cell>
        </row>
        <row r="2520">
          <cell r="A2520">
            <v>1000002411</v>
          </cell>
          <cell r="B2520" t="str">
            <v>6-0000020-1</v>
          </cell>
        </row>
        <row r="2521">
          <cell r="A2521">
            <v>1000002412</v>
          </cell>
          <cell r="B2521" t="str">
            <v>6-0000021-2</v>
          </cell>
        </row>
        <row r="2522">
          <cell r="A2522">
            <v>1000002413</v>
          </cell>
          <cell r="B2522" t="str">
            <v>6-0000022</v>
          </cell>
        </row>
        <row r="2523">
          <cell r="A2523">
            <v>1000002414</v>
          </cell>
          <cell r="B2523" t="str">
            <v>6-0000023-1</v>
          </cell>
        </row>
        <row r="2524">
          <cell r="A2524">
            <v>1000002415</v>
          </cell>
          <cell r="B2524" t="str">
            <v>6-0000023-2</v>
          </cell>
        </row>
        <row r="2525">
          <cell r="A2525">
            <v>1000002416</v>
          </cell>
          <cell r="B2525" t="str">
            <v>6-0000024</v>
          </cell>
        </row>
        <row r="2526">
          <cell r="A2526">
            <v>1000002417</v>
          </cell>
          <cell r="B2526" t="str">
            <v>6-0000025-1</v>
          </cell>
        </row>
        <row r="2527">
          <cell r="A2527">
            <v>1000002418</v>
          </cell>
          <cell r="B2527" t="str">
            <v>6-0000025-2</v>
          </cell>
        </row>
        <row r="2528">
          <cell r="A2528">
            <v>1000002419</v>
          </cell>
          <cell r="B2528" t="str">
            <v>6-0000025-3</v>
          </cell>
        </row>
        <row r="2529">
          <cell r="A2529">
            <v>1000002420</v>
          </cell>
          <cell r="B2529" t="str">
            <v>6-0000025-4</v>
          </cell>
        </row>
        <row r="2530">
          <cell r="A2530">
            <v>1000002421</v>
          </cell>
          <cell r="B2530" t="str">
            <v>6-0000025-5</v>
          </cell>
        </row>
        <row r="2531">
          <cell r="A2531">
            <v>1000002422</v>
          </cell>
          <cell r="B2531" t="str">
            <v>6-0000026</v>
          </cell>
        </row>
        <row r="2532">
          <cell r="A2532">
            <v>1000002423</v>
          </cell>
          <cell r="B2532" t="str">
            <v>6-0000027</v>
          </cell>
        </row>
        <row r="2533">
          <cell r="A2533">
            <v>1000002424</v>
          </cell>
          <cell r="B2533" t="str">
            <v>6-0000028</v>
          </cell>
        </row>
        <row r="2534">
          <cell r="A2534">
            <v>1000002425</v>
          </cell>
          <cell r="B2534" t="str">
            <v>6-0000029</v>
          </cell>
        </row>
        <row r="2535">
          <cell r="A2535">
            <v>1000002426</v>
          </cell>
          <cell r="B2535" t="str">
            <v>6-0000030</v>
          </cell>
        </row>
        <row r="2536">
          <cell r="A2536">
            <v>1000002427</v>
          </cell>
          <cell r="B2536" t="str">
            <v>6-0000031</v>
          </cell>
        </row>
        <row r="2537">
          <cell r="A2537">
            <v>1000002428</v>
          </cell>
          <cell r="B2537" t="str">
            <v>6-0000032</v>
          </cell>
        </row>
        <row r="2538">
          <cell r="A2538">
            <v>1000002429</v>
          </cell>
          <cell r="B2538" t="str">
            <v>6-0000033</v>
          </cell>
        </row>
        <row r="2539">
          <cell r="A2539">
            <v>1000002430</v>
          </cell>
          <cell r="B2539" t="str">
            <v>6-0000034</v>
          </cell>
        </row>
        <row r="2540">
          <cell r="A2540">
            <v>1000002431</v>
          </cell>
          <cell r="B2540" t="str">
            <v>6-0000035</v>
          </cell>
        </row>
        <row r="2541">
          <cell r="A2541">
            <v>1000002432</v>
          </cell>
          <cell r="B2541" t="str">
            <v>6-0000036</v>
          </cell>
        </row>
        <row r="2542">
          <cell r="A2542">
            <v>1000002433</v>
          </cell>
          <cell r="B2542" t="str">
            <v>6-0000037</v>
          </cell>
        </row>
        <row r="2543">
          <cell r="A2543">
            <v>1000002434</v>
          </cell>
          <cell r="B2543" t="str">
            <v>6-0000038</v>
          </cell>
        </row>
        <row r="2544">
          <cell r="A2544">
            <v>1000002435</v>
          </cell>
          <cell r="B2544" t="str">
            <v>6-0000039</v>
          </cell>
        </row>
        <row r="2545">
          <cell r="A2545">
            <v>1000002436</v>
          </cell>
          <cell r="B2545" t="str">
            <v>6-0000040</v>
          </cell>
        </row>
        <row r="2546">
          <cell r="A2546">
            <v>1000002437</v>
          </cell>
          <cell r="B2546" t="str">
            <v>6-0000041</v>
          </cell>
        </row>
        <row r="2547">
          <cell r="A2547">
            <v>1000002438</v>
          </cell>
          <cell r="B2547" t="str">
            <v>6-0000042</v>
          </cell>
        </row>
        <row r="2548">
          <cell r="A2548">
            <v>1000002439</v>
          </cell>
          <cell r="B2548" t="str">
            <v>6-0000043</v>
          </cell>
        </row>
        <row r="2549">
          <cell r="A2549">
            <v>1000002440</v>
          </cell>
          <cell r="B2549" t="str">
            <v>6-0000044</v>
          </cell>
        </row>
        <row r="2550">
          <cell r="A2550">
            <v>1000002441</v>
          </cell>
          <cell r="B2550" t="str">
            <v>6-0000045</v>
          </cell>
        </row>
        <row r="2551">
          <cell r="A2551">
            <v>1000002442</v>
          </cell>
          <cell r="B2551" t="str">
            <v>6-0000046</v>
          </cell>
        </row>
        <row r="2552">
          <cell r="A2552">
            <v>1000002443</v>
          </cell>
          <cell r="B2552" t="str">
            <v>6-0000047</v>
          </cell>
        </row>
        <row r="2553">
          <cell r="A2553">
            <v>1000002444</v>
          </cell>
          <cell r="B2553" t="str">
            <v>6-0000048</v>
          </cell>
        </row>
        <row r="2554">
          <cell r="A2554">
            <v>1000002445</v>
          </cell>
          <cell r="B2554" t="str">
            <v>6-0000049-1</v>
          </cell>
        </row>
        <row r="2555">
          <cell r="A2555">
            <v>1000002446</v>
          </cell>
          <cell r="B2555" t="str">
            <v>6-0000049-2</v>
          </cell>
        </row>
        <row r="2556">
          <cell r="A2556">
            <v>1000002447</v>
          </cell>
          <cell r="B2556" t="str">
            <v>6-0000049-3</v>
          </cell>
        </row>
        <row r="2557">
          <cell r="A2557">
            <v>1000002448</v>
          </cell>
          <cell r="B2557" t="str">
            <v>6-0000049-4</v>
          </cell>
        </row>
        <row r="2558">
          <cell r="A2558">
            <v>1000002449</v>
          </cell>
          <cell r="B2558" t="str">
            <v>6-0000049-5</v>
          </cell>
        </row>
        <row r="2559">
          <cell r="A2559">
            <v>1000002450</v>
          </cell>
          <cell r="B2559" t="str">
            <v>6-0000049-6</v>
          </cell>
        </row>
        <row r="2560">
          <cell r="A2560">
            <v>1000002451</v>
          </cell>
          <cell r="B2560" t="str">
            <v>6-0000049-7</v>
          </cell>
        </row>
        <row r="2561">
          <cell r="A2561">
            <v>1000002452</v>
          </cell>
          <cell r="B2561" t="str">
            <v>6-0000049-8</v>
          </cell>
        </row>
        <row r="2562">
          <cell r="A2562">
            <v>1000002453</v>
          </cell>
          <cell r="B2562" t="str">
            <v>6-0000049-9</v>
          </cell>
        </row>
        <row r="2563">
          <cell r="A2563">
            <v>1000002454</v>
          </cell>
          <cell r="B2563" t="str">
            <v>6-0000050</v>
          </cell>
        </row>
        <row r="2564">
          <cell r="A2564">
            <v>1000002455</v>
          </cell>
          <cell r="B2564" t="str">
            <v>6-0000051</v>
          </cell>
        </row>
        <row r="2565">
          <cell r="A2565">
            <v>1000002456</v>
          </cell>
          <cell r="B2565" t="str">
            <v>6-0000052</v>
          </cell>
        </row>
        <row r="2566">
          <cell r="A2566">
            <v>1000002457</v>
          </cell>
          <cell r="B2566" t="str">
            <v>6-0000053</v>
          </cell>
        </row>
        <row r="2567">
          <cell r="A2567">
            <v>1000002458</v>
          </cell>
          <cell r="B2567" t="str">
            <v>6-0000054-1</v>
          </cell>
        </row>
        <row r="2568">
          <cell r="A2568">
            <v>1000002459</v>
          </cell>
          <cell r="B2568" t="str">
            <v>6-0000054-2</v>
          </cell>
        </row>
        <row r="2569">
          <cell r="A2569">
            <v>1000002460</v>
          </cell>
          <cell r="B2569" t="str">
            <v>6-0000054-3</v>
          </cell>
        </row>
        <row r="2570">
          <cell r="A2570">
            <v>1000002461</v>
          </cell>
          <cell r="B2570" t="str">
            <v>6-0000055</v>
          </cell>
        </row>
        <row r="2571">
          <cell r="A2571">
            <v>1000002462</v>
          </cell>
          <cell r="B2571" t="str">
            <v>6-0000056</v>
          </cell>
        </row>
        <row r="2572">
          <cell r="A2572">
            <v>1000002463</v>
          </cell>
          <cell r="B2572" t="str">
            <v>6-0000057</v>
          </cell>
        </row>
        <row r="2573">
          <cell r="A2573">
            <v>1000002464</v>
          </cell>
          <cell r="B2573" t="str">
            <v>6-0000058</v>
          </cell>
        </row>
        <row r="2574">
          <cell r="A2574">
            <v>1000002465</v>
          </cell>
          <cell r="B2574" t="str">
            <v>6-0000059</v>
          </cell>
        </row>
        <row r="2575">
          <cell r="A2575">
            <v>1000002466</v>
          </cell>
          <cell r="B2575" t="str">
            <v>6-0000060-1</v>
          </cell>
        </row>
        <row r="2576">
          <cell r="A2576">
            <v>1000002467</v>
          </cell>
          <cell r="B2576" t="str">
            <v>6-0000060-2</v>
          </cell>
        </row>
        <row r="2577">
          <cell r="A2577">
            <v>1000002468</v>
          </cell>
          <cell r="B2577" t="str">
            <v>6-0000061-1</v>
          </cell>
        </row>
        <row r="2578">
          <cell r="A2578">
            <v>1000002469</v>
          </cell>
          <cell r="B2578" t="str">
            <v>6-0000061-2</v>
          </cell>
        </row>
        <row r="2579">
          <cell r="A2579">
            <v>1000002470</v>
          </cell>
          <cell r="B2579" t="str">
            <v>6-0000062</v>
          </cell>
        </row>
        <row r="2580">
          <cell r="A2580">
            <v>1000002471</v>
          </cell>
          <cell r="B2580" t="str">
            <v>6-0000063</v>
          </cell>
        </row>
        <row r="2581">
          <cell r="A2581">
            <v>1000002472</v>
          </cell>
          <cell r="B2581" t="str">
            <v>6-0000064</v>
          </cell>
        </row>
        <row r="2582">
          <cell r="A2582">
            <v>1000002473</v>
          </cell>
          <cell r="B2582" t="str">
            <v>6-0000065</v>
          </cell>
        </row>
        <row r="2583">
          <cell r="A2583">
            <v>1000002474</v>
          </cell>
          <cell r="B2583" t="str">
            <v>6-0000066</v>
          </cell>
        </row>
        <row r="2584">
          <cell r="A2584">
            <v>1000002475</v>
          </cell>
          <cell r="B2584" t="str">
            <v>6-0000067</v>
          </cell>
        </row>
        <row r="2585">
          <cell r="A2585">
            <v>1000002476</v>
          </cell>
          <cell r="B2585" t="str">
            <v>6-0000068</v>
          </cell>
        </row>
        <row r="2586">
          <cell r="A2586">
            <v>1000002477</v>
          </cell>
          <cell r="B2586" t="str">
            <v>6-0000069</v>
          </cell>
        </row>
        <row r="2587">
          <cell r="A2587">
            <v>1000002478</v>
          </cell>
          <cell r="B2587" t="str">
            <v>6-0000070</v>
          </cell>
        </row>
        <row r="2588">
          <cell r="A2588">
            <v>1000002479</v>
          </cell>
          <cell r="B2588" t="str">
            <v>6-0000071</v>
          </cell>
        </row>
        <row r="2589">
          <cell r="A2589">
            <v>1000002480</v>
          </cell>
          <cell r="B2589" t="str">
            <v>6-0000072</v>
          </cell>
        </row>
        <row r="2590">
          <cell r="A2590">
            <v>1000002481</v>
          </cell>
          <cell r="B2590" t="str">
            <v>6-0000073</v>
          </cell>
        </row>
        <row r="2591">
          <cell r="A2591">
            <v>1000002482</v>
          </cell>
          <cell r="B2591" t="str">
            <v>6-0000074</v>
          </cell>
        </row>
        <row r="2592">
          <cell r="A2592">
            <v>1000002483</v>
          </cell>
          <cell r="B2592" t="str">
            <v>6-0000075</v>
          </cell>
        </row>
        <row r="2593">
          <cell r="A2593">
            <v>1000002484</v>
          </cell>
          <cell r="B2593" t="str">
            <v>6-0000076-1</v>
          </cell>
        </row>
        <row r="2594">
          <cell r="A2594">
            <v>1000002485</v>
          </cell>
          <cell r="B2594" t="str">
            <v>6-0000076-2</v>
          </cell>
        </row>
        <row r="2595">
          <cell r="A2595">
            <v>1000002486</v>
          </cell>
          <cell r="B2595" t="str">
            <v>6-0000077</v>
          </cell>
        </row>
        <row r="2596">
          <cell r="A2596">
            <v>1000002487</v>
          </cell>
          <cell r="B2596" t="str">
            <v>6-0000078-1</v>
          </cell>
        </row>
        <row r="2597">
          <cell r="A2597">
            <v>1000002488</v>
          </cell>
          <cell r="B2597" t="str">
            <v>6-0000078-2</v>
          </cell>
        </row>
        <row r="2598">
          <cell r="A2598">
            <v>1000002489</v>
          </cell>
          <cell r="B2598" t="str">
            <v>6-0000079</v>
          </cell>
        </row>
        <row r="2599">
          <cell r="A2599">
            <v>1000002490</v>
          </cell>
          <cell r="B2599" t="str">
            <v>6-0000080-1</v>
          </cell>
        </row>
        <row r="2600">
          <cell r="A2600">
            <v>1000002491</v>
          </cell>
          <cell r="B2600" t="str">
            <v>6-0000080-2</v>
          </cell>
        </row>
        <row r="2601">
          <cell r="A2601">
            <v>1000002492</v>
          </cell>
          <cell r="B2601" t="str">
            <v>6-0000080-3</v>
          </cell>
        </row>
        <row r="2602">
          <cell r="A2602">
            <v>1000002493</v>
          </cell>
          <cell r="B2602" t="str">
            <v>6-0000080-4</v>
          </cell>
        </row>
        <row r="2603">
          <cell r="A2603">
            <v>1000002494</v>
          </cell>
          <cell r="B2603" t="str">
            <v>6-0000080-5</v>
          </cell>
        </row>
        <row r="2604">
          <cell r="A2604">
            <v>1000002495</v>
          </cell>
          <cell r="B2604" t="str">
            <v>6-0000081</v>
          </cell>
        </row>
        <row r="2605">
          <cell r="A2605">
            <v>1000002496</v>
          </cell>
          <cell r="B2605" t="str">
            <v>6-0000082</v>
          </cell>
        </row>
        <row r="2606">
          <cell r="A2606">
            <v>1000002497</v>
          </cell>
          <cell r="B2606" t="str">
            <v>6-0000083</v>
          </cell>
        </row>
        <row r="2607">
          <cell r="A2607">
            <v>1000002498</v>
          </cell>
          <cell r="B2607" t="str">
            <v>6-0000084-1</v>
          </cell>
        </row>
        <row r="2608">
          <cell r="A2608">
            <v>1000002499</v>
          </cell>
          <cell r="B2608" t="str">
            <v>6-0000084-2</v>
          </cell>
        </row>
        <row r="2609">
          <cell r="A2609">
            <v>1000002500</v>
          </cell>
          <cell r="B2609" t="str">
            <v>6-0000085</v>
          </cell>
        </row>
        <row r="2610">
          <cell r="A2610">
            <v>1000002501</v>
          </cell>
          <cell r="B2610" t="str">
            <v>6-0000086-1</v>
          </cell>
        </row>
        <row r="2611">
          <cell r="A2611">
            <v>1000002502</v>
          </cell>
          <cell r="B2611" t="str">
            <v>6-0000086-2</v>
          </cell>
        </row>
        <row r="2612">
          <cell r="A2612">
            <v>1000002503</v>
          </cell>
          <cell r="B2612" t="str">
            <v>6-0000087-1</v>
          </cell>
        </row>
        <row r="2613">
          <cell r="A2613">
            <v>1000002504</v>
          </cell>
          <cell r="B2613" t="str">
            <v>6-0000087-2</v>
          </cell>
        </row>
        <row r="2614">
          <cell r="A2614">
            <v>1000002505</v>
          </cell>
          <cell r="B2614" t="str">
            <v>6-0000088-1</v>
          </cell>
        </row>
        <row r="2615">
          <cell r="A2615">
            <v>1000002506</v>
          </cell>
          <cell r="B2615" t="str">
            <v>6-0000088-2</v>
          </cell>
        </row>
        <row r="2616">
          <cell r="A2616">
            <v>1000002507</v>
          </cell>
          <cell r="B2616" t="str">
            <v>6-0000088-3</v>
          </cell>
        </row>
        <row r="2617">
          <cell r="A2617">
            <v>1000002508</v>
          </cell>
          <cell r="B2617" t="str">
            <v>6-0000089-1</v>
          </cell>
        </row>
        <row r="2618">
          <cell r="A2618">
            <v>1000002509</v>
          </cell>
          <cell r="B2618" t="str">
            <v>6-0000089-2</v>
          </cell>
        </row>
        <row r="2619">
          <cell r="A2619">
            <v>1000002510</v>
          </cell>
          <cell r="B2619" t="str">
            <v>6-0000090</v>
          </cell>
        </row>
        <row r="2620">
          <cell r="A2620">
            <v>1000002511</v>
          </cell>
          <cell r="B2620" t="str">
            <v>6-0000091</v>
          </cell>
        </row>
        <row r="2621">
          <cell r="A2621">
            <v>1000002512</v>
          </cell>
          <cell r="B2621" t="str">
            <v>6-0000092</v>
          </cell>
        </row>
        <row r="2622">
          <cell r="A2622">
            <v>1000002513</v>
          </cell>
          <cell r="B2622" t="str">
            <v>6-0000093</v>
          </cell>
        </row>
        <row r="2623">
          <cell r="A2623">
            <v>1000002514</v>
          </cell>
          <cell r="B2623" t="str">
            <v>6-0000094</v>
          </cell>
        </row>
        <row r="2624">
          <cell r="A2624">
            <v>1000002515</v>
          </cell>
          <cell r="B2624" t="str">
            <v>6-0000095-1</v>
          </cell>
        </row>
        <row r="2625">
          <cell r="A2625">
            <v>1000002516</v>
          </cell>
          <cell r="B2625" t="str">
            <v>6-0000095-2</v>
          </cell>
        </row>
        <row r="2626">
          <cell r="A2626">
            <v>1000002517</v>
          </cell>
          <cell r="B2626" t="str">
            <v>6-0000096</v>
          </cell>
        </row>
        <row r="2627">
          <cell r="A2627">
            <v>1000002518</v>
          </cell>
          <cell r="B2627" t="str">
            <v>6-0000102</v>
          </cell>
        </row>
        <row r="2628">
          <cell r="A2628">
            <v>1000002519</v>
          </cell>
          <cell r="B2628" t="str">
            <v>6-0000103</v>
          </cell>
        </row>
        <row r="2629">
          <cell r="A2629">
            <v>1000002520</v>
          </cell>
          <cell r="B2629" t="str">
            <v>6-0000104</v>
          </cell>
        </row>
        <row r="2630">
          <cell r="A2630">
            <v>1000002521</v>
          </cell>
          <cell r="B2630" t="str">
            <v>6-0000106</v>
          </cell>
        </row>
        <row r="2631">
          <cell r="A2631">
            <v>1000002522</v>
          </cell>
          <cell r="B2631" t="str">
            <v>6-0000107</v>
          </cell>
        </row>
        <row r="2632">
          <cell r="A2632">
            <v>1000002523</v>
          </cell>
          <cell r="B2632" t="str">
            <v>6-0000108</v>
          </cell>
        </row>
        <row r="2633">
          <cell r="A2633">
            <v>1000002524</v>
          </cell>
          <cell r="B2633" t="str">
            <v>6-0000109</v>
          </cell>
        </row>
        <row r="2634">
          <cell r="A2634">
            <v>1000002525</v>
          </cell>
          <cell r="B2634" t="str">
            <v>6-0000110</v>
          </cell>
        </row>
        <row r="2635">
          <cell r="A2635">
            <v>1000002526</v>
          </cell>
          <cell r="B2635" t="str">
            <v>6-0000111</v>
          </cell>
        </row>
        <row r="2636">
          <cell r="A2636">
            <v>1000002527</v>
          </cell>
          <cell r="B2636" t="str">
            <v>6-0000112-1</v>
          </cell>
        </row>
        <row r="2637">
          <cell r="A2637">
            <v>1000002528</v>
          </cell>
          <cell r="B2637" t="str">
            <v>6-0000112-2</v>
          </cell>
        </row>
        <row r="2638">
          <cell r="A2638">
            <v>1000002529</v>
          </cell>
          <cell r="B2638" t="str">
            <v>6-0000113</v>
          </cell>
        </row>
        <row r="2639">
          <cell r="A2639">
            <v>1000002530</v>
          </cell>
          <cell r="B2639" t="str">
            <v>6-0000114</v>
          </cell>
        </row>
        <row r="2640">
          <cell r="A2640">
            <v>1000002531</v>
          </cell>
          <cell r="B2640" t="str">
            <v>6-0000115-1</v>
          </cell>
        </row>
        <row r="2641">
          <cell r="A2641">
            <v>1000002532</v>
          </cell>
          <cell r="B2641" t="str">
            <v>6-0000115-2</v>
          </cell>
        </row>
        <row r="2642">
          <cell r="A2642">
            <v>1000002533</v>
          </cell>
          <cell r="B2642" t="str">
            <v>6-0000115-3</v>
          </cell>
        </row>
        <row r="2643">
          <cell r="A2643">
            <v>1000002534</v>
          </cell>
          <cell r="B2643" t="str">
            <v>6-0000115-4</v>
          </cell>
        </row>
        <row r="2644">
          <cell r="A2644">
            <v>1000002535</v>
          </cell>
          <cell r="B2644" t="str">
            <v>6-0000116</v>
          </cell>
        </row>
        <row r="2645">
          <cell r="A2645">
            <v>1000002536</v>
          </cell>
          <cell r="B2645" t="str">
            <v>6-0000117</v>
          </cell>
        </row>
        <row r="2646">
          <cell r="A2646">
            <v>1000002537</v>
          </cell>
          <cell r="B2646" t="str">
            <v>6-0000118-1</v>
          </cell>
        </row>
        <row r="2647">
          <cell r="A2647">
            <v>1000002538</v>
          </cell>
          <cell r="B2647" t="str">
            <v>6-0000118-2</v>
          </cell>
        </row>
        <row r="2648">
          <cell r="A2648">
            <v>1000002539</v>
          </cell>
          <cell r="B2648" t="str">
            <v>6-0000119</v>
          </cell>
        </row>
        <row r="2649">
          <cell r="A2649">
            <v>1000002540</v>
          </cell>
          <cell r="B2649" t="str">
            <v>6-0000120</v>
          </cell>
        </row>
        <row r="2650">
          <cell r="A2650">
            <v>1000002541</v>
          </cell>
          <cell r="B2650" t="str">
            <v>6-0000121</v>
          </cell>
        </row>
        <row r="2651">
          <cell r="A2651">
            <v>1000002542</v>
          </cell>
          <cell r="B2651" t="str">
            <v>6-0000122</v>
          </cell>
        </row>
        <row r="2652">
          <cell r="A2652">
            <v>1000002543</v>
          </cell>
          <cell r="B2652" t="str">
            <v>6-0000123</v>
          </cell>
        </row>
        <row r="2653">
          <cell r="A2653">
            <v>1000002544</v>
          </cell>
          <cell r="B2653" t="str">
            <v>6-0000124</v>
          </cell>
        </row>
        <row r="2654">
          <cell r="A2654">
            <v>1000002545</v>
          </cell>
          <cell r="B2654" t="str">
            <v>6-0000125-1</v>
          </cell>
        </row>
        <row r="2655">
          <cell r="A2655">
            <v>1000002546</v>
          </cell>
          <cell r="B2655" t="str">
            <v>6-0000125-2</v>
          </cell>
        </row>
        <row r="2656">
          <cell r="A2656">
            <v>1000002547</v>
          </cell>
          <cell r="B2656" t="str">
            <v>6-0000126-1</v>
          </cell>
        </row>
        <row r="2657">
          <cell r="A2657">
            <v>1000002548</v>
          </cell>
          <cell r="B2657" t="str">
            <v>6-0000126-2</v>
          </cell>
        </row>
        <row r="2658">
          <cell r="A2658">
            <v>1000002549</v>
          </cell>
          <cell r="B2658" t="str">
            <v>6-0000127-1</v>
          </cell>
        </row>
        <row r="2659">
          <cell r="A2659">
            <v>1000002550</v>
          </cell>
          <cell r="B2659" t="str">
            <v>6-0000127-2</v>
          </cell>
        </row>
        <row r="2660">
          <cell r="A2660">
            <v>1000002551</v>
          </cell>
          <cell r="B2660" t="str">
            <v>6-0000128</v>
          </cell>
        </row>
        <row r="2661">
          <cell r="A2661">
            <v>1000002552</v>
          </cell>
          <cell r="B2661" t="str">
            <v>6-0000129</v>
          </cell>
        </row>
        <row r="2662">
          <cell r="A2662">
            <v>1000002553</v>
          </cell>
          <cell r="B2662" t="str">
            <v>6-0000130</v>
          </cell>
        </row>
        <row r="2663">
          <cell r="A2663">
            <v>1000002554</v>
          </cell>
          <cell r="B2663" t="str">
            <v>6-0000131</v>
          </cell>
        </row>
        <row r="2664">
          <cell r="A2664">
            <v>1000002555</v>
          </cell>
          <cell r="B2664" t="str">
            <v>6-0000132</v>
          </cell>
        </row>
        <row r="2665">
          <cell r="A2665">
            <v>1000002556</v>
          </cell>
          <cell r="B2665" t="str">
            <v>6-0000133</v>
          </cell>
        </row>
        <row r="2666">
          <cell r="A2666">
            <v>1000002557</v>
          </cell>
          <cell r="B2666" t="str">
            <v>6-0000134</v>
          </cell>
        </row>
        <row r="2667">
          <cell r="A2667">
            <v>1000002648</v>
          </cell>
          <cell r="B2667" t="str">
            <v>C-0000001</v>
          </cell>
        </row>
        <row r="2668">
          <cell r="A2668">
            <v>1000002649</v>
          </cell>
          <cell r="B2668" t="str">
            <v>C-0000002</v>
          </cell>
        </row>
        <row r="2669">
          <cell r="A2669">
            <v>1000002650</v>
          </cell>
          <cell r="B2669" t="str">
            <v>C-0000003</v>
          </cell>
        </row>
        <row r="2670">
          <cell r="A2670">
            <v>1000002651</v>
          </cell>
          <cell r="B2670" t="str">
            <v>C-0000004-1</v>
          </cell>
        </row>
        <row r="2671">
          <cell r="A2671">
            <v>1000002652</v>
          </cell>
          <cell r="B2671" t="str">
            <v>C-0000004-2</v>
          </cell>
        </row>
        <row r="2672">
          <cell r="A2672">
            <v>1000002653</v>
          </cell>
          <cell r="B2672" t="str">
            <v>C-0000004-3</v>
          </cell>
        </row>
        <row r="2673">
          <cell r="A2673">
            <v>1000002654</v>
          </cell>
          <cell r="B2673" t="str">
            <v>C-0000005</v>
          </cell>
        </row>
        <row r="2674">
          <cell r="A2674">
            <v>1000002655</v>
          </cell>
          <cell r="B2674" t="str">
            <v>C-0000006</v>
          </cell>
        </row>
        <row r="2675">
          <cell r="A2675">
            <v>1000002656</v>
          </cell>
          <cell r="B2675" t="str">
            <v>C-0000007</v>
          </cell>
        </row>
        <row r="2676">
          <cell r="A2676">
            <v>1000002657</v>
          </cell>
          <cell r="B2676" t="str">
            <v>C-0000008</v>
          </cell>
        </row>
        <row r="2677">
          <cell r="A2677">
            <v>1000002658</v>
          </cell>
          <cell r="B2677" t="str">
            <v>C-0000009-1</v>
          </cell>
        </row>
        <row r="2678">
          <cell r="A2678">
            <v>1000002659</v>
          </cell>
          <cell r="B2678" t="str">
            <v>C-0000009-2</v>
          </cell>
        </row>
        <row r="2679">
          <cell r="A2679">
            <v>1000002660</v>
          </cell>
          <cell r="B2679" t="str">
            <v>C-0000010-1</v>
          </cell>
        </row>
        <row r="2680">
          <cell r="A2680">
            <v>1000002661</v>
          </cell>
          <cell r="B2680" t="str">
            <v>C-0000010-2</v>
          </cell>
        </row>
        <row r="2681">
          <cell r="A2681">
            <v>1000002662</v>
          </cell>
          <cell r="B2681" t="str">
            <v>C-0000011</v>
          </cell>
        </row>
        <row r="2682">
          <cell r="A2682">
            <v>1000002663</v>
          </cell>
          <cell r="B2682" t="str">
            <v>C-0000012</v>
          </cell>
        </row>
        <row r="2683">
          <cell r="A2683">
            <v>1000002664</v>
          </cell>
          <cell r="B2683" t="str">
            <v>C-0000013-1</v>
          </cell>
        </row>
        <row r="2684">
          <cell r="A2684">
            <v>1000002665</v>
          </cell>
          <cell r="B2684" t="str">
            <v>C-0000013-2</v>
          </cell>
        </row>
        <row r="2685">
          <cell r="A2685">
            <v>1000002666</v>
          </cell>
          <cell r="B2685" t="str">
            <v>C-0000014</v>
          </cell>
        </row>
        <row r="2686">
          <cell r="A2686">
            <v>1000002667</v>
          </cell>
          <cell r="B2686" t="str">
            <v>C-0000015</v>
          </cell>
        </row>
        <row r="2687">
          <cell r="A2687">
            <v>1000002668</v>
          </cell>
          <cell r="B2687" t="str">
            <v>C-0000016</v>
          </cell>
        </row>
        <row r="2688">
          <cell r="A2688">
            <v>1000002669</v>
          </cell>
          <cell r="B2688" t="str">
            <v>C-0000017</v>
          </cell>
        </row>
        <row r="2689">
          <cell r="A2689">
            <v>1000002670</v>
          </cell>
          <cell r="B2689" t="str">
            <v>C-0000018</v>
          </cell>
        </row>
        <row r="2690">
          <cell r="A2690">
            <v>1000002671</v>
          </cell>
          <cell r="B2690" t="str">
            <v>C-0000019-1</v>
          </cell>
        </row>
        <row r="2691">
          <cell r="A2691">
            <v>1000002672</v>
          </cell>
          <cell r="B2691" t="str">
            <v>C-0000019-2</v>
          </cell>
        </row>
        <row r="2692">
          <cell r="A2692">
            <v>1000002673</v>
          </cell>
          <cell r="B2692" t="str">
            <v>C-0000019-3</v>
          </cell>
        </row>
        <row r="2693">
          <cell r="A2693">
            <v>1000002674</v>
          </cell>
          <cell r="B2693" t="str">
            <v>C-0000020-1</v>
          </cell>
        </row>
        <row r="2694">
          <cell r="A2694">
            <v>1000002675</v>
          </cell>
          <cell r="B2694" t="str">
            <v>C-0000020-2</v>
          </cell>
        </row>
        <row r="2695">
          <cell r="A2695">
            <v>1000002676</v>
          </cell>
          <cell r="B2695" t="str">
            <v>C-0000020-3</v>
          </cell>
        </row>
        <row r="2696">
          <cell r="A2696">
            <v>1000002677</v>
          </cell>
          <cell r="B2696" t="str">
            <v>C-0000021-1</v>
          </cell>
        </row>
        <row r="2697">
          <cell r="A2697">
            <v>1000002678</v>
          </cell>
          <cell r="B2697" t="str">
            <v>C-0000021-2</v>
          </cell>
        </row>
        <row r="2698">
          <cell r="A2698">
            <v>1000002679</v>
          </cell>
          <cell r="B2698" t="str">
            <v>C-0000021-3</v>
          </cell>
        </row>
        <row r="2699">
          <cell r="A2699">
            <v>1000002680</v>
          </cell>
          <cell r="B2699" t="str">
            <v>C-0000022</v>
          </cell>
        </row>
        <row r="2700">
          <cell r="A2700">
            <v>1000002681</v>
          </cell>
          <cell r="B2700" t="str">
            <v>C-0000023</v>
          </cell>
        </row>
        <row r="2701">
          <cell r="A2701">
            <v>1000002682</v>
          </cell>
          <cell r="B2701" t="str">
            <v>C-0000024</v>
          </cell>
        </row>
        <row r="2702">
          <cell r="A2702">
            <v>1000002683</v>
          </cell>
          <cell r="B2702" t="str">
            <v>C-0000025-1</v>
          </cell>
        </row>
        <row r="2703">
          <cell r="A2703">
            <v>1000002693</v>
          </cell>
          <cell r="B2703" t="str">
            <v>C-0000025-2</v>
          </cell>
        </row>
        <row r="2704">
          <cell r="A2704">
            <v>1000002694</v>
          </cell>
          <cell r="B2704" t="str">
            <v>C-0000025-3</v>
          </cell>
        </row>
        <row r="2705">
          <cell r="A2705">
            <v>1000002695</v>
          </cell>
          <cell r="B2705" t="str">
            <v>C-0000025-4</v>
          </cell>
        </row>
        <row r="2706">
          <cell r="A2706">
            <v>1000002696</v>
          </cell>
          <cell r="B2706" t="str">
            <v>C-0000025-5</v>
          </cell>
        </row>
        <row r="2707">
          <cell r="A2707">
            <v>1000002697</v>
          </cell>
          <cell r="B2707" t="str">
            <v>C-0000025-6</v>
          </cell>
        </row>
        <row r="2708">
          <cell r="A2708">
            <v>1000002698</v>
          </cell>
          <cell r="B2708" t="str">
            <v>C-0000025-7</v>
          </cell>
        </row>
        <row r="2709">
          <cell r="A2709">
            <v>1000002699</v>
          </cell>
          <cell r="B2709" t="str">
            <v>C-0000025-8</v>
          </cell>
        </row>
        <row r="2710">
          <cell r="A2710">
            <v>1000002700</v>
          </cell>
          <cell r="B2710" t="str">
            <v>C-0000025-9</v>
          </cell>
        </row>
        <row r="2711">
          <cell r="A2711">
            <v>1000002684</v>
          </cell>
          <cell r="B2711" t="str">
            <v>C-0000025-10</v>
          </cell>
        </row>
        <row r="2712">
          <cell r="A2712">
            <v>1000002685</v>
          </cell>
          <cell r="B2712" t="str">
            <v>C-0000025-11</v>
          </cell>
        </row>
        <row r="2713">
          <cell r="A2713">
            <v>1000002686</v>
          </cell>
          <cell r="B2713" t="str">
            <v>C-0000025-12</v>
          </cell>
        </row>
        <row r="2714">
          <cell r="A2714">
            <v>1000002687</v>
          </cell>
          <cell r="B2714" t="str">
            <v>C-0000025-13</v>
          </cell>
        </row>
        <row r="2715">
          <cell r="A2715">
            <v>1000002688</v>
          </cell>
          <cell r="B2715" t="str">
            <v>C-0000025-14</v>
          </cell>
        </row>
        <row r="2716">
          <cell r="A2716">
            <v>1000002689</v>
          </cell>
          <cell r="B2716" t="str">
            <v>C-0000025-15</v>
          </cell>
        </row>
        <row r="2717">
          <cell r="A2717">
            <v>1000002690</v>
          </cell>
          <cell r="B2717" t="str">
            <v>C-0000025-16</v>
          </cell>
        </row>
        <row r="2718">
          <cell r="A2718">
            <v>1000002691</v>
          </cell>
          <cell r="B2718" t="str">
            <v>C-0000025-17</v>
          </cell>
        </row>
        <row r="2719">
          <cell r="A2719">
            <v>1000002692</v>
          </cell>
          <cell r="B2719" t="str">
            <v>C-0000025-18</v>
          </cell>
        </row>
        <row r="2720">
          <cell r="A2720">
            <v>1000002701</v>
          </cell>
          <cell r="B2720" t="str">
            <v>C-0000026</v>
          </cell>
        </row>
        <row r="2721">
          <cell r="A2721">
            <v>1000002702</v>
          </cell>
          <cell r="B2721" t="str">
            <v>C-0000027-1</v>
          </cell>
        </row>
        <row r="2722">
          <cell r="A2722">
            <v>1000002703</v>
          </cell>
          <cell r="B2722" t="str">
            <v>C-0000027-2</v>
          </cell>
        </row>
        <row r="2723">
          <cell r="A2723">
            <v>1000002704</v>
          </cell>
          <cell r="B2723" t="str">
            <v>C-0000028-1</v>
          </cell>
        </row>
        <row r="2724">
          <cell r="A2724">
            <v>1000002705</v>
          </cell>
          <cell r="B2724" t="str">
            <v>C-0000028-2</v>
          </cell>
        </row>
        <row r="2725">
          <cell r="A2725">
            <v>1000002706</v>
          </cell>
          <cell r="B2725" t="str">
            <v>C-0000028-3</v>
          </cell>
        </row>
        <row r="2726">
          <cell r="A2726">
            <v>1000002707</v>
          </cell>
          <cell r="B2726" t="str">
            <v>C-0000029</v>
          </cell>
        </row>
        <row r="2727">
          <cell r="A2727">
            <v>1000002708</v>
          </cell>
          <cell r="B2727" t="str">
            <v>C-0000030</v>
          </cell>
        </row>
        <row r="2728">
          <cell r="A2728">
            <v>1000002709</v>
          </cell>
          <cell r="B2728" t="str">
            <v>C-0000031</v>
          </cell>
        </row>
        <row r="2729">
          <cell r="A2729">
            <v>1000002710</v>
          </cell>
          <cell r="B2729" t="str">
            <v>C-0000032</v>
          </cell>
        </row>
        <row r="2730">
          <cell r="A2730">
            <v>1000002711</v>
          </cell>
          <cell r="B2730" t="str">
            <v>C-0000033</v>
          </cell>
        </row>
        <row r="2731">
          <cell r="A2731">
            <v>1000002712</v>
          </cell>
          <cell r="B2731" t="str">
            <v>C-0000034</v>
          </cell>
        </row>
        <row r="2732">
          <cell r="A2732">
            <v>1000002713</v>
          </cell>
          <cell r="B2732" t="str">
            <v>C-0000035-1</v>
          </cell>
        </row>
        <row r="2733">
          <cell r="A2733">
            <v>1000002714</v>
          </cell>
          <cell r="B2733" t="str">
            <v>C-0000035-2</v>
          </cell>
        </row>
        <row r="2734">
          <cell r="A2734">
            <v>1000002715</v>
          </cell>
          <cell r="B2734" t="str">
            <v>C-0000036</v>
          </cell>
        </row>
        <row r="2735">
          <cell r="A2735">
            <v>1000002716</v>
          </cell>
          <cell r="B2735" t="str">
            <v>C-0000037</v>
          </cell>
        </row>
        <row r="2736">
          <cell r="A2736">
            <v>1000002717</v>
          </cell>
          <cell r="B2736" t="str">
            <v>C-0000038</v>
          </cell>
        </row>
        <row r="2737">
          <cell r="A2737">
            <v>1000002718</v>
          </cell>
          <cell r="B2737" t="str">
            <v>C-0000039</v>
          </cell>
        </row>
        <row r="2738">
          <cell r="A2738">
            <v>1000002721</v>
          </cell>
          <cell r="B2738" t="str">
            <v>C-0000040</v>
          </cell>
        </row>
        <row r="2739">
          <cell r="A2739">
            <v>1000002726</v>
          </cell>
          <cell r="B2739" t="str">
            <v>C-0000041</v>
          </cell>
        </row>
        <row r="2740">
          <cell r="A2740">
            <v>1000002740</v>
          </cell>
          <cell r="B2740" t="str">
            <v>C-0000042</v>
          </cell>
        </row>
        <row r="2741">
          <cell r="A2741">
            <v>1000002754</v>
          </cell>
          <cell r="B2741" t="str">
            <v>C-0000043</v>
          </cell>
        </row>
        <row r="2742">
          <cell r="A2742">
            <v>1000002764</v>
          </cell>
          <cell r="B2742" t="str">
            <v>C-0000044</v>
          </cell>
        </row>
        <row r="2743">
          <cell r="A2743">
            <v>1000002798</v>
          </cell>
          <cell r="B2743" t="str">
            <v>C-0000045</v>
          </cell>
        </row>
        <row r="2744">
          <cell r="A2744">
            <v>1000002769</v>
          </cell>
          <cell r="B2744" t="str">
            <v>C-0000046</v>
          </cell>
        </row>
        <row r="2745">
          <cell r="A2745">
            <v>1000002773</v>
          </cell>
          <cell r="B2745" t="str">
            <v>C-0000047</v>
          </cell>
        </row>
        <row r="2746">
          <cell r="A2746">
            <v>1000002778</v>
          </cell>
          <cell r="B2746" t="str">
            <v>C-0000048</v>
          </cell>
        </row>
        <row r="2747">
          <cell r="A2747">
            <v>1000002779</v>
          </cell>
          <cell r="B2747" t="str">
            <v>C-0000049</v>
          </cell>
        </row>
        <row r="2748">
          <cell r="A2748">
            <v>1000002780</v>
          </cell>
          <cell r="B2748" t="str">
            <v>C-0000050</v>
          </cell>
        </row>
        <row r="2749">
          <cell r="A2749">
            <v>1000002781</v>
          </cell>
          <cell r="B2749" t="str">
            <v>C-0000051</v>
          </cell>
        </row>
        <row r="2750">
          <cell r="A2750">
            <v>1000002782</v>
          </cell>
          <cell r="B2750" t="str">
            <v>C-0000052</v>
          </cell>
        </row>
        <row r="2751">
          <cell r="A2751">
            <v>1000002783</v>
          </cell>
          <cell r="B2751" t="str">
            <v>C-0000053</v>
          </cell>
        </row>
        <row r="2752">
          <cell r="A2752">
            <v>1000002784</v>
          </cell>
          <cell r="B2752" t="str">
            <v>C-0000054</v>
          </cell>
        </row>
        <row r="2753">
          <cell r="A2753">
            <v>1000002785</v>
          </cell>
          <cell r="B2753" t="str">
            <v>C-0000055</v>
          </cell>
        </row>
        <row r="2754">
          <cell r="A2754">
            <v>1000002786</v>
          </cell>
          <cell r="B2754" t="str">
            <v>C-0000056</v>
          </cell>
        </row>
        <row r="2755">
          <cell r="A2755">
            <v>1000002787</v>
          </cell>
          <cell r="B2755" t="str">
            <v>C-0000057</v>
          </cell>
        </row>
        <row r="2756">
          <cell r="A2756">
            <v>1000002788</v>
          </cell>
          <cell r="B2756" t="str">
            <v>C-0000058</v>
          </cell>
        </row>
        <row r="2757">
          <cell r="A2757">
            <v>1000002789</v>
          </cell>
          <cell r="B2757" t="str">
            <v>C-0000059</v>
          </cell>
        </row>
        <row r="2758">
          <cell r="A2758">
            <v>1000002790</v>
          </cell>
          <cell r="B2758" t="str">
            <v>C-0000060</v>
          </cell>
        </row>
        <row r="2759">
          <cell r="A2759">
            <v>1000002791</v>
          </cell>
          <cell r="B2759" t="str">
            <v>C-0000061</v>
          </cell>
        </row>
        <row r="2760">
          <cell r="A2760">
            <v>1000002794</v>
          </cell>
          <cell r="B2760" t="str">
            <v>C-0000062</v>
          </cell>
        </row>
        <row r="2761">
          <cell r="A2761">
            <v>1000002799</v>
          </cell>
          <cell r="B2761" t="str">
            <v>C-0000063</v>
          </cell>
        </row>
        <row r="2762">
          <cell r="A2762">
            <v>1000002589</v>
          </cell>
          <cell r="B2762" t="str">
            <v>A-0000001</v>
          </cell>
        </row>
        <row r="2763">
          <cell r="A2763">
            <v>1000002590</v>
          </cell>
          <cell r="B2763" t="str">
            <v>A-0000002</v>
          </cell>
        </row>
        <row r="2764">
          <cell r="A2764">
            <v>1000002591</v>
          </cell>
          <cell r="B2764" t="str">
            <v>A-0000003</v>
          </cell>
        </row>
        <row r="2765">
          <cell r="A2765">
            <v>1000002592</v>
          </cell>
          <cell r="B2765" t="str">
            <v>A-0000004</v>
          </cell>
        </row>
        <row r="2766">
          <cell r="A2766">
            <v>1000002593</v>
          </cell>
          <cell r="B2766" t="str">
            <v>A-0000005</v>
          </cell>
        </row>
        <row r="2767">
          <cell r="A2767">
            <v>1000002594</v>
          </cell>
          <cell r="B2767" t="str">
            <v>A-0000006</v>
          </cell>
        </row>
        <row r="2768">
          <cell r="A2768">
            <v>1000002595</v>
          </cell>
          <cell r="B2768" t="str">
            <v>A-0000007</v>
          </cell>
        </row>
        <row r="2769">
          <cell r="A2769">
            <v>1000002596</v>
          </cell>
          <cell r="B2769" t="str">
            <v>A-0000008</v>
          </cell>
        </row>
        <row r="2770">
          <cell r="A2770">
            <v>1000002597</v>
          </cell>
          <cell r="B2770" t="str">
            <v>A-0000009</v>
          </cell>
        </row>
        <row r="2771">
          <cell r="A2771">
            <v>1000002598</v>
          </cell>
          <cell r="B2771" t="str">
            <v>A-0000010</v>
          </cell>
        </row>
        <row r="2772">
          <cell r="A2772">
            <v>1000002599</v>
          </cell>
          <cell r="B2772" t="str">
            <v>A-0000011</v>
          </cell>
        </row>
        <row r="2773">
          <cell r="A2773">
            <v>1000002600</v>
          </cell>
          <cell r="B2773" t="str">
            <v>A-0000012</v>
          </cell>
        </row>
        <row r="2774">
          <cell r="A2774">
            <v>1000002601</v>
          </cell>
          <cell r="B2774" t="str">
            <v>A-0000013</v>
          </cell>
        </row>
        <row r="2775">
          <cell r="A2775">
            <v>1000002602</v>
          </cell>
          <cell r="B2775" t="str">
            <v>A-0000014</v>
          </cell>
        </row>
        <row r="2776">
          <cell r="A2776">
            <v>1000002603</v>
          </cell>
          <cell r="B2776" t="str">
            <v>A-0000015</v>
          </cell>
        </row>
        <row r="2777">
          <cell r="A2777">
            <v>1000002604</v>
          </cell>
          <cell r="B2777" t="str">
            <v>A-0000016</v>
          </cell>
        </row>
        <row r="2778">
          <cell r="A2778">
            <v>1000002605</v>
          </cell>
          <cell r="B2778" t="str">
            <v>A-0000017</v>
          </cell>
        </row>
        <row r="2779">
          <cell r="A2779">
            <v>1000002606</v>
          </cell>
          <cell r="B2779" t="str">
            <v>A-0000018</v>
          </cell>
        </row>
        <row r="2780">
          <cell r="A2780">
            <v>1000002607</v>
          </cell>
          <cell r="B2780" t="str">
            <v>A-0000019</v>
          </cell>
        </row>
        <row r="2781">
          <cell r="A2781">
            <v>1000002608</v>
          </cell>
          <cell r="B2781" t="str">
            <v>A-0000020</v>
          </cell>
        </row>
        <row r="2782">
          <cell r="A2782">
            <v>1000002609</v>
          </cell>
          <cell r="B2782" t="str">
            <v>A-0000021</v>
          </cell>
        </row>
        <row r="2783">
          <cell r="A2783">
            <v>1000002610</v>
          </cell>
          <cell r="B2783" t="str">
            <v>A-0000022</v>
          </cell>
        </row>
        <row r="2784">
          <cell r="A2784">
            <v>1000002611</v>
          </cell>
          <cell r="B2784" t="str">
            <v>A-0000023-1</v>
          </cell>
        </row>
        <row r="2785">
          <cell r="A2785">
            <v>1000002612</v>
          </cell>
          <cell r="B2785" t="str">
            <v>A-0000023-2</v>
          </cell>
        </row>
        <row r="2786">
          <cell r="A2786">
            <v>1000002613</v>
          </cell>
          <cell r="B2786" t="str">
            <v>A-0000023-3</v>
          </cell>
        </row>
        <row r="2787">
          <cell r="A2787">
            <v>1000002614</v>
          </cell>
          <cell r="B2787" t="str">
            <v>A-0000023-4</v>
          </cell>
        </row>
        <row r="2788">
          <cell r="A2788">
            <v>1000002615</v>
          </cell>
          <cell r="B2788" t="str">
            <v>A-0000024-1</v>
          </cell>
        </row>
        <row r="2789">
          <cell r="A2789">
            <v>1000002616</v>
          </cell>
          <cell r="B2789" t="str">
            <v>A-0000024-2</v>
          </cell>
        </row>
        <row r="2790">
          <cell r="A2790">
            <v>1000002617</v>
          </cell>
          <cell r="B2790" t="str">
            <v>A-0000024-3</v>
          </cell>
        </row>
        <row r="2791">
          <cell r="A2791">
            <v>1000002618</v>
          </cell>
          <cell r="B2791" t="str">
            <v>A-0000025</v>
          </cell>
        </row>
        <row r="2792">
          <cell r="A2792">
            <v>1000002619</v>
          </cell>
          <cell r="B2792" t="str">
            <v>A-0000026</v>
          </cell>
        </row>
        <row r="2793">
          <cell r="A2793">
            <v>1000002620</v>
          </cell>
          <cell r="B2793" t="str">
            <v>A-0000027</v>
          </cell>
        </row>
        <row r="2794">
          <cell r="A2794">
            <v>1000002621</v>
          </cell>
          <cell r="B2794" t="str">
            <v>A-0000028</v>
          </cell>
        </row>
        <row r="2795">
          <cell r="A2795">
            <v>1000002622</v>
          </cell>
          <cell r="B2795" t="str">
            <v>A-0000029</v>
          </cell>
        </row>
        <row r="2796">
          <cell r="A2796">
            <v>1000002623</v>
          </cell>
          <cell r="B2796" t="str">
            <v>A-0000030</v>
          </cell>
        </row>
        <row r="2797">
          <cell r="A2797">
            <v>1000002624</v>
          </cell>
          <cell r="B2797" t="str">
            <v>A-0000031</v>
          </cell>
        </row>
        <row r="2798">
          <cell r="A2798">
            <v>1000002625</v>
          </cell>
          <cell r="B2798" t="str">
            <v>A-0000032</v>
          </cell>
        </row>
        <row r="2799">
          <cell r="A2799">
            <v>1000002626</v>
          </cell>
          <cell r="B2799" t="str">
            <v>A-0000033</v>
          </cell>
        </row>
        <row r="2800">
          <cell r="A2800">
            <v>1000002627</v>
          </cell>
          <cell r="B2800" t="str">
            <v>A-0000034</v>
          </cell>
        </row>
        <row r="2801">
          <cell r="A2801">
            <v>1000002628</v>
          </cell>
          <cell r="B2801" t="str">
            <v>A-0000035</v>
          </cell>
        </row>
        <row r="2802">
          <cell r="A2802">
            <v>1000002629</v>
          </cell>
          <cell r="B2802" t="str">
            <v>A-0000036</v>
          </cell>
        </row>
        <row r="2803">
          <cell r="A2803">
            <v>1000002630</v>
          </cell>
          <cell r="B2803" t="str">
            <v>A-0000037</v>
          </cell>
        </row>
        <row r="2804">
          <cell r="A2804">
            <v>1000002631</v>
          </cell>
          <cell r="B2804" t="str">
            <v>A-0000038</v>
          </cell>
        </row>
        <row r="2805">
          <cell r="A2805">
            <v>1000002632</v>
          </cell>
          <cell r="B2805" t="str">
            <v>A-0000039</v>
          </cell>
        </row>
        <row r="2806">
          <cell r="A2806">
            <v>1000002633</v>
          </cell>
          <cell r="B2806" t="str">
            <v>A-0000040</v>
          </cell>
        </row>
        <row r="2807">
          <cell r="A2807">
            <v>1000002634</v>
          </cell>
          <cell r="B2807" t="str">
            <v>A-0000041</v>
          </cell>
        </row>
        <row r="2808">
          <cell r="A2808">
            <v>1000002635</v>
          </cell>
          <cell r="B2808" t="str">
            <v>A-0000042</v>
          </cell>
        </row>
        <row r="2809">
          <cell r="A2809">
            <v>1000002636</v>
          </cell>
          <cell r="B2809" t="str">
            <v>A-0000043</v>
          </cell>
        </row>
        <row r="2810">
          <cell r="A2810">
            <v>1000002637</v>
          </cell>
          <cell r="B2810" t="str">
            <v>A-0000044</v>
          </cell>
        </row>
        <row r="2811">
          <cell r="A2811">
            <v>1000002638</v>
          </cell>
          <cell r="B2811" t="str">
            <v>A-0000045</v>
          </cell>
        </row>
        <row r="2812">
          <cell r="A2812">
            <v>1000002639</v>
          </cell>
          <cell r="B2812" t="str">
            <v>A-0000046-1</v>
          </cell>
        </row>
        <row r="2813">
          <cell r="A2813">
            <v>1000002640</v>
          </cell>
          <cell r="B2813" t="str">
            <v>A-0000046-2</v>
          </cell>
        </row>
        <row r="2814">
          <cell r="A2814">
            <v>1000002641</v>
          </cell>
          <cell r="B2814" t="str">
            <v>A-0000047</v>
          </cell>
        </row>
        <row r="2815">
          <cell r="A2815">
            <v>1000002642</v>
          </cell>
          <cell r="B2815" t="str">
            <v>A-0000048</v>
          </cell>
        </row>
        <row r="2816">
          <cell r="A2816">
            <v>1000002643</v>
          </cell>
          <cell r="B2816" t="str">
            <v>A-0000049</v>
          </cell>
        </row>
        <row r="2817">
          <cell r="A2817">
            <v>1000002644</v>
          </cell>
          <cell r="B2817" t="str">
            <v>A-0000050</v>
          </cell>
        </row>
        <row r="2818">
          <cell r="A2818">
            <v>1000002645</v>
          </cell>
          <cell r="B2818" t="str">
            <v>A-0000051</v>
          </cell>
        </row>
        <row r="2819">
          <cell r="A2819">
            <v>1000002646</v>
          </cell>
          <cell r="B2819" t="str">
            <v>A-0000052</v>
          </cell>
        </row>
        <row r="2820">
          <cell r="A2820">
            <v>1000002647</v>
          </cell>
          <cell r="B2820" t="str">
            <v>A-0000053</v>
          </cell>
        </row>
        <row r="2821">
          <cell r="A2821">
            <v>1000002720</v>
          </cell>
          <cell r="B2821" t="str">
            <v>A-0000054</v>
          </cell>
        </row>
        <row r="2822">
          <cell r="A2822">
            <v>1000002727</v>
          </cell>
          <cell r="B2822" t="str">
            <v>A-0000055</v>
          </cell>
        </row>
        <row r="2823">
          <cell r="A2823">
            <v>1000002730</v>
          </cell>
          <cell r="B2823" t="str">
            <v>A-0000056</v>
          </cell>
        </row>
        <row r="2824">
          <cell r="A2824">
            <v>1000002731</v>
          </cell>
          <cell r="B2824" t="str">
            <v>A-0000057</v>
          </cell>
        </row>
        <row r="2825">
          <cell r="A2825">
            <v>1000002735</v>
          </cell>
          <cell r="B2825" t="str">
            <v>A-0000058</v>
          </cell>
        </row>
        <row r="2826">
          <cell r="A2826">
            <v>1000002722</v>
          </cell>
          <cell r="B2826" t="str">
            <v>A-0000059</v>
          </cell>
        </row>
        <row r="2827">
          <cell r="A2827">
            <v>1000002741</v>
          </cell>
          <cell r="B2827" t="str">
            <v>A-0000060</v>
          </cell>
        </row>
        <row r="2828">
          <cell r="A2828">
            <v>1000002742</v>
          </cell>
          <cell r="B2828" t="str">
            <v>A-0000061</v>
          </cell>
        </row>
        <row r="2829">
          <cell r="A2829">
            <v>1000002743</v>
          </cell>
          <cell r="B2829" t="str">
            <v>A-0000062</v>
          </cell>
        </row>
        <row r="2830">
          <cell r="A2830">
            <v>1000002745</v>
          </cell>
          <cell r="B2830" t="str">
            <v>A-0000063</v>
          </cell>
        </row>
        <row r="2831">
          <cell r="A2831">
            <v>1000002746</v>
          </cell>
          <cell r="B2831" t="str">
            <v>A-0000064</v>
          </cell>
        </row>
        <row r="2832">
          <cell r="A2832">
            <v>1000002753</v>
          </cell>
          <cell r="B2832" t="str">
            <v>A-0000065</v>
          </cell>
        </row>
        <row r="2833">
          <cell r="A2833">
            <v>1000002755</v>
          </cell>
          <cell r="B2833" t="str">
            <v>A-0000066</v>
          </cell>
        </row>
        <row r="2834">
          <cell r="A2834">
            <v>1000002760</v>
          </cell>
          <cell r="B2834" t="str">
            <v>A-0000067</v>
          </cell>
        </row>
        <row r="2835">
          <cell r="A2835">
            <v>1000002761</v>
          </cell>
          <cell r="B2835" t="str">
            <v>A-0000068</v>
          </cell>
        </row>
        <row r="2836">
          <cell r="A2836">
            <v>1000002762</v>
          </cell>
          <cell r="B2836" t="str">
            <v>A-0000069</v>
          </cell>
        </row>
        <row r="2837">
          <cell r="A2837">
            <v>1000002763</v>
          </cell>
          <cell r="B2837" t="str">
            <v>A-0000070</v>
          </cell>
        </row>
        <row r="2838">
          <cell r="A2838">
            <v>1000002765</v>
          </cell>
          <cell r="B2838" t="str">
            <v>A-0000071</v>
          </cell>
        </row>
        <row r="2839">
          <cell r="A2839">
            <v>1000002767</v>
          </cell>
          <cell r="B2839" t="str">
            <v>A-0000072</v>
          </cell>
        </row>
        <row r="2840">
          <cell r="A2840">
            <v>1000002771</v>
          </cell>
          <cell r="B2840" t="str">
            <v>A-0000073</v>
          </cell>
        </row>
        <row r="2841">
          <cell r="A2841">
            <v>1000002772</v>
          </cell>
          <cell r="B2841" t="str">
            <v>A-0000074</v>
          </cell>
        </row>
        <row r="2842">
          <cell r="A2842">
            <v>1000002774</v>
          </cell>
          <cell r="B2842" t="str">
            <v>A-0000075</v>
          </cell>
        </row>
        <row r="2843">
          <cell r="A2843">
            <v>1000002776</v>
          </cell>
          <cell r="B2843" t="str">
            <v>A-0000076</v>
          </cell>
        </row>
        <row r="2844">
          <cell r="A2844">
            <v>1000002792</v>
          </cell>
          <cell r="B2844" t="str">
            <v>A-0000077</v>
          </cell>
        </row>
        <row r="2845">
          <cell r="A2845">
            <v>1000002793</v>
          </cell>
          <cell r="B2845" t="str">
            <v>A-0000078</v>
          </cell>
        </row>
        <row r="2846">
          <cell r="A2846">
            <v>1000002796</v>
          </cell>
          <cell r="B2846" t="str">
            <v>A-0000079</v>
          </cell>
        </row>
        <row r="2847">
          <cell r="A2847">
            <v>1000002797</v>
          </cell>
          <cell r="B2847" t="str">
            <v>A-0000080</v>
          </cell>
        </row>
        <row r="2848">
          <cell r="A2848">
            <v>1000002798</v>
          </cell>
          <cell r="B2848" t="str">
            <v>A-0000081</v>
          </cell>
        </row>
        <row r="2849">
          <cell r="A2849">
            <v>1000002800</v>
          </cell>
          <cell r="B2849" t="str">
            <v>A-0000082</v>
          </cell>
        </row>
      </sheetData>
      <sheetData sheetId="1" refreshError="1"/>
      <sheetData sheetId="2"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glio3"/>
    </sheetNames>
    <sheetDataSet>
      <sheetData sheetId="0"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5"/>
      <sheetName val="$2.00"/>
      <sheetName val="Sale"/>
      <sheetName val="Assumptions"/>
      <sheetName val="Recent Deals"/>
      <sheetName val="ABSB REnt Roll"/>
      <sheetName val="RRL"/>
      <sheetName val="Expirations"/>
      <sheetName val="Lease-Up"/>
      <sheetName val="Parking "/>
      <sheetName val="Storage"/>
      <sheetName val="Misc. Income"/>
      <sheetName val="Yr 1 Expenses"/>
      <sheetName val="Expenses"/>
      <sheetName val="Taxes"/>
      <sheetName val="Amort"/>
      <sheetName val="Info Req"/>
      <sheetName val="Base Stops"/>
      <sheetName val="Free Rent"/>
      <sheetName val="Documents"/>
      <sheetName val="Module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xico Template1"/>
      <sheetName val="Rent Input"/>
      <sheetName val="Dev Summary"/>
      <sheetName val="Assumptions"/>
    </sheetNames>
    <sheetDataSet>
      <sheetData sheetId="0" refreshError="1"/>
      <sheetData sheetId="1" refreshError="1"/>
      <sheetData sheetId="2" refreshError="1"/>
      <sheetData sheetId="3"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ysical Summary"/>
      <sheetName val="Monthly Development AMB "/>
      <sheetName val="Coltongo Solution"/>
      <sheetName val="Total Deal w. Coltongo"/>
      <sheetName val="Dev Summary"/>
      <sheetName val="IRR Calc Dollares"/>
      <sheetName val="Carrying Cost"/>
      <sheetName val="Construction cost"/>
    </sheetNames>
    <sheetDataSet>
      <sheetData sheetId="0"/>
      <sheetData sheetId="1" refreshError="1"/>
      <sheetData sheetId="2" refreshError="1"/>
      <sheetData sheetId="3" refreshError="1"/>
      <sheetData sheetId="4"/>
      <sheetData sheetId="5" refreshError="1"/>
      <sheetData sheetId="6" refreshError="1"/>
      <sheetData sheetId="7"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s"/>
      <sheetName val="SET UP ADMINS-&amp;other"/>
      <sheetName val="masterfile"/>
      <sheetName val="Property Lookup"/>
    </sheetNames>
    <sheetDataSet>
      <sheetData sheetId="0">
        <row r="1">
          <cell r="A1" t="str">
            <v>1 N. FRANKLIN - NON ESC</v>
          </cell>
        </row>
        <row r="2">
          <cell r="A2" t="str">
            <v>10 S. WACKER - NON ESC</v>
          </cell>
        </row>
        <row r="3">
          <cell r="A3" t="str">
            <v>10 S. WACKER - REDEVELOPMENT</v>
          </cell>
        </row>
        <row r="4">
          <cell r="A4" t="str">
            <v>125 SOUTH WACKER - NON ESCALATABLE</v>
          </cell>
        </row>
        <row r="5">
          <cell r="A5" t="str">
            <v>161 N. CLARK - NON ESC</v>
          </cell>
        </row>
        <row r="6">
          <cell r="A6" t="str">
            <v>20/30 S. WACKER - NON ESC</v>
          </cell>
        </row>
        <row r="7">
          <cell r="A7" t="str">
            <v>20/30 S. WACKER - REDEVELOPMENT</v>
          </cell>
        </row>
        <row r="8">
          <cell r="A8" t="str">
            <v>222 NLS - NON-ESCALATABLE</v>
          </cell>
        </row>
        <row r="9">
          <cell r="A9" t="str">
            <v>30 N. LASALLE - NON ESC</v>
          </cell>
        </row>
        <row r="10">
          <cell r="A10" t="str">
            <v>525 W MONROE - NON-ESCALATABLE</v>
          </cell>
        </row>
        <row r="11">
          <cell r="A11" t="str">
            <v>CENTRAL PARK OF LISLE I - NON ESC</v>
          </cell>
        </row>
        <row r="12">
          <cell r="A12" t="str">
            <v>CENTRAL PARK OF LISLE II - NON ESC</v>
          </cell>
        </row>
        <row r="13">
          <cell r="A13" t="str">
            <v>CIVIC OPERA HOUSE (20 N. WACKER)-NON ESC</v>
          </cell>
        </row>
        <row r="14">
          <cell r="A14" t="str">
            <v>EOP CHICAGO ASSET MANAGEMENT</v>
          </cell>
        </row>
        <row r="15">
          <cell r="A15" t="str">
            <v>FUND IV ASSET MANAGER</v>
          </cell>
        </row>
        <row r="16">
          <cell r="A16" t="str">
            <v>FUND V (DOMESTIC)- ASSET MANAGEMENT</v>
          </cell>
        </row>
        <row r="17">
          <cell r="A17" t="str">
            <v>FUND VI - ASSET MANAGEMENT</v>
          </cell>
        </row>
        <row r="18">
          <cell r="A18" t="str">
            <v>FUND VII - ACQUISITIONS</v>
          </cell>
        </row>
        <row r="19">
          <cell r="A19" t="str">
            <v>PCVST - LEASING</v>
          </cell>
        </row>
        <row r="20">
          <cell r="A20" t="str">
            <v>PCVST - PROPERTY</v>
          </cell>
        </row>
        <row r="21">
          <cell r="A21" t="str">
            <v>PRIME PLUS (PPI) ASSET MANAGEMENT</v>
          </cell>
        </row>
        <row r="22">
          <cell r="A22" t="str">
            <v>TSP - AT&amp;T/222 W MONROE/ NON ESCALATABLE</v>
          </cell>
        </row>
        <row r="23">
          <cell r="A23" t="str">
            <v>TSP - PLAZA EAST, WI/ NON ESCALATABLE</v>
          </cell>
        </row>
        <row r="24">
          <cell r="A24" t="str">
            <v>TSP - USG/222 W ADAM/ NON ESCALATABLE</v>
          </cell>
        </row>
        <row r="25">
          <cell r="A25" t="str">
            <v>TSP ATLANTA</v>
          </cell>
        </row>
        <row r="26">
          <cell r="A26" t="str">
            <v>TSP CORPORATE</v>
          </cell>
        </row>
        <row r="27">
          <cell r="A27" t="str">
            <v>TSP IL - 200 W MADISON-NON-ESC</v>
          </cell>
        </row>
        <row r="28">
          <cell r="A28" t="str">
            <v>TSP ILLINOIS</v>
          </cell>
        </row>
        <row r="29">
          <cell r="A29" t="str">
            <v>TSP SD/SF</v>
          </cell>
        </row>
        <row r="30">
          <cell r="A30" t="str">
            <v>TSP VIRGINIA</v>
          </cell>
        </row>
        <row r="31">
          <cell r="A31" t="str">
            <v>TSP WASHINGTON DC</v>
          </cell>
        </row>
        <row r="32">
          <cell r="A32" t="str">
            <v>TWO ALLIANCE (LAND) GA (AS OF 08/01/07)</v>
          </cell>
        </row>
      </sheetData>
      <sheetData sheetId="1" refreshError="1"/>
      <sheetData sheetId="2" refreshError="1"/>
      <sheetData sheetId="3"/>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Database"/>
      <sheetName val="Land"/>
      <sheetName val="Don'tErase"/>
      <sheetName val="AnalystPkg"/>
      <sheetName val="PipelineMetrics"/>
    </sheetNames>
    <sheetDataSet>
      <sheetData sheetId="0" refreshError="1"/>
      <sheetData sheetId="1" refreshError="1">
        <row r="12">
          <cell r="E12" t="str">
            <v>Agave 4</v>
          </cell>
        </row>
        <row r="13">
          <cell r="E13" t="str">
            <v>Amagasaki</v>
          </cell>
        </row>
        <row r="14">
          <cell r="E14" t="str">
            <v>AMB Annagem Distribution Centre</v>
          </cell>
        </row>
        <row r="15">
          <cell r="E15" t="str">
            <v>AMB Horizon Creek - Bldg. 400</v>
          </cell>
        </row>
        <row r="16">
          <cell r="E16" t="str">
            <v>AMB Milton 401 Business Park-Bldg. #1</v>
          </cell>
        </row>
        <row r="17">
          <cell r="E17" t="str">
            <v>Beacon Lakes - Bldg 6</v>
          </cell>
        </row>
        <row r="18">
          <cell r="E18" t="str">
            <v>Beacon Lakes - Bldg 9</v>
          </cell>
        </row>
        <row r="19">
          <cell r="E19" t="str">
            <v>Beacon Lakes - Bldg. 10</v>
          </cell>
        </row>
        <row r="20">
          <cell r="E20" t="str">
            <v>Beacon Lakes Village SBP Ph. 1 - Bldg. 2E Condo</v>
          </cell>
        </row>
        <row r="21">
          <cell r="E21" t="str">
            <v>Brussels Air Cargo</v>
          </cell>
        </row>
        <row r="22">
          <cell r="E22" t="str">
            <v>Central Business Park Bldg A</v>
          </cell>
        </row>
        <row r="23">
          <cell r="E23" t="str">
            <v>Dulles Commerce Center - Bldg 150</v>
          </cell>
        </row>
        <row r="24">
          <cell r="E24" t="str">
            <v>Dulles Commerce Center - Bldg 200</v>
          </cell>
        </row>
        <row r="25">
          <cell r="E25" t="str">
            <v>Encino</v>
          </cell>
        </row>
        <row r="26">
          <cell r="E26" t="str">
            <v>Fokker Bldg 1</v>
          </cell>
        </row>
        <row r="27">
          <cell r="E27" t="str">
            <v>Fokker Bldg 2</v>
          </cell>
        </row>
        <row r="28">
          <cell r="E28" t="str">
            <v>Fokker Bldg 3</v>
          </cell>
        </row>
        <row r="29">
          <cell r="E29" t="str">
            <v>Fordyce</v>
          </cell>
        </row>
        <row r="30">
          <cell r="E30" t="str">
            <v>Frankfurt Logistics Center 556</v>
          </cell>
        </row>
        <row r="31">
          <cell r="E31" t="str">
            <v>Gonesse</v>
          </cell>
        </row>
        <row r="32">
          <cell r="E32" t="str">
            <v>Highway 17 - 50 Broad Street</v>
          </cell>
        </row>
        <row r="33">
          <cell r="E33" t="str">
            <v>Highway 17 - 55 Madison Street</v>
          </cell>
        </row>
        <row r="34">
          <cell r="E34" t="str">
            <v>Interstate Crossdock</v>
          </cell>
        </row>
        <row r="35">
          <cell r="E35" t="str">
            <v>Layline</v>
          </cell>
        </row>
        <row r="36">
          <cell r="E36" t="str">
            <v>L'Isle d'Abeau</v>
          </cell>
        </row>
        <row r="37">
          <cell r="E37" t="str">
            <v>MAD Logistics / Barajas</v>
          </cell>
        </row>
        <row r="38">
          <cell r="E38" t="str">
            <v>Monarch Commerce Center - Bldg. 1</v>
          </cell>
        </row>
        <row r="39">
          <cell r="E39" t="str">
            <v>Monarch Commerce Center - Bldg. 2</v>
          </cell>
        </row>
        <row r="40">
          <cell r="E40" t="str">
            <v>Monarch Commerce Center - Bldg. 3</v>
          </cell>
        </row>
        <row r="41">
          <cell r="E41" t="str">
            <v>Narita 1 Ph 1 - Bldg A</v>
          </cell>
        </row>
        <row r="42">
          <cell r="E42" t="str">
            <v>Narita 1 Ph 1 - Bldg B</v>
          </cell>
        </row>
        <row r="43">
          <cell r="E43" t="str">
            <v>Nash</v>
          </cell>
        </row>
        <row r="44">
          <cell r="E44" t="str">
            <v>Northbay</v>
          </cell>
        </row>
        <row r="45">
          <cell r="E45" t="str">
            <v>Northfield 700</v>
          </cell>
        </row>
        <row r="46">
          <cell r="E46" t="str">
            <v>O'Hare - 701 Hilltop</v>
          </cell>
        </row>
        <row r="47">
          <cell r="E47" t="str">
            <v>Ohta</v>
          </cell>
        </row>
        <row r="48">
          <cell r="E48" t="str">
            <v>Pearson - Bldg. 100</v>
          </cell>
        </row>
        <row r="49">
          <cell r="E49" t="str">
            <v>Pearson - Bldg. 200</v>
          </cell>
        </row>
        <row r="50">
          <cell r="E50" t="str">
            <v>Platinum Triangle Land</v>
          </cell>
        </row>
        <row r="51">
          <cell r="E51" t="str">
            <v>Redlands - Parcel 1</v>
          </cell>
        </row>
        <row r="52">
          <cell r="E52" t="str">
            <v>Singapore Logistics - Bldg 2</v>
          </cell>
        </row>
        <row r="53">
          <cell r="E53" t="str">
            <v>Spinnaker</v>
          </cell>
        </row>
        <row r="54">
          <cell r="E54" t="str">
            <v>Sterling 2</v>
          </cell>
        </row>
        <row r="55">
          <cell r="E55" t="str">
            <v>Sterling 3</v>
          </cell>
        </row>
        <row r="56">
          <cell r="E56" t="str">
            <v>Turnberry</v>
          </cell>
        </row>
        <row r="57">
          <cell r="E57" t="str">
            <v>West O'Hare Bldg 1</v>
          </cell>
        </row>
        <row r="58">
          <cell r="E58" t="str">
            <v>West O'Hare Bldg 2</v>
          </cell>
        </row>
        <row r="59">
          <cell r="E59" t="str">
            <v>Wilsonville</v>
          </cell>
        </row>
      </sheetData>
      <sheetData sheetId="2" refreshError="1"/>
      <sheetData sheetId="3" refreshError="1"/>
      <sheetData sheetId="4" refreshError="1"/>
      <sheetData sheetId="5"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
      <sheetName val="Basic Info"/>
      <sheetName val="Schedule K"/>
      <sheetName val="Federal Data Register"/>
      <sheetName val="Federal WH Data Register"/>
      <sheetName val="Exemption Status"/>
      <sheetName val="8621 Data Register"/>
      <sheetName val="926 Data Register"/>
      <sheetName val="Sched K-1"/>
      <sheetName val="Footnotes"/>
      <sheetName val="Form 8271"/>
      <sheetName val="Form 8621"/>
      <sheetName val="Form 1042-S"/>
      <sheetName val="Form 1042-S (2)"/>
      <sheetName val="Form 8805"/>
      <sheetName val="Form 926"/>
      <sheetName val="shtLookup"/>
      <sheetName val="shtToolbar"/>
      <sheetName val="DUE FROM &amp; TO"/>
      <sheetName val="USSOF Properties"/>
      <sheetName val="Florida Custos"/>
      <sheetName val="Table of Contents - MO"/>
      <sheetName val="OpEsc1"/>
      <sheetName val="Closing Statement"/>
      <sheetName val="Assum"/>
      <sheetName val="Debt"/>
      <sheetName val="Sum"/>
      <sheetName val="Cover"/>
      <sheetName val="MoCF"/>
      <sheetName val="projects"/>
      <sheetName val="Assumptions"/>
      <sheetName val="Fund K-1 Suite"/>
      <sheetName val="Acumulados"/>
      <sheetName val="Assump_Input"/>
      <sheetName val="5YRFIN99"/>
      <sheetName val="Summary"/>
      <sheetName val="Pref-Fund IV"/>
      <sheetName val="NER Summary Data Table"/>
      <sheetName val="Detalhe"/>
      <sheetName val="Debt Summary"/>
      <sheetName val="Property"/>
      <sheetName val="FAssump."/>
      <sheetName val="Returns"/>
      <sheetName val="EqCap Assump."/>
      <sheetName val="Const. Inputs"/>
      <sheetName val="PREPRGM"/>
      <sheetName val="Development Costs"/>
      <sheetName val="5Assumptions (Input)"/>
      <sheetName val="TOTAL BUDGET"/>
      <sheetName val="6Rent Roll (Input)"/>
      <sheetName val="(PBC) GTIS RE Opp Fund I - TB"/>
      <sheetName val="shtReport"/>
      <sheetName val="From Version 4"/>
      <sheetName val="lead schs"/>
      <sheetName val="Inputs"/>
      <sheetName val="Property Summary"/>
      <sheetName val="INPUT"/>
      <sheetName val="Sheet3"/>
      <sheetName val="Capex Costs"/>
      <sheetName val="Profit Estimate"/>
      <sheetName val="Assump Input"/>
      <sheetName val="Basic_Info"/>
      <sheetName val="Schedule_K"/>
      <sheetName val="Federal_Data_Register"/>
      <sheetName val="Federal_WH_Data_Register"/>
      <sheetName val="Exemption_Status"/>
      <sheetName val="8621_Data_Register"/>
      <sheetName val="926_Data_Register"/>
      <sheetName val="Sched_K-1"/>
      <sheetName val="Form_8271"/>
      <sheetName val="Form_8621"/>
      <sheetName val="Form_1042-S"/>
      <sheetName val="Form_1042-S_(2)"/>
      <sheetName val="Form_8805"/>
      <sheetName val="Form_926"/>
      <sheetName val="USSOF_Properties"/>
      <sheetName val="Florida_Custos"/>
      <sheetName val="Table_of_Contents_-_MO"/>
      <sheetName val="DUE_FROM_&amp;_TO"/>
      <sheetName val="Closing_Statement"/>
      <sheetName val="Fund_K-1_Suite"/>
      <sheetName val="Debt_Summary"/>
      <sheetName val="FAssump_"/>
      <sheetName val="EqCap_Assump_"/>
      <sheetName val="Const__Inputs"/>
      <sheetName val="Pref-Fund_IV"/>
      <sheetName val="NER_Summary_Data_Table"/>
      <sheetName val="(PBC)_GTIS_RE_Opp_Fund_I_-_TB"/>
      <sheetName val="Q-Data"/>
      <sheetName val="company"/>
      <sheetName val="Fund%20K-1%20Suite.xls"/>
      <sheetName val="Model_Assumptions"/>
      <sheetName val="Dati Edificio"/>
      <sheetName val="Portfolio Overview"/>
      <sheetName val="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31">
          <cell r="B31" t="str">
            <v>ESTATE VENTURE, L.P.</v>
          </cell>
        </row>
        <row r="35">
          <cell r="B35" t="str">
            <v>13-3972821</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sheet Glossary"/>
      <sheetName val="Flow Chart"/>
      <sheetName val="Instructions"/>
      <sheetName val="Controls"/>
      <sheetName val="EU Summary"/>
      <sheetName val="UK"/>
      <sheetName val="FR"/>
      <sheetName val="DE"/>
      <sheetName val="IT"/>
      <sheetName val="Forecast analysis"/>
      <sheetName val="MRI Data 2"/>
      <sheetName val="UK Notes"/>
      <sheetName val="FR Notes"/>
      <sheetName val="DE Notes"/>
      <sheetName val="IT Notes"/>
      <sheetName val="Lists"/>
      <sheetName val="MRI Data 1"/>
    </sheetNames>
    <sheetDataSet>
      <sheetData sheetId="0" refreshError="1"/>
      <sheetData sheetId="1" refreshError="1"/>
      <sheetData sheetId="2" refreshError="1"/>
      <sheetData sheetId="3">
        <row r="8">
          <cell r="C8">
            <v>11</v>
          </cell>
        </row>
        <row r="30">
          <cell r="G30">
            <v>39539</v>
          </cell>
        </row>
        <row r="31">
          <cell r="G31">
            <v>39630</v>
          </cell>
        </row>
        <row r="32">
          <cell r="G32">
            <v>39722</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Diffs"/>
      <sheetName val="UK GBS vs EU"/>
      <sheetName val="DE GBS vs EU"/>
      <sheetName val="FR GBS vs EU"/>
      <sheetName val="Consl IS"/>
      <sheetName val="Revised Cash Flow)"/>
      <sheetName val="Tax Plan- insurance pay"/>
      <sheetName val="Non-Payroll"/>
      <sheetName val="Overhead - Gross"/>
      <sheetName val="Overhead - Reimbursements"/>
      <sheetName val="Forecast"/>
      <sheetName val="Payroll - Net and Gross"/>
      <sheetName val="Sheet2"/>
      <sheetName val="Sheet3"/>
      <sheetName val="FC split-UK"/>
      <sheetName val="Corp OH"/>
      <sheetName val="Nautilus"/>
      <sheetName val="Trinity"/>
      <sheetName val="Fees"/>
      <sheetName val="Adjustments"/>
      <sheetName val="Look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19">
          <cell r="A19" t="str">
            <v>Atlanta</v>
          </cell>
        </row>
        <row r="20">
          <cell r="A20" t="str">
            <v>Boston</v>
          </cell>
        </row>
        <row r="21">
          <cell r="A21" t="str">
            <v>Brazil</v>
          </cell>
        </row>
        <row r="22">
          <cell r="A22" t="str">
            <v>Chicago</v>
          </cell>
        </row>
        <row r="23">
          <cell r="A23" t="str">
            <v>China</v>
          </cell>
        </row>
        <row r="24">
          <cell r="A24" t="str">
            <v>EU Funds</v>
          </cell>
        </row>
        <row r="25">
          <cell r="A25" t="str">
            <v>France</v>
          </cell>
        </row>
        <row r="26">
          <cell r="A26" t="str">
            <v>Germany</v>
          </cell>
        </row>
        <row r="27">
          <cell r="A27" t="str">
            <v>India</v>
          </cell>
        </row>
        <row r="28">
          <cell r="A28" t="str">
            <v>New York</v>
          </cell>
        </row>
        <row r="29">
          <cell r="A29" t="str">
            <v>Northern California</v>
          </cell>
        </row>
        <row r="30">
          <cell r="A30" t="str">
            <v>Southern California</v>
          </cell>
        </row>
        <row r="31">
          <cell r="A31" t="str">
            <v>United Kingdom</v>
          </cell>
        </row>
        <row r="32">
          <cell r="A32" t="str">
            <v>US Corporate</v>
          </cell>
        </row>
        <row r="33">
          <cell r="A33" t="str">
            <v>US Funds</v>
          </cell>
        </row>
        <row r="34">
          <cell r="A34" t="str">
            <v>Virginia/DC</v>
          </cell>
        </row>
      </sheetData>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zech Reval Apr 2006"/>
      <sheetName val="Control Sheet 2005"/>
      <sheetName val="Control Sheet 2006"/>
    </sheetNames>
    <sheetDataSet>
      <sheetData sheetId="0"/>
      <sheetData sheetId="1"/>
      <sheetData sheetId="2">
        <row r="5">
          <cell r="A5">
            <v>4</v>
          </cell>
          <cell r="B5" t="str">
            <v>D1 Logistic Park - East Bld 1,Prague,Czech Republic</v>
          </cell>
          <cell r="C5">
            <v>1080051</v>
          </cell>
          <cell r="D5">
            <v>866745</v>
          </cell>
          <cell r="E5">
            <v>12120949</v>
          </cell>
          <cell r="F5">
            <v>11502135</v>
          </cell>
          <cell r="G5">
            <v>11500000</v>
          </cell>
          <cell r="H5">
            <v>6.9870000000000002E-2</v>
          </cell>
          <cell r="I5">
            <v>8.7520000000000001E-2</v>
          </cell>
          <cell r="J5">
            <v>7.009E-2</v>
          </cell>
          <cell r="K5">
            <v>0.12237000000000001</v>
          </cell>
        </row>
        <row r="6">
          <cell r="A6">
            <v>5</v>
          </cell>
          <cell r="B6" t="str">
            <v>D1 Logistic Park - East Bld 2,Prague,Czech Republic</v>
          </cell>
          <cell r="C6">
            <v>1920162</v>
          </cell>
          <cell r="D6">
            <v>1421949</v>
          </cell>
          <cell r="E6">
            <v>21626919</v>
          </cell>
          <cell r="F6">
            <v>20600370</v>
          </cell>
          <cell r="G6">
            <v>20600000</v>
          </cell>
          <cell r="H6">
            <v>6.8390000000000006E-2</v>
          </cell>
          <cell r="I6">
            <v>8.6910000000000001E-2</v>
          </cell>
          <cell r="J6">
            <v>6.4189999999999997E-2</v>
          </cell>
          <cell r="K6">
            <v>7.1919999999999998E-2</v>
          </cell>
        </row>
        <row r="7">
          <cell r="A7">
            <v>6</v>
          </cell>
          <cell r="B7" t="str">
            <v>D1 Logistic Park - East Bld 3,Prague,Czech Republic</v>
          </cell>
          <cell r="C7">
            <v>1793265</v>
          </cell>
          <cell r="D7">
            <v>1294992</v>
          </cell>
          <cell r="E7">
            <v>19052783</v>
          </cell>
          <cell r="F7">
            <v>18080076</v>
          </cell>
          <cell r="G7">
            <v>18100000</v>
          </cell>
          <cell r="H7">
            <v>6.5089999999999995E-2</v>
          </cell>
          <cell r="I7">
            <v>9.2399999999999996E-2</v>
          </cell>
          <cell r="J7">
            <v>6.6540000000000002E-2</v>
          </cell>
          <cell r="K7">
            <v>7.6649999999999996E-2</v>
          </cell>
        </row>
        <row r="8">
          <cell r="A8">
            <v>7</v>
          </cell>
          <cell r="B8" t="str">
            <v>D1 Logistic Park - East Bld 4,Prague,Czech Republic</v>
          </cell>
          <cell r="C8">
            <v>1165885</v>
          </cell>
          <cell r="D8">
            <v>907443</v>
          </cell>
          <cell r="E8">
            <v>14021946</v>
          </cell>
          <cell r="F8">
            <v>13306081</v>
          </cell>
          <cell r="G8">
            <v>13300000</v>
          </cell>
          <cell r="H8">
            <v>6.5250000000000002E-2</v>
          </cell>
          <cell r="I8">
            <v>8.2540000000000002E-2</v>
          </cell>
          <cell r="J8">
            <v>6.4100000000000004E-2</v>
          </cell>
          <cell r="K8">
            <v>7.492E-2</v>
          </cell>
        </row>
        <row r="9">
          <cell r="A9">
            <v>8</v>
          </cell>
          <cell r="B9" t="str">
            <v>D1 Logistic Park - East Bld 6,Prague,Czech Republic</v>
          </cell>
          <cell r="C9">
            <v>840508</v>
          </cell>
          <cell r="D9">
            <v>796951</v>
          </cell>
          <cell r="E9">
            <v>10736812</v>
          </cell>
          <cell r="F9">
            <v>10188663</v>
          </cell>
          <cell r="G9">
            <v>10200000</v>
          </cell>
          <cell r="H9">
            <v>7.2300000000000003E-2</v>
          </cell>
          <cell r="I9">
            <v>7.7420000000000003E-2</v>
          </cell>
          <cell r="J9">
            <v>7.3410000000000003E-2</v>
          </cell>
          <cell r="K9">
            <v>7.3410000000000003E-2</v>
          </cell>
        </row>
        <row r="10">
          <cell r="A10">
            <v>9</v>
          </cell>
          <cell r="B10" t="str">
            <v>D1 Logistic Park - East Bld 7,Prague,Czech Republic</v>
          </cell>
          <cell r="C10">
            <v>798708</v>
          </cell>
          <cell r="D10">
            <v>663366</v>
          </cell>
          <cell r="E10">
            <v>10202851</v>
          </cell>
          <cell r="F10">
            <v>9681962</v>
          </cell>
          <cell r="G10">
            <v>9700000</v>
          </cell>
          <cell r="H10">
            <v>6.6299999999999998E-2</v>
          </cell>
          <cell r="I10">
            <v>7.7359999999999998E-2</v>
          </cell>
          <cell r="J10">
            <v>6.4250000000000002E-2</v>
          </cell>
          <cell r="K10">
            <v>8.4709999999999994E-2</v>
          </cell>
        </row>
        <row r="11">
          <cell r="A11">
            <v>1</v>
          </cell>
          <cell r="B11" t="str">
            <v>D1 Logistic Park - West Bld A,Prague,Czech Republic</v>
          </cell>
          <cell r="C11">
            <v>1173522</v>
          </cell>
          <cell r="D11">
            <v>1121490</v>
          </cell>
          <cell r="E11">
            <v>13536140</v>
          </cell>
          <cell r="F11">
            <v>12845076</v>
          </cell>
          <cell r="G11">
            <v>12800000</v>
          </cell>
          <cell r="H11">
            <v>8.0390000000000003E-2</v>
          </cell>
          <cell r="I11">
            <v>8.5279999999999995E-2</v>
          </cell>
          <cell r="J11">
            <v>8.1470000000000001E-2</v>
          </cell>
          <cell r="K11">
            <v>0.10632999999999999</v>
          </cell>
        </row>
        <row r="12">
          <cell r="A12">
            <v>2</v>
          </cell>
          <cell r="B12" t="str">
            <v>D1 Logistic Park - West Bld B,Prague,Czech Republic</v>
          </cell>
          <cell r="C12">
            <v>949680</v>
          </cell>
          <cell r="D12">
            <v>744141</v>
          </cell>
          <cell r="E12">
            <v>11351036</v>
          </cell>
          <cell r="F12">
            <v>10771530</v>
          </cell>
          <cell r="G12">
            <v>10800000</v>
          </cell>
          <cell r="H12">
            <v>6.479E-2</v>
          </cell>
          <cell r="I12">
            <v>8.2290000000000002E-2</v>
          </cell>
          <cell r="J12">
            <v>6.4399999999999999E-2</v>
          </cell>
          <cell r="K12">
            <v>8.2500000000000004E-2</v>
          </cell>
        </row>
        <row r="13">
          <cell r="A13">
            <v>3</v>
          </cell>
          <cell r="B13" t="str">
            <v>D1 Logistic Park - West Bld C ,Prague,Czech Republic</v>
          </cell>
          <cell r="C13">
            <v>336528</v>
          </cell>
          <cell r="D13">
            <v>364089</v>
          </cell>
          <cell r="E13">
            <v>4079127</v>
          </cell>
          <cell r="F13">
            <v>3870875</v>
          </cell>
          <cell r="G13">
            <v>3900000</v>
          </cell>
          <cell r="H13">
            <v>8.4870000000000001E-2</v>
          </cell>
          <cell r="I13">
            <v>8.1920000000000007E-2</v>
          </cell>
          <cell r="J13">
            <v>8.8620000000000004E-2</v>
          </cell>
          <cell r="K13">
            <v>0.12422</v>
          </cell>
        </row>
        <row r="47">
          <cell r="D47">
            <v>1</v>
          </cell>
          <cell r="E47">
            <v>1173522</v>
          </cell>
          <cell r="F47">
            <v>0</v>
          </cell>
          <cell r="G47">
            <v>1173522</v>
          </cell>
          <cell r="H47">
            <v>1150572</v>
          </cell>
        </row>
        <row r="48">
          <cell r="D48">
            <v>2</v>
          </cell>
          <cell r="E48">
            <v>949680</v>
          </cell>
          <cell r="F48">
            <v>0</v>
          </cell>
          <cell r="G48">
            <v>949680</v>
          </cell>
          <cell r="H48">
            <v>936460</v>
          </cell>
        </row>
        <row r="49">
          <cell r="D49">
            <v>3</v>
          </cell>
          <cell r="E49">
            <v>336528</v>
          </cell>
          <cell r="F49">
            <v>0</v>
          </cell>
          <cell r="G49">
            <v>336528</v>
          </cell>
          <cell r="H49">
            <v>336528</v>
          </cell>
        </row>
        <row r="50">
          <cell r="D50">
            <v>4</v>
          </cell>
          <cell r="E50">
            <v>1080051</v>
          </cell>
          <cell r="F50">
            <v>0</v>
          </cell>
          <cell r="G50">
            <v>1080051</v>
          </cell>
          <cell r="H50">
            <v>1060583</v>
          </cell>
        </row>
        <row r="51">
          <cell r="D51">
            <v>5</v>
          </cell>
          <cell r="E51">
            <v>1920162</v>
          </cell>
          <cell r="F51">
            <v>0</v>
          </cell>
          <cell r="G51">
            <v>1920162</v>
          </cell>
          <cell r="H51">
            <v>1886741</v>
          </cell>
        </row>
        <row r="52">
          <cell r="D52">
            <v>6</v>
          </cell>
          <cell r="E52">
            <v>1793265</v>
          </cell>
          <cell r="F52">
            <v>0</v>
          </cell>
          <cell r="G52">
            <v>1793265</v>
          </cell>
          <cell r="H52">
            <v>1762382</v>
          </cell>
        </row>
        <row r="53">
          <cell r="D53">
            <v>7</v>
          </cell>
          <cell r="E53">
            <v>1165885</v>
          </cell>
          <cell r="F53">
            <v>0</v>
          </cell>
          <cell r="G53">
            <v>1165885</v>
          </cell>
          <cell r="H53">
            <v>1156811</v>
          </cell>
        </row>
        <row r="54">
          <cell r="D54">
            <v>8</v>
          </cell>
          <cell r="E54">
            <v>840508</v>
          </cell>
          <cell r="F54">
            <v>0</v>
          </cell>
          <cell r="G54">
            <v>840508</v>
          </cell>
          <cell r="H54">
            <v>832103</v>
          </cell>
        </row>
        <row r="55">
          <cell r="D55">
            <v>9</v>
          </cell>
          <cell r="E55">
            <v>798708</v>
          </cell>
          <cell r="F55">
            <v>0</v>
          </cell>
          <cell r="G55">
            <v>798708</v>
          </cell>
          <cell r="H55">
            <v>790721</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
      <sheetName val="Basic Info"/>
      <sheetName val="Own-Level Operating Activity"/>
      <sheetName val="Schedule K"/>
      <sheetName val="Federal Data Register"/>
      <sheetName val="Activity Data Register"/>
      <sheetName val="Federal WH Data Register"/>
      <sheetName val="8621 Data Register"/>
      <sheetName val="Sched K-1"/>
      <sheetName val="Footnotes"/>
      <sheetName val="Form 8271"/>
      <sheetName val="Form 8621"/>
      <sheetName val="Form 1042-S"/>
      <sheetName val="Form 8805"/>
      <sheetName val="shtLookup"/>
      <sheetName val="MSREF FEES"/>
      <sheetName val="SU-I Square"/>
      <sheetName val="SU-Tysons"/>
      <sheetName val="SU-Balance"/>
      <sheetName val="Asstotal"/>
      <sheetName val="current"/>
      <sheetName val="Sheet6"/>
      <sheetName val="Sheet4"/>
      <sheetName val="shtReport"/>
      <sheetName val="Basic_Info"/>
      <sheetName val="Own-Level_Operating_Activity"/>
      <sheetName val="Schedule_K"/>
      <sheetName val="Federal_Data_Register"/>
      <sheetName val="Activity_Data_Register"/>
      <sheetName val="Federal_WH_Data_Register"/>
      <sheetName val="8621_Data_Register"/>
      <sheetName val="Sched_K-1"/>
      <sheetName val="Form_8271"/>
      <sheetName val="Form_8621"/>
      <sheetName val="Form_1042-S"/>
      <sheetName val="Form_8805"/>
      <sheetName val="MSREF_FEES"/>
      <sheetName val="Equity"/>
      <sheetName val="C-TEC 99 InfoMatrix"/>
      <sheetName val="RevEconRates"/>
      <sheetName val="Names"/>
      <sheetName val="BTMAIN"/>
      <sheetName val="2_Assumptions"/>
      <sheetName val="Monthly CF (F1 LH)"/>
      <sheetName val="Assumptions (F1 LH)"/>
      <sheetName val="Assumptions (F3)"/>
      <sheetName val="Assumptions (F1 SS)"/>
      <sheetName val="Monthly CF (F3)"/>
      <sheetName val="Monthly CF (F1 SS)"/>
      <sheetName val="Assumptions (F2)"/>
      <sheetName val="CostRep"/>
      <sheetName val="Data Input"/>
      <sheetName val="wsLookup"/>
      <sheetName val="Financing"/>
      <sheetName val="Partner Data"/>
      <sheetName val="Tables"/>
      <sheetName val="Cost Report - Gerencial"/>
      <sheetName val="Basic_Info1"/>
      <sheetName val="Own-Level_Operating_Activity1"/>
      <sheetName val="Schedule_K1"/>
      <sheetName val="Federal_Data_Register1"/>
      <sheetName val="Activity_Data_Register1"/>
      <sheetName val="Federal_WH_Data_Register1"/>
      <sheetName val="8621_Data_Register1"/>
      <sheetName val="Sched_K-11"/>
      <sheetName val="Form_82711"/>
      <sheetName val="Form_86211"/>
      <sheetName val="Form_1042-S1"/>
      <sheetName val="Form_88051"/>
      <sheetName val="SU-I_Square"/>
      <sheetName val="MSREF_FEES1"/>
      <sheetName val="C-TEC_99_InfoMatrix"/>
      <sheetName val="Assumptions_(F3)"/>
      <sheetName val="Assumptions_(F1_SS)"/>
      <sheetName val="Monthly_CF_(F3)"/>
      <sheetName val="Monthly_CF_(F1_SS)"/>
      <sheetName val="Assumptions_(F2)"/>
      <sheetName val="Monthly_CF_(F1_LH)"/>
      <sheetName val="Assumptions_(F1_LH)"/>
      <sheetName val="Data_Input"/>
      <sheetName val="Partner_Data"/>
      <sheetName val="Cost_Report_-_Gerencial"/>
      <sheetName val="4100-100 Commercial Rent"/>
      <sheetName val="Hong Kong"/>
      <sheetName val="Sheet1"/>
      <sheetName val="Basic_Info2"/>
      <sheetName val="Own-Level_Operating_Activity2"/>
      <sheetName val="Schedule_K2"/>
      <sheetName val="Federal_Data_Register2"/>
      <sheetName val="Activity_Data_Register2"/>
      <sheetName val="Federal_WH_Data_Register2"/>
      <sheetName val="8621_Data_Register2"/>
      <sheetName val="Sched_K-12"/>
      <sheetName val="Form_82712"/>
      <sheetName val="Form_86212"/>
      <sheetName val="Form_1042-S2"/>
      <sheetName val="Form_88052"/>
      <sheetName val="MSREF_FEES2"/>
      <sheetName val="SU-I_Square1"/>
      <sheetName val="C-TEC_99_InfoMatrix1"/>
      <sheetName val="Monthly_CF_(F1_LH)1"/>
      <sheetName val="Assumptions_(F1_LH)1"/>
      <sheetName val="Assumptions_(F3)1"/>
      <sheetName val="Assumptions_(F1_SS)1"/>
      <sheetName val="Monthly_CF_(F3)1"/>
      <sheetName val="Monthly_CF_(F1_SS)1"/>
      <sheetName val="Assumptions_(F2)1"/>
      <sheetName val="Data_Input1"/>
      <sheetName val="Partner_Data1"/>
      <sheetName val="Cost_Report_-_Gerencial1"/>
      <sheetName val="4100-100_Commercial_Rent"/>
      <sheetName val="Hong_Kong"/>
      <sheetName val="1"/>
      <sheetName val="单位库"/>
      <sheetName val="EqSplitVI2"/>
      <sheetName val="Basic_Info3"/>
      <sheetName val="Basic_Info4"/>
      <sheetName val="Own-Level_Operating_Activity3"/>
      <sheetName val="Schedule_K3"/>
      <sheetName val="Federal_Data_Register3"/>
      <sheetName val="Activity_Data_Register3"/>
      <sheetName val="Federal_WH_Data_Register3"/>
      <sheetName val="8621_Data_Register3"/>
      <sheetName val="Sched_K-13"/>
      <sheetName val="Form_82713"/>
      <sheetName val="Form_86213"/>
      <sheetName val="Form_1042-S3"/>
      <sheetName val="Form_88053"/>
      <sheetName val="SU-I_Square2"/>
      <sheetName val="MSREF_FEES3"/>
      <sheetName val="C-TEC_99_InfoMatrix2"/>
      <sheetName val="Assumptions_(F3)2"/>
      <sheetName val="Assumptions_(F1_SS)2"/>
      <sheetName val="Monthly_CF_(F3)2"/>
      <sheetName val="Monthly_CF_(F1_SS)2"/>
      <sheetName val="Assumptions_(F2)2"/>
      <sheetName val="Monthly_CF_(F1_LH)2"/>
      <sheetName val="Assumptions_(F1_LH)2"/>
      <sheetName val="Data_Input2"/>
      <sheetName val="Partner_Data2"/>
      <sheetName val="Cost_Report_-_Gerencial2"/>
      <sheetName val="4100-100_Commercial_Rent1"/>
      <sheetName val="Hong_Kong1"/>
      <sheetName val="经济分析"/>
      <sheetName val="敏感"/>
      <sheetName val="Basic_Info5"/>
      <sheetName val="Own-Level_Operating_Activity4"/>
      <sheetName val="Schedule_K4"/>
      <sheetName val="Federal_Data_Register4"/>
      <sheetName val="Activity_Data_Register4"/>
      <sheetName val="Federal_WH_Data_Register4"/>
      <sheetName val="8621_Data_Register4"/>
      <sheetName val="Sched_K-14"/>
      <sheetName val="Form_82714"/>
      <sheetName val="Form_86214"/>
      <sheetName val="Form_1042-S4"/>
      <sheetName val="Form_88054"/>
      <sheetName val="MSREF_FEES4"/>
      <sheetName val="SU-I_Square3"/>
      <sheetName val="C-TEC_99_InfoMatrix3"/>
      <sheetName val="Assumptions_(F3)3"/>
      <sheetName val="Assumptions_(F1_SS)3"/>
      <sheetName val="Monthly_CF_(F3)3"/>
      <sheetName val="Monthly_CF_(F1_SS)3"/>
      <sheetName val="Assumptions_(F2)3"/>
      <sheetName val="Monthly_CF_(F1_LH)3"/>
      <sheetName val="Assumptions_(F1_LH)3"/>
      <sheetName val="Data_Input3"/>
      <sheetName val="Partner_Data3"/>
      <sheetName val="Cost_Report_-_Gerencial3"/>
      <sheetName val="4100-100_Commercial_Rent2"/>
      <sheetName val="Hong_Kong2"/>
      <sheetName val="IncGAAP"/>
      <sheetName val="03-020 Pass-through Entities"/>
      <sheetName val="Print Object"/>
      <sheetName val="Codes"/>
      <sheetName val="Department"/>
      <sheetName val="Q-Data"/>
      <sheetName val="Receitas"/>
      <sheetName val="RAssump."/>
      <sheetName val="Desgn(zone I)"/>
      <sheetName val="TSCE RE K-1 SUITE"/>
      <sheetName val="Phase Allocations"/>
      <sheetName val="Basic_Info6"/>
      <sheetName val="Own-Level_Operating_Activity5"/>
      <sheetName val="Schedule_K5"/>
      <sheetName val="Federal_Data_Register5"/>
      <sheetName val="Activity_Data_Register5"/>
      <sheetName val="Federal_WH_Data_Register5"/>
      <sheetName val="8621_Data_Register5"/>
      <sheetName val="Sched_K-15"/>
      <sheetName val="Form_82715"/>
      <sheetName val="Form_86215"/>
      <sheetName val="Form_1042-S5"/>
      <sheetName val="Form_88055"/>
      <sheetName val="MSREF_FEES5"/>
      <sheetName val="SU-I_Square4"/>
      <sheetName val="C-TEC_99_InfoMatrix4"/>
      <sheetName val="Assumptions_(F3)4"/>
      <sheetName val="Assumptions_(F1_SS)4"/>
      <sheetName val="Monthly_CF_(F3)4"/>
      <sheetName val="Monthly_CF_(F1_SS)4"/>
      <sheetName val="Assumptions_(F2)4"/>
      <sheetName val="Monthly_CF_(F1_LH)4"/>
      <sheetName val="Assumptions_(F1_LH)4"/>
      <sheetName val="Data_Input4"/>
      <sheetName val="Hong_Kong3"/>
      <sheetName val="Partner_Data4"/>
      <sheetName val="Cost_Report_-_Gerencial4"/>
      <sheetName val="4100-100_Commercial_Rent3"/>
      <sheetName val="03-020_Pass-through_Entities"/>
      <sheetName val="Basic_Info7"/>
      <sheetName val="Own-Level_Operating_Activity6"/>
      <sheetName val="Schedule_K6"/>
      <sheetName val="Federal_Data_Register6"/>
      <sheetName val="Activity_Data_Register6"/>
      <sheetName val="Federal_WH_Data_Register6"/>
      <sheetName val="8621_Data_Register6"/>
      <sheetName val="Sched_K-16"/>
      <sheetName val="Form_82716"/>
      <sheetName val="Form_86216"/>
      <sheetName val="Form_1042-S6"/>
      <sheetName val="Form_88056"/>
      <sheetName val="MSREF_FEES6"/>
      <sheetName val="SU-I_Square5"/>
      <sheetName val="C-TEC_99_InfoMatrix5"/>
      <sheetName val="Assumptions_(F3)5"/>
      <sheetName val="Assumptions_(F1_SS)5"/>
      <sheetName val="Monthly_CF_(F3)5"/>
      <sheetName val="Monthly_CF_(F1_SS)5"/>
      <sheetName val="Assumptions_(F2)5"/>
      <sheetName val="Monthly_CF_(F1_LH)5"/>
      <sheetName val="Assumptions_(F1_LH)5"/>
      <sheetName val="Data_Input5"/>
      <sheetName val="Hong_Kong4"/>
      <sheetName val="Partner_Data5"/>
      <sheetName val="Cost_Report_-_Gerencial5"/>
      <sheetName val="4100-100_Commercial_Rent4"/>
      <sheetName val="03-020_Pass-through_Entities1"/>
      <sheetName val="PCA1OP- One Bush"/>
      <sheetName val="wsStateFieldTables"/>
      <sheetName val="Exemptions"/>
      <sheetName val="IEMap"/>
      <sheetName val="FormulaStore"/>
      <sheetName val="wsLookupState"/>
      <sheetName val="Partner Tax Fields"/>
      <sheetName val="Welcome"/>
      <sheetName val="CT Data"/>
      <sheetName val="IA Data"/>
      <sheetName val="KY Data"/>
      <sheetName val="State WH Logic"/>
      <sheetName val="State WH (1)"/>
      <sheetName val="State WH (2)"/>
      <sheetName val="Map"/>
      <sheetName val="OpEsc1"/>
      <sheetName val="Assump_Input"/>
      <sheetName val="GSF"/>
      <sheetName val="MAPPINGS"/>
      <sheetName val="Basic_Info8"/>
      <sheetName val="Own-Level_Operating_Activity7"/>
      <sheetName val="Schedule_K7"/>
      <sheetName val="Federal_Data_Register7"/>
      <sheetName val="Activity_Data_Register7"/>
      <sheetName val="Federal_WH_Data_Register7"/>
      <sheetName val="8621_Data_Register7"/>
      <sheetName val="Sched_K-17"/>
      <sheetName val="Form_82717"/>
      <sheetName val="Form_86217"/>
      <sheetName val="Form_1042-S7"/>
      <sheetName val="Form_88057"/>
      <sheetName val="MSREF_FEES7"/>
      <sheetName val="SU-I_Square6"/>
      <sheetName val="C-TEC_99_InfoMatrix6"/>
      <sheetName val="Monthly_CF_(F1_LH)6"/>
      <sheetName val="Assumptions_(F1_LH)6"/>
      <sheetName val="Assumptions_(F3)6"/>
      <sheetName val="Assumptions_(F1_SS)6"/>
      <sheetName val="Monthly_CF_(F3)6"/>
      <sheetName val="Monthly_CF_(F1_SS)6"/>
      <sheetName val="Assumptions_(F2)6"/>
      <sheetName val="Data_Input6"/>
      <sheetName val="Partner_Data6"/>
      <sheetName val="Cost_Report_-_Gerencial6"/>
      <sheetName val="4100-100_Commercial_Rent5"/>
      <sheetName val="Hong_Kong5"/>
      <sheetName val="03-020_Pass-through_Entities2"/>
      <sheetName val="Desgn(zone_I)"/>
      <sheetName val="TSCE_RE_K-1_SUITE"/>
      <sheetName val="RAssump_"/>
      <sheetName val="Phase_Allocations"/>
      <sheetName val="PCA1OP-_One_Bush"/>
      <sheetName val="M-411"/>
      <sheetName val="Deferred analysis"/>
      <sheetName val="TB_Link"/>
      <sheetName val="Basic_Info9"/>
      <sheetName val="Own-Level_Operating_Activity8"/>
      <sheetName val="Schedule_K8"/>
      <sheetName val="Federal_Data_Register8"/>
      <sheetName val="Activity_Data_Register8"/>
      <sheetName val="Federal_WH_Data_Register8"/>
      <sheetName val="8621_Data_Register8"/>
      <sheetName val="Sched_K-18"/>
      <sheetName val="Form_82718"/>
      <sheetName val="Form_86218"/>
      <sheetName val="Form_1042-S8"/>
      <sheetName val="Form_88058"/>
      <sheetName val="MSREF_FEES8"/>
      <sheetName val="SU-I_Square7"/>
      <sheetName val="C-TEC_99_InfoMatrix7"/>
      <sheetName val="Monthly_CF_(F1_LH)7"/>
      <sheetName val="Assumptions_(F1_LH)7"/>
      <sheetName val="Assumptions_(F3)7"/>
      <sheetName val="Assumptions_(F1_SS)7"/>
      <sheetName val="Monthly_CF_(F3)7"/>
      <sheetName val="Monthly_CF_(F1_SS)7"/>
      <sheetName val="Assumptions_(F2)7"/>
      <sheetName val="Data_Input7"/>
      <sheetName val="Partner_Data7"/>
      <sheetName val="Cost_Report_-_Gerencial7"/>
      <sheetName val="4100-100_Commercial_Rent6"/>
      <sheetName val="Hong_Kong6"/>
      <sheetName val="03-020_Pass-through_Entities3"/>
      <sheetName val="RAssump_1"/>
      <sheetName val="Desgn(zone_I)1"/>
      <sheetName val="TSCE_RE_K-1_SUITE1"/>
      <sheetName val="Phase_Allocations1"/>
      <sheetName val="PCA1OP-_One_Bush1"/>
      <sheetName val="Print_Object"/>
      <sheetName val="Partner_Tax_Fields"/>
      <sheetName val="CT_Data"/>
      <sheetName val="IA_Data"/>
      <sheetName val="KY_Data"/>
      <sheetName val="State_WH_Logic"/>
      <sheetName val="State_WH_(1)"/>
      <sheetName val="State_WH_(2)"/>
      <sheetName val="Deferred_analysis"/>
      <sheetName val="Basic_Info10"/>
      <sheetName val="Own-Level_Operating_Activity9"/>
      <sheetName val="Schedule_K9"/>
      <sheetName val="Federal_Data_Register9"/>
      <sheetName val="Activity_Data_Register9"/>
      <sheetName val="Federal_WH_Data_Register9"/>
      <sheetName val="8621_Data_Register9"/>
      <sheetName val="Sched_K-19"/>
      <sheetName val="Form_82719"/>
      <sheetName val="Form_86219"/>
      <sheetName val="Form_1042-S9"/>
      <sheetName val="Form_88059"/>
      <sheetName val="MSREF_FEES9"/>
      <sheetName val="SU-I_Square8"/>
      <sheetName val="C-TEC_99_InfoMatrix8"/>
      <sheetName val="Monthly_CF_(F1_LH)8"/>
      <sheetName val="Assumptions_(F1_LH)8"/>
      <sheetName val="Assumptions_(F3)8"/>
      <sheetName val="Assumptions_(F1_SS)8"/>
      <sheetName val="Monthly_CF_(F3)8"/>
      <sheetName val="Monthly_CF_(F1_SS)8"/>
      <sheetName val="Assumptions_(F2)8"/>
      <sheetName val="Data_Input8"/>
      <sheetName val="Partner_Data8"/>
      <sheetName val="Cost_Report_-_Gerencial8"/>
      <sheetName val="4100-100_Commercial_Rent7"/>
      <sheetName val="Hong_Kong7"/>
      <sheetName val="03-020_Pass-through_Entities4"/>
      <sheetName val="RAssump_2"/>
      <sheetName val="Desgn(zone_I)2"/>
      <sheetName val="TSCE_RE_K-1_SUITE2"/>
      <sheetName val="Phase_Allocations2"/>
      <sheetName val="PCA1OP-_One_Bush2"/>
      <sheetName val="Print_Object1"/>
      <sheetName val="Partner_Tax_Fields1"/>
      <sheetName val="CT_Data1"/>
      <sheetName val="IA_Data1"/>
      <sheetName val="KY_Data1"/>
      <sheetName val="State_WH_Logic1"/>
      <sheetName val="State_WH_(1)1"/>
      <sheetName val="State_WH_(2)1"/>
      <sheetName val="Deferred_analysis1"/>
      <sheetName val="Input Projected"/>
      <sheetName val="Assumptions"/>
      <sheetName val="Engineering 2020"/>
      <sheetName val="Basic_Info11"/>
      <sheetName val="Own-Level_Operating_Activity10"/>
      <sheetName val="Schedule_K10"/>
      <sheetName val="Federal_Data_Register10"/>
      <sheetName val="Activity_Data_Register10"/>
      <sheetName val="Federal_WH_Data_Register10"/>
      <sheetName val="8621_Data_Register10"/>
      <sheetName val="Sched_K-110"/>
      <sheetName val="Form_827110"/>
      <sheetName val="Form_862110"/>
      <sheetName val="Form_1042-S10"/>
      <sheetName val="Form_880510"/>
      <sheetName val="MSREF_FEES10"/>
      <sheetName val="SU-I_Square9"/>
      <sheetName val="C-TEC_99_InfoMatrix9"/>
      <sheetName val="Monthly_CF_(F1_LH)9"/>
      <sheetName val="Assumptions_(F1_LH)9"/>
      <sheetName val="Assumptions_(F3)9"/>
      <sheetName val="Assumptions_(F1_SS)9"/>
      <sheetName val="Monthly_CF_(F3)9"/>
      <sheetName val="Monthly_CF_(F1_SS)9"/>
      <sheetName val="Assumptions_(F2)9"/>
      <sheetName val="Data_Input9"/>
      <sheetName val="Partner_Data9"/>
      <sheetName val="Cost_Report_-_Gerencial9"/>
      <sheetName val="4100-100_Commercial_Rent8"/>
      <sheetName val="Hong_Kong8"/>
      <sheetName val="03-020_Pass-through_Entities5"/>
      <sheetName val="RAssump_3"/>
      <sheetName val="Desgn(zone_I)3"/>
      <sheetName val="TSCE_RE_K-1_SUITE3"/>
      <sheetName val="Phase_Allocations3"/>
      <sheetName val="PCA1OP-_One_Bush3"/>
      <sheetName val="Print_Object2"/>
      <sheetName val="Partner_Tax_Fields2"/>
      <sheetName val="CT_Data2"/>
      <sheetName val="IA_Data2"/>
      <sheetName val="KY_Data2"/>
      <sheetName val="State_WH_Logic2"/>
      <sheetName val="State_WH_(1)2"/>
      <sheetName val="State_WH_(2)2"/>
      <sheetName val="Deferred_analysis2"/>
      <sheetName val="Input_Projected"/>
      <sheetName val="Engineering_2020"/>
      <sheetName val="General Info"/>
      <sheetName val="Instructions"/>
      <sheetName val="CONTENTS"/>
      <sheetName val="RECAPITULATION"/>
      <sheetName val="PROPERTY GENERAL INFORMATION"/>
      <sheetName val="Basic_Info12"/>
      <sheetName val="Own-Level_Operating_Activity11"/>
      <sheetName val="Schedule_K11"/>
      <sheetName val="Federal_Data_Register11"/>
      <sheetName val="Activity_Data_Register11"/>
      <sheetName val="Federal_WH_Data_Register11"/>
      <sheetName val="8621_Data_Register11"/>
      <sheetName val="Sched_K-111"/>
      <sheetName val="Form_827111"/>
      <sheetName val="Form_862111"/>
      <sheetName val="Form_1042-S11"/>
      <sheetName val="Form_880511"/>
      <sheetName val="MSREF_FEES11"/>
      <sheetName val="SU-I_Square10"/>
      <sheetName val="C-TEC_99_InfoMatrix10"/>
      <sheetName val="Monthly_CF_(F1_LH)10"/>
      <sheetName val="Assumptions_(F1_LH)10"/>
      <sheetName val="Assumptions_(F3)10"/>
      <sheetName val="Assumptions_(F1_SS)10"/>
      <sheetName val="Monthly_CF_(F3)10"/>
      <sheetName val="Monthly_CF_(F1_SS)10"/>
      <sheetName val="Assumptions_(F2)10"/>
      <sheetName val="Data_Input10"/>
      <sheetName val="Partner_Data10"/>
      <sheetName val="Cost_Report_-_Gerencial10"/>
      <sheetName val="4100-100_Commercial_Rent9"/>
      <sheetName val="Hong_Kong9"/>
      <sheetName val="Print_Object3"/>
      <sheetName val="03-020_Pass-through_Entities6"/>
      <sheetName val="RAssump_4"/>
      <sheetName val="Desgn(zone_I)4"/>
      <sheetName val="TSCE_RE_K-1_SUITE4"/>
      <sheetName val="Phase_Allocations4"/>
      <sheetName val="PCA1OP-_One_Bush4"/>
      <sheetName val="Partner_Tax_Fields3"/>
      <sheetName val="CT_Data3"/>
      <sheetName val="IA_Data3"/>
      <sheetName val="KY_Data3"/>
      <sheetName val="State_WH_Logic3"/>
      <sheetName val="State_WH_(1)3"/>
      <sheetName val="State_WH_(2)3"/>
      <sheetName val="Deferred_analysis3"/>
      <sheetName val="Input_Projected1"/>
      <sheetName val="Engineering_20201"/>
      <sheetName val="General_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71">
          <cell r="B71" t="str">
            <v>Individual</v>
          </cell>
        </row>
        <row r="72">
          <cell r="B72" t="str">
            <v>Limited Partnership</v>
          </cell>
        </row>
        <row r="73">
          <cell r="B73" t="str">
            <v>C Corporation</v>
          </cell>
        </row>
        <row r="74">
          <cell r="B74" t="str">
            <v>Estate/Trust</v>
          </cell>
        </row>
        <row r="75">
          <cell r="B75" t="str">
            <v>S Corporation</v>
          </cell>
        </row>
        <row r="76">
          <cell r="B76" t="str">
            <v>Exempt Org.</v>
          </cell>
        </row>
        <row r="77">
          <cell r="B77" t="str">
            <v>General Partnership</v>
          </cell>
        </row>
        <row r="78">
          <cell r="B78" t="str">
            <v>LLP</v>
          </cell>
        </row>
        <row r="79">
          <cell r="B79" t="str">
            <v>LLC</v>
          </cell>
        </row>
        <row r="80">
          <cell r="B80" t="str">
            <v>IRA/Keogh/SEP</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refreshError="1"/>
      <sheetData sheetId="144" refreshError="1"/>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refreshError="1"/>
      <sheetData sheetId="379" refreshError="1"/>
      <sheetData sheetId="380" refreshError="1"/>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refreshError="1"/>
      <sheetData sheetId="426" refreshError="1"/>
      <sheetData sheetId="427" refreshError="1"/>
      <sheetData sheetId="428" refreshError="1"/>
      <sheetData sheetId="429" refreshError="1"/>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
      <sheetName val="Basic Info"/>
      <sheetName val="Own-Level Operating Activity"/>
      <sheetName val="Schedule K"/>
      <sheetName val="Federal Data Register"/>
      <sheetName val="Activity Data Register"/>
      <sheetName val="Federal WH Data Register"/>
      <sheetName val="8621 Data Register"/>
      <sheetName val="Sched K-1"/>
      <sheetName val="Footnotes"/>
      <sheetName val="Form 8271"/>
      <sheetName val="Form 8621"/>
      <sheetName val="Form 1042-S"/>
      <sheetName val="Form 8805"/>
      <sheetName val="shtLookup"/>
      <sheetName val="current"/>
      <sheetName val="Basic_Info"/>
      <sheetName val="Own-Level_Operating_Activity"/>
      <sheetName val="Schedule_K"/>
      <sheetName val="Federal_Data_Register"/>
      <sheetName val="Activity_Data_Register"/>
      <sheetName val="Federal_WH_Data_Register"/>
      <sheetName val="8621_Data_Register"/>
      <sheetName val="Sched_K-1"/>
      <sheetName val="Form_8271"/>
      <sheetName val="Form_8621"/>
      <sheetName val="Form_1042-S"/>
      <sheetName val="Form_8805"/>
      <sheetName val="Sheet6"/>
      <sheetName val="Sheet4"/>
      <sheetName val="Asstotal"/>
      <sheetName val="Tables"/>
      <sheetName val="Partner Data"/>
      <sheetName val="wsLookup"/>
      <sheetName val="C-TEC 99 InfoMatrix"/>
      <sheetName val="Monthly CF (F1 LH)"/>
      <sheetName val="Assumptions (F1 LH)"/>
      <sheetName val="Assumptions (F3)"/>
      <sheetName val="Assumptions (F1 SS)"/>
      <sheetName val="Monthly CF (F3)"/>
      <sheetName val="Monthly CF (F1 SS)"/>
      <sheetName val="Assumptions (F2)"/>
      <sheetName val="RevEconRates"/>
      <sheetName val="CostRep"/>
      <sheetName val="Property"/>
      <sheetName val="Basic_Info1"/>
      <sheetName val="Own-Level_Operating_Activity1"/>
      <sheetName val="Schedule_K1"/>
      <sheetName val="Federal_Data_Register1"/>
      <sheetName val="Activity_Data_Register1"/>
      <sheetName val="Federal_WH_Data_Register1"/>
      <sheetName val="8621_Data_Register1"/>
      <sheetName val="Sched_K-11"/>
      <sheetName val="Form_82711"/>
      <sheetName val="Form_86211"/>
      <sheetName val="Form_1042-S1"/>
      <sheetName val="Form_88051"/>
      <sheetName val="Partner_Data"/>
      <sheetName val="C-TEC_99_InfoMatrix"/>
      <sheetName val="Monthly_CF_(F1_LH)"/>
      <sheetName val="Assumptions_(F1_LH)"/>
      <sheetName val="Assumptions_(F3)"/>
      <sheetName val="Assumptions_(F1_SS)"/>
      <sheetName val="Monthly_CF_(F3)"/>
      <sheetName val="Monthly_CF_(F1_SS)"/>
      <sheetName val="Assumptions_(F2)"/>
      <sheetName val="shtReport"/>
      <sheetName val="MSREF FEES"/>
      <sheetName val="Basic_Info2"/>
      <sheetName val="Own-Level_Operating_Activity2"/>
      <sheetName val="Schedule_K2"/>
      <sheetName val="Federal_Data_Register2"/>
      <sheetName val="Activity_Data_Register2"/>
      <sheetName val="Federal_WH_Data_Register2"/>
      <sheetName val="8621_Data_Register2"/>
      <sheetName val="Sched_K-12"/>
      <sheetName val="Form_82712"/>
      <sheetName val="Form_86212"/>
      <sheetName val="Form_1042-S2"/>
      <sheetName val="Form_88052"/>
      <sheetName val="Partner_Data1"/>
      <sheetName val="C-TEC_99_InfoMatrix1"/>
      <sheetName val="Monthly_CF_(F1_LH)1"/>
      <sheetName val="Assumptions_(F1_LH)1"/>
      <sheetName val="Assumptions_(F3)1"/>
      <sheetName val="Assumptions_(F1_SS)1"/>
      <sheetName val="Monthly_CF_(F3)1"/>
      <sheetName val="Monthly_CF_(F1_SS)1"/>
      <sheetName val="Assumptions_(F2)1"/>
      <sheetName val="MSREF_FEES"/>
      <sheetName val="单位库"/>
      <sheetName val="Matrix"/>
      <sheetName val="Basic_Info3"/>
      <sheetName val="Own-Level_Operating_Activity3"/>
      <sheetName val="Schedule_K3"/>
      <sheetName val="Federal_Data_Register3"/>
      <sheetName val="Activity_Data_Register3"/>
      <sheetName val="Federal_WH_Data_Register3"/>
      <sheetName val="8621_Data_Register3"/>
      <sheetName val="Sched_K-13"/>
      <sheetName val="Form_82713"/>
      <sheetName val="Form_86213"/>
      <sheetName val="Form_1042-S3"/>
      <sheetName val="Form_88053"/>
      <sheetName val="Partner_Data2"/>
      <sheetName val="C-TEC_99_InfoMatrix2"/>
      <sheetName val="Monthly_CF_(F1_LH)2"/>
      <sheetName val="Assumptions_(F1_LH)2"/>
      <sheetName val="Assumptions_(F3)2"/>
      <sheetName val="Assumptions_(F1_SS)2"/>
      <sheetName val="Monthly_CF_(F3)2"/>
      <sheetName val="Monthly_CF_(F1_SS)2"/>
      <sheetName val="Assumptions_(F2)2"/>
      <sheetName val="MSREF_FEES1"/>
      <sheetName val="Basic_Info4"/>
      <sheetName val="Own-Level_Operating_Activity4"/>
      <sheetName val="Schedule_K4"/>
      <sheetName val="Federal_Data_Register4"/>
      <sheetName val="Activity_Data_Register4"/>
      <sheetName val="Federal_WH_Data_Register4"/>
      <sheetName val="8621_Data_Register4"/>
      <sheetName val="Sched_K-14"/>
      <sheetName val="Form_82714"/>
      <sheetName val="Form_86214"/>
      <sheetName val="Form_1042-S4"/>
      <sheetName val="Form_88054"/>
      <sheetName val="Partner_Data3"/>
      <sheetName val="C-TEC_99_InfoMatrix3"/>
      <sheetName val="Monthly_CF_(F1_LH)3"/>
      <sheetName val="Assumptions_(F1_LH)3"/>
      <sheetName val="Assumptions_(F3)3"/>
      <sheetName val="Assumptions_(F1_SS)3"/>
      <sheetName val="Monthly_CF_(F3)3"/>
      <sheetName val="Monthly_CF_(F1_SS)3"/>
      <sheetName val="Assumptions_(F2)3"/>
      <sheetName val="MSREF_FEES2"/>
      <sheetName val="LIABILITY"/>
      <sheetName val="IEMap"/>
      <sheetName val="A"/>
      <sheetName val="B"/>
      <sheetName val="Financials"/>
      <sheetName val="Basic_Info5"/>
      <sheetName val="Own-Level_Operating_Activity5"/>
      <sheetName val="Schedule_K5"/>
      <sheetName val="Federal_Data_Register5"/>
      <sheetName val="Activity_Data_Register5"/>
      <sheetName val="Federal_WH_Data_Register5"/>
      <sheetName val="8621_Data_Register5"/>
      <sheetName val="Sched_K-15"/>
      <sheetName val="Form_82715"/>
      <sheetName val="Form_86215"/>
      <sheetName val="Form_1042-S5"/>
      <sheetName val="Form_88055"/>
      <sheetName val="Partner_Data4"/>
      <sheetName val="C-TEC_99_InfoMatrix4"/>
      <sheetName val="Monthly_CF_(F1_LH)4"/>
      <sheetName val="Assumptions_(F1_LH)4"/>
      <sheetName val="Assumptions_(F3)4"/>
      <sheetName val="Assumptions_(F1_SS)4"/>
      <sheetName val="Monthly_CF_(F3)4"/>
      <sheetName val="Monthly_CF_(F1_SS)4"/>
      <sheetName val="Assumptions_(F2)4"/>
      <sheetName val="MSREF_FEES3"/>
      <sheetName val="Basic_Info6"/>
      <sheetName val="Own-Level_Operating_Activity6"/>
      <sheetName val="Schedule_K6"/>
      <sheetName val="Federal_Data_Register6"/>
      <sheetName val="Activity_Data_Register6"/>
      <sheetName val="Federal_WH_Data_Register6"/>
      <sheetName val="8621_Data_Register6"/>
      <sheetName val="Sched_K-16"/>
      <sheetName val="Form_82716"/>
      <sheetName val="Form_86216"/>
      <sheetName val="Form_1042-S6"/>
      <sheetName val="Form_88056"/>
      <sheetName val="Partner_Data5"/>
      <sheetName val="C-TEC_99_InfoMatrix5"/>
      <sheetName val="Monthly_CF_(F1_LH)5"/>
      <sheetName val="Assumptions_(F1_LH)5"/>
      <sheetName val="Assumptions_(F3)5"/>
      <sheetName val="Assumptions_(F1_SS)5"/>
      <sheetName val="Monthly_CF_(F3)5"/>
      <sheetName val="Monthly_CF_(F1_SS)5"/>
      <sheetName val="Assumptions_(F2)5"/>
      <sheetName val="MSREF_FEES4"/>
      <sheetName val="Financing"/>
      <sheetName val="Data Input"/>
      <sheetName val="Phase Allocations"/>
      <sheetName val="Data Sheet"/>
      <sheetName val="GRAF_RIG"/>
      <sheetName val="qryPrincipal"/>
      <sheetName val="Dati Edificio"/>
      <sheetName val="State WH (1)"/>
      <sheetName val="Equity"/>
      <sheetName val="PCA1OP- One Bush"/>
      <sheetName val="Basic_Info7"/>
      <sheetName val="Own-Level_Operating_Activity7"/>
      <sheetName val="Schedule_K7"/>
      <sheetName val="Federal_Data_Register7"/>
      <sheetName val="Activity_Data_Register7"/>
      <sheetName val="Federal_WH_Data_Register7"/>
      <sheetName val="8621_Data_Register7"/>
      <sheetName val="Sched_K-17"/>
      <sheetName val="Form_82717"/>
      <sheetName val="Form_86217"/>
      <sheetName val="Form_1042-S7"/>
      <sheetName val="Form_88057"/>
      <sheetName val="Partner_Data6"/>
      <sheetName val="C-TEC_99_InfoMatrix6"/>
      <sheetName val="Monthly_CF_(F1_LH)6"/>
      <sheetName val="Assumptions_(F1_LH)6"/>
      <sheetName val="Assumptions_(F3)6"/>
      <sheetName val="Assumptions_(F1_SS)6"/>
      <sheetName val="Monthly_CF_(F3)6"/>
      <sheetName val="Monthly_CF_(F1_SS)6"/>
      <sheetName val="Assumptions_(F2)6"/>
      <sheetName val="MSREF_FEES5"/>
      <sheetName val="Data_Input"/>
      <sheetName val="Data"/>
      <sheetName val="Basic_Info8"/>
      <sheetName val="Own-Level_Operating_Activity8"/>
      <sheetName val="Schedule_K8"/>
      <sheetName val="Federal_Data_Register8"/>
      <sheetName val="Activity_Data_Register8"/>
      <sheetName val="Federal_WH_Data_Register8"/>
      <sheetName val="8621_Data_Register8"/>
      <sheetName val="Sched_K-18"/>
      <sheetName val="Form_82718"/>
      <sheetName val="Form_86218"/>
      <sheetName val="Form_1042-S8"/>
      <sheetName val="Form_88058"/>
      <sheetName val="Partner_Data7"/>
      <sheetName val="C-TEC_99_InfoMatrix7"/>
      <sheetName val="Monthly_CF_(F1_LH)7"/>
      <sheetName val="Assumptions_(F1_LH)7"/>
      <sheetName val="Assumptions_(F3)7"/>
      <sheetName val="Assumptions_(F1_SS)7"/>
      <sheetName val="Monthly_CF_(F3)7"/>
      <sheetName val="Monthly_CF_(F1_SS)7"/>
      <sheetName val="Assumptions_(F2)7"/>
      <sheetName val="MSREF_FEES6"/>
      <sheetName val="Data_Input1"/>
      <sheetName val="Phase_Allocations"/>
      <sheetName val="Data_Sheet"/>
      <sheetName val="Dati_Edificio"/>
      <sheetName val="State_WH_(1)"/>
      <sheetName val="PCA1OP-_One_Bush"/>
      <sheetName val="Basic_Info9"/>
      <sheetName val="Own-Level_Operating_Activity9"/>
      <sheetName val="Schedule_K9"/>
      <sheetName val="Federal_Data_Register9"/>
      <sheetName val="Activity_Data_Register9"/>
      <sheetName val="Federal_WH_Data_Register9"/>
      <sheetName val="8621_Data_Register9"/>
      <sheetName val="Sched_K-19"/>
      <sheetName val="Form_82719"/>
      <sheetName val="Form_86219"/>
      <sheetName val="Form_1042-S9"/>
      <sheetName val="Form_88059"/>
      <sheetName val="Partner_Data8"/>
      <sheetName val="C-TEC_99_InfoMatrix8"/>
      <sheetName val="Monthly_CF_(F1_LH)8"/>
      <sheetName val="Assumptions_(F1_LH)8"/>
      <sheetName val="Assumptions_(F3)8"/>
      <sheetName val="Assumptions_(F1_SS)8"/>
      <sheetName val="Monthly_CF_(F3)8"/>
      <sheetName val="Monthly_CF_(F1_SS)8"/>
      <sheetName val="Assumptions_(F2)8"/>
      <sheetName val="MSREF_FEES7"/>
      <sheetName val="Data_Input2"/>
      <sheetName val="Phase_Allocations1"/>
      <sheetName val="Data_Sheet1"/>
      <sheetName val="Dati_Edificio1"/>
      <sheetName val="State_WH_(1)1"/>
      <sheetName val="PCA1OP-_One_Bush1"/>
      <sheetName val="Input Projected"/>
      <sheetName val="Basic_Info10"/>
      <sheetName val="Own-Level_Operating_Activity10"/>
      <sheetName val="Schedule_K10"/>
      <sheetName val="Federal_Data_Register10"/>
      <sheetName val="Activity_Data_Register10"/>
      <sheetName val="Federal_WH_Data_Register10"/>
      <sheetName val="8621_Data_Register10"/>
      <sheetName val="Sched_K-110"/>
      <sheetName val="Form_827110"/>
      <sheetName val="Form_862110"/>
      <sheetName val="Form_1042-S10"/>
      <sheetName val="Form_880510"/>
      <sheetName val="Partner_Data9"/>
      <sheetName val="C-TEC_99_InfoMatrix9"/>
      <sheetName val="Monthly_CF_(F1_LH)9"/>
      <sheetName val="Assumptions_(F1_LH)9"/>
      <sheetName val="Assumptions_(F3)9"/>
      <sheetName val="Assumptions_(F1_SS)9"/>
      <sheetName val="Monthly_CF_(F3)9"/>
      <sheetName val="Monthly_CF_(F1_SS)9"/>
      <sheetName val="Assumptions_(F2)9"/>
      <sheetName val="MSREF_FEES8"/>
      <sheetName val="Data_Input3"/>
      <sheetName val="Phase_Allocations2"/>
      <sheetName val="Data_Sheet2"/>
      <sheetName val="State_WH_(1)2"/>
      <sheetName val="Dati_Edificio2"/>
      <sheetName val="PCA1OP-_One_Bush2"/>
      <sheetName val="Input_Projected"/>
      <sheetName val="SELECT"/>
      <sheetName val="General Info"/>
      <sheetName val="Dropdown Lists"/>
      <sheetName val="Basic_Info11"/>
      <sheetName val="Own-Level_Operating_Activity11"/>
      <sheetName val="Schedule_K11"/>
      <sheetName val="Federal_Data_Register11"/>
      <sheetName val="Activity_Data_Register11"/>
      <sheetName val="Federal_WH_Data_Register11"/>
      <sheetName val="8621_Data_Register11"/>
      <sheetName val="Sched_K-111"/>
      <sheetName val="Form_827111"/>
      <sheetName val="Form_862111"/>
      <sheetName val="Form_1042-S11"/>
      <sheetName val="Form_880511"/>
      <sheetName val="Partner_Data10"/>
      <sheetName val="C-TEC_99_InfoMatrix10"/>
      <sheetName val="Monthly_CF_(F1_LH)10"/>
      <sheetName val="Assumptions_(F1_LH)10"/>
      <sheetName val="Assumptions_(F3)10"/>
      <sheetName val="Assumptions_(F1_SS)10"/>
      <sheetName val="Monthly_CF_(F3)10"/>
      <sheetName val="Monthly_CF_(F1_SS)10"/>
      <sheetName val="Assumptions_(F2)10"/>
      <sheetName val="MSREF_FEES9"/>
      <sheetName val="Data_Input4"/>
      <sheetName val="Phase_Allocations3"/>
      <sheetName val="Data_Sheet3"/>
      <sheetName val="Dati_Edificio3"/>
      <sheetName val="State_WH_(1)3"/>
      <sheetName val="PCA1OP-_One_Bush3"/>
      <sheetName val="Input_Projected1"/>
      <sheetName val="General_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58">
          <cell r="I158" t="str">
            <v>AL</v>
          </cell>
        </row>
        <row r="159">
          <cell r="I159" t="str">
            <v>AK</v>
          </cell>
        </row>
        <row r="160">
          <cell r="I160" t="str">
            <v>AZ</v>
          </cell>
        </row>
        <row r="161">
          <cell r="I161" t="str">
            <v>AR</v>
          </cell>
        </row>
        <row r="162">
          <cell r="I162" t="str">
            <v>CA</v>
          </cell>
        </row>
        <row r="163">
          <cell r="I163" t="str">
            <v>CO</v>
          </cell>
        </row>
        <row r="164">
          <cell r="I164" t="str">
            <v>CT</v>
          </cell>
        </row>
        <row r="165">
          <cell r="I165" t="str">
            <v>DE</v>
          </cell>
        </row>
        <row r="166">
          <cell r="I166" t="str">
            <v>DC</v>
          </cell>
        </row>
        <row r="167">
          <cell r="I167" t="str">
            <v>FL</v>
          </cell>
        </row>
        <row r="168">
          <cell r="I168" t="str">
            <v>GA</v>
          </cell>
        </row>
        <row r="169">
          <cell r="I169" t="str">
            <v>HI</v>
          </cell>
        </row>
        <row r="170">
          <cell r="I170" t="str">
            <v>ID</v>
          </cell>
        </row>
        <row r="171">
          <cell r="I171" t="str">
            <v>IL</v>
          </cell>
        </row>
        <row r="172">
          <cell r="I172" t="str">
            <v>IN</v>
          </cell>
        </row>
        <row r="173">
          <cell r="I173" t="str">
            <v>IA</v>
          </cell>
        </row>
        <row r="174">
          <cell r="I174" t="str">
            <v>KS</v>
          </cell>
        </row>
        <row r="175">
          <cell r="I175" t="str">
            <v>KY</v>
          </cell>
        </row>
        <row r="176">
          <cell r="I176" t="str">
            <v>LA</v>
          </cell>
        </row>
        <row r="177">
          <cell r="I177" t="str">
            <v>ME</v>
          </cell>
        </row>
        <row r="178">
          <cell r="I178" t="str">
            <v>MD</v>
          </cell>
        </row>
        <row r="179">
          <cell r="I179" t="str">
            <v>MA</v>
          </cell>
        </row>
        <row r="180">
          <cell r="I180" t="str">
            <v>MI</v>
          </cell>
        </row>
        <row r="181">
          <cell r="I181" t="str">
            <v>MN</v>
          </cell>
        </row>
        <row r="182">
          <cell r="I182" t="str">
            <v>MS</v>
          </cell>
        </row>
        <row r="183">
          <cell r="I183" t="str">
            <v>MO</v>
          </cell>
        </row>
        <row r="184">
          <cell r="I184" t="str">
            <v>MT</v>
          </cell>
        </row>
        <row r="185">
          <cell r="I185" t="str">
            <v>NE</v>
          </cell>
        </row>
        <row r="186">
          <cell r="I186" t="str">
            <v>NV</v>
          </cell>
        </row>
        <row r="187">
          <cell r="I187" t="str">
            <v>NH</v>
          </cell>
        </row>
        <row r="188">
          <cell r="I188" t="str">
            <v>NJ</v>
          </cell>
        </row>
        <row r="189">
          <cell r="I189" t="str">
            <v>NM</v>
          </cell>
        </row>
        <row r="190">
          <cell r="I190" t="str">
            <v>NY</v>
          </cell>
        </row>
        <row r="191">
          <cell r="I191" t="str">
            <v>NC</v>
          </cell>
        </row>
        <row r="192">
          <cell r="I192" t="str">
            <v>ND</v>
          </cell>
        </row>
        <row r="193">
          <cell r="I193" t="str">
            <v>OH</v>
          </cell>
        </row>
        <row r="194">
          <cell r="I194" t="str">
            <v>OK</v>
          </cell>
        </row>
        <row r="195">
          <cell r="I195" t="str">
            <v>OR</v>
          </cell>
        </row>
        <row r="196">
          <cell r="I196" t="str">
            <v>PA</v>
          </cell>
        </row>
        <row r="197">
          <cell r="I197" t="str">
            <v>RI</v>
          </cell>
        </row>
        <row r="198">
          <cell r="I198" t="str">
            <v>SC</v>
          </cell>
        </row>
        <row r="199">
          <cell r="I199" t="str">
            <v>SD</v>
          </cell>
        </row>
        <row r="200">
          <cell r="I200" t="str">
            <v>TN</v>
          </cell>
        </row>
        <row r="201">
          <cell r="I201" t="str">
            <v>TX</v>
          </cell>
        </row>
        <row r="202">
          <cell r="I202" t="str">
            <v>UT</v>
          </cell>
        </row>
        <row r="203">
          <cell r="I203" t="str">
            <v>VT</v>
          </cell>
        </row>
        <row r="204">
          <cell r="I204" t="str">
            <v>VA</v>
          </cell>
        </row>
        <row r="205">
          <cell r="I205" t="str">
            <v>WA</v>
          </cell>
        </row>
        <row r="206">
          <cell r="I206" t="str">
            <v>WV</v>
          </cell>
        </row>
        <row r="207">
          <cell r="I207" t="str">
            <v>WI</v>
          </cell>
        </row>
        <row r="208">
          <cell r="I208" t="str">
            <v>WY</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refreshError="1"/>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refreshError="1"/>
      <sheetData sheetId="306" refreshError="1"/>
      <sheetData sheetId="307" refreshError="1"/>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377855920"/>
      <sheetName val="Template"/>
      <sheetName val="Sheet3"/>
      <sheetName val="Sheet0"/>
      <sheetName val="Annual CF.BASE"/>
    </sheetNames>
    <sheetDataSet>
      <sheetData sheetId="0" refreshError="1"/>
      <sheetData sheetId="1" refreshError="1"/>
      <sheetData sheetId="2" refreshError="1"/>
      <sheetData sheetId="3" refreshError="1"/>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uglio (2)"/>
      <sheetName val="REPORT"/>
      <sheetName val="Cash_Flows"/>
      <sheetName val="Recovery Rates"/>
      <sheetName val="Ratings"/>
      <sheetName val="REP01983"/>
      <sheetName val="RoughData"/>
      <sheetName val="luglio_(2)"/>
      <sheetName val="Recovery_Rates"/>
      <sheetName val="Template"/>
      <sheetName val="Mat.-Rates"/>
      <sheetName val="luglio_(2)1"/>
      <sheetName val="Recovery_Rates1"/>
      <sheetName val="class_c_int"/>
      <sheetName val="luglio_(2)2"/>
      <sheetName val="Recovery_Rates2"/>
      <sheetName val="Récap Total"/>
      <sheetName val="VJ"/>
    </sheetNames>
    <sheetDataSet>
      <sheetData sheetId="0" refreshError="1">
        <row r="3">
          <cell r="A3" t="str">
            <v>M/C</v>
          </cell>
          <cell r="B3" t="str">
            <v>VOCE</v>
          </cell>
          <cell r="C3" t="str">
            <v>SALDO</v>
          </cell>
          <cell r="D3">
            <v>35490</v>
          </cell>
          <cell r="E3">
            <v>35521</v>
          </cell>
          <cell r="F3">
            <v>35551</v>
          </cell>
          <cell r="G3">
            <v>35551</v>
          </cell>
          <cell r="H3">
            <v>35582</v>
          </cell>
          <cell r="I3" t="str">
            <v>01/07/1997 (pre-cess)</v>
          </cell>
          <cell r="J3">
            <v>35612</v>
          </cell>
          <cell r="K3">
            <v>35643</v>
          </cell>
          <cell r="L3">
            <v>35674</v>
          </cell>
          <cell r="M3">
            <v>35704</v>
          </cell>
          <cell r="N3">
            <v>35704</v>
          </cell>
          <cell r="O3">
            <v>35735</v>
          </cell>
          <cell r="P3">
            <v>35765</v>
          </cell>
          <cell r="Q3">
            <v>35796</v>
          </cell>
          <cell r="R3">
            <v>35796</v>
          </cell>
        </row>
        <row r="4">
          <cell r="A4">
            <v>102.01</v>
          </cell>
          <cell r="B4" t="str">
            <v>Banche</v>
          </cell>
          <cell r="C4" t="str">
            <v>A</v>
          </cell>
          <cell r="D4">
            <v>906105044614</v>
          </cell>
          <cell r="E4">
            <v>871927318238</v>
          </cell>
          <cell r="F4">
            <v>914458706604</v>
          </cell>
          <cell r="G4">
            <v>878793774045</v>
          </cell>
          <cell r="H4">
            <v>878842829036</v>
          </cell>
          <cell r="I4">
            <v>843269309015</v>
          </cell>
          <cell r="J4">
            <v>925511138519</v>
          </cell>
          <cell r="K4">
            <v>887894261691</v>
          </cell>
          <cell r="L4">
            <v>849857423990</v>
          </cell>
          <cell r="M4">
            <v>813775288057</v>
          </cell>
          <cell r="N4">
            <v>902727310154</v>
          </cell>
          <cell r="O4">
            <v>862283008271</v>
          </cell>
          <cell r="P4">
            <v>824390735184</v>
          </cell>
          <cell r="Q4">
            <v>779108900199</v>
          </cell>
          <cell r="R4">
            <v>879270178012</v>
          </cell>
        </row>
        <row r="5">
          <cell r="A5">
            <v>103.01</v>
          </cell>
          <cell r="B5" t="str">
            <v>Crediti vs Enti finanziari</v>
          </cell>
          <cell r="C5" t="str">
            <v>D</v>
          </cell>
          <cell r="D5">
            <v>921292245661</v>
          </cell>
          <cell r="E5">
            <v>895115770520</v>
          </cell>
          <cell r="F5">
            <v>945887250833</v>
          </cell>
          <cell r="G5">
            <v>918799592646</v>
          </cell>
          <cell r="H5">
            <v>918294654156</v>
          </cell>
          <cell r="I5">
            <v>890525185041</v>
          </cell>
          <cell r="J5">
            <v>972767014545</v>
          </cell>
          <cell r="K5">
            <v>942527227216</v>
          </cell>
          <cell r="L5">
            <v>912785634592</v>
          </cell>
          <cell r="M5">
            <v>884108065001</v>
          </cell>
          <cell r="N5">
            <v>973060087098</v>
          </cell>
          <cell r="O5">
            <v>940799098428</v>
          </cell>
          <cell r="P5">
            <v>910462945321</v>
          </cell>
          <cell r="Q5">
            <v>875065736370</v>
          </cell>
          <cell r="R5">
            <v>975242394818</v>
          </cell>
        </row>
        <row r="6">
          <cell r="A6">
            <v>200</v>
          </cell>
          <cell r="B6" t="str">
            <v>Clienti</v>
          </cell>
          <cell r="C6" t="str">
            <v>D</v>
          </cell>
          <cell r="D6">
            <v>1488031151</v>
          </cell>
          <cell r="E6">
            <v>1952529541</v>
          </cell>
          <cell r="F6">
            <v>2456128657</v>
          </cell>
          <cell r="G6">
            <v>3536504469</v>
          </cell>
          <cell r="H6">
            <v>3364626985</v>
          </cell>
          <cell r="I6">
            <v>4023509005</v>
          </cell>
          <cell r="J6">
            <v>4023509005</v>
          </cell>
          <cell r="K6">
            <v>4666330997</v>
          </cell>
          <cell r="L6">
            <v>4989714078</v>
          </cell>
          <cell r="M6">
            <v>5723811187</v>
          </cell>
          <cell r="N6">
            <v>5723811187</v>
          </cell>
          <cell r="O6">
            <v>5176456309</v>
          </cell>
          <cell r="P6">
            <v>5993631159</v>
          </cell>
          <cell r="Q6">
            <v>3582743809</v>
          </cell>
          <cell r="R6">
            <v>3567363174</v>
          </cell>
        </row>
        <row r="7">
          <cell r="A7">
            <v>302</v>
          </cell>
          <cell r="B7" t="str">
            <v>Commissioni passive</v>
          </cell>
          <cell r="C7" t="str">
            <v>D</v>
          </cell>
          <cell r="D7">
            <v>17061236</v>
          </cell>
          <cell r="E7">
            <v>42562142</v>
          </cell>
          <cell r="F7">
            <v>7810162</v>
          </cell>
          <cell r="G7">
            <v>7810162</v>
          </cell>
          <cell r="H7">
            <v>37654834</v>
          </cell>
          <cell r="I7">
            <v>38148041</v>
          </cell>
          <cell r="J7">
            <v>38148041</v>
          </cell>
          <cell r="K7">
            <v>40388563</v>
          </cell>
          <cell r="L7">
            <v>75241575</v>
          </cell>
          <cell r="M7">
            <v>114483872</v>
          </cell>
          <cell r="N7">
            <v>114483872</v>
          </cell>
          <cell r="O7">
            <v>114558553</v>
          </cell>
          <cell r="P7">
            <v>115356858</v>
          </cell>
          <cell r="Q7">
            <v>252542839</v>
          </cell>
          <cell r="R7">
            <v>252542839</v>
          </cell>
        </row>
        <row r="8">
          <cell r="A8">
            <v>403</v>
          </cell>
          <cell r="B8" t="str">
            <v xml:space="preserve">Interessi attivi </v>
          </cell>
          <cell r="C8" t="str">
            <v>A</v>
          </cell>
          <cell r="D8">
            <v>16658170962</v>
          </cell>
          <cell r="E8">
            <v>25098150399</v>
          </cell>
          <cell r="F8">
            <v>33890901823</v>
          </cell>
          <cell r="G8">
            <v>43548542007</v>
          </cell>
          <cell r="H8">
            <v>42850656255</v>
          </cell>
          <cell r="I8">
            <v>51311586187</v>
          </cell>
          <cell r="J8">
            <v>51311586187</v>
          </cell>
          <cell r="K8">
            <v>59322704306</v>
          </cell>
          <cell r="L8">
            <v>67969958384</v>
          </cell>
          <cell r="M8">
            <v>76144481879</v>
          </cell>
          <cell r="N8">
            <v>76144481879</v>
          </cell>
          <cell r="O8">
            <v>83763979975</v>
          </cell>
          <cell r="P8">
            <v>92130391248</v>
          </cell>
          <cell r="Q8">
            <v>99720591899</v>
          </cell>
          <cell r="R8">
            <v>99720591899</v>
          </cell>
        </row>
        <row r="9">
          <cell r="A9">
            <v>404</v>
          </cell>
          <cell r="B9" t="str">
            <v>Interessi mora</v>
          </cell>
          <cell r="C9" t="str">
            <v>A</v>
          </cell>
          <cell r="D9">
            <v>0</v>
          </cell>
          <cell r="E9">
            <v>269282</v>
          </cell>
          <cell r="F9">
            <v>1591225</v>
          </cell>
          <cell r="G9">
            <v>1591225</v>
          </cell>
          <cell r="H9">
            <v>3450684</v>
          </cell>
          <cell r="I9">
            <v>5946885</v>
          </cell>
          <cell r="J9">
            <v>5946885</v>
          </cell>
          <cell r="K9">
            <v>16980779</v>
          </cell>
          <cell r="L9">
            <v>23207871</v>
          </cell>
          <cell r="M9">
            <v>26590124</v>
          </cell>
          <cell r="N9">
            <v>26590124</v>
          </cell>
          <cell r="O9">
            <v>43125044</v>
          </cell>
          <cell r="P9">
            <v>50806906</v>
          </cell>
          <cell r="Q9">
            <v>71530920</v>
          </cell>
          <cell r="R9">
            <v>71530920</v>
          </cell>
        </row>
        <row r="10">
          <cell r="A10" t="str">
            <v>N1</v>
          </cell>
          <cell r="B10" t="str">
            <v>Interest due</v>
          </cell>
          <cell r="C10" t="str">
            <v>A</v>
          </cell>
          <cell r="D10">
            <v>16641109726</v>
          </cell>
          <cell r="E10">
            <v>25055588257</v>
          </cell>
          <cell r="F10">
            <v>33883091661</v>
          </cell>
          <cell r="G10">
            <v>43540731845</v>
          </cell>
          <cell r="H10">
            <v>42813001421</v>
          </cell>
          <cell r="I10">
            <v>51273438146</v>
          </cell>
          <cell r="J10">
            <v>51273438146</v>
          </cell>
          <cell r="K10">
            <v>59282315743</v>
          </cell>
          <cell r="L10">
            <v>67894716809</v>
          </cell>
          <cell r="M10">
            <v>76029998007</v>
          </cell>
          <cell r="N10">
            <v>76029998007</v>
          </cell>
          <cell r="O10">
            <v>83649421422</v>
          </cell>
          <cell r="P10">
            <v>92015034390</v>
          </cell>
          <cell r="Q10">
            <v>99468049060</v>
          </cell>
          <cell r="R10">
            <v>99468049060</v>
          </cell>
        </row>
        <row r="11">
          <cell r="A11" t="str">
            <v>N2</v>
          </cell>
          <cell r="B11">
            <v>0</v>
          </cell>
          <cell r="C11" t="str">
            <v>A</v>
          </cell>
          <cell r="D11">
            <v>16641109726</v>
          </cell>
          <cell r="E11">
            <v>25055857539</v>
          </cell>
          <cell r="F11">
            <v>33884682886</v>
          </cell>
          <cell r="G11">
            <v>43542323070</v>
          </cell>
          <cell r="H11">
            <v>42816452105</v>
          </cell>
          <cell r="I11">
            <v>51279385031</v>
          </cell>
          <cell r="J11">
            <v>51279385031</v>
          </cell>
          <cell r="K11">
            <v>59299296522</v>
          </cell>
          <cell r="L11">
            <v>67917924680</v>
          </cell>
          <cell r="M11">
            <v>76056588131</v>
          </cell>
          <cell r="N11">
            <v>76056588131</v>
          </cell>
          <cell r="O11">
            <v>83692546466</v>
          </cell>
          <cell r="P11">
            <v>92065841296</v>
          </cell>
          <cell r="Q11">
            <v>99539579980</v>
          </cell>
          <cell r="R11">
            <v>99539579980</v>
          </cell>
        </row>
        <row r="18">
          <cell r="A18" t="str">
            <v>M/C</v>
          </cell>
          <cell r="B18" t="str">
            <v>VOCE</v>
          </cell>
          <cell r="C18" t="str">
            <v>SALDO</v>
          </cell>
          <cell r="D18">
            <v>35490</v>
          </cell>
          <cell r="E18">
            <v>35521</v>
          </cell>
          <cell r="F18">
            <v>35551</v>
          </cell>
          <cell r="G18">
            <v>35551</v>
          </cell>
          <cell r="H18">
            <v>35582</v>
          </cell>
          <cell r="I18" t="str">
            <v>01/07/1997 (pre-cess)</v>
          </cell>
          <cell r="J18">
            <v>35612</v>
          </cell>
          <cell r="K18">
            <v>35643</v>
          </cell>
          <cell r="L18">
            <v>35674</v>
          </cell>
          <cell r="M18">
            <v>35704</v>
          </cell>
          <cell r="N18">
            <v>35704</v>
          </cell>
          <cell r="O18">
            <v>35735</v>
          </cell>
          <cell r="P18">
            <v>35765</v>
          </cell>
          <cell r="Q18">
            <v>35796</v>
          </cell>
          <cell r="R18">
            <v>35796</v>
          </cell>
        </row>
        <row r="19">
          <cell r="A19">
            <v>102.01</v>
          </cell>
          <cell r="B19" t="str">
            <v>Banche</v>
          </cell>
          <cell r="C19" t="str">
            <v>A</v>
          </cell>
          <cell r="D19">
            <v>0</v>
          </cell>
          <cell r="E19">
            <v>-34177726376</v>
          </cell>
          <cell r="F19">
            <v>42531388366</v>
          </cell>
          <cell r="G19">
            <v>-35664932559</v>
          </cell>
          <cell r="H19">
            <v>49054991</v>
          </cell>
          <cell r="I19">
            <v>-35573520021</v>
          </cell>
          <cell r="J19">
            <v>46668309483</v>
          </cell>
          <cell r="K19">
            <v>-37616876828</v>
          </cell>
          <cell r="L19">
            <v>-38036837701</v>
          </cell>
          <cell r="M19">
            <v>-36082135933</v>
          </cell>
          <cell r="N19">
            <v>52869886164</v>
          </cell>
          <cell r="O19">
            <v>48507720214</v>
          </cell>
          <cell r="P19">
            <v>-37892273087</v>
          </cell>
          <cell r="Q19">
            <v>-45281834985</v>
          </cell>
          <cell r="R19">
            <v>54879442828</v>
          </cell>
        </row>
        <row r="20">
          <cell r="A20">
            <v>103.01</v>
          </cell>
          <cell r="B20" t="str">
            <v>Crediti vs Enti finanziari</v>
          </cell>
          <cell r="C20" t="str">
            <v>D</v>
          </cell>
          <cell r="D20">
            <v>0</v>
          </cell>
          <cell r="E20">
            <v>-26176475141</v>
          </cell>
          <cell r="F20">
            <v>50771480313</v>
          </cell>
          <cell r="G20">
            <v>-27087658187</v>
          </cell>
          <cell r="H20">
            <v>-504938490</v>
          </cell>
          <cell r="I20">
            <v>-27769469115</v>
          </cell>
          <cell r="J20">
            <v>54472360389</v>
          </cell>
          <cell r="K20">
            <v>-30239787329</v>
          </cell>
          <cell r="L20">
            <v>-29741592624</v>
          </cell>
          <cell r="M20">
            <v>-28677569591</v>
          </cell>
          <cell r="N20">
            <v>60274452506</v>
          </cell>
          <cell r="O20">
            <v>56691033427</v>
          </cell>
          <cell r="P20">
            <v>-30336153107</v>
          </cell>
          <cell r="Q20">
            <v>-35397208951</v>
          </cell>
          <cell r="R20">
            <v>64779449497</v>
          </cell>
        </row>
        <row r="21">
          <cell r="A21">
            <v>200</v>
          </cell>
          <cell r="B21" t="str">
            <v>Clienti</v>
          </cell>
          <cell r="C21" t="str">
            <v>D</v>
          </cell>
          <cell r="D21">
            <v>0</v>
          </cell>
          <cell r="E21">
            <v>464498390</v>
          </cell>
          <cell r="F21">
            <v>503599116</v>
          </cell>
          <cell r="G21">
            <v>1080375812</v>
          </cell>
          <cell r="H21">
            <v>-171877484</v>
          </cell>
          <cell r="I21">
            <v>658882020</v>
          </cell>
          <cell r="J21">
            <v>658882020</v>
          </cell>
          <cell r="K21">
            <v>642821992</v>
          </cell>
          <cell r="L21">
            <v>323383081</v>
          </cell>
          <cell r="M21">
            <v>734097109</v>
          </cell>
          <cell r="N21">
            <v>734097109</v>
          </cell>
          <cell r="O21">
            <v>-547354878</v>
          </cell>
          <cell r="P21">
            <v>817174850</v>
          </cell>
          <cell r="Q21">
            <v>-2410887350</v>
          </cell>
          <cell r="R21">
            <v>-2426267985</v>
          </cell>
        </row>
        <row r="22">
          <cell r="A22">
            <v>302</v>
          </cell>
          <cell r="B22" t="str">
            <v>Commissioni passive</v>
          </cell>
          <cell r="C22" t="str">
            <v>D</v>
          </cell>
          <cell r="D22">
            <v>0</v>
          </cell>
          <cell r="E22">
            <v>25500906</v>
          </cell>
          <cell r="F22">
            <v>-34751980</v>
          </cell>
          <cell r="G22">
            <v>0</v>
          </cell>
          <cell r="H22">
            <v>29844672</v>
          </cell>
          <cell r="I22">
            <v>493207</v>
          </cell>
          <cell r="J22">
            <v>493207</v>
          </cell>
          <cell r="K22">
            <v>2240522</v>
          </cell>
          <cell r="L22">
            <v>34853012</v>
          </cell>
          <cell r="M22">
            <v>39242297</v>
          </cell>
          <cell r="N22">
            <v>39242297</v>
          </cell>
          <cell r="O22">
            <v>74681</v>
          </cell>
          <cell r="P22">
            <v>798305</v>
          </cell>
          <cell r="Q22">
            <v>137185981</v>
          </cell>
          <cell r="R22">
            <v>137185981</v>
          </cell>
        </row>
        <row r="23">
          <cell r="A23">
            <v>403</v>
          </cell>
          <cell r="B23" t="str">
            <v xml:space="preserve">Interessi attivi </v>
          </cell>
          <cell r="C23" t="str">
            <v>A</v>
          </cell>
          <cell r="D23">
            <v>0</v>
          </cell>
          <cell r="E23">
            <v>8439979437</v>
          </cell>
          <cell r="F23">
            <v>8792751424</v>
          </cell>
          <cell r="G23">
            <v>9657640184</v>
          </cell>
          <cell r="H23">
            <v>-697885752</v>
          </cell>
          <cell r="I23">
            <v>8460929932</v>
          </cell>
          <cell r="J23">
            <v>8460929932</v>
          </cell>
          <cell r="K23">
            <v>8011118119</v>
          </cell>
          <cell r="L23">
            <v>8647254078</v>
          </cell>
          <cell r="M23">
            <v>8174523495</v>
          </cell>
          <cell r="N23">
            <v>8174523495</v>
          </cell>
          <cell r="O23">
            <v>7619498096</v>
          </cell>
          <cell r="P23">
            <v>8366411273</v>
          </cell>
          <cell r="Q23">
            <v>7590200651</v>
          </cell>
          <cell r="R23">
            <v>7590200651</v>
          </cell>
        </row>
        <row r="24">
          <cell r="A24">
            <v>404</v>
          </cell>
          <cell r="B24" t="str">
            <v>Interessi mora</v>
          </cell>
          <cell r="C24" t="str">
            <v>A</v>
          </cell>
          <cell r="D24">
            <v>0</v>
          </cell>
          <cell r="E24">
            <v>269282</v>
          </cell>
          <cell r="F24">
            <v>1321943</v>
          </cell>
          <cell r="G24">
            <v>0</v>
          </cell>
          <cell r="H24">
            <v>1859459</v>
          </cell>
          <cell r="I24">
            <v>2496201</v>
          </cell>
          <cell r="J24">
            <v>2496201</v>
          </cell>
          <cell r="K24">
            <v>11033894</v>
          </cell>
          <cell r="L24">
            <v>6227092</v>
          </cell>
          <cell r="M24">
            <v>3382253</v>
          </cell>
          <cell r="N24">
            <v>3382253</v>
          </cell>
          <cell r="O24">
            <v>16534920</v>
          </cell>
          <cell r="P24">
            <v>7681862</v>
          </cell>
          <cell r="Q24">
            <v>20724014</v>
          </cell>
          <cell r="R24">
            <v>20724014</v>
          </cell>
        </row>
        <row r="25">
          <cell r="A25" t="str">
            <v>N1</v>
          </cell>
          <cell r="B25" t="str">
            <v>Interest due</v>
          </cell>
          <cell r="C25" t="str">
            <v>A</v>
          </cell>
          <cell r="D25">
            <v>0</v>
          </cell>
          <cell r="E25">
            <v>8414478531</v>
          </cell>
          <cell r="F25">
            <v>8827503404</v>
          </cell>
          <cell r="G25">
            <v>9657640184</v>
          </cell>
          <cell r="H25">
            <v>-727730424</v>
          </cell>
          <cell r="I25">
            <v>8460436725</v>
          </cell>
          <cell r="J25">
            <v>0</v>
          </cell>
          <cell r="K25">
            <v>8008877597</v>
          </cell>
          <cell r="L25">
            <v>8612401066</v>
          </cell>
          <cell r="M25">
            <v>8135281198</v>
          </cell>
          <cell r="N25">
            <v>8135281198</v>
          </cell>
          <cell r="O25">
            <v>7619423415</v>
          </cell>
          <cell r="P25">
            <v>8365612968</v>
          </cell>
          <cell r="Q25">
            <v>7453014670</v>
          </cell>
          <cell r="R25">
            <v>7453014670</v>
          </cell>
        </row>
        <row r="26">
          <cell r="A26" t="str">
            <v>N2</v>
          </cell>
          <cell r="B26">
            <v>0</v>
          </cell>
          <cell r="C26" t="str">
            <v>A</v>
          </cell>
          <cell r="D26">
            <v>0</v>
          </cell>
          <cell r="E26">
            <v>8414747813</v>
          </cell>
          <cell r="F26">
            <v>8828825347</v>
          </cell>
          <cell r="G26">
            <v>9657640184</v>
          </cell>
          <cell r="H26">
            <v>-725870965</v>
          </cell>
          <cell r="I26">
            <v>8462932926</v>
          </cell>
          <cell r="J26">
            <v>0</v>
          </cell>
          <cell r="K26">
            <v>8019911491</v>
          </cell>
          <cell r="L26">
            <v>8618628158</v>
          </cell>
          <cell r="M26">
            <v>8138663451</v>
          </cell>
          <cell r="N26">
            <v>8138663451</v>
          </cell>
          <cell r="O26">
            <v>7635958335</v>
          </cell>
          <cell r="P26">
            <v>8373294830</v>
          </cell>
          <cell r="Q26">
            <v>7473738684</v>
          </cell>
          <cell r="R26">
            <v>7473738684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3" t="str">
            <v>M/C</v>
          </cell>
        </row>
      </sheetData>
      <sheetData sheetId="12"/>
      <sheetData sheetId="13"/>
      <sheetData sheetId="14">
        <row r="3">
          <cell r="A3" t="str">
            <v>M/C</v>
          </cell>
        </row>
      </sheetData>
      <sheetData sheetId="15"/>
      <sheetData sheetId="16" refreshError="1"/>
      <sheetData sheetId="17"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 Sum"/>
      <sheetName val="ICM Assumptions"/>
      <sheetName val="Cash Flow"/>
      <sheetName val="Master ROC"/>
      <sheetName val="SS"/>
      <sheetName val="Building_ROC"/>
      <sheetName val="building_new_ROC"/>
      <sheetName val="building_new_Carry Calculation"/>
      <sheetName val="CF after Debt, Taxes &amp; Fees"/>
      <sheetName val="Argus"/>
      <sheetName val="Ladero Physical Summary"/>
      <sheetName val="(1) Promote Calc - Not Used"/>
      <sheetName val=" (2) Capitalization"/>
      <sheetName val="(3) Depreciation &amp; Tax Calc."/>
      <sheetName val="(4) Residual Value Distribution"/>
      <sheetName val="(5) Inter-Company Debt Acc Int."/>
      <sheetName val="Debt Service"/>
      <sheetName val="Monthly Const. Costs Inpu"/>
      <sheetName val="Summary"/>
      <sheetName val="(USE) Land Development Overview"/>
      <sheetName val="Infrastructure Breakout"/>
      <sheetName val="WACCO"/>
      <sheetName val="AMB WACCO and ROE"/>
      <sheetName val="Monthly Argus Dump"/>
      <sheetName val="Lookup Table - Entities"/>
      <sheetName val="Assumptions"/>
      <sheetName val="Sum. Var. 2006-2006"/>
      <sheetName val="Denver Use Only "/>
    </sheetNames>
    <sheetDataSet>
      <sheetData sheetId="0" refreshError="1"/>
      <sheetData sheetId="1" refreshError="1"/>
      <sheetData sheetId="2" refreshError="1">
        <row r="84">
          <cell r="E84">
            <v>1814179.6637544001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vlp Summary"/>
      <sheetName val="Operating Summary"/>
      <sheetName val="Dvlp Budget"/>
      <sheetName val="Operating CF"/>
      <sheetName val="Taxes"/>
      <sheetName val="Insurance &amp; CAPEX"/>
      <sheetName val="Calcs"/>
    </sheetNames>
    <sheetDataSet>
      <sheetData sheetId="0" refreshError="1">
        <row r="8">
          <cell r="D8">
            <v>37711</v>
          </cell>
        </row>
      </sheetData>
      <sheetData sheetId="1"/>
      <sheetData sheetId="2"/>
      <sheetData sheetId="3"/>
      <sheetData sheetId="4"/>
      <sheetData sheetId="5"/>
      <sheetData sheetId="6"/>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Trial balances"/>
      <sheetName val="TB download"/>
      <sheetName val="TB 2012"/>
      <sheetName val="Building valuation"/>
      <sheetName val="Fixed Assets "/>
      <sheetName val="BI "/>
      <sheetName val="TI"/>
      <sheetName val="F&amp;F"/>
      <sheetName val="Verteilung"/>
      <sheetName val="Anschaffungsnebenkosten"/>
      <sheetName val="108150"/>
      <sheetName val="Cash A-Layer "/>
      <sheetName val="Accounts Receivable"/>
      <sheetName val="124100"/>
      <sheetName val="CM report"/>
      <sheetName val="CM overview"/>
      <sheetName val="True Up Summary"/>
      <sheetName val="VAT"/>
      <sheetName val="prepaid expenses"/>
      <sheetName val="Def. Leasing Commission"/>
      <sheetName val="FASB 13"/>
      <sheetName val="Deferred Finance Cost 2013"/>
      <sheetName val="Deferred Finance Cost 2012"/>
      <sheetName val="Accounts Payable"/>
      <sheetName val="AP Report"/>
      <sheetName val="other liabilities"/>
      <sheetName val="Sundry Accrued Expenses Pay "/>
      <sheetName val="POS Accruals"/>
      <sheetName val="203170"/>
      <sheetName val="TSP Backup"/>
      <sheetName val="due to seller total"/>
      <sheetName val="due to seller 2nd inst"/>
      <sheetName val="due to seller 3rd inst"/>
      <sheetName val="ThirdPartyLoanHelaba"/>
      <sheetName val="Chatham Deriv. Instruments"/>
      <sheetName val="Chatham valuation"/>
      <sheetName val="Intercompany total"/>
      <sheetName val="Ico loan Interest 4.4m "/>
      <sheetName val="Ico loan Interest 22.3m "/>
      <sheetName val="Ico loan Interest 42.0m "/>
      <sheetName val="Partners capital"/>
      <sheetName val="Retained Earnings"/>
      <sheetName val="PL12 month spread 2014"/>
      <sheetName val="PL12 month spread 2013"/>
    </sheetNames>
    <sheetDataSet>
      <sheetData sheetId="0" refreshError="1">
        <row r="6">
          <cell r="B6" t="str">
            <v>Tishman Speyer Junghof GmbH &amp; Co. KG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vaya-ccNo-Jul00-TAXbook-0731"/>
      <sheetName val="assetsno"/>
      <sheetName val="Sheet1"/>
      <sheetName val="Q&amp;A"/>
    </sheetNames>
    <sheetDataSet>
      <sheetData sheetId="0" refreshError="1"/>
      <sheetData sheetId="1" refreshError="1"/>
      <sheetData sheetId="2" refreshError="1">
        <row r="1">
          <cell r="A1" t="str">
            <v>Main number</v>
          </cell>
          <cell r="B1" t="str">
            <v>Acq.value</v>
          </cell>
          <cell r="C1" t="str">
            <v>Accum.dep.</v>
          </cell>
          <cell r="D1" t="str">
            <v>Book Val</v>
          </cell>
        </row>
        <row r="2">
          <cell r="A2">
            <v>1000000109</v>
          </cell>
          <cell r="B2">
            <v>332420</v>
          </cell>
          <cell r="C2">
            <v>-313920</v>
          </cell>
          <cell r="D2">
            <v>18500</v>
          </cell>
        </row>
        <row r="3">
          <cell r="A3">
            <v>1000000187</v>
          </cell>
          <cell r="B3">
            <v>1759716</v>
          </cell>
          <cell r="C3">
            <v>-938232</v>
          </cell>
          <cell r="D3">
            <v>821484</v>
          </cell>
        </row>
        <row r="4">
          <cell r="A4">
            <v>1000000188</v>
          </cell>
          <cell r="B4">
            <v>3434648</v>
          </cell>
          <cell r="C4">
            <v>-1831259</v>
          </cell>
          <cell r="D4">
            <v>1603389</v>
          </cell>
        </row>
        <row r="5">
          <cell r="A5">
            <v>1000000199</v>
          </cell>
          <cell r="B5">
            <v>219000</v>
          </cell>
          <cell r="C5">
            <v>-160756</v>
          </cell>
          <cell r="D5">
            <v>58244</v>
          </cell>
        </row>
        <row r="6">
          <cell r="A6">
            <v>1000000200</v>
          </cell>
          <cell r="B6">
            <v>219000</v>
          </cell>
          <cell r="C6">
            <v>-160756</v>
          </cell>
          <cell r="D6">
            <v>58244</v>
          </cell>
        </row>
        <row r="7">
          <cell r="A7">
            <v>1000000202</v>
          </cell>
          <cell r="B7">
            <v>246300</v>
          </cell>
          <cell r="C7">
            <v>-175079</v>
          </cell>
          <cell r="D7">
            <v>71221</v>
          </cell>
        </row>
        <row r="8">
          <cell r="A8">
            <v>1000000205</v>
          </cell>
          <cell r="B8">
            <v>409800</v>
          </cell>
          <cell r="C8">
            <v>-125477</v>
          </cell>
          <cell r="D8">
            <v>284323</v>
          </cell>
        </row>
        <row r="9">
          <cell r="A9">
            <v>1000000209</v>
          </cell>
          <cell r="B9">
            <v>1499506</v>
          </cell>
          <cell r="C9">
            <v>-445713</v>
          </cell>
          <cell r="D9">
            <v>1053793</v>
          </cell>
        </row>
        <row r="10">
          <cell r="A10">
            <v>1000000210</v>
          </cell>
          <cell r="B10">
            <v>979995</v>
          </cell>
          <cell r="C10">
            <v>-291293</v>
          </cell>
          <cell r="D10">
            <v>688702</v>
          </cell>
        </row>
        <row r="11">
          <cell r="A11">
            <v>1000000211</v>
          </cell>
          <cell r="B11">
            <v>645998</v>
          </cell>
          <cell r="C11">
            <v>-192017</v>
          </cell>
          <cell r="D11">
            <v>453981</v>
          </cell>
        </row>
        <row r="12">
          <cell r="A12">
            <v>1000000218</v>
          </cell>
          <cell r="B12">
            <v>580000</v>
          </cell>
          <cell r="C12">
            <v>-357733</v>
          </cell>
          <cell r="D12">
            <v>222267</v>
          </cell>
        </row>
        <row r="13">
          <cell r="A13">
            <v>1000000277</v>
          </cell>
          <cell r="B13">
            <v>285400</v>
          </cell>
          <cell r="C13">
            <v>-119475</v>
          </cell>
          <cell r="D13">
            <v>165925</v>
          </cell>
        </row>
        <row r="14">
          <cell r="A14">
            <v>1000000279</v>
          </cell>
          <cell r="B14">
            <v>320500</v>
          </cell>
          <cell r="C14">
            <v>-134168</v>
          </cell>
          <cell r="D14">
            <v>186332</v>
          </cell>
        </row>
        <row r="15">
          <cell r="A15">
            <v>1000000286</v>
          </cell>
          <cell r="B15">
            <v>429000</v>
          </cell>
          <cell r="C15">
            <v>-247305</v>
          </cell>
          <cell r="D15">
            <v>181695</v>
          </cell>
        </row>
        <row r="16">
          <cell r="A16">
            <v>1000000310</v>
          </cell>
          <cell r="B16">
            <v>429000</v>
          </cell>
          <cell r="C16">
            <v>-214135</v>
          </cell>
          <cell r="D16">
            <v>214865</v>
          </cell>
        </row>
        <row r="17">
          <cell r="A17">
            <v>1000000311</v>
          </cell>
          <cell r="B17">
            <v>719000</v>
          </cell>
          <cell r="C17">
            <v>-358888</v>
          </cell>
          <cell r="D17">
            <v>360112</v>
          </cell>
        </row>
        <row r="18">
          <cell r="A18">
            <v>1000000313</v>
          </cell>
          <cell r="B18">
            <v>804000</v>
          </cell>
          <cell r="C18">
            <v>-401316</v>
          </cell>
          <cell r="D18">
            <v>402684</v>
          </cell>
        </row>
        <row r="19">
          <cell r="A19">
            <v>1000000314</v>
          </cell>
          <cell r="B19">
            <v>804000</v>
          </cell>
          <cell r="C19">
            <v>-401316</v>
          </cell>
          <cell r="D19">
            <v>402684</v>
          </cell>
        </row>
        <row r="20">
          <cell r="A20">
            <v>1000000315</v>
          </cell>
          <cell r="B20">
            <v>387909</v>
          </cell>
          <cell r="C20">
            <v>-138395</v>
          </cell>
          <cell r="D20">
            <v>249514</v>
          </cell>
        </row>
        <row r="21">
          <cell r="A21">
            <v>1000000316</v>
          </cell>
          <cell r="B21">
            <v>461910</v>
          </cell>
          <cell r="C21">
            <v>-164796</v>
          </cell>
          <cell r="D21">
            <v>297114</v>
          </cell>
        </row>
        <row r="22">
          <cell r="A22">
            <v>1000000317</v>
          </cell>
          <cell r="B22">
            <v>383135</v>
          </cell>
          <cell r="C22">
            <v>-136691</v>
          </cell>
          <cell r="D22">
            <v>246444</v>
          </cell>
        </row>
        <row r="23">
          <cell r="A23">
            <v>1000000318</v>
          </cell>
          <cell r="B23">
            <v>853400</v>
          </cell>
          <cell r="C23">
            <v>-304469</v>
          </cell>
          <cell r="D23">
            <v>548931</v>
          </cell>
        </row>
        <row r="24">
          <cell r="A24">
            <v>1000000319</v>
          </cell>
          <cell r="B24">
            <v>1787962</v>
          </cell>
          <cell r="C24">
            <v>-637893</v>
          </cell>
          <cell r="D24">
            <v>1150069</v>
          </cell>
        </row>
        <row r="25">
          <cell r="A25">
            <v>1000000320</v>
          </cell>
          <cell r="B25">
            <v>389000</v>
          </cell>
          <cell r="C25">
            <v>-138785</v>
          </cell>
          <cell r="D25">
            <v>250215</v>
          </cell>
        </row>
        <row r="26">
          <cell r="A26">
            <v>1000000321</v>
          </cell>
          <cell r="B26">
            <v>272000</v>
          </cell>
          <cell r="C26">
            <v>-97042</v>
          </cell>
          <cell r="D26">
            <v>174958</v>
          </cell>
        </row>
        <row r="27">
          <cell r="A27">
            <v>1000000322</v>
          </cell>
          <cell r="B27">
            <v>6020028</v>
          </cell>
          <cell r="C27">
            <v>-1277636</v>
          </cell>
          <cell r="D27">
            <v>4742392</v>
          </cell>
        </row>
        <row r="28">
          <cell r="A28">
            <v>1000000323</v>
          </cell>
          <cell r="B28">
            <v>1665938</v>
          </cell>
          <cell r="C28">
            <v>-353563</v>
          </cell>
          <cell r="D28">
            <v>1312375</v>
          </cell>
        </row>
        <row r="29">
          <cell r="A29">
            <v>1000000324</v>
          </cell>
          <cell r="B29">
            <v>435976</v>
          </cell>
          <cell r="C29">
            <v>-92527</v>
          </cell>
          <cell r="D29">
            <v>343449</v>
          </cell>
        </row>
        <row r="30">
          <cell r="A30">
            <v>1000000325</v>
          </cell>
          <cell r="B30">
            <v>4391505</v>
          </cell>
          <cell r="C30">
            <v>-932013</v>
          </cell>
          <cell r="D30">
            <v>3459492</v>
          </cell>
        </row>
        <row r="31">
          <cell r="A31">
            <v>1000000341</v>
          </cell>
          <cell r="B31">
            <v>2041000</v>
          </cell>
          <cell r="C31">
            <v>-931840</v>
          </cell>
          <cell r="D31">
            <v>1109160</v>
          </cell>
        </row>
        <row r="32">
          <cell r="A32">
            <v>1000000342</v>
          </cell>
          <cell r="B32">
            <v>2124500</v>
          </cell>
          <cell r="C32">
            <v>-969963</v>
          </cell>
          <cell r="D32">
            <v>1154537</v>
          </cell>
        </row>
        <row r="33">
          <cell r="A33">
            <v>1000000348</v>
          </cell>
          <cell r="B33">
            <v>212400</v>
          </cell>
          <cell r="C33">
            <v>-65269</v>
          </cell>
          <cell r="D33">
            <v>147131</v>
          </cell>
        </row>
        <row r="34">
          <cell r="A34">
            <v>1000000351</v>
          </cell>
          <cell r="B34">
            <v>238700</v>
          </cell>
          <cell r="C34">
            <v>-88649</v>
          </cell>
          <cell r="D34">
            <v>150051</v>
          </cell>
        </row>
        <row r="35">
          <cell r="A35">
            <v>1000000352</v>
          </cell>
          <cell r="B35">
            <v>854825</v>
          </cell>
          <cell r="C35">
            <v>-317468</v>
          </cell>
          <cell r="D35">
            <v>537357</v>
          </cell>
        </row>
        <row r="36">
          <cell r="A36">
            <v>1000000353</v>
          </cell>
          <cell r="B36">
            <v>1920336</v>
          </cell>
          <cell r="C36">
            <v>-267310</v>
          </cell>
          <cell r="D36">
            <v>1653026</v>
          </cell>
        </row>
        <row r="37">
          <cell r="A37">
            <v>1000000354</v>
          </cell>
          <cell r="B37">
            <v>2306175</v>
          </cell>
          <cell r="C37">
            <v>-321018</v>
          </cell>
          <cell r="D37">
            <v>1985157</v>
          </cell>
        </row>
        <row r="38">
          <cell r="A38">
            <v>1000000355</v>
          </cell>
          <cell r="B38">
            <v>964422</v>
          </cell>
          <cell r="C38">
            <v>-134248</v>
          </cell>
          <cell r="D38">
            <v>830174</v>
          </cell>
        </row>
        <row r="39">
          <cell r="A39">
            <v>1000000361</v>
          </cell>
          <cell r="B39">
            <v>481400</v>
          </cell>
          <cell r="C39">
            <v>-61989</v>
          </cell>
          <cell r="D39">
            <v>419411</v>
          </cell>
        </row>
        <row r="40">
          <cell r="A40">
            <v>1000000375</v>
          </cell>
          <cell r="B40">
            <v>457295</v>
          </cell>
          <cell r="C40">
            <v>-428640</v>
          </cell>
          <cell r="D40">
            <v>28655</v>
          </cell>
        </row>
        <row r="41">
          <cell r="A41">
            <v>1000000497</v>
          </cell>
          <cell r="B41">
            <v>463967</v>
          </cell>
          <cell r="C41">
            <v>-440518</v>
          </cell>
          <cell r="D41">
            <v>23449</v>
          </cell>
        </row>
        <row r="42">
          <cell r="A42">
            <v>1000000539</v>
          </cell>
          <cell r="B42">
            <v>247467</v>
          </cell>
          <cell r="C42">
            <v>-203495</v>
          </cell>
          <cell r="D42">
            <v>43972</v>
          </cell>
        </row>
        <row r="43">
          <cell r="A43">
            <v>1000000540</v>
          </cell>
          <cell r="B43">
            <v>887124</v>
          </cell>
          <cell r="C43">
            <v>-729491</v>
          </cell>
          <cell r="D43">
            <v>157633</v>
          </cell>
        </row>
        <row r="44">
          <cell r="A44">
            <v>1000000565</v>
          </cell>
          <cell r="B44">
            <v>6160823</v>
          </cell>
          <cell r="C44">
            <v>-4927106</v>
          </cell>
          <cell r="D44">
            <v>1233717</v>
          </cell>
        </row>
        <row r="45">
          <cell r="A45">
            <v>1000000592</v>
          </cell>
          <cell r="B45">
            <v>2198808</v>
          </cell>
          <cell r="C45">
            <v>-1725418</v>
          </cell>
          <cell r="D45">
            <v>473390</v>
          </cell>
        </row>
        <row r="46">
          <cell r="A46">
            <v>1000000637</v>
          </cell>
          <cell r="B46">
            <v>404300</v>
          </cell>
          <cell r="C46">
            <v>-357694</v>
          </cell>
          <cell r="D46">
            <v>46606</v>
          </cell>
        </row>
        <row r="47">
          <cell r="A47">
            <v>1000000638</v>
          </cell>
          <cell r="B47">
            <v>404300</v>
          </cell>
          <cell r="C47">
            <v>-357694</v>
          </cell>
          <cell r="D47">
            <v>46606</v>
          </cell>
        </row>
        <row r="48">
          <cell r="A48">
            <v>1000000649</v>
          </cell>
          <cell r="B48">
            <v>309000</v>
          </cell>
          <cell r="C48">
            <v>-272407</v>
          </cell>
          <cell r="D48">
            <v>36593</v>
          </cell>
        </row>
        <row r="49">
          <cell r="A49">
            <v>1000000680</v>
          </cell>
          <cell r="B49">
            <v>1218635</v>
          </cell>
          <cell r="C49">
            <v>-1051784</v>
          </cell>
          <cell r="D49">
            <v>166851</v>
          </cell>
        </row>
        <row r="50">
          <cell r="A50">
            <v>1000000711</v>
          </cell>
          <cell r="B50">
            <v>411700</v>
          </cell>
          <cell r="C50">
            <v>-349622</v>
          </cell>
          <cell r="D50">
            <v>62078</v>
          </cell>
        </row>
        <row r="51">
          <cell r="A51">
            <v>1000000720</v>
          </cell>
          <cell r="B51">
            <v>8447100</v>
          </cell>
          <cell r="C51">
            <v>-5763957</v>
          </cell>
          <cell r="D51">
            <v>2683143</v>
          </cell>
        </row>
        <row r="52">
          <cell r="A52">
            <v>1000000723</v>
          </cell>
          <cell r="B52">
            <v>1035125</v>
          </cell>
          <cell r="C52">
            <v>-874259</v>
          </cell>
          <cell r="D52">
            <v>160866</v>
          </cell>
        </row>
        <row r="53">
          <cell r="A53">
            <v>1000000731</v>
          </cell>
          <cell r="B53">
            <v>294000</v>
          </cell>
          <cell r="C53">
            <v>-248310</v>
          </cell>
          <cell r="D53">
            <v>45690</v>
          </cell>
        </row>
        <row r="54">
          <cell r="A54">
            <v>1000000732</v>
          </cell>
          <cell r="B54">
            <v>294000</v>
          </cell>
          <cell r="C54">
            <v>-248310</v>
          </cell>
          <cell r="D54">
            <v>45690</v>
          </cell>
        </row>
        <row r="55">
          <cell r="A55">
            <v>1000000733</v>
          </cell>
          <cell r="B55">
            <v>389900</v>
          </cell>
          <cell r="C55">
            <v>-329306</v>
          </cell>
          <cell r="D55">
            <v>60594</v>
          </cell>
        </row>
        <row r="56">
          <cell r="A56">
            <v>1000000762</v>
          </cell>
          <cell r="B56">
            <v>211900</v>
          </cell>
          <cell r="C56">
            <v>-178969</v>
          </cell>
          <cell r="D56">
            <v>32931</v>
          </cell>
        </row>
        <row r="57">
          <cell r="A57">
            <v>1000000763</v>
          </cell>
          <cell r="B57">
            <v>211900</v>
          </cell>
          <cell r="C57">
            <v>-178969</v>
          </cell>
          <cell r="D57">
            <v>32931</v>
          </cell>
        </row>
        <row r="58">
          <cell r="A58">
            <v>1000000764</v>
          </cell>
          <cell r="B58">
            <v>342600</v>
          </cell>
          <cell r="C58">
            <v>-289357</v>
          </cell>
          <cell r="D58">
            <v>53243</v>
          </cell>
        </row>
        <row r="59">
          <cell r="A59">
            <v>1000000798</v>
          </cell>
          <cell r="B59">
            <v>293150</v>
          </cell>
          <cell r="C59">
            <v>-243527</v>
          </cell>
          <cell r="D59">
            <v>49623</v>
          </cell>
        </row>
        <row r="60">
          <cell r="A60">
            <v>1000000799</v>
          </cell>
          <cell r="B60">
            <v>369000</v>
          </cell>
          <cell r="C60">
            <v>-306538</v>
          </cell>
          <cell r="D60">
            <v>62462</v>
          </cell>
        </row>
        <row r="61">
          <cell r="A61">
            <v>1000000800</v>
          </cell>
          <cell r="B61">
            <v>369000</v>
          </cell>
          <cell r="C61">
            <v>-306538</v>
          </cell>
          <cell r="D61">
            <v>62462</v>
          </cell>
        </row>
        <row r="62">
          <cell r="A62">
            <v>1000000801</v>
          </cell>
          <cell r="B62">
            <v>369000</v>
          </cell>
          <cell r="C62">
            <v>-306538</v>
          </cell>
          <cell r="D62">
            <v>62462</v>
          </cell>
        </row>
        <row r="63">
          <cell r="A63">
            <v>1000000802</v>
          </cell>
          <cell r="B63">
            <v>484838</v>
          </cell>
          <cell r="C63">
            <v>-402767</v>
          </cell>
          <cell r="D63">
            <v>82071</v>
          </cell>
        </row>
        <row r="64">
          <cell r="A64">
            <v>1000000803</v>
          </cell>
          <cell r="B64">
            <v>484838</v>
          </cell>
          <cell r="C64">
            <v>-402767</v>
          </cell>
          <cell r="D64">
            <v>82071</v>
          </cell>
        </row>
        <row r="65">
          <cell r="A65">
            <v>1000000804</v>
          </cell>
          <cell r="B65">
            <v>425054</v>
          </cell>
          <cell r="C65">
            <v>-353103</v>
          </cell>
          <cell r="D65">
            <v>71951</v>
          </cell>
        </row>
        <row r="66">
          <cell r="A66">
            <v>1000000805</v>
          </cell>
          <cell r="B66">
            <v>425054</v>
          </cell>
          <cell r="C66">
            <v>-353103</v>
          </cell>
          <cell r="D66">
            <v>71951</v>
          </cell>
        </row>
        <row r="67">
          <cell r="A67">
            <v>1000000806</v>
          </cell>
          <cell r="B67">
            <v>425054</v>
          </cell>
          <cell r="C67">
            <v>-353103</v>
          </cell>
          <cell r="D67">
            <v>71951</v>
          </cell>
        </row>
        <row r="68">
          <cell r="A68">
            <v>1000000831</v>
          </cell>
          <cell r="B68">
            <v>498750</v>
          </cell>
          <cell r="C68">
            <v>-398475</v>
          </cell>
          <cell r="D68">
            <v>100275</v>
          </cell>
        </row>
        <row r="69">
          <cell r="A69">
            <v>1000000842</v>
          </cell>
          <cell r="B69">
            <v>419066</v>
          </cell>
          <cell r="C69">
            <v>-329123</v>
          </cell>
          <cell r="D69">
            <v>89943</v>
          </cell>
        </row>
        <row r="70">
          <cell r="A70">
            <v>1000000843</v>
          </cell>
          <cell r="B70">
            <v>439260</v>
          </cell>
          <cell r="C70">
            <v>-344982</v>
          </cell>
          <cell r="D70">
            <v>94278</v>
          </cell>
        </row>
        <row r="71">
          <cell r="A71">
            <v>1000000844</v>
          </cell>
          <cell r="B71">
            <v>439260</v>
          </cell>
          <cell r="C71">
            <v>-344982</v>
          </cell>
          <cell r="D71">
            <v>94278</v>
          </cell>
        </row>
        <row r="72">
          <cell r="A72">
            <v>1000000845</v>
          </cell>
          <cell r="B72">
            <v>439260</v>
          </cell>
          <cell r="C72">
            <v>-344982</v>
          </cell>
          <cell r="D72">
            <v>94278</v>
          </cell>
        </row>
        <row r="73">
          <cell r="A73">
            <v>1000000906</v>
          </cell>
          <cell r="B73">
            <v>214544</v>
          </cell>
          <cell r="C73">
            <v>-165584</v>
          </cell>
          <cell r="D73">
            <v>48960</v>
          </cell>
        </row>
        <row r="74">
          <cell r="A74">
            <v>1000000907</v>
          </cell>
          <cell r="B74">
            <v>214544</v>
          </cell>
          <cell r="C74">
            <v>-165584</v>
          </cell>
          <cell r="D74">
            <v>48960</v>
          </cell>
        </row>
        <row r="75">
          <cell r="A75">
            <v>1000000916</v>
          </cell>
          <cell r="B75">
            <v>374222</v>
          </cell>
          <cell r="C75">
            <v>-288823</v>
          </cell>
          <cell r="D75">
            <v>85399</v>
          </cell>
        </row>
        <row r="76">
          <cell r="A76">
            <v>1000000917</v>
          </cell>
          <cell r="B76">
            <v>374222</v>
          </cell>
          <cell r="C76">
            <v>-288823</v>
          </cell>
          <cell r="D76">
            <v>85399</v>
          </cell>
        </row>
        <row r="77">
          <cell r="A77">
            <v>1000000918</v>
          </cell>
          <cell r="B77">
            <v>394541</v>
          </cell>
          <cell r="C77">
            <v>-304505</v>
          </cell>
          <cell r="D77">
            <v>90036</v>
          </cell>
        </row>
        <row r="78">
          <cell r="A78">
            <v>1000000919</v>
          </cell>
          <cell r="B78">
            <v>477133</v>
          </cell>
          <cell r="C78">
            <v>-368249</v>
          </cell>
          <cell r="D78">
            <v>108884</v>
          </cell>
        </row>
        <row r="79">
          <cell r="A79">
            <v>1000000920</v>
          </cell>
          <cell r="B79">
            <v>419685</v>
          </cell>
          <cell r="C79">
            <v>-323911</v>
          </cell>
          <cell r="D79">
            <v>95774</v>
          </cell>
        </row>
        <row r="80">
          <cell r="A80">
            <v>1000000947</v>
          </cell>
          <cell r="B80">
            <v>635100</v>
          </cell>
          <cell r="C80">
            <v>-485856</v>
          </cell>
          <cell r="D80">
            <v>149244</v>
          </cell>
        </row>
        <row r="81">
          <cell r="A81">
            <v>1000000962</v>
          </cell>
          <cell r="B81">
            <v>699243</v>
          </cell>
          <cell r="C81">
            <v>-525432</v>
          </cell>
          <cell r="D81">
            <v>173811</v>
          </cell>
        </row>
        <row r="82">
          <cell r="A82">
            <v>1000000963</v>
          </cell>
          <cell r="B82">
            <v>502560</v>
          </cell>
          <cell r="C82">
            <v>-377639</v>
          </cell>
          <cell r="D82">
            <v>124921</v>
          </cell>
        </row>
        <row r="83">
          <cell r="A83">
            <v>1000000967</v>
          </cell>
          <cell r="B83">
            <v>303168</v>
          </cell>
          <cell r="C83">
            <v>-227810</v>
          </cell>
          <cell r="D83">
            <v>75358</v>
          </cell>
        </row>
        <row r="84">
          <cell r="A84">
            <v>1000000968</v>
          </cell>
          <cell r="B84">
            <v>303168</v>
          </cell>
          <cell r="C84">
            <v>-227810</v>
          </cell>
          <cell r="D84">
            <v>75358</v>
          </cell>
        </row>
        <row r="85">
          <cell r="A85">
            <v>1000000969</v>
          </cell>
          <cell r="B85">
            <v>303168</v>
          </cell>
          <cell r="C85">
            <v>-227810</v>
          </cell>
          <cell r="D85">
            <v>75358</v>
          </cell>
        </row>
        <row r="86">
          <cell r="A86">
            <v>1000000970</v>
          </cell>
          <cell r="B86">
            <v>303168</v>
          </cell>
          <cell r="C86">
            <v>-227810</v>
          </cell>
          <cell r="D86">
            <v>75358</v>
          </cell>
        </row>
        <row r="87">
          <cell r="A87">
            <v>1000000971</v>
          </cell>
          <cell r="B87">
            <v>496410</v>
          </cell>
          <cell r="C87">
            <v>-373018</v>
          </cell>
          <cell r="D87">
            <v>123392</v>
          </cell>
        </row>
        <row r="88">
          <cell r="A88">
            <v>1000000972</v>
          </cell>
          <cell r="B88">
            <v>496410</v>
          </cell>
          <cell r="C88">
            <v>-373018</v>
          </cell>
          <cell r="D88">
            <v>123392</v>
          </cell>
        </row>
        <row r="89">
          <cell r="A89">
            <v>1000000973</v>
          </cell>
          <cell r="B89">
            <v>496410</v>
          </cell>
          <cell r="C89">
            <v>-373018</v>
          </cell>
          <cell r="D89">
            <v>123392</v>
          </cell>
        </row>
        <row r="90">
          <cell r="A90">
            <v>1000000974</v>
          </cell>
          <cell r="B90">
            <v>496410</v>
          </cell>
          <cell r="C90">
            <v>-373018</v>
          </cell>
          <cell r="D90">
            <v>123392</v>
          </cell>
        </row>
        <row r="91">
          <cell r="A91">
            <v>1000000982</v>
          </cell>
          <cell r="B91">
            <v>379000</v>
          </cell>
          <cell r="C91">
            <v>-282219</v>
          </cell>
          <cell r="D91">
            <v>96781</v>
          </cell>
        </row>
        <row r="92">
          <cell r="A92">
            <v>1000000983</v>
          </cell>
          <cell r="B92">
            <v>379000</v>
          </cell>
          <cell r="C92">
            <v>-282219</v>
          </cell>
          <cell r="D92">
            <v>96781</v>
          </cell>
        </row>
        <row r="93">
          <cell r="A93">
            <v>1000001012</v>
          </cell>
          <cell r="B93">
            <v>305124</v>
          </cell>
          <cell r="C93">
            <v>-221437</v>
          </cell>
          <cell r="D93">
            <v>83687</v>
          </cell>
        </row>
        <row r="94">
          <cell r="A94">
            <v>1000001013</v>
          </cell>
          <cell r="B94">
            <v>305124</v>
          </cell>
          <cell r="C94">
            <v>-221437</v>
          </cell>
          <cell r="D94">
            <v>83687</v>
          </cell>
        </row>
        <row r="95">
          <cell r="A95">
            <v>1000001014</v>
          </cell>
          <cell r="B95">
            <v>305124</v>
          </cell>
          <cell r="C95">
            <v>-221437</v>
          </cell>
          <cell r="D95">
            <v>83687</v>
          </cell>
        </row>
        <row r="96">
          <cell r="A96">
            <v>1000001015</v>
          </cell>
          <cell r="B96">
            <v>305124</v>
          </cell>
          <cell r="C96">
            <v>-221437</v>
          </cell>
          <cell r="D96">
            <v>83687</v>
          </cell>
        </row>
        <row r="97">
          <cell r="A97">
            <v>1000001016</v>
          </cell>
          <cell r="B97">
            <v>305124</v>
          </cell>
          <cell r="C97">
            <v>-221437</v>
          </cell>
          <cell r="D97">
            <v>83687</v>
          </cell>
        </row>
        <row r="98">
          <cell r="A98">
            <v>1000001017</v>
          </cell>
          <cell r="B98">
            <v>305124</v>
          </cell>
          <cell r="C98">
            <v>-221437</v>
          </cell>
          <cell r="D98">
            <v>83687</v>
          </cell>
        </row>
        <row r="99">
          <cell r="A99">
            <v>1000001018</v>
          </cell>
          <cell r="B99">
            <v>305124</v>
          </cell>
          <cell r="C99">
            <v>-221437</v>
          </cell>
          <cell r="D99">
            <v>83687</v>
          </cell>
        </row>
        <row r="100">
          <cell r="A100">
            <v>1000001019</v>
          </cell>
          <cell r="B100">
            <v>305124</v>
          </cell>
          <cell r="C100">
            <v>-221437</v>
          </cell>
          <cell r="D100">
            <v>83687</v>
          </cell>
        </row>
        <row r="101">
          <cell r="A101">
            <v>1000001056</v>
          </cell>
          <cell r="B101">
            <v>469900</v>
          </cell>
          <cell r="C101">
            <v>-341019</v>
          </cell>
          <cell r="D101">
            <v>128881</v>
          </cell>
        </row>
        <row r="102">
          <cell r="A102">
            <v>1000001057</v>
          </cell>
          <cell r="B102">
            <v>469900</v>
          </cell>
          <cell r="C102">
            <v>-341019</v>
          </cell>
          <cell r="D102">
            <v>128881</v>
          </cell>
        </row>
        <row r="103">
          <cell r="A103">
            <v>1000001058</v>
          </cell>
          <cell r="B103">
            <v>469900</v>
          </cell>
          <cell r="C103">
            <v>-341019</v>
          </cell>
          <cell r="D103">
            <v>128881</v>
          </cell>
        </row>
        <row r="104">
          <cell r="A104">
            <v>1000001059</v>
          </cell>
          <cell r="B104">
            <v>469900</v>
          </cell>
          <cell r="C104">
            <v>-341019</v>
          </cell>
          <cell r="D104">
            <v>128881</v>
          </cell>
        </row>
        <row r="105">
          <cell r="A105">
            <v>1000001060</v>
          </cell>
          <cell r="B105">
            <v>555900</v>
          </cell>
          <cell r="C105">
            <v>-398174</v>
          </cell>
          <cell r="D105">
            <v>157726</v>
          </cell>
        </row>
        <row r="106">
          <cell r="A106">
            <v>1000001067</v>
          </cell>
          <cell r="B106">
            <v>585000</v>
          </cell>
          <cell r="C106">
            <v>-419017</v>
          </cell>
          <cell r="D106">
            <v>165983</v>
          </cell>
        </row>
        <row r="107">
          <cell r="A107">
            <v>1000001075</v>
          </cell>
          <cell r="B107">
            <v>401940</v>
          </cell>
          <cell r="C107">
            <v>-284096</v>
          </cell>
          <cell r="D107">
            <v>117844</v>
          </cell>
        </row>
        <row r="108">
          <cell r="A108">
            <v>1000001076</v>
          </cell>
          <cell r="B108">
            <v>401940</v>
          </cell>
          <cell r="C108">
            <v>-284096</v>
          </cell>
          <cell r="D108">
            <v>117844</v>
          </cell>
        </row>
        <row r="109">
          <cell r="A109">
            <v>1000001081</v>
          </cell>
          <cell r="B109">
            <v>372718</v>
          </cell>
          <cell r="C109">
            <v>-263441</v>
          </cell>
          <cell r="D109">
            <v>109277</v>
          </cell>
        </row>
        <row r="110">
          <cell r="A110">
            <v>1000001082</v>
          </cell>
          <cell r="B110">
            <v>372718</v>
          </cell>
          <cell r="C110">
            <v>-263441</v>
          </cell>
          <cell r="D110">
            <v>109277</v>
          </cell>
        </row>
        <row r="111">
          <cell r="A111">
            <v>1000001106</v>
          </cell>
          <cell r="B111">
            <v>479376</v>
          </cell>
          <cell r="C111">
            <v>-334295</v>
          </cell>
          <cell r="D111">
            <v>145081</v>
          </cell>
        </row>
        <row r="112">
          <cell r="A112">
            <v>1000001107</v>
          </cell>
          <cell r="B112">
            <v>479376</v>
          </cell>
          <cell r="C112">
            <v>-334295</v>
          </cell>
          <cell r="D112">
            <v>145081</v>
          </cell>
        </row>
        <row r="113">
          <cell r="A113">
            <v>1000001108</v>
          </cell>
          <cell r="B113">
            <v>479376</v>
          </cell>
          <cell r="C113">
            <v>-334295</v>
          </cell>
          <cell r="D113">
            <v>145081</v>
          </cell>
        </row>
        <row r="114">
          <cell r="A114">
            <v>1000001116</v>
          </cell>
          <cell r="B114">
            <v>228810</v>
          </cell>
          <cell r="C114">
            <v>-159561</v>
          </cell>
          <cell r="D114">
            <v>69249</v>
          </cell>
        </row>
        <row r="115">
          <cell r="A115">
            <v>1000001117</v>
          </cell>
          <cell r="B115">
            <v>228810</v>
          </cell>
          <cell r="C115">
            <v>-159561</v>
          </cell>
          <cell r="D115">
            <v>69249</v>
          </cell>
        </row>
        <row r="116">
          <cell r="A116">
            <v>1000001118</v>
          </cell>
          <cell r="B116">
            <v>228810</v>
          </cell>
          <cell r="C116">
            <v>-159561</v>
          </cell>
          <cell r="D116">
            <v>69249</v>
          </cell>
        </row>
        <row r="117">
          <cell r="A117">
            <v>1000001119</v>
          </cell>
          <cell r="B117">
            <v>228810</v>
          </cell>
          <cell r="C117">
            <v>-159561</v>
          </cell>
          <cell r="D117">
            <v>69249</v>
          </cell>
        </row>
        <row r="118">
          <cell r="A118">
            <v>1000001120</v>
          </cell>
          <cell r="B118">
            <v>228810</v>
          </cell>
          <cell r="C118">
            <v>-159561</v>
          </cell>
          <cell r="D118">
            <v>69249</v>
          </cell>
        </row>
        <row r="119">
          <cell r="A119">
            <v>1000001129</v>
          </cell>
          <cell r="B119">
            <v>397300</v>
          </cell>
          <cell r="C119">
            <v>-273300</v>
          </cell>
          <cell r="D119">
            <v>124000</v>
          </cell>
        </row>
        <row r="120">
          <cell r="A120">
            <v>1000001137</v>
          </cell>
          <cell r="B120">
            <v>349000</v>
          </cell>
          <cell r="C120">
            <v>-236775</v>
          </cell>
          <cell r="D120">
            <v>112225</v>
          </cell>
        </row>
        <row r="121">
          <cell r="A121">
            <v>1000001138</v>
          </cell>
          <cell r="B121">
            <v>550000</v>
          </cell>
          <cell r="C121">
            <v>-373140</v>
          </cell>
          <cell r="D121">
            <v>176860</v>
          </cell>
        </row>
        <row r="122">
          <cell r="A122">
            <v>1000001139</v>
          </cell>
          <cell r="B122">
            <v>321402</v>
          </cell>
          <cell r="C122">
            <v>-218052</v>
          </cell>
          <cell r="D122">
            <v>103350</v>
          </cell>
        </row>
        <row r="123">
          <cell r="A123">
            <v>1000001148</v>
          </cell>
          <cell r="B123">
            <v>413790</v>
          </cell>
          <cell r="C123">
            <v>-280730</v>
          </cell>
          <cell r="D123">
            <v>133060</v>
          </cell>
        </row>
        <row r="124">
          <cell r="A124">
            <v>1000001170</v>
          </cell>
          <cell r="B124">
            <v>602620</v>
          </cell>
          <cell r="C124">
            <v>-403140</v>
          </cell>
          <cell r="D124">
            <v>199480</v>
          </cell>
        </row>
        <row r="125">
          <cell r="A125">
            <v>1000001171</v>
          </cell>
          <cell r="B125">
            <v>366240</v>
          </cell>
          <cell r="C125">
            <v>-245007</v>
          </cell>
          <cell r="D125">
            <v>121233</v>
          </cell>
        </row>
        <row r="126">
          <cell r="A126">
            <v>1000001172</v>
          </cell>
          <cell r="B126">
            <v>366240</v>
          </cell>
          <cell r="C126">
            <v>-245007</v>
          </cell>
          <cell r="D126">
            <v>121233</v>
          </cell>
        </row>
        <row r="127">
          <cell r="A127">
            <v>1000001173</v>
          </cell>
          <cell r="B127">
            <v>366240</v>
          </cell>
          <cell r="C127">
            <v>-245007</v>
          </cell>
          <cell r="D127">
            <v>121233</v>
          </cell>
        </row>
        <row r="128">
          <cell r="A128">
            <v>1000001174</v>
          </cell>
          <cell r="B128">
            <v>366240</v>
          </cell>
          <cell r="C128">
            <v>-245007</v>
          </cell>
          <cell r="D128">
            <v>121233</v>
          </cell>
        </row>
        <row r="129">
          <cell r="A129">
            <v>1000001175</v>
          </cell>
          <cell r="B129">
            <v>366240</v>
          </cell>
          <cell r="C129">
            <v>-245007</v>
          </cell>
          <cell r="D129">
            <v>121233</v>
          </cell>
        </row>
        <row r="130">
          <cell r="A130">
            <v>1000001176</v>
          </cell>
          <cell r="B130">
            <v>366240</v>
          </cell>
          <cell r="C130">
            <v>-245007</v>
          </cell>
          <cell r="D130">
            <v>121233</v>
          </cell>
        </row>
        <row r="131">
          <cell r="A131">
            <v>1000001177</v>
          </cell>
          <cell r="B131">
            <v>488640</v>
          </cell>
          <cell r="C131">
            <v>-326890</v>
          </cell>
          <cell r="D131">
            <v>161750</v>
          </cell>
        </row>
        <row r="132">
          <cell r="A132">
            <v>1000001178</v>
          </cell>
          <cell r="B132">
            <v>308640</v>
          </cell>
          <cell r="C132">
            <v>-206473</v>
          </cell>
          <cell r="D132">
            <v>102167</v>
          </cell>
        </row>
        <row r="133">
          <cell r="A133">
            <v>1000001180</v>
          </cell>
          <cell r="B133">
            <v>356280</v>
          </cell>
          <cell r="C133">
            <v>-238344</v>
          </cell>
          <cell r="D133">
            <v>117936</v>
          </cell>
        </row>
        <row r="134">
          <cell r="A134">
            <v>1000001184</v>
          </cell>
          <cell r="B134">
            <v>1567600</v>
          </cell>
          <cell r="C134">
            <v>-1048693</v>
          </cell>
          <cell r="D134">
            <v>518907</v>
          </cell>
        </row>
        <row r="135">
          <cell r="A135">
            <v>1000001195</v>
          </cell>
          <cell r="B135">
            <v>503965</v>
          </cell>
          <cell r="C135">
            <v>-337142</v>
          </cell>
          <cell r="D135">
            <v>166823</v>
          </cell>
        </row>
        <row r="136">
          <cell r="A136">
            <v>1000001197</v>
          </cell>
          <cell r="B136">
            <v>541130</v>
          </cell>
          <cell r="C136">
            <v>-362005</v>
          </cell>
          <cell r="D136">
            <v>179125</v>
          </cell>
        </row>
        <row r="137">
          <cell r="A137">
            <v>1000001198</v>
          </cell>
          <cell r="B137">
            <v>358200</v>
          </cell>
          <cell r="C137">
            <v>-239628</v>
          </cell>
          <cell r="D137">
            <v>118572</v>
          </cell>
        </row>
        <row r="138">
          <cell r="A138">
            <v>1000001202</v>
          </cell>
          <cell r="B138">
            <v>391340</v>
          </cell>
          <cell r="C138">
            <v>-261799</v>
          </cell>
          <cell r="D138">
            <v>129541</v>
          </cell>
        </row>
        <row r="139">
          <cell r="A139">
            <v>1000001203</v>
          </cell>
          <cell r="B139">
            <v>391340</v>
          </cell>
          <cell r="C139">
            <v>-261799</v>
          </cell>
          <cell r="D139">
            <v>129541</v>
          </cell>
        </row>
        <row r="140">
          <cell r="A140">
            <v>1000001204</v>
          </cell>
          <cell r="B140">
            <v>391340</v>
          </cell>
          <cell r="C140">
            <v>-261799</v>
          </cell>
          <cell r="D140">
            <v>129541</v>
          </cell>
        </row>
        <row r="141">
          <cell r="A141">
            <v>1000001205</v>
          </cell>
          <cell r="B141">
            <v>391340</v>
          </cell>
          <cell r="C141">
            <v>-261799</v>
          </cell>
          <cell r="D141">
            <v>129541</v>
          </cell>
        </row>
        <row r="142">
          <cell r="A142">
            <v>1000001206</v>
          </cell>
          <cell r="B142">
            <v>391340</v>
          </cell>
          <cell r="C142">
            <v>-261799</v>
          </cell>
          <cell r="D142">
            <v>129541</v>
          </cell>
        </row>
        <row r="143">
          <cell r="A143">
            <v>1000001207</v>
          </cell>
          <cell r="B143">
            <v>391340</v>
          </cell>
          <cell r="C143">
            <v>-261799</v>
          </cell>
          <cell r="D143">
            <v>129541</v>
          </cell>
        </row>
        <row r="144">
          <cell r="A144">
            <v>1000001208</v>
          </cell>
          <cell r="B144">
            <v>391340</v>
          </cell>
          <cell r="C144">
            <v>-261799</v>
          </cell>
          <cell r="D144">
            <v>129541</v>
          </cell>
        </row>
        <row r="145">
          <cell r="A145">
            <v>1000001209</v>
          </cell>
          <cell r="B145">
            <v>391340</v>
          </cell>
          <cell r="C145">
            <v>-261799</v>
          </cell>
          <cell r="D145">
            <v>129541</v>
          </cell>
        </row>
        <row r="146">
          <cell r="A146">
            <v>1000001215</v>
          </cell>
          <cell r="B146">
            <v>625450</v>
          </cell>
          <cell r="C146">
            <v>-418414</v>
          </cell>
          <cell r="D146">
            <v>207036</v>
          </cell>
        </row>
        <row r="147">
          <cell r="A147">
            <v>1000001216</v>
          </cell>
          <cell r="B147">
            <v>625450</v>
          </cell>
          <cell r="C147">
            <v>-418414</v>
          </cell>
          <cell r="D147">
            <v>207036</v>
          </cell>
        </row>
        <row r="148">
          <cell r="A148">
            <v>1000001217</v>
          </cell>
          <cell r="B148">
            <v>1447740</v>
          </cell>
          <cell r="C148">
            <v>-968508</v>
          </cell>
          <cell r="D148">
            <v>479232</v>
          </cell>
        </row>
        <row r="149">
          <cell r="A149">
            <v>1000001218</v>
          </cell>
          <cell r="B149">
            <v>513670</v>
          </cell>
          <cell r="C149">
            <v>-343635</v>
          </cell>
          <cell r="D149">
            <v>170035</v>
          </cell>
        </row>
        <row r="150">
          <cell r="A150">
            <v>1000001219</v>
          </cell>
          <cell r="B150">
            <v>513670</v>
          </cell>
          <cell r="C150">
            <v>-343635</v>
          </cell>
          <cell r="D150">
            <v>170035</v>
          </cell>
        </row>
        <row r="151">
          <cell r="A151">
            <v>1000001220</v>
          </cell>
          <cell r="B151">
            <v>513670</v>
          </cell>
          <cell r="C151">
            <v>-343635</v>
          </cell>
          <cell r="D151">
            <v>170035</v>
          </cell>
        </row>
        <row r="152">
          <cell r="A152">
            <v>1000001221</v>
          </cell>
          <cell r="B152">
            <v>513670</v>
          </cell>
          <cell r="C152">
            <v>-343635</v>
          </cell>
          <cell r="D152">
            <v>170035</v>
          </cell>
        </row>
        <row r="153">
          <cell r="A153">
            <v>1000001240</v>
          </cell>
          <cell r="B153">
            <v>764707</v>
          </cell>
          <cell r="C153">
            <v>-511574</v>
          </cell>
          <cell r="D153">
            <v>253133</v>
          </cell>
        </row>
        <row r="154">
          <cell r="A154">
            <v>1000001241</v>
          </cell>
          <cell r="B154">
            <v>1372150</v>
          </cell>
          <cell r="C154">
            <v>-917940</v>
          </cell>
          <cell r="D154">
            <v>454210</v>
          </cell>
        </row>
        <row r="155">
          <cell r="A155">
            <v>1000001254</v>
          </cell>
          <cell r="B155">
            <v>325040</v>
          </cell>
          <cell r="C155">
            <v>-210051</v>
          </cell>
          <cell r="D155">
            <v>114989</v>
          </cell>
        </row>
        <row r="156">
          <cell r="A156">
            <v>1000001270</v>
          </cell>
          <cell r="B156">
            <v>880000</v>
          </cell>
          <cell r="C156">
            <v>-556987</v>
          </cell>
          <cell r="D156">
            <v>323013</v>
          </cell>
        </row>
        <row r="157">
          <cell r="A157">
            <v>1000001272</v>
          </cell>
          <cell r="B157">
            <v>5689291</v>
          </cell>
          <cell r="C157">
            <v>-3600983</v>
          </cell>
          <cell r="D157">
            <v>2088308</v>
          </cell>
        </row>
        <row r="158">
          <cell r="A158">
            <v>1000001273</v>
          </cell>
          <cell r="B158">
            <v>645203</v>
          </cell>
          <cell r="C158">
            <v>-408375</v>
          </cell>
          <cell r="D158">
            <v>236828</v>
          </cell>
        </row>
        <row r="159">
          <cell r="A159">
            <v>1000001275</v>
          </cell>
          <cell r="B159">
            <v>392160</v>
          </cell>
          <cell r="C159">
            <v>-248214</v>
          </cell>
          <cell r="D159">
            <v>143946</v>
          </cell>
        </row>
        <row r="160">
          <cell r="A160">
            <v>1000001286</v>
          </cell>
          <cell r="B160">
            <v>896300</v>
          </cell>
          <cell r="C160">
            <v>-567305</v>
          </cell>
          <cell r="D160">
            <v>328995</v>
          </cell>
        </row>
        <row r="161">
          <cell r="A161">
            <v>1000001288</v>
          </cell>
          <cell r="B161">
            <v>332600</v>
          </cell>
          <cell r="C161">
            <v>-206096</v>
          </cell>
          <cell r="D161">
            <v>126504</v>
          </cell>
        </row>
        <row r="162">
          <cell r="A162">
            <v>1000001291</v>
          </cell>
          <cell r="B162">
            <v>424390</v>
          </cell>
          <cell r="C162">
            <v>-262974</v>
          </cell>
          <cell r="D162">
            <v>161416</v>
          </cell>
        </row>
        <row r="163">
          <cell r="A163">
            <v>1000001292</v>
          </cell>
          <cell r="B163">
            <v>424390</v>
          </cell>
          <cell r="C163">
            <v>-262974</v>
          </cell>
          <cell r="D163">
            <v>161416</v>
          </cell>
        </row>
        <row r="164">
          <cell r="A164">
            <v>1000001309</v>
          </cell>
          <cell r="B164">
            <v>396000</v>
          </cell>
          <cell r="C164">
            <v>-245382</v>
          </cell>
          <cell r="D164">
            <v>150618</v>
          </cell>
        </row>
        <row r="165">
          <cell r="A165">
            <v>1000001311</v>
          </cell>
          <cell r="B165">
            <v>551300</v>
          </cell>
          <cell r="C165">
            <v>-341613</v>
          </cell>
          <cell r="D165">
            <v>209687</v>
          </cell>
        </row>
        <row r="166">
          <cell r="A166">
            <v>1000001318</v>
          </cell>
          <cell r="B166">
            <v>1566865</v>
          </cell>
          <cell r="C166">
            <v>-950083</v>
          </cell>
          <cell r="D166">
            <v>616782</v>
          </cell>
        </row>
        <row r="167">
          <cell r="A167">
            <v>1000001334</v>
          </cell>
          <cell r="B167">
            <v>238636</v>
          </cell>
          <cell r="C167">
            <v>-144699</v>
          </cell>
          <cell r="D167">
            <v>93937</v>
          </cell>
        </row>
        <row r="168">
          <cell r="A168">
            <v>1000001364</v>
          </cell>
          <cell r="B168">
            <v>350000</v>
          </cell>
          <cell r="C168">
            <v>-202922</v>
          </cell>
          <cell r="D168">
            <v>147078</v>
          </cell>
        </row>
        <row r="169">
          <cell r="A169">
            <v>1000001393</v>
          </cell>
          <cell r="B169">
            <v>5599969</v>
          </cell>
          <cell r="C169">
            <v>-3172306</v>
          </cell>
          <cell r="D169">
            <v>2427663</v>
          </cell>
        </row>
        <row r="170">
          <cell r="A170">
            <v>1000001394</v>
          </cell>
          <cell r="B170">
            <v>6743446</v>
          </cell>
          <cell r="C170">
            <v>-3820071</v>
          </cell>
          <cell r="D170">
            <v>2923375</v>
          </cell>
        </row>
        <row r="171">
          <cell r="A171">
            <v>1000001395</v>
          </cell>
          <cell r="B171">
            <v>10217005</v>
          </cell>
          <cell r="C171">
            <v>-5787795</v>
          </cell>
          <cell r="D171">
            <v>4429210</v>
          </cell>
        </row>
        <row r="172">
          <cell r="A172">
            <v>1000001396</v>
          </cell>
          <cell r="B172">
            <v>996644</v>
          </cell>
          <cell r="C172">
            <v>-564585</v>
          </cell>
          <cell r="D172">
            <v>432059</v>
          </cell>
        </row>
        <row r="173">
          <cell r="A173">
            <v>1000001397</v>
          </cell>
          <cell r="B173">
            <v>5024745</v>
          </cell>
          <cell r="C173">
            <v>-2846450</v>
          </cell>
          <cell r="D173">
            <v>2178295</v>
          </cell>
        </row>
        <row r="174">
          <cell r="A174">
            <v>1000001426</v>
          </cell>
          <cell r="B174">
            <v>317500</v>
          </cell>
          <cell r="C174">
            <v>-179859</v>
          </cell>
          <cell r="D174">
            <v>137641</v>
          </cell>
        </row>
        <row r="175">
          <cell r="A175">
            <v>1000001427</v>
          </cell>
          <cell r="B175">
            <v>317500</v>
          </cell>
          <cell r="C175">
            <v>-179859</v>
          </cell>
          <cell r="D175">
            <v>137641</v>
          </cell>
        </row>
        <row r="176">
          <cell r="A176">
            <v>1000001429</v>
          </cell>
          <cell r="B176">
            <v>278800</v>
          </cell>
          <cell r="C176">
            <v>-157936</v>
          </cell>
          <cell r="D176">
            <v>120864</v>
          </cell>
        </row>
        <row r="177">
          <cell r="A177">
            <v>1000001443</v>
          </cell>
          <cell r="B177">
            <v>264720</v>
          </cell>
          <cell r="C177">
            <v>-146442</v>
          </cell>
          <cell r="D177">
            <v>118278</v>
          </cell>
        </row>
        <row r="178">
          <cell r="A178">
            <v>1000001444</v>
          </cell>
          <cell r="B178">
            <v>269800</v>
          </cell>
          <cell r="C178">
            <v>-149252</v>
          </cell>
          <cell r="D178">
            <v>120548</v>
          </cell>
        </row>
        <row r="179">
          <cell r="A179">
            <v>1000001445</v>
          </cell>
          <cell r="B179">
            <v>273800</v>
          </cell>
          <cell r="C179">
            <v>-151465</v>
          </cell>
          <cell r="D179">
            <v>122335</v>
          </cell>
        </row>
        <row r="180">
          <cell r="A180">
            <v>1000001460</v>
          </cell>
          <cell r="B180">
            <v>343300</v>
          </cell>
          <cell r="C180">
            <v>-189912</v>
          </cell>
          <cell r="D180">
            <v>153388</v>
          </cell>
        </row>
        <row r="181">
          <cell r="A181">
            <v>1000001468</v>
          </cell>
          <cell r="B181">
            <v>608460</v>
          </cell>
          <cell r="C181">
            <v>-328511</v>
          </cell>
          <cell r="D181">
            <v>279949</v>
          </cell>
        </row>
        <row r="182">
          <cell r="A182">
            <v>1000001472</v>
          </cell>
          <cell r="B182">
            <v>492320</v>
          </cell>
          <cell r="C182">
            <v>-265806</v>
          </cell>
          <cell r="D182">
            <v>226514</v>
          </cell>
        </row>
        <row r="183">
          <cell r="A183">
            <v>1000001473</v>
          </cell>
          <cell r="B183">
            <v>492320</v>
          </cell>
          <cell r="C183">
            <v>-265806</v>
          </cell>
          <cell r="D183">
            <v>226514</v>
          </cell>
        </row>
        <row r="184">
          <cell r="A184">
            <v>1000001482</v>
          </cell>
          <cell r="B184">
            <v>245800</v>
          </cell>
          <cell r="C184">
            <v>-132709</v>
          </cell>
          <cell r="D184">
            <v>113091</v>
          </cell>
        </row>
        <row r="185">
          <cell r="A185">
            <v>1000001483</v>
          </cell>
          <cell r="B185">
            <v>245800</v>
          </cell>
          <cell r="C185">
            <v>-132709</v>
          </cell>
          <cell r="D185">
            <v>113091</v>
          </cell>
        </row>
        <row r="186">
          <cell r="A186">
            <v>1000001484</v>
          </cell>
          <cell r="B186">
            <v>250800</v>
          </cell>
          <cell r="C186">
            <v>-135409</v>
          </cell>
          <cell r="D186">
            <v>115391</v>
          </cell>
        </row>
        <row r="187">
          <cell r="A187">
            <v>1000001485</v>
          </cell>
          <cell r="B187">
            <v>261620</v>
          </cell>
          <cell r="C187">
            <v>-141250</v>
          </cell>
          <cell r="D187">
            <v>120370</v>
          </cell>
        </row>
        <row r="188">
          <cell r="A188">
            <v>1000001486</v>
          </cell>
          <cell r="B188">
            <v>261620</v>
          </cell>
          <cell r="C188">
            <v>-141250</v>
          </cell>
          <cell r="D188">
            <v>120370</v>
          </cell>
        </row>
        <row r="189">
          <cell r="A189">
            <v>1000001491</v>
          </cell>
          <cell r="B189">
            <v>428300</v>
          </cell>
          <cell r="C189">
            <v>-231242</v>
          </cell>
          <cell r="D189">
            <v>197058</v>
          </cell>
        </row>
        <row r="190">
          <cell r="A190">
            <v>1000001497</v>
          </cell>
          <cell r="B190">
            <v>229840</v>
          </cell>
          <cell r="C190">
            <v>-124092</v>
          </cell>
          <cell r="D190">
            <v>105748</v>
          </cell>
        </row>
        <row r="191">
          <cell r="A191">
            <v>1000001502</v>
          </cell>
          <cell r="B191">
            <v>252120</v>
          </cell>
          <cell r="C191">
            <v>-136121</v>
          </cell>
          <cell r="D191">
            <v>115999</v>
          </cell>
        </row>
        <row r="192">
          <cell r="A192">
            <v>1000001503</v>
          </cell>
          <cell r="B192">
            <v>252120</v>
          </cell>
          <cell r="C192">
            <v>-136121</v>
          </cell>
          <cell r="D192">
            <v>115999</v>
          </cell>
        </row>
        <row r="193">
          <cell r="A193">
            <v>1000001510</v>
          </cell>
          <cell r="B193">
            <v>5014241</v>
          </cell>
          <cell r="C193">
            <v>-2640570</v>
          </cell>
          <cell r="D193">
            <v>2373671</v>
          </cell>
        </row>
        <row r="194">
          <cell r="A194">
            <v>1000001514</v>
          </cell>
          <cell r="B194">
            <v>344880</v>
          </cell>
          <cell r="C194">
            <v>-181619</v>
          </cell>
          <cell r="D194">
            <v>163261</v>
          </cell>
        </row>
        <row r="195">
          <cell r="A195">
            <v>1000001553</v>
          </cell>
          <cell r="B195">
            <v>300120</v>
          </cell>
          <cell r="C195">
            <v>-158047</v>
          </cell>
          <cell r="D195">
            <v>142073</v>
          </cell>
        </row>
        <row r="196">
          <cell r="A196">
            <v>1000001554</v>
          </cell>
          <cell r="B196">
            <v>334320</v>
          </cell>
          <cell r="C196">
            <v>-176058</v>
          </cell>
          <cell r="D196">
            <v>158262</v>
          </cell>
        </row>
        <row r="197">
          <cell r="A197">
            <v>1000001555</v>
          </cell>
          <cell r="B197">
            <v>318500</v>
          </cell>
          <cell r="C197">
            <v>-167727</v>
          </cell>
          <cell r="D197">
            <v>150773</v>
          </cell>
        </row>
        <row r="198">
          <cell r="A198">
            <v>1000001556</v>
          </cell>
          <cell r="B198">
            <v>318500</v>
          </cell>
          <cell r="C198">
            <v>-167727</v>
          </cell>
          <cell r="D198">
            <v>150773</v>
          </cell>
        </row>
        <row r="199">
          <cell r="A199">
            <v>1000001557</v>
          </cell>
          <cell r="B199">
            <v>23795763</v>
          </cell>
          <cell r="C199">
            <v>-12531184</v>
          </cell>
          <cell r="D199">
            <v>11264579</v>
          </cell>
        </row>
        <row r="200">
          <cell r="A200">
            <v>1000001558</v>
          </cell>
          <cell r="B200">
            <v>6260854</v>
          </cell>
          <cell r="C200">
            <v>-3297054</v>
          </cell>
          <cell r="D200">
            <v>2963800</v>
          </cell>
        </row>
        <row r="201">
          <cell r="A201">
            <v>1000001559</v>
          </cell>
          <cell r="B201">
            <v>12023447</v>
          </cell>
          <cell r="C201">
            <v>-6331717</v>
          </cell>
          <cell r="D201">
            <v>5691730</v>
          </cell>
        </row>
        <row r="202">
          <cell r="A202">
            <v>1000001560</v>
          </cell>
          <cell r="B202">
            <v>6574281</v>
          </cell>
          <cell r="C202">
            <v>-3462110</v>
          </cell>
          <cell r="D202">
            <v>3112171</v>
          </cell>
        </row>
        <row r="203">
          <cell r="A203">
            <v>1000001561</v>
          </cell>
          <cell r="B203">
            <v>900000</v>
          </cell>
          <cell r="C203">
            <v>-461991</v>
          </cell>
          <cell r="D203">
            <v>438009</v>
          </cell>
        </row>
        <row r="204">
          <cell r="A204">
            <v>1000001571</v>
          </cell>
          <cell r="B204">
            <v>369376</v>
          </cell>
          <cell r="C204">
            <v>-189610</v>
          </cell>
          <cell r="D204">
            <v>179766</v>
          </cell>
        </row>
        <row r="205">
          <cell r="A205">
            <v>1000001575</v>
          </cell>
          <cell r="B205">
            <v>301080</v>
          </cell>
          <cell r="C205">
            <v>-154552</v>
          </cell>
          <cell r="D205">
            <v>146528</v>
          </cell>
        </row>
        <row r="206">
          <cell r="A206">
            <v>1000001576</v>
          </cell>
          <cell r="B206">
            <v>301080</v>
          </cell>
          <cell r="C206">
            <v>-154552</v>
          </cell>
          <cell r="D206">
            <v>146528</v>
          </cell>
        </row>
        <row r="207">
          <cell r="A207">
            <v>1000001577</v>
          </cell>
          <cell r="B207">
            <v>524690</v>
          </cell>
          <cell r="C207">
            <v>-269336</v>
          </cell>
          <cell r="D207">
            <v>255354</v>
          </cell>
        </row>
        <row r="208">
          <cell r="A208">
            <v>1000001581</v>
          </cell>
          <cell r="B208">
            <v>15350000</v>
          </cell>
          <cell r="C208">
            <v>-7879513</v>
          </cell>
          <cell r="D208">
            <v>7470487</v>
          </cell>
        </row>
        <row r="209">
          <cell r="A209">
            <v>1000001582</v>
          </cell>
          <cell r="B209">
            <v>3889357</v>
          </cell>
          <cell r="C209">
            <v>-1996498</v>
          </cell>
          <cell r="D209">
            <v>1892859</v>
          </cell>
        </row>
        <row r="210">
          <cell r="A210">
            <v>1000001583</v>
          </cell>
          <cell r="B210">
            <v>12144008</v>
          </cell>
          <cell r="C210">
            <v>-6233802</v>
          </cell>
          <cell r="D210">
            <v>5910206</v>
          </cell>
        </row>
        <row r="211">
          <cell r="A211">
            <v>1000001599</v>
          </cell>
          <cell r="B211">
            <v>301080</v>
          </cell>
          <cell r="C211">
            <v>-154552</v>
          </cell>
          <cell r="D211">
            <v>146528</v>
          </cell>
        </row>
        <row r="212">
          <cell r="A212">
            <v>1000001612</v>
          </cell>
          <cell r="B212">
            <v>251880</v>
          </cell>
          <cell r="C212">
            <v>-129296</v>
          </cell>
          <cell r="D212">
            <v>122584</v>
          </cell>
        </row>
        <row r="213">
          <cell r="A213">
            <v>1000001621</v>
          </cell>
          <cell r="B213">
            <v>369800</v>
          </cell>
          <cell r="C213">
            <v>-189827</v>
          </cell>
          <cell r="D213">
            <v>179973</v>
          </cell>
        </row>
        <row r="214">
          <cell r="A214">
            <v>1000001625</v>
          </cell>
          <cell r="B214">
            <v>414480</v>
          </cell>
          <cell r="C214">
            <v>-212762</v>
          </cell>
          <cell r="D214">
            <v>201718</v>
          </cell>
        </row>
        <row r="215">
          <cell r="A215">
            <v>1000001626</v>
          </cell>
          <cell r="B215">
            <v>414480</v>
          </cell>
          <cell r="C215">
            <v>-212762</v>
          </cell>
          <cell r="D215">
            <v>201718</v>
          </cell>
        </row>
        <row r="216">
          <cell r="A216">
            <v>1000001656</v>
          </cell>
          <cell r="B216">
            <v>335043</v>
          </cell>
          <cell r="C216">
            <v>-171986</v>
          </cell>
          <cell r="D216">
            <v>163057</v>
          </cell>
        </row>
        <row r="217">
          <cell r="A217">
            <v>1000001657</v>
          </cell>
          <cell r="B217">
            <v>335043</v>
          </cell>
          <cell r="C217">
            <v>-171986</v>
          </cell>
          <cell r="D217">
            <v>163057</v>
          </cell>
        </row>
        <row r="218">
          <cell r="A218">
            <v>1000001660</v>
          </cell>
          <cell r="B218">
            <v>315360</v>
          </cell>
          <cell r="C218">
            <v>-157690</v>
          </cell>
          <cell r="D218">
            <v>157670</v>
          </cell>
        </row>
        <row r="219">
          <cell r="A219">
            <v>1000001661</v>
          </cell>
          <cell r="B219">
            <v>315360</v>
          </cell>
          <cell r="C219">
            <v>-157690</v>
          </cell>
          <cell r="D219">
            <v>157670</v>
          </cell>
        </row>
        <row r="220">
          <cell r="A220">
            <v>1000001676</v>
          </cell>
          <cell r="B220">
            <v>348200</v>
          </cell>
          <cell r="C220">
            <v>-174112</v>
          </cell>
          <cell r="D220">
            <v>174088</v>
          </cell>
        </row>
        <row r="221">
          <cell r="A221">
            <v>1000001681</v>
          </cell>
          <cell r="B221">
            <v>315360</v>
          </cell>
          <cell r="C221">
            <v>-151536</v>
          </cell>
          <cell r="D221">
            <v>163824</v>
          </cell>
        </row>
        <row r="222">
          <cell r="A222">
            <v>1000001685</v>
          </cell>
          <cell r="B222">
            <v>498140</v>
          </cell>
          <cell r="C222">
            <v>-239364</v>
          </cell>
          <cell r="D222">
            <v>258776</v>
          </cell>
        </row>
        <row r="223">
          <cell r="A223">
            <v>1000001692</v>
          </cell>
          <cell r="B223">
            <v>315360</v>
          </cell>
          <cell r="C223">
            <v>-151536</v>
          </cell>
          <cell r="D223">
            <v>163824</v>
          </cell>
        </row>
        <row r="224">
          <cell r="A224">
            <v>1000001693</v>
          </cell>
          <cell r="B224">
            <v>315360</v>
          </cell>
          <cell r="C224">
            <v>-151536</v>
          </cell>
          <cell r="D224">
            <v>163824</v>
          </cell>
        </row>
        <row r="225">
          <cell r="A225">
            <v>1000001695</v>
          </cell>
          <cell r="B225">
            <v>313000</v>
          </cell>
          <cell r="C225">
            <v>-150401</v>
          </cell>
          <cell r="D225">
            <v>162599</v>
          </cell>
        </row>
        <row r="226">
          <cell r="A226">
            <v>1000001703</v>
          </cell>
          <cell r="B226">
            <v>229840</v>
          </cell>
          <cell r="C226">
            <v>-105956</v>
          </cell>
          <cell r="D226">
            <v>123884</v>
          </cell>
        </row>
        <row r="227">
          <cell r="A227">
            <v>1000001705</v>
          </cell>
          <cell r="B227">
            <v>297600</v>
          </cell>
          <cell r="C227">
            <v>-137194</v>
          </cell>
          <cell r="D227">
            <v>160406</v>
          </cell>
        </row>
        <row r="228">
          <cell r="A228">
            <v>1000001714</v>
          </cell>
          <cell r="B228">
            <v>396135</v>
          </cell>
          <cell r="C228">
            <v>-182618</v>
          </cell>
          <cell r="D228">
            <v>213517</v>
          </cell>
        </row>
        <row r="229">
          <cell r="A229">
            <v>1000001716</v>
          </cell>
          <cell r="B229">
            <v>400064</v>
          </cell>
          <cell r="C229">
            <v>-184429</v>
          </cell>
          <cell r="D229">
            <v>215635</v>
          </cell>
        </row>
        <row r="230">
          <cell r="A230">
            <v>1000001717</v>
          </cell>
          <cell r="B230">
            <v>400064</v>
          </cell>
          <cell r="C230">
            <v>-184429</v>
          </cell>
          <cell r="D230">
            <v>215635</v>
          </cell>
        </row>
        <row r="231">
          <cell r="A231">
            <v>1000001718</v>
          </cell>
          <cell r="B231">
            <v>400064</v>
          </cell>
          <cell r="C231">
            <v>-184429</v>
          </cell>
          <cell r="D231">
            <v>215635</v>
          </cell>
        </row>
        <row r="232">
          <cell r="A232">
            <v>1000001723</v>
          </cell>
          <cell r="B232">
            <v>335000</v>
          </cell>
          <cell r="C232">
            <v>-154435</v>
          </cell>
          <cell r="D232">
            <v>180565</v>
          </cell>
        </row>
        <row r="233">
          <cell r="A233">
            <v>1000001725</v>
          </cell>
          <cell r="B233">
            <v>304840</v>
          </cell>
          <cell r="C233">
            <v>-140531</v>
          </cell>
          <cell r="D233">
            <v>164309</v>
          </cell>
        </row>
        <row r="234">
          <cell r="A234">
            <v>1000001738</v>
          </cell>
          <cell r="B234">
            <v>1735994</v>
          </cell>
          <cell r="C234">
            <v>-800292</v>
          </cell>
          <cell r="D234">
            <v>935702</v>
          </cell>
        </row>
        <row r="235">
          <cell r="A235">
            <v>1000001739</v>
          </cell>
          <cell r="B235">
            <v>1735993</v>
          </cell>
          <cell r="C235">
            <v>-800292</v>
          </cell>
          <cell r="D235">
            <v>935701</v>
          </cell>
        </row>
        <row r="236">
          <cell r="A236">
            <v>1000001748</v>
          </cell>
          <cell r="B236">
            <v>1820000</v>
          </cell>
          <cell r="C236">
            <v>-839019</v>
          </cell>
          <cell r="D236">
            <v>980981</v>
          </cell>
        </row>
        <row r="237">
          <cell r="A237">
            <v>1000001775</v>
          </cell>
          <cell r="B237">
            <v>402300</v>
          </cell>
          <cell r="C237">
            <v>-177608</v>
          </cell>
          <cell r="D237">
            <v>224692</v>
          </cell>
        </row>
        <row r="238">
          <cell r="A238">
            <v>1000001776</v>
          </cell>
          <cell r="B238">
            <v>322000</v>
          </cell>
          <cell r="C238">
            <v>-142158</v>
          </cell>
          <cell r="D238">
            <v>179842</v>
          </cell>
        </row>
        <row r="239">
          <cell r="A239">
            <v>1000001777</v>
          </cell>
          <cell r="B239">
            <v>322000</v>
          </cell>
          <cell r="C239">
            <v>-142158</v>
          </cell>
          <cell r="D239">
            <v>179842</v>
          </cell>
        </row>
        <row r="240">
          <cell r="A240">
            <v>1000001778</v>
          </cell>
          <cell r="B240">
            <v>287300</v>
          </cell>
          <cell r="C240">
            <v>-126839</v>
          </cell>
          <cell r="D240">
            <v>160461</v>
          </cell>
        </row>
        <row r="241">
          <cell r="A241">
            <v>1000001782</v>
          </cell>
          <cell r="B241">
            <v>343600</v>
          </cell>
          <cell r="C241">
            <v>-151694</v>
          </cell>
          <cell r="D241">
            <v>191906</v>
          </cell>
        </row>
        <row r="242">
          <cell r="A242">
            <v>1000001783</v>
          </cell>
          <cell r="B242">
            <v>362100</v>
          </cell>
          <cell r="C242">
            <v>-159860</v>
          </cell>
          <cell r="D242">
            <v>202240</v>
          </cell>
        </row>
        <row r="243">
          <cell r="A243">
            <v>1000001786</v>
          </cell>
          <cell r="B243">
            <v>297700</v>
          </cell>
          <cell r="C243">
            <v>-125619</v>
          </cell>
          <cell r="D243">
            <v>172081</v>
          </cell>
        </row>
        <row r="244">
          <cell r="A244">
            <v>1000001787</v>
          </cell>
          <cell r="B244">
            <v>297700</v>
          </cell>
          <cell r="C244">
            <v>-125619</v>
          </cell>
          <cell r="D244">
            <v>172081</v>
          </cell>
        </row>
        <row r="245">
          <cell r="A245">
            <v>1000001789</v>
          </cell>
          <cell r="B245">
            <v>328300</v>
          </cell>
          <cell r="C245">
            <v>-138531</v>
          </cell>
          <cell r="D245">
            <v>189769</v>
          </cell>
        </row>
        <row r="246">
          <cell r="A246">
            <v>1000001790</v>
          </cell>
          <cell r="B246">
            <v>328300</v>
          </cell>
          <cell r="C246">
            <v>-138531</v>
          </cell>
          <cell r="D246">
            <v>189769</v>
          </cell>
        </row>
        <row r="247">
          <cell r="A247">
            <v>1000001791</v>
          </cell>
          <cell r="B247">
            <v>328300</v>
          </cell>
          <cell r="C247">
            <v>-138531</v>
          </cell>
          <cell r="D247">
            <v>189769</v>
          </cell>
        </row>
        <row r="248">
          <cell r="A248">
            <v>1000001792</v>
          </cell>
          <cell r="B248">
            <v>328300</v>
          </cell>
          <cell r="C248">
            <v>-138531</v>
          </cell>
          <cell r="D248">
            <v>189769</v>
          </cell>
        </row>
        <row r="249">
          <cell r="A249">
            <v>1000001809</v>
          </cell>
          <cell r="B249">
            <v>277040</v>
          </cell>
          <cell r="C249">
            <v>-116901</v>
          </cell>
          <cell r="D249">
            <v>160139</v>
          </cell>
        </row>
        <row r="250">
          <cell r="A250">
            <v>1000001817</v>
          </cell>
          <cell r="B250">
            <v>229840</v>
          </cell>
          <cell r="C250">
            <v>-96985</v>
          </cell>
          <cell r="D250">
            <v>132855</v>
          </cell>
        </row>
        <row r="251">
          <cell r="A251">
            <v>1000001818</v>
          </cell>
          <cell r="B251">
            <v>381723</v>
          </cell>
          <cell r="C251">
            <v>-161074</v>
          </cell>
          <cell r="D251">
            <v>220649</v>
          </cell>
        </row>
        <row r="252">
          <cell r="A252">
            <v>1000001819</v>
          </cell>
          <cell r="B252">
            <v>381723</v>
          </cell>
          <cell r="C252">
            <v>-161074</v>
          </cell>
          <cell r="D252">
            <v>220649</v>
          </cell>
        </row>
        <row r="253">
          <cell r="A253">
            <v>1000001820</v>
          </cell>
          <cell r="B253">
            <v>381723</v>
          </cell>
          <cell r="C253">
            <v>-161074</v>
          </cell>
          <cell r="D253">
            <v>220649</v>
          </cell>
        </row>
        <row r="254">
          <cell r="A254">
            <v>1000001834</v>
          </cell>
          <cell r="B254">
            <v>1623739</v>
          </cell>
          <cell r="C254">
            <v>-685163</v>
          </cell>
          <cell r="D254">
            <v>938576</v>
          </cell>
        </row>
        <row r="255">
          <cell r="A255">
            <v>1000001835</v>
          </cell>
          <cell r="B255">
            <v>921703</v>
          </cell>
          <cell r="C255">
            <v>-388928</v>
          </cell>
          <cell r="D255">
            <v>532775</v>
          </cell>
        </row>
        <row r="256">
          <cell r="A256">
            <v>1000001837</v>
          </cell>
          <cell r="B256">
            <v>273156</v>
          </cell>
          <cell r="C256">
            <v>-115263</v>
          </cell>
          <cell r="D256">
            <v>157893</v>
          </cell>
        </row>
        <row r="257">
          <cell r="A257">
            <v>1000001856</v>
          </cell>
          <cell r="B257">
            <v>424940</v>
          </cell>
          <cell r="C257">
            <v>-171017</v>
          </cell>
          <cell r="D257">
            <v>253923</v>
          </cell>
        </row>
        <row r="258">
          <cell r="A258">
            <v>1000001857</v>
          </cell>
          <cell r="B258">
            <v>221850</v>
          </cell>
          <cell r="C258">
            <v>-89284</v>
          </cell>
          <cell r="D258">
            <v>132566</v>
          </cell>
        </row>
        <row r="259">
          <cell r="A259">
            <v>1000001858</v>
          </cell>
          <cell r="B259">
            <v>323660</v>
          </cell>
          <cell r="C259">
            <v>-130257</v>
          </cell>
          <cell r="D259">
            <v>193403</v>
          </cell>
        </row>
        <row r="260">
          <cell r="A260">
            <v>1000001859</v>
          </cell>
          <cell r="B260">
            <v>304840</v>
          </cell>
          <cell r="C260">
            <v>-122683</v>
          </cell>
          <cell r="D260">
            <v>182157</v>
          </cell>
        </row>
        <row r="261">
          <cell r="A261">
            <v>1000001861</v>
          </cell>
          <cell r="B261">
            <v>282590</v>
          </cell>
          <cell r="C261">
            <v>-113728</v>
          </cell>
          <cell r="D261">
            <v>168862</v>
          </cell>
        </row>
        <row r="262">
          <cell r="A262">
            <v>1000001863</v>
          </cell>
          <cell r="B262">
            <v>504520</v>
          </cell>
          <cell r="C262">
            <v>-203044</v>
          </cell>
          <cell r="D262">
            <v>301476</v>
          </cell>
        </row>
        <row r="263">
          <cell r="A263">
            <v>1000001865</v>
          </cell>
          <cell r="B263">
            <v>397200</v>
          </cell>
          <cell r="C263">
            <v>-159853</v>
          </cell>
          <cell r="D263">
            <v>237347</v>
          </cell>
        </row>
        <row r="264">
          <cell r="A264">
            <v>1000001866</v>
          </cell>
          <cell r="B264">
            <v>3752000</v>
          </cell>
          <cell r="C264">
            <v>-1509991</v>
          </cell>
          <cell r="D264">
            <v>2242009</v>
          </cell>
        </row>
        <row r="265">
          <cell r="A265">
            <v>1000001868</v>
          </cell>
          <cell r="B265">
            <v>436930</v>
          </cell>
          <cell r="C265">
            <v>-175842</v>
          </cell>
          <cell r="D265">
            <v>261088</v>
          </cell>
        </row>
        <row r="266">
          <cell r="A266">
            <v>1000001869</v>
          </cell>
          <cell r="B266">
            <v>274500</v>
          </cell>
          <cell r="C266">
            <v>-110473</v>
          </cell>
          <cell r="D266">
            <v>164027</v>
          </cell>
        </row>
        <row r="267">
          <cell r="A267">
            <v>1000001881</v>
          </cell>
          <cell r="B267">
            <v>466730</v>
          </cell>
          <cell r="C267">
            <v>-187835</v>
          </cell>
          <cell r="D267">
            <v>278895</v>
          </cell>
        </row>
        <row r="268">
          <cell r="A268">
            <v>1000001882</v>
          </cell>
          <cell r="B268">
            <v>417606</v>
          </cell>
          <cell r="C268">
            <v>-168066</v>
          </cell>
          <cell r="D268">
            <v>249540</v>
          </cell>
        </row>
        <row r="269">
          <cell r="A269">
            <v>1000001883</v>
          </cell>
          <cell r="B269">
            <v>641400</v>
          </cell>
          <cell r="C269">
            <v>-245613</v>
          </cell>
          <cell r="D269">
            <v>395787</v>
          </cell>
        </row>
        <row r="270">
          <cell r="A270">
            <v>1000001896</v>
          </cell>
          <cell r="B270">
            <v>398300</v>
          </cell>
          <cell r="C270">
            <v>-152522</v>
          </cell>
          <cell r="D270">
            <v>245778</v>
          </cell>
        </row>
        <row r="271">
          <cell r="A271">
            <v>1000001898</v>
          </cell>
          <cell r="B271">
            <v>2513128</v>
          </cell>
          <cell r="C271">
            <v>-962360</v>
          </cell>
          <cell r="D271">
            <v>1550768</v>
          </cell>
        </row>
        <row r="272">
          <cell r="A272">
            <v>1000001900</v>
          </cell>
          <cell r="B272">
            <v>2208486</v>
          </cell>
          <cell r="C272">
            <v>-845702</v>
          </cell>
          <cell r="D272">
            <v>1362784</v>
          </cell>
        </row>
        <row r="273">
          <cell r="A273">
            <v>1000001904</v>
          </cell>
          <cell r="B273">
            <v>345000</v>
          </cell>
          <cell r="C273">
            <v>-125379</v>
          </cell>
          <cell r="D273">
            <v>219621</v>
          </cell>
        </row>
        <row r="274">
          <cell r="A274">
            <v>1000001916</v>
          </cell>
          <cell r="B274">
            <v>514720</v>
          </cell>
          <cell r="C274">
            <v>-177012</v>
          </cell>
          <cell r="D274">
            <v>337708</v>
          </cell>
        </row>
        <row r="275">
          <cell r="A275">
            <v>1000001917</v>
          </cell>
          <cell r="B275">
            <v>514720</v>
          </cell>
          <cell r="C275">
            <v>-177012</v>
          </cell>
          <cell r="D275">
            <v>337708</v>
          </cell>
        </row>
        <row r="276">
          <cell r="A276">
            <v>1000001933</v>
          </cell>
          <cell r="B276">
            <v>757206</v>
          </cell>
          <cell r="C276">
            <v>-245625</v>
          </cell>
          <cell r="D276">
            <v>511581</v>
          </cell>
        </row>
        <row r="277">
          <cell r="A277">
            <v>1000001936</v>
          </cell>
          <cell r="B277">
            <v>1067000</v>
          </cell>
          <cell r="C277">
            <v>-346116</v>
          </cell>
          <cell r="D277">
            <v>720884</v>
          </cell>
        </row>
        <row r="278">
          <cell r="A278">
            <v>1000001938</v>
          </cell>
          <cell r="B278">
            <v>223500</v>
          </cell>
          <cell r="C278">
            <v>-72500</v>
          </cell>
          <cell r="D278">
            <v>151000</v>
          </cell>
        </row>
        <row r="279">
          <cell r="A279">
            <v>1000001939</v>
          </cell>
          <cell r="B279">
            <v>248045</v>
          </cell>
          <cell r="C279">
            <v>-80462</v>
          </cell>
          <cell r="D279">
            <v>167583</v>
          </cell>
        </row>
        <row r="280">
          <cell r="A280">
            <v>1000001940</v>
          </cell>
          <cell r="B280">
            <v>286765</v>
          </cell>
          <cell r="C280">
            <v>-93023</v>
          </cell>
          <cell r="D280">
            <v>193742</v>
          </cell>
        </row>
        <row r="281">
          <cell r="A281">
            <v>1000001941</v>
          </cell>
          <cell r="B281">
            <v>309158</v>
          </cell>
          <cell r="C281">
            <v>-100285</v>
          </cell>
          <cell r="D281">
            <v>208873</v>
          </cell>
        </row>
        <row r="282">
          <cell r="A282">
            <v>1000001942</v>
          </cell>
          <cell r="B282">
            <v>677490</v>
          </cell>
          <cell r="C282">
            <v>-219767</v>
          </cell>
          <cell r="D282">
            <v>457723</v>
          </cell>
        </row>
        <row r="283">
          <cell r="A283">
            <v>1000001943</v>
          </cell>
          <cell r="B283">
            <v>1119655</v>
          </cell>
          <cell r="C283">
            <v>-363197</v>
          </cell>
          <cell r="D283">
            <v>756458</v>
          </cell>
        </row>
        <row r="284">
          <cell r="A284">
            <v>1000001944</v>
          </cell>
          <cell r="B284">
            <v>1398687</v>
          </cell>
          <cell r="C284">
            <v>-453710</v>
          </cell>
          <cell r="D284">
            <v>944977</v>
          </cell>
        </row>
        <row r="285">
          <cell r="A285">
            <v>1000001947</v>
          </cell>
          <cell r="B285">
            <v>384780</v>
          </cell>
          <cell r="C285">
            <v>-109797</v>
          </cell>
          <cell r="D285">
            <v>274983</v>
          </cell>
        </row>
        <row r="286">
          <cell r="A286">
            <v>1000001953</v>
          </cell>
          <cell r="B286">
            <v>4073647</v>
          </cell>
          <cell r="C286">
            <v>-1162415</v>
          </cell>
          <cell r="D286">
            <v>2911232</v>
          </cell>
        </row>
        <row r="287">
          <cell r="A287">
            <v>1000001954</v>
          </cell>
          <cell r="B287">
            <v>1460715</v>
          </cell>
          <cell r="C287">
            <v>-416815</v>
          </cell>
          <cell r="D287">
            <v>1043900</v>
          </cell>
        </row>
        <row r="288">
          <cell r="A288">
            <v>1000001955</v>
          </cell>
          <cell r="B288">
            <v>476190</v>
          </cell>
          <cell r="C288">
            <v>-135881</v>
          </cell>
          <cell r="D288">
            <v>340309</v>
          </cell>
        </row>
        <row r="289">
          <cell r="A289">
            <v>1000001957</v>
          </cell>
          <cell r="B289">
            <v>371700</v>
          </cell>
          <cell r="C289">
            <v>-106064</v>
          </cell>
          <cell r="D289">
            <v>265636</v>
          </cell>
        </row>
        <row r="290">
          <cell r="A290">
            <v>1000001965</v>
          </cell>
          <cell r="B290">
            <v>1951600</v>
          </cell>
          <cell r="C290">
            <v>-556889</v>
          </cell>
          <cell r="D290">
            <v>1394711</v>
          </cell>
        </row>
        <row r="291">
          <cell r="A291">
            <v>1000001966</v>
          </cell>
          <cell r="B291">
            <v>507000</v>
          </cell>
          <cell r="C291">
            <v>-144673</v>
          </cell>
          <cell r="D291">
            <v>362327</v>
          </cell>
        </row>
        <row r="292">
          <cell r="A292">
            <v>1000001967</v>
          </cell>
          <cell r="B292">
            <v>734500</v>
          </cell>
          <cell r="C292">
            <v>-209589</v>
          </cell>
          <cell r="D292">
            <v>524911</v>
          </cell>
        </row>
        <row r="293">
          <cell r="A293">
            <v>1000001968</v>
          </cell>
          <cell r="B293">
            <v>750000</v>
          </cell>
          <cell r="C293">
            <v>-214013</v>
          </cell>
          <cell r="D293">
            <v>535987</v>
          </cell>
        </row>
        <row r="294">
          <cell r="A294">
            <v>1000001969</v>
          </cell>
          <cell r="B294">
            <v>750000</v>
          </cell>
          <cell r="C294">
            <v>-214013</v>
          </cell>
          <cell r="D294">
            <v>535987</v>
          </cell>
        </row>
        <row r="295">
          <cell r="A295">
            <v>1000001970</v>
          </cell>
          <cell r="B295">
            <v>2900000</v>
          </cell>
          <cell r="C295">
            <v>-827515</v>
          </cell>
          <cell r="D295">
            <v>2072485</v>
          </cell>
        </row>
        <row r="296">
          <cell r="A296">
            <v>1000001971</v>
          </cell>
          <cell r="B296">
            <v>925200</v>
          </cell>
          <cell r="C296">
            <v>-264006</v>
          </cell>
          <cell r="D296">
            <v>661194</v>
          </cell>
        </row>
        <row r="297">
          <cell r="A297">
            <v>1000001972</v>
          </cell>
          <cell r="B297">
            <v>925200</v>
          </cell>
          <cell r="C297">
            <v>-264006</v>
          </cell>
          <cell r="D297">
            <v>661194</v>
          </cell>
        </row>
        <row r="298">
          <cell r="A298">
            <v>1000001973</v>
          </cell>
          <cell r="B298">
            <v>925200</v>
          </cell>
          <cell r="C298">
            <v>-264006</v>
          </cell>
          <cell r="D298">
            <v>661194</v>
          </cell>
        </row>
        <row r="299">
          <cell r="A299">
            <v>1000001974</v>
          </cell>
          <cell r="B299">
            <v>3580000</v>
          </cell>
          <cell r="C299">
            <v>-1021552</v>
          </cell>
          <cell r="D299">
            <v>2558448</v>
          </cell>
        </row>
        <row r="300">
          <cell r="A300">
            <v>1000001975</v>
          </cell>
          <cell r="B300">
            <v>3580000</v>
          </cell>
          <cell r="C300">
            <v>-1021552</v>
          </cell>
          <cell r="D300">
            <v>2558448</v>
          </cell>
        </row>
        <row r="301">
          <cell r="A301">
            <v>1000001976</v>
          </cell>
          <cell r="B301">
            <v>408499</v>
          </cell>
          <cell r="C301">
            <v>-132511</v>
          </cell>
          <cell r="D301">
            <v>275988</v>
          </cell>
        </row>
        <row r="302">
          <cell r="A302">
            <v>1000002052</v>
          </cell>
          <cell r="B302">
            <v>660000</v>
          </cell>
          <cell r="C302">
            <v>-300782</v>
          </cell>
          <cell r="D302">
            <v>359218</v>
          </cell>
        </row>
        <row r="303">
          <cell r="A303">
            <v>1000002061</v>
          </cell>
          <cell r="B303">
            <v>550000</v>
          </cell>
          <cell r="C303">
            <v>-123112</v>
          </cell>
          <cell r="D303">
            <v>426888</v>
          </cell>
        </row>
        <row r="304">
          <cell r="A304">
            <v>1000002092</v>
          </cell>
          <cell r="B304">
            <v>406618</v>
          </cell>
          <cell r="C304">
            <v>-151776</v>
          </cell>
          <cell r="D304">
            <v>254842</v>
          </cell>
        </row>
        <row r="305">
          <cell r="A305">
            <v>1000002093</v>
          </cell>
          <cell r="B305">
            <v>30747686</v>
          </cell>
          <cell r="C305">
            <v>-9213365</v>
          </cell>
          <cell r="D305">
            <v>21534321</v>
          </cell>
        </row>
        <row r="306">
          <cell r="A306">
            <v>1000002094</v>
          </cell>
          <cell r="B306">
            <v>17015513</v>
          </cell>
          <cell r="C306">
            <v>-3611216</v>
          </cell>
          <cell r="D306">
            <v>13404297</v>
          </cell>
        </row>
        <row r="307">
          <cell r="A307">
            <v>1000002095</v>
          </cell>
          <cell r="B307">
            <v>18736801</v>
          </cell>
          <cell r="C307">
            <v>-3976527</v>
          </cell>
          <cell r="D307">
            <v>14760274</v>
          </cell>
        </row>
        <row r="308">
          <cell r="A308">
            <v>1000002096</v>
          </cell>
          <cell r="B308">
            <v>403959</v>
          </cell>
          <cell r="C308">
            <v>-121045</v>
          </cell>
          <cell r="D308">
            <v>282914</v>
          </cell>
        </row>
        <row r="309">
          <cell r="A309">
            <v>1000002097</v>
          </cell>
          <cell r="B309">
            <v>403959</v>
          </cell>
          <cell r="C309">
            <v>-121045</v>
          </cell>
          <cell r="D309">
            <v>282914</v>
          </cell>
        </row>
        <row r="310">
          <cell r="A310">
            <v>1000002098</v>
          </cell>
          <cell r="B310">
            <v>356041</v>
          </cell>
          <cell r="C310">
            <v>-75562</v>
          </cell>
          <cell r="D310">
            <v>280479</v>
          </cell>
        </row>
        <row r="311">
          <cell r="A311">
            <v>1000002099</v>
          </cell>
          <cell r="B311">
            <v>356041</v>
          </cell>
          <cell r="C311">
            <v>-75562</v>
          </cell>
          <cell r="D311">
            <v>280479</v>
          </cell>
        </row>
        <row r="312">
          <cell r="A312">
            <v>1000002100</v>
          </cell>
          <cell r="B312">
            <v>570018</v>
          </cell>
          <cell r="C312">
            <v>-170803</v>
          </cell>
          <cell r="D312">
            <v>399215</v>
          </cell>
        </row>
        <row r="313">
          <cell r="A313">
            <v>1000002101</v>
          </cell>
          <cell r="B313">
            <v>6379982</v>
          </cell>
          <cell r="C313">
            <v>-1354029</v>
          </cell>
          <cell r="D313">
            <v>5025953</v>
          </cell>
        </row>
        <row r="314">
          <cell r="A314">
            <v>1000002103</v>
          </cell>
          <cell r="B314">
            <v>1190000</v>
          </cell>
          <cell r="C314">
            <v>-356577</v>
          </cell>
          <cell r="D314">
            <v>833423</v>
          </cell>
        </row>
        <row r="315">
          <cell r="A315">
            <v>1000002104</v>
          </cell>
          <cell r="B315">
            <v>320000</v>
          </cell>
          <cell r="C315">
            <v>-95886</v>
          </cell>
          <cell r="D315">
            <v>224114</v>
          </cell>
        </row>
        <row r="316">
          <cell r="A316">
            <v>1000002105</v>
          </cell>
          <cell r="B316">
            <v>750000</v>
          </cell>
          <cell r="C316">
            <v>-224733</v>
          </cell>
          <cell r="D316">
            <v>525267</v>
          </cell>
        </row>
        <row r="317">
          <cell r="A317">
            <v>1000002106</v>
          </cell>
          <cell r="B317">
            <v>450000</v>
          </cell>
          <cell r="C317">
            <v>-134840</v>
          </cell>
          <cell r="D317">
            <v>315160</v>
          </cell>
        </row>
        <row r="318">
          <cell r="A318">
            <v>1000002107</v>
          </cell>
          <cell r="B318">
            <v>500000</v>
          </cell>
          <cell r="C318">
            <v>-149823</v>
          </cell>
          <cell r="D318">
            <v>350177</v>
          </cell>
        </row>
        <row r="319">
          <cell r="A319">
            <v>1000002110</v>
          </cell>
          <cell r="B319">
            <v>328231</v>
          </cell>
          <cell r="C319">
            <v>-59410</v>
          </cell>
          <cell r="D319">
            <v>268821</v>
          </cell>
        </row>
        <row r="320">
          <cell r="A320">
            <v>1000002111</v>
          </cell>
          <cell r="B320">
            <v>328231</v>
          </cell>
          <cell r="C320">
            <v>-59410</v>
          </cell>
          <cell r="D320">
            <v>268821</v>
          </cell>
        </row>
        <row r="321">
          <cell r="A321">
            <v>1000002112</v>
          </cell>
          <cell r="B321">
            <v>328230</v>
          </cell>
          <cell r="C321">
            <v>-59410</v>
          </cell>
          <cell r="D321">
            <v>268820</v>
          </cell>
        </row>
        <row r="322">
          <cell r="A322">
            <v>1000002113</v>
          </cell>
          <cell r="B322">
            <v>430000</v>
          </cell>
          <cell r="C322">
            <v>-128847</v>
          </cell>
          <cell r="D322">
            <v>301153</v>
          </cell>
        </row>
        <row r="323">
          <cell r="A323">
            <v>1000002114</v>
          </cell>
          <cell r="B323">
            <v>5100000</v>
          </cell>
          <cell r="C323">
            <v>-1528185</v>
          </cell>
          <cell r="D323">
            <v>3571815</v>
          </cell>
        </row>
        <row r="324">
          <cell r="A324">
            <v>1000002115</v>
          </cell>
          <cell r="B324">
            <v>6100000</v>
          </cell>
          <cell r="C324">
            <v>-1827829</v>
          </cell>
          <cell r="D324">
            <v>4272171</v>
          </cell>
        </row>
        <row r="325">
          <cell r="A325">
            <v>1000002116</v>
          </cell>
          <cell r="B325">
            <v>5700000</v>
          </cell>
          <cell r="C325">
            <v>-1707972</v>
          </cell>
          <cell r="D325">
            <v>3992028</v>
          </cell>
        </row>
        <row r="326">
          <cell r="A326">
            <v>1000002117</v>
          </cell>
          <cell r="B326">
            <v>11653374</v>
          </cell>
          <cell r="C326">
            <v>-3491865</v>
          </cell>
          <cell r="D326">
            <v>8161509</v>
          </cell>
        </row>
        <row r="327">
          <cell r="A327">
            <v>1000002127</v>
          </cell>
          <cell r="B327">
            <v>10864654</v>
          </cell>
          <cell r="C327">
            <v>-3255530</v>
          </cell>
          <cell r="D327">
            <v>7609124</v>
          </cell>
        </row>
        <row r="328">
          <cell r="A328">
            <v>1000002128</v>
          </cell>
          <cell r="B328">
            <v>1917292</v>
          </cell>
          <cell r="C328">
            <v>-574505</v>
          </cell>
          <cell r="D328">
            <v>1342787</v>
          </cell>
        </row>
        <row r="329">
          <cell r="A329">
            <v>1000002129</v>
          </cell>
          <cell r="B329">
            <v>4520728</v>
          </cell>
          <cell r="C329">
            <v>-959438</v>
          </cell>
          <cell r="D329">
            <v>3561290</v>
          </cell>
        </row>
        <row r="330">
          <cell r="A330">
            <v>1000002130</v>
          </cell>
          <cell r="B330">
            <v>797776</v>
          </cell>
          <cell r="C330">
            <v>-169312</v>
          </cell>
          <cell r="D330">
            <v>628464</v>
          </cell>
        </row>
        <row r="331">
          <cell r="A331">
            <v>1000002131</v>
          </cell>
          <cell r="B331">
            <v>4759618</v>
          </cell>
          <cell r="C331">
            <v>-1010137</v>
          </cell>
          <cell r="D331">
            <v>3749481</v>
          </cell>
        </row>
        <row r="332">
          <cell r="A332">
            <v>1000002132</v>
          </cell>
          <cell r="B332">
            <v>839932</v>
          </cell>
          <cell r="C332">
            <v>-178260</v>
          </cell>
          <cell r="D332">
            <v>661672</v>
          </cell>
        </row>
        <row r="333">
          <cell r="A333">
            <v>1000002134</v>
          </cell>
          <cell r="B333">
            <v>7239967</v>
          </cell>
          <cell r="C333">
            <v>-1310434</v>
          </cell>
          <cell r="D333">
            <v>5929533</v>
          </cell>
        </row>
        <row r="334">
          <cell r="A334">
            <v>1000002135</v>
          </cell>
          <cell r="B334">
            <v>960033</v>
          </cell>
          <cell r="C334">
            <v>-287668</v>
          </cell>
          <cell r="D334">
            <v>672365</v>
          </cell>
        </row>
        <row r="335">
          <cell r="A335">
            <v>1000002147</v>
          </cell>
          <cell r="B335">
            <v>682745</v>
          </cell>
          <cell r="C335">
            <v>-137776</v>
          </cell>
          <cell r="D335">
            <v>544969</v>
          </cell>
        </row>
        <row r="336">
          <cell r="A336">
            <v>1000002154</v>
          </cell>
          <cell r="B336">
            <v>1017561</v>
          </cell>
          <cell r="C336">
            <v>-275968</v>
          </cell>
          <cell r="D336">
            <v>741593</v>
          </cell>
        </row>
        <row r="337">
          <cell r="A337">
            <v>1000002155</v>
          </cell>
          <cell r="B337">
            <v>316575</v>
          </cell>
          <cell r="C337">
            <v>-60581</v>
          </cell>
          <cell r="D337">
            <v>255994</v>
          </cell>
        </row>
        <row r="338">
          <cell r="A338">
            <v>1000002156</v>
          </cell>
          <cell r="B338">
            <v>327880</v>
          </cell>
          <cell r="C338">
            <v>-62744</v>
          </cell>
          <cell r="D338">
            <v>265136</v>
          </cell>
        </row>
        <row r="339">
          <cell r="A339">
            <v>1000002157</v>
          </cell>
          <cell r="B339">
            <v>500000</v>
          </cell>
          <cell r="C339">
            <v>-81500</v>
          </cell>
          <cell r="D339">
            <v>418500</v>
          </cell>
        </row>
        <row r="340">
          <cell r="A340">
            <v>1000002158</v>
          </cell>
          <cell r="B340">
            <v>740208</v>
          </cell>
          <cell r="C340">
            <v>-200748</v>
          </cell>
          <cell r="D340">
            <v>539460</v>
          </cell>
        </row>
        <row r="341">
          <cell r="A341">
            <v>1000002169</v>
          </cell>
          <cell r="B341">
            <v>5132388</v>
          </cell>
          <cell r="C341">
            <v>-1027022</v>
          </cell>
          <cell r="D341">
            <v>4105366</v>
          </cell>
        </row>
        <row r="342">
          <cell r="A342">
            <v>1000002170</v>
          </cell>
          <cell r="B342">
            <v>3803316</v>
          </cell>
          <cell r="C342">
            <v>-761067</v>
          </cell>
          <cell r="D342">
            <v>3042249</v>
          </cell>
        </row>
        <row r="343">
          <cell r="A343">
            <v>1000002171</v>
          </cell>
          <cell r="B343">
            <v>3146684</v>
          </cell>
          <cell r="C343">
            <v>-438017</v>
          </cell>
          <cell r="D343">
            <v>2708667</v>
          </cell>
        </row>
        <row r="344">
          <cell r="A344">
            <v>1000002172</v>
          </cell>
          <cell r="B344">
            <v>1979522</v>
          </cell>
          <cell r="C344">
            <v>-396115</v>
          </cell>
          <cell r="D344">
            <v>1583407</v>
          </cell>
        </row>
        <row r="345">
          <cell r="A345">
            <v>1000002173</v>
          </cell>
          <cell r="B345">
            <v>4315661</v>
          </cell>
          <cell r="C345">
            <v>-600737</v>
          </cell>
          <cell r="D345">
            <v>3714924</v>
          </cell>
        </row>
        <row r="346">
          <cell r="A346">
            <v>1000002174</v>
          </cell>
          <cell r="B346">
            <v>1654817</v>
          </cell>
          <cell r="C346">
            <v>-230350</v>
          </cell>
          <cell r="D346">
            <v>1424467</v>
          </cell>
        </row>
        <row r="347">
          <cell r="A347">
            <v>1000002182</v>
          </cell>
          <cell r="B347">
            <v>211000</v>
          </cell>
          <cell r="C347">
            <v>-27170</v>
          </cell>
          <cell r="D347">
            <v>183830</v>
          </cell>
        </row>
        <row r="348">
          <cell r="A348">
            <v>1000002243</v>
          </cell>
          <cell r="B348">
            <v>550000</v>
          </cell>
          <cell r="C348">
            <v>-462605</v>
          </cell>
          <cell r="D348">
            <v>87395</v>
          </cell>
        </row>
        <row r="349">
          <cell r="A349">
            <v>1000002249</v>
          </cell>
          <cell r="B349">
            <v>2299000</v>
          </cell>
          <cell r="C349">
            <v>-1687573</v>
          </cell>
          <cell r="D349">
            <v>611427</v>
          </cell>
        </row>
        <row r="350">
          <cell r="A350">
            <v>1000002250</v>
          </cell>
          <cell r="B350">
            <v>2217585</v>
          </cell>
          <cell r="C350">
            <v>-1627811</v>
          </cell>
          <cell r="D350">
            <v>589774</v>
          </cell>
        </row>
        <row r="351">
          <cell r="A351">
            <v>1000002251</v>
          </cell>
          <cell r="B351">
            <v>997118</v>
          </cell>
          <cell r="C351">
            <v>-731931</v>
          </cell>
          <cell r="D351">
            <v>265187</v>
          </cell>
        </row>
        <row r="352">
          <cell r="A352">
            <v>1000002252</v>
          </cell>
          <cell r="B352">
            <v>697965</v>
          </cell>
          <cell r="C352">
            <v>-512339</v>
          </cell>
          <cell r="D352">
            <v>185626</v>
          </cell>
        </row>
        <row r="353">
          <cell r="A353">
            <v>1000002253</v>
          </cell>
          <cell r="B353">
            <v>4880000</v>
          </cell>
          <cell r="C353">
            <v>-3582147</v>
          </cell>
          <cell r="D353">
            <v>1297853</v>
          </cell>
        </row>
        <row r="354">
          <cell r="A354">
            <v>1000002284</v>
          </cell>
          <cell r="B354">
            <v>3092005</v>
          </cell>
          <cell r="C354">
            <v>-1823993</v>
          </cell>
          <cell r="D354">
            <v>1268012</v>
          </cell>
        </row>
        <row r="355">
          <cell r="A355">
            <v>1000002285</v>
          </cell>
          <cell r="B355">
            <v>2492828</v>
          </cell>
          <cell r="C355">
            <v>-1470535</v>
          </cell>
          <cell r="D355">
            <v>1022293</v>
          </cell>
        </row>
        <row r="356">
          <cell r="A356">
            <v>1000002286</v>
          </cell>
          <cell r="B356">
            <v>296697</v>
          </cell>
          <cell r="C356">
            <v>-175023</v>
          </cell>
          <cell r="D356">
            <v>121674</v>
          </cell>
        </row>
        <row r="357">
          <cell r="A357">
            <v>1000002287</v>
          </cell>
          <cell r="B357">
            <v>851824</v>
          </cell>
          <cell r="C357">
            <v>-502496</v>
          </cell>
          <cell r="D357">
            <v>349328</v>
          </cell>
        </row>
        <row r="358">
          <cell r="A358">
            <v>1000002288</v>
          </cell>
          <cell r="B358">
            <v>2695962</v>
          </cell>
          <cell r="C358">
            <v>-1554139</v>
          </cell>
          <cell r="D358">
            <v>1141823</v>
          </cell>
        </row>
        <row r="359">
          <cell r="A359">
            <v>1000002289</v>
          </cell>
          <cell r="B359">
            <v>2450890</v>
          </cell>
          <cell r="C359">
            <v>-1412863</v>
          </cell>
          <cell r="D359">
            <v>1038027</v>
          </cell>
        </row>
        <row r="360">
          <cell r="A360">
            <v>1000002306</v>
          </cell>
          <cell r="B360">
            <v>1954180</v>
          </cell>
          <cell r="C360">
            <v>-1126525</v>
          </cell>
          <cell r="D360">
            <v>827655</v>
          </cell>
        </row>
        <row r="361">
          <cell r="A361">
            <v>1000002310</v>
          </cell>
          <cell r="B361">
            <v>443700</v>
          </cell>
          <cell r="C361">
            <v>-255780</v>
          </cell>
          <cell r="D361">
            <v>187920</v>
          </cell>
        </row>
        <row r="362">
          <cell r="A362">
            <v>1000002311</v>
          </cell>
          <cell r="B362">
            <v>8455344</v>
          </cell>
          <cell r="C362">
            <v>-4874246</v>
          </cell>
          <cell r="D362">
            <v>3581098</v>
          </cell>
        </row>
        <row r="363">
          <cell r="A363">
            <v>1000002326</v>
          </cell>
          <cell r="B363">
            <v>1539358</v>
          </cell>
          <cell r="C363">
            <v>-702810</v>
          </cell>
          <cell r="D363">
            <v>836548</v>
          </cell>
        </row>
        <row r="364">
          <cell r="A364">
            <v>1000002327</v>
          </cell>
          <cell r="B364">
            <v>8199222</v>
          </cell>
          <cell r="C364">
            <v>-3743442</v>
          </cell>
          <cell r="D364">
            <v>4455780</v>
          </cell>
        </row>
        <row r="365">
          <cell r="A365">
            <v>1000002352</v>
          </cell>
          <cell r="B365">
            <v>317971</v>
          </cell>
          <cell r="C365">
            <v>-118089</v>
          </cell>
          <cell r="D365">
            <v>199882</v>
          </cell>
        </row>
        <row r="366">
          <cell r="A366">
            <v>1000002353</v>
          </cell>
          <cell r="B366">
            <v>588036</v>
          </cell>
          <cell r="C366">
            <v>-218387</v>
          </cell>
          <cell r="D366">
            <v>369649</v>
          </cell>
        </row>
        <row r="367">
          <cell r="A367">
            <v>1000002355</v>
          </cell>
          <cell r="B367">
            <v>2352143</v>
          </cell>
          <cell r="C367">
            <v>-873546</v>
          </cell>
          <cell r="D367">
            <v>1478597</v>
          </cell>
        </row>
        <row r="368">
          <cell r="A368">
            <v>1000002377</v>
          </cell>
          <cell r="B368">
            <v>698000</v>
          </cell>
          <cell r="C368">
            <v>-229499</v>
          </cell>
          <cell r="D368">
            <v>468501</v>
          </cell>
        </row>
        <row r="369">
          <cell r="A369">
            <v>1000002383</v>
          </cell>
          <cell r="B369">
            <v>1129543</v>
          </cell>
          <cell r="C369">
            <v>-371387</v>
          </cell>
          <cell r="D369">
            <v>758156</v>
          </cell>
        </row>
        <row r="370">
          <cell r="A370">
            <v>1000002384</v>
          </cell>
          <cell r="B370">
            <v>387989</v>
          </cell>
          <cell r="C370">
            <v>-127569</v>
          </cell>
          <cell r="D370">
            <v>260420</v>
          </cell>
        </row>
        <row r="371">
          <cell r="A371">
            <v>1000002385</v>
          </cell>
          <cell r="B371">
            <v>1000045</v>
          </cell>
          <cell r="C371">
            <v>-328809</v>
          </cell>
          <cell r="D371">
            <v>671236</v>
          </cell>
        </row>
        <row r="372">
          <cell r="A372">
            <v>1000002386</v>
          </cell>
          <cell r="B372">
            <v>274941</v>
          </cell>
          <cell r="C372">
            <v>-90399</v>
          </cell>
          <cell r="D372">
            <v>184542</v>
          </cell>
        </row>
        <row r="373">
          <cell r="A373">
            <v>1000002387</v>
          </cell>
          <cell r="B373">
            <v>2521500</v>
          </cell>
          <cell r="C373">
            <v>-829055</v>
          </cell>
          <cell r="D373">
            <v>1692445</v>
          </cell>
        </row>
        <row r="374">
          <cell r="A374">
            <v>1000002388</v>
          </cell>
          <cell r="B374">
            <v>443500</v>
          </cell>
          <cell r="C374">
            <v>-145821</v>
          </cell>
          <cell r="D374">
            <v>297679</v>
          </cell>
        </row>
        <row r="375">
          <cell r="A375">
            <v>1000002389</v>
          </cell>
          <cell r="B375">
            <v>413000</v>
          </cell>
          <cell r="C375">
            <v>-135793</v>
          </cell>
          <cell r="D375">
            <v>277207</v>
          </cell>
        </row>
        <row r="376">
          <cell r="A376">
            <v>1000002406</v>
          </cell>
          <cell r="B376">
            <v>199000</v>
          </cell>
          <cell r="C376">
            <v>-121612</v>
          </cell>
          <cell r="D376">
            <v>77388</v>
          </cell>
        </row>
        <row r="377">
          <cell r="A377">
            <v>1000002410</v>
          </cell>
          <cell r="B377">
            <v>110139</v>
          </cell>
          <cell r="C377">
            <v>-67307</v>
          </cell>
          <cell r="D377">
            <v>42832</v>
          </cell>
        </row>
        <row r="378">
          <cell r="A378">
            <v>1000002425</v>
          </cell>
          <cell r="B378">
            <v>133679</v>
          </cell>
          <cell r="C378">
            <v>-81692</v>
          </cell>
          <cell r="D378">
            <v>51987</v>
          </cell>
        </row>
        <row r="379">
          <cell r="A379">
            <v>1000002426</v>
          </cell>
          <cell r="B379">
            <v>153970</v>
          </cell>
          <cell r="C379">
            <v>-94093</v>
          </cell>
          <cell r="D379">
            <v>59877</v>
          </cell>
        </row>
        <row r="380">
          <cell r="A380">
            <v>1000002427</v>
          </cell>
          <cell r="B380">
            <v>199594</v>
          </cell>
          <cell r="C380">
            <v>-121975</v>
          </cell>
          <cell r="D380">
            <v>77619</v>
          </cell>
        </row>
        <row r="381">
          <cell r="A381">
            <v>1000002428</v>
          </cell>
          <cell r="B381">
            <v>114022</v>
          </cell>
          <cell r="C381">
            <v>-69681</v>
          </cell>
          <cell r="D381">
            <v>44341</v>
          </cell>
        </row>
        <row r="382">
          <cell r="A382">
            <v>1000002431</v>
          </cell>
          <cell r="B382">
            <v>107255</v>
          </cell>
          <cell r="C382">
            <v>-65544</v>
          </cell>
          <cell r="D382">
            <v>41711</v>
          </cell>
        </row>
        <row r="383">
          <cell r="A383">
            <v>1000002432</v>
          </cell>
          <cell r="B383">
            <v>108750</v>
          </cell>
          <cell r="C383">
            <v>-66458</v>
          </cell>
          <cell r="D383">
            <v>42292</v>
          </cell>
        </row>
        <row r="384">
          <cell r="A384">
            <v>1000002435</v>
          </cell>
          <cell r="B384">
            <v>176850</v>
          </cell>
          <cell r="C384">
            <v>-108075</v>
          </cell>
          <cell r="D384">
            <v>68775</v>
          </cell>
        </row>
        <row r="385">
          <cell r="A385">
            <v>1000002437</v>
          </cell>
          <cell r="B385">
            <v>120943</v>
          </cell>
          <cell r="C385">
            <v>-73910</v>
          </cell>
          <cell r="D385">
            <v>47033</v>
          </cell>
        </row>
        <row r="386">
          <cell r="A386">
            <v>1000002445</v>
          </cell>
          <cell r="B386">
            <v>177555</v>
          </cell>
          <cell r="C386">
            <v>-108506</v>
          </cell>
          <cell r="D386">
            <v>69049</v>
          </cell>
        </row>
        <row r="387">
          <cell r="A387">
            <v>1000002446</v>
          </cell>
          <cell r="B387">
            <v>177555</v>
          </cell>
          <cell r="C387">
            <v>-108506</v>
          </cell>
          <cell r="D387">
            <v>69049</v>
          </cell>
        </row>
        <row r="388">
          <cell r="A388">
            <v>1000002447</v>
          </cell>
          <cell r="B388">
            <v>177555</v>
          </cell>
          <cell r="C388">
            <v>-108506</v>
          </cell>
          <cell r="D388">
            <v>69049</v>
          </cell>
        </row>
        <row r="389">
          <cell r="A389">
            <v>1000002448</v>
          </cell>
          <cell r="B389">
            <v>177555</v>
          </cell>
          <cell r="C389">
            <v>-108506</v>
          </cell>
          <cell r="D389">
            <v>69049</v>
          </cell>
        </row>
        <row r="390">
          <cell r="A390">
            <v>1000002449</v>
          </cell>
          <cell r="B390">
            <v>177556</v>
          </cell>
          <cell r="C390">
            <v>-108507</v>
          </cell>
          <cell r="D390">
            <v>69049</v>
          </cell>
        </row>
        <row r="391">
          <cell r="A391">
            <v>1000002450</v>
          </cell>
          <cell r="B391">
            <v>177556</v>
          </cell>
          <cell r="C391">
            <v>-108507</v>
          </cell>
          <cell r="D391">
            <v>69049</v>
          </cell>
        </row>
        <row r="392">
          <cell r="A392">
            <v>1000002451</v>
          </cell>
          <cell r="B392">
            <v>177556</v>
          </cell>
          <cell r="C392">
            <v>-108507</v>
          </cell>
          <cell r="D392">
            <v>69049</v>
          </cell>
        </row>
        <row r="393">
          <cell r="A393">
            <v>1000002452</v>
          </cell>
          <cell r="B393">
            <v>177556</v>
          </cell>
          <cell r="C393">
            <v>-108507</v>
          </cell>
          <cell r="D393">
            <v>69049</v>
          </cell>
        </row>
        <row r="394">
          <cell r="A394">
            <v>1000002453</v>
          </cell>
          <cell r="B394">
            <v>177556</v>
          </cell>
          <cell r="C394">
            <v>-108507</v>
          </cell>
          <cell r="D394">
            <v>69049</v>
          </cell>
        </row>
        <row r="395">
          <cell r="A395">
            <v>1000002458</v>
          </cell>
          <cell r="B395">
            <v>121000</v>
          </cell>
          <cell r="C395">
            <v>-73945</v>
          </cell>
          <cell r="D395">
            <v>47055</v>
          </cell>
        </row>
        <row r="396">
          <cell r="A396">
            <v>1000002459</v>
          </cell>
          <cell r="B396">
            <v>121000</v>
          </cell>
          <cell r="C396">
            <v>-73945</v>
          </cell>
          <cell r="D396">
            <v>47055</v>
          </cell>
        </row>
        <row r="397">
          <cell r="A397">
            <v>1000002460</v>
          </cell>
          <cell r="B397">
            <v>121000</v>
          </cell>
          <cell r="C397">
            <v>-73945</v>
          </cell>
          <cell r="D397">
            <v>47055</v>
          </cell>
        </row>
        <row r="398">
          <cell r="A398">
            <v>1000002495</v>
          </cell>
          <cell r="B398">
            <v>142150</v>
          </cell>
          <cell r="C398">
            <v>-86870</v>
          </cell>
          <cell r="D398">
            <v>55280</v>
          </cell>
        </row>
        <row r="399">
          <cell r="A399">
            <v>1000002497</v>
          </cell>
          <cell r="B399">
            <v>105500</v>
          </cell>
          <cell r="C399">
            <v>-64472</v>
          </cell>
          <cell r="D399">
            <v>41028</v>
          </cell>
        </row>
        <row r="400">
          <cell r="A400">
            <v>1000002498</v>
          </cell>
          <cell r="B400">
            <v>166564</v>
          </cell>
          <cell r="C400">
            <v>-101790</v>
          </cell>
          <cell r="D400">
            <v>64774</v>
          </cell>
        </row>
        <row r="401">
          <cell r="A401">
            <v>1000002499</v>
          </cell>
          <cell r="B401">
            <v>166564</v>
          </cell>
          <cell r="C401">
            <v>-101790</v>
          </cell>
          <cell r="D401">
            <v>64774</v>
          </cell>
        </row>
        <row r="402">
          <cell r="A402">
            <v>1000002501</v>
          </cell>
          <cell r="B402">
            <v>166564</v>
          </cell>
          <cell r="C402">
            <v>-101790</v>
          </cell>
          <cell r="D402">
            <v>64774</v>
          </cell>
        </row>
        <row r="403">
          <cell r="A403">
            <v>1000002502</v>
          </cell>
          <cell r="B403">
            <v>166564</v>
          </cell>
          <cell r="C403">
            <v>-101790</v>
          </cell>
          <cell r="D403">
            <v>64774</v>
          </cell>
        </row>
        <row r="404">
          <cell r="A404">
            <v>1000002510</v>
          </cell>
          <cell r="B404">
            <v>129855</v>
          </cell>
          <cell r="C404">
            <v>-79356</v>
          </cell>
          <cell r="D404">
            <v>50499</v>
          </cell>
        </row>
        <row r="405">
          <cell r="A405">
            <v>1000002511</v>
          </cell>
          <cell r="B405">
            <v>149565</v>
          </cell>
          <cell r="C405">
            <v>-91401</v>
          </cell>
          <cell r="D405">
            <v>58164</v>
          </cell>
        </row>
        <row r="406">
          <cell r="A406">
            <v>1000002512</v>
          </cell>
          <cell r="B406">
            <v>190000</v>
          </cell>
          <cell r="C406">
            <v>-116112</v>
          </cell>
          <cell r="D406">
            <v>73888</v>
          </cell>
        </row>
        <row r="407">
          <cell r="A407">
            <v>1000002513</v>
          </cell>
          <cell r="B407">
            <v>114526</v>
          </cell>
          <cell r="C407">
            <v>-69989</v>
          </cell>
          <cell r="D407">
            <v>44537</v>
          </cell>
        </row>
        <row r="408">
          <cell r="A408">
            <v>1000002515</v>
          </cell>
          <cell r="B408">
            <v>111300</v>
          </cell>
          <cell r="C408">
            <v>-68017</v>
          </cell>
          <cell r="D408">
            <v>43283</v>
          </cell>
        </row>
        <row r="409">
          <cell r="A409">
            <v>1000002516</v>
          </cell>
          <cell r="B409">
            <v>111300</v>
          </cell>
          <cell r="C409">
            <v>-68017</v>
          </cell>
          <cell r="D409">
            <v>43283</v>
          </cell>
        </row>
        <row r="410">
          <cell r="A410">
            <v>1000002517</v>
          </cell>
          <cell r="B410">
            <v>114886</v>
          </cell>
          <cell r="C410">
            <v>-70209</v>
          </cell>
          <cell r="D410">
            <v>44677</v>
          </cell>
        </row>
        <row r="411">
          <cell r="A411">
            <v>1000002522</v>
          </cell>
          <cell r="B411">
            <v>189197</v>
          </cell>
          <cell r="C411">
            <v>-115620</v>
          </cell>
          <cell r="D411">
            <v>73577</v>
          </cell>
        </row>
        <row r="412">
          <cell r="A412">
            <v>1000002523</v>
          </cell>
          <cell r="B412">
            <v>197082</v>
          </cell>
          <cell r="C412">
            <v>-120439</v>
          </cell>
          <cell r="D412">
            <v>76643</v>
          </cell>
        </row>
        <row r="413">
          <cell r="A413">
            <v>1000002526</v>
          </cell>
          <cell r="B413">
            <v>117000</v>
          </cell>
          <cell r="C413">
            <v>-71500</v>
          </cell>
          <cell r="D413">
            <v>45500</v>
          </cell>
        </row>
        <row r="414">
          <cell r="A414">
            <v>1000002537</v>
          </cell>
          <cell r="B414">
            <v>198000</v>
          </cell>
          <cell r="C414">
            <v>-121000</v>
          </cell>
          <cell r="D414">
            <v>77000</v>
          </cell>
        </row>
        <row r="415">
          <cell r="A415">
            <v>1000002538</v>
          </cell>
          <cell r="B415">
            <v>198000</v>
          </cell>
          <cell r="C415">
            <v>-121000</v>
          </cell>
          <cell r="D415">
            <v>77000</v>
          </cell>
        </row>
        <row r="416">
          <cell r="A416">
            <v>1000002541</v>
          </cell>
          <cell r="B416">
            <v>152600</v>
          </cell>
          <cell r="C416">
            <v>-93255</v>
          </cell>
          <cell r="D416">
            <v>59345</v>
          </cell>
        </row>
        <row r="417">
          <cell r="A417">
            <v>1000002542</v>
          </cell>
          <cell r="B417">
            <v>112640</v>
          </cell>
          <cell r="C417">
            <v>-68835</v>
          </cell>
          <cell r="D417">
            <v>43805</v>
          </cell>
        </row>
        <row r="418">
          <cell r="A418">
            <v>1000002544</v>
          </cell>
          <cell r="B418">
            <v>163000</v>
          </cell>
          <cell r="C418">
            <v>-99612</v>
          </cell>
          <cell r="D418">
            <v>63388</v>
          </cell>
        </row>
        <row r="419">
          <cell r="A419">
            <v>1000002555</v>
          </cell>
          <cell r="B419">
            <v>172550</v>
          </cell>
          <cell r="C419">
            <v>-105447</v>
          </cell>
          <cell r="D419">
            <v>67103</v>
          </cell>
        </row>
        <row r="420">
          <cell r="A420">
            <v>1000002557</v>
          </cell>
          <cell r="B420">
            <v>110400</v>
          </cell>
          <cell r="C420">
            <v>-67467</v>
          </cell>
          <cell r="D420">
            <v>42933</v>
          </cell>
        </row>
        <row r="421">
          <cell r="A421">
            <v>1000002570</v>
          </cell>
          <cell r="B421">
            <v>1578548</v>
          </cell>
          <cell r="C421">
            <v>-293742</v>
          </cell>
          <cell r="D421">
            <v>1284806</v>
          </cell>
        </row>
        <row r="422">
          <cell r="A422">
            <v>1000002571</v>
          </cell>
          <cell r="B422">
            <v>4041831</v>
          </cell>
          <cell r="C422">
            <v>-752117</v>
          </cell>
          <cell r="D422">
            <v>3289714</v>
          </cell>
        </row>
        <row r="423">
          <cell r="A423">
            <v>1000002572</v>
          </cell>
          <cell r="B423">
            <v>1262841</v>
          </cell>
          <cell r="C423">
            <v>-234994</v>
          </cell>
          <cell r="D423">
            <v>1027847</v>
          </cell>
        </row>
        <row r="424">
          <cell r="A424">
            <v>1000002574</v>
          </cell>
          <cell r="B424">
            <v>1016129</v>
          </cell>
          <cell r="C424">
            <v>-189085</v>
          </cell>
          <cell r="D424">
            <v>827044</v>
          </cell>
        </row>
        <row r="425">
          <cell r="A425">
            <v>1000002575</v>
          </cell>
          <cell r="B425">
            <v>2846556</v>
          </cell>
          <cell r="C425">
            <v>-529696</v>
          </cell>
          <cell r="D425">
            <v>2316860</v>
          </cell>
        </row>
        <row r="426">
          <cell r="A426">
            <v>1000002586</v>
          </cell>
          <cell r="B426">
            <v>1500000</v>
          </cell>
          <cell r="C426">
            <v>-369000</v>
          </cell>
          <cell r="D426">
            <v>1131000</v>
          </cell>
        </row>
        <row r="427">
          <cell r="A427">
            <v>1000002587</v>
          </cell>
          <cell r="B427">
            <v>2360000</v>
          </cell>
          <cell r="C427">
            <v>-580560</v>
          </cell>
          <cell r="D427">
            <v>1779440</v>
          </cell>
        </row>
        <row r="428">
          <cell r="A428">
            <v>1000002604</v>
          </cell>
          <cell r="B428">
            <v>228000</v>
          </cell>
          <cell r="C428">
            <v>-54549</v>
          </cell>
          <cell r="D428">
            <v>173451</v>
          </cell>
        </row>
        <row r="429">
          <cell r="A429">
            <v>1000002641</v>
          </cell>
          <cell r="B429">
            <v>774400</v>
          </cell>
          <cell r="C429">
            <v>-166690</v>
          </cell>
          <cell r="D429">
            <v>607710</v>
          </cell>
        </row>
        <row r="430">
          <cell r="A430">
            <v>1000002642</v>
          </cell>
          <cell r="B430">
            <v>267788</v>
          </cell>
          <cell r="C430">
            <v>-57642</v>
          </cell>
          <cell r="D430">
            <v>210146</v>
          </cell>
        </row>
        <row r="431">
          <cell r="A431">
            <v>1000002643</v>
          </cell>
          <cell r="B431">
            <v>803363</v>
          </cell>
          <cell r="C431">
            <v>-172924</v>
          </cell>
          <cell r="D431">
            <v>630439</v>
          </cell>
        </row>
        <row r="432">
          <cell r="A432">
            <v>1000002647</v>
          </cell>
          <cell r="B432">
            <v>534040</v>
          </cell>
          <cell r="C432">
            <v>-114952</v>
          </cell>
          <cell r="D432">
            <v>419088</v>
          </cell>
        </row>
        <row r="433">
          <cell r="A433">
            <v>1000002662</v>
          </cell>
          <cell r="B433">
            <v>192330</v>
          </cell>
          <cell r="C433">
            <v>-53425</v>
          </cell>
          <cell r="D433">
            <v>138905</v>
          </cell>
        </row>
        <row r="434">
          <cell r="A434">
            <v>1000002666</v>
          </cell>
          <cell r="B434">
            <v>152600</v>
          </cell>
          <cell r="C434">
            <v>-42389</v>
          </cell>
          <cell r="D434">
            <v>110211</v>
          </cell>
        </row>
        <row r="435">
          <cell r="A435">
            <v>1000002704</v>
          </cell>
          <cell r="B435">
            <v>150930</v>
          </cell>
          <cell r="C435">
            <v>-41925</v>
          </cell>
          <cell r="D435">
            <v>109005</v>
          </cell>
        </row>
        <row r="436">
          <cell r="A436">
            <v>1000002705</v>
          </cell>
          <cell r="B436">
            <v>150930</v>
          </cell>
          <cell r="C436">
            <v>-41925</v>
          </cell>
          <cell r="D436">
            <v>109005</v>
          </cell>
        </row>
        <row r="437">
          <cell r="A437">
            <v>1000002706</v>
          </cell>
          <cell r="B437">
            <v>150930</v>
          </cell>
          <cell r="C437">
            <v>-41925</v>
          </cell>
          <cell r="D437">
            <v>109005</v>
          </cell>
        </row>
        <row r="438">
          <cell r="A438">
            <v>1000002708</v>
          </cell>
          <cell r="B438">
            <v>153501</v>
          </cell>
          <cell r="C438">
            <v>-42639</v>
          </cell>
          <cell r="D438">
            <v>110862</v>
          </cell>
        </row>
        <row r="439">
          <cell r="A439">
            <v>1000002709</v>
          </cell>
          <cell r="B439">
            <v>100324</v>
          </cell>
          <cell r="C439">
            <v>-27868</v>
          </cell>
          <cell r="D439">
            <v>72456</v>
          </cell>
        </row>
        <row r="440">
          <cell r="A440">
            <v>1000002710</v>
          </cell>
          <cell r="B440">
            <v>176968</v>
          </cell>
          <cell r="C440">
            <v>-49158</v>
          </cell>
          <cell r="D440">
            <v>127810</v>
          </cell>
        </row>
        <row r="441">
          <cell r="A441">
            <v>1000002715</v>
          </cell>
          <cell r="B441">
            <v>162062</v>
          </cell>
          <cell r="C441">
            <v>-45018</v>
          </cell>
          <cell r="D441">
            <v>117044</v>
          </cell>
        </row>
        <row r="442">
          <cell r="A442">
            <v>1000002722</v>
          </cell>
          <cell r="B442">
            <v>242182</v>
          </cell>
          <cell r="C442">
            <v>-37235</v>
          </cell>
          <cell r="D442">
            <v>204947</v>
          </cell>
        </row>
        <row r="443">
          <cell r="A443">
            <v>1000002760</v>
          </cell>
          <cell r="B443">
            <v>313000</v>
          </cell>
          <cell r="C443">
            <v>-11112</v>
          </cell>
          <cell r="D443">
            <v>301888</v>
          </cell>
        </row>
        <row r="444">
          <cell r="A444">
            <v>1000002767</v>
          </cell>
          <cell r="B444">
            <v>980000</v>
          </cell>
          <cell r="C444">
            <v>-50470</v>
          </cell>
          <cell r="D444">
            <v>929530</v>
          </cell>
        </row>
        <row r="445">
          <cell r="A445">
            <v>1000002774</v>
          </cell>
          <cell r="B445">
            <v>232000</v>
          </cell>
          <cell r="C445">
            <v>-7965</v>
          </cell>
          <cell r="D445">
            <v>224035</v>
          </cell>
        </row>
        <row r="446">
          <cell r="A446">
            <v>1000002777</v>
          </cell>
          <cell r="B446">
            <v>1713800</v>
          </cell>
          <cell r="C446">
            <v>-71408</v>
          </cell>
          <cell r="D446">
            <v>1642392</v>
          </cell>
        </row>
        <row r="447">
          <cell r="A447">
            <v>1000002793</v>
          </cell>
          <cell r="B447">
            <v>606898</v>
          </cell>
          <cell r="C447">
            <v>-37324</v>
          </cell>
          <cell r="D447">
            <v>569574</v>
          </cell>
        </row>
        <row r="448">
          <cell r="A448">
            <v>1000002861</v>
          </cell>
          <cell r="B448">
            <v>2751754</v>
          </cell>
          <cell r="C448">
            <v>-84616</v>
          </cell>
          <cell r="D448">
            <v>2667138</v>
          </cell>
        </row>
        <row r="449">
          <cell r="A449">
            <v>1000002862</v>
          </cell>
          <cell r="B449">
            <v>3819143</v>
          </cell>
          <cell r="C449">
            <v>-117439</v>
          </cell>
          <cell r="D449">
            <v>3701704</v>
          </cell>
        </row>
        <row r="450">
          <cell r="A450">
            <v>3000000000</v>
          </cell>
          <cell r="B450">
            <v>328680</v>
          </cell>
          <cell r="C450">
            <v>0</v>
          </cell>
          <cell r="D450">
            <v>328680</v>
          </cell>
        </row>
        <row r="451">
          <cell r="A451">
            <v>3000000001</v>
          </cell>
          <cell r="B451">
            <v>1478080</v>
          </cell>
          <cell r="C451">
            <v>0</v>
          </cell>
          <cell r="D451">
            <v>1478080</v>
          </cell>
        </row>
        <row r="452">
          <cell r="A452">
            <v>3000000002</v>
          </cell>
          <cell r="B452">
            <v>1345698</v>
          </cell>
          <cell r="C452">
            <v>0</v>
          </cell>
          <cell r="D452">
            <v>1345698</v>
          </cell>
        </row>
        <row r="453">
          <cell r="A453">
            <v>3000000003</v>
          </cell>
          <cell r="B453">
            <v>2497202</v>
          </cell>
          <cell r="C453">
            <v>0</v>
          </cell>
          <cell r="D453">
            <v>2497202</v>
          </cell>
        </row>
        <row r="454">
          <cell r="A454">
            <v>3000000008</v>
          </cell>
          <cell r="B454">
            <v>1220000</v>
          </cell>
          <cell r="C454">
            <v>0</v>
          </cell>
          <cell r="D454">
            <v>1220000</v>
          </cell>
        </row>
        <row r="455">
          <cell r="A455">
            <v>3000000009</v>
          </cell>
          <cell r="B455">
            <v>930000</v>
          </cell>
          <cell r="C455">
            <v>0</v>
          </cell>
          <cell r="D455">
            <v>930000</v>
          </cell>
        </row>
        <row r="456">
          <cell r="B456">
            <v>577251197</v>
          </cell>
          <cell r="C456">
            <v>-242178407</v>
          </cell>
          <cell r="D456">
            <v>335072790</v>
          </cell>
        </row>
      </sheetData>
      <sheetData sheetId="3"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utiveSummary "/>
      <sheetName val="Deliquency List"/>
      <sheetName val="Feb‐04 VR"/>
      <sheetName val="Variance"/>
      <sheetName val="Actual"/>
      <sheetName val="RentRoll"/>
      <sheetName val="RentRoll (2)"/>
      <sheetName val="RentRoll(駐） (2)"/>
      <sheetName val="RentRoll(駐）"/>
      <sheetName val="RentRoll（TR）"/>
      <sheetName val="RentRoll（TR） (2)"/>
      <sheetName val="Stacking Plan"/>
      <sheetName val="Sheet1"/>
      <sheetName val="Budget"/>
      <sheetName val="Sheet2"/>
      <sheetName val="Occ, Other Rev, Exp, Dispo"/>
      <sheetName val="Rent Roll"/>
      <sheetName val="Replacement"/>
      <sheetName val="Collateral"/>
      <sheetName val="Debt"/>
      <sheetName val="TB"/>
      <sheetName val="INPUT"/>
      <sheetName val="Initial Input Variable"/>
      <sheetName val="Macro Codes"/>
      <sheetName val="노무비"/>
      <sheetName val="TEMP報告書ﾃｰﾌﾞﾙ情報"/>
      <sheetName val="TEMP報告書ﾃｰﾌﾞﾙ情報媒体"/>
      <sheetName val="Sector 3 Summary"/>
      <sheetName val="Todoroki Feb-04"/>
      <sheetName val="Main Assumptions"/>
      <sheetName val="6호기"/>
      <sheetName val="데이타"/>
      <sheetName val="판관비"/>
      <sheetName val="유형"/>
      <sheetName val="고정부채"/>
      <sheetName val="현금 및 예치금Lead"/>
      <sheetName val="현금및예치금 명세서"/>
      <sheetName val="미수수익"/>
      <sheetName val="XREF"/>
      <sheetName val="LS"/>
      <sheetName val="지분법(지분수정전)"/>
      <sheetName val="Rent R."/>
      <sheetName val="Tenants"/>
      <sheetName val="Template"/>
      <sheetName val="내역서"/>
      <sheetName val="노임단가"/>
      <sheetName val="ABO"/>
      <sheetName val="PRJ"/>
      <sheetName val="Ⅳ.1.KEY수입"/>
      <sheetName val="Ⅳ-4.수익총괄"/>
      <sheetName val="Macro!"/>
      <sheetName val="Sim"/>
      <sheetName val="ADR"/>
      <sheetName val="보수규정"/>
      <sheetName val="보수"/>
      <sheetName val="미수이자"/>
      <sheetName val="ARDEBT"/>
      <sheetName val="Total"/>
      <sheetName val="대차대조표"/>
      <sheetName val="리츠"/>
      <sheetName val="관계회사거래내역및 채권채무잔액 99"/>
      <sheetName val="ASSUM"/>
      <sheetName val="#REF"/>
      <sheetName val="Letting Report"/>
      <sheetName val="TI CALC"/>
      <sheetName val="Data"/>
      <sheetName val="ExecutiveSummary_"/>
      <sheetName val="Deliquency_List"/>
      <sheetName val="Feb‐04_VR"/>
      <sheetName val="RentRoll_(2)"/>
      <sheetName val="RentRoll(駐）_(2)"/>
      <sheetName val="RentRoll（TR）_(2)"/>
      <sheetName val="Stacking_Plan"/>
      <sheetName val="Occ,_Other_Rev,_Exp,_Dispo"/>
      <sheetName val="Rent_Roll"/>
      <sheetName val="Initial_Input_Variable"/>
      <sheetName val="Macro_Codes"/>
      <sheetName val="Inputs"/>
      <sheetName val="Sheet3 (2)"/>
      <sheetName val="급여표"/>
      <sheetName val="98지급계획"/>
      <sheetName val="별제권_정리담보권1"/>
      <sheetName val="Martyn Apr"/>
      <sheetName val="Uskei（契約）"/>
      <sheetName val="リスト"/>
      <sheetName val="選択リスト"/>
      <sheetName val="Control"/>
      <sheetName val="Actuals &amp; Forecast"/>
      <sheetName val="Property Information Summary"/>
      <sheetName val="PL"/>
      <sheetName val="계정"/>
      <sheetName val="Sector_3_Summary"/>
      <sheetName val="Todoroki_Feb-04"/>
      <sheetName val="Main_Assumptions"/>
      <sheetName val="현금_및_예치금Lead"/>
      <sheetName val="현금및예치금_명세서"/>
      <sheetName val="Rent_R_"/>
      <sheetName val="Ⅳ_1_KEY수입"/>
      <sheetName val="Ⅳ-4_수익총괄"/>
      <sheetName val="관계회사거래내역및_채권채무잔액_99"/>
      <sheetName val="Letting_Report"/>
      <sheetName val="Trial Balance"/>
      <sheetName val="Cap Table"/>
      <sheetName val="Setting"/>
      <sheetName val="Assumptions"/>
      <sheetName val="受益者"/>
      <sheetName val="T2 &amp; TB Acs"/>
      <sheetName val="Capital"/>
      <sheetName val="1999"/>
      <sheetName val="2.대외공문"/>
      <sheetName val="Wkg"/>
      <sheetName val="table"/>
      <sheetName val="Overall Portfolio"/>
      <sheetName val="Share Price"/>
      <sheetName val="Dvlp Summary"/>
      <sheetName val="Assump"/>
      <sheetName val="LevModel"/>
      <sheetName val="物件概要"/>
      <sheetName val="Civil Boq"/>
      <sheetName val="DTA"/>
      <sheetName val="DTA Calcuation"/>
      <sheetName val="Other creditors"/>
      <sheetName val="Amt due to Related companies"/>
      <sheetName val="Indirect tax payable"/>
      <sheetName val="AP"/>
      <sheetName val="Accrued expenses"/>
      <sheetName val="10.10.2003"/>
      <sheetName val="PK checklist"/>
      <sheetName val="6月"/>
      <sheetName val="부외부채"/>
      <sheetName val="Payment Schedule"/>
      <sheetName val="BS_임대료"/>
      <sheetName val="BS_보증금"/>
      <sheetName val="매출세금계산서합계"/>
      <sheetName val="매출계산서합계"/>
      <sheetName val="현금영수증"/>
      <sheetName val="비용"/>
      <sheetName val="IS"/>
      <sheetName val="미수금"/>
      <sheetName val="간주부가세"/>
      <sheetName val="SD"/>
      <sheetName val="(Monthly)"/>
      <sheetName val="Static Data"/>
      <sheetName val="Rooms"/>
      <sheetName val="BTS vs Multi"/>
      <sheetName val="Fee Rate Summary"/>
      <sheetName val="Customize Your Invoice"/>
      <sheetName val="Entry list"/>
      <sheetName val="PRC TB"/>
      <sheetName val="1.1 Project Data"/>
      <sheetName val="EQT-ESTN"/>
      <sheetName val="CF cap"/>
      <sheetName val="RATE"/>
      <sheetName val="Setup"/>
      <sheetName val="Cash Flow Annual"/>
      <sheetName val="Coslada III"/>
      <sheetName val="表紙"/>
      <sheetName val="Ikoma Data"/>
      <sheetName val="area detail"/>
      <sheetName val="OG &amp; AC Calculations"/>
      <sheetName val="Cash"/>
      <sheetName val="Status"/>
      <sheetName val="37含み経"/>
      <sheetName val="A-General"/>
      <sheetName val="Sales Comp 1"/>
      <sheetName val="Misc Data"/>
      <sheetName val="SS_NAV_INFO"/>
      <sheetName val="機械設備"/>
      <sheetName val="BwaLesehilfe"/>
      <sheetName val="請求コードMST"/>
      <sheetName val="leadsheet"/>
      <sheetName val="Income Valuation"/>
      <sheetName val="ML_LS Promote"/>
      <sheetName val=" Assump"/>
      <sheetName val="Utdata"/>
      <sheetName val="TBL賃貸住宅情報"/>
      <sheetName val="Approved Renov Payment Schedule"/>
      <sheetName val="ForEx"/>
      <sheetName val="Betas"/>
      <sheetName val="A"/>
      <sheetName val="持株比率"/>
      <sheetName val="もとのボトム"/>
      <sheetName val="ExecutiveSummary_1"/>
      <sheetName val="Deliquency_List1"/>
      <sheetName val="Feb‐04_VR1"/>
      <sheetName val="RentRoll_(2)1"/>
      <sheetName val="RentRoll(駐）_(2)1"/>
      <sheetName val="RentRoll（TR）_(2)1"/>
      <sheetName val="Stacking_Plan1"/>
      <sheetName val="Occ,_Other_Rev,_Exp,_Dispo1"/>
      <sheetName val="Rent_Roll1"/>
      <sheetName val="Initial_Input_Variable1"/>
      <sheetName val="Macro_Codes1"/>
      <sheetName val="Sector_3_Summary1"/>
      <sheetName val="Todoroki_Feb-041"/>
      <sheetName val="Main_Assumptions1"/>
      <sheetName val="현금_및_예치금Lead1"/>
      <sheetName val="현금및예치금_명세서1"/>
      <sheetName val="Rent_R_1"/>
      <sheetName val="Ⅳ_1_KEY수입1"/>
      <sheetName val="Ⅳ-4_수익총괄1"/>
      <sheetName val="관계회사거래내역및_채권채무잔액_991"/>
      <sheetName val="Letting_Report1"/>
      <sheetName val="TI_CALC"/>
      <sheetName val="Sheet3_(2)"/>
      <sheetName val="Martyn_Apr"/>
      <sheetName val="Actuals_&amp;_Forecast"/>
      <sheetName val="Property_Information_Summary"/>
      <sheetName val="Trial_Balance"/>
      <sheetName val="Cap_Table"/>
      <sheetName val="T2_&amp;_TB_Acs"/>
      <sheetName val="2_대외공문"/>
      <sheetName val="Overall_Portfolio"/>
      <sheetName val="Share_Price"/>
      <sheetName val="Dvlp_Summary"/>
      <sheetName val="Civil_Boq"/>
      <sheetName val="DTA_Calcuation"/>
      <sheetName val="Other_creditors"/>
      <sheetName val="Amt_due_to_Related_companies"/>
      <sheetName val="Indirect_tax_payable"/>
      <sheetName val="Accrued_expenses"/>
      <sheetName val="10_10_2003"/>
      <sheetName val="PK_checklist"/>
      <sheetName val="Payment_Schedule"/>
      <sheetName val="Static_Data"/>
      <sheetName val="BTS_vs_Multi"/>
      <sheetName val="Fee_Rate_Summary"/>
      <sheetName val="Customize_Your_Invoice"/>
      <sheetName val="Entry_list"/>
      <sheetName val="PRC_TB"/>
      <sheetName val="1_1_Project_Data"/>
      <sheetName val="CF_cap"/>
      <sheetName val="Cash_Flow_Annual"/>
      <sheetName val="Coslada_III"/>
      <sheetName val="Ikoma_Data"/>
      <sheetName val="area_detail"/>
      <sheetName val="OG_&amp;_AC_Calculations"/>
      <sheetName val="Sales_Comp_1"/>
      <sheetName val="Misc_Data"/>
      <sheetName val="가도공"/>
      <sheetName val="手元比準表"/>
      <sheetName val="プルダウンシート"/>
      <sheetName val="Major Assumption"/>
      <sheetName val="sum"/>
      <sheetName val="인원계획-미화"/>
      <sheetName val="2限定"/>
      <sheetName val="BOND LIABILITY"/>
      <sheetName val="PRESUPUESTO 99-00"/>
      <sheetName val="1"/>
      <sheetName val="RCN EY cash flow summary"/>
      <sheetName val="ExecutiveSummary_2"/>
      <sheetName val="Deliquency_List2"/>
      <sheetName val="Feb‐04_VR2"/>
      <sheetName val="RentRoll_(2)2"/>
      <sheetName val="RentRoll(駐）_(2)2"/>
      <sheetName val="RentRoll（TR）_(2)2"/>
      <sheetName val="Stacking_Plan2"/>
      <sheetName val="Occ,_Other_Rev,_Exp,_Dispo2"/>
      <sheetName val="Rent_Roll2"/>
      <sheetName val="Initial_Input_Variable2"/>
      <sheetName val="Macro_Codes2"/>
      <sheetName val="Sector_3_Summary2"/>
      <sheetName val="Todoroki_Feb-042"/>
      <sheetName val="Main_Assumptions2"/>
      <sheetName val="현금_및_예치금Lead2"/>
      <sheetName val="현금및예치금_명세서2"/>
      <sheetName val="Rent_R_2"/>
      <sheetName val="Ⅳ_1_KEY수입2"/>
      <sheetName val="Ⅳ-4_수익총괄2"/>
      <sheetName val="관계회사거래내역및_채권채무잔액_992"/>
      <sheetName val="Letting_Report2"/>
      <sheetName val="TI_CALC1"/>
      <sheetName val="Sheet3_(2)1"/>
      <sheetName val="Martyn_Apr1"/>
      <sheetName val="Actuals_&amp;_Forecast1"/>
      <sheetName val="Property_Information_Summary1"/>
      <sheetName val="Trial_Balance1"/>
      <sheetName val="Cap_Table1"/>
      <sheetName val="T2_&amp;_TB_Acs1"/>
      <sheetName val="2_대외공문1"/>
      <sheetName val="Overall_Portfolio1"/>
      <sheetName val="Share_Price1"/>
      <sheetName val="Dvlp_Summary1"/>
      <sheetName val="Civil_Boq1"/>
      <sheetName val="DTA_Calcuation1"/>
      <sheetName val="Other_creditors1"/>
      <sheetName val="Amt_due_to_Related_companies1"/>
      <sheetName val="Indirect_tax_payable1"/>
      <sheetName val="Accrued_expenses1"/>
      <sheetName val="10_10_20031"/>
      <sheetName val="PK_checklist1"/>
      <sheetName val="Payment_Schedule1"/>
      <sheetName val="Static_Data1"/>
      <sheetName val="BTS_vs_Multi1"/>
      <sheetName val="Fee_Rate_Summary1"/>
      <sheetName val="Customize_Your_Invoice1"/>
      <sheetName val="Entry_list1"/>
      <sheetName val="PRC_TB1"/>
      <sheetName val="1_1_Project_Data1"/>
      <sheetName val="CF_cap1"/>
      <sheetName val="Cash_Flow_Annual1"/>
      <sheetName val="Coslada_III1"/>
      <sheetName val="Ikoma_Data1"/>
      <sheetName val="area_detail1"/>
      <sheetName val="OG_&amp;_AC_Calculations1"/>
      <sheetName val="Sales_Comp_11"/>
      <sheetName val="Misc_Dat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refreshError="1"/>
      <sheetData sheetId="90" refreshError="1"/>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sheetData sheetId="132"/>
      <sheetData sheetId="133"/>
      <sheetData sheetId="134"/>
      <sheetData sheetId="135"/>
      <sheetData sheetId="136"/>
      <sheetData sheetId="137"/>
      <sheetData sheetId="138"/>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SO &amp; LRE"/>
      <sheetName val="Budget"/>
      <sheetName val="Old Closing Statement"/>
      <sheetName val="GISO_&amp;_LRE"/>
      <sheetName val="GISO_&amp;_LRE1"/>
    </sheetNames>
    <sheetDataSet>
      <sheetData sheetId="0" refreshError="1">
        <row r="1">
          <cell r="A1">
            <v>1000000720</v>
          </cell>
          <cell r="B1" t="str">
            <v>EN-GISO</v>
          </cell>
        </row>
        <row r="2">
          <cell r="A2">
            <v>1000000762</v>
          </cell>
          <cell r="B2" t="str">
            <v>EN-GISO</v>
          </cell>
        </row>
        <row r="3">
          <cell r="A3">
            <v>1000000763</v>
          </cell>
          <cell r="B3" t="str">
            <v>EN-GISO</v>
          </cell>
        </row>
        <row r="4">
          <cell r="A4">
            <v>1000000764</v>
          </cell>
          <cell r="B4" t="str">
            <v>EN-GISO</v>
          </cell>
        </row>
        <row r="5">
          <cell r="A5">
            <v>1000001184</v>
          </cell>
          <cell r="B5" t="str">
            <v>EN-GISO</v>
          </cell>
        </row>
        <row r="6">
          <cell r="A6">
            <v>1000001195</v>
          </cell>
          <cell r="B6" t="str">
            <v>EN-GISO</v>
          </cell>
        </row>
        <row r="7">
          <cell r="A7">
            <v>1000001585</v>
          </cell>
          <cell r="B7" t="str">
            <v>EN-GISO</v>
          </cell>
        </row>
        <row r="8">
          <cell r="A8">
            <v>1000001837</v>
          </cell>
          <cell r="B8" t="str">
            <v>EN-GISO</v>
          </cell>
        </row>
        <row r="9">
          <cell r="A9">
            <v>1000001900</v>
          </cell>
          <cell r="B9" t="str">
            <v>EN-GISO</v>
          </cell>
        </row>
        <row r="10">
          <cell r="A10">
            <v>1000001945</v>
          </cell>
          <cell r="B10" t="str">
            <v>EN-GISO</v>
          </cell>
        </row>
        <row r="11">
          <cell r="A11">
            <v>1000001953</v>
          </cell>
          <cell r="B11" t="str">
            <v>EN-GISO</v>
          </cell>
        </row>
        <row r="12">
          <cell r="A12">
            <v>1000002411</v>
          </cell>
          <cell r="B12" t="str">
            <v>EN-GISO</v>
          </cell>
        </row>
        <row r="13">
          <cell r="A13">
            <v>1000002412</v>
          </cell>
          <cell r="B13" t="str">
            <v>EN-GISO</v>
          </cell>
        </row>
        <row r="14">
          <cell r="A14">
            <v>1000000277</v>
          </cell>
          <cell r="B14" t="str">
            <v>EN-LRE</v>
          </cell>
        </row>
        <row r="15">
          <cell r="A15">
            <v>1000000279</v>
          </cell>
          <cell r="B15" t="str">
            <v>EN-LRE</v>
          </cell>
        </row>
        <row r="16">
          <cell r="A16">
            <v>1000000286</v>
          </cell>
          <cell r="B16" t="str">
            <v>EN-LRE</v>
          </cell>
        </row>
        <row r="17">
          <cell r="A17">
            <v>1000000310</v>
          </cell>
          <cell r="B17" t="str">
            <v>EN-LRE</v>
          </cell>
        </row>
        <row r="18">
          <cell r="A18">
            <v>1000000311</v>
          </cell>
          <cell r="B18" t="str">
            <v>EN-LRE</v>
          </cell>
        </row>
        <row r="19">
          <cell r="A19">
            <v>1000000313</v>
          </cell>
          <cell r="B19" t="str">
            <v>EN-LRE</v>
          </cell>
        </row>
        <row r="20">
          <cell r="A20">
            <v>1000000314</v>
          </cell>
          <cell r="B20" t="str">
            <v>EN-LRE</v>
          </cell>
        </row>
        <row r="21">
          <cell r="A21">
            <v>1000000322</v>
          </cell>
          <cell r="B21" t="str">
            <v>EN-LRE</v>
          </cell>
        </row>
        <row r="22">
          <cell r="A22">
            <v>1000000323</v>
          </cell>
          <cell r="B22" t="str">
            <v>EN-LRE</v>
          </cell>
        </row>
        <row r="23">
          <cell r="A23">
            <v>1000000324</v>
          </cell>
          <cell r="B23" t="str">
            <v>EN-LRE</v>
          </cell>
        </row>
        <row r="24">
          <cell r="A24">
            <v>1000000325</v>
          </cell>
          <cell r="B24" t="str">
            <v>EN-LRE</v>
          </cell>
        </row>
        <row r="25">
          <cell r="A25">
            <v>1000000351</v>
          </cell>
          <cell r="B25" t="str">
            <v>EN-LRE</v>
          </cell>
        </row>
        <row r="26">
          <cell r="A26">
            <v>1000000352</v>
          </cell>
          <cell r="B26" t="str">
            <v>EN-LRE</v>
          </cell>
        </row>
        <row r="27">
          <cell r="A27">
            <v>1000000353</v>
          </cell>
          <cell r="B27" t="str">
            <v>EN-LRE</v>
          </cell>
        </row>
        <row r="28">
          <cell r="A28">
            <v>1000000354</v>
          </cell>
          <cell r="B28" t="str">
            <v>EN-LRE</v>
          </cell>
        </row>
        <row r="29">
          <cell r="A29">
            <v>1000000355</v>
          </cell>
          <cell r="B29" t="str">
            <v>EN-LRE</v>
          </cell>
        </row>
        <row r="30">
          <cell r="A30">
            <v>1000002052</v>
          </cell>
          <cell r="B30" t="str">
            <v>EN-LRE</v>
          </cell>
        </row>
        <row r="31">
          <cell r="A31">
            <v>1000002061</v>
          </cell>
          <cell r="B31" t="str">
            <v>EN-LRE</v>
          </cell>
        </row>
        <row r="32">
          <cell r="A32">
            <v>1000002093</v>
          </cell>
          <cell r="B32" t="str">
            <v>EN-LRE</v>
          </cell>
        </row>
        <row r="33">
          <cell r="A33">
            <v>1000002094</v>
          </cell>
          <cell r="B33" t="str">
            <v>EN-LRE</v>
          </cell>
        </row>
        <row r="34">
          <cell r="A34">
            <v>1000002095</v>
          </cell>
          <cell r="B34" t="str">
            <v>EN-LRE</v>
          </cell>
        </row>
        <row r="35">
          <cell r="A35">
            <v>1000002114</v>
          </cell>
          <cell r="B35" t="str">
            <v>EN-LRE</v>
          </cell>
        </row>
        <row r="36">
          <cell r="A36">
            <v>1000002115</v>
          </cell>
          <cell r="B36" t="str">
            <v>EN-LRE</v>
          </cell>
        </row>
        <row r="37">
          <cell r="A37">
            <v>1000002116</v>
          </cell>
          <cell r="B37" t="str">
            <v>EN-LRE</v>
          </cell>
        </row>
        <row r="38">
          <cell r="A38">
            <v>1000002117</v>
          </cell>
          <cell r="B38" t="str">
            <v>EN-LRE</v>
          </cell>
        </row>
        <row r="39">
          <cell r="A39">
            <v>1000002134</v>
          </cell>
          <cell r="B39" t="str">
            <v>EN-LRE</v>
          </cell>
        </row>
        <row r="40">
          <cell r="A40">
            <v>1000002135</v>
          </cell>
          <cell r="B40" t="str">
            <v>EN-LRE</v>
          </cell>
        </row>
        <row r="41">
          <cell r="A41">
            <v>1000002147</v>
          </cell>
          <cell r="B41" t="str">
            <v>EN-LRE</v>
          </cell>
        </row>
        <row r="42">
          <cell r="A42">
            <v>1000002157</v>
          </cell>
          <cell r="B42" t="str">
            <v>EN-LRE</v>
          </cell>
        </row>
        <row r="43">
          <cell r="A43">
            <v>1000002158</v>
          </cell>
          <cell r="B43" t="str">
            <v>EN-LRE</v>
          </cell>
        </row>
        <row r="44">
          <cell r="A44">
            <v>1000002169</v>
          </cell>
          <cell r="B44" t="str">
            <v>EN-LRE</v>
          </cell>
        </row>
        <row r="45">
          <cell r="A45">
            <v>1000002170</v>
          </cell>
          <cell r="B45" t="str">
            <v>EN-LRE</v>
          </cell>
        </row>
        <row r="46">
          <cell r="A46">
            <v>1000002171</v>
          </cell>
          <cell r="B46" t="str">
            <v>EN-LRE</v>
          </cell>
        </row>
        <row r="47">
          <cell r="A47">
            <v>1000002172</v>
          </cell>
          <cell r="B47" t="str">
            <v>EN-LRE</v>
          </cell>
        </row>
        <row r="48">
          <cell r="A48">
            <v>1000002173</v>
          </cell>
          <cell r="B48" t="str">
            <v>EN-LRE</v>
          </cell>
        </row>
        <row r="49">
          <cell r="A49">
            <v>1000002174</v>
          </cell>
          <cell r="B49" t="str">
            <v>EN-LRE</v>
          </cell>
        </row>
        <row r="50">
          <cell r="A50">
            <v>1000002431</v>
          </cell>
          <cell r="B50" t="str">
            <v>EN-LRE</v>
          </cell>
        </row>
        <row r="51">
          <cell r="A51">
            <v>1000002510</v>
          </cell>
          <cell r="B51" t="str">
            <v>EN-LRE</v>
          </cell>
        </row>
        <row r="52">
          <cell r="A52">
            <v>1000002511</v>
          </cell>
          <cell r="B52" t="str">
            <v>EN-LRE</v>
          </cell>
        </row>
        <row r="53">
          <cell r="A53">
            <v>1000002512</v>
          </cell>
          <cell r="B53" t="str">
            <v>EN-LRE</v>
          </cell>
        </row>
        <row r="54">
          <cell r="A54">
            <v>1000002517</v>
          </cell>
          <cell r="B54" t="str">
            <v>EN-LRE</v>
          </cell>
        </row>
      </sheetData>
      <sheetData sheetId="1" refreshError="1"/>
      <sheetData sheetId="2" refreshError="1"/>
      <sheetData sheetId="3" refreshError="1"/>
      <sheetData sheetId="4"/>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ket Summary"/>
      <sheetName val="USD"/>
      <sheetName val="GBP"/>
      <sheetName val="EUR"/>
      <sheetName val="JPY"/>
      <sheetName val="Financing"/>
      <sheetName val="Overview"/>
      <sheetName val="DUE FROM &amp; TO"/>
      <sheetName val="Investment Table - Roza YE08"/>
      <sheetName val="FROM THE SYSTEMQ1"/>
      <sheetName val="Q4FROMTHESYSTEM"/>
      <sheetName val="Market_Summary"/>
      <sheetName val="DUE_FROM_&amp;_TO"/>
      <sheetName val="Investment_Table_-_Roza_YE08"/>
      <sheetName val="FROM_THE_SYSTEMQ1"/>
      <sheetName val="2009"/>
      <sheetName val="2004"/>
      <sheetName val="2005"/>
      <sheetName val="Proforma - Base Case"/>
      <sheetName val="MRI_CHART"/>
      <sheetName val="Assum"/>
      <sheetName val="TM EST"/>
      <sheetName val="TB"/>
      <sheetName val="4. TB - Current YTD"/>
      <sheetName val="Journal entry"/>
      <sheetName val="Control"/>
      <sheetName val="Market_Summary1"/>
      <sheetName val="DUE_FROM_&amp;_TO1"/>
      <sheetName val="Investment_Table_-_Roza_YE081"/>
      <sheetName val="FROM_THE_SYSTEMQ11"/>
      <sheetName val="Proforma_-_Base_Case"/>
    </sheetNames>
    <sheetDataSet>
      <sheetData sheetId="0"/>
      <sheetData sheetId="1" refreshError="1">
        <row r="9">
          <cell r="N9">
            <v>0</v>
          </cell>
        </row>
        <row r="26">
          <cell r="N26">
            <v>0</v>
          </cell>
        </row>
      </sheetData>
      <sheetData sheetId="2"/>
      <sheetData sheetId="3"/>
      <sheetData sheetId="4"/>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PO Schedule"/>
      <sheetName val="Valuation Summary"/>
      <sheetName val="Valuation Summaries"/>
      <sheetName val="Calculations"/>
      <sheetName val="Output"/>
      <sheetName val="Extract Data"/>
      <sheetName val="1"/>
      <sheetName val="2"/>
      <sheetName val="3"/>
      <sheetName val="4"/>
      <sheetName val="5"/>
      <sheetName val="6"/>
      <sheetName val="7"/>
      <sheetName val="8"/>
      <sheetName val="9"/>
      <sheetName val="10"/>
      <sheetName val="11"/>
      <sheetName val="12"/>
      <sheetName val="17"/>
      <sheetName val="13"/>
      <sheetName val="14"/>
      <sheetName val="15"/>
      <sheetName val="16"/>
    </sheetNames>
    <sheetDataSet>
      <sheetData sheetId="0" refreshError="1"/>
      <sheetData sheetId="1" refreshError="1"/>
      <sheetData sheetId="2">
        <row r="7">
          <cell r="A7">
            <v>1</v>
          </cell>
          <cell r="B7" t="str">
            <v>France</v>
          </cell>
          <cell r="C7" t="str">
            <v>67,Boulevard du General leclerc,Ile-de-Franc</v>
          </cell>
          <cell r="E7">
            <v>8777077</v>
          </cell>
          <cell r="F7">
            <v>9063120</v>
          </cell>
          <cell r="I7">
            <v>147400000</v>
          </cell>
          <cell r="J7">
            <v>5.4879999999999998E-2</v>
          </cell>
          <cell r="K7">
            <v>5.679E-2</v>
          </cell>
          <cell r="L7">
            <v>5.6300000000000003E-2</v>
          </cell>
          <cell r="M7">
            <v>5.8139999999999997E-2</v>
          </cell>
          <cell r="N7">
            <v>6.2E-2</v>
          </cell>
          <cell r="O7">
            <v>156500000</v>
          </cell>
        </row>
        <row r="8">
          <cell r="A8">
            <v>2</v>
          </cell>
          <cell r="B8" t="str">
            <v>France</v>
          </cell>
          <cell r="C8" t="str">
            <v>53,Rue Baudin,Ile-de-France,Levallois,Franc</v>
          </cell>
          <cell r="E8">
            <v>2135665</v>
          </cell>
          <cell r="F8">
            <v>2074320</v>
          </cell>
          <cell r="I8">
            <v>32900000</v>
          </cell>
          <cell r="J8">
            <v>5.8610000000000002E-2</v>
          </cell>
          <cell r="K8">
            <v>6.087E-2</v>
          </cell>
          <cell r="L8">
            <v>6.105E-2</v>
          </cell>
          <cell r="M8">
            <v>5.9299999999999999E-2</v>
          </cell>
          <cell r="N8">
            <v>6.2E-2</v>
          </cell>
          <cell r="O8">
            <v>34900000</v>
          </cell>
        </row>
        <row r="9">
          <cell r="A9">
            <v>3</v>
          </cell>
          <cell r="B9" t="str">
            <v>Finland</v>
          </cell>
          <cell r="C9" t="str">
            <v>Kluuvikatu 3,Helsinki,Finland</v>
          </cell>
          <cell r="E9">
            <v>1695923</v>
          </cell>
          <cell r="F9">
            <v>2784410</v>
          </cell>
          <cell r="I9">
            <v>38500000</v>
          </cell>
          <cell r="J9">
            <v>5.6270000000000001E-2</v>
          </cell>
          <cell r="K9">
            <v>5.8270000000000002E-2</v>
          </cell>
          <cell r="L9">
            <v>4.2360000000000002E-2</v>
          </cell>
          <cell r="M9">
            <v>6.0109999999999997E-2</v>
          </cell>
          <cell r="N9">
            <v>0.04</v>
          </cell>
          <cell r="O9">
            <v>40040000</v>
          </cell>
        </row>
        <row r="10">
          <cell r="A10">
            <v>4</v>
          </cell>
          <cell r="B10" t="str">
            <v>Netherlands</v>
          </cell>
          <cell r="C10" t="str">
            <v>Office,Arthur van Schendelstraat 500, 550-57</v>
          </cell>
          <cell r="E10">
            <v>1876612</v>
          </cell>
          <cell r="F10">
            <v>2121275</v>
          </cell>
          <cell r="I10">
            <v>27300000</v>
          </cell>
          <cell r="J10">
            <v>6.1190000000000001E-2</v>
          </cell>
          <cell r="K10">
            <v>6.3490000000000005E-2</v>
          </cell>
          <cell r="L10">
            <v>6.4240000000000005E-2</v>
          </cell>
          <cell r="M10">
            <v>6.6869999999999999E-2</v>
          </cell>
          <cell r="N10">
            <v>7.0000000000000007E-2</v>
          </cell>
          <cell r="O10">
            <v>29200000</v>
          </cell>
        </row>
        <row r="11">
          <cell r="A11">
            <v>5</v>
          </cell>
          <cell r="B11" t="str">
            <v>Netherlands</v>
          </cell>
          <cell r="C11" t="str">
            <v>Office,Oude Maasweg 2,Rotterdam</v>
          </cell>
          <cell r="E11">
            <v>311322</v>
          </cell>
          <cell r="F11">
            <v>349515</v>
          </cell>
          <cell r="I11">
            <v>4200000</v>
          </cell>
          <cell r="J11">
            <v>6.5420000000000006E-2</v>
          </cell>
          <cell r="K11">
            <v>6.8260000000000001E-2</v>
          </cell>
          <cell r="L11">
            <v>6.9279999999999994E-2</v>
          </cell>
          <cell r="M11">
            <v>6.9629999999999997E-2</v>
          </cell>
          <cell r="N11">
            <v>7.0000000000000007E-2</v>
          </cell>
          <cell r="O11">
            <v>4500000</v>
          </cell>
        </row>
        <row r="12">
          <cell r="A12">
            <v>6</v>
          </cell>
          <cell r="B12" t="str">
            <v>Netherlands</v>
          </cell>
          <cell r="C12" t="str">
            <v>Warehouse (sport business cent,Plesmanstr</v>
          </cell>
          <cell r="E12">
            <v>1950999</v>
          </cell>
          <cell r="F12">
            <v>2212600</v>
          </cell>
          <cell r="I12">
            <v>27700000</v>
          </cell>
          <cell r="J12">
            <v>6.4579999999999999E-2</v>
          </cell>
          <cell r="K12">
            <v>6.7239999999999994E-2</v>
          </cell>
          <cell r="L12">
            <v>6.583E-2</v>
          </cell>
          <cell r="M12">
            <v>6.8589999999999998E-2</v>
          </cell>
          <cell r="N12">
            <v>7.0000000000000007E-2</v>
          </cell>
          <cell r="O12">
            <v>29600000</v>
          </cell>
        </row>
        <row r="13">
          <cell r="A13">
            <v>7</v>
          </cell>
          <cell r="B13" t="str">
            <v>Netherlands</v>
          </cell>
          <cell r="C13" t="str">
            <v>Retail and Office,Bergsingel, Eudokiaplein 3-</v>
          </cell>
          <cell r="E13">
            <v>1478590</v>
          </cell>
          <cell r="F13">
            <v>1572350</v>
          </cell>
          <cell r="I13">
            <v>20700000</v>
          </cell>
          <cell r="J13">
            <v>6.3310000000000005E-2</v>
          </cell>
          <cell r="K13">
            <v>6.5930000000000002E-2</v>
          </cell>
          <cell r="L13">
            <v>6.7390000000000005E-2</v>
          </cell>
          <cell r="M13">
            <v>6.3649999999999998E-2</v>
          </cell>
          <cell r="N13">
            <v>7.0000000000000007E-2</v>
          </cell>
          <cell r="O13">
            <v>22150000</v>
          </cell>
        </row>
        <row r="14">
          <cell r="A14">
            <v>8</v>
          </cell>
          <cell r="B14" t="str">
            <v>Netherlands</v>
          </cell>
          <cell r="C14" t="str">
            <v>Office building,Essebaan 65 and Essebaan (</v>
          </cell>
          <cell r="E14">
            <v>1044547</v>
          </cell>
          <cell r="F14">
            <v>818956</v>
          </cell>
          <cell r="I14">
            <v>8500000</v>
          </cell>
          <cell r="J14">
            <v>7.2120000000000004E-2</v>
          </cell>
          <cell r="K14">
            <v>7.5219999999999995E-2</v>
          </cell>
          <cell r="L14">
            <v>0.11484999999999999</v>
          </cell>
          <cell r="M14">
            <v>8.1030000000000005E-2</v>
          </cell>
          <cell r="N14">
            <v>7.0000000000000007E-2</v>
          </cell>
          <cell r="O14">
            <v>9100000</v>
          </cell>
        </row>
        <row r="15">
          <cell r="A15">
            <v>9</v>
          </cell>
          <cell r="B15" t="str">
            <v>Italy</v>
          </cell>
          <cell r="C15" t="str">
            <v>IV Novembre - INV,3/5,Piazza IV Novembre,</v>
          </cell>
          <cell r="E15">
            <v>1783247</v>
          </cell>
          <cell r="F15">
            <v>3517379</v>
          </cell>
          <cell r="I15">
            <v>48000000</v>
          </cell>
          <cell r="J15">
            <v>5.5E-2</v>
          </cell>
          <cell r="K15">
            <v>5.6689999999999997E-2</v>
          </cell>
          <cell r="L15">
            <v>3.6420000000000001E-2</v>
          </cell>
          <cell r="M15">
            <v>6.6769999999999996E-2</v>
          </cell>
          <cell r="N15">
            <v>0.02</v>
          </cell>
          <cell r="O15">
            <v>48960000</v>
          </cell>
        </row>
        <row r="16">
          <cell r="A16">
            <v>10</v>
          </cell>
          <cell r="B16" t="str">
            <v>Italy</v>
          </cell>
          <cell r="C16" t="str">
            <v>Final Milanofiori - INV,2,Strada 2,Milanofiori,A</v>
          </cell>
          <cell r="E16">
            <v>1382861</v>
          </cell>
          <cell r="F16">
            <v>2281026</v>
          </cell>
          <cell r="I16">
            <v>30400000</v>
          </cell>
          <cell r="J16">
            <v>5.4269999999999999E-2</v>
          </cell>
          <cell r="K16">
            <v>5.6079999999999998E-2</v>
          </cell>
          <cell r="L16">
            <v>4.4596999999999998E-2</v>
          </cell>
          <cell r="M16">
            <v>6.8388000000000004E-2</v>
          </cell>
          <cell r="N16">
            <v>0.02</v>
          </cell>
          <cell r="O16">
            <v>31000000</v>
          </cell>
        </row>
        <row r="17">
          <cell r="A17">
            <v>11</v>
          </cell>
          <cell r="B17" t="str">
            <v>Italy</v>
          </cell>
          <cell r="C17" t="str">
            <v>Via Sciangai - INV,53,Via Sciangai,Rome,Ital</v>
          </cell>
          <cell r="E17">
            <v>4352467</v>
          </cell>
          <cell r="F17">
            <v>6196959</v>
          </cell>
          <cell r="I17">
            <v>87000000</v>
          </cell>
          <cell r="J17">
            <v>5.237E-2</v>
          </cell>
          <cell r="K17">
            <v>5.398E-2</v>
          </cell>
          <cell r="L17">
            <v>4.9050000000000003E-2</v>
          </cell>
          <cell r="M17">
            <v>6.4299999999999996E-2</v>
          </cell>
          <cell r="N17">
            <v>0.02</v>
          </cell>
          <cell r="O17">
            <v>88740000</v>
          </cell>
        </row>
        <row r="18">
          <cell r="A18">
            <v>12</v>
          </cell>
          <cell r="B18" t="str">
            <v>Italy</v>
          </cell>
          <cell r="C18" t="str">
            <v>Palazzo Uno - INV,1,Piazza Vanoni,San Don</v>
          </cell>
          <cell r="E18">
            <v>5874296</v>
          </cell>
          <cell r="F18">
            <v>6236966</v>
          </cell>
          <cell r="I18">
            <v>112000000</v>
          </cell>
          <cell r="J18">
            <v>5.1136000000000001E-2</v>
          </cell>
          <cell r="K18">
            <v>5.287E-2</v>
          </cell>
          <cell r="L18">
            <v>5.1421000000000001E-2</v>
          </cell>
          <cell r="M18">
            <v>4.9633999999999998E-2</v>
          </cell>
          <cell r="N18">
            <v>0.02</v>
          </cell>
          <cell r="O18">
            <v>114240000</v>
          </cell>
        </row>
        <row r="19">
          <cell r="A19">
            <v>17</v>
          </cell>
          <cell r="B19" t="str">
            <v>Italy</v>
          </cell>
          <cell r="C19" t="str">
            <v>Palazzo Due - INV,1,Piazza Boldrini,San Don</v>
          </cell>
          <cell r="E19">
            <v>5543760</v>
          </cell>
          <cell r="F19">
            <v>5406278</v>
          </cell>
          <cell r="I19">
            <v>102500000</v>
          </cell>
          <cell r="J19">
            <v>4.9735000000000001E-2</v>
          </cell>
          <cell r="K19">
            <v>5.142E-2</v>
          </cell>
          <cell r="L19">
            <v>5.3025000000000003E-2</v>
          </cell>
          <cell r="M19">
            <v>4.7014E-2</v>
          </cell>
          <cell r="N19">
            <v>0.02</v>
          </cell>
          <cell r="O19">
            <v>104550000</v>
          </cell>
        </row>
        <row r="20">
          <cell r="A20">
            <v>13</v>
          </cell>
          <cell r="B20" t="str">
            <v>Italy</v>
          </cell>
          <cell r="C20" t="str">
            <v>Bolgiano Laboratories - INV,26,Via Maritano,</v>
          </cell>
          <cell r="E20">
            <v>8128710</v>
          </cell>
          <cell r="F20">
            <v>7250703</v>
          </cell>
          <cell r="I20">
            <v>116000000</v>
          </cell>
          <cell r="J20">
            <v>6.2026999999999999E-2</v>
          </cell>
          <cell r="K20">
            <v>6.0789999999999997E-2</v>
          </cell>
          <cell r="L20">
            <v>6.8700999999999998E-2</v>
          </cell>
          <cell r="M20">
            <v>5.4304999999999999E-2</v>
          </cell>
          <cell r="N20">
            <v>0.02</v>
          </cell>
          <cell r="O20">
            <v>118320000</v>
          </cell>
        </row>
        <row r="21">
          <cell r="A21">
            <v>14</v>
          </cell>
          <cell r="B21" t="str">
            <v>France</v>
          </cell>
          <cell r="C21" t="str">
            <v>Eurosquare 1,151/161,boulevard Victor Hugo</v>
          </cell>
          <cell r="E21">
            <v>5924119</v>
          </cell>
          <cell r="F21">
            <v>5543240</v>
          </cell>
          <cell r="I21">
            <v>100280000</v>
          </cell>
          <cell r="J21">
            <v>5.2339999999999998E-2</v>
          </cell>
          <cell r="K21">
            <v>5.4140000000000001E-2</v>
          </cell>
          <cell r="L21">
            <v>5.5620000000000003E-2</v>
          </cell>
          <cell r="M21">
            <v>5.2049999999999999E-2</v>
          </cell>
          <cell r="N21">
            <v>6.2E-2</v>
          </cell>
          <cell r="O21">
            <v>106500000</v>
          </cell>
        </row>
        <row r="22">
          <cell r="A22">
            <v>15</v>
          </cell>
          <cell r="B22" t="str">
            <v>France</v>
          </cell>
          <cell r="C22" t="str">
            <v>Lumiere,Ile-de-France,Paris,France</v>
          </cell>
          <cell r="E22">
            <v>29505905</v>
          </cell>
          <cell r="F22">
            <v>48676524</v>
          </cell>
          <cell r="I22">
            <v>680000000</v>
          </cell>
          <cell r="J22">
            <v>5.5530000000000003E-2</v>
          </cell>
          <cell r="K22">
            <v>5.7410000000000003E-2</v>
          </cell>
          <cell r="L22">
            <v>4.086E-2</v>
          </cell>
          <cell r="M22">
            <v>6.3769999999999993E-2</v>
          </cell>
          <cell r="N22">
            <v>6.2E-2</v>
          </cell>
          <cell r="O22">
            <v>722160000</v>
          </cell>
        </row>
        <row r="23">
          <cell r="A23">
            <v>16</v>
          </cell>
          <cell r="B23" t="str">
            <v>Germany</v>
          </cell>
          <cell r="C23" t="str">
            <v>Siemens Munich actual,Munich,Germany</v>
          </cell>
          <cell r="E23">
            <v>10717364</v>
          </cell>
          <cell r="F23">
            <v>9784572</v>
          </cell>
          <cell r="I23">
            <v>206300000</v>
          </cell>
          <cell r="J23">
            <v>4.7509999999999997E-2</v>
          </cell>
          <cell r="L23">
            <v>4.9709999999999997E-2</v>
          </cell>
          <cell r="M23">
            <v>4.4310000000000002E-2</v>
          </cell>
          <cell r="N23">
            <v>4.4999999999999998E-2</v>
          </cell>
          <cell r="O23">
            <v>215600000</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Trial balances"/>
      <sheetName val="TB download"/>
      <sheetName val="TB 2012"/>
      <sheetName val="Building valuation"/>
      <sheetName val="Fixed Assets "/>
      <sheetName val="BI "/>
      <sheetName val="TI"/>
      <sheetName val="Anschaffungsnebenkosten"/>
      <sheetName val="108150"/>
      <sheetName val="BI TI Additions"/>
      <sheetName val="Cash A-Layer "/>
      <sheetName val="Intercompany receivables"/>
      <sheetName val="124100"/>
      <sheetName val="CM overview"/>
      <sheetName val="Accounts Receivable"/>
      <sheetName val="CM report"/>
      <sheetName val="Bad Debt Q2-16"/>
      <sheetName val="SCA estimate 2015"/>
      <sheetName val="VAT"/>
      <sheetName val="prepaid expenses"/>
      <sheetName val="Def. Amortisation Grants"/>
      <sheetName val="Def. Leasing Commission"/>
      <sheetName val="Def. Finance Cost"/>
      <sheetName val="FASB 13"/>
      <sheetName val="FASB 13 Reconciliation"/>
      <sheetName val="Deferred Finance Cost 2012"/>
      <sheetName val="Chatham Deriv. Instruments"/>
      <sheetName val="Chatham valuation"/>
      <sheetName val="Accounts Payable"/>
      <sheetName val="AP Report TSP ownership"/>
      <sheetName val="AP Report pre owner"/>
      <sheetName val="other liabilities"/>
      <sheetName val="SCA Estimate 2016"/>
      <sheetName val="Rent Deposits"/>
      <sheetName val="due to seller 2nd inst"/>
      <sheetName val="due to seller 3rd inst"/>
      <sheetName val="Retainers"/>
      <sheetName val="Sundry Accrued Expences"/>
      <sheetName val="CAPEX Accruals Q116"/>
      <sheetName val="POS"/>
      <sheetName val="TI Accruals 31.08"/>
      <sheetName val="CAPEX Accruals 31.08"/>
      <sheetName val="Retainage 31.08."/>
      <sheetName val="TSP Accruals"/>
      <sheetName val="ThirdPartyLoanBerlin Hyp"/>
      <sheetName val="Intercompany total"/>
      <sheetName val="Ico loan Interest 4,045M"/>
      <sheetName val="Ico loan Interest 454k"/>
      <sheetName val="Ico loan Interest 26m"/>
      <sheetName val="Ico loan Interest 2,6m"/>
      <sheetName val="Ico loan Interest 4,3m"/>
      <sheetName val="Ico loan Interest 49.9k"/>
      <sheetName val="Ico loan Interest 237k"/>
      <sheetName val="Ico loan Interest 14m"/>
      <sheetName val="Ico loan Interest 3.8m "/>
      <sheetName val="Ico loan Interest 3.03m"/>
      <sheetName val="Ico loan Interest 2.1m"/>
      <sheetName val="Ico loan Interest 1.5m"/>
      <sheetName val="Ico loan Interest 444k"/>
      <sheetName val="acquisition price"/>
      <sheetName val="Equity"/>
      <sheetName val="PL12 month spread 2015 IFRS"/>
      <sheetName val="PL12 month Spread 2015 Accrual"/>
      <sheetName val="PL12 month spread 2015 Local Ga"/>
      <sheetName val="PLS12 month spread 2016 IFRS"/>
      <sheetName val="Closing Date Balance Sheet"/>
      <sheetName val="Info 31.07.2015 Bilanz- und GuV"/>
      <sheetName val="Info 31.07.2015 Konten"/>
      <sheetName val="Info Deloitte RSt 31.07.2015"/>
      <sheetName val="Info Finance &amp; Acquistion Costs"/>
      <sheetName val="Mapping"/>
    </sheetNames>
    <sheetDataSet>
      <sheetData sheetId="0">
        <row r="1">
          <cell r="B1">
            <v>42643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PFII - Complete "/>
      <sheetName val="Fund - TIME"/>
      <sheetName val="March '09 Intenal"/>
      <sheetName val="June Rent Roll"/>
      <sheetName val="PEPFII - JLL June"/>
      <sheetName val="PEPFII - CBRE"/>
      <sheetName val="Dec '08 Internal"/>
      <sheetName val="DATA"/>
      <sheetName val="2009 Revals"/>
      <sheetName val="WATTR"/>
      <sheetName val="Valuation Summaries"/>
    </sheetNames>
    <sheetDataSet>
      <sheetData sheetId="0" refreshError="1"/>
      <sheetData sheetId="1" refreshError="1"/>
      <sheetData sheetId="2" refreshError="1"/>
      <sheetData sheetId="3" refreshError="1"/>
      <sheetData sheetId="4">
        <row r="13">
          <cell r="H13">
            <v>39994</v>
          </cell>
          <cell r="I13">
            <v>661076</v>
          </cell>
          <cell r="J13">
            <v>37.32530827950675</v>
          </cell>
          <cell r="K13">
            <v>661076</v>
          </cell>
          <cell r="L13">
            <v>655568</v>
          </cell>
          <cell r="M13">
            <v>37.014318623244044</v>
          </cell>
          <cell r="N13">
            <v>655568</v>
          </cell>
          <cell r="O13">
            <v>8.3505000000000003</v>
          </cell>
          <cell r="P13">
            <v>8.3786000000000005</v>
          </cell>
        </row>
      </sheetData>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PF II"/>
      <sheetName val="WATTR"/>
      <sheetName val="DATA"/>
      <sheetName val="Sheet2"/>
      <sheetName val="PEPFII - JLL June"/>
    </sheetNames>
    <sheetDataSet>
      <sheetData sheetId="0" refreshError="1"/>
      <sheetData sheetId="1">
        <row r="2">
          <cell r="B2" t="str">
            <v>Valuation Date</v>
          </cell>
          <cell r="D2">
            <v>39859</v>
          </cell>
          <cell r="E2">
            <v>2009.1666666666667</v>
          </cell>
        </row>
        <row r="6">
          <cell r="A6" t="str">
            <v>Property Code</v>
          </cell>
          <cell r="B6" t="str">
            <v>Gross Rent</v>
          </cell>
          <cell r="C6" t="str">
            <v>Expiry Date</v>
          </cell>
          <cell r="I6" t="str">
            <v>WATTR</v>
          </cell>
        </row>
        <row r="8">
          <cell r="A8" t="str">
            <v>WRO00201</v>
          </cell>
          <cell r="B8">
            <v>349024</v>
          </cell>
          <cell r="C8">
            <v>42766</v>
          </cell>
          <cell r="D8">
            <v>2017.0833333333333</v>
          </cell>
          <cell r="E8">
            <v>7.9166666666665151</v>
          </cell>
          <cell r="F8" t="str">
            <v>7Yrs 11M</v>
          </cell>
          <cell r="G8">
            <v>349024</v>
          </cell>
          <cell r="H8">
            <v>7.9166666666665151</v>
          </cell>
          <cell r="I8" t="str">
            <v>7Yrs 11M</v>
          </cell>
        </row>
        <row r="9">
          <cell r="D9">
            <v>1900.0833333333333</v>
          </cell>
          <cell r="E9">
            <v>-109.08333333333348</v>
          </cell>
          <cell r="F9" t="str">
            <v>-110Yrs 11M</v>
          </cell>
        </row>
        <row r="10">
          <cell r="D10">
            <v>1900.0833333333333</v>
          </cell>
          <cell r="E10">
            <v>-109.08333333333348</v>
          </cell>
          <cell r="F10" t="str">
            <v>-110Yrs 11M</v>
          </cell>
        </row>
      </sheetData>
      <sheetData sheetId="2" refreshError="1"/>
      <sheetData sheetId="3" refreshError="1"/>
      <sheetData sheetId="4"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1 Feb"/>
      <sheetName val="vendor name"/>
      <sheetName val="ACTI"/>
    </sheetNames>
    <sheetDataSet>
      <sheetData sheetId="0" refreshError="1"/>
      <sheetData sheetId="1" refreshError="1"/>
      <sheetData sheetId="2">
        <row r="9">
          <cell r="A9" t="str">
            <v>bud00114</v>
          </cell>
          <cell r="B9" t="str">
            <v>Building DC5,Prologis Park,Gyal,Hungary</v>
          </cell>
          <cell r="C9">
            <v>0</v>
          </cell>
          <cell r="D9" t="str">
            <v>Cargo Partner</v>
          </cell>
          <cell r="E9" t="str">
            <v>Tenant</v>
          </cell>
          <cell r="F9">
            <v>0</v>
          </cell>
          <cell r="G9">
            <v>0</v>
          </cell>
          <cell r="H9">
            <v>0</v>
          </cell>
          <cell r="I9">
            <v>0</v>
          </cell>
          <cell r="J9">
            <v>0</v>
          </cell>
          <cell r="K9">
            <v>0</v>
          </cell>
          <cell r="L9">
            <v>744332</v>
          </cell>
          <cell r="M9">
            <v>0</v>
          </cell>
          <cell r="N9">
            <v>-7443</v>
          </cell>
          <cell r="O9">
            <v>744332</v>
          </cell>
          <cell r="P9">
            <v>46.157000000000004</v>
          </cell>
          <cell r="Q9">
            <v>46.16</v>
          </cell>
          <cell r="R9">
            <v>100</v>
          </cell>
          <cell r="S9">
            <v>100</v>
          </cell>
          <cell r="T9">
            <v>16126</v>
          </cell>
          <cell r="U9">
            <v>0</v>
          </cell>
          <cell r="V9">
            <v>0</v>
          </cell>
          <cell r="W9">
            <v>0</v>
          </cell>
          <cell r="X9">
            <v>0</v>
          </cell>
          <cell r="Y9">
            <v>0</v>
          </cell>
          <cell r="Z9">
            <v>0</v>
          </cell>
          <cell r="AA9">
            <v>39472</v>
          </cell>
          <cell r="AB9">
            <v>39838</v>
          </cell>
          <cell r="AC9">
            <v>42393</v>
          </cell>
          <cell r="AD9">
            <v>2922</v>
          </cell>
          <cell r="AE9">
            <v>41380</v>
          </cell>
          <cell r="AF9" t="str">
            <v>Tenant option</v>
          </cell>
          <cell r="AG9">
            <v>1909</v>
          </cell>
          <cell r="AH9">
            <v>41380</v>
          </cell>
          <cell r="AI9">
            <v>1909</v>
          </cell>
          <cell r="AJ9">
            <v>6</v>
          </cell>
          <cell r="AK9">
            <v>0</v>
          </cell>
          <cell r="AL9">
            <v>11081033</v>
          </cell>
          <cell r="AM9">
            <v>0</v>
          </cell>
          <cell r="AN9">
            <v>0</v>
          </cell>
          <cell r="AO9">
            <v>0</v>
          </cell>
          <cell r="AP9" t="str">
            <v>Category 1</v>
          </cell>
          <cell r="AQ9" t="str">
            <v>Initial Yield</v>
          </cell>
          <cell r="AR9">
            <v>6.65</v>
          </cell>
          <cell r="AS9">
            <v>0</v>
          </cell>
          <cell r="AT9">
            <v>0</v>
          </cell>
          <cell r="AU9">
            <v>0</v>
          </cell>
          <cell r="AW9">
            <v>744332</v>
          </cell>
          <cell r="AX9">
            <v>41380</v>
          </cell>
          <cell r="AY9">
            <v>2013.3333333333333</v>
          </cell>
          <cell r="AZ9">
            <v>5.1666666666665151</v>
          </cell>
          <cell r="BA9" t="str">
            <v>5Yrs 2M</v>
          </cell>
        </row>
        <row r="11">
          <cell r="A11" t="str">
            <v>cho00106</v>
          </cell>
          <cell r="AW11">
            <v>520680</v>
          </cell>
          <cell r="AZ11">
            <v>4.0833333333332584</v>
          </cell>
          <cell r="BA11" t="str">
            <v>4Yrs 1M</v>
          </cell>
        </row>
        <row r="12">
          <cell r="B12" t="str">
            <v>Chorzow II DC6,Chorzow,Silesia</v>
          </cell>
          <cell r="C12">
            <v>0</v>
          </cell>
          <cell r="D12" t="str">
            <v>Kuehne &amp; Nagel</v>
          </cell>
          <cell r="E12" t="str">
            <v>Tenant</v>
          </cell>
          <cell r="F12">
            <v>0</v>
          </cell>
          <cell r="G12">
            <v>0</v>
          </cell>
          <cell r="H12">
            <v>0</v>
          </cell>
          <cell r="I12">
            <v>0</v>
          </cell>
          <cell r="J12">
            <v>0</v>
          </cell>
          <cell r="K12">
            <v>0</v>
          </cell>
          <cell r="L12">
            <v>238368</v>
          </cell>
          <cell r="M12">
            <v>0</v>
          </cell>
          <cell r="N12">
            <v>-2473</v>
          </cell>
          <cell r="O12">
            <v>247269</v>
          </cell>
          <cell r="P12">
            <v>45.37</v>
          </cell>
          <cell r="Q12">
            <v>43.74</v>
          </cell>
          <cell r="R12">
            <v>2.1</v>
          </cell>
          <cell r="S12">
            <v>2.02</v>
          </cell>
          <cell r="T12">
            <v>5450</v>
          </cell>
          <cell r="U12">
            <v>0</v>
          </cell>
          <cell r="V12">
            <v>0</v>
          </cell>
          <cell r="W12">
            <v>0</v>
          </cell>
          <cell r="X12">
            <v>8901</v>
          </cell>
          <cell r="Y12">
            <v>3.73</v>
          </cell>
          <cell r="Z12">
            <v>0.08</v>
          </cell>
          <cell r="AA12">
            <v>39156</v>
          </cell>
          <cell r="AB12">
            <v>39522</v>
          </cell>
          <cell r="AC12">
            <v>40982</v>
          </cell>
          <cell r="AD12">
            <v>1504</v>
          </cell>
          <cell r="AE12">
            <v>0</v>
          </cell>
          <cell r="AF12" t="str">
            <v>-</v>
          </cell>
          <cell r="AG12">
            <v>0</v>
          </cell>
          <cell r="AH12">
            <v>40982</v>
          </cell>
          <cell r="AI12">
            <v>1504</v>
          </cell>
          <cell r="AJ12">
            <v>3</v>
          </cell>
          <cell r="AK12">
            <v>0</v>
          </cell>
          <cell r="AL12">
            <v>3629159</v>
          </cell>
          <cell r="AM12">
            <v>0</v>
          </cell>
          <cell r="AN12">
            <v>0</v>
          </cell>
          <cell r="AO12">
            <v>0</v>
          </cell>
          <cell r="AP12" t="str">
            <v>5-year lease</v>
          </cell>
          <cell r="AQ12" t="str">
            <v>Initial Yield</v>
          </cell>
          <cell r="AR12">
            <v>6.5</v>
          </cell>
          <cell r="AS12">
            <v>0</v>
          </cell>
          <cell r="AT12">
            <v>6</v>
          </cell>
          <cell r="AU12">
            <v>6.5</v>
          </cell>
          <cell r="AW12">
            <v>238368</v>
          </cell>
          <cell r="AX12">
            <v>40982</v>
          </cell>
          <cell r="AY12">
            <v>2012.25</v>
          </cell>
          <cell r="AZ12">
            <v>4.0833333333332575</v>
          </cell>
          <cell r="BA12" t="str">
            <v>4Yrs 1M</v>
          </cell>
        </row>
        <row r="13">
          <cell r="B13" t="str">
            <v>Chorzow II DC6,Chorzow,Silesia</v>
          </cell>
          <cell r="C13">
            <v>0</v>
          </cell>
          <cell r="D13" t="str">
            <v>Danone</v>
          </cell>
          <cell r="E13" t="str">
            <v>Tenant</v>
          </cell>
          <cell r="F13">
            <v>0</v>
          </cell>
          <cell r="G13">
            <v>0</v>
          </cell>
          <cell r="H13">
            <v>0</v>
          </cell>
          <cell r="I13">
            <v>0</v>
          </cell>
          <cell r="J13">
            <v>0</v>
          </cell>
          <cell r="K13">
            <v>0</v>
          </cell>
          <cell r="L13">
            <v>274752</v>
          </cell>
          <cell r="M13">
            <v>0</v>
          </cell>
          <cell r="N13">
            <v>-2733</v>
          </cell>
          <cell r="O13">
            <v>273294</v>
          </cell>
          <cell r="P13">
            <v>59.244</v>
          </cell>
          <cell r="Q13">
            <v>59.56</v>
          </cell>
          <cell r="R13">
            <v>2.3199999999999998</v>
          </cell>
          <cell r="S13">
            <v>2.33</v>
          </cell>
          <cell r="T13">
            <v>4613</v>
          </cell>
          <cell r="U13">
            <v>1458</v>
          </cell>
          <cell r="V13">
            <v>0.53</v>
          </cell>
          <cell r="W13">
            <v>0.01</v>
          </cell>
          <cell r="X13">
            <v>-1458</v>
          </cell>
          <cell r="Y13">
            <v>-0.53</v>
          </cell>
          <cell r="Z13">
            <v>-0.01</v>
          </cell>
          <cell r="AA13">
            <v>39156</v>
          </cell>
          <cell r="AB13">
            <v>39522</v>
          </cell>
          <cell r="AC13">
            <v>40982</v>
          </cell>
          <cell r="AD13">
            <v>1504</v>
          </cell>
          <cell r="AE13">
            <v>0</v>
          </cell>
          <cell r="AF13" t="str">
            <v>-</v>
          </cell>
          <cell r="AG13">
            <v>0</v>
          </cell>
          <cell r="AH13">
            <v>40982</v>
          </cell>
          <cell r="AI13">
            <v>1504</v>
          </cell>
          <cell r="AJ13">
            <v>3</v>
          </cell>
          <cell r="AK13">
            <v>0</v>
          </cell>
          <cell r="AL13">
            <v>4184909</v>
          </cell>
          <cell r="AM13">
            <v>0</v>
          </cell>
          <cell r="AN13">
            <v>0</v>
          </cell>
          <cell r="AO13">
            <v>0</v>
          </cell>
          <cell r="AP13" t="str">
            <v>5-year lease</v>
          </cell>
          <cell r="AQ13" t="str">
            <v>Initial Yield</v>
          </cell>
          <cell r="AR13">
            <v>6.5</v>
          </cell>
          <cell r="AS13">
            <v>0</v>
          </cell>
          <cell r="AT13">
            <v>6</v>
          </cell>
          <cell r="AU13">
            <v>6.5</v>
          </cell>
          <cell r="AW13">
            <v>274752</v>
          </cell>
          <cell r="AX13">
            <v>40982</v>
          </cell>
          <cell r="AY13">
            <v>2012.25</v>
          </cell>
          <cell r="AZ13">
            <v>4.0833333333332575</v>
          </cell>
          <cell r="BA13" t="str">
            <v>4Yrs 1M</v>
          </cell>
        </row>
        <row r="14">
          <cell r="B14" t="str">
            <v>Chorzow II DC6,Chorzow,Silesia</v>
          </cell>
          <cell r="C14">
            <v>0</v>
          </cell>
          <cell r="D14" t="str">
            <v>ASTI - Kuehne &amp; Nagel</v>
          </cell>
          <cell r="E14" t="str">
            <v>Tenant</v>
          </cell>
          <cell r="F14">
            <v>0</v>
          </cell>
          <cell r="G14">
            <v>0</v>
          </cell>
          <cell r="H14">
            <v>0</v>
          </cell>
          <cell r="I14">
            <v>0</v>
          </cell>
          <cell r="J14">
            <v>0</v>
          </cell>
          <cell r="K14">
            <v>0</v>
          </cell>
          <cell r="L14">
            <v>7560</v>
          </cell>
          <cell r="M14">
            <v>0</v>
          </cell>
          <cell r="N14">
            <v>0</v>
          </cell>
          <cell r="O14">
            <v>0</v>
          </cell>
          <cell r="P14">
            <v>0</v>
          </cell>
          <cell r="Q14">
            <v>7560</v>
          </cell>
          <cell r="R14">
            <v>0</v>
          </cell>
          <cell r="S14">
            <v>0.06</v>
          </cell>
          <cell r="T14">
            <v>1</v>
          </cell>
          <cell r="U14">
            <v>7560</v>
          </cell>
          <cell r="V14">
            <v>0</v>
          </cell>
          <cell r="W14">
            <v>0.06</v>
          </cell>
          <cell r="X14">
            <v>-7560</v>
          </cell>
          <cell r="Y14">
            <v>-100</v>
          </cell>
          <cell r="Z14">
            <v>-0.06</v>
          </cell>
          <cell r="AA14">
            <v>39156</v>
          </cell>
          <cell r="AB14">
            <v>0</v>
          </cell>
          <cell r="AC14">
            <v>40982</v>
          </cell>
          <cell r="AD14">
            <v>1504</v>
          </cell>
          <cell r="AE14">
            <v>0</v>
          </cell>
          <cell r="AF14" t="str">
            <v>-</v>
          </cell>
          <cell r="AG14">
            <v>0</v>
          </cell>
          <cell r="AH14">
            <v>40982</v>
          </cell>
          <cell r="AI14">
            <v>1504</v>
          </cell>
          <cell r="AJ14">
            <v>3</v>
          </cell>
          <cell r="AK14">
            <v>0</v>
          </cell>
          <cell r="AL14">
            <v>26574</v>
          </cell>
          <cell r="AM14">
            <v>0</v>
          </cell>
          <cell r="AN14">
            <v>0</v>
          </cell>
          <cell r="AO14">
            <v>0</v>
          </cell>
          <cell r="AP14" t="str">
            <v>ASTI</v>
          </cell>
          <cell r="AQ14" t="str">
            <v>Term &amp; Reversion</v>
          </cell>
          <cell r="AR14">
            <v>6.5</v>
          </cell>
          <cell r="AS14">
            <v>6.5</v>
          </cell>
          <cell r="AT14">
            <v>6.5</v>
          </cell>
          <cell r="AU14">
            <v>6.5</v>
          </cell>
          <cell r="AW14">
            <v>7560</v>
          </cell>
          <cell r="AX14">
            <v>40982</v>
          </cell>
          <cell r="AY14">
            <v>2012.25</v>
          </cell>
          <cell r="AZ14">
            <v>4.0833333333332575</v>
          </cell>
          <cell r="BA14" t="str">
            <v>4Yrs 1M</v>
          </cell>
        </row>
        <row r="16">
          <cell r="A16" t="str">
            <v>cho00103</v>
          </cell>
          <cell r="AW16">
            <v>1772316</v>
          </cell>
          <cell r="AZ16">
            <v>3.2772688391910907</v>
          </cell>
          <cell r="BA16" t="str">
            <v>3Yrs 3M</v>
          </cell>
        </row>
        <row r="17">
          <cell r="B17" t="str">
            <v>Chorzow DC3,Chorzow,Silesia</v>
          </cell>
          <cell r="C17">
            <v>0</v>
          </cell>
          <cell r="D17" t="str">
            <v>Reporter</v>
          </cell>
          <cell r="E17" t="str">
            <v>Tenant</v>
          </cell>
          <cell r="F17">
            <v>0</v>
          </cell>
          <cell r="G17">
            <v>0</v>
          </cell>
          <cell r="H17">
            <v>0</v>
          </cell>
          <cell r="I17">
            <v>0</v>
          </cell>
          <cell r="J17">
            <v>0</v>
          </cell>
          <cell r="K17">
            <v>0</v>
          </cell>
          <cell r="L17">
            <v>657600</v>
          </cell>
          <cell r="M17">
            <v>0</v>
          </cell>
          <cell r="N17">
            <v>-6870</v>
          </cell>
          <cell r="O17">
            <v>686998</v>
          </cell>
          <cell r="P17">
            <v>51.093000000000004</v>
          </cell>
          <cell r="Q17">
            <v>48.91</v>
          </cell>
          <cell r="R17">
            <v>5.83</v>
          </cell>
          <cell r="S17">
            <v>5.57</v>
          </cell>
          <cell r="T17">
            <v>13446</v>
          </cell>
          <cell r="U17">
            <v>0</v>
          </cell>
          <cell r="V17">
            <v>0</v>
          </cell>
          <cell r="W17">
            <v>0</v>
          </cell>
          <cell r="X17">
            <v>29398</v>
          </cell>
          <cell r="Y17">
            <v>4.47</v>
          </cell>
          <cell r="Z17">
            <v>0.25</v>
          </cell>
          <cell r="AA17">
            <v>39022</v>
          </cell>
          <cell r="AB17">
            <v>0</v>
          </cell>
          <cell r="AC17">
            <v>40847</v>
          </cell>
          <cell r="AD17">
            <v>1369</v>
          </cell>
          <cell r="AE17">
            <v>0</v>
          </cell>
          <cell r="AF17" t="str">
            <v>-</v>
          </cell>
          <cell r="AG17">
            <v>0</v>
          </cell>
          <cell r="AH17">
            <v>40847</v>
          </cell>
          <cell r="AI17">
            <v>1369</v>
          </cell>
          <cell r="AJ17">
            <v>3</v>
          </cell>
          <cell r="AK17">
            <v>0</v>
          </cell>
          <cell r="AL17">
            <v>10011231</v>
          </cell>
          <cell r="AM17">
            <v>0</v>
          </cell>
          <cell r="AN17">
            <v>0</v>
          </cell>
          <cell r="AO17">
            <v>0</v>
          </cell>
          <cell r="AP17" t="str">
            <v>5-year lease</v>
          </cell>
          <cell r="AQ17" t="str">
            <v>Initial Yield</v>
          </cell>
          <cell r="AR17">
            <v>6.5</v>
          </cell>
          <cell r="AS17">
            <v>0</v>
          </cell>
          <cell r="AT17">
            <v>0</v>
          </cell>
          <cell r="AU17">
            <v>6.5</v>
          </cell>
          <cell r="AW17">
            <v>657600</v>
          </cell>
          <cell r="AX17">
            <v>40847</v>
          </cell>
          <cell r="AY17">
            <v>2011.8333333333333</v>
          </cell>
          <cell r="AZ17">
            <v>3.6666666666665151</v>
          </cell>
          <cell r="BA17" t="str">
            <v>3Yrs 8M</v>
          </cell>
        </row>
        <row r="18">
          <cell r="B18" t="str">
            <v>Chorzow DC3,Chorzow,Silesia</v>
          </cell>
          <cell r="C18">
            <v>0</v>
          </cell>
          <cell r="D18" t="str">
            <v>C.Hatwig Gdynia</v>
          </cell>
          <cell r="E18" t="str">
            <v>Tenant</v>
          </cell>
          <cell r="F18">
            <v>0</v>
          </cell>
          <cell r="G18">
            <v>0</v>
          </cell>
          <cell r="H18">
            <v>0</v>
          </cell>
          <cell r="I18">
            <v>0</v>
          </cell>
          <cell r="J18">
            <v>0</v>
          </cell>
          <cell r="K18">
            <v>0</v>
          </cell>
          <cell r="L18">
            <v>219744</v>
          </cell>
          <cell r="M18">
            <v>0</v>
          </cell>
          <cell r="N18">
            <v>-2198</v>
          </cell>
          <cell r="O18">
            <v>219841</v>
          </cell>
          <cell r="P18">
            <v>44.154000000000003</v>
          </cell>
          <cell r="Q18">
            <v>44.13</v>
          </cell>
          <cell r="R18">
            <v>1.87</v>
          </cell>
          <cell r="S18">
            <v>1.86</v>
          </cell>
          <cell r="T18">
            <v>4979</v>
          </cell>
          <cell r="U18">
            <v>0</v>
          </cell>
          <cell r="V18">
            <v>0</v>
          </cell>
          <cell r="W18">
            <v>0</v>
          </cell>
          <cell r="X18">
            <v>97</v>
          </cell>
          <cell r="Y18">
            <v>0.04</v>
          </cell>
          <cell r="Z18">
            <v>0</v>
          </cell>
          <cell r="AA18">
            <v>38991</v>
          </cell>
          <cell r="AB18">
            <v>0</v>
          </cell>
          <cell r="AC18">
            <v>40268</v>
          </cell>
          <cell r="AD18">
            <v>790</v>
          </cell>
          <cell r="AE18">
            <v>0</v>
          </cell>
          <cell r="AF18" t="str">
            <v>-</v>
          </cell>
          <cell r="AG18">
            <v>0</v>
          </cell>
          <cell r="AH18">
            <v>40268</v>
          </cell>
          <cell r="AI18">
            <v>790</v>
          </cell>
          <cell r="AJ18">
            <v>3</v>
          </cell>
          <cell r="AK18">
            <v>0</v>
          </cell>
          <cell r="AL18">
            <v>3222898</v>
          </cell>
          <cell r="AM18">
            <v>0</v>
          </cell>
          <cell r="AN18">
            <v>0</v>
          </cell>
          <cell r="AO18">
            <v>0</v>
          </cell>
          <cell r="AP18" t="str">
            <v>3-year lease</v>
          </cell>
          <cell r="AQ18" t="str">
            <v>Initial Yield</v>
          </cell>
          <cell r="AR18">
            <v>6.75</v>
          </cell>
          <cell r="AS18">
            <v>0</v>
          </cell>
          <cell r="AT18">
            <v>6.75</v>
          </cell>
          <cell r="AU18">
            <v>6.5</v>
          </cell>
          <cell r="AW18">
            <v>219744</v>
          </cell>
          <cell r="AX18">
            <v>40268</v>
          </cell>
          <cell r="AY18">
            <v>2010.25</v>
          </cell>
          <cell r="AZ18">
            <v>2.0833333333332575</v>
          </cell>
          <cell r="BA18" t="str">
            <v>2Yrs 1M</v>
          </cell>
        </row>
        <row r="19">
          <cell r="B19" t="str">
            <v>Chorzow DC3,Chorzow,Silesia</v>
          </cell>
          <cell r="C19">
            <v>0</v>
          </cell>
          <cell r="D19" t="str">
            <v>Ponetex</v>
          </cell>
          <cell r="E19" t="str">
            <v>Tenant</v>
          </cell>
          <cell r="F19">
            <v>0</v>
          </cell>
          <cell r="G19">
            <v>0</v>
          </cell>
          <cell r="H19">
            <v>0</v>
          </cell>
          <cell r="I19">
            <v>0</v>
          </cell>
          <cell r="J19">
            <v>0</v>
          </cell>
          <cell r="K19">
            <v>0</v>
          </cell>
          <cell r="L19">
            <v>176340</v>
          </cell>
          <cell r="M19">
            <v>0</v>
          </cell>
          <cell r="N19">
            <v>-1708</v>
          </cell>
          <cell r="O19">
            <v>170753</v>
          </cell>
          <cell r="P19">
            <v>42.088000000000001</v>
          </cell>
          <cell r="Q19">
            <v>43.47</v>
          </cell>
          <cell r="R19">
            <v>1.45</v>
          </cell>
          <cell r="S19">
            <v>1.49</v>
          </cell>
          <cell r="T19">
            <v>4057</v>
          </cell>
          <cell r="U19">
            <v>5587</v>
          </cell>
          <cell r="V19">
            <v>3.27</v>
          </cell>
          <cell r="W19">
            <v>0.05</v>
          </cell>
          <cell r="X19">
            <v>-5587</v>
          </cell>
          <cell r="Y19">
            <v>-3.17</v>
          </cell>
          <cell r="Z19">
            <v>-0.05</v>
          </cell>
          <cell r="AA19">
            <v>39022</v>
          </cell>
          <cell r="AB19">
            <v>0</v>
          </cell>
          <cell r="AC19">
            <v>40117</v>
          </cell>
          <cell r="AD19">
            <v>639</v>
          </cell>
          <cell r="AE19">
            <v>0</v>
          </cell>
          <cell r="AF19" t="str">
            <v>-</v>
          </cell>
          <cell r="AG19">
            <v>0</v>
          </cell>
          <cell r="AH19">
            <v>40117</v>
          </cell>
          <cell r="AI19">
            <v>639</v>
          </cell>
          <cell r="AJ19">
            <v>3</v>
          </cell>
          <cell r="AK19">
            <v>0</v>
          </cell>
          <cell r="AL19">
            <v>2587148</v>
          </cell>
          <cell r="AM19">
            <v>0</v>
          </cell>
          <cell r="AN19">
            <v>0</v>
          </cell>
          <cell r="AO19">
            <v>0</v>
          </cell>
          <cell r="AP19" t="str">
            <v>3-year lease</v>
          </cell>
          <cell r="AQ19" t="str">
            <v>Initial Yield</v>
          </cell>
          <cell r="AR19">
            <v>6.75</v>
          </cell>
          <cell r="AS19">
            <v>0</v>
          </cell>
          <cell r="AT19">
            <v>6.75</v>
          </cell>
          <cell r="AU19">
            <v>6.5</v>
          </cell>
          <cell r="AW19">
            <v>176340</v>
          </cell>
          <cell r="AX19">
            <v>40117</v>
          </cell>
          <cell r="AY19">
            <v>2009.8333333333333</v>
          </cell>
          <cell r="AZ19">
            <v>1.6666666666665151</v>
          </cell>
          <cell r="BA19" t="str">
            <v>1Yrs 8M</v>
          </cell>
        </row>
        <row r="20">
          <cell r="B20" t="str">
            <v>Chorzow DC3,Chorzow,Silesia</v>
          </cell>
          <cell r="C20">
            <v>0</v>
          </cell>
          <cell r="D20" t="str">
            <v>Wilhelm Karmann</v>
          </cell>
          <cell r="E20" t="str">
            <v>Tenant</v>
          </cell>
          <cell r="F20">
            <v>0</v>
          </cell>
          <cell r="G20">
            <v>0</v>
          </cell>
          <cell r="H20">
            <v>0</v>
          </cell>
          <cell r="I20">
            <v>0</v>
          </cell>
          <cell r="J20">
            <v>0</v>
          </cell>
          <cell r="K20">
            <v>0</v>
          </cell>
          <cell r="L20">
            <v>174372</v>
          </cell>
          <cell r="M20">
            <v>0</v>
          </cell>
          <cell r="N20">
            <v>-1791</v>
          </cell>
          <cell r="O20">
            <v>179107</v>
          </cell>
          <cell r="P20">
            <v>47.283000000000001</v>
          </cell>
          <cell r="Q20">
            <v>46.03</v>
          </cell>
          <cell r="R20">
            <v>1.52</v>
          </cell>
          <cell r="S20">
            <v>1.48</v>
          </cell>
          <cell r="T20">
            <v>3788</v>
          </cell>
          <cell r="U20">
            <v>0</v>
          </cell>
          <cell r="V20">
            <v>0</v>
          </cell>
          <cell r="W20">
            <v>0</v>
          </cell>
          <cell r="X20">
            <v>4735</v>
          </cell>
          <cell r="Y20">
            <v>2.72</v>
          </cell>
          <cell r="Z20">
            <v>0.04</v>
          </cell>
          <cell r="AA20">
            <v>39052</v>
          </cell>
          <cell r="AB20">
            <v>0</v>
          </cell>
          <cell r="AC20">
            <v>41608</v>
          </cell>
          <cell r="AD20">
            <v>2130</v>
          </cell>
          <cell r="AE20">
            <v>0</v>
          </cell>
          <cell r="AF20" t="str">
            <v>-</v>
          </cell>
          <cell r="AG20">
            <v>0</v>
          </cell>
          <cell r="AH20">
            <v>41608</v>
          </cell>
          <cell r="AI20">
            <v>2130</v>
          </cell>
          <cell r="AJ20">
            <v>3</v>
          </cell>
          <cell r="AK20">
            <v>0</v>
          </cell>
          <cell r="AL20">
            <v>2717810</v>
          </cell>
          <cell r="AM20">
            <v>0</v>
          </cell>
          <cell r="AN20">
            <v>0</v>
          </cell>
          <cell r="AO20">
            <v>0</v>
          </cell>
          <cell r="AP20" t="str">
            <v>Private</v>
          </cell>
          <cell r="AQ20" t="str">
            <v>Initial Yield</v>
          </cell>
          <cell r="AR20">
            <v>6.35</v>
          </cell>
          <cell r="AS20">
            <v>0</v>
          </cell>
          <cell r="AT20">
            <v>0</v>
          </cell>
          <cell r="AU20">
            <v>0</v>
          </cell>
          <cell r="AW20">
            <v>174372</v>
          </cell>
          <cell r="AX20">
            <v>41608</v>
          </cell>
          <cell r="AY20">
            <v>2013.9166666666667</v>
          </cell>
          <cell r="AZ20">
            <v>5.75</v>
          </cell>
          <cell r="BA20" t="str">
            <v>5Yrs 9M</v>
          </cell>
        </row>
        <row r="21">
          <cell r="B21" t="str">
            <v>Chorzow DC3,Chorzow,Silesia</v>
          </cell>
          <cell r="C21">
            <v>0</v>
          </cell>
          <cell r="D21" t="str">
            <v>Saint Gobain</v>
          </cell>
          <cell r="E21" t="str">
            <v>Tenant</v>
          </cell>
          <cell r="F21">
            <v>0</v>
          </cell>
          <cell r="G21">
            <v>0</v>
          </cell>
          <cell r="H21">
            <v>0</v>
          </cell>
          <cell r="I21">
            <v>0</v>
          </cell>
          <cell r="J21">
            <v>0</v>
          </cell>
          <cell r="K21">
            <v>0</v>
          </cell>
          <cell r="L21">
            <v>153972</v>
          </cell>
          <cell r="M21">
            <v>0</v>
          </cell>
          <cell r="N21">
            <v>-1605</v>
          </cell>
          <cell r="O21">
            <v>160453</v>
          </cell>
          <cell r="P21">
            <v>43.683999999999997</v>
          </cell>
          <cell r="Q21">
            <v>41.92</v>
          </cell>
          <cell r="R21">
            <v>1.36</v>
          </cell>
          <cell r="S21">
            <v>1.3</v>
          </cell>
          <cell r="T21">
            <v>3673</v>
          </cell>
          <cell r="U21">
            <v>0</v>
          </cell>
          <cell r="V21">
            <v>0</v>
          </cell>
          <cell r="W21">
            <v>0</v>
          </cell>
          <cell r="X21">
            <v>6481</v>
          </cell>
          <cell r="Y21">
            <v>4.21</v>
          </cell>
          <cell r="Z21">
            <v>0.05</v>
          </cell>
          <cell r="AA21">
            <v>39087</v>
          </cell>
          <cell r="AB21">
            <v>0</v>
          </cell>
          <cell r="AC21">
            <v>40912</v>
          </cell>
          <cell r="AD21">
            <v>1434</v>
          </cell>
          <cell r="AE21">
            <v>0</v>
          </cell>
          <cell r="AF21" t="str">
            <v>-</v>
          </cell>
          <cell r="AG21">
            <v>0</v>
          </cell>
          <cell r="AH21">
            <v>40912</v>
          </cell>
          <cell r="AI21">
            <v>1434</v>
          </cell>
          <cell r="AJ21">
            <v>3</v>
          </cell>
          <cell r="AK21">
            <v>0</v>
          </cell>
          <cell r="AL21">
            <v>2344115</v>
          </cell>
          <cell r="AM21">
            <v>0</v>
          </cell>
          <cell r="AN21">
            <v>0</v>
          </cell>
          <cell r="AO21">
            <v>0</v>
          </cell>
          <cell r="AP21" t="str">
            <v>5-year lease</v>
          </cell>
          <cell r="AQ21" t="str">
            <v>Initial Yield</v>
          </cell>
          <cell r="AR21">
            <v>6.5</v>
          </cell>
          <cell r="AS21">
            <v>0</v>
          </cell>
          <cell r="AT21">
            <v>0</v>
          </cell>
          <cell r="AU21">
            <v>6.5</v>
          </cell>
          <cell r="AW21">
            <v>153972</v>
          </cell>
          <cell r="AX21">
            <v>40912</v>
          </cell>
          <cell r="AY21">
            <v>2012.0833333333333</v>
          </cell>
          <cell r="AZ21">
            <v>3.9166666666665151</v>
          </cell>
          <cell r="BA21" t="str">
            <v>3Yrs 11M</v>
          </cell>
        </row>
        <row r="22">
          <cell r="B22" t="str">
            <v>Chorzow DC3,Chorzow,Silesia</v>
          </cell>
          <cell r="C22">
            <v>0</v>
          </cell>
          <cell r="D22" t="str">
            <v>ESM Logistics</v>
          </cell>
          <cell r="E22" t="str">
            <v>Tenant</v>
          </cell>
          <cell r="F22">
            <v>0</v>
          </cell>
          <cell r="G22">
            <v>0</v>
          </cell>
          <cell r="H22">
            <v>0</v>
          </cell>
          <cell r="I22">
            <v>0</v>
          </cell>
          <cell r="J22">
            <v>0</v>
          </cell>
          <cell r="K22">
            <v>0</v>
          </cell>
          <cell r="L22">
            <v>293472</v>
          </cell>
          <cell r="M22">
            <v>0</v>
          </cell>
          <cell r="N22">
            <v>-2894</v>
          </cell>
          <cell r="O22">
            <v>289450</v>
          </cell>
          <cell r="P22">
            <v>41.652999999999999</v>
          </cell>
          <cell r="Q22">
            <v>42.23</v>
          </cell>
          <cell r="R22">
            <v>2.46</v>
          </cell>
          <cell r="S22">
            <v>2.48</v>
          </cell>
          <cell r="T22">
            <v>6949</v>
          </cell>
          <cell r="U22">
            <v>4022</v>
          </cell>
          <cell r="V22">
            <v>1.39</v>
          </cell>
          <cell r="W22">
            <v>0.03</v>
          </cell>
          <cell r="X22">
            <v>-4022</v>
          </cell>
          <cell r="Y22">
            <v>-1.37</v>
          </cell>
          <cell r="Z22">
            <v>-0.03</v>
          </cell>
          <cell r="AA22">
            <v>39263</v>
          </cell>
          <cell r="AB22">
            <v>0</v>
          </cell>
          <cell r="AC22">
            <v>40359</v>
          </cell>
          <cell r="AD22">
            <v>881</v>
          </cell>
          <cell r="AE22">
            <v>0</v>
          </cell>
          <cell r="AF22" t="str">
            <v>-</v>
          </cell>
          <cell r="AG22">
            <v>0</v>
          </cell>
          <cell r="AH22">
            <v>40359</v>
          </cell>
          <cell r="AI22">
            <v>881</v>
          </cell>
          <cell r="AJ22">
            <v>3</v>
          </cell>
          <cell r="AK22">
            <v>0</v>
          </cell>
          <cell r="AL22">
            <v>4470423</v>
          </cell>
          <cell r="AM22">
            <v>0</v>
          </cell>
          <cell r="AN22">
            <v>0</v>
          </cell>
          <cell r="AO22">
            <v>0</v>
          </cell>
          <cell r="AP22" t="str">
            <v>5-year lease</v>
          </cell>
          <cell r="AQ22" t="str">
            <v>Initial Yield</v>
          </cell>
          <cell r="AR22">
            <v>6.5</v>
          </cell>
          <cell r="AS22">
            <v>0</v>
          </cell>
          <cell r="AT22">
            <v>0</v>
          </cell>
          <cell r="AU22">
            <v>6.5</v>
          </cell>
          <cell r="AW22">
            <v>293472</v>
          </cell>
          <cell r="AX22">
            <v>40359</v>
          </cell>
          <cell r="AY22">
            <v>2010.5</v>
          </cell>
          <cell r="AZ22">
            <v>2.3333333333332575</v>
          </cell>
          <cell r="BA22" t="str">
            <v>2Yrs 4M</v>
          </cell>
        </row>
        <row r="23">
          <cell r="B23" t="str">
            <v>Chorzow DC3,Chorzow,Silesia</v>
          </cell>
          <cell r="C23">
            <v>0</v>
          </cell>
          <cell r="D23" t="str">
            <v>ASTI - Reporter</v>
          </cell>
          <cell r="E23" t="str">
            <v>Tenant</v>
          </cell>
          <cell r="F23">
            <v>0</v>
          </cell>
          <cell r="G23">
            <v>0</v>
          </cell>
          <cell r="H23">
            <v>0</v>
          </cell>
          <cell r="I23">
            <v>0</v>
          </cell>
          <cell r="J23">
            <v>0</v>
          </cell>
          <cell r="K23">
            <v>0</v>
          </cell>
          <cell r="L23">
            <v>96816</v>
          </cell>
          <cell r="M23">
            <v>0</v>
          </cell>
          <cell r="N23">
            <v>0</v>
          </cell>
          <cell r="O23">
            <v>0</v>
          </cell>
          <cell r="P23">
            <v>0</v>
          </cell>
          <cell r="Q23">
            <v>96816</v>
          </cell>
          <cell r="R23">
            <v>0</v>
          </cell>
          <cell r="S23">
            <v>0.82</v>
          </cell>
          <cell r="T23">
            <v>1</v>
          </cell>
          <cell r="U23">
            <v>96816</v>
          </cell>
          <cell r="V23">
            <v>0</v>
          </cell>
          <cell r="W23">
            <v>0.82</v>
          </cell>
          <cell r="X23">
            <v>-96816</v>
          </cell>
          <cell r="Y23">
            <v>-100</v>
          </cell>
          <cell r="Z23">
            <v>-0.82</v>
          </cell>
          <cell r="AA23">
            <v>39022</v>
          </cell>
          <cell r="AB23">
            <v>0</v>
          </cell>
          <cell r="AC23">
            <v>40847</v>
          </cell>
          <cell r="AD23">
            <v>1369</v>
          </cell>
          <cell r="AE23">
            <v>0</v>
          </cell>
          <cell r="AF23" t="str">
            <v>-</v>
          </cell>
          <cell r="AG23">
            <v>0</v>
          </cell>
          <cell r="AH23">
            <v>40847</v>
          </cell>
          <cell r="AI23">
            <v>1369</v>
          </cell>
          <cell r="AJ23">
            <v>0</v>
          </cell>
          <cell r="AK23">
            <v>0</v>
          </cell>
          <cell r="AL23">
            <v>313215</v>
          </cell>
          <cell r="AM23">
            <v>0</v>
          </cell>
          <cell r="AN23">
            <v>0</v>
          </cell>
          <cell r="AO23">
            <v>0</v>
          </cell>
          <cell r="AP23" t="str">
            <v>ASTI</v>
          </cell>
          <cell r="AQ23" t="str">
            <v>Term &amp; Reversion</v>
          </cell>
          <cell r="AR23">
            <v>6.5</v>
          </cell>
          <cell r="AS23">
            <v>6.5</v>
          </cell>
          <cell r="AT23">
            <v>6.5</v>
          </cell>
          <cell r="AU23">
            <v>0</v>
          </cell>
          <cell r="AW23">
            <v>96816</v>
          </cell>
          <cell r="AX23">
            <v>40847</v>
          </cell>
          <cell r="AY23">
            <v>2011.8333333333333</v>
          </cell>
          <cell r="AZ23">
            <v>3.6666666666665151</v>
          </cell>
          <cell r="BA23" t="str">
            <v>3Yrs 8M</v>
          </cell>
        </row>
        <row r="25">
          <cell r="AW25">
            <v>993000</v>
          </cell>
          <cell r="AZ25">
            <v>1.9707190332326283</v>
          </cell>
          <cell r="BA25" t="str">
            <v>1Yrs 12M</v>
          </cell>
        </row>
        <row r="26">
          <cell r="A26" t="str">
            <v>cho00101</v>
          </cell>
          <cell r="B26" t="str">
            <v>Chorzow DC 1,Chorzow,Silesia</v>
          </cell>
          <cell r="C26">
            <v>0</v>
          </cell>
          <cell r="D26" t="str">
            <v>FM Polska</v>
          </cell>
          <cell r="E26" t="str">
            <v>Tenant</v>
          </cell>
          <cell r="F26">
            <v>0</v>
          </cell>
          <cell r="G26">
            <v>0</v>
          </cell>
          <cell r="H26">
            <v>0</v>
          </cell>
          <cell r="I26">
            <v>0</v>
          </cell>
          <cell r="J26">
            <v>0</v>
          </cell>
          <cell r="K26">
            <v>0</v>
          </cell>
          <cell r="L26">
            <v>759288</v>
          </cell>
          <cell r="M26">
            <v>0</v>
          </cell>
          <cell r="N26">
            <v>-8009</v>
          </cell>
          <cell r="O26">
            <v>800866</v>
          </cell>
          <cell r="P26">
            <v>41.651000000000003</v>
          </cell>
          <cell r="Q26">
            <v>39.49</v>
          </cell>
          <cell r="R26">
            <v>6.8</v>
          </cell>
          <cell r="S26">
            <v>6.43</v>
          </cell>
          <cell r="T26">
            <v>19228</v>
          </cell>
          <cell r="U26">
            <v>0</v>
          </cell>
          <cell r="V26">
            <v>0</v>
          </cell>
          <cell r="W26">
            <v>0</v>
          </cell>
          <cell r="X26">
            <v>41578</v>
          </cell>
          <cell r="Y26">
            <v>5.48</v>
          </cell>
          <cell r="Z26">
            <v>0.35</v>
          </cell>
          <cell r="AA26">
            <v>38949</v>
          </cell>
          <cell r="AB26">
            <v>0</v>
          </cell>
          <cell r="AC26">
            <v>40044</v>
          </cell>
          <cell r="AD26">
            <v>566</v>
          </cell>
          <cell r="AE26">
            <v>0</v>
          </cell>
          <cell r="AF26" t="str">
            <v>-</v>
          </cell>
          <cell r="AG26">
            <v>0</v>
          </cell>
          <cell r="AH26">
            <v>40044</v>
          </cell>
          <cell r="AI26">
            <v>566</v>
          </cell>
          <cell r="AJ26">
            <v>3</v>
          </cell>
          <cell r="AK26">
            <v>0</v>
          </cell>
          <cell r="AL26">
            <v>11435559</v>
          </cell>
          <cell r="AM26">
            <v>0</v>
          </cell>
          <cell r="AN26">
            <v>0</v>
          </cell>
          <cell r="AO26">
            <v>0</v>
          </cell>
          <cell r="AP26" t="str">
            <v>Under_rented (3)</v>
          </cell>
          <cell r="AQ26" t="str">
            <v>Term &amp; Reversion</v>
          </cell>
          <cell r="AR26">
            <v>6.75</v>
          </cell>
          <cell r="AS26">
            <v>6.8</v>
          </cell>
          <cell r="AT26">
            <v>6.75</v>
          </cell>
          <cell r="AU26">
            <v>6.5</v>
          </cell>
          <cell r="AW26">
            <v>759288</v>
          </cell>
          <cell r="AX26">
            <v>40044</v>
          </cell>
          <cell r="AY26">
            <v>2009.6666666666667</v>
          </cell>
          <cell r="AZ26">
            <v>1.5</v>
          </cell>
          <cell r="BA26" t="str">
            <v>1Yrs 6M</v>
          </cell>
        </row>
        <row r="27">
          <cell r="B27" t="str">
            <v>Chorzow DC 1,Chorzow,Silesia</v>
          </cell>
          <cell r="C27">
            <v>0</v>
          </cell>
          <cell r="D27" t="str">
            <v>CJ International</v>
          </cell>
          <cell r="E27" t="str">
            <v>Tenant</v>
          </cell>
          <cell r="F27">
            <v>0</v>
          </cell>
          <cell r="G27">
            <v>0</v>
          </cell>
          <cell r="H27">
            <v>0</v>
          </cell>
          <cell r="I27">
            <v>0</v>
          </cell>
          <cell r="J27">
            <v>0</v>
          </cell>
          <cell r="K27">
            <v>0</v>
          </cell>
          <cell r="L27">
            <v>233712</v>
          </cell>
          <cell r="M27">
            <v>0</v>
          </cell>
          <cell r="N27">
            <v>-2551</v>
          </cell>
          <cell r="O27">
            <v>255088</v>
          </cell>
          <cell r="P27">
            <v>50.956000000000003</v>
          </cell>
          <cell r="Q27">
            <v>46.69</v>
          </cell>
          <cell r="R27">
            <v>2.16</v>
          </cell>
          <cell r="S27">
            <v>1.98</v>
          </cell>
          <cell r="T27">
            <v>5006</v>
          </cell>
          <cell r="U27">
            <v>0</v>
          </cell>
          <cell r="V27">
            <v>0</v>
          </cell>
          <cell r="W27">
            <v>0</v>
          </cell>
          <cell r="X27">
            <v>21376</v>
          </cell>
          <cell r="Y27">
            <v>9.15</v>
          </cell>
          <cell r="Z27">
            <v>0.18</v>
          </cell>
          <cell r="AA27">
            <v>38961</v>
          </cell>
          <cell r="AB27">
            <v>40057</v>
          </cell>
          <cell r="AC27">
            <v>40786</v>
          </cell>
          <cell r="AD27">
            <v>1308</v>
          </cell>
          <cell r="AE27">
            <v>0</v>
          </cell>
          <cell r="AF27" t="str">
            <v>-</v>
          </cell>
          <cell r="AG27">
            <v>0</v>
          </cell>
          <cell r="AH27">
            <v>40786</v>
          </cell>
          <cell r="AI27">
            <v>1308</v>
          </cell>
          <cell r="AJ27">
            <v>3</v>
          </cell>
          <cell r="AK27">
            <v>0</v>
          </cell>
          <cell r="AL27">
            <v>3635559</v>
          </cell>
          <cell r="AM27">
            <v>0</v>
          </cell>
          <cell r="AN27">
            <v>0</v>
          </cell>
          <cell r="AO27">
            <v>0</v>
          </cell>
          <cell r="AP27" t="str">
            <v>Under_rented (5)</v>
          </cell>
          <cell r="AQ27" t="str">
            <v>Term &amp; Reversion</v>
          </cell>
          <cell r="AR27">
            <v>6.5</v>
          </cell>
          <cell r="AS27">
            <v>6.8</v>
          </cell>
          <cell r="AT27">
            <v>6.75</v>
          </cell>
          <cell r="AU27">
            <v>6.5</v>
          </cell>
          <cell r="AW27">
            <v>233712</v>
          </cell>
          <cell r="AX27">
            <v>40786</v>
          </cell>
          <cell r="AY27">
            <v>2011.6666666666667</v>
          </cell>
          <cell r="AZ27">
            <v>3.5</v>
          </cell>
          <cell r="BA27" t="str">
            <v>3Yrs 6M</v>
          </cell>
        </row>
        <row r="30">
          <cell r="A30" t="str">
            <v>wro00201</v>
          </cell>
          <cell r="B30" t="str">
            <v>Wroclaw II DC1,Wroclaw,Lower-Silesia</v>
          </cell>
          <cell r="C30">
            <v>0</v>
          </cell>
          <cell r="D30" t="str">
            <v>FagorMastercook</v>
          </cell>
          <cell r="E30" t="str">
            <v>Tenant</v>
          </cell>
          <cell r="F30">
            <v>0</v>
          </cell>
          <cell r="G30">
            <v>0</v>
          </cell>
          <cell r="H30">
            <v>0</v>
          </cell>
          <cell r="I30">
            <v>0</v>
          </cell>
          <cell r="J30">
            <v>0</v>
          </cell>
          <cell r="K30">
            <v>0</v>
          </cell>
          <cell r="L30">
            <v>977544</v>
          </cell>
          <cell r="M30">
            <v>0</v>
          </cell>
          <cell r="N30">
            <v>-10192</v>
          </cell>
          <cell r="O30">
            <v>1019227</v>
          </cell>
          <cell r="P30">
            <v>41.533000000000001</v>
          </cell>
          <cell r="Q30">
            <v>39.840000000000003</v>
          </cell>
          <cell r="R30">
            <v>8.65</v>
          </cell>
          <cell r="S30">
            <v>8.2799999999999994</v>
          </cell>
          <cell r="T30">
            <v>24540</v>
          </cell>
          <cell r="U30">
            <v>0</v>
          </cell>
          <cell r="V30">
            <v>0</v>
          </cell>
          <cell r="W30">
            <v>0</v>
          </cell>
          <cell r="X30">
            <v>41683</v>
          </cell>
          <cell r="Y30">
            <v>4.26</v>
          </cell>
          <cell r="Z30">
            <v>0.35</v>
          </cell>
          <cell r="AA30">
            <v>39142</v>
          </cell>
          <cell r="AB30">
            <v>0</v>
          </cell>
          <cell r="AC30">
            <v>42766</v>
          </cell>
          <cell r="AD30">
            <v>3288</v>
          </cell>
          <cell r="AE30">
            <v>0</v>
          </cell>
          <cell r="AF30" t="str">
            <v>-</v>
          </cell>
          <cell r="AG30">
            <v>0</v>
          </cell>
          <cell r="AH30">
            <v>42766</v>
          </cell>
          <cell r="AI30">
            <v>3288</v>
          </cell>
          <cell r="AJ30">
            <v>3</v>
          </cell>
          <cell r="AK30">
            <v>0</v>
          </cell>
          <cell r="AL30">
            <v>15477628</v>
          </cell>
          <cell r="AM30">
            <v>0</v>
          </cell>
          <cell r="AN30">
            <v>0</v>
          </cell>
          <cell r="AO30">
            <v>0</v>
          </cell>
          <cell r="AP30" t="str">
            <v>Long term Lease</v>
          </cell>
          <cell r="AQ30" t="str">
            <v>Initial Yield</v>
          </cell>
          <cell r="AR30">
            <v>6.25</v>
          </cell>
          <cell r="AS30">
            <v>0</v>
          </cell>
          <cell r="AT30">
            <v>9.5</v>
          </cell>
          <cell r="AU30">
            <v>6.5</v>
          </cell>
          <cell r="AW30">
            <v>977544</v>
          </cell>
          <cell r="AX30">
            <v>42766</v>
          </cell>
          <cell r="AY30">
            <v>2017.0833333333333</v>
          </cell>
          <cell r="AZ30">
            <v>8.9166666666665151</v>
          </cell>
          <cell r="BA30" t="str">
            <v>8Yrs 11M</v>
          </cell>
        </row>
        <row r="33">
          <cell r="A33" t="str">
            <v>cho00102</v>
          </cell>
          <cell r="AW33">
            <v>1008900</v>
          </cell>
          <cell r="AZ33">
            <v>3.5</v>
          </cell>
          <cell r="BA33" t="str">
            <v>3Yrs 6M</v>
          </cell>
        </row>
        <row r="34">
          <cell r="B34" t="str">
            <v>Chorzow DC2,Chorzow,Silesia</v>
          </cell>
          <cell r="C34">
            <v>0</v>
          </cell>
          <cell r="D34" t="str">
            <v>Raben Polska</v>
          </cell>
          <cell r="E34" t="str">
            <v>Tenant</v>
          </cell>
          <cell r="F34">
            <v>0</v>
          </cell>
          <cell r="G34">
            <v>0</v>
          </cell>
          <cell r="H34">
            <v>0</v>
          </cell>
          <cell r="I34">
            <v>0</v>
          </cell>
          <cell r="J34">
            <v>0</v>
          </cell>
          <cell r="K34">
            <v>0</v>
          </cell>
          <cell r="L34">
            <v>844572</v>
          </cell>
          <cell r="M34">
            <v>0</v>
          </cell>
          <cell r="N34">
            <v>-8028</v>
          </cell>
          <cell r="O34">
            <v>802772</v>
          </cell>
          <cell r="P34">
            <v>41.542999999999999</v>
          </cell>
          <cell r="Q34">
            <v>43.71</v>
          </cell>
          <cell r="R34">
            <v>6.81</v>
          </cell>
          <cell r="S34">
            <v>7.15</v>
          </cell>
          <cell r="T34">
            <v>19324</v>
          </cell>
          <cell r="U34">
            <v>41800</v>
          </cell>
          <cell r="V34">
            <v>5.21</v>
          </cell>
          <cell r="W34">
            <v>0.35</v>
          </cell>
          <cell r="X34">
            <v>-41800</v>
          </cell>
          <cell r="Y34">
            <v>-4.95</v>
          </cell>
          <cell r="Z34">
            <v>-0.35</v>
          </cell>
          <cell r="AA34">
            <v>38961</v>
          </cell>
          <cell r="AB34">
            <v>0</v>
          </cell>
          <cell r="AC34">
            <v>40786</v>
          </cell>
          <cell r="AD34">
            <v>1308</v>
          </cell>
          <cell r="AE34">
            <v>0</v>
          </cell>
          <cell r="AF34" t="str">
            <v>-</v>
          </cell>
          <cell r="AG34">
            <v>0</v>
          </cell>
          <cell r="AH34">
            <v>40786</v>
          </cell>
          <cell r="AI34">
            <v>1308</v>
          </cell>
          <cell r="AJ34">
            <v>3</v>
          </cell>
          <cell r="AK34">
            <v>0</v>
          </cell>
          <cell r="AL34">
            <v>12393249</v>
          </cell>
          <cell r="AM34">
            <v>0</v>
          </cell>
          <cell r="AN34">
            <v>0</v>
          </cell>
          <cell r="AO34">
            <v>0</v>
          </cell>
          <cell r="AP34" t="str">
            <v>Over-rented</v>
          </cell>
          <cell r="AQ34" t="str">
            <v>Initial Yield</v>
          </cell>
          <cell r="AR34">
            <v>6.75</v>
          </cell>
          <cell r="AS34">
            <v>0</v>
          </cell>
          <cell r="AT34">
            <v>6.5</v>
          </cell>
          <cell r="AU34">
            <v>6.5</v>
          </cell>
          <cell r="AW34">
            <v>844572</v>
          </cell>
          <cell r="AX34">
            <v>40786</v>
          </cell>
          <cell r="AY34">
            <v>2011.6666666666667</v>
          </cell>
          <cell r="AZ34">
            <v>3.5</v>
          </cell>
          <cell r="BA34" t="str">
            <v>3Yrs 6M</v>
          </cell>
        </row>
        <row r="35">
          <cell r="B35" t="str">
            <v>Chorzow DC2,Chorzow,Silesia</v>
          </cell>
          <cell r="C35">
            <v>0</v>
          </cell>
          <cell r="D35" t="str">
            <v>CJ International</v>
          </cell>
          <cell r="E35" t="str">
            <v>Tenant</v>
          </cell>
          <cell r="F35">
            <v>0</v>
          </cell>
          <cell r="G35">
            <v>0</v>
          </cell>
          <cell r="H35">
            <v>0</v>
          </cell>
          <cell r="I35">
            <v>0</v>
          </cell>
          <cell r="J35">
            <v>0</v>
          </cell>
          <cell r="K35">
            <v>0</v>
          </cell>
          <cell r="L35">
            <v>164328</v>
          </cell>
          <cell r="M35">
            <v>0</v>
          </cell>
          <cell r="N35">
            <v>-1776</v>
          </cell>
          <cell r="O35">
            <v>177554</v>
          </cell>
          <cell r="P35">
            <v>40.454000000000001</v>
          </cell>
          <cell r="Q35">
            <v>37.44</v>
          </cell>
          <cell r="R35">
            <v>1.51</v>
          </cell>
          <cell r="S35">
            <v>1.39</v>
          </cell>
          <cell r="T35">
            <v>4389</v>
          </cell>
          <cell r="U35">
            <v>0</v>
          </cell>
          <cell r="V35">
            <v>0</v>
          </cell>
          <cell r="W35">
            <v>0</v>
          </cell>
          <cell r="X35">
            <v>13226</v>
          </cell>
          <cell r="Y35">
            <v>8.0500000000000007</v>
          </cell>
          <cell r="Z35">
            <v>0.11</v>
          </cell>
          <cell r="AA35">
            <v>38961</v>
          </cell>
          <cell r="AB35">
            <v>0</v>
          </cell>
          <cell r="AC35">
            <v>40786</v>
          </cell>
          <cell r="AD35">
            <v>1308</v>
          </cell>
          <cell r="AE35">
            <v>0</v>
          </cell>
          <cell r="AF35" t="str">
            <v>-</v>
          </cell>
          <cell r="AG35">
            <v>0</v>
          </cell>
          <cell r="AH35">
            <v>40786</v>
          </cell>
          <cell r="AI35">
            <v>1308</v>
          </cell>
          <cell r="AJ35">
            <v>3</v>
          </cell>
          <cell r="AK35">
            <v>0</v>
          </cell>
          <cell r="AL35">
            <v>2500807</v>
          </cell>
          <cell r="AM35">
            <v>0</v>
          </cell>
          <cell r="AN35">
            <v>0</v>
          </cell>
          <cell r="AO35">
            <v>0</v>
          </cell>
          <cell r="AP35" t="str">
            <v>5-year lease</v>
          </cell>
          <cell r="AQ35" t="str">
            <v>Initial Yield</v>
          </cell>
          <cell r="AR35">
            <v>6.5</v>
          </cell>
          <cell r="AS35">
            <v>0</v>
          </cell>
          <cell r="AT35">
            <v>0</v>
          </cell>
          <cell r="AU35">
            <v>6.5</v>
          </cell>
          <cell r="AW35">
            <v>164328</v>
          </cell>
          <cell r="AX35">
            <v>40786</v>
          </cell>
          <cell r="AY35">
            <v>2011.6666666666667</v>
          </cell>
          <cell r="AZ35">
            <v>3.5</v>
          </cell>
          <cell r="BA35" t="str">
            <v>3Yrs 6M</v>
          </cell>
        </row>
        <row r="38">
          <cell r="A38" t="str">
            <v>wrw00306</v>
          </cell>
          <cell r="B38" t="str">
            <v>Teresin DC6,Tersin Gaj,Mazowsze</v>
          </cell>
          <cell r="C38">
            <v>0</v>
          </cell>
          <cell r="D38" t="str">
            <v>Tesco</v>
          </cell>
          <cell r="E38" t="str">
            <v>Tenant</v>
          </cell>
          <cell r="F38" t="str">
            <v>Other</v>
          </cell>
          <cell r="G38" t="str">
            <v>Industrial</v>
          </cell>
          <cell r="H38" t="str">
            <v>Distribution centre</v>
          </cell>
          <cell r="I38">
            <v>0</v>
          </cell>
          <cell r="J38">
            <v>0</v>
          </cell>
          <cell r="K38">
            <v>0</v>
          </cell>
          <cell r="L38">
            <v>1179684</v>
          </cell>
          <cell r="M38">
            <v>0</v>
          </cell>
          <cell r="N38">
            <v>0</v>
          </cell>
          <cell r="O38">
            <v>1124928</v>
          </cell>
          <cell r="P38">
            <v>39.055999999999997</v>
          </cell>
          <cell r="Q38">
            <v>40.96</v>
          </cell>
          <cell r="R38">
            <v>9.5399999999999991</v>
          </cell>
          <cell r="S38">
            <v>9.99</v>
          </cell>
          <cell r="T38">
            <v>28803</v>
          </cell>
          <cell r="U38">
            <v>54756</v>
          </cell>
          <cell r="V38">
            <v>4.87</v>
          </cell>
          <cell r="W38">
            <v>0.46</v>
          </cell>
          <cell r="X38">
            <v>-54756</v>
          </cell>
          <cell r="Y38">
            <v>-4.6399999999999997</v>
          </cell>
          <cell r="Z38">
            <v>-0.46</v>
          </cell>
          <cell r="AA38">
            <v>38991</v>
          </cell>
          <cell r="AB38">
            <v>0</v>
          </cell>
          <cell r="AC38">
            <v>40086</v>
          </cell>
          <cell r="AD38">
            <v>608</v>
          </cell>
          <cell r="AE38">
            <v>0</v>
          </cell>
          <cell r="AF38" t="str">
            <v>-</v>
          </cell>
          <cell r="AG38">
            <v>0</v>
          </cell>
          <cell r="AH38">
            <v>40086</v>
          </cell>
          <cell r="AI38">
            <v>608</v>
          </cell>
          <cell r="AJ38">
            <v>3</v>
          </cell>
          <cell r="AK38">
            <v>0</v>
          </cell>
          <cell r="AL38">
            <v>16852629</v>
          </cell>
          <cell r="AM38">
            <v>0</v>
          </cell>
          <cell r="AN38">
            <v>0</v>
          </cell>
          <cell r="AO38">
            <v>0</v>
          </cell>
          <cell r="AP38" t="str">
            <v>Category 1</v>
          </cell>
          <cell r="AQ38" t="str">
            <v>Initial Yield</v>
          </cell>
          <cell r="AR38">
            <v>7</v>
          </cell>
          <cell r="AS38">
            <v>0</v>
          </cell>
          <cell r="AT38">
            <v>8</v>
          </cell>
          <cell r="AU38">
            <v>7</v>
          </cell>
          <cell r="AW38">
            <v>1179684</v>
          </cell>
          <cell r="AX38">
            <v>40086</v>
          </cell>
          <cell r="AY38">
            <v>2009.75</v>
          </cell>
          <cell r="AZ38">
            <v>1.5833333333332575</v>
          </cell>
          <cell r="BA38" t="str">
            <v>1Yrs 7M</v>
          </cell>
        </row>
        <row r="40">
          <cell r="A40" t="str">
            <v>wrw00411</v>
          </cell>
        </row>
        <row r="41">
          <cell r="B41" t="str">
            <v>Warsaw III DC1,Warsaw,Mazowsze</v>
          </cell>
          <cell r="C41">
            <v>0</v>
          </cell>
          <cell r="D41" t="str">
            <v>ABC Data</v>
          </cell>
          <cell r="E41" t="str">
            <v>Tenant</v>
          </cell>
          <cell r="F41">
            <v>0</v>
          </cell>
          <cell r="G41">
            <v>0</v>
          </cell>
          <cell r="H41">
            <v>0</v>
          </cell>
          <cell r="I41">
            <v>0</v>
          </cell>
          <cell r="J41">
            <v>0</v>
          </cell>
          <cell r="K41">
            <v>0</v>
          </cell>
          <cell r="L41">
            <v>1428132</v>
          </cell>
          <cell r="M41">
            <v>0</v>
          </cell>
          <cell r="N41">
            <v>-14358</v>
          </cell>
          <cell r="O41">
            <v>1435831</v>
          </cell>
          <cell r="P41">
            <v>59.481999999999999</v>
          </cell>
          <cell r="Q41">
            <v>59.16</v>
          </cell>
          <cell r="R41">
            <v>12.18</v>
          </cell>
          <cell r="S41">
            <v>12.09</v>
          </cell>
          <cell r="T41">
            <v>24139</v>
          </cell>
          <cell r="U41">
            <v>0</v>
          </cell>
          <cell r="V41">
            <v>0</v>
          </cell>
          <cell r="W41">
            <v>0</v>
          </cell>
          <cell r="X41">
            <v>7699</v>
          </cell>
          <cell r="Y41">
            <v>0.54</v>
          </cell>
          <cell r="Z41">
            <v>7.0000000000000007E-2</v>
          </cell>
          <cell r="AA41">
            <v>39264</v>
          </cell>
          <cell r="AB41">
            <v>0</v>
          </cell>
          <cell r="AC41">
            <v>41090</v>
          </cell>
          <cell r="AD41">
            <v>1612</v>
          </cell>
          <cell r="AE41">
            <v>0</v>
          </cell>
          <cell r="AF41" t="str">
            <v>-</v>
          </cell>
          <cell r="AG41">
            <v>0</v>
          </cell>
          <cell r="AH41">
            <v>41090</v>
          </cell>
          <cell r="AI41">
            <v>1612</v>
          </cell>
          <cell r="AJ41">
            <v>3</v>
          </cell>
          <cell r="AK41">
            <v>0</v>
          </cell>
          <cell r="AL41">
            <v>21750364</v>
          </cell>
          <cell r="AM41">
            <v>0</v>
          </cell>
          <cell r="AN41">
            <v>0</v>
          </cell>
          <cell r="AO41">
            <v>0</v>
          </cell>
          <cell r="AP41" t="str">
            <v>Market</v>
          </cell>
          <cell r="AQ41" t="str">
            <v>Initial Yield</v>
          </cell>
          <cell r="AR41">
            <v>6.5</v>
          </cell>
          <cell r="AS41">
            <v>0</v>
          </cell>
          <cell r="AT41">
            <v>0</v>
          </cell>
          <cell r="AU41">
            <v>6.5</v>
          </cell>
          <cell r="AW41">
            <v>1428132</v>
          </cell>
          <cell r="AX41">
            <v>41090</v>
          </cell>
          <cell r="AY41">
            <v>2012.5</v>
          </cell>
          <cell r="AZ41">
            <v>4.3333333333332575</v>
          </cell>
          <cell r="BA41" t="str">
            <v>4Yrs 4M</v>
          </cell>
        </row>
        <row r="44">
          <cell r="A44" t="str">
            <v>wrw00207</v>
          </cell>
          <cell r="AW44">
            <v>757267</v>
          </cell>
          <cell r="AZ44">
            <v>2.3240272805584072</v>
          </cell>
          <cell r="BA44" t="str">
            <v>2Yrs 4M</v>
          </cell>
        </row>
        <row r="45">
          <cell r="B45" t="str">
            <v>Blonie DC7,Blonie,Mazowsze</v>
          </cell>
          <cell r="C45">
            <v>0</v>
          </cell>
          <cell r="D45" t="str">
            <v>Interchem</v>
          </cell>
          <cell r="E45" t="str">
            <v>Tenant</v>
          </cell>
          <cell r="F45">
            <v>0</v>
          </cell>
          <cell r="G45">
            <v>0</v>
          </cell>
          <cell r="H45">
            <v>0</v>
          </cell>
          <cell r="I45">
            <v>0</v>
          </cell>
          <cell r="J45">
            <v>0</v>
          </cell>
          <cell r="K45">
            <v>0</v>
          </cell>
          <cell r="L45">
            <v>313266</v>
          </cell>
          <cell r="M45">
            <v>0</v>
          </cell>
          <cell r="N45">
            <v>-3024</v>
          </cell>
          <cell r="O45">
            <v>302352</v>
          </cell>
          <cell r="P45">
            <v>42.346000000000004</v>
          </cell>
          <cell r="Q45">
            <v>43.87</v>
          </cell>
          <cell r="R45">
            <v>2.57</v>
          </cell>
          <cell r="S45">
            <v>2.65</v>
          </cell>
          <cell r="T45">
            <v>7140</v>
          </cell>
          <cell r="U45">
            <v>10914</v>
          </cell>
          <cell r="V45">
            <v>3.61</v>
          </cell>
          <cell r="W45">
            <v>0.09</v>
          </cell>
          <cell r="X45">
            <v>-10914</v>
          </cell>
          <cell r="Y45">
            <v>-3.48</v>
          </cell>
          <cell r="Z45">
            <v>-0.09</v>
          </cell>
          <cell r="AA45">
            <v>39173</v>
          </cell>
          <cell r="AB45">
            <v>0</v>
          </cell>
          <cell r="AC45">
            <v>40268</v>
          </cell>
          <cell r="AD45">
            <v>790</v>
          </cell>
          <cell r="AE45">
            <v>0</v>
          </cell>
          <cell r="AF45" t="str">
            <v>-</v>
          </cell>
          <cell r="AG45">
            <v>0</v>
          </cell>
          <cell r="AH45">
            <v>40268</v>
          </cell>
          <cell r="AI45">
            <v>790</v>
          </cell>
          <cell r="AJ45">
            <v>3</v>
          </cell>
          <cell r="AK45">
            <v>0</v>
          </cell>
          <cell r="AL45">
            <v>4596185</v>
          </cell>
          <cell r="AM45">
            <v>0</v>
          </cell>
          <cell r="AN45">
            <v>0</v>
          </cell>
          <cell r="AO45">
            <v>0</v>
          </cell>
          <cell r="AP45" t="str">
            <v>3-year lease</v>
          </cell>
          <cell r="AQ45" t="str">
            <v>Initial Yield</v>
          </cell>
          <cell r="AR45">
            <v>6.75</v>
          </cell>
          <cell r="AS45">
            <v>0</v>
          </cell>
          <cell r="AT45">
            <v>9.5</v>
          </cell>
          <cell r="AU45">
            <v>6.5</v>
          </cell>
          <cell r="AW45">
            <v>313266</v>
          </cell>
          <cell r="AX45">
            <v>40268</v>
          </cell>
          <cell r="AY45">
            <v>2010.25</v>
          </cell>
          <cell r="AZ45">
            <v>2.0833333333332575</v>
          </cell>
          <cell r="BA45" t="str">
            <v>2Yrs 1M</v>
          </cell>
        </row>
        <row r="46">
          <cell r="B46" t="str">
            <v>Blonie DC7,Blonie,Mazowsze</v>
          </cell>
          <cell r="C46">
            <v>0</v>
          </cell>
          <cell r="D46" t="str">
            <v>Interchem</v>
          </cell>
          <cell r="E46" t="str">
            <v>Tenant</v>
          </cell>
          <cell r="F46">
            <v>0</v>
          </cell>
          <cell r="G46">
            <v>0</v>
          </cell>
          <cell r="H46">
            <v>0</v>
          </cell>
          <cell r="I46">
            <v>0</v>
          </cell>
          <cell r="J46">
            <v>0</v>
          </cell>
          <cell r="K46">
            <v>0</v>
          </cell>
          <cell r="L46">
            <v>11504</v>
          </cell>
          <cell r="M46">
            <v>0</v>
          </cell>
          <cell r="N46">
            <v>0</v>
          </cell>
          <cell r="O46">
            <v>0</v>
          </cell>
          <cell r="P46">
            <v>0</v>
          </cell>
          <cell r="Q46">
            <v>11504</v>
          </cell>
          <cell r="R46">
            <v>0</v>
          </cell>
          <cell r="S46">
            <v>0.1</v>
          </cell>
          <cell r="T46">
            <v>1</v>
          </cell>
          <cell r="U46">
            <v>11504</v>
          </cell>
          <cell r="V46">
            <v>0</v>
          </cell>
          <cell r="W46">
            <v>0.1</v>
          </cell>
          <cell r="X46">
            <v>-11504</v>
          </cell>
          <cell r="Y46">
            <v>-100</v>
          </cell>
          <cell r="Z46">
            <v>-0.1</v>
          </cell>
          <cell r="AA46">
            <v>39173</v>
          </cell>
          <cell r="AB46">
            <v>0</v>
          </cell>
          <cell r="AC46">
            <v>40268</v>
          </cell>
          <cell r="AD46">
            <v>790</v>
          </cell>
          <cell r="AE46">
            <v>0</v>
          </cell>
          <cell r="AF46" t="str">
            <v>-</v>
          </cell>
          <cell r="AG46">
            <v>0</v>
          </cell>
          <cell r="AH46">
            <v>40268</v>
          </cell>
          <cell r="AI46">
            <v>790</v>
          </cell>
          <cell r="AJ46">
            <v>3</v>
          </cell>
          <cell r="AK46">
            <v>0</v>
          </cell>
          <cell r="AL46">
            <v>22480</v>
          </cell>
          <cell r="AM46">
            <v>0</v>
          </cell>
          <cell r="AN46">
            <v>0</v>
          </cell>
          <cell r="AO46">
            <v>0</v>
          </cell>
          <cell r="AP46" t="str">
            <v>ASTI</v>
          </cell>
          <cell r="AQ46" t="str">
            <v>Term &amp; Reversion</v>
          </cell>
          <cell r="AR46">
            <v>6.75</v>
          </cell>
          <cell r="AS46">
            <v>6.75</v>
          </cell>
          <cell r="AT46">
            <v>6.75</v>
          </cell>
          <cell r="AU46">
            <v>0</v>
          </cell>
          <cell r="AW46">
            <v>11504</v>
          </cell>
          <cell r="AX46">
            <v>40268</v>
          </cell>
          <cell r="AY46">
            <v>2010.25</v>
          </cell>
          <cell r="AZ46">
            <v>2.0833333333332575</v>
          </cell>
          <cell r="BA46" t="str">
            <v>2Yrs 1M</v>
          </cell>
        </row>
        <row r="47">
          <cell r="B47" t="str">
            <v>Blonie DC7,Blonie,Mazowsze</v>
          </cell>
          <cell r="C47">
            <v>0</v>
          </cell>
          <cell r="D47" t="str">
            <v>Ferplast</v>
          </cell>
          <cell r="E47" t="str">
            <v>Tenant</v>
          </cell>
          <cell r="F47">
            <v>0</v>
          </cell>
          <cell r="G47">
            <v>0</v>
          </cell>
          <cell r="H47">
            <v>0</v>
          </cell>
          <cell r="I47">
            <v>0</v>
          </cell>
          <cell r="J47">
            <v>0</v>
          </cell>
          <cell r="K47">
            <v>0</v>
          </cell>
          <cell r="L47">
            <v>73988</v>
          </cell>
          <cell r="M47">
            <v>0</v>
          </cell>
          <cell r="N47">
            <v>-749</v>
          </cell>
          <cell r="O47">
            <v>74914</v>
          </cell>
          <cell r="P47">
            <v>44.939</v>
          </cell>
          <cell r="Q47">
            <v>44.38</v>
          </cell>
          <cell r="R47">
            <v>0.64</v>
          </cell>
          <cell r="S47">
            <v>0.63</v>
          </cell>
          <cell r="T47">
            <v>1667</v>
          </cell>
          <cell r="U47">
            <v>0</v>
          </cell>
          <cell r="V47">
            <v>0</v>
          </cell>
          <cell r="W47">
            <v>0</v>
          </cell>
          <cell r="X47">
            <v>926</v>
          </cell>
          <cell r="Y47">
            <v>1.25</v>
          </cell>
          <cell r="Z47">
            <v>0.01</v>
          </cell>
          <cell r="AA47">
            <v>39234</v>
          </cell>
          <cell r="AB47">
            <v>0</v>
          </cell>
          <cell r="AC47">
            <v>40329</v>
          </cell>
          <cell r="AD47">
            <v>851</v>
          </cell>
          <cell r="AE47">
            <v>0</v>
          </cell>
          <cell r="AF47" t="str">
            <v>-</v>
          </cell>
          <cell r="AG47">
            <v>0</v>
          </cell>
          <cell r="AH47">
            <v>40329</v>
          </cell>
          <cell r="AI47">
            <v>851</v>
          </cell>
          <cell r="AJ47">
            <v>3</v>
          </cell>
          <cell r="AK47">
            <v>0</v>
          </cell>
          <cell r="AL47">
            <v>1085020</v>
          </cell>
          <cell r="AM47">
            <v>0</v>
          </cell>
          <cell r="AN47">
            <v>0</v>
          </cell>
          <cell r="AO47">
            <v>0</v>
          </cell>
          <cell r="AP47" t="str">
            <v>3-year lease</v>
          </cell>
          <cell r="AQ47" t="str">
            <v>Initial Yield</v>
          </cell>
          <cell r="AR47">
            <v>6.75</v>
          </cell>
          <cell r="AS47">
            <v>0</v>
          </cell>
          <cell r="AT47">
            <v>9.5</v>
          </cell>
          <cell r="AU47">
            <v>6.5</v>
          </cell>
          <cell r="AW47">
            <v>73988</v>
          </cell>
          <cell r="AX47">
            <v>40329</v>
          </cell>
          <cell r="AY47">
            <v>2010.4166666666667</v>
          </cell>
          <cell r="AZ47">
            <v>2.25</v>
          </cell>
          <cell r="BA47" t="str">
            <v>2Yrs 3M</v>
          </cell>
        </row>
        <row r="48">
          <cell r="B48" t="str">
            <v>Blonie DC7,Blonie,Mazowsze</v>
          </cell>
          <cell r="C48">
            <v>0</v>
          </cell>
          <cell r="D48" t="str">
            <v>POL-MAT</v>
          </cell>
          <cell r="E48" t="str">
            <v>Tenant</v>
          </cell>
          <cell r="F48">
            <v>0</v>
          </cell>
          <cell r="G48">
            <v>0</v>
          </cell>
          <cell r="H48">
            <v>0</v>
          </cell>
          <cell r="I48">
            <v>0</v>
          </cell>
          <cell r="J48">
            <v>0</v>
          </cell>
          <cell r="K48">
            <v>0</v>
          </cell>
          <cell r="L48">
            <v>235152</v>
          </cell>
          <cell r="M48">
            <v>0</v>
          </cell>
          <cell r="N48">
            <v>-2317</v>
          </cell>
          <cell r="O48">
            <v>231744</v>
          </cell>
          <cell r="P48">
            <v>40.799999999999997</v>
          </cell>
          <cell r="Q48">
            <v>41.4</v>
          </cell>
          <cell r="R48">
            <v>1.97</v>
          </cell>
          <cell r="S48">
            <v>1.99</v>
          </cell>
          <cell r="T48">
            <v>5680</v>
          </cell>
          <cell r="U48">
            <v>3408</v>
          </cell>
          <cell r="V48">
            <v>1.47</v>
          </cell>
          <cell r="W48">
            <v>0.03</v>
          </cell>
          <cell r="X48">
            <v>-3408</v>
          </cell>
          <cell r="Y48">
            <v>-1.45</v>
          </cell>
          <cell r="Z48">
            <v>-0.03</v>
          </cell>
          <cell r="AA48">
            <v>39326</v>
          </cell>
          <cell r="AB48">
            <v>0</v>
          </cell>
          <cell r="AC48">
            <v>40421</v>
          </cell>
          <cell r="AD48">
            <v>943</v>
          </cell>
          <cell r="AE48">
            <v>0</v>
          </cell>
          <cell r="AF48" t="str">
            <v>-</v>
          </cell>
          <cell r="AG48">
            <v>0</v>
          </cell>
          <cell r="AH48">
            <v>40421</v>
          </cell>
          <cell r="AI48">
            <v>943</v>
          </cell>
          <cell r="AJ48">
            <v>3</v>
          </cell>
          <cell r="AK48">
            <v>0</v>
          </cell>
          <cell r="AL48">
            <v>3449401</v>
          </cell>
          <cell r="AM48">
            <v>0</v>
          </cell>
          <cell r="AN48">
            <v>0</v>
          </cell>
          <cell r="AO48">
            <v>0</v>
          </cell>
          <cell r="AP48" t="str">
            <v>3-year lease</v>
          </cell>
          <cell r="AQ48" t="str">
            <v>Initial Yield</v>
          </cell>
          <cell r="AR48">
            <v>6.75</v>
          </cell>
          <cell r="AS48">
            <v>0</v>
          </cell>
          <cell r="AT48">
            <v>9.5</v>
          </cell>
          <cell r="AU48">
            <v>6.5</v>
          </cell>
          <cell r="AW48">
            <v>235152</v>
          </cell>
          <cell r="AX48">
            <v>40421</v>
          </cell>
          <cell r="AY48">
            <v>2010.6666666666667</v>
          </cell>
          <cell r="AZ48">
            <v>2.5</v>
          </cell>
          <cell r="BA48" t="str">
            <v>2Yrs 6M</v>
          </cell>
        </row>
        <row r="49">
          <cell r="B49" t="str">
            <v>Blonie DC7,Blonie,Mazowsze</v>
          </cell>
          <cell r="C49">
            <v>0</v>
          </cell>
          <cell r="D49" t="str">
            <v>Daimler Chrysler</v>
          </cell>
          <cell r="E49" t="str">
            <v>Tenant</v>
          </cell>
          <cell r="F49">
            <v>0</v>
          </cell>
          <cell r="G49">
            <v>0</v>
          </cell>
          <cell r="H49">
            <v>0</v>
          </cell>
          <cell r="I49">
            <v>0</v>
          </cell>
          <cell r="J49">
            <v>0</v>
          </cell>
          <cell r="K49">
            <v>0</v>
          </cell>
          <cell r="L49">
            <v>123357</v>
          </cell>
          <cell r="M49">
            <v>0</v>
          </cell>
          <cell r="N49">
            <v>-1219</v>
          </cell>
          <cell r="O49">
            <v>121862</v>
          </cell>
          <cell r="P49">
            <v>41.45</v>
          </cell>
          <cell r="Q49">
            <v>41.96</v>
          </cell>
          <cell r="R49">
            <v>1.03</v>
          </cell>
          <cell r="S49">
            <v>1.04</v>
          </cell>
          <cell r="T49">
            <v>2940</v>
          </cell>
          <cell r="U49">
            <v>1495</v>
          </cell>
          <cell r="V49">
            <v>1.23</v>
          </cell>
          <cell r="W49">
            <v>0.01</v>
          </cell>
          <cell r="X49">
            <v>-1495</v>
          </cell>
          <cell r="Y49">
            <v>-1.21</v>
          </cell>
          <cell r="Z49">
            <v>-0.01</v>
          </cell>
          <cell r="AA49">
            <v>39387</v>
          </cell>
          <cell r="AB49">
            <v>0</v>
          </cell>
          <cell r="AC49">
            <v>40482</v>
          </cell>
          <cell r="AD49">
            <v>1004</v>
          </cell>
          <cell r="AE49">
            <v>0</v>
          </cell>
          <cell r="AF49" t="str">
            <v>-</v>
          </cell>
          <cell r="AG49">
            <v>0</v>
          </cell>
          <cell r="AH49">
            <v>40482</v>
          </cell>
          <cell r="AI49">
            <v>1004</v>
          </cell>
          <cell r="AJ49">
            <v>3</v>
          </cell>
          <cell r="AK49">
            <v>0</v>
          </cell>
          <cell r="AL49">
            <v>1809457</v>
          </cell>
          <cell r="AM49">
            <v>0</v>
          </cell>
          <cell r="AN49">
            <v>0</v>
          </cell>
          <cell r="AO49">
            <v>0</v>
          </cell>
          <cell r="AP49" t="str">
            <v>3-year lease</v>
          </cell>
          <cell r="AQ49" t="str">
            <v>Initial Yield</v>
          </cell>
          <cell r="AR49">
            <v>6.75</v>
          </cell>
          <cell r="AS49">
            <v>0</v>
          </cell>
          <cell r="AT49">
            <v>9.5</v>
          </cell>
          <cell r="AU49">
            <v>6.5</v>
          </cell>
          <cell r="AW49">
            <v>123357</v>
          </cell>
          <cell r="AX49">
            <v>40482</v>
          </cell>
          <cell r="AY49">
            <v>2010.8333333333333</v>
          </cell>
          <cell r="AZ49">
            <v>2.6666666666665151</v>
          </cell>
          <cell r="BA49" t="str">
            <v>2Yrs 8M</v>
          </cell>
        </row>
        <row r="51">
          <cell r="A51" t="str">
            <v>tp5306</v>
          </cell>
          <cell r="AW51">
            <v>729633</v>
          </cell>
          <cell r="AZ51">
            <v>4.5587027999006198</v>
          </cell>
          <cell r="BA51" t="str">
            <v>4Yrs 7M</v>
          </cell>
        </row>
        <row r="52">
          <cell r="B52" t="str">
            <v>Copy of "Blonie DC8",Blonie,Mazowsze</v>
          </cell>
          <cell r="C52">
            <v>0</v>
          </cell>
          <cell r="D52" t="str">
            <v>DC</v>
          </cell>
          <cell r="E52" t="str">
            <v>Tenant</v>
          </cell>
          <cell r="F52">
            <v>0</v>
          </cell>
          <cell r="G52">
            <v>0</v>
          </cell>
          <cell r="H52">
            <v>0</v>
          </cell>
          <cell r="I52">
            <v>0</v>
          </cell>
          <cell r="J52">
            <v>0</v>
          </cell>
          <cell r="K52">
            <v>0</v>
          </cell>
          <cell r="L52">
            <v>149247</v>
          </cell>
          <cell r="M52">
            <v>0</v>
          </cell>
          <cell r="N52">
            <v>-1764</v>
          </cell>
          <cell r="O52">
            <v>176358</v>
          </cell>
          <cell r="P52">
            <v>44.591000000000001</v>
          </cell>
          <cell r="Q52">
            <v>37.74</v>
          </cell>
          <cell r="R52">
            <v>22.37</v>
          </cell>
          <cell r="S52">
            <v>20.46</v>
          </cell>
          <cell r="T52">
            <v>3955</v>
          </cell>
          <cell r="U52">
            <v>0</v>
          </cell>
          <cell r="V52">
            <v>0</v>
          </cell>
          <cell r="W52">
            <v>0</v>
          </cell>
          <cell r="X52">
            <v>27111</v>
          </cell>
          <cell r="Y52">
            <v>18.170000000000002</v>
          </cell>
          <cell r="Z52">
            <v>3.72</v>
          </cell>
          <cell r="AA52">
            <v>39493</v>
          </cell>
          <cell r="AB52">
            <v>0</v>
          </cell>
          <cell r="AC52">
            <v>40663</v>
          </cell>
          <cell r="AD52">
            <v>1171</v>
          </cell>
          <cell r="AE52">
            <v>0</v>
          </cell>
          <cell r="AF52" t="str">
            <v>-</v>
          </cell>
          <cell r="AG52">
            <v>0</v>
          </cell>
          <cell r="AH52">
            <v>40663</v>
          </cell>
          <cell r="AI52">
            <v>1171</v>
          </cell>
          <cell r="AJ52">
            <v>3</v>
          </cell>
          <cell r="AK52">
            <v>0</v>
          </cell>
          <cell r="AL52">
            <v>2184940</v>
          </cell>
          <cell r="AM52">
            <v>0</v>
          </cell>
          <cell r="AN52">
            <v>0</v>
          </cell>
          <cell r="AO52">
            <v>0</v>
          </cell>
          <cell r="AP52" t="str">
            <v>3-year lease</v>
          </cell>
          <cell r="AQ52" t="str">
            <v>Initial Yield</v>
          </cell>
          <cell r="AR52">
            <v>6.75</v>
          </cell>
          <cell r="AS52">
            <v>0</v>
          </cell>
          <cell r="AT52">
            <v>9.5</v>
          </cell>
          <cell r="AU52">
            <v>6.5</v>
          </cell>
          <cell r="AW52">
            <v>149247</v>
          </cell>
          <cell r="AX52">
            <v>40663</v>
          </cell>
          <cell r="AY52">
            <v>2011.3333333333333</v>
          </cell>
          <cell r="AZ52">
            <v>3.1666666666665151</v>
          </cell>
          <cell r="BA52" t="str">
            <v>3Yrs 2M</v>
          </cell>
        </row>
        <row r="53">
          <cell r="B53" t="str">
            <v>Copy of "Blonie DC8",Blonie,Mazowsze</v>
          </cell>
          <cell r="C53">
            <v>0</v>
          </cell>
          <cell r="D53" t="str">
            <v>BOS S.A.</v>
          </cell>
          <cell r="E53" t="str">
            <v>Tenant</v>
          </cell>
          <cell r="F53">
            <v>0</v>
          </cell>
          <cell r="G53">
            <v>0</v>
          </cell>
          <cell r="H53">
            <v>0</v>
          </cell>
          <cell r="I53">
            <v>0</v>
          </cell>
          <cell r="J53">
            <v>0</v>
          </cell>
          <cell r="K53">
            <v>0</v>
          </cell>
          <cell r="L53">
            <v>580386</v>
          </cell>
          <cell r="M53">
            <v>0</v>
          </cell>
          <cell r="N53">
            <v>-6121</v>
          </cell>
          <cell r="O53">
            <v>612138</v>
          </cell>
          <cell r="P53">
            <v>43.215000000000003</v>
          </cell>
          <cell r="Q53">
            <v>40.97</v>
          </cell>
          <cell r="R53">
            <v>77.63</v>
          </cell>
          <cell r="S53">
            <v>79.540000000000006</v>
          </cell>
          <cell r="T53">
            <v>14165</v>
          </cell>
          <cell r="U53">
            <v>0</v>
          </cell>
          <cell r="V53">
            <v>0</v>
          </cell>
          <cell r="W53">
            <v>0</v>
          </cell>
          <cell r="X53">
            <v>31752</v>
          </cell>
          <cell r="Y53">
            <v>5.47</v>
          </cell>
          <cell r="Z53">
            <v>4.3499999999999996</v>
          </cell>
          <cell r="AA53">
            <v>39461</v>
          </cell>
          <cell r="AB53">
            <v>0</v>
          </cell>
          <cell r="AC53">
            <v>41287</v>
          </cell>
          <cell r="AD53">
            <v>1795</v>
          </cell>
          <cell r="AE53">
            <v>0</v>
          </cell>
          <cell r="AF53" t="str">
            <v>-</v>
          </cell>
          <cell r="AG53">
            <v>0</v>
          </cell>
          <cell r="AH53">
            <v>41287</v>
          </cell>
          <cell r="AI53">
            <v>1795</v>
          </cell>
          <cell r="AJ53">
            <v>3</v>
          </cell>
          <cell r="AK53">
            <v>0</v>
          </cell>
          <cell r="AL53">
            <v>9085341</v>
          </cell>
          <cell r="AM53">
            <v>0</v>
          </cell>
          <cell r="AN53">
            <v>0</v>
          </cell>
          <cell r="AO53">
            <v>0</v>
          </cell>
          <cell r="AP53" t="str">
            <v>New group</v>
          </cell>
          <cell r="AQ53" t="str">
            <v>Term &amp; Reversion</v>
          </cell>
          <cell r="AR53">
            <v>6.5</v>
          </cell>
          <cell r="AS53">
            <v>6.5</v>
          </cell>
          <cell r="AT53">
            <v>6.5</v>
          </cell>
          <cell r="AU53">
            <v>0</v>
          </cell>
          <cell r="AW53">
            <v>580386</v>
          </cell>
          <cell r="AX53">
            <v>41287</v>
          </cell>
          <cell r="AY53">
            <v>2013.0833333333333</v>
          </cell>
          <cell r="AZ53">
            <v>4.9166666666665151</v>
          </cell>
          <cell r="BA53" t="str">
            <v>4Yrs 11M</v>
          </cell>
        </row>
        <row r="55">
          <cell r="A55" t="str">
            <v>cho00107</v>
          </cell>
          <cell r="AW55">
            <v>1060608</v>
          </cell>
          <cell r="AZ55">
            <v>4.1225957186820965</v>
          </cell>
          <cell r="BA55" t="str">
            <v>4Yrs 1M</v>
          </cell>
        </row>
        <row r="56">
          <cell r="B56" t="str">
            <v>Chorzow II DC7,Chorzow,Silesia</v>
          </cell>
          <cell r="C56">
            <v>0</v>
          </cell>
          <cell r="D56" t="str">
            <v>Alfa</v>
          </cell>
          <cell r="E56" t="str">
            <v>Tenant</v>
          </cell>
          <cell r="F56">
            <v>0</v>
          </cell>
          <cell r="G56">
            <v>0</v>
          </cell>
          <cell r="H56">
            <v>0</v>
          </cell>
          <cell r="I56">
            <v>0</v>
          </cell>
          <cell r="J56">
            <v>0</v>
          </cell>
          <cell r="K56">
            <v>0</v>
          </cell>
          <cell r="L56">
            <v>241308</v>
          </cell>
          <cell r="M56">
            <v>0</v>
          </cell>
          <cell r="N56">
            <v>-2376</v>
          </cell>
          <cell r="O56">
            <v>237634</v>
          </cell>
          <cell r="P56">
            <v>41.573</v>
          </cell>
          <cell r="Q56">
            <v>42.22</v>
          </cell>
          <cell r="R56">
            <v>2.02</v>
          </cell>
          <cell r="S56">
            <v>2.04</v>
          </cell>
          <cell r="T56">
            <v>5716</v>
          </cell>
          <cell r="U56">
            <v>3674</v>
          </cell>
          <cell r="V56">
            <v>1.55</v>
          </cell>
          <cell r="W56">
            <v>0.03</v>
          </cell>
          <cell r="X56">
            <v>-3674</v>
          </cell>
          <cell r="Y56">
            <v>-1.52</v>
          </cell>
          <cell r="Z56">
            <v>-0.03</v>
          </cell>
          <cell r="AA56">
            <v>39356</v>
          </cell>
          <cell r="AB56">
            <v>0</v>
          </cell>
          <cell r="AC56">
            <v>41182</v>
          </cell>
          <cell r="AD56">
            <v>1704</v>
          </cell>
          <cell r="AE56">
            <v>0</v>
          </cell>
          <cell r="AF56" t="str">
            <v>-</v>
          </cell>
          <cell r="AG56">
            <v>0</v>
          </cell>
          <cell r="AH56">
            <v>41182</v>
          </cell>
          <cell r="AI56">
            <v>1704</v>
          </cell>
          <cell r="AJ56">
            <v>3</v>
          </cell>
          <cell r="AK56">
            <v>0</v>
          </cell>
          <cell r="AL56">
            <v>3675872</v>
          </cell>
          <cell r="AM56">
            <v>0</v>
          </cell>
          <cell r="AN56">
            <v>0</v>
          </cell>
          <cell r="AO56">
            <v>0</v>
          </cell>
          <cell r="AP56" t="str">
            <v>5-year lease</v>
          </cell>
          <cell r="AQ56" t="str">
            <v>Initial Yield</v>
          </cell>
          <cell r="AR56">
            <v>6.5</v>
          </cell>
          <cell r="AS56">
            <v>0</v>
          </cell>
          <cell r="AT56">
            <v>6</v>
          </cell>
          <cell r="AU56">
            <v>6.5</v>
          </cell>
          <cell r="AW56">
            <v>241308</v>
          </cell>
          <cell r="AX56">
            <v>41182</v>
          </cell>
          <cell r="AY56">
            <v>2012.75</v>
          </cell>
          <cell r="AZ56">
            <v>4.5833333333332575</v>
          </cell>
          <cell r="BA56" t="str">
            <v>4Yrs 7M</v>
          </cell>
        </row>
        <row r="57">
          <cell r="B57" t="str">
            <v>Chorzow II DC7,Chorzow,Silesia</v>
          </cell>
          <cell r="C57">
            <v>0</v>
          </cell>
          <cell r="D57" t="str">
            <v>ALDI</v>
          </cell>
          <cell r="E57" t="str">
            <v>Tenant</v>
          </cell>
          <cell r="F57">
            <v>0</v>
          </cell>
          <cell r="G57">
            <v>0</v>
          </cell>
          <cell r="H57">
            <v>0</v>
          </cell>
          <cell r="I57">
            <v>0</v>
          </cell>
          <cell r="J57">
            <v>0</v>
          </cell>
          <cell r="K57">
            <v>0</v>
          </cell>
          <cell r="L57">
            <v>430572</v>
          </cell>
          <cell r="M57">
            <v>0</v>
          </cell>
          <cell r="N57">
            <v>-4447</v>
          </cell>
          <cell r="O57">
            <v>444733</v>
          </cell>
          <cell r="P57">
            <v>45.844000000000001</v>
          </cell>
          <cell r="Q57">
            <v>44.38</v>
          </cell>
          <cell r="R57">
            <v>3.77</v>
          </cell>
          <cell r="S57">
            <v>3.65</v>
          </cell>
          <cell r="T57">
            <v>9701</v>
          </cell>
          <cell r="U57">
            <v>0</v>
          </cell>
          <cell r="V57">
            <v>0</v>
          </cell>
          <cell r="W57">
            <v>0</v>
          </cell>
          <cell r="X57">
            <v>14161</v>
          </cell>
          <cell r="Y57">
            <v>3.29</v>
          </cell>
          <cell r="Z57">
            <v>0.12</v>
          </cell>
          <cell r="AA57">
            <v>39417</v>
          </cell>
          <cell r="AB57">
            <v>39783</v>
          </cell>
          <cell r="AC57">
            <v>41243</v>
          </cell>
          <cell r="AD57">
            <v>1765</v>
          </cell>
          <cell r="AE57">
            <v>0</v>
          </cell>
          <cell r="AF57" t="str">
            <v>-</v>
          </cell>
          <cell r="AG57">
            <v>0</v>
          </cell>
          <cell r="AH57">
            <v>41243</v>
          </cell>
          <cell r="AI57">
            <v>1765</v>
          </cell>
          <cell r="AJ57">
            <v>3</v>
          </cell>
          <cell r="AK57">
            <v>0</v>
          </cell>
          <cell r="AL57">
            <v>6555764</v>
          </cell>
          <cell r="AM57">
            <v>0</v>
          </cell>
          <cell r="AN57">
            <v>0</v>
          </cell>
          <cell r="AO57">
            <v>0</v>
          </cell>
          <cell r="AP57" t="str">
            <v>5-year lease</v>
          </cell>
          <cell r="AQ57" t="str">
            <v>Initial Yield</v>
          </cell>
          <cell r="AR57">
            <v>6.5</v>
          </cell>
          <cell r="AS57">
            <v>0</v>
          </cell>
          <cell r="AT57">
            <v>6</v>
          </cell>
          <cell r="AU57">
            <v>6.5</v>
          </cell>
          <cell r="AW57">
            <v>430572</v>
          </cell>
          <cell r="AX57">
            <v>41243</v>
          </cell>
          <cell r="AY57">
            <v>2012.9166666666667</v>
          </cell>
          <cell r="AZ57">
            <v>4.75</v>
          </cell>
          <cell r="BA57" t="str">
            <v>4Yrs 9M</v>
          </cell>
        </row>
        <row r="58">
          <cell r="B58" t="str">
            <v>Chorzow II DC7,Chorzow,Silesia</v>
          </cell>
          <cell r="C58">
            <v>0</v>
          </cell>
          <cell r="D58" t="str">
            <v>ALDI - Temporary</v>
          </cell>
          <cell r="E58" t="str">
            <v>Tenant</v>
          </cell>
          <cell r="F58">
            <v>0</v>
          </cell>
          <cell r="G58">
            <v>0</v>
          </cell>
          <cell r="H58">
            <v>0</v>
          </cell>
          <cell r="I58">
            <v>0</v>
          </cell>
          <cell r="J58">
            <v>0</v>
          </cell>
          <cell r="K58">
            <v>0</v>
          </cell>
          <cell r="L58">
            <v>138936</v>
          </cell>
          <cell r="M58">
            <v>0</v>
          </cell>
          <cell r="N58">
            <v>-1380</v>
          </cell>
          <cell r="O58">
            <v>137966</v>
          </cell>
          <cell r="P58">
            <v>39.6</v>
          </cell>
          <cell r="Q58">
            <v>39.880000000000003</v>
          </cell>
          <cell r="R58">
            <v>1.17</v>
          </cell>
          <cell r="S58">
            <v>1.18</v>
          </cell>
          <cell r="T58">
            <v>3484</v>
          </cell>
          <cell r="U58">
            <v>970</v>
          </cell>
          <cell r="V58">
            <v>0.7</v>
          </cell>
          <cell r="W58">
            <v>0.01</v>
          </cell>
          <cell r="X58">
            <v>-970</v>
          </cell>
          <cell r="Y58">
            <v>-0.7</v>
          </cell>
          <cell r="Z58">
            <v>-0.01</v>
          </cell>
          <cell r="AA58">
            <v>39417</v>
          </cell>
          <cell r="AB58">
            <v>0</v>
          </cell>
          <cell r="AC58">
            <v>39599</v>
          </cell>
          <cell r="AD58">
            <v>121</v>
          </cell>
          <cell r="AE58">
            <v>0</v>
          </cell>
          <cell r="AF58" t="str">
            <v>-</v>
          </cell>
          <cell r="AG58">
            <v>0</v>
          </cell>
          <cell r="AH58">
            <v>39599</v>
          </cell>
          <cell r="AI58">
            <v>121</v>
          </cell>
          <cell r="AJ58">
            <v>3</v>
          </cell>
          <cell r="AK58">
            <v>0</v>
          </cell>
          <cell r="AL58">
            <v>1965091</v>
          </cell>
          <cell r="AM58">
            <v>0</v>
          </cell>
          <cell r="AN58">
            <v>0</v>
          </cell>
          <cell r="AO58">
            <v>0</v>
          </cell>
          <cell r="AP58" t="str">
            <v>Temporary Lease</v>
          </cell>
          <cell r="AQ58" t="str">
            <v>Initial Yield</v>
          </cell>
          <cell r="AR58">
            <v>7</v>
          </cell>
          <cell r="AS58">
            <v>0</v>
          </cell>
          <cell r="AT58">
            <v>0</v>
          </cell>
          <cell r="AU58">
            <v>0</v>
          </cell>
          <cell r="AW58">
            <v>138936</v>
          </cell>
          <cell r="AX58">
            <v>39599</v>
          </cell>
          <cell r="AY58">
            <v>2008.4166666666667</v>
          </cell>
          <cell r="AZ58">
            <v>0.25</v>
          </cell>
          <cell r="BA58" t="str">
            <v>0Yrs 3M</v>
          </cell>
        </row>
        <row r="59">
          <cell r="B59" t="str">
            <v>Chorzow II DC7,Chorzow,Silesia</v>
          </cell>
          <cell r="C59">
            <v>0</v>
          </cell>
          <cell r="D59" t="str">
            <v>ALDI - ASTI</v>
          </cell>
          <cell r="E59" t="str">
            <v>Tenant</v>
          </cell>
          <cell r="F59">
            <v>0</v>
          </cell>
          <cell r="G59">
            <v>0</v>
          </cell>
          <cell r="H59">
            <v>0</v>
          </cell>
          <cell r="I59">
            <v>0</v>
          </cell>
          <cell r="J59">
            <v>0</v>
          </cell>
          <cell r="K59">
            <v>0</v>
          </cell>
          <cell r="L59">
            <v>249792</v>
          </cell>
          <cell r="M59">
            <v>0</v>
          </cell>
          <cell r="N59">
            <v>0</v>
          </cell>
          <cell r="O59">
            <v>0</v>
          </cell>
          <cell r="P59">
            <v>0</v>
          </cell>
          <cell r="Q59">
            <v>249792</v>
          </cell>
          <cell r="R59">
            <v>0</v>
          </cell>
          <cell r="S59">
            <v>2.12</v>
          </cell>
          <cell r="T59">
            <v>1</v>
          </cell>
          <cell r="U59">
            <v>249792</v>
          </cell>
          <cell r="V59">
            <v>0</v>
          </cell>
          <cell r="W59">
            <v>2.12</v>
          </cell>
          <cell r="X59">
            <v>-249792</v>
          </cell>
          <cell r="Y59">
            <v>-100</v>
          </cell>
          <cell r="Z59">
            <v>-2.12</v>
          </cell>
          <cell r="AA59">
            <v>39417</v>
          </cell>
          <cell r="AB59">
            <v>0</v>
          </cell>
          <cell r="AC59">
            <v>41243</v>
          </cell>
          <cell r="AD59">
            <v>1765</v>
          </cell>
          <cell r="AE59">
            <v>0</v>
          </cell>
          <cell r="AF59" t="str">
            <v>-</v>
          </cell>
          <cell r="AG59">
            <v>0</v>
          </cell>
          <cell r="AH59">
            <v>41243</v>
          </cell>
          <cell r="AI59">
            <v>1765</v>
          </cell>
          <cell r="AJ59">
            <v>3</v>
          </cell>
          <cell r="AK59">
            <v>0</v>
          </cell>
          <cell r="AL59">
            <v>1007768</v>
          </cell>
          <cell r="AM59">
            <v>0</v>
          </cell>
          <cell r="AN59">
            <v>0</v>
          </cell>
          <cell r="AO59">
            <v>0</v>
          </cell>
          <cell r="AP59" t="str">
            <v>ASTI</v>
          </cell>
          <cell r="AQ59" t="str">
            <v>Term &amp; Reversion</v>
          </cell>
          <cell r="AR59">
            <v>6.5</v>
          </cell>
          <cell r="AS59">
            <v>6.5</v>
          </cell>
          <cell r="AT59">
            <v>6.5</v>
          </cell>
          <cell r="AU59">
            <v>0</v>
          </cell>
          <cell r="AW59">
            <v>249792</v>
          </cell>
          <cell r="AX59">
            <v>41243</v>
          </cell>
          <cell r="AY59">
            <v>2012.9166666666667</v>
          </cell>
          <cell r="AZ59">
            <v>4.75</v>
          </cell>
          <cell r="BA59" t="str">
            <v>4Yrs 9M</v>
          </cell>
        </row>
        <row r="61">
          <cell r="A61" t="str">
            <v>wrw00604</v>
          </cell>
          <cell r="AW61">
            <v>640529</v>
          </cell>
          <cell r="AZ61">
            <v>2.268325087544699</v>
          </cell>
          <cell r="BA61" t="str">
            <v>2Yrs 3M</v>
          </cell>
        </row>
        <row r="62">
          <cell r="B62" t="str">
            <v>Poznan II DC4,Sady, Gmina Tarnowo Podgorne,Wielkopolska</v>
          </cell>
          <cell r="C62">
            <v>0</v>
          </cell>
          <cell r="D62" t="str">
            <v>DSV Solution</v>
          </cell>
          <cell r="E62" t="str">
            <v>Tenant</v>
          </cell>
          <cell r="F62">
            <v>0</v>
          </cell>
          <cell r="G62">
            <v>0</v>
          </cell>
          <cell r="H62">
            <v>0</v>
          </cell>
          <cell r="I62">
            <v>0</v>
          </cell>
          <cell r="J62">
            <v>0</v>
          </cell>
          <cell r="K62">
            <v>0</v>
          </cell>
          <cell r="L62">
            <v>536874</v>
          </cell>
          <cell r="M62">
            <v>0</v>
          </cell>
          <cell r="N62">
            <v>-5593</v>
          </cell>
          <cell r="O62">
            <v>559267</v>
          </cell>
          <cell r="P62">
            <v>44.058999999999997</v>
          </cell>
          <cell r="Q62">
            <v>42.3</v>
          </cell>
          <cell r="R62">
            <v>4.75</v>
          </cell>
          <cell r="S62">
            <v>4.55</v>
          </cell>
          <cell r="T62">
            <v>12693.5</v>
          </cell>
          <cell r="U62">
            <v>0</v>
          </cell>
          <cell r="V62">
            <v>0</v>
          </cell>
          <cell r="W62">
            <v>0</v>
          </cell>
          <cell r="X62">
            <v>22393</v>
          </cell>
          <cell r="Y62">
            <v>4.17</v>
          </cell>
          <cell r="Z62">
            <v>0.19</v>
          </cell>
          <cell r="AA62">
            <v>38718</v>
          </cell>
          <cell r="AB62">
            <v>0</v>
          </cell>
          <cell r="AC62">
            <v>40390</v>
          </cell>
          <cell r="AD62">
            <v>912</v>
          </cell>
          <cell r="AE62">
            <v>0</v>
          </cell>
          <cell r="AF62" t="str">
            <v>-</v>
          </cell>
          <cell r="AG62">
            <v>0</v>
          </cell>
          <cell r="AH62">
            <v>40390</v>
          </cell>
          <cell r="AI62">
            <v>912</v>
          </cell>
          <cell r="AJ62">
            <v>3</v>
          </cell>
          <cell r="AK62">
            <v>0</v>
          </cell>
          <cell r="AL62">
            <v>8173559</v>
          </cell>
          <cell r="AM62">
            <v>0</v>
          </cell>
          <cell r="AN62">
            <v>0</v>
          </cell>
          <cell r="AO62">
            <v>0</v>
          </cell>
          <cell r="AP62" t="str">
            <v>5-year Lease</v>
          </cell>
          <cell r="AQ62" t="str">
            <v>Initial Yield</v>
          </cell>
          <cell r="AR62">
            <v>6.5</v>
          </cell>
          <cell r="AS62">
            <v>0</v>
          </cell>
          <cell r="AT62">
            <v>0</v>
          </cell>
          <cell r="AU62">
            <v>7</v>
          </cell>
          <cell r="AW62">
            <v>536874</v>
          </cell>
          <cell r="AX62">
            <v>40390</v>
          </cell>
          <cell r="AY62">
            <v>2010.5833333333333</v>
          </cell>
          <cell r="AZ62">
            <v>2.4166666666665151</v>
          </cell>
          <cell r="BA62" t="str">
            <v>2Yrs 5M</v>
          </cell>
        </row>
        <row r="63">
          <cell r="B63" t="str">
            <v>Poznan II DC4,Sady, Gmina Tarnowo Podgorne,Wielkopolska</v>
          </cell>
          <cell r="C63">
            <v>0</v>
          </cell>
          <cell r="D63" t="str">
            <v>DHL Chain Supply</v>
          </cell>
          <cell r="E63" t="str">
            <v>Tenant</v>
          </cell>
          <cell r="F63">
            <v>0</v>
          </cell>
          <cell r="G63">
            <v>0</v>
          </cell>
          <cell r="H63">
            <v>0</v>
          </cell>
          <cell r="I63">
            <v>0</v>
          </cell>
          <cell r="J63">
            <v>0</v>
          </cell>
          <cell r="K63">
            <v>0</v>
          </cell>
          <cell r="L63">
            <v>103655</v>
          </cell>
          <cell r="M63">
            <v>0</v>
          </cell>
          <cell r="N63">
            <v>-946</v>
          </cell>
          <cell r="O63">
            <v>94562</v>
          </cell>
          <cell r="P63">
            <v>46.377000000000002</v>
          </cell>
          <cell r="Q63">
            <v>50.84</v>
          </cell>
          <cell r="R63">
            <v>0.8</v>
          </cell>
          <cell r="S63">
            <v>0.88</v>
          </cell>
          <cell r="T63">
            <v>2039</v>
          </cell>
          <cell r="U63">
            <v>9093</v>
          </cell>
          <cell r="V63">
            <v>9.6199999999999992</v>
          </cell>
          <cell r="W63">
            <v>0.08</v>
          </cell>
          <cell r="X63">
            <v>-9093</v>
          </cell>
          <cell r="Y63">
            <v>-8.77</v>
          </cell>
          <cell r="Z63">
            <v>-0.08</v>
          </cell>
          <cell r="AA63">
            <v>38961</v>
          </cell>
          <cell r="AB63">
            <v>0</v>
          </cell>
          <cell r="AC63">
            <v>40056</v>
          </cell>
          <cell r="AD63">
            <v>578</v>
          </cell>
          <cell r="AE63">
            <v>0</v>
          </cell>
          <cell r="AF63" t="str">
            <v>-</v>
          </cell>
          <cell r="AG63">
            <v>0</v>
          </cell>
          <cell r="AH63">
            <v>40056</v>
          </cell>
          <cell r="AI63">
            <v>578</v>
          </cell>
          <cell r="AJ63">
            <v>3</v>
          </cell>
          <cell r="AK63">
            <v>0</v>
          </cell>
          <cell r="AL63">
            <v>1521620</v>
          </cell>
          <cell r="AM63">
            <v>0</v>
          </cell>
          <cell r="AN63">
            <v>0</v>
          </cell>
          <cell r="AO63">
            <v>0</v>
          </cell>
          <cell r="AP63" t="str">
            <v>3-year lease</v>
          </cell>
          <cell r="AQ63" t="str">
            <v>Initial Yield</v>
          </cell>
          <cell r="AR63">
            <v>6.75</v>
          </cell>
          <cell r="AS63">
            <v>0</v>
          </cell>
          <cell r="AT63">
            <v>0</v>
          </cell>
          <cell r="AU63">
            <v>7</v>
          </cell>
          <cell r="AW63">
            <v>103655</v>
          </cell>
          <cell r="AX63">
            <v>40056</v>
          </cell>
          <cell r="AY63">
            <v>2009.6666666666667</v>
          </cell>
          <cell r="AZ63">
            <v>1.5</v>
          </cell>
          <cell r="BA63" t="str">
            <v>1Yrs 6M</v>
          </cell>
        </row>
        <row r="64">
          <cell r="B64" t="str">
            <v>Poznan II DC4,Sady, Gmina Tarnowo Podgorne,Wielkopolska</v>
          </cell>
          <cell r="C64">
            <v>0</v>
          </cell>
          <cell r="D64" t="str">
            <v>Solid Logistics</v>
          </cell>
          <cell r="E64" t="str">
            <v>Tenant</v>
          </cell>
          <cell r="F64">
            <v>0</v>
          </cell>
          <cell r="G64">
            <v>0</v>
          </cell>
          <cell r="H64">
            <v>0</v>
          </cell>
          <cell r="I64">
            <v>0</v>
          </cell>
          <cell r="J64">
            <v>0</v>
          </cell>
          <cell r="K64">
            <v>0</v>
          </cell>
          <cell r="L64">
            <v>162417</v>
          </cell>
          <cell r="M64">
            <v>0</v>
          </cell>
          <cell r="N64">
            <v>-1604</v>
          </cell>
          <cell r="O64">
            <v>160404</v>
          </cell>
          <cell r="P64">
            <v>44.557000000000002</v>
          </cell>
          <cell r="Q64">
            <v>45.12</v>
          </cell>
          <cell r="R64">
            <v>1.36</v>
          </cell>
          <cell r="S64">
            <v>1.38</v>
          </cell>
          <cell r="T64">
            <v>3600</v>
          </cell>
          <cell r="U64">
            <v>2013</v>
          </cell>
          <cell r="V64">
            <v>1.25</v>
          </cell>
          <cell r="W64">
            <v>0.02</v>
          </cell>
          <cell r="X64">
            <v>-2013</v>
          </cell>
          <cell r="Y64">
            <v>-1.24</v>
          </cell>
          <cell r="Z64">
            <v>-0.02</v>
          </cell>
          <cell r="AA64">
            <v>39203</v>
          </cell>
          <cell r="AB64">
            <v>0</v>
          </cell>
          <cell r="AC64">
            <v>40298</v>
          </cell>
          <cell r="AD64">
            <v>820</v>
          </cell>
          <cell r="AE64">
            <v>0</v>
          </cell>
          <cell r="AF64" t="str">
            <v>-</v>
          </cell>
          <cell r="AG64">
            <v>0</v>
          </cell>
          <cell r="AH64">
            <v>40298</v>
          </cell>
          <cell r="AI64">
            <v>820</v>
          </cell>
          <cell r="AJ64">
            <v>3</v>
          </cell>
          <cell r="AK64">
            <v>0</v>
          </cell>
          <cell r="AL64">
            <v>2382414</v>
          </cell>
          <cell r="AM64">
            <v>0</v>
          </cell>
          <cell r="AN64">
            <v>0</v>
          </cell>
          <cell r="AO64">
            <v>0</v>
          </cell>
          <cell r="AP64" t="str">
            <v>3-year lease</v>
          </cell>
          <cell r="AQ64" t="str">
            <v>Initial Yield</v>
          </cell>
          <cell r="AR64">
            <v>6.75</v>
          </cell>
          <cell r="AS64">
            <v>0</v>
          </cell>
          <cell r="AT64">
            <v>0</v>
          </cell>
          <cell r="AU64">
            <v>7</v>
          </cell>
        </row>
        <row r="67">
          <cell r="B67" t="str">
            <v>Copy of "Blonie DC8",Blonie,Mazowsze</v>
          </cell>
          <cell r="C67">
            <v>0</v>
          </cell>
          <cell r="D67" t="str">
            <v>DC</v>
          </cell>
          <cell r="E67" t="str">
            <v>Tenant</v>
          </cell>
          <cell r="F67">
            <v>0</v>
          </cell>
          <cell r="G67">
            <v>0</v>
          </cell>
          <cell r="H67">
            <v>0</v>
          </cell>
          <cell r="I67">
            <v>0</v>
          </cell>
          <cell r="J67">
            <v>0</v>
          </cell>
          <cell r="K67">
            <v>0</v>
          </cell>
          <cell r="L67">
            <v>0</v>
          </cell>
          <cell r="M67">
            <v>0</v>
          </cell>
          <cell r="N67">
            <v>-1764</v>
          </cell>
          <cell r="O67">
            <v>176358</v>
          </cell>
          <cell r="P67">
            <v>44.591000000000001</v>
          </cell>
          <cell r="Q67">
            <v>0</v>
          </cell>
          <cell r="R67">
            <v>1.5</v>
          </cell>
          <cell r="S67">
            <v>0</v>
          </cell>
          <cell r="T67">
            <v>3955</v>
          </cell>
          <cell r="U67">
            <v>0</v>
          </cell>
          <cell r="V67">
            <v>0</v>
          </cell>
          <cell r="W67">
            <v>0</v>
          </cell>
          <cell r="X67">
            <v>176358</v>
          </cell>
          <cell r="Y67">
            <v>0</v>
          </cell>
          <cell r="Z67">
            <v>1.49</v>
          </cell>
          <cell r="AA67">
            <v>39493</v>
          </cell>
          <cell r="AB67">
            <v>0</v>
          </cell>
          <cell r="AC67">
            <v>40663</v>
          </cell>
          <cell r="AD67">
            <v>1185</v>
          </cell>
          <cell r="AE67">
            <v>0</v>
          </cell>
          <cell r="AF67" t="str">
            <v>-</v>
          </cell>
          <cell r="AG67">
            <v>0</v>
          </cell>
          <cell r="AH67">
            <v>40663</v>
          </cell>
          <cell r="AI67">
            <v>1185</v>
          </cell>
          <cell r="AJ67">
            <v>3</v>
          </cell>
          <cell r="AK67">
            <v>14</v>
          </cell>
          <cell r="AL67">
            <v>2586584</v>
          </cell>
          <cell r="AM67">
            <v>176358</v>
          </cell>
          <cell r="AN67">
            <v>1.5</v>
          </cell>
          <cell r="AO67">
            <v>176358</v>
          </cell>
          <cell r="AP67" t="str">
            <v>3-year lease</v>
          </cell>
          <cell r="AQ67" t="str">
            <v>Initial Yield</v>
          </cell>
          <cell r="AR67">
            <v>6.75</v>
          </cell>
          <cell r="AS67">
            <v>0</v>
          </cell>
          <cell r="AT67">
            <v>9.5</v>
          </cell>
          <cell r="AU67">
            <v>6.5</v>
          </cell>
        </row>
        <row r="68">
          <cell r="B68" t="str">
            <v>Copy of "Blonie DC8",Blonie,Mazowsze</v>
          </cell>
          <cell r="C68">
            <v>0</v>
          </cell>
          <cell r="D68" t="str">
            <v>BOS S.A.</v>
          </cell>
          <cell r="E68" t="str">
            <v>Tenant</v>
          </cell>
          <cell r="F68">
            <v>0</v>
          </cell>
          <cell r="G68">
            <v>0</v>
          </cell>
          <cell r="H68">
            <v>0</v>
          </cell>
          <cell r="I68">
            <v>0</v>
          </cell>
          <cell r="J68">
            <v>0</v>
          </cell>
          <cell r="K68">
            <v>0</v>
          </cell>
          <cell r="L68">
            <v>579420</v>
          </cell>
          <cell r="M68">
            <v>0</v>
          </cell>
          <cell r="N68">
            <v>-6121</v>
          </cell>
          <cell r="O68">
            <v>612138</v>
          </cell>
          <cell r="P68">
            <v>43.215000000000003</v>
          </cell>
          <cell r="Q68">
            <v>40.909999999999997</v>
          </cell>
          <cell r="R68">
            <v>5.19</v>
          </cell>
          <cell r="S68">
            <v>4.91</v>
          </cell>
          <cell r="T68">
            <v>14165</v>
          </cell>
          <cell r="U68">
            <v>0</v>
          </cell>
          <cell r="V68">
            <v>0</v>
          </cell>
          <cell r="W68">
            <v>0</v>
          </cell>
          <cell r="X68">
            <v>32718</v>
          </cell>
          <cell r="Y68">
            <v>5.65</v>
          </cell>
          <cell r="Z68">
            <v>0.28000000000000003</v>
          </cell>
          <cell r="AA68">
            <v>39461</v>
          </cell>
          <cell r="AB68">
            <v>0</v>
          </cell>
          <cell r="AC68">
            <v>41287</v>
          </cell>
          <cell r="AD68">
            <v>1809</v>
          </cell>
          <cell r="AE68">
            <v>0</v>
          </cell>
          <cell r="AF68" t="str">
            <v>-</v>
          </cell>
          <cell r="AG68">
            <v>0</v>
          </cell>
          <cell r="AH68">
            <v>41287</v>
          </cell>
          <cell r="AI68">
            <v>1809</v>
          </cell>
          <cell r="AJ68">
            <v>3</v>
          </cell>
          <cell r="AK68">
            <v>0</v>
          </cell>
          <cell r="AL68">
            <v>9080780</v>
          </cell>
          <cell r="AM68">
            <v>0</v>
          </cell>
          <cell r="AN68">
            <v>0</v>
          </cell>
          <cell r="AO68">
            <v>0</v>
          </cell>
          <cell r="AP68" t="str">
            <v>New group</v>
          </cell>
          <cell r="AQ68" t="str">
            <v>Term &amp; Reversion</v>
          </cell>
          <cell r="AR68">
            <v>6.5</v>
          </cell>
          <cell r="AS68">
            <v>6.5</v>
          </cell>
          <cell r="AT68">
            <v>6.5</v>
          </cell>
          <cell r="AU68">
            <v>0</v>
          </cell>
        </row>
        <row r="73">
          <cell r="A73" t="str">
            <v>vnl00301</v>
          </cell>
          <cell r="B73" t="str">
            <v>Prologis Logistics Center 3A,26 - 28,Marco Poloweg,Trade Port West,Venlo,Limburg,5928 LE</v>
          </cell>
          <cell r="C73">
            <v>0</v>
          </cell>
          <cell r="D73" t="str">
            <v>DHL Solutions Netherlands B.V.</v>
          </cell>
          <cell r="E73" t="str">
            <v>Tenant</v>
          </cell>
          <cell r="F73">
            <v>0</v>
          </cell>
          <cell r="G73" t="str">
            <v>distribution warehouse</v>
          </cell>
          <cell r="H73" t="str">
            <v>Warehouse</v>
          </cell>
          <cell r="I73" t="str">
            <v>A1</v>
          </cell>
          <cell r="J73" t="str">
            <v>Occupied and Let</v>
          </cell>
          <cell r="K73" t="str">
            <v>Distribution Warehouses</v>
          </cell>
          <cell r="L73">
            <v>870368</v>
          </cell>
          <cell r="M73">
            <v>0</v>
          </cell>
          <cell r="N73">
            <v>-40435</v>
          </cell>
          <cell r="O73">
            <v>907100</v>
          </cell>
          <cell r="P73">
            <v>51.213999999999999</v>
          </cell>
          <cell r="Q73">
            <v>49.14</v>
          </cell>
          <cell r="R73">
            <v>100</v>
          </cell>
          <cell r="S73">
            <v>100</v>
          </cell>
          <cell r="T73">
            <v>17712</v>
          </cell>
          <cell r="U73">
            <v>0</v>
          </cell>
          <cell r="V73">
            <v>0</v>
          </cell>
          <cell r="W73">
            <v>0</v>
          </cell>
          <cell r="X73">
            <v>36732</v>
          </cell>
          <cell r="Y73">
            <v>4.22</v>
          </cell>
          <cell r="Z73">
            <v>4.22</v>
          </cell>
          <cell r="AA73">
            <v>39405</v>
          </cell>
          <cell r="AB73">
            <v>39771</v>
          </cell>
          <cell r="AC73">
            <v>41231</v>
          </cell>
          <cell r="AD73">
            <v>1754</v>
          </cell>
          <cell r="AE73">
            <v>40501</v>
          </cell>
          <cell r="AF73" t="str">
            <v>Tenant option</v>
          </cell>
          <cell r="AG73">
            <v>1024</v>
          </cell>
          <cell r="AH73">
            <v>40501</v>
          </cell>
          <cell r="AI73">
            <v>1024</v>
          </cell>
          <cell r="AJ73">
            <v>3</v>
          </cell>
          <cell r="AK73">
            <v>0</v>
          </cell>
          <cell r="AL73">
            <v>13119895</v>
          </cell>
          <cell r="AM73">
            <v>0</v>
          </cell>
          <cell r="AN73">
            <v>0</v>
          </cell>
          <cell r="AO73">
            <v>0</v>
          </cell>
          <cell r="AP73" t="str">
            <v>Private</v>
          </cell>
          <cell r="AQ73" t="str">
            <v>Hardcore</v>
          </cell>
          <cell r="AR73">
            <v>6.3</v>
          </cell>
          <cell r="AS73">
            <v>7.3</v>
          </cell>
          <cell r="AT73">
            <v>7</v>
          </cell>
          <cell r="AU73">
            <v>6.7</v>
          </cell>
          <cell r="AW73">
            <v>870368</v>
          </cell>
          <cell r="AX73">
            <v>40501</v>
          </cell>
          <cell r="AY73">
            <v>2010.9166666666667</v>
          </cell>
          <cell r="AZ73">
            <v>2.75</v>
          </cell>
          <cell r="BA73" t="str">
            <v>2Yrs 9M</v>
          </cell>
        </row>
      </sheetData>
      <sheetData sheetId="3" refreshError="1"/>
      <sheetData sheetId="4" refreshError="1"/>
      <sheetData sheetId="5"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March 08"/>
      <sheetName val="Sheet3"/>
    </sheetNames>
    <sheetDataSet>
      <sheetData sheetId="0" refreshError="1"/>
      <sheetData sheetId="1" refreshError="1">
        <row r="9">
          <cell r="A9">
            <v>1</v>
          </cell>
          <cell r="B9" t="str">
            <v>Prologis Borken,Carl Benz Straße,Borken,Germany</v>
          </cell>
          <cell r="C9">
            <v>0</v>
          </cell>
          <cell r="D9" t="str">
            <v>Volkswagen AG</v>
          </cell>
          <cell r="E9" t="str">
            <v>Tenant</v>
          </cell>
          <cell r="F9">
            <v>0</v>
          </cell>
          <cell r="G9">
            <v>0</v>
          </cell>
          <cell r="H9">
            <v>0</v>
          </cell>
          <cell r="I9" t="str">
            <v>Good</v>
          </cell>
          <cell r="J9" t="str">
            <v>Occupied and Let</v>
          </cell>
          <cell r="K9" t="str">
            <v>Warehouse</v>
          </cell>
          <cell r="L9">
            <v>1047348</v>
          </cell>
          <cell r="M9">
            <v>0</v>
          </cell>
          <cell r="N9">
            <v>-73062</v>
          </cell>
          <cell r="O9">
            <v>1235664</v>
          </cell>
          <cell r="P9">
            <v>30.533000000000001</v>
          </cell>
          <cell r="Q9">
            <v>25.88</v>
          </cell>
          <cell r="R9">
            <v>54.88</v>
          </cell>
          <cell r="S9">
            <v>53.55</v>
          </cell>
          <cell r="T9">
            <v>40470.06</v>
          </cell>
          <cell r="U9">
            <v>0</v>
          </cell>
          <cell r="V9">
            <v>0</v>
          </cell>
          <cell r="W9">
            <v>0</v>
          </cell>
          <cell r="X9">
            <v>188316</v>
          </cell>
          <cell r="Y9">
            <v>17.98</v>
          </cell>
          <cell r="Z9">
            <v>9.6300000000000008</v>
          </cell>
          <cell r="AA9">
            <v>39482</v>
          </cell>
          <cell r="AB9">
            <v>0</v>
          </cell>
          <cell r="AC9">
            <v>41308</v>
          </cell>
          <cell r="AD9">
            <v>1801</v>
          </cell>
          <cell r="AE9">
            <v>0</v>
          </cell>
          <cell r="AF9" t="str">
            <v>-</v>
          </cell>
          <cell r="AG9">
            <v>0</v>
          </cell>
          <cell r="AH9">
            <v>41308</v>
          </cell>
          <cell r="AI9">
            <v>1801</v>
          </cell>
          <cell r="AJ9">
            <v>3</v>
          </cell>
          <cell r="AK9">
            <v>0</v>
          </cell>
          <cell r="AL9">
            <v>17300444</v>
          </cell>
          <cell r="AM9">
            <v>0</v>
          </cell>
          <cell r="AN9">
            <v>0</v>
          </cell>
          <cell r="AO9">
            <v>0</v>
          </cell>
          <cell r="AP9" t="str">
            <v>Group 1</v>
          </cell>
          <cell r="AQ9" t="str">
            <v>Term &amp; Reversion</v>
          </cell>
          <cell r="AR9">
            <v>6.5</v>
          </cell>
          <cell r="AS9">
            <v>6.5</v>
          </cell>
          <cell r="AT9">
            <v>6.5</v>
          </cell>
          <cell r="AU9">
            <v>6.5</v>
          </cell>
          <cell r="AW9">
            <v>1047348</v>
          </cell>
          <cell r="AX9">
            <v>41308</v>
          </cell>
          <cell r="AY9">
            <v>2013.1666666666667</v>
          </cell>
          <cell r="AZ9">
            <v>4.9166666666667425</v>
          </cell>
          <cell r="BA9" t="str">
            <v>4Yrs 11M</v>
          </cell>
        </row>
        <row r="10">
          <cell r="A10" t="str">
            <v>hrf00101</v>
          </cell>
          <cell r="B10" t="str">
            <v>ProLogis Herford,Röntgenstraße,Herford,Germany</v>
          </cell>
          <cell r="C10">
            <v>0</v>
          </cell>
          <cell r="D10" t="str">
            <v>Loewe</v>
          </cell>
          <cell r="E10" t="str">
            <v>Tenant</v>
          </cell>
          <cell r="F10">
            <v>0</v>
          </cell>
          <cell r="G10">
            <v>0</v>
          </cell>
          <cell r="H10">
            <v>0</v>
          </cell>
          <cell r="I10" t="str">
            <v>Good</v>
          </cell>
          <cell r="J10" t="str">
            <v>Occupied and Let</v>
          </cell>
          <cell r="K10" t="str">
            <v>Warehouse</v>
          </cell>
          <cell r="L10">
            <v>908564</v>
          </cell>
          <cell r="M10">
            <v>0</v>
          </cell>
          <cell r="N10">
            <v>-41280</v>
          </cell>
          <cell r="O10">
            <v>1015752</v>
          </cell>
          <cell r="P10">
            <v>45.262999999999998</v>
          </cell>
          <cell r="Q10">
            <v>40.49</v>
          </cell>
          <cell r="R10">
            <v>45.12</v>
          </cell>
          <cell r="S10">
            <v>46.45</v>
          </cell>
          <cell r="T10">
            <v>22441</v>
          </cell>
          <cell r="U10">
            <v>0</v>
          </cell>
          <cell r="V10">
            <v>0</v>
          </cell>
          <cell r="W10">
            <v>0</v>
          </cell>
          <cell r="X10">
            <v>107188</v>
          </cell>
          <cell r="Y10">
            <v>11.8</v>
          </cell>
          <cell r="Z10">
            <v>5.48</v>
          </cell>
          <cell r="AA10">
            <v>39448</v>
          </cell>
          <cell r="AB10">
            <v>0</v>
          </cell>
          <cell r="AC10">
            <v>43100</v>
          </cell>
          <cell r="AD10">
            <v>3593</v>
          </cell>
          <cell r="AE10">
            <v>0</v>
          </cell>
          <cell r="AF10" t="str">
            <v>-</v>
          </cell>
          <cell r="AG10">
            <v>0</v>
          </cell>
          <cell r="AH10">
            <v>43100</v>
          </cell>
          <cell r="AI10">
            <v>3593</v>
          </cell>
          <cell r="AJ10">
            <v>3</v>
          </cell>
          <cell r="AK10">
            <v>0</v>
          </cell>
          <cell r="AL10">
            <v>14105826</v>
          </cell>
          <cell r="AM10">
            <v>0</v>
          </cell>
          <cell r="AN10">
            <v>0</v>
          </cell>
          <cell r="AO10">
            <v>0</v>
          </cell>
          <cell r="AP10" t="str">
            <v>Group 1</v>
          </cell>
          <cell r="AQ10" t="str">
            <v>Hardcore</v>
          </cell>
          <cell r="AR10">
            <v>6.5</v>
          </cell>
          <cell r="AS10">
            <v>6.5</v>
          </cell>
          <cell r="AT10">
            <v>6.5</v>
          </cell>
          <cell r="AU10">
            <v>6.5</v>
          </cell>
          <cell r="AW10">
            <v>908564</v>
          </cell>
          <cell r="AX10">
            <v>43100</v>
          </cell>
          <cell r="AY10">
            <v>2018</v>
          </cell>
          <cell r="AZ10">
            <v>9.75</v>
          </cell>
          <cell r="BA10" t="str">
            <v>9Yrs 9M</v>
          </cell>
        </row>
        <row r="11">
          <cell r="A11">
            <v>2</v>
          </cell>
          <cell r="B11" t="str">
            <v>DHL - Tarancón,Tarancón,Spain</v>
          </cell>
          <cell r="C11">
            <v>0</v>
          </cell>
          <cell r="D11" t="str">
            <v>DHL Exel Supply</v>
          </cell>
          <cell r="E11" t="str">
            <v>Tenant</v>
          </cell>
          <cell r="F11">
            <v>0</v>
          </cell>
          <cell r="G11">
            <v>0</v>
          </cell>
          <cell r="H11">
            <v>0</v>
          </cell>
          <cell r="I11">
            <v>0</v>
          </cell>
          <cell r="J11" t="str">
            <v>Occupied and Let</v>
          </cell>
          <cell r="K11">
            <v>0</v>
          </cell>
          <cell r="L11">
            <v>2132160</v>
          </cell>
          <cell r="M11">
            <v>0</v>
          </cell>
          <cell r="N11">
            <v>0</v>
          </cell>
          <cell r="O11">
            <v>1410000</v>
          </cell>
          <cell r="P11">
            <v>36.082000000000001</v>
          </cell>
          <cell r="Q11">
            <v>54.56</v>
          </cell>
          <cell r="R11">
            <v>100</v>
          </cell>
          <cell r="S11">
            <v>100</v>
          </cell>
          <cell r="T11">
            <v>39078</v>
          </cell>
          <cell r="U11">
            <v>722160</v>
          </cell>
          <cell r="V11">
            <v>51.22</v>
          </cell>
          <cell r="W11">
            <v>51.22</v>
          </cell>
          <cell r="X11">
            <v>-722160</v>
          </cell>
          <cell r="Y11">
            <v>-33.869999999999997</v>
          </cell>
          <cell r="Z11">
            <v>-33.869999999999997</v>
          </cell>
          <cell r="AA11">
            <v>39482</v>
          </cell>
          <cell r="AB11">
            <v>0</v>
          </cell>
          <cell r="AC11">
            <v>43315</v>
          </cell>
          <cell r="AD11">
            <v>3808</v>
          </cell>
          <cell r="AE11">
            <v>0</v>
          </cell>
          <cell r="AF11" t="str">
            <v>-</v>
          </cell>
          <cell r="AG11">
            <v>0</v>
          </cell>
          <cell r="AH11">
            <v>43315</v>
          </cell>
          <cell r="AI11">
            <v>3808</v>
          </cell>
          <cell r="AJ11">
            <v>0</v>
          </cell>
          <cell r="AK11">
            <v>0</v>
          </cell>
          <cell r="AL11">
            <v>27982936</v>
          </cell>
          <cell r="AM11">
            <v>0</v>
          </cell>
          <cell r="AN11">
            <v>0</v>
          </cell>
          <cell r="AO11">
            <v>0</v>
          </cell>
          <cell r="AP11" t="str">
            <v>Private</v>
          </cell>
          <cell r="AQ11" t="str">
            <v>Term &amp; Reversion</v>
          </cell>
          <cell r="AR11">
            <v>6.5</v>
          </cell>
          <cell r="AS11">
            <v>6.5</v>
          </cell>
          <cell r="AT11">
            <v>6.5</v>
          </cell>
          <cell r="AU11">
            <v>8</v>
          </cell>
          <cell r="AW11">
            <v>2132160</v>
          </cell>
          <cell r="AX11">
            <v>43315</v>
          </cell>
          <cell r="AY11">
            <v>2018.6666666666667</v>
          </cell>
          <cell r="AZ11">
            <v>10.416666666666742</v>
          </cell>
          <cell r="BA11" t="str">
            <v>10Yrs 5M</v>
          </cell>
        </row>
        <row r="12">
          <cell r="A12" t="str">
            <v>mfr00209</v>
          </cell>
          <cell r="B12" t="str">
            <v>Clesud #9,Miramas</v>
          </cell>
          <cell r="C12">
            <v>0</v>
          </cell>
          <cell r="D12" t="str">
            <v>ID Logistics</v>
          </cell>
          <cell r="E12" t="str">
            <v>Tenant</v>
          </cell>
          <cell r="F12">
            <v>0</v>
          </cell>
          <cell r="G12">
            <v>0</v>
          </cell>
          <cell r="H12">
            <v>0</v>
          </cell>
          <cell r="I12">
            <v>0</v>
          </cell>
          <cell r="J12" t="str">
            <v>Occupied and Let</v>
          </cell>
          <cell r="K12" t="str">
            <v>Distribution Warehouses</v>
          </cell>
          <cell r="L12">
            <v>708550</v>
          </cell>
          <cell r="M12">
            <v>0</v>
          </cell>
          <cell r="N12">
            <v>0</v>
          </cell>
          <cell r="O12">
            <v>804300</v>
          </cell>
          <cell r="P12">
            <v>42</v>
          </cell>
          <cell r="Q12">
            <v>37</v>
          </cell>
          <cell r="R12">
            <v>100</v>
          </cell>
          <cell r="S12">
            <v>100</v>
          </cell>
          <cell r="T12">
            <v>19150</v>
          </cell>
          <cell r="U12">
            <v>0</v>
          </cell>
          <cell r="V12">
            <v>0</v>
          </cell>
          <cell r="W12">
            <v>0</v>
          </cell>
          <cell r="X12">
            <v>95750</v>
          </cell>
          <cell r="Y12">
            <v>13.51</v>
          </cell>
          <cell r="Z12">
            <v>13.51</v>
          </cell>
          <cell r="AA12">
            <v>39479</v>
          </cell>
          <cell r="AB12">
            <v>0</v>
          </cell>
          <cell r="AC12">
            <v>42766</v>
          </cell>
          <cell r="AD12">
            <v>3259</v>
          </cell>
          <cell r="AE12">
            <v>0</v>
          </cell>
          <cell r="AF12" t="str">
            <v>-</v>
          </cell>
          <cell r="AG12">
            <v>0</v>
          </cell>
          <cell r="AH12">
            <v>42766</v>
          </cell>
          <cell r="AI12">
            <v>3259</v>
          </cell>
          <cell r="AJ12">
            <v>0</v>
          </cell>
          <cell r="AK12">
            <v>0</v>
          </cell>
          <cell r="AL12">
            <v>11740922</v>
          </cell>
          <cell r="AM12">
            <v>0</v>
          </cell>
          <cell r="AN12">
            <v>0</v>
          </cell>
          <cell r="AO12">
            <v>0</v>
          </cell>
          <cell r="AP12" t="str">
            <v>Category 1</v>
          </cell>
          <cell r="AQ12" t="str">
            <v>Term &amp; Reversion</v>
          </cell>
          <cell r="AR12">
            <v>6.5</v>
          </cell>
          <cell r="AS12">
            <v>6.5</v>
          </cell>
          <cell r="AT12">
            <v>6.5</v>
          </cell>
          <cell r="AU12">
            <v>6.5</v>
          </cell>
          <cell r="AW12">
            <v>708550</v>
          </cell>
          <cell r="AX12">
            <v>42766</v>
          </cell>
          <cell r="AY12">
            <v>2017.0833333333333</v>
          </cell>
          <cell r="AZ12">
            <v>8.8333333333332575</v>
          </cell>
          <cell r="BA12" t="str">
            <v>8Yrs 10M</v>
          </cell>
        </row>
        <row r="14">
          <cell r="A14" t="str">
            <v>wrw00205</v>
          </cell>
          <cell r="AW14">
            <v>1174257</v>
          </cell>
          <cell r="AZ14">
            <v>2.0230453526499854</v>
          </cell>
          <cell r="BA14" t="str">
            <v>2Yrs 0M</v>
          </cell>
        </row>
        <row r="15">
          <cell r="B15" t="str">
            <v>Blonie DC5,Blonie,Mazowsze</v>
          </cell>
          <cell r="C15">
            <v>0</v>
          </cell>
          <cell r="D15" t="str">
            <v>Wincanton</v>
          </cell>
          <cell r="E15" t="str">
            <v>Tenant</v>
          </cell>
          <cell r="F15">
            <v>0</v>
          </cell>
          <cell r="G15">
            <v>0</v>
          </cell>
          <cell r="H15">
            <v>0</v>
          </cell>
          <cell r="I15">
            <v>0</v>
          </cell>
          <cell r="J15">
            <v>0</v>
          </cell>
          <cell r="K15">
            <v>0</v>
          </cell>
          <cell r="L15">
            <v>372864</v>
          </cell>
          <cell r="M15">
            <v>0</v>
          </cell>
          <cell r="N15">
            <v>-3499</v>
          </cell>
          <cell r="O15">
            <v>349947</v>
          </cell>
          <cell r="P15">
            <v>39</v>
          </cell>
          <cell r="Q15">
            <v>41.55</v>
          </cell>
          <cell r="R15">
            <v>31.03</v>
          </cell>
          <cell r="S15">
            <v>31.75</v>
          </cell>
          <cell r="T15">
            <v>8973</v>
          </cell>
          <cell r="U15">
            <v>22917</v>
          </cell>
          <cell r="V15">
            <v>6.55</v>
          </cell>
          <cell r="W15">
            <v>2.0299999999999998</v>
          </cell>
          <cell r="X15">
            <v>-22917</v>
          </cell>
          <cell r="Y15">
            <v>-6.15</v>
          </cell>
          <cell r="Z15">
            <v>-1.95</v>
          </cell>
          <cell r="AA15">
            <v>39326</v>
          </cell>
          <cell r="AB15">
            <v>0</v>
          </cell>
          <cell r="AC15">
            <v>40421</v>
          </cell>
          <cell r="AD15">
            <v>914</v>
          </cell>
          <cell r="AE15">
            <v>0</v>
          </cell>
          <cell r="AF15" t="str">
            <v>-</v>
          </cell>
          <cell r="AG15">
            <v>0</v>
          </cell>
          <cell r="AH15">
            <v>40421</v>
          </cell>
          <cell r="AI15">
            <v>914</v>
          </cell>
          <cell r="AJ15">
            <v>3</v>
          </cell>
          <cell r="AK15">
            <v>0</v>
          </cell>
          <cell r="AL15">
            <v>4950280</v>
          </cell>
          <cell r="AM15">
            <v>0</v>
          </cell>
          <cell r="AN15">
            <v>0</v>
          </cell>
          <cell r="AO15">
            <v>0</v>
          </cell>
          <cell r="AP15" t="str">
            <v>Over-rented</v>
          </cell>
          <cell r="AQ15" t="str">
            <v>Term &amp; Reversion</v>
          </cell>
          <cell r="AR15">
            <v>7</v>
          </cell>
          <cell r="AS15">
            <v>7</v>
          </cell>
          <cell r="AT15">
            <v>7</v>
          </cell>
          <cell r="AU15">
            <v>6.5</v>
          </cell>
          <cell r="AW15">
            <v>372864</v>
          </cell>
          <cell r="AX15">
            <v>40421</v>
          </cell>
          <cell r="AY15">
            <v>2010.6666666666667</v>
          </cell>
          <cell r="AZ15">
            <v>2.4166666666667425</v>
          </cell>
          <cell r="BA15" t="str">
            <v>2Yrs 5M</v>
          </cell>
        </row>
        <row r="16">
          <cell r="B16" t="str">
            <v>Blonie DC5,Blonie,Mazowsze</v>
          </cell>
          <cell r="C16">
            <v>0</v>
          </cell>
          <cell r="D16" t="str">
            <v>Wincanton</v>
          </cell>
          <cell r="E16" t="str">
            <v>Tenant</v>
          </cell>
          <cell r="F16">
            <v>0</v>
          </cell>
          <cell r="G16">
            <v>0</v>
          </cell>
          <cell r="H16">
            <v>0</v>
          </cell>
          <cell r="I16">
            <v>0</v>
          </cell>
          <cell r="J16">
            <v>0</v>
          </cell>
          <cell r="K16">
            <v>0</v>
          </cell>
          <cell r="L16">
            <v>115186</v>
          </cell>
          <cell r="M16">
            <v>0</v>
          </cell>
          <cell r="N16">
            <v>-1122</v>
          </cell>
          <cell r="O16">
            <v>112158</v>
          </cell>
          <cell r="P16">
            <v>40.200000000000003</v>
          </cell>
          <cell r="Q16">
            <v>41.28</v>
          </cell>
          <cell r="R16">
            <v>9.94</v>
          </cell>
          <cell r="S16">
            <v>9.81</v>
          </cell>
          <cell r="T16">
            <v>2790</v>
          </cell>
          <cell r="U16">
            <v>3028</v>
          </cell>
          <cell r="V16">
            <v>2.7</v>
          </cell>
          <cell r="W16">
            <v>0.27</v>
          </cell>
          <cell r="X16">
            <v>-3028</v>
          </cell>
          <cell r="Y16">
            <v>-2.63</v>
          </cell>
          <cell r="Z16">
            <v>-0.26</v>
          </cell>
          <cell r="AA16">
            <v>39234</v>
          </cell>
          <cell r="AB16">
            <v>0</v>
          </cell>
          <cell r="AC16">
            <v>40329</v>
          </cell>
          <cell r="AD16">
            <v>822</v>
          </cell>
          <cell r="AE16">
            <v>0</v>
          </cell>
          <cell r="AF16" t="str">
            <v>-</v>
          </cell>
          <cell r="AG16">
            <v>0</v>
          </cell>
          <cell r="AH16">
            <v>40329</v>
          </cell>
          <cell r="AI16">
            <v>822</v>
          </cell>
          <cell r="AJ16">
            <v>3</v>
          </cell>
          <cell r="AK16">
            <v>0</v>
          </cell>
          <cell r="AL16">
            <v>1689843</v>
          </cell>
          <cell r="AM16">
            <v>0</v>
          </cell>
          <cell r="AN16">
            <v>0</v>
          </cell>
          <cell r="AO16">
            <v>0</v>
          </cell>
          <cell r="AP16" t="str">
            <v>3-years</v>
          </cell>
          <cell r="AQ16" t="str">
            <v>Initial Yield</v>
          </cell>
          <cell r="AR16">
            <v>6.75</v>
          </cell>
          <cell r="AS16">
            <v>0</v>
          </cell>
          <cell r="AT16">
            <v>6.5</v>
          </cell>
          <cell r="AU16">
            <v>6.5</v>
          </cell>
          <cell r="AW16">
            <v>115186</v>
          </cell>
          <cell r="AX16">
            <v>40329</v>
          </cell>
          <cell r="AY16">
            <v>2010.4166666666667</v>
          </cell>
          <cell r="AZ16">
            <v>2.1666666666667425</v>
          </cell>
          <cell r="BA16" t="str">
            <v>2Yrs 2M</v>
          </cell>
        </row>
        <row r="17">
          <cell r="B17" t="str">
            <v>Blonie DC5,Blonie,Mazowsze</v>
          </cell>
          <cell r="C17">
            <v>0</v>
          </cell>
          <cell r="D17" t="str">
            <v>Wincanton</v>
          </cell>
          <cell r="E17" t="str">
            <v>Tenant</v>
          </cell>
          <cell r="F17">
            <v>0</v>
          </cell>
          <cell r="G17">
            <v>0</v>
          </cell>
          <cell r="H17">
            <v>0</v>
          </cell>
          <cell r="I17">
            <v>0</v>
          </cell>
          <cell r="J17">
            <v>0</v>
          </cell>
          <cell r="K17">
            <v>0</v>
          </cell>
          <cell r="L17">
            <v>328327</v>
          </cell>
          <cell r="M17">
            <v>0</v>
          </cell>
          <cell r="N17">
            <v>-3140</v>
          </cell>
          <cell r="O17">
            <v>314042</v>
          </cell>
          <cell r="P17">
            <v>40.200000000000003</v>
          </cell>
          <cell r="Q17">
            <v>42.03</v>
          </cell>
          <cell r="R17">
            <v>27.84</v>
          </cell>
          <cell r="S17">
            <v>27.96</v>
          </cell>
          <cell r="T17">
            <v>7812</v>
          </cell>
          <cell r="U17">
            <v>14285</v>
          </cell>
          <cell r="V17">
            <v>4.55</v>
          </cell>
          <cell r="W17">
            <v>1.27</v>
          </cell>
          <cell r="X17">
            <v>-14285</v>
          </cell>
          <cell r="Y17">
            <v>-4.3499999999999996</v>
          </cell>
          <cell r="Z17">
            <v>-1.22</v>
          </cell>
          <cell r="AA17">
            <v>38869</v>
          </cell>
          <cell r="AB17">
            <v>0</v>
          </cell>
          <cell r="AC17">
            <v>39964</v>
          </cell>
          <cell r="AD17">
            <v>457</v>
          </cell>
          <cell r="AE17">
            <v>0</v>
          </cell>
          <cell r="AF17" t="str">
            <v>-</v>
          </cell>
          <cell r="AG17">
            <v>0</v>
          </cell>
          <cell r="AH17">
            <v>39964</v>
          </cell>
          <cell r="AI17">
            <v>457</v>
          </cell>
          <cell r="AJ17">
            <v>3</v>
          </cell>
          <cell r="AK17">
            <v>0</v>
          </cell>
          <cell r="AL17">
            <v>4817579</v>
          </cell>
          <cell r="AM17">
            <v>0</v>
          </cell>
          <cell r="AN17">
            <v>0</v>
          </cell>
          <cell r="AO17">
            <v>0</v>
          </cell>
          <cell r="AP17" t="str">
            <v>3-years</v>
          </cell>
          <cell r="AQ17" t="str">
            <v>Initial Yield</v>
          </cell>
          <cell r="AR17">
            <v>6.75</v>
          </cell>
          <cell r="AS17">
            <v>0</v>
          </cell>
          <cell r="AT17">
            <v>6.5</v>
          </cell>
          <cell r="AU17">
            <v>6.5</v>
          </cell>
          <cell r="AW17">
            <v>328327</v>
          </cell>
          <cell r="AX17">
            <v>39964</v>
          </cell>
          <cell r="AY17">
            <v>2009.4166666666667</v>
          </cell>
          <cell r="AZ17">
            <v>1.1666666666667425</v>
          </cell>
          <cell r="BA17" t="str">
            <v>1Yrs 2M</v>
          </cell>
        </row>
        <row r="18">
          <cell r="B18" t="str">
            <v>Blonie DC5,Blonie,Mazowsze</v>
          </cell>
          <cell r="C18">
            <v>0</v>
          </cell>
          <cell r="D18" t="str">
            <v>Iron Mountain</v>
          </cell>
          <cell r="E18" t="str">
            <v>Tenant</v>
          </cell>
          <cell r="F18">
            <v>0</v>
          </cell>
          <cell r="G18">
            <v>0</v>
          </cell>
          <cell r="H18">
            <v>0</v>
          </cell>
          <cell r="I18">
            <v>0</v>
          </cell>
          <cell r="J18">
            <v>0</v>
          </cell>
          <cell r="K18">
            <v>0</v>
          </cell>
          <cell r="L18">
            <v>139072</v>
          </cell>
          <cell r="M18">
            <v>0</v>
          </cell>
          <cell r="N18">
            <v>-1350</v>
          </cell>
          <cell r="O18">
            <v>134992</v>
          </cell>
          <cell r="P18">
            <v>40.200000000000003</v>
          </cell>
          <cell r="Q18">
            <v>41.41</v>
          </cell>
          <cell r="R18">
            <v>11.97</v>
          </cell>
          <cell r="S18">
            <v>11.84</v>
          </cell>
          <cell r="T18">
            <v>3358</v>
          </cell>
          <cell r="U18">
            <v>4080</v>
          </cell>
          <cell r="V18">
            <v>3.02</v>
          </cell>
          <cell r="W18">
            <v>0.36</v>
          </cell>
          <cell r="X18">
            <v>-4080</v>
          </cell>
          <cell r="Y18">
            <v>-2.93</v>
          </cell>
          <cell r="Z18">
            <v>-0.35</v>
          </cell>
          <cell r="AA18">
            <v>38565</v>
          </cell>
          <cell r="AB18">
            <v>0</v>
          </cell>
          <cell r="AC18">
            <v>40390</v>
          </cell>
          <cell r="AD18">
            <v>883</v>
          </cell>
          <cell r="AE18">
            <v>0</v>
          </cell>
          <cell r="AF18" t="str">
            <v>-</v>
          </cell>
          <cell r="AG18">
            <v>0</v>
          </cell>
          <cell r="AH18">
            <v>40390</v>
          </cell>
          <cell r="AI18">
            <v>883</v>
          </cell>
          <cell r="AJ18">
            <v>3</v>
          </cell>
          <cell r="AK18">
            <v>0</v>
          </cell>
          <cell r="AL18">
            <v>2040327</v>
          </cell>
          <cell r="AM18">
            <v>0</v>
          </cell>
          <cell r="AN18">
            <v>0</v>
          </cell>
          <cell r="AO18">
            <v>0</v>
          </cell>
          <cell r="AP18" t="str">
            <v>3-years</v>
          </cell>
          <cell r="AQ18" t="str">
            <v>Initial Yield</v>
          </cell>
          <cell r="AR18">
            <v>6.75</v>
          </cell>
          <cell r="AS18">
            <v>0</v>
          </cell>
          <cell r="AT18">
            <v>6.5</v>
          </cell>
          <cell r="AU18">
            <v>6.5</v>
          </cell>
          <cell r="AW18">
            <v>139072</v>
          </cell>
          <cell r="AX18">
            <v>40390</v>
          </cell>
          <cell r="AY18">
            <v>2010.5833333333333</v>
          </cell>
          <cell r="AZ18">
            <v>2.3333333333332575</v>
          </cell>
          <cell r="BA18" t="str">
            <v>2Yrs 4M</v>
          </cell>
        </row>
        <row r="19">
          <cell r="B19" t="str">
            <v>Blonie DC5,Blonie,Mazowsze</v>
          </cell>
          <cell r="C19">
            <v>0</v>
          </cell>
          <cell r="D19" t="str">
            <v>Iron Mountain</v>
          </cell>
          <cell r="E19" t="str">
            <v>Tenant</v>
          </cell>
          <cell r="F19">
            <v>0</v>
          </cell>
          <cell r="G19">
            <v>0</v>
          </cell>
          <cell r="H19">
            <v>0</v>
          </cell>
          <cell r="I19">
            <v>0</v>
          </cell>
          <cell r="J19">
            <v>0</v>
          </cell>
          <cell r="K19">
            <v>0</v>
          </cell>
          <cell r="L19">
            <v>137016</v>
          </cell>
          <cell r="M19">
            <v>0</v>
          </cell>
          <cell r="N19">
            <v>-1350</v>
          </cell>
          <cell r="O19">
            <v>134992</v>
          </cell>
          <cell r="P19">
            <v>40.200000000000003</v>
          </cell>
          <cell r="Q19">
            <v>40.799999999999997</v>
          </cell>
          <cell r="R19">
            <v>11.97</v>
          </cell>
          <cell r="S19">
            <v>11.67</v>
          </cell>
          <cell r="T19">
            <v>3358</v>
          </cell>
          <cell r="U19">
            <v>2024</v>
          </cell>
          <cell r="V19">
            <v>1.5</v>
          </cell>
          <cell r="W19">
            <v>0.18</v>
          </cell>
          <cell r="X19">
            <v>-2024</v>
          </cell>
          <cell r="Y19">
            <v>-1.48</v>
          </cell>
          <cell r="Z19">
            <v>-0.17</v>
          </cell>
          <cell r="AA19">
            <v>39006</v>
          </cell>
          <cell r="AB19">
            <v>0</v>
          </cell>
          <cell r="AC19">
            <v>40390</v>
          </cell>
          <cell r="AD19">
            <v>883</v>
          </cell>
          <cell r="AE19">
            <v>0</v>
          </cell>
          <cell r="AF19" t="str">
            <v>-</v>
          </cell>
          <cell r="AG19">
            <v>0</v>
          </cell>
          <cell r="AH19">
            <v>40390</v>
          </cell>
          <cell r="AI19">
            <v>883</v>
          </cell>
          <cell r="AJ19">
            <v>3</v>
          </cell>
          <cell r="AK19">
            <v>0</v>
          </cell>
          <cell r="AL19">
            <v>2009868</v>
          </cell>
          <cell r="AM19">
            <v>0</v>
          </cell>
          <cell r="AN19">
            <v>0</v>
          </cell>
          <cell r="AO19">
            <v>0</v>
          </cell>
          <cell r="AP19" t="str">
            <v>3-years</v>
          </cell>
          <cell r="AQ19" t="str">
            <v>Initial Yield</v>
          </cell>
          <cell r="AR19">
            <v>6.75</v>
          </cell>
          <cell r="AS19">
            <v>0</v>
          </cell>
          <cell r="AT19">
            <v>6.5</v>
          </cell>
          <cell r="AU19">
            <v>6.5</v>
          </cell>
          <cell r="AW19">
            <v>137016</v>
          </cell>
          <cell r="AX19">
            <v>40390</v>
          </cell>
          <cell r="AY19">
            <v>2010.5833333333333</v>
          </cell>
          <cell r="AZ19">
            <v>2.3333333333332575</v>
          </cell>
          <cell r="BA19" t="str">
            <v>2Yrs 4M</v>
          </cell>
        </row>
        <row r="20">
          <cell r="B20" t="str">
            <v>Blonie DC5,Blonie,Mazowsze</v>
          </cell>
          <cell r="C20">
            <v>0</v>
          </cell>
          <cell r="D20" t="str">
            <v>Winconton</v>
          </cell>
          <cell r="E20" t="str">
            <v>Tenant</v>
          </cell>
          <cell r="F20">
            <v>0</v>
          </cell>
          <cell r="G20">
            <v>0</v>
          </cell>
          <cell r="H20">
            <v>0</v>
          </cell>
          <cell r="I20">
            <v>0</v>
          </cell>
          <cell r="J20">
            <v>0</v>
          </cell>
          <cell r="K20">
            <v>0</v>
          </cell>
          <cell r="L20">
            <v>81792</v>
          </cell>
          <cell r="M20">
            <v>0</v>
          </cell>
          <cell r="N20">
            <v>-818</v>
          </cell>
          <cell r="O20">
            <v>81792</v>
          </cell>
          <cell r="P20">
            <v>96</v>
          </cell>
          <cell r="Q20">
            <v>96</v>
          </cell>
          <cell r="R20">
            <v>7.25</v>
          </cell>
          <cell r="S20">
            <v>6.97</v>
          </cell>
          <cell r="T20">
            <v>852</v>
          </cell>
          <cell r="U20">
            <v>0</v>
          </cell>
          <cell r="V20">
            <v>0</v>
          </cell>
          <cell r="W20">
            <v>0</v>
          </cell>
          <cell r="X20">
            <v>0</v>
          </cell>
          <cell r="Y20">
            <v>0</v>
          </cell>
          <cell r="Z20">
            <v>0</v>
          </cell>
          <cell r="AA20">
            <v>39479</v>
          </cell>
          <cell r="AB20">
            <v>0</v>
          </cell>
          <cell r="AC20">
            <v>40421</v>
          </cell>
          <cell r="AD20">
            <v>914</v>
          </cell>
          <cell r="AE20">
            <v>0</v>
          </cell>
          <cell r="AF20" t="str">
            <v>-</v>
          </cell>
          <cell r="AG20">
            <v>0</v>
          </cell>
          <cell r="AH20">
            <v>40421</v>
          </cell>
          <cell r="AI20">
            <v>914</v>
          </cell>
          <cell r="AJ20">
            <v>3</v>
          </cell>
          <cell r="AK20">
            <v>0</v>
          </cell>
          <cell r="AL20">
            <v>1199616</v>
          </cell>
          <cell r="AM20">
            <v>0</v>
          </cell>
          <cell r="AN20">
            <v>0</v>
          </cell>
          <cell r="AO20">
            <v>0</v>
          </cell>
          <cell r="AP20" t="str">
            <v>3-years</v>
          </cell>
          <cell r="AQ20" t="str">
            <v>Initial Yield</v>
          </cell>
          <cell r="AR20">
            <v>6.75</v>
          </cell>
          <cell r="AS20">
            <v>0</v>
          </cell>
          <cell r="AT20">
            <v>6.5</v>
          </cell>
          <cell r="AU20">
            <v>6.5</v>
          </cell>
          <cell r="AW20">
            <v>81792</v>
          </cell>
          <cell r="AX20">
            <v>40421</v>
          </cell>
          <cell r="AY20">
            <v>2010.6666666666667</v>
          </cell>
          <cell r="AZ20">
            <v>2.4166666666667425</v>
          </cell>
          <cell r="BA20" t="str">
            <v>2Yrs 5M</v>
          </cell>
        </row>
        <row r="23">
          <cell r="A23" t="str">
            <v>wrw00206</v>
          </cell>
          <cell r="AW23">
            <v>697440</v>
          </cell>
          <cell r="AZ23">
            <v>4.4166666666667425</v>
          </cell>
          <cell r="BA23" t="str">
            <v>4Yrs 5M</v>
          </cell>
        </row>
        <row r="24">
          <cell r="B24" t="str">
            <v>Blonie DC6,Blonie,Mazowsze</v>
          </cell>
          <cell r="C24">
            <v>0</v>
          </cell>
          <cell r="D24" t="str">
            <v>Antalis</v>
          </cell>
          <cell r="E24" t="str">
            <v>Tenant</v>
          </cell>
          <cell r="F24">
            <v>0</v>
          </cell>
          <cell r="G24">
            <v>0</v>
          </cell>
          <cell r="H24">
            <v>0</v>
          </cell>
          <cell r="I24">
            <v>0</v>
          </cell>
          <cell r="J24">
            <v>0</v>
          </cell>
          <cell r="K24">
            <v>0</v>
          </cell>
          <cell r="L24">
            <v>639840</v>
          </cell>
          <cell r="M24">
            <v>0</v>
          </cell>
          <cell r="N24">
            <v>-6502</v>
          </cell>
          <cell r="O24">
            <v>650160</v>
          </cell>
          <cell r="P24">
            <v>37.799999999999997</v>
          </cell>
          <cell r="Q24">
            <v>37.200000000000003</v>
          </cell>
          <cell r="R24">
            <v>91.86</v>
          </cell>
          <cell r="S24">
            <v>91.74</v>
          </cell>
          <cell r="T24">
            <v>17200</v>
          </cell>
          <cell r="U24">
            <v>0</v>
          </cell>
          <cell r="V24">
            <v>0</v>
          </cell>
          <cell r="W24">
            <v>0</v>
          </cell>
          <cell r="X24">
            <v>10320</v>
          </cell>
          <cell r="Y24">
            <v>1.61</v>
          </cell>
          <cell r="Z24">
            <v>1.48</v>
          </cell>
          <cell r="AA24">
            <v>39326</v>
          </cell>
          <cell r="AB24">
            <v>0</v>
          </cell>
          <cell r="AC24">
            <v>41152</v>
          </cell>
          <cell r="AD24">
            <v>1645</v>
          </cell>
          <cell r="AE24">
            <v>0</v>
          </cell>
          <cell r="AF24" t="str">
            <v>-</v>
          </cell>
          <cell r="AG24">
            <v>0</v>
          </cell>
          <cell r="AH24">
            <v>41152</v>
          </cell>
          <cell r="AI24">
            <v>1645</v>
          </cell>
          <cell r="AJ24">
            <v>3</v>
          </cell>
          <cell r="AK24">
            <v>0</v>
          </cell>
          <cell r="AL24">
            <v>9743668</v>
          </cell>
          <cell r="AM24">
            <v>0</v>
          </cell>
          <cell r="AN24">
            <v>0</v>
          </cell>
          <cell r="AO24">
            <v>0</v>
          </cell>
          <cell r="AP24" t="str">
            <v>5-years</v>
          </cell>
          <cell r="AQ24" t="str">
            <v>Initial Yield</v>
          </cell>
          <cell r="AR24">
            <v>6.5</v>
          </cell>
          <cell r="AS24">
            <v>0</v>
          </cell>
          <cell r="AT24">
            <v>0</v>
          </cell>
          <cell r="AU24">
            <v>6.5</v>
          </cell>
          <cell r="AW24">
            <v>639840</v>
          </cell>
          <cell r="AX24">
            <v>41152</v>
          </cell>
          <cell r="AY24">
            <v>2012.6666666666667</v>
          </cell>
          <cell r="AZ24">
            <v>4.4166666666667425</v>
          </cell>
          <cell r="BA24" t="str">
            <v>4Yrs 5M</v>
          </cell>
        </row>
        <row r="25">
          <cell r="B25" t="str">
            <v>Blonie DC6,Blonie,Mazowsze</v>
          </cell>
          <cell r="C25">
            <v>0</v>
          </cell>
          <cell r="D25" t="str">
            <v>Antalis</v>
          </cell>
          <cell r="E25" t="str">
            <v>Tenant</v>
          </cell>
          <cell r="F25">
            <v>0</v>
          </cell>
          <cell r="G25">
            <v>0</v>
          </cell>
          <cell r="H25">
            <v>0</v>
          </cell>
          <cell r="I25">
            <v>0</v>
          </cell>
          <cell r="J25">
            <v>0</v>
          </cell>
          <cell r="K25">
            <v>0</v>
          </cell>
          <cell r="L25">
            <v>57600</v>
          </cell>
          <cell r="M25">
            <v>0</v>
          </cell>
          <cell r="N25">
            <v>-576</v>
          </cell>
          <cell r="O25">
            <v>57600</v>
          </cell>
          <cell r="P25">
            <v>96</v>
          </cell>
          <cell r="Q25">
            <v>96</v>
          </cell>
          <cell r="R25">
            <v>8.14</v>
          </cell>
          <cell r="S25">
            <v>8.26</v>
          </cell>
          <cell r="T25">
            <v>600</v>
          </cell>
          <cell r="U25">
            <v>0</v>
          </cell>
          <cell r="V25">
            <v>0</v>
          </cell>
          <cell r="W25">
            <v>0</v>
          </cell>
          <cell r="X25">
            <v>0</v>
          </cell>
          <cell r="Y25">
            <v>0</v>
          </cell>
          <cell r="Z25">
            <v>0</v>
          </cell>
          <cell r="AA25">
            <v>39508</v>
          </cell>
          <cell r="AB25">
            <v>0</v>
          </cell>
          <cell r="AC25">
            <v>41152</v>
          </cell>
          <cell r="AD25">
            <v>1645</v>
          </cell>
          <cell r="AE25">
            <v>0</v>
          </cell>
          <cell r="AF25" t="str">
            <v>-</v>
          </cell>
          <cell r="AG25">
            <v>0</v>
          </cell>
          <cell r="AH25">
            <v>41152</v>
          </cell>
          <cell r="AI25">
            <v>1645</v>
          </cell>
          <cell r="AJ25">
            <v>3</v>
          </cell>
          <cell r="AK25">
            <v>0</v>
          </cell>
          <cell r="AL25">
            <v>877292</v>
          </cell>
          <cell r="AM25">
            <v>0</v>
          </cell>
          <cell r="AN25">
            <v>0</v>
          </cell>
          <cell r="AO25">
            <v>0</v>
          </cell>
          <cell r="AP25" t="str">
            <v>5-years</v>
          </cell>
          <cell r="AQ25" t="str">
            <v>Initial Yield</v>
          </cell>
          <cell r="AR25">
            <v>6.5</v>
          </cell>
          <cell r="AS25">
            <v>0</v>
          </cell>
          <cell r="AT25">
            <v>0</v>
          </cell>
          <cell r="AU25">
            <v>6.5</v>
          </cell>
          <cell r="AW25">
            <v>57600</v>
          </cell>
          <cell r="AX25">
            <v>41152</v>
          </cell>
          <cell r="AY25">
            <v>2012.6666666666667</v>
          </cell>
          <cell r="AZ25">
            <v>4.4166666666667425</v>
          </cell>
          <cell r="BA25" t="str">
            <v>4Yrs 5M</v>
          </cell>
        </row>
        <row r="29">
          <cell r="A29">
            <v>3</v>
          </cell>
          <cell r="B29" t="str">
            <v>Unit A, ProLogis Park,Stockley Road,Hayes</v>
          </cell>
          <cell r="C29">
            <v>0</v>
          </cell>
          <cell r="D29" t="str">
            <v>Heathrow Airport Limited</v>
          </cell>
          <cell r="E29" t="str">
            <v>Tenant</v>
          </cell>
          <cell r="F29">
            <v>0</v>
          </cell>
          <cell r="G29">
            <v>0</v>
          </cell>
          <cell r="H29">
            <v>0</v>
          </cell>
          <cell r="I29">
            <v>0</v>
          </cell>
          <cell r="J29" t="str">
            <v>Occupied and Let</v>
          </cell>
          <cell r="K29" t="str">
            <v>Warehouse</v>
          </cell>
          <cell r="L29">
            <v>729214</v>
          </cell>
          <cell r="M29">
            <v>0</v>
          </cell>
          <cell r="N29">
            <v>0</v>
          </cell>
          <cell r="O29">
            <v>729214</v>
          </cell>
          <cell r="P29">
            <v>139.447</v>
          </cell>
          <cell r="Q29">
            <v>139.44999999999999</v>
          </cell>
          <cell r="R29">
            <v>9.14</v>
          </cell>
          <cell r="S29">
            <v>13.59</v>
          </cell>
          <cell r="T29">
            <v>5229.33</v>
          </cell>
          <cell r="U29">
            <v>0</v>
          </cell>
          <cell r="V29">
            <v>0</v>
          </cell>
          <cell r="W29">
            <v>0</v>
          </cell>
          <cell r="X29">
            <v>0</v>
          </cell>
          <cell r="Y29">
            <v>0</v>
          </cell>
          <cell r="Z29">
            <v>0</v>
          </cell>
          <cell r="AA29">
            <v>38908</v>
          </cell>
          <cell r="AB29">
            <v>40734</v>
          </cell>
          <cell r="AC29">
            <v>44386</v>
          </cell>
          <cell r="AD29">
            <v>4890</v>
          </cell>
          <cell r="AE29">
            <v>43166</v>
          </cell>
          <cell r="AF29" t="str">
            <v>Tenant option</v>
          </cell>
          <cell r="AG29">
            <v>3670</v>
          </cell>
          <cell r="AH29">
            <v>43166</v>
          </cell>
          <cell r="AI29">
            <v>3670</v>
          </cell>
          <cell r="AJ29">
            <v>0</v>
          </cell>
          <cell r="AK29">
            <v>0</v>
          </cell>
          <cell r="AL29">
            <v>13258436</v>
          </cell>
          <cell r="AM29">
            <v>0</v>
          </cell>
          <cell r="AN29">
            <v>0</v>
          </cell>
          <cell r="AO29">
            <v>0</v>
          </cell>
          <cell r="AP29" t="str">
            <v>Category 1</v>
          </cell>
          <cell r="AQ29" t="str">
            <v>Hardcore</v>
          </cell>
          <cell r="AR29">
            <v>5.5</v>
          </cell>
          <cell r="AS29">
            <v>5.5</v>
          </cell>
          <cell r="AT29">
            <v>5.5</v>
          </cell>
          <cell r="AU29">
            <v>5.5</v>
          </cell>
          <cell r="AW29">
            <v>729214</v>
          </cell>
          <cell r="AX29">
            <v>43166</v>
          </cell>
          <cell r="AY29">
            <v>2018.25</v>
          </cell>
          <cell r="AZ29">
            <v>10</v>
          </cell>
          <cell r="BA29" t="str">
            <v>10Yrs 0M</v>
          </cell>
        </row>
        <row r="30">
          <cell r="A30" t="str">
            <v>did00101</v>
          </cell>
          <cell r="B30" t="str">
            <v>Prologis - Didcot,Purchas Road,Didcot</v>
          </cell>
          <cell r="C30">
            <v>0</v>
          </cell>
          <cell r="D30" t="str">
            <v>Ryobi Technologies (UK) Limited</v>
          </cell>
          <cell r="E30" t="str">
            <v>Tenant</v>
          </cell>
          <cell r="F30">
            <v>0</v>
          </cell>
          <cell r="G30">
            <v>0</v>
          </cell>
          <cell r="H30">
            <v>0</v>
          </cell>
          <cell r="I30" t="str">
            <v>Average</v>
          </cell>
          <cell r="J30" t="str">
            <v>Let</v>
          </cell>
          <cell r="K30">
            <v>0</v>
          </cell>
          <cell r="L30">
            <v>1046306</v>
          </cell>
          <cell r="M30">
            <v>0</v>
          </cell>
          <cell r="N30">
            <v>0</v>
          </cell>
          <cell r="O30">
            <v>1046306</v>
          </cell>
          <cell r="P30">
            <v>67.939000000000007</v>
          </cell>
          <cell r="Q30">
            <v>67.94</v>
          </cell>
          <cell r="R30">
            <v>13.12</v>
          </cell>
          <cell r="S30">
            <v>19.5</v>
          </cell>
          <cell r="T30">
            <v>15400.72</v>
          </cell>
          <cell r="U30">
            <v>0</v>
          </cell>
          <cell r="V30">
            <v>0</v>
          </cell>
          <cell r="W30">
            <v>0</v>
          </cell>
          <cell r="X30">
            <v>0</v>
          </cell>
          <cell r="Y30">
            <v>0</v>
          </cell>
          <cell r="Z30">
            <v>0</v>
          </cell>
          <cell r="AA30">
            <v>39357</v>
          </cell>
          <cell r="AB30">
            <v>41184</v>
          </cell>
          <cell r="AC30">
            <v>43009</v>
          </cell>
          <cell r="AD30">
            <v>3513</v>
          </cell>
          <cell r="AE30">
            <v>41914</v>
          </cell>
          <cell r="AF30" t="str">
            <v>Tenant option</v>
          </cell>
          <cell r="AG30">
            <v>2418</v>
          </cell>
          <cell r="AH30">
            <v>41914</v>
          </cell>
          <cell r="AI30">
            <v>2418</v>
          </cell>
          <cell r="AJ30">
            <v>0</v>
          </cell>
          <cell r="AK30">
            <v>0</v>
          </cell>
          <cell r="AL30">
            <v>14633650</v>
          </cell>
          <cell r="AM30">
            <v>0</v>
          </cell>
          <cell r="AN30">
            <v>0</v>
          </cell>
          <cell r="AO30">
            <v>0</v>
          </cell>
          <cell r="AP30" t="str">
            <v>Category 1</v>
          </cell>
          <cell r="AQ30" t="str">
            <v>Hardcore</v>
          </cell>
          <cell r="AR30">
            <v>7.15</v>
          </cell>
          <cell r="AS30">
            <v>7.15</v>
          </cell>
          <cell r="AT30">
            <v>7.15</v>
          </cell>
          <cell r="AU30">
            <v>7.15</v>
          </cell>
          <cell r="AW30">
            <v>1046306</v>
          </cell>
          <cell r="AX30">
            <v>41914</v>
          </cell>
          <cell r="AY30">
            <v>2014.8333333333333</v>
          </cell>
          <cell r="AZ30">
            <v>6.5833333333332575</v>
          </cell>
          <cell r="BA30" t="str">
            <v>6Yrs 7M</v>
          </cell>
        </row>
        <row r="31">
          <cell r="A31" t="str">
            <v>pin00101</v>
          </cell>
          <cell r="B31" t="str">
            <v>Pineham,Pineham,Northampton</v>
          </cell>
          <cell r="C31">
            <v>0</v>
          </cell>
          <cell r="D31" t="str">
            <v>Sainsburys</v>
          </cell>
          <cell r="E31" t="str">
            <v>Tenant</v>
          </cell>
          <cell r="F31">
            <v>0</v>
          </cell>
          <cell r="G31">
            <v>0</v>
          </cell>
          <cell r="H31">
            <v>0</v>
          </cell>
          <cell r="I31">
            <v>0</v>
          </cell>
          <cell r="J31">
            <v>0</v>
          </cell>
          <cell r="K31">
            <v>0</v>
          </cell>
          <cell r="L31">
            <v>3591450</v>
          </cell>
          <cell r="M31">
            <v>0</v>
          </cell>
          <cell r="N31">
            <v>0</v>
          </cell>
          <cell r="O31">
            <v>3591450</v>
          </cell>
          <cell r="P31">
            <v>61.692999999999998</v>
          </cell>
          <cell r="Q31">
            <v>61.69</v>
          </cell>
          <cell r="R31">
            <v>45.03</v>
          </cell>
          <cell r="S31">
            <v>66.92</v>
          </cell>
          <cell r="T31">
            <v>58214.9</v>
          </cell>
          <cell r="U31">
            <v>0</v>
          </cell>
          <cell r="V31">
            <v>0</v>
          </cell>
          <cell r="W31">
            <v>0</v>
          </cell>
          <cell r="X31">
            <v>0</v>
          </cell>
          <cell r="Y31">
            <v>0</v>
          </cell>
          <cell r="Z31">
            <v>0</v>
          </cell>
          <cell r="AA31">
            <v>39374</v>
          </cell>
          <cell r="AB31">
            <v>41201</v>
          </cell>
          <cell r="AC31">
            <v>46678</v>
          </cell>
          <cell r="AD31">
            <v>7182</v>
          </cell>
          <cell r="AE31">
            <v>44853</v>
          </cell>
          <cell r="AF31" t="str">
            <v>Tenant option</v>
          </cell>
          <cell r="AG31">
            <v>5357</v>
          </cell>
          <cell r="AH31">
            <v>44853</v>
          </cell>
          <cell r="AI31">
            <v>5357</v>
          </cell>
          <cell r="AJ31">
            <v>0</v>
          </cell>
          <cell r="AK31">
            <v>0</v>
          </cell>
          <cell r="AL31">
            <v>59857500</v>
          </cell>
          <cell r="AM31">
            <v>0</v>
          </cell>
          <cell r="AN31">
            <v>0</v>
          </cell>
          <cell r="AO31">
            <v>0</v>
          </cell>
          <cell r="AP31" t="str">
            <v>Category 1</v>
          </cell>
          <cell r="AQ31" t="str">
            <v>Hardcore</v>
          </cell>
          <cell r="AR31">
            <v>6</v>
          </cell>
          <cell r="AS31">
            <v>6</v>
          </cell>
          <cell r="AT31">
            <v>6</v>
          </cell>
          <cell r="AU31">
            <v>0</v>
          </cell>
          <cell r="AW31">
            <v>3591450</v>
          </cell>
          <cell r="AX31">
            <v>44853</v>
          </cell>
          <cell r="AY31">
            <v>2022.8333333333333</v>
          </cell>
          <cell r="AZ31">
            <v>14.583333333333258</v>
          </cell>
          <cell r="BA31" t="str">
            <v>14Yrs 7M</v>
          </cell>
        </row>
      </sheetData>
      <sheetData sheetId="2" refreshError="1"/>
      <sheetData sheetId="3"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e Source"/>
      <sheetName val="Sheet1"/>
      <sheetName val="Summary"/>
      <sheetName val="Lonsdale Chambers"/>
      <sheetName val="Darlington"/>
      <sheetName val="Triton"/>
    </sheetNames>
    <sheetDataSet>
      <sheetData sheetId="0"/>
      <sheetData sheetId="1"/>
      <sheetData sheetId="2" refreshError="1">
        <row r="26">
          <cell r="B26">
            <v>5.7625000000000003E-2</v>
          </cell>
        </row>
        <row r="27">
          <cell r="B27">
            <v>1.4999999999999999E-2</v>
          </cell>
        </row>
      </sheetData>
      <sheetData sheetId="3"/>
      <sheetData sheetId="4"/>
      <sheetData sheetId="5"/>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co Cianchelli" refreshedDate="44743.748624768516" createdVersion="6" refreshedVersion="6" minRefreshableVersion="3" recordCount="418" xr:uid="{259AB13E-B51D-4146-9ED8-0B86242557E9}">
  <cacheSource type="worksheet">
    <worksheetSource ref="A1:Q420" sheet="GLVILLA30Jun22"/>
  </cacheSource>
  <cacheFields count="17">
    <cacheField name="Ragione sociale 1" numFmtId="0">
      <sharedItems containsBlank="1"/>
    </cacheField>
    <cacheField name="Ragione sociale 2" numFmtId="0">
      <sharedItems containsNonDate="0" containsString="0" containsBlank="1"/>
    </cacheField>
    <cacheField name="Esercizio contabile" numFmtId="0">
      <sharedItems containsString="0" containsBlank="1" containsNumber="1" containsInteger="1" minValue="2022" maxValue="2022"/>
    </cacheField>
    <cacheField name="Codice Centro Imputazione" numFmtId="0">
      <sharedItems containsString="0" containsBlank="1" containsNumber="1" containsInteger="1" minValue="0" maxValue="0"/>
    </cacheField>
    <cacheField name="Riferimenti documento completi" numFmtId="0">
      <sharedItems containsBlank="1"/>
    </cacheField>
    <cacheField name="Causale contabile" numFmtId="0">
      <sharedItems containsBlank="1"/>
    </cacheField>
    <cacheField name="Data registrazione" numFmtId="0">
      <sharedItems containsNonDate="0" containsDate="1" containsString="0" containsBlank="1" minDate="2021-07-15T00:00:00" maxDate="2022-07-01T00:00:00"/>
    </cacheField>
    <cacheField name="Numero/Appendice Regisrazione" numFmtId="0">
      <sharedItems containsBlank="1"/>
    </cacheField>
    <cacheField name="Tipo registrazione + descrizione" numFmtId="0">
      <sharedItems containsBlank="1"/>
    </cacheField>
    <cacheField name="Codice conto formattato" numFmtId="0">
      <sharedItems containsBlank="1" count="77">
        <s v="89.01.01"/>
        <s v="03.01.07"/>
        <s v="05.01.01"/>
        <s v="05.01.05"/>
        <s v="05.01.09"/>
        <s v="07.07.01"/>
        <s v="11.03.01"/>
        <s v="19.01.01"/>
        <s v="21.01.03"/>
        <s v="21.01.05"/>
        <s v="25.03.03"/>
        <s v="23.01.01.01"/>
        <s v="23.01.09.05"/>
        <s v="31.03.07"/>
        <s v="31.05.05"/>
        <s v="33.01.01"/>
        <s v="33.01.03"/>
        <s v="33.01.05"/>
        <s v="33.01.08"/>
        <s v="33.01.11"/>
        <s v="33.01.13"/>
        <s v="33.01.15"/>
        <s v="33.03.01"/>
        <s v="33.03.03"/>
        <s v="35.01.11"/>
        <s v="39.09.07"/>
        <s v="41.01.07"/>
        <s v="41.03.01"/>
        <s v="41.03.03"/>
        <s v="45.01.03"/>
        <s v="47.01.27"/>
        <s v="35.01.03"/>
        <s v="75.01.07"/>
        <s v="35.01.01"/>
        <s v="71.01.99"/>
        <s v="75.01.01"/>
        <s v="71.01.13"/>
        <s v="61.05.01.98"/>
        <s v="75.03.09"/>
        <s v="75.03.13"/>
        <s v="47.21.01.01"/>
        <s v="80.01.07"/>
        <s v="80.03.01.01"/>
        <s v="81.05.03.01"/>
        <s v="71.01.07"/>
        <s v="59.01.05"/>
        <s v="75.03.53"/>
        <s v="75.03.11"/>
        <s v="47.11.25"/>
        <s v="57.03.01"/>
        <s v="57.03.03"/>
        <s v="61.01.07"/>
        <s v="75.03.07"/>
        <s v="61.01.11.91"/>
        <s v="71.01.19"/>
        <s v="37.01.94"/>
        <s v="        03.01.07"/>
        <s v="        41.01.07"/>
        <s v="05.01.06"/>
        <s v="40.00.01"/>
        <s v="05.02.01"/>
        <s v="21.01.06"/>
        <s v="33.01.16"/>
        <s v="50.00.00"/>
        <s v="35.01.12"/>
        <s v="50.00.01"/>
        <s v="35.01.21"/>
        <s v="35.01.23"/>
        <s v="57.01.51.01"/>
        <s v="61.01.11.05"/>
        <s v="71.01.05"/>
        <s v="57.09.90"/>
        <s v="11.01.01"/>
        <s v="47.11.31"/>
        <s v="81.01.01"/>
        <s v="33.01.06"/>
        <m/>
      </sharedItems>
    </cacheField>
    <cacheField name="Codice partitario" numFmtId="0">
      <sharedItems containsString="0" containsBlank="1" containsNumber="1" containsInteger="1" minValue="0" maxValue="195464"/>
    </cacheField>
    <cacheField name="Descrizione conto/patitario" numFmtId="0">
      <sharedItems containsBlank="1" count="82">
        <s v="Stato patrimoniale iniziale"/>
        <s v="Costi di impianto e di ampliamento"/>
        <s v="Terreni"/>
        <s v="Fabbricato"/>
        <s v="Fabbricato - acquisistion cost"/>
        <s v="Strumenti finanziari derivati attivi"/>
        <s v="Geodis CL Italia S.p.A."/>
        <s v="Banca BNL c.c.17319"/>
        <s v="Banca BNL c.c. 17321"/>
        <s v="Banca BNL c.c 17320"/>
        <s v="Risconti attivi"/>
        <s v="Risconti attivi costi transaz. finanz."/>
        <s v="Perdita d'esercizio"/>
        <s v="Capitale sociale"/>
        <s v="Riserva conto capitale"/>
        <s v="Finanziamento bancario"/>
        <s v="Finanziamenti da controllanti interessi"/>
        <s v="Fatture da ricevere da fornitori terzi"/>
        <s v="Fatture da ricevere acquisition costs"/>
        <s v="Fatture da ric. cons. fiscali"/>
        <s v="Fatture da ric cons. amministrative"/>
        <s v="Fatture da ric. Manag. AIFM fee"/>
        <s v="Fatture da ric. Manag. AM fee"/>
        <s v="Fatture da ric. property manag. fee"/>
        <s v="INFOCAMERE - SOCIETA' CONSORTI"/>
        <s v="BNP Paribas Real Es tate Investment Management"/>
        <s v="Erario c/liquidazione IVA"/>
        <s v="Debiti vs socio Eurozone Logistics"/>
        <s v="F.do amm.to costi di impianto e ampliam."/>
        <s v="Fondo ammortamento fabbricati"/>
        <s v="Fondo amm.to fabbricati acquisition cost"/>
        <s v="Risconti passivi"/>
        <s v="Ricavi da locazione"/>
        <s v="IVA su vendite"/>
        <s v="Commissioni e spese bancarie"/>
        <s v="JONES LANG LASALLE SPA"/>
        <s v="IVA su acquisti"/>
        <s v="Imposta di bollo"/>
        <s v="CUSHMAN &amp; WAKEF"/>
        <s v="Interessi passivi bancari"/>
        <s v="Tassa concessione governativa"/>
        <s v="BNP PARIBAS REAL ESTATE PROPERTY MANAGEMENT"/>
        <s v="CBRE S.P.A."/>
        <s v="Property management FEE"/>
        <s v="Interessi passivi finanziamento bancario"/>
        <s v="Interessi passivi swap"/>
        <s v="Sopravvenienza attiva"/>
        <s v="Amm.to costi di impianto e di ampliam."/>
        <s v="Ammortamento Fabbricati"/>
        <s v="Rivalutazioni strumenti finanz. derivati"/>
        <s v="Imposta di registro e concess. govern."/>
        <s v="Assicurazione Marsh"/>
        <s v="Int. e oneri fin. - costi transaz finanz"/>
        <s v="Interessi passivi su finanziam. soci"/>
        <s v="Riaddebito imposta di registro"/>
        <s v="Management AIFM fees"/>
        <s v="Management AM fees"/>
        <s v="Consulenze fiscali-societarie"/>
        <s v="Consulenze amministrative"/>
        <s v="Consulenze - valutazione immobile"/>
        <s v="IMU"/>
        <s v="Debiti per IMU"/>
        <s v="Building acquisition costs"/>
        <s v="Fondo imposte differite"/>
        <s v="Building FV Adjustment (BS)"/>
        <s v="Risconti attivi costi transaz. finanz. (current)"/>
        <s v="Ft da ricevere audit"/>
        <s v="IRAP"/>
        <s v="Debiti IRAP"/>
        <s v="Imposte differite"/>
        <s v="IVA a credito acquisti intracomunitari"/>
        <s v="IVA a debìto vendite intracomunitari"/>
        <s v="Altri servizi per la produzione"/>
        <s v="BNP Paribas Real Estate Invest ment  - Management Italy SGR P"/>
        <s v="Consulenza"/>
        <s v="Diritti camerali"/>
        <s v="Spese consortili (spese comuni C.C.)"/>
        <s v="Fatture da emettere a clienti terzi"/>
        <s v="Riaddebito oneri consortili"/>
        <s v="Building FV Adj (PL)"/>
        <s v="Fatture da ricevere altre"/>
        <m/>
      </sharedItems>
    </cacheField>
    <cacheField name="Causale contabile sostitutiva righe" numFmtId="0">
      <sharedItems containsBlank="1"/>
    </cacheField>
    <cacheField name="Importo Dare in Udc" numFmtId="0">
      <sharedItems containsString="0" containsBlank="1" containsNumber="1" minValue="-170325" maxValue="31543367.210000001"/>
    </cacheField>
    <cacheField name="Importo Avere in Udc" numFmtId="172">
      <sharedItems containsString="0" containsBlank="1" containsNumber="1" minValue="0" maxValue="31543367.210000001"/>
    </cacheField>
    <cacheField name="Saldo" numFmtId="0">
      <sharedItems containsString="0" containsBlank="1" containsNumber="1" minValue="-31543367.210000001" maxValue="31543367.210000001"/>
    </cacheField>
    <cacheField name="Type" numFmtId="0">
      <sharedItems containsBlank="1" count="3">
        <s v="ITA"/>
        <s v="IFRS"/>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8">
  <r>
    <s v="ELF VILLA S.R.L."/>
    <m/>
    <n v="2022"/>
    <n v="0"/>
    <m/>
    <s v="Apertura Stato Patrimoniale - Conti attivi"/>
    <d v="2022-01-01T00:00:00"/>
    <s v="37"/>
    <s v="539-Ap.SP"/>
    <x v="0"/>
    <n v="0"/>
    <x v="0"/>
    <s v="Riapertura conti attivi"/>
    <n v="0"/>
    <n v="31543367.210000001"/>
    <n v="-31543367.210000001"/>
    <x v="0"/>
  </r>
  <r>
    <s v="ELF VILLA S.R.L."/>
    <m/>
    <n v="2022"/>
    <n v="0"/>
    <m/>
    <m/>
    <d v="2022-01-01T00:00:00"/>
    <s v="37"/>
    <s v="539-Ap.SP"/>
    <x v="1"/>
    <n v="0"/>
    <x v="1"/>
    <s v="Ripresa saldo esercizio precedente"/>
    <n v="2524.5500000000002"/>
    <n v="0"/>
    <n v="2524.5500000000002"/>
    <x v="0"/>
  </r>
  <r>
    <s v="ELF VILLA S.R.L."/>
    <m/>
    <n v="2022"/>
    <n v="0"/>
    <m/>
    <m/>
    <d v="2022-01-01T00:00:00"/>
    <s v="37"/>
    <s v="539-Ap.SP"/>
    <x v="2"/>
    <n v="0"/>
    <x v="2"/>
    <s v="Ripresa saldo esercizio precedente"/>
    <n v="5740000"/>
    <n v="0"/>
    <n v="5740000"/>
    <x v="0"/>
  </r>
  <r>
    <s v="ELF VILLA S.R.L."/>
    <m/>
    <n v="2022"/>
    <n v="0"/>
    <m/>
    <m/>
    <d v="2022-01-01T00:00:00"/>
    <s v="37"/>
    <s v="539-Ap.SP"/>
    <x v="3"/>
    <n v="0"/>
    <x v="3"/>
    <s v="Ripresa saldo esercizio precedente"/>
    <n v="22710000"/>
    <n v="0"/>
    <n v="22710000"/>
    <x v="0"/>
  </r>
  <r>
    <s v="ELF VILLA S.R.L."/>
    <m/>
    <n v="2022"/>
    <n v="0"/>
    <m/>
    <m/>
    <d v="2022-01-01T00:00:00"/>
    <s v="37"/>
    <s v="539-Ap.SP"/>
    <x v="4"/>
    <n v="0"/>
    <x v="4"/>
    <s v="Ripresa saldo esercizio precedente"/>
    <n v="1241629.99"/>
    <n v="0"/>
    <n v="1241629.99"/>
    <x v="0"/>
  </r>
  <r>
    <s v="ELF VILLA S.R.L."/>
    <m/>
    <n v="2022"/>
    <n v="0"/>
    <m/>
    <m/>
    <d v="2022-01-01T00:00:00"/>
    <s v="37"/>
    <s v="539-Ap.SP"/>
    <x v="5"/>
    <n v="0"/>
    <x v="5"/>
    <s v="Ripresa saldo esercizio precedente"/>
    <n v="105223.48"/>
    <n v="0"/>
    <n v="105223.48"/>
    <x v="0"/>
  </r>
  <r>
    <s v="ELF VILLA S.R.L."/>
    <m/>
    <n v="2022"/>
    <n v="0"/>
    <m/>
    <m/>
    <d v="2022-01-01T00:00:00"/>
    <s v="37"/>
    <s v="539-Ap.SP"/>
    <x v="6"/>
    <n v="195464"/>
    <x v="6"/>
    <s v="Ripresa saldo esercizio precedente"/>
    <n v="180097.22"/>
    <n v="0"/>
    <n v="180097.22"/>
    <x v="0"/>
  </r>
  <r>
    <s v="ELF VILLA S.R.L."/>
    <m/>
    <n v="2022"/>
    <n v="0"/>
    <m/>
    <m/>
    <d v="2022-01-01T00:00:00"/>
    <s v="37"/>
    <s v="539-Ap.SP"/>
    <x v="7"/>
    <n v="1"/>
    <x v="7"/>
    <s v="Ripresa saldo esercizio precedente"/>
    <n v="1171383.21"/>
    <n v="0"/>
    <n v="1171383.21"/>
    <x v="0"/>
  </r>
  <r>
    <s v="ELF VILLA S.R.L."/>
    <m/>
    <n v="2022"/>
    <n v="0"/>
    <m/>
    <m/>
    <d v="2022-01-01T00:00:00"/>
    <s v="37"/>
    <s v="539-Ap.SP"/>
    <x v="7"/>
    <n v="2"/>
    <x v="8"/>
    <s v="Ripresa saldo esercizio precedente"/>
    <n v="625.94000000000005"/>
    <n v="0"/>
    <n v="625.94000000000005"/>
    <x v="0"/>
  </r>
  <r>
    <s v="ELF VILLA S.R.L."/>
    <m/>
    <n v="2022"/>
    <n v="0"/>
    <m/>
    <m/>
    <d v="2022-01-01T00:00:00"/>
    <s v="37"/>
    <s v="539-Ap.SP"/>
    <x v="7"/>
    <n v="3"/>
    <x v="9"/>
    <s v="Ripresa saldo esercizio precedente"/>
    <n v="620.11"/>
    <n v="0"/>
    <n v="620.11"/>
    <x v="0"/>
  </r>
  <r>
    <s v="ELF VILLA S.R.L."/>
    <m/>
    <n v="2022"/>
    <n v="0"/>
    <m/>
    <m/>
    <d v="2022-01-01T00:00:00"/>
    <s v="37"/>
    <s v="539-Ap.SP"/>
    <x v="8"/>
    <n v="0"/>
    <x v="10"/>
    <s v="Ripresa saldo esercizio precedente"/>
    <n v="18074.61"/>
    <n v="0"/>
    <n v="18074.61"/>
    <x v="0"/>
  </r>
  <r>
    <s v="ELF VILLA S.R.L."/>
    <m/>
    <n v="2022"/>
    <n v="0"/>
    <m/>
    <m/>
    <d v="2022-01-01T00:00:00"/>
    <s v="37"/>
    <s v="539-Ap.SP"/>
    <x v="9"/>
    <n v="0"/>
    <x v="11"/>
    <s v="Ripresa saldo esercizio precedente"/>
    <n v="184861.72"/>
    <n v="0"/>
    <n v="184861.72"/>
    <x v="0"/>
  </r>
  <r>
    <s v="ELF VILLA S.R.L."/>
    <m/>
    <n v="2022"/>
    <n v="0"/>
    <m/>
    <m/>
    <d v="2022-01-01T00:00:00"/>
    <s v="37"/>
    <s v="539-Ap.SP"/>
    <x v="10"/>
    <n v="0"/>
    <x v="12"/>
    <s v="Ripresa saldo esercizio precedente"/>
    <n v="188326.38"/>
    <n v="0"/>
    <n v="188326.38"/>
    <x v="0"/>
  </r>
  <r>
    <s v="ELF VILLA S.R.L."/>
    <m/>
    <n v="2022"/>
    <n v="0"/>
    <m/>
    <s v="Apertura Stato Patrimoniale - Conti passivi"/>
    <d v="2022-01-01T00:00:00"/>
    <s v="38"/>
    <s v="540-Ap.SP"/>
    <x v="0"/>
    <n v="0"/>
    <x v="0"/>
    <s v="Riapertura conti passivi"/>
    <n v="31543367.210000001"/>
    <n v="0"/>
    <n v="31543367.210000001"/>
    <x v="0"/>
  </r>
  <r>
    <s v="ELF VILLA S.R.L."/>
    <m/>
    <n v="2022"/>
    <n v="0"/>
    <m/>
    <m/>
    <d v="2022-01-01T00:00:00"/>
    <s v="38"/>
    <s v="540-Ap.SP"/>
    <x v="11"/>
    <n v="0"/>
    <x v="13"/>
    <s v="Ripresa saldo esercizio precedente"/>
    <n v="0"/>
    <n v="10000"/>
    <n v="-10000"/>
    <x v="0"/>
  </r>
  <r>
    <s v="ELF VILLA S.R.L."/>
    <m/>
    <n v="2022"/>
    <n v="0"/>
    <m/>
    <m/>
    <d v="2022-01-01T00:00:00"/>
    <s v="38"/>
    <s v="540-Ap.SP"/>
    <x v="12"/>
    <n v="0"/>
    <x v="14"/>
    <s v="Ripresa saldo esercizio precedente"/>
    <n v="0"/>
    <n v="13384675.619999999"/>
    <n v="-13384675.619999999"/>
    <x v="0"/>
  </r>
  <r>
    <s v="ELF VILLA S.R.L."/>
    <m/>
    <n v="2022"/>
    <n v="0"/>
    <m/>
    <m/>
    <d v="2022-01-01T00:00:00"/>
    <s v="38"/>
    <s v="540-Ap.SP"/>
    <x v="13"/>
    <n v="0"/>
    <x v="15"/>
    <s v="Ripresa saldo esercizio precedente"/>
    <n v="0"/>
    <n v="12000000"/>
    <n v="-12000000"/>
    <x v="0"/>
  </r>
  <r>
    <s v="ELF VILLA S.R.L."/>
    <m/>
    <n v="2022"/>
    <n v="0"/>
    <m/>
    <m/>
    <d v="2022-01-01T00:00:00"/>
    <s v="38"/>
    <s v="540-Ap.SP"/>
    <x v="14"/>
    <n v="0"/>
    <x v="16"/>
    <s v="Ripresa saldo esercizio precedente"/>
    <n v="0"/>
    <n v="92737.94"/>
    <n v="-92737.94"/>
    <x v="0"/>
  </r>
  <r>
    <s v="ELF VILLA S.R.L."/>
    <m/>
    <n v="2022"/>
    <n v="0"/>
    <m/>
    <m/>
    <d v="2022-01-01T00:00:00"/>
    <s v="38"/>
    <s v="540-Ap.SP"/>
    <x v="15"/>
    <n v="0"/>
    <x v="17"/>
    <s v="Ripresa saldo esercizio precedente"/>
    <n v="0"/>
    <n v="4575"/>
    <n v="-4575"/>
    <x v="0"/>
  </r>
  <r>
    <s v="ELF VILLA S.R.L."/>
    <m/>
    <n v="2022"/>
    <n v="0"/>
    <m/>
    <m/>
    <d v="2022-01-01T00:00:00"/>
    <s v="38"/>
    <s v="540-Ap.SP"/>
    <x v="16"/>
    <n v="0"/>
    <x v="18"/>
    <s v="Ripresa saldo esercizio precedente"/>
    <n v="0"/>
    <n v="15597.76"/>
    <n v="-15597.76"/>
    <x v="0"/>
  </r>
  <r>
    <s v="ELF VILLA S.R.L."/>
    <m/>
    <n v="2022"/>
    <n v="0"/>
    <m/>
    <m/>
    <d v="2022-01-01T00:00:00"/>
    <s v="38"/>
    <s v="540-Ap.SP"/>
    <x v="17"/>
    <n v="0"/>
    <x v="19"/>
    <s v="Ripresa saldo esercizio precedente"/>
    <n v="0"/>
    <n v="7126.35"/>
    <n v="-7126.35"/>
    <x v="0"/>
  </r>
  <r>
    <s v="ELF VILLA S.R.L."/>
    <m/>
    <n v="2022"/>
    <n v="0"/>
    <m/>
    <m/>
    <d v="2022-01-01T00:00:00"/>
    <s v="38"/>
    <s v="540-Ap.SP"/>
    <x v="18"/>
    <n v="0"/>
    <x v="20"/>
    <s v="Ripresa saldo esercizio precedente"/>
    <n v="0"/>
    <n v="21950"/>
    <n v="-21950"/>
    <x v="0"/>
  </r>
  <r>
    <s v="ELF VILLA S.R.L."/>
    <m/>
    <n v="2022"/>
    <n v="0"/>
    <m/>
    <m/>
    <d v="2022-01-01T00:00:00"/>
    <s v="38"/>
    <s v="540-Ap.SP"/>
    <x v="19"/>
    <n v="0"/>
    <x v="21"/>
    <s v="Ripresa saldo esercizio precedente"/>
    <n v="0"/>
    <n v="31390"/>
    <n v="-31390"/>
    <x v="0"/>
  </r>
  <r>
    <s v="ELF VILLA S.R.L."/>
    <m/>
    <n v="2022"/>
    <n v="0"/>
    <m/>
    <m/>
    <d v="2022-01-01T00:00:00"/>
    <s v="38"/>
    <s v="540-Ap.SP"/>
    <x v="20"/>
    <n v="0"/>
    <x v="22"/>
    <s v="Ripresa saldo esercizio precedente"/>
    <n v="0"/>
    <n v="8760"/>
    <n v="-8760"/>
    <x v="0"/>
  </r>
  <r>
    <s v="ELF VILLA S.R.L."/>
    <m/>
    <n v="2022"/>
    <n v="0"/>
    <m/>
    <m/>
    <d v="2022-01-01T00:00:00"/>
    <s v="38"/>
    <s v="540-Ap.SP"/>
    <x v="21"/>
    <n v="0"/>
    <x v="23"/>
    <s v="Ripresa saldo esercizio precedente"/>
    <n v="0"/>
    <n v="7080"/>
    <n v="-7080"/>
    <x v="0"/>
  </r>
  <r>
    <s v="ELF VILLA S.R.L."/>
    <m/>
    <n v="2022"/>
    <n v="0"/>
    <m/>
    <m/>
    <d v="2022-01-01T00:00:00"/>
    <s v="38"/>
    <s v="540-Ap.SP"/>
    <x v="22"/>
    <n v="13271"/>
    <x v="24"/>
    <s v="Ripresa saldo esercizio precedente"/>
    <n v="0"/>
    <n v="84.18"/>
    <n v="-84.18"/>
    <x v="0"/>
  </r>
  <r>
    <s v="ELF VILLA S.R.L."/>
    <m/>
    <n v="2022"/>
    <n v="0"/>
    <m/>
    <m/>
    <d v="2022-01-01T00:00:00"/>
    <s v="38"/>
    <s v="540-Ap.SP"/>
    <x v="23"/>
    <n v="170534"/>
    <x v="25"/>
    <s v="Ripresa saldo esercizio precedente"/>
    <n v="0"/>
    <n v="284958.03999999998"/>
    <n v="-284958.03999999998"/>
    <x v="0"/>
  </r>
  <r>
    <s v="ELF VILLA S.R.L."/>
    <m/>
    <n v="2022"/>
    <n v="0"/>
    <m/>
    <m/>
    <d v="2022-01-01T00:00:00"/>
    <s v="38"/>
    <s v="540-Ap.SP"/>
    <x v="24"/>
    <n v="0"/>
    <x v="26"/>
    <s v="Ripresa saldo esercizio precedente"/>
    <n v="0"/>
    <n v="32476.55"/>
    <n v="-32476.55"/>
    <x v="0"/>
  </r>
  <r>
    <s v="ELF VILLA S.R.L."/>
    <m/>
    <n v="2022"/>
    <n v="0"/>
    <m/>
    <m/>
    <d v="2022-01-01T00:00:00"/>
    <s v="38"/>
    <s v="540-Ap.SP"/>
    <x v="25"/>
    <n v="0"/>
    <x v="27"/>
    <s v="Ripresa saldo esercizio precedente"/>
    <n v="0"/>
    <n v="5306031"/>
    <n v="-5306031"/>
    <x v="0"/>
  </r>
  <r>
    <s v="ELF VILLA S.R.L."/>
    <m/>
    <n v="2022"/>
    <n v="0"/>
    <m/>
    <m/>
    <d v="2022-01-01T00:00:00"/>
    <s v="38"/>
    <s v="540-Ap.SP"/>
    <x v="26"/>
    <n v="0"/>
    <x v="28"/>
    <s v="Ripresa saldo esercizio precedente"/>
    <n v="0"/>
    <n v="235.16"/>
    <n v="-235.16"/>
    <x v="0"/>
  </r>
  <r>
    <s v="ELF VILLA S.R.L."/>
    <m/>
    <n v="2022"/>
    <n v="0"/>
    <m/>
    <m/>
    <d v="2022-01-01T00:00:00"/>
    <s v="38"/>
    <s v="540-Ap.SP"/>
    <x v="27"/>
    <n v="0"/>
    <x v="29"/>
    <s v="Ripresa saldo esercizio precedente"/>
    <n v="0"/>
    <n v="317317.81"/>
    <n v="-317317.81"/>
    <x v="0"/>
  </r>
  <r>
    <s v="ELF VILLA S.R.L."/>
    <m/>
    <n v="2022"/>
    <n v="0"/>
    <m/>
    <m/>
    <d v="2022-01-01T00:00:00"/>
    <s v="38"/>
    <s v="540-Ap.SP"/>
    <x v="28"/>
    <n v="0"/>
    <x v="30"/>
    <s v="Ripresa saldo esercizio precedente"/>
    <n v="0"/>
    <n v="17348.8"/>
    <n v="-17348.8"/>
    <x v="0"/>
  </r>
  <r>
    <s v="ELF VILLA S.R.L."/>
    <m/>
    <n v="2022"/>
    <n v="0"/>
    <m/>
    <m/>
    <d v="2022-01-01T00:00:00"/>
    <s v="38"/>
    <s v="540-Ap.SP"/>
    <x v="29"/>
    <n v="0"/>
    <x v="31"/>
    <s v="Ripresa saldo esercizio precedente"/>
    <n v="0"/>
    <n v="1023"/>
    <n v="-1023"/>
    <x v="0"/>
  </r>
  <r>
    <s v="ELF VILLA S.R.L."/>
    <m/>
    <n v="2022"/>
    <n v="0"/>
    <s v="Ft 0000000001  3/01/22"/>
    <s v="Fattura di vendita"/>
    <d v="2022-01-03T00:00:00"/>
    <s v="1"/>
    <s v="201-Ft."/>
    <x v="6"/>
    <n v="195464"/>
    <x v="6"/>
    <s v="Fattura di vendita"/>
    <n v="180097.22"/>
    <n v="0"/>
    <n v="180097.22"/>
    <x v="0"/>
  </r>
  <r>
    <s v="ELF VILLA S.R.L."/>
    <m/>
    <n v="2022"/>
    <n v="0"/>
    <m/>
    <m/>
    <d v="2022-01-03T00:00:00"/>
    <s v="1"/>
    <s v="201-Ft."/>
    <x v="30"/>
    <n v="0"/>
    <x v="32"/>
    <s v="Ft 1 del 3.01.2022 (Periodo da 01-01-2022 a 31-01-2022) - Geodis CL Italia Spa"/>
    <n v="0"/>
    <n v="147620.67000000001"/>
    <n v="-147620.67000000001"/>
    <x v="0"/>
  </r>
  <r>
    <s v="ELF VILLA S.R.L."/>
    <m/>
    <n v="2022"/>
    <n v="0"/>
    <m/>
    <m/>
    <d v="2022-01-03T00:00:00"/>
    <s v="1"/>
    <s v="201-Ft."/>
    <x v="31"/>
    <n v="0"/>
    <x v="33"/>
    <s v="IVA su Ft Geodis CL Italia S.p.A."/>
    <n v="0"/>
    <n v="32476.55"/>
    <n v="-32476.55"/>
    <x v="0"/>
  </r>
  <r>
    <s v="ELF VILLA S.R.L."/>
    <m/>
    <n v="2022"/>
    <n v="0"/>
    <m/>
    <m/>
    <d v="2022-01-04T00:00:00"/>
    <s v="7"/>
    <s v="501-Pn"/>
    <x v="7"/>
    <n v="2"/>
    <x v="8"/>
    <s v="Incasso Ft 0000000008 10/12/21 - Geodis CL Italia S.p.A."/>
    <n v="180097.22"/>
    <n v="0"/>
    <n v="180097.22"/>
    <x v="0"/>
  </r>
  <r>
    <s v="ELF VILLA S.R.L."/>
    <m/>
    <n v="2022"/>
    <n v="0"/>
    <m/>
    <m/>
    <d v="2022-01-04T00:00:00"/>
    <s v="7"/>
    <s v="501-Pn"/>
    <x v="6"/>
    <n v="195464"/>
    <x v="6"/>
    <s v="Incasso Ft 0000000008 10/12/21 - Geodis CL Italia S.p.A."/>
    <n v="0"/>
    <n v="180097.22"/>
    <n v="-180097.22"/>
    <x v="0"/>
  </r>
  <r>
    <s v="ELF VILLA S.R.L."/>
    <m/>
    <n v="2022"/>
    <n v="0"/>
    <m/>
    <m/>
    <d v="2022-01-13T00:00:00"/>
    <s v="10"/>
    <s v="501-Pn"/>
    <x v="7"/>
    <n v="2"/>
    <x v="8"/>
    <s v="Incasso Ft 0000000001  3/01/22 - Geodis CL Italia S.p.A."/>
    <n v="180097.22"/>
    <n v="0"/>
    <n v="180097.22"/>
    <x v="0"/>
  </r>
  <r>
    <s v="ELF VILLA S.R.L."/>
    <m/>
    <n v="2022"/>
    <n v="0"/>
    <m/>
    <m/>
    <d v="2022-01-13T00:00:00"/>
    <s v="10"/>
    <s v="501-Pn"/>
    <x v="6"/>
    <n v="195464"/>
    <x v="6"/>
    <s v="Incasso Ft 0000000001  3/01/22 - Geodis CL Italia S.p.A."/>
    <n v="0"/>
    <n v="180097.22"/>
    <n v="-180097.22"/>
    <x v="0"/>
  </r>
  <r>
    <s v="ELF VILLA S.R.L."/>
    <m/>
    <n v="2022"/>
    <n v="0"/>
    <m/>
    <m/>
    <d v="2022-01-17T00:00:00"/>
    <s v="3"/>
    <s v="501-Pn"/>
    <x v="7"/>
    <n v="1"/>
    <x v="7"/>
    <s v="pag.to F24 IVA Dicembre 2021"/>
    <n v="0"/>
    <n v="32476.55"/>
    <n v="-32476.55"/>
    <x v="0"/>
  </r>
  <r>
    <s v="ELF VILLA S.R.L."/>
    <m/>
    <n v="2022"/>
    <n v="0"/>
    <m/>
    <m/>
    <d v="2022-01-17T00:00:00"/>
    <s v="3"/>
    <s v="501-Pn"/>
    <x v="24"/>
    <n v="0"/>
    <x v="26"/>
    <s v="pag.to F24 IVA Dicembre 2021"/>
    <n v="32476.55"/>
    <n v="0"/>
    <n v="32476.55"/>
    <x v="0"/>
  </r>
  <r>
    <s v="ELF VILLA S.R.L."/>
    <m/>
    <n v="2022"/>
    <n v="0"/>
    <m/>
    <m/>
    <d v="2022-01-21T00:00:00"/>
    <s v="4"/>
    <s v="501-Pn"/>
    <x v="7"/>
    <n v="1"/>
    <x v="7"/>
    <s v="Pagamento Ft 2021-421 10/11/21 - BNP Paribas Real Es tate Investment Management"/>
    <n v="0"/>
    <n v="26208.04"/>
    <n v="-26208.04"/>
    <x v="0"/>
  </r>
  <r>
    <s v="ELF VILLA S.R.L."/>
    <m/>
    <n v="2022"/>
    <n v="0"/>
    <m/>
    <m/>
    <d v="2022-01-21T00:00:00"/>
    <s v="4"/>
    <s v="501-Pn"/>
    <x v="23"/>
    <n v="170534"/>
    <x v="25"/>
    <s v="Pagamento Ft 2021-421 10/11/21 - BNP Paribas Real Es tate Investment Management"/>
    <n v="26208.04"/>
    <n v="0"/>
    <n v="26208.04"/>
    <x v="0"/>
  </r>
  <r>
    <s v="ELF VILLA S.R.L."/>
    <m/>
    <n v="2022"/>
    <n v="0"/>
    <m/>
    <m/>
    <d v="2022-01-21T00:00:00"/>
    <s v="28"/>
    <s v="501-Pn"/>
    <x v="7"/>
    <n v="1"/>
    <x v="7"/>
    <s v="Commissioni e spese bancarie"/>
    <n v="0"/>
    <n v="0.75"/>
    <n v="-0.75"/>
    <x v="0"/>
  </r>
  <r>
    <s v="ELF VILLA S.R.L."/>
    <m/>
    <n v="2022"/>
    <n v="0"/>
    <m/>
    <m/>
    <d v="2022-01-21T00:00:00"/>
    <s v="28"/>
    <s v="501-Pn"/>
    <x v="32"/>
    <n v="0"/>
    <x v="34"/>
    <s v="Commissioni e spese bancarie"/>
    <n v="0.75"/>
    <n v="0"/>
    <n v="0.75"/>
    <x v="0"/>
  </r>
  <r>
    <s v="ELF VILLA S.R.L."/>
    <m/>
    <n v="2022"/>
    <n v="0"/>
    <s v="Ft IT2-2022-7 14/01/22"/>
    <s v="Fattura di acquisto"/>
    <d v="2022-01-31T00:00:00"/>
    <s v="1"/>
    <s v="1-Ft."/>
    <x v="22"/>
    <n v="24657"/>
    <x v="35"/>
    <s v="Fattura di acquisto"/>
    <n v="0"/>
    <n v="2135"/>
    <n v="-2135"/>
    <x v="0"/>
  </r>
  <r>
    <s v="ELF VILLA S.R.L."/>
    <m/>
    <n v="2022"/>
    <n v="0"/>
    <m/>
    <m/>
    <d v="2022-01-31T00:00:00"/>
    <s v="1"/>
    <s v="1-Ft."/>
    <x v="15"/>
    <n v="0"/>
    <x v="17"/>
    <s v="FT IT2-2022-7 del 14.1.2022 (Valuation at Q4 2021 ) - JONES LANG LASALLE SPA"/>
    <n v="1750"/>
    <n v="0"/>
    <n v="1750"/>
    <x v="0"/>
  </r>
  <r>
    <s v="ELF VILLA S.R.L."/>
    <m/>
    <n v="2022"/>
    <n v="0"/>
    <m/>
    <m/>
    <d v="2022-01-31T00:00:00"/>
    <s v="1"/>
    <s v="1-Ft."/>
    <x v="33"/>
    <n v="0"/>
    <x v="36"/>
    <s v="IVA su Ft JONES LANG LASALLE SPA"/>
    <n v="385"/>
    <n v="0"/>
    <n v="385"/>
    <x v="0"/>
  </r>
  <r>
    <s v="ELF VILLA S.R.L."/>
    <m/>
    <n v="2022"/>
    <n v="0"/>
    <m/>
    <s v="Liquidazione IVA"/>
    <d v="2022-01-31T00:00:00"/>
    <s v="11"/>
    <s v="510-Er/IVA"/>
    <x v="33"/>
    <n v="0"/>
    <x v="36"/>
    <s v="IVA su acquisti"/>
    <n v="0"/>
    <n v="385"/>
    <n v="-385"/>
    <x v="0"/>
  </r>
  <r>
    <s v="ELF VILLA S.R.L."/>
    <m/>
    <n v="2022"/>
    <n v="0"/>
    <m/>
    <m/>
    <d v="2022-01-31T00:00:00"/>
    <s v="11"/>
    <s v="510-Er/IVA"/>
    <x v="31"/>
    <n v="0"/>
    <x v="33"/>
    <s v="IVA su vendite"/>
    <n v="32476.55"/>
    <n v="0"/>
    <n v="32476.55"/>
    <x v="0"/>
  </r>
  <r>
    <s v="ELF VILLA S.R.L."/>
    <m/>
    <n v="2022"/>
    <n v="0"/>
    <m/>
    <m/>
    <d v="2022-01-31T00:00:00"/>
    <s v="11"/>
    <s v="510-Er/IVA"/>
    <x v="24"/>
    <n v="0"/>
    <x v="26"/>
    <s v="Erario c/IVA"/>
    <n v="0"/>
    <n v="32091.55"/>
    <n v="-32091.55"/>
    <x v="0"/>
  </r>
  <r>
    <s v="ELF VILLA S.R.L."/>
    <m/>
    <n v="2022"/>
    <n v="0"/>
    <s v="Ft 0000000002  1/02/22"/>
    <s v="Fattura di vendita"/>
    <d v="2022-02-01T00:00:00"/>
    <s v="2"/>
    <s v="201-Ft."/>
    <x v="6"/>
    <n v="195464"/>
    <x v="6"/>
    <s v="Fattura di vendita"/>
    <n v="180097.22"/>
    <n v="0"/>
    <n v="180097.22"/>
    <x v="0"/>
  </r>
  <r>
    <s v="ELF VILLA S.R.L."/>
    <m/>
    <n v="2022"/>
    <n v="0"/>
    <m/>
    <m/>
    <d v="2022-02-01T00:00:00"/>
    <s v="2"/>
    <s v="201-Ft."/>
    <x v="30"/>
    <n v="0"/>
    <x v="32"/>
    <s v="Ft 2 del 1.02.2022 - Geodis CL Italia Spa (1.2.2022 - 28.2.2022)"/>
    <n v="0"/>
    <n v="147620.67000000001"/>
    <n v="-147620.67000000001"/>
    <x v="0"/>
  </r>
  <r>
    <s v="ELF VILLA S.R.L."/>
    <m/>
    <n v="2022"/>
    <n v="0"/>
    <m/>
    <m/>
    <d v="2022-02-01T00:00:00"/>
    <s v="2"/>
    <s v="201-Ft."/>
    <x v="31"/>
    <n v="0"/>
    <x v="33"/>
    <s v="IVA su Ft Geodis CL Italia S.p.A."/>
    <n v="0"/>
    <n v="32476.55"/>
    <n v="-32476.55"/>
    <x v="0"/>
  </r>
  <r>
    <s v="ELF VILLA S.R.L."/>
    <m/>
    <n v="2022"/>
    <n v="0"/>
    <m/>
    <m/>
    <d v="2022-02-01T00:00:00"/>
    <s v="12"/>
    <s v="501-Pn"/>
    <x v="7"/>
    <n v="1"/>
    <x v="7"/>
    <s v="imposta di bollo"/>
    <n v="0"/>
    <n v="8.49"/>
    <n v="-8.49"/>
    <x v="0"/>
  </r>
  <r>
    <s v="ELF VILLA S.R.L."/>
    <m/>
    <n v="2022"/>
    <n v="0"/>
    <m/>
    <m/>
    <d v="2022-02-01T00:00:00"/>
    <s v="12"/>
    <s v="501-Pn"/>
    <x v="34"/>
    <n v="0"/>
    <x v="37"/>
    <s v="imposta di bollo"/>
    <n v="8.49"/>
    <n v="0"/>
    <n v="8.49"/>
    <x v="0"/>
  </r>
  <r>
    <s v="ELF VILLA S.R.L."/>
    <m/>
    <n v="2022"/>
    <n v="0"/>
    <m/>
    <m/>
    <d v="2022-02-01T00:00:00"/>
    <s v="13"/>
    <s v="501-Pn"/>
    <x v="7"/>
    <n v="2"/>
    <x v="8"/>
    <s v="imposta di bollo"/>
    <n v="0"/>
    <n v="8.49"/>
    <n v="-8.49"/>
    <x v="0"/>
  </r>
  <r>
    <s v="ELF VILLA S.R.L."/>
    <m/>
    <n v="2022"/>
    <n v="0"/>
    <m/>
    <m/>
    <d v="2022-02-01T00:00:00"/>
    <s v="13"/>
    <s v="501-Pn"/>
    <x v="34"/>
    <n v="0"/>
    <x v="37"/>
    <s v="imposta di bollo"/>
    <n v="8.49"/>
    <n v="0"/>
    <n v="8.49"/>
    <x v="0"/>
  </r>
  <r>
    <s v="ELF VILLA S.R.L."/>
    <m/>
    <n v="2022"/>
    <n v="0"/>
    <m/>
    <m/>
    <d v="2022-02-01T00:00:00"/>
    <s v="14"/>
    <s v="501-Pn"/>
    <x v="7"/>
    <n v="3"/>
    <x v="9"/>
    <s v="imposta di bollo"/>
    <n v="0"/>
    <n v="8.49"/>
    <n v="-8.49"/>
    <x v="0"/>
  </r>
  <r>
    <s v="ELF VILLA S.R.L."/>
    <m/>
    <n v="2022"/>
    <n v="0"/>
    <m/>
    <m/>
    <d v="2022-02-01T00:00:00"/>
    <s v="14"/>
    <s v="501-Pn"/>
    <x v="34"/>
    <n v="0"/>
    <x v="37"/>
    <s v="imposta di bollo"/>
    <n v="8.49"/>
    <n v="0"/>
    <n v="8.49"/>
    <x v="0"/>
  </r>
  <r>
    <s v="ELF VILLA S.R.L."/>
    <m/>
    <n v="2022"/>
    <n v="0"/>
    <m/>
    <m/>
    <d v="2022-02-11T00:00:00"/>
    <s v="19"/>
    <s v="501-Pn"/>
    <x v="7"/>
    <n v="2"/>
    <x v="8"/>
    <s v="Incasso Ft 0000000002  1/02/22"/>
    <n v="180097.22"/>
    <n v="0"/>
    <n v="180097.22"/>
    <x v="0"/>
  </r>
  <r>
    <s v="ELF VILLA S.R.L."/>
    <m/>
    <n v="2022"/>
    <n v="0"/>
    <m/>
    <m/>
    <d v="2022-02-11T00:00:00"/>
    <s v="19"/>
    <s v="501-Pn"/>
    <x v="6"/>
    <n v="195464"/>
    <x v="6"/>
    <s v="Incasso Ft 0000000002  1/02/22 - Geodis"/>
    <n v="0"/>
    <n v="180097.22"/>
    <n v="-180097.22"/>
    <x v="0"/>
  </r>
  <r>
    <s v="ELF VILLA S.R.L."/>
    <m/>
    <n v="2022"/>
    <n v="0"/>
    <m/>
    <m/>
    <d v="2022-02-16T00:00:00"/>
    <s v="16"/>
    <s v="501-Pn"/>
    <x v="7"/>
    <n v="1"/>
    <x v="7"/>
    <s v="Pag.to F24 IVA Gennaio 2022"/>
    <n v="0"/>
    <n v="32091.55"/>
    <n v="-32091.55"/>
    <x v="0"/>
  </r>
  <r>
    <s v="ELF VILLA S.R.L."/>
    <m/>
    <n v="2022"/>
    <n v="0"/>
    <m/>
    <m/>
    <d v="2022-02-16T00:00:00"/>
    <s v="16"/>
    <s v="501-Pn"/>
    <x v="24"/>
    <n v="0"/>
    <x v="26"/>
    <s v="Pag.to F24 IVA Gennaio 2022"/>
    <n v="32091.55"/>
    <n v="0"/>
    <n v="32091.55"/>
    <x v="0"/>
  </r>
  <r>
    <s v="ELF VILLA S.R.L."/>
    <m/>
    <n v="2022"/>
    <n v="0"/>
    <s v="Ft IT7195-CI-22-00222 18/02/22"/>
    <s v="Fattura di acquisto"/>
    <d v="2022-02-28T00:00:00"/>
    <s v="2"/>
    <s v="1-Ft."/>
    <x v="22"/>
    <n v="78987"/>
    <x v="38"/>
    <s v="Fattura di acquisto"/>
    <n v="0"/>
    <n v="701.5"/>
    <n v="-701.5"/>
    <x v="0"/>
  </r>
  <r>
    <s v="ELF VILLA S.R.L."/>
    <m/>
    <n v="2022"/>
    <n v="0"/>
    <m/>
    <m/>
    <d v="2022-02-28T00:00:00"/>
    <s v="2"/>
    <s v="1-Ft."/>
    <x v="15"/>
    <n v="0"/>
    <x v="17"/>
    <s v="Ft  IT7195-CI-22-00222  del 18.02.2022 (Fondo ELF - Revisione critica della valutazione al 31 Dicembre 2021 di una proprietà ubicata a Villamarzana (RO) - C &amp; W (U.K.) LLP (ITALY)"/>
    <n v="575"/>
    <n v="0"/>
    <n v="575"/>
    <x v="0"/>
  </r>
  <r>
    <s v="ELF VILLA S.R.L."/>
    <m/>
    <n v="2022"/>
    <n v="0"/>
    <m/>
    <m/>
    <d v="2022-02-28T00:00:00"/>
    <s v="2"/>
    <s v="1-Ft."/>
    <x v="33"/>
    <n v="0"/>
    <x v="36"/>
    <s v="IVA su Ft C &amp; W (U.K.) LLP (ITALY)"/>
    <n v="126.5"/>
    <n v="0"/>
    <n v="126.5"/>
    <x v="0"/>
  </r>
  <r>
    <s v="ELF VILLA S.R.L."/>
    <m/>
    <n v="2022"/>
    <n v="0"/>
    <m/>
    <s v="Liquidazione IVA"/>
    <d v="2022-02-28T00:00:00"/>
    <s v="29"/>
    <s v="510-Er/IVA"/>
    <x v="33"/>
    <n v="0"/>
    <x v="36"/>
    <s v="IVA su acquisti"/>
    <n v="0"/>
    <n v="126.5"/>
    <n v="-126.5"/>
    <x v="0"/>
  </r>
  <r>
    <s v="ELF VILLA S.R.L."/>
    <m/>
    <n v="2022"/>
    <n v="0"/>
    <m/>
    <m/>
    <d v="2022-02-28T00:00:00"/>
    <s v="29"/>
    <s v="510-Er/IVA"/>
    <x v="31"/>
    <n v="0"/>
    <x v="33"/>
    <s v="IVA su vendite"/>
    <n v="32476.55"/>
    <n v="0"/>
    <n v="32476.55"/>
    <x v="0"/>
  </r>
  <r>
    <s v="ELF VILLA S.R.L."/>
    <m/>
    <n v="2022"/>
    <n v="0"/>
    <m/>
    <m/>
    <d v="2022-02-28T00:00:00"/>
    <s v="29"/>
    <s v="510-Er/IVA"/>
    <x v="24"/>
    <n v="0"/>
    <x v="26"/>
    <s v="Erario c/IVA"/>
    <n v="0"/>
    <n v="32350.05"/>
    <n v="-32350.05"/>
    <x v="0"/>
  </r>
  <r>
    <s v="ELF VILLA S.R.L."/>
    <m/>
    <n v="2022"/>
    <n v="0"/>
    <s v="Ft 0000000003  1/03/22"/>
    <s v="Fattura di vendita"/>
    <d v="2022-03-01T00:00:00"/>
    <s v="3"/>
    <s v="201-Ft."/>
    <x v="6"/>
    <n v="195464"/>
    <x v="6"/>
    <s v="Fattura di vendita"/>
    <n v="180097.22"/>
    <n v="0"/>
    <n v="180097.22"/>
    <x v="0"/>
  </r>
  <r>
    <s v="ELF VILLA S.R.L."/>
    <m/>
    <n v="2022"/>
    <n v="0"/>
    <m/>
    <m/>
    <d v="2022-03-01T00:00:00"/>
    <s v="3"/>
    <s v="201-Ft."/>
    <x v="30"/>
    <n v="0"/>
    <x v="32"/>
    <s v="Ft 3 del 01.03.2022 - Geodis CL Italia spa (Periodo da 01-03-2022 a 31-03-2022)"/>
    <n v="0"/>
    <n v="147620.67000000001"/>
    <n v="-147620.67000000001"/>
    <x v="0"/>
  </r>
  <r>
    <s v="ELF VILLA S.R.L."/>
    <m/>
    <n v="2022"/>
    <n v="0"/>
    <m/>
    <m/>
    <d v="2022-03-01T00:00:00"/>
    <s v="3"/>
    <s v="201-Ft."/>
    <x v="31"/>
    <n v="0"/>
    <x v="33"/>
    <s v="IVA su Ft Geodis CL Italia S.p.A."/>
    <n v="0"/>
    <n v="32476.55"/>
    <n v="-32476.55"/>
    <x v="0"/>
  </r>
  <r>
    <s v="ELF VILLA S.R.L."/>
    <m/>
    <n v="2022"/>
    <n v="0"/>
    <m/>
    <m/>
    <d v="2022-03-01T00:00:00"/>
    <s v="20"/>
    <s v="501-Pn"/>
    <x v="7"/>
    <n v="1"/>
    <x v="7"/>
    <s v="G/c"/>
    <n v="490769.11"/>
    <n v="0"/>
    <n v="490769.11"/>
    <x v="0"/>
  </r>
  <r>
    <s v="ELF VILLA S.R.L."/>
    <m/>
    <n v="2022"/>
    <n v="0"/>
    <m/>
    <m/>
    <d v="2022-03-01T00:00:00"/>
    <s v="20"/>
    <s v="501-Pn"/>
    <x v="7"/>
    <n v="2"/>
    <x v="8"/>
    <s v="G/c"/>
    <n v="0"/>
    <n v="490769.11"/>
    <n v="-490769.11"/>
    <x v="0"/>
  </r>
  <r>
    <s v="ELF VILLA S.R.L."/>
    <m/>
    <n v="2022"/>
    <n v="0"/>
    <m/>
    <m/>
    <d v="2022-03-01T00:00:00"/>
    <s v="21"/>
    <s v="501-Pn"/>
    <x v="7"/>
    <n v="1"/>
    <x v="7"/>
    <s v="imposta di bollo"/>
    <n v="0"/>
    <n v="7.67"/>
    <n v="-7.67"/>
    <x v="0"/>
  </r>
  <r>
    <s v="ELF VILLA S.R.L."/>
    <m/>
    <n v="2022"/>
    <n v="0"/>
    <m/>
    <m/>
    <d v="2022-03-01T00:00:00"/>
    <s v="21"/>
    <s v="501-Pn"/>
    <x v="34"/>
    <n v="0"/>
    <x v="37"/>
    <s v="imposta di bollo"/>
    <n v="7.67"/>
    <n v="0"/>
    <n v="7.67"/>
    <x v="0"/>
  </r>
  <r>
    <s v="ELF VILLA S.R.L."/>
    <m/>
    <n v="2022"/>
    <n v="0"/>
    <m/>
    <m/>
    <d v="2022-03-01T00:00:00"/>
    <s v="22"/>
    <s v="501-Pn"/>
    <x v="7"/>
    <n v="1"/>
    <x v="7"/>
    <s v="Commissioni e spese bancarie"/>
    <n v="0"/>
    <n v="1.5"/>
    <n v="-1.5"/>
    <x v="0"/>
  </r>
  <r>
    <s v="ELF VILLA S.R.L."/>
    <m/>
    <n v="2022"/>
    <n v="0"/>
    <m/>
    <m/>
    <d v="2022-03-01T00:00:00"/>
    <s v="22"/>
    <s v="501-Pn"/>
    <x v="32"/>
    <n v="0"/>
    <x v="34"/>
    <s v="Commissioni e spese bancarie"/>
    <n v="1.5"/>
    <n v="0"/>
    <n v="1.5"/>
    <x v="0"/>
  </r>
  <r>
    <s v="ELF VILLA S.R.L."/>
    <m/>
    <n v="2022"/>
    <n v="0"/>
    <m/>
    <m/>
    <d v="2022-03-01T00:00:00"/>
    <s v="23"/>
    <s v="501-Pn"/>
    <x v="7"/>
    <n v="1"/>
    <x v="7"/>
    <s v="Pagamento Ft IT2-2022-7 14/01/22"/>
    <n v="0"/>
    <n v="2135"/>
    <n v="-2135"/>
    <x v="0"/>
  </r>
  <r>
    <s v="ELF VILLA S.R.L."/>
    <m/>
    <n v="2022"/>
    <n v="0"/>
    <m/>
    <m/>
    <d v="2022-03-01T00:00:00"/>
    <s v="23"/>
    <s v="501-Pn"/>
    <x v="22"/>
    <n v="24657"/>
    <x v="35"/>
    <s v="Pagamento Ft IT2-2022-7 14/01/22 - JONES LANG LASALLE SPA"/>
    <n v="2135"/>
    <n v="0"/>
    <n v="2135"/>
    <x v="0"/>
  </r>
  <r>
    <s v="ELF VILLA S.R.L."/>
    <m/>
    <n v="2022"/>
    <n v="0"/>
    <m/>
    <m/>
    <d v="2022-03-01T00:00:00"/>
    <s v="24"/>
    <s v="501-Pn"/>
    <x v="7"/>
    <n v="1"/>
    <x v="7"/>
    <s v="Pagamento Ft 2021-420 10/11/21"/>
    <n v="0"/>
    <n v="258750"/>
    <n v="-258750"/>
    <x v="0"/>
  </r>
  <r>
    <s v="ELF VILLA S.R.L."/>
    <m/>
    <n v="2022"/>
    <n v="0"/>
    <m/>
    <m/>
    <d v="2022-03-01T00:00:00"/>
    <s v="24"/>
    <s v="501-Pn"/>
    <x v="23"/>
    <n v="170534"/>
    <x v="25"/>
    <s v="Pagamento Ft 2021-420 10/11/21 - BNO PARIBAS REAL ESTATE"/>
    <n v="258750"/>
    <n v="0"/>
    <n v="258750"/>
    <x v="0"/>
  </r>
  <r>
    <s v="ELF VILLA S.R.L."/>
    <m/>
    <n v="2022"/>
    <n v="0"/>
    <m/>
    <m/>
    <d v="2022-03-01T00:00:00"/>
    <s v="25"/>
    <s v="501-Pn"/>
    <x v="7"/>
    <n v="3"/>
    <x v="9"/>
    <s v="imposta di bollo"/>
    <n v="0"/>
    <n v="7.67"/>
    <n v="-7.67"/>
    <x v="0"/>
  </r>
  <r>
    <s v="ELF VILLA S.R.L."/>
    <m/>
    <n v="2022"/>
    <n v="0"/>
    <m/>
    <m/>
    <d v="2022-03-01T00:00:00"/>
    <s v="25"/>
    <s v="501-Pn"/>
    <x v="34"/>
    <n v="0"/>
    <x v="37"/>
    <s v="imposta di bollo"/>
    <n v="7.67"/>
    <n v="0"/>
    <n v="7.67"/>
    <x v="0"/>
  </r>
  <r>
    <s v="ELF VILLA S.R.L."/>
    <m/>
    <n v="2022"/>
    <n v="0"/>
    <m/>
    <m/>
    <d v="2022-03-01T00:00:00"/>
    <s v="27"/>
    <s v="501-Pn"/>
    <x v="7"/>
    <n v="2"/>
    <x v="8"/>
    <s v="imposta di bollo"/>
    <n v="0"/>
    <n v="7.67"/>
    <n v="-7.67"/>
    <x v="0"/>
  </r>
  <r>
    <s v="ELF VILLA S.R.L."/>
    <m/>
    <n v="2022"/>
    <n v="0"/>
    <m/>
    <m/>
    <d v="2022-03-01T00:00:00"/>
    <s v="27"/>
    <s v="501-Pn"/>
    <x v="34"/>
    <n v="0"/>
    <x v="37"/>
    <s v="imposta di bollo"/>
    <n v="7.67"/>
    <n v="0"/>
    <n v="7.67"/>
    <x v="0"/>
  </r>
  <r>
    <s v="ELF VILLA S.R.L."/>
    <m/>
    <n v="2022"/>
    <n v="0"/>
    <m/>
    <m/>
    <d v="2022-03-02T00:00:00"/>
    <s v="26"/>
    <s v="501-Pn"/>
    <x v="7"/>
    <n v="3"/>
    <x v="9"/>
    <s v="pagamento totale interessi deb"/>
    <n v="0"/>
    <n v="0.15"/>
    <n v="-0.15"/>
    <x v="0"/>
  </r>
  <r>
    <s v="ELF VILLA S.R.L."/>
    <m/>
    <n v="2022"/>
    <n v="0"/>
    <m/>
    <m/>
    <d v="2022-03-02T00:00:00"/>
    <s v="26"/>
    <s v="501-Pn"/>
    <x v="35"/>
    <n v="0"/>
    <x v="39"/>
    <s v="pagamento totale interessi deb"/>
    <n v="0.15"/>
    <n v="0"/>
    <n v="0.15"/>
    <x v="0"/>
  </r>
  <r>
    <s v="ELF VILLA S.R.L."/>
    <m/>
    <n v="2022"/>
    <n v="0"/>
    <m/>
    <m/>
    <d v="2022-03-11T00:00:00"/>
    <s v="34"/>
    <s v="501-Pn"/>
    <x v="7"/>
    <n v="2"/>
    <x v="8"/>
    <s v="Incasso Ft 0000000003  1/03/22"/>
    <n v="180097.22"/>
    <n v="0"/>
    <n v="180097.22"/>
    <x v="0"/>
  </r>
  <r>
    <s v="ELF VILLA S.R.L."/>
    <m/>
    <n v="2022"/>
    <n v="0"/>
    <m/>
    <m/>
    <d v="2022-03-11T00:00:00"/>
    <s v="34"/>
    <s v="501-Pn"/>
    <x v="6"/>
    <n v="195464"/>
    <x v="6"/>
    <s v="Incasso Ft 0000000003  1/03/22"/>
    <n v="0"/>
    <n v="180097.22"/>
    <n v="-180097.22"/>
    <x v="0"/>
  </r>
  <r>
    <s v="ELF VILLA S.R.L."/>
    <m/>
    <n v="2022"/>
    <n v="0"/>
    <m/>
    <m/>
    <d v="2022-03-16T00:00:00"/>
    <s v="32"/>
    <s v="501-Pn"/>
    <x v="7"/>
    <n v="1"/>
    <x v="7"/>
    <s v="F24 Vat Febbraio 2022"/>
    <n v="0"/>
    <n v="32659.919999999998"/>
    <n v="-32659.919999999998"/>
    <x v="0"/>
  </r>
  <r>
    <s v="ELF VILLA S.R.L."/>
    <m/>
    <n v="2022"/>
    <n v="0"/>
    <m/>
    <m/>
    <d v="2022-03-16T00:00:00"/>
    <s v="32"/>
    <s v="501-Pn"/>
    <x v="24"/>
    <n v="0"/>
    <x v="26"/>
    <s v="F24 Vat Febbraio 2022"/>
    <n v="32350.05"/>
    <n v="0"/>
    <n v="32350.05"/>
    <x v="0"/>
  </r>
  <r>
    <s v="ELF VILLA S.R.L."/>
    <m/>
    <n v="2022"/>
    <n v="0"/>
    <m/>
    <m/>
    <d v="2022-03-16T00:00:00"/>
    <s v="32"/>
    <s v="501-Pn"/>
    <x v="36"/>
    <n v="0"/>
    <x v="40"/>
    <s v="Tassa vidimazione Libri sociali"/>
    <n v="309.87"/>
    <n v="0"/>
    <n v="309.87"/>
    <x v="0"/>
  </r>
  <r>
    <s v="ELF VILLA S.R.L."/>
    <m/>
    <n v="2022"/>
    <n v="0"/>
    <m/>
    <m/>
    <d v="2022-03-18T00:00:00"/>
    <s v="30"/>
    <s v="501-Pn"/>
    <x v="7"/>
    <n v="1"/>
    <x v="7"/>
    <s v="Bonifico estero Reimbursment of I/co Loan Principal"/>
    <n v="0"/>
    <n v="294089"/>
    <n v="-294089"/>
    <x v="0"/>
  </r>
  <r>
    <s v="ELF VILLA S.R.L."/>
    <m/>
    <n v="2022"/>
    <n v="0"/>
    <m/>
    <m/>
    <d v="2022-03-18T00:00:00"/>
    <s v="30"/>
    <s v="501-Pn"/>
    <x v="25"/>
    <n v="0"/>
    <x v="27"/>
    <s v="Bonifico estero Reimbursment of I/co Loan Principal"/>
    <n v="294089"/>
    <n v="0"/>
    <n v="294089"/>
    <x v="0"/>
  </r>
  <r>
    <s v="ELF VILLA S.R.L."/>
    <m/>
    <n v="2022"/>
    <n v="0"/>
    <m/>
    <m/>
    <d v="2022-03-18T00:00:00"/>
    <s v="33"/>
    <s v="501-Pn"/>
    <x v="7"/>
    <n v="1"/>
    <x v="7"/>
    <s v="Commissioni Bancarie"/>
    <n v="0"/>
    <n v="0.75"/>
    <n v="-0.75"/>
    <x v="0"/>
  </r>
  <r>
    <s v="ELF VILLA S.R.L."/>
    <m/>
    <n v="2022"/>
    <n v="0"/>
    <m/>
    <m/>
    <d v="2022-03-18T00:00:00"/>
    <s v="33"/>
    <s v="501-Pn"/>
    <x v="32"/>
    <n v="0"/>
    <x v="34"/>
    <s v="Commissioni Bancarie"/>
    <n v="0.75"/>
    <n v="0"/>
    <n v="0.75"/>
    <x v="0"/>
  </r>
  <r>
    <s v="ELF VILLA S.R.L."/>
    <m/>
    <n v="2022"/>
    <n v="0"/>
    <s v="Ft 0100000131 28/02/22"/>
    <s v="Fattura di acquisto"/>
    <d v="2022-03-23T00:00:00"/>
    <s v="3"/>
    <s v="1-Ft."/>
    <x v="22"/>
    <n v="125928"/>
    <x v="41"/>
    <s v="Fattura di acquisto"/>
    <n v="0"/>
    <n v="7714.35"/>
    <n v="-7714.35"/>
    <x v="0"/>
  </r>
  <r>
    <s v="ELF VILLA S.R.L."/>
    <m/>
    <n v="2022"/>
    <n v="0"/>
    <m/>
    <m/>
    <d v="2022-03-23T00:00:00"/>
    <s v="3"/>
    <s v="1-Ft."/>
    <x v="21"/>
    <n v="0"/>
    <x v="23"/>
    <s v="Ft 010000131 del 28.02.2022-Fee di Property Management 15.07.2021-30.09.2021 - IVQ 2021"/>
    <n v="6323.24"/>
    <n v="0"/>
    <n v="6323.24"/>
    <x v="0"/>
  </r>
  <r>
    <s v="ELF VILLA S.R.L."/>
    <m/>
    <n v="2022"/>
    <n v="0"/>
    <m/>
    <m/>
    <d v="2022-03-23T00:00:00"/>
    <s v="3"/>
    <s v="1-Ft."/>
    <x v="33"/>
    <n v="0"/>
    <x v="36"/>
    <s v="IVA su Ft BNP PARIBAS REAL ESTATE"/>
    <n v="1391.11"/>
    <n v="0"/>
    <n v="1391.11"/>
    <x v="0"/>
  </r>
  <r>
    <s v="ELF VILLA S.R.L."/>
    <m/>
    <n v="2022"/>
    <n v="0"/>
    <s v="Ft 202200000122 26/02/22"/>
    <s v="Fattura di acquisto"/>
    <d v="2022-03-23T00:00:00"/>
    <s v="4"/>
    <s v="1-Ft."/>
    <x v="22"/>
    <n v="67708"/>
    <x v="42"/>
    <s v="Fattura di acquisto"/>
    <n v="0"/>
    <n v="3660"/>
    <n v="-3660"/>
    <x v="0"/>
  </r>
  <r>
    <s v="ELF VILLA S.R.L."/>
    <m/>
    <n v="2022"/>
    <n v="0"/>
    <m/>
    <m/>
    <d v="2022-03-23T00:00:00"/>
    <s v="4"/>
    <s v="1-Ft."/>
    <x v="16"/>
    <n v="0"/>
    <x v="18"/>
    <s v="CBE Spa ft 202200000122 del 26.02.22-Report di sostenibilità per la panoramica dell'immobile logistica Villamarzana"/>
    <n v="3000"/>
    <n v="0"/>
    <n v="3000"/>
    <x v="0"/>
  </r>
  <r>
    <s v="ELF VILLA S.R.L."/>
    <m/>
    <n v="2022"/>
    <n v="0"/>
    <m/>
    <m/>
    <d v="2022-03-23T00:00:00"/>
    <s v="4"/>
    <s v="1-Ft."/>
    <x v="33"/>
    <n v="0"/>
    <x v="36"/>
    <s v="IVA su Ft CBRE S.P.A."/>
    <n v="660"/>
    <n v="0"/>
    <n v="660"/>
    <x v="0"/>
  </r>
  <r>
    <s v="ELF VILLA S.R.L."/>
    <m/>
    <n v="2022"/>
    <n v="0"/>
    <s v="Ft 0100000210 15/03/22"/>
    <s v="Fattura di acquisto"/>
    <d v="2022-03-23T00:00:00"/>
    <s v="5"/>
    <s v="1-Ft."/>
    <x v="22"/>
    <n v="125928"/>
    <x v="41"/>
    <s v="Fattura di acquisto"/>
    <n v="0"/>
    <n v="4318.8"/>
    <n v="-4318.8"/>
    <x v="0"/>
  </r>
  <r>
    <s v="ELF VILLA S.R.L."/>
    <m/>
    <n v="2022"/>
    <n v="0"/>
    <m/>
    <m/>
    <d v="2022-03-23T00:00:00"/>
    <s v="5"/>
    <s v="1-Ft."/>
    <x v="37"/>
    <n v="0"/>
    <x v="43"/>
    <s v="Ft 0100000210 del 15-03-2022 - Fee di Property Management Q1 2022"/>
    <n v="3540"/>
    <n v="0"/>
    <n v="3540"/>
    <x v="0"/>
  </r>
  <r>
    <s v="ELF VILLA S.R.L."/>
    <m/>
    <n v="2022"/>
    <n v="0"/>
    <m/>
    <m/>
    <d v="2022-03-23T00:00:00"/>
    <s v="5"/>
    <s v="1-Ft."/>
    <x v="33"/>
    <n v="0"/>
    <x v="36"/>
    <s v="IVA su Ft BNP PARIBAS REAL ESTATE"/>
    <n v="778.8"/>
    <n v="0"/>
    <n v="778.8"/>
    <x v="0"/>
  </r>
  <r>
    <s v="ELF VILLA S.R.L."/>
    <m/>
    <n v="2022"/>
    <n v="0"/>
    <m/>
    <m/>
    <d v="2022-03-30T00:00:00"/>
    <s v="36"/>
    <s v="501-Pn"/>
    <x v="7"/>
    <n v="2"/>
    <x v="8"/>
    <s v="Pagamento Interest Notice Q1 al 30.03.2022"/>
    <n v="0"/>
    <n v="39510"/>
    <n v="-39510"/>
    <x v="0"/>
  </r>
  <r>
    <s v="ELF VILLA S.R.L."/>
    <m/>
    <n v="2022"/>
    <n v="0"/>
    <m/>
    <m/>
    <d v="2022-03-30T00:00:00"/>
    <s v="36"/>
    <s v="501-Pn"/>
    <x v="38"/>
    <n v="0"/>
    <x v="44"/>
    <s v="Pagamento Interest Notice Q1 al 30.03.2022"/>
    <n v="39510"/>
    <n v="0"/>
    <n v="39510"/>
    <x v="0"/>
  </r>
  <r>
    <s v="ELF VILLA S.R.L."/>
    <m/>
    <n v="2022"/>
    <n v="0"/>
    <m/>
    <m/>
    <d v="2022-03-31T00:00:00"/>
    <s v="35"/>
    <s v="501-Pn"/>
    <x v="7"/>
    <n v="2"/>
    <x v="8"/>
    <s v="Pag.to Interessi passivi swap al 31.03.2022"/>
    <n v="0"/>
    <n v="9630"/>
    <n v="-9630"/>
    <x v="0"/>
  </r>
  <r>
    <s v="ELF VILLA S.R.L."/>
    <m/>
    <n v="2022"/>
    <n v="0"/>
    <m/>
    <m/>
    <d v="2022-03-31T00:00:00"/>
    <s v="35"/>
    <s v="501-Pn"/>
    <x v="39"/>
    <n v="0"/>
    <x v="45"/>
    <s v="Pag.to Interessi passivi swap al 31.03.2022"/>
    <n v="9630"/>
    <n v="0"/>
    <n v="9630"/>
    <x v="0"/>
  </r>
  <r>
    <s v="ELF VILLA S.R.L."/>
    <m/>
    <n v="2022"/>
    <n v="0"/>
    <m/>
    <s v="Liquidazione IVA"/>
    <d v="2022-03-31T00:00:00"/>
    <s v="39"/>
    <s v="510-Er/IVA"/>
    <x v="33"/>
    <n v="0"/>
    <x v="36"/>
    <s v="IVA su acquisti"/>
    <n v="0"/>
    <n v="2829.91"/>
    <n v="-2829.91"/>
    <x v="0"/>
  </r>
  <r>
    <s v="ELF VILLA S.R.L."/>
    <m/>
    <n v="2022"/>
    <n v="0"/>
    <m/>
    <m/>
    <d v="2022-03-31T00:00:00"/>
    <s v="39"/>
    <s v="510-Er/IVA"/>
    <x v="31"/>
    <n v="0"/>
    <x v="33"/>
    <s v="IVA su vendite"/>
    <n v="32476.55"/>
    <n v="0"/>
    <n v="32476.55"/>
    <x v="0"/>
  </r>
  <r>
    <s v="ELF VILLA S.R.L."/>
    <m/>
    <n v="2022"/>
    <n v="0"/>
    <m/>
    <m/>
    <d v="2022-03-31T00:00:00"/>
    <s v="39"/>
    <s v="510-Er/IVA"/>
    <x v="24"/>
    <n v="0"/>
    <x v="26"/>
    <s v="Erario c/IVA"/>
    <n v="0"/>
    <n v="29646.639999999999"/>
    <n v="-29646.639999999999"/>
    <x v="0"/>
  </r>
  <r>
    <s v="ELF VILLA S.R.L."/>
    <m/>
    <n v="2022"/>
    <n v="0"/>
    <m/>
    <m/>
    <d v="2022-03-31T00:00:00"/>
    <s v="40"/>
    <s v="500-Pn."/>
    <x v="22"/>
    <n v="13271"/>
    <x v="24"/>
    <s v="Pagamento Ft VON/21041870  4/06/21"/>
    <n v="84.18"/>
    <n v="0"/>
    <n v="84.18"/>
    <x v="0"/>
  </r>
  <r>
    <s v="ELF VILLA S.R.L."/>
    <m/>
    <n v="2022"/>
    <n v="0"/>
    <m/>
    <m/>
    <d v="2022-03-31T00:00:00"/>
    <s v="40"/>
    <s v="500-Pn."/>
    <x v="40"/>
    <n v="0"/>
    <x v="46"/>
    <s v="Pagamento Ft VON/21041870  4/06/21"/>
    <n v="0"/>
    <n v="84.18"/>
    <n v="-84.18"/>
    <x v="0"/>
  </r>
  <r>
    <s v="ELF VILLA S.R.L."/>
    <m/>
    <n v="2022"/>
    <n v="0"/>
    <m/>
    <m/>
    <d v="2022-03-31T00:00:00"/>
    <s v="41"/>
    <s v="500-Pn."/>
    <x v="41"/>
    <n v="0"/>
    <x v="47"/>
    <s v="Acc.to amm.to Q1_22"/>
    <n v="126.23"/>
    <n v="0"/>
    <n v="126.23"/>
    <x v="0"/>
  </r>
  <r>
    <s v="ELF VILLA S.R.L."/>
    <m/>
    <n v="2022"/>
    <n v="0"/>
    <m/>
    <m/>
    <d v="2022-03-31T00:00:00"/>
    <s v="41"/>
    <s v="500-Pn."/>
    <x v="26"/>
    <n v="0"/>
    <x v="28"/>
    <s v="Acc.to amm.to Q1_22"/>
    <n v="0"/>
    <n v="126.23"/>
    <n v="-126.23"/>
    <x v="0"/>
  </r>
  <r>
    <s v="ELF VILLA S.R.L."/>
    <m/>
    <n v="2022"/>
    <n v="0"/>
    <m/>
    <m/>
    <d v="2022-03-31T00:00:00"/>
    <s v="41"/>
    <s v="500-Pn."/>
    <x v="42"/>
    <n v="0"/>
    <x v="48"/>
    <s v="Acc.to amm.to Q1_22"/>
    <n v="170325"/>
    <n v="0"/>
    <n v="170325"/>
    <x v="0"/>
  </r>
  <r>
    <s v="ELF VILLA S.R.L."/>
    <m/>
    <n v="2022"/>
    <n v="0"/>
    <m/>
    <m/>
    <d v="2022-03-31T00:00:00"/>
    <s v="41"/>
    <s v="500-Pn."/>
    <x v="27"/>
    <n v="0"/>
    <x v="29"/>
    <s v="Acc.to amm.to Q1_22"/>
    <n v="0"/>
    <n v="170325"/>
    <n v="-170325"/>
    <x v="0"/>
  </r>
  <r>
    <s v="ELF VILLA S.R.L."/>
    <m/>
    <n v="2022"/>
    <n v="0"/>
    <m/>
    <m/>
    <d v="2022-03-31T00:00:00"/>
    <s v="41"/>
    <s v="500-Pn."/>
    <x v="42"/>
    <n v="0"/>
    <x v="48"/>
    <s v="Acc.to amm.to Q1_22"/>
    <n v="9312.2199999999993"/>
    <n v="0"/>
    <n v="9312.2199999999993"/>
    <x v="0"/>
  </r>
  <r>
    <s v="ELF VILLA S.R.L."/>
    <m/>
    <n v="2022"/>
    <n v="0"/>
    <m/>
    <m/>
    <d v="2022-03-31T00:00:00"/>
    <s v="41"/>
    <s v="500-Pn."/>
    <x v="28"/>
    <n v="0"/>
    <x v="30"/>
    <s v="Acc.to amm.to Q1_22"/>
    <n v="0"/>
    <n v="9312.2199999999993"/>
    <n v="-9312.2199999999993"/>
    <x v="0"/>
  </r>
  <r>
    <s v="ELF VILLA S.R.L."/>
    <m/>
    <n v="2022"/>
    <n v="0"/>
    <m/>
    <m/>
    <d v="2022-03-31T00:00:00"/>
    <s v="41"/>
    <s v="500-Pn."/>
    <x v="5"/>
    <n v="0"/>
    <x v="5"/>
    <s v="Adeguamento Swap al 31.03.22"/>
    <n v="465170.65"/>
    <n v="0"/>
    <n v="465170.65"/>
    <x v="0"/>
  </r>
  <r>
    <s v="ELF VILLA S.R.L."/>
    <m/>
    <n v="2022"/>
    <n v="0"/>
    <m/>
    <m/>
    <d v="2022-03-31T00:00:00"/>
    <s v="41"/>
    <s v="500-Pn."/>
    <x v="43"/>
    <n v="0"/>
    <x v="49"/>
    <s v="Adeguamento Swap al 31.03.22"/>
    <n v="0"/>
    <n v="465170.65"/>
    <n v="-465170.65"/>
    <x v="0"/>
  </r>
  <r>
    <s v="ELF VILLA S.R.L."/>
    <m/>
    <n v="2022"/>
    <n v="0"/>
    <m/>
    <m/>
    <d v="2022-03-31T00:00:00"/>
    <s v="41"/>
    <s v="500-Pn."/>
    <x v="44"/>
    <n v="0"/>
    <x v="50"/>
    <s v="Rilascio risc passivo imp pagata da Deka"/>
    <n v="2046.01"/>
    <n v="0"/>
    <n v="2046.01"/>
    <x v="0"/>
  </r>
  <r>
    <s v="ELF VILLA S.R.L."/>
    <m/>
    <n v="2022"/>
    <n v="0"/>
    <m/>
    <m/>
    <d v="2022-03-31T00:00:00"/>
    <s v="41"/>
    <s v="500-Pn."/>
    <x v="8"/>
    <n v="0"/>
    <x v="10"/>
    <s v="Rilascio risc passivo imp pagata da Deka"/>
    <n v="0"/>
    <n v="2046.01"/>
    <n v="-2046.01"/>
    <x v="0"/>
  </r>
  <r>
    <s v="ELF VILLA S.R.L."/>
    <m/>
    <n v="2022"/>
    <n v="0"/>
    <m/>
    <m/>
    <d v="2022-03-31T00:00:00"/>
    <s v="41"/>
    <s v="500-Pn."/>
    <x v="45"/>
    <n v="0"/>
    <x v="51"/>
    <s v="Assicurazione MARSH rilascio competenza Q1_22 n. 7940005"/>
    <n v="4357.42"/>
    <n v="0"/>
    <n v="4357.42"/>
    <x v="0"/>
  </r>
  <r>
    <s v="ELF VILLA S.R.L."/>
    <m/>
    <n v="2022"/>
    <n v="0"/>
    <m/>
    <m/>
    <d v="2022-03-31T00:00:00"/>
    <s v="41"/>
    <s v="500-Pn."/>
    <x v="8"/>
    <n v="0"/>
    <x v="10"/>
    <s v="Assicurazione MARSH rilascio competenza Q1_22 n. 7940005"/>
    <n v="0"/>
    <n v="4357.42"/>
    <n v="-4357.42"/>
    <x v="0"/>
  </r>
  <r>
    <s v="ELF VILLA S.R.L."/>
    <m/>
    <n v="2022"/>
    <n v="0"/>
    <m/>
    <m/>
    <d v="2022-03-31T00:00:00"/>
    <s v="41"/>
    <s v="500-Pn."/>
    <x v="45"/>
    <n v="0"/>
    <x v="51"/>
    <s v="Assicurazione MARSH rilascio competenza Q1_22 n. 7940261"/>
    <n v="451.17"/>
    <n v="0"/>
    <n v="451.17"/>
    <x v="0"/>
  </r>
  <r>
    <s v="ELF VILLA S.R.L."/>
    <m/>
    <n v="2022"/>
    <n v="0"/>
    <m/>
    <m/>
    <d v="2022-03-31T00:00:00"/>
    <s v="41"/>
    <s v="500-Pn."/>
    <x v="8"/>
    <n v="0"/>
    <x v="10"/>
    <s v="Assicurazione MARSH rilascio competenza Q1_22 n. 7940261"/>
    <n v="0"/>
    <n v="451.17"/>
    <n v="-451.17"/>
    <x v="0"/>
  </r>
  <r>
    <s v="ELF VILLA S.R.L."/>
    <m/>
    <n v="2022"/>
    <n v="0"/>
    <m/>
    <m/>
    <d v="2022-03-31T00:00:00"/>
    <s v="41"/>
    <s v="500-Pn."/>
    <x v="46"/>
    <n v="0"/>
    <x v="52"/>
    <s v="Rilascio risconto Q1_22"/>
    <n v="10132.49"/>
    <n v="0"/>
    <n v="10132.49"/>
    <x v="0"/>
  </r>
  <r>
    <s v="ELF VILLA S.R.L."/>
    <m/>
    <n v="2022"/>
    <n v="0"/>
    <m/>
    <m/>
    <d v="2022-03-31T00:00:00"/>
    <s v="41"/>
    <s v="500-Pn."/>
    <x v="9"/>
    <n v="0"/>
    <x v="11"/>
    <s v="Rilascio risconto Q1_22"/>
    <n v="0"/>
    <n v="10132.49"/>
    <n v="-10132.49"/>
    <x v="0"/>
  </r>
  <r>
    <s v="ELF VILLA S.R.L."/>
    <m/>
    <n v="2022"/>
    <n v="0"/>
    <m/>
    <m/>
    <d v="2022-03-31T00:00:00"/>
    <s v="41"/>
    <s v="500-Pn."/>
    <x v="47"/>
    <n v="0"/>
    <x v="53"/>
    <s v="Acc.to interessi Q1_2022"/>
    <n v="46289.94"/>
    <n v="0"/>
    <n v="46289.94"/>
    <x v="0"/>
  </r>
  <r>
    <s v="ELF VILLA S.R.L."/>
    <m/>
    <n v="2022"/>
    <n v="0"/>
    <m/>
    <m/>
    <d v="2022-03-31T00:00:00"/>
    <s v="41"/>
    <s v="500-Pn."/>
    <x v="14"/>
    <n v="0"/>
    <x v="16"/>
    <s v="Acc.to interessi Q1_2022"/>
    <n v="0"/>
    <n v="46289.94"/>
    <n v="-46289.94"/>
    <x v="0"/>
  </r>
  <r>
    <s v="ELF VILLA S.R.L."/>
    <m/>
    <n v="2022"/>
    <n v="0"/>
    <m/>
    <m/>
    <d v="2022-03-31T00:00:00"/>
    <s v="41"/>
    <s v="500-Pn."/>
    <x v="29"/>
    <n v="0"/>
    <x v="31"/>
    <s v="Rilascio risconto Q1_22"/>
    <n v="1023"/>
    <n v="0"/>
    <n v="1023"/>
    <x v="0"/>
  </r>
  <r>
    <s v="ELF VILLA S.R.L."/>
    <m/>
    <n v="2022"/>
    <n v="0"/>
    <m/>
    <m/>
    <d v="2022-03-31T00:00:00"/>
    <s v="41"/>
    <s v="500-Pn."/>
    <x v="48"/>
    <n v="0"/>
    <x v="54"/>
    <s v="Rilascio risconto Q1_22"/>
    <n v="0"/>
    <n v="1023"/>
    <n v="-1023"/>
    <x v="0"/>
  </r>
  <r>
    <s v="ELF VILLA S.R.L."/>
    <m/>
    <n v="2022"/>
    <n v="0"/>
    <m/>
    <m/>
    <d v="2022-03-31T00:00:00"/>
    <s v="41"/>
    <s v="500-Pn."/>
    <x v="49"/>
    <n v="0"/>
    <x v="55"/>
    <s v="Acc.to AIFM Q1_2022"/>
    <n v="31390"/>
    <n v="0"/>
    <n v="31390"/>
    <x v="0"/>
  </r>
  <r>
    <s v="ELF VILLA S.R.L."/>
    <m/>
    <n v="2022"/>
    <n v="0"/>
    <m/>
    <m/>
    <d v="2022-03-31T00:00:00"/>
    <s v="41"/>
    <s v="500-Pn."/>
    <x v="19"/>
    <n v="0"/>
    <x v="21"/>
    <s v="Acc.to AIFM Q1_2022"/>
    <n v="0"/>
    <n v="31390"/>
    <n v="-31390"/>
    <x v="0"/>
  </r>
  <r>
    <s v="ELF VILLA S.R.L."/>
    <m/>
    <n v="2022"/>
    <n v="0"/>
    <m/>
    <m/>
    <d v="2022-03-31T00:00:00"/>
    <s v="41"/>
    <s v="500-Pn."/>
    <x v="50"/>
    <n v="0"/>
    <x v="56"/>
    <s v="Acc.to AM Q1_2022"/>
    <n v="8760"/>
    <n v="0"/>
    <n v="8760"/>
    <x v="0"/>
  </r>
  <r>
    <s v="ELF VILLA S.R.L."/>
    <m/>
    <n v="2022"/>
    <n v="0"/>
    <m/>
    <m/>
    <d v="2022-03-31T00:00:00"/>
    <s v="41"/>
    <s v="500-Pn."/>
    <x v="20"/>
    <n v="0"/>
    <x v="22"/>
    <s v="Acc.to AM Q1_2022"/>
    <n v="0"/>
    <n v="8760"/>
    <n v="-8760"/>
    <x v="0"/>
  </r>
  <r>
    <s v="ELF VILLA S.R.L."/>
    <m/>
    <n v="2022"/>
    <n v="0"/>
    <m/>
    <m/>
    <d v="2022-03-31T00:00:00"/>
    <s v="41"/>
    <s v="500-Pn."/>
    <x v="51"/>
    <n v="0"/>
    <x v="57"/>
    <s v="Acc.to Q4 EY societario"/>
    <n v="520"/>
    <n v="0"/>
    <n v="520"/>
    <x v="0"/>
  </r>
  <r>
    <s v="ELF VILLA S.R.L."/>
    <m/>
    <n v="2022"/>
    <n v="0"/>
    <m/>
    <m/>
    <d v="2022-03-31T00:00:00"/>
    <s v="41"/>
    <s v="500-Pn."/>
    <x v="17"/>
    <n v="0"/>
    <x v="19"/>
    <s v="Acc.to Q4 EY societario"/>
    <n v="0"/>
    <n v="520"/>
    <n v="-520"/>
    <x v="0"/>
  </r>
  <r>
    <s v="ELF VILLA S.R.L."/>
    <m/>
    <n v="2022"/>
    <n v="0"/>
    <m/>
    <m/>
    <d v="2022-03-31T00:00:00"/>
    <s v="41"/>
    <s v="500-Pn."/>
    <x v="51"/>
    <n v="0"/>
    <x v="57"/>
    <s v="Acc.to Q4 EY tax fee"/>
    <n v="3367.1"/>
    <n v="0"/>
    <n v="3367.1"/>
    <x v="0"/>
  </r>
  <r>
    <s v="ELF VILLA S.R.L."/>
    <m/>
    <n v="2022"/>
    <n v="0"/>
    <m/>
    <m/>
    <d v="2022-03-31T00:00:00"/>
    <s v="41"/>
    <s v="500-Pn."/>
    <x v="17"/>
    <n v="0"/>
    <x v="19"/>
    <s v="Acc.to Q4 EY tax fee"/>
    <n v="0"/>
    <n v="3367.1"/>
    <n v="-3367.1"/>
    <x v="0"/>
  </r>
  <r>
    <s v="ELF VILLA S.R.L."/>
    <m/>
    <n v="2022"/>
    <n v="0"/>
    <m/>
    <m/>
    <d v="2022-03-31T00:00:00"/>
    <s v="41"/>
    <s v="500-Pn."/>
    <x v="52"/>
    <n v="0"/>
    <x v="58"/>
    <s v="Acc.to EY Q1_2022"/>
    <n v="8087.5"/>
    <n v="0"/>
    <n v="8087.5"/>
    <x v="0"/>
  </r>
  <r>
    <s v="ELF VILLA S.R.L."/>
    <m/>
    <n v="2022"/>
    <n v="0"/>
    <m/>
    <m/>
    <d v="2022-03-31T00:00:00"/>
    <s v="41"/>
    <s v="500-Pn."/>
    <x v="18"/>
    <n v="0"/>
    <x v="20"/>
    <s v="Acc.to EY Q1_2022"/>
    <n v="0"/>
    <n v="8087.5"/>
    <n v="-8087.5"/>
    <x v="0"/>
  </r>
  <r>
    <s v="ELF VILLA S.R.L."/>
    <m/>
    <n v="2022"/>
    <n v="0"/>
    <m/>
    <m/>
    <d v="2022-03-31T00:00:00"/>
    <s v="41"/>
    <s v="500-Pn."/>
    <x v="53"/>
    <n v="0"/>
    <x v="59"/>
    <s v="Acc.to Q1_22 - Valuer A"/>
    <n v="1000"/>
    <n v="0"/>
    <n v="1000"/>
    <x v="0"/>
  </r>
  <r>
    <s v="ELF VILLA S.R.L."/>
    <m/>
    <n v="2022"/>
    <n v="0"/>
    <m/>
    <m/>
    <d v="2022-03-31T00:00:00"/>
    <s v="41"/>
    <s v="500-Pn."/>
    <x v="15"/>
    <n v="0"/>
    <x v="17"/>
    <s v="Acc.to Q1_22 - Valuer A"/>
    <n v="0"/>
    <n v="1000"/>
    <n v="-1000"/>
    <x v="0"/>
  </r>
  <r>
    <s v="ELF VILLA S.R.L."/>
    <m/>
    <n v="2022"/>
    <n v="0"/>
    <m/>
    <m/>
    <d v="2022-03-31T00:00:00"/>
    <s v="41"/>
    <s v="500-Pn."/>
    <x v="53"/>
    <n v="0"/>
    <x v="59"/>
    <s v="Acc.to Q1_22 - Valuer B"/>
    <n v="700"/>
    <n v="0"/>
    <n v="700"/>
    <x v="0"/>
  </r>
  <r>
    <s v="ELF VILLA S.R.L."/>
    <m/>
    <n v="2022"/>
    <n v="0"/>
    <m/>
    <m/>
    <d v="2022-03-31T00:00:00"/>
    <s v="41"/>
    <s v="500-Pn."/>
    <x v="15"/>
    <n v="0"/>
    <x v="17"/>
    <s v="Acc.to Q1_22 - Valuer B"/>
    <n v="0"/>
    <n v="700"/>
    <n v="-700"/>
    <x v="0"/>
  </r>
  <r>
    <s v="ELF VILLA S.R.L."/>
    <m/>
    <n v="2022"/>
    <n v="0"/>
    <m/>
    <m/>
    <d v="2022-03-31T00:00:00"/>
    <s v="41"/>
    <s v="500-Pn."/>
    <x v="54"/>
    <n v="0"/>
    <x v="60"/>
    <s v="IMU Acc.to Q1_22"/>
    <n v="41520.410000000003"/>
    <n v="0"/>
    <n v="41520.410000000003"/>
    <x v="0"/>
  </r>
  <r>
    <s v="ELF VILLA S.R.L."/>
    <m/>
    <n v="2022"/>
    <n v="0"/>
    <m/>
    <m/>
    <d v="2022-03-31T00:00:00"/>
    <s v="41"/>
    <s v="500-Pn."/>
    <x v="55"/>
    <n v="0"/>
    <x v="61"/>
    <s v="IMU Acc.to Q1_22"/>
    <n v="0"/>
    <n v="41520.410000000003"/>
    <n v="-41520.410000000003"/>
    <x v="0"/>
  </r>
  <r>
    <s v="ELF VILLA S.R.L."/>
    <m/>
    <n v="2022"/>
    <n v="0"/>
    <m/>
    <m/>
    <d v="2022-03-31T00:00:00"/>
    <s v="42"/>
    <s v="501-Pn"/>
    <x v="7"/>
    <n v="1"/>
    <x v="7"/>
    <s v="Imposta di registro conduttore Geodis CL Italia S.p.A. periodo 01/03/2022-28/02/2023"/>
    <n v="0"/>
    <n v="18458"/>
    <n v="-18458"/>
    <x v="0"/>
  </r>
  <r>
    <s v="ELF VILLA S.R.L."/>
    <m/>
    <n v="2022"/>
    <n v="0"/>
    <m/>
    <m/>
    <d v="2022-03-31T00:00:00"/>
    <s v="42"/>
    <s v="501-Pn"/>
    <x v="44"/>
    <n v="0"/>
    <x v="50"/>
    <s v="Imposta di registro conduttore Geodis CL Italia S.p.A. periodo 01/03/2022-28/02/2023"/>
    <n v="18458"/>
    <n v="0"/>
    <n v="18458"/>
    <x v="0"/>
  </r>
  <r>
    <s v="ELF VILLA S.R.L."/>
    <m/>
    <n v="2022"/>
    <n v="0"/>
    <m/>
    <m/>
    <d v="2022-03-31T00:00:00"/>
    <s v="43"/>
    <s v="501-Pn"/>
    <x v="7"/>
    <n v="2"/>
    <x v="8"/>
    <s v="Commissioni bancarie"/>
    <n v="0"/>
    <n v="1.5"/>
    <n v="-1.5"/>
    <x v="0"/>
  </r>
  <r>
    <s v="ELF VILLA S.R.L."/>
    <m/>
    <n v="2022"/>
    <n v="0"/>
    <m/>
    <m/>
    <d v="2022-03-31T00:00:00"/>
    <s v="43"/>
    <s v="501-Pn"/>
    <x v="32"/>
    <n v="0"/>
    <x v="34"/>
    <s v="Commissioni bancarie"/>
    <n v="1.5"/>
    <n v="0"/>
    <n v="1.5"/>
    <x v="0"/>
  </r>
  <r>
    <s v="ELF VILLA S.R.L."/>
    <m/>
    <n v="2022"/>
    <n v="0"/>
    <m/>
    <m/>
    <d v="2022-03-31T00:00:00"/>
    <s v="44"/>
    <s v="500-Pn."/>
    <x v="8"/>
    <n v="0"/>
    <x v="10"/>
    <s v="Imposte registro competenza aprile 22 - febbraio 23"/>
    <n v="16919.830000000002"/>
    <n v="0"/>
    <n v="16919.830000000002"/>
    <x v="0"/>
  </r>
  <r>
    <s v="ELF VILLA S.R.L."/>
    <m/>
    <n v="2022"/>
    <n v="0"/>
    <m/>
    <m/>
    <d v="2022-03-31T00:00:00"/>
    <m/>
    <m/>
    <x v="44"/>
    <n v="0"/>
    <x v="50"/>
    <s v="Imposte registro competenza aprile 22 - febbraio 23"/>
    <n v="0"/>
    <n v="16919.830000000002"/>
    <n v="-16919.830000000002"/>
    <x v="0"/>
  </r>
  <r>
    <m/>
    <m/>
    <m/>
    <m/>
    <m/>
    <m/>
    <d v="2021-07-15T00:00:00"/>
    <m/>
    <m/>
    <x v="10"/>
    <n v="0"/>
    <x v="12"/>
    <s v="g/c spese di costituzione"/>
    <m/>
    <m/>
    <n v="2524.5500000000002"/>
    <x v="1"/>
  </r>
  <r>
    <m/>
    <m/>
    <m/>
    <m/>
    <m/>
    <m/>
    <d v="2021-07-15T00:00:00"/>
    <m/>
    <m/>
    <x v="56"/>
    <m/>
    <x v="1"/>
    <s v="g/c spese di costituzione"/>
    <m/>
    <m/>
    <n v="-2524.5500000000002"/>
    <x v="1"/>
  </r>
  <r>
    <m/>
    <m/>
    <m/>
    <m/>
    <m/>
    <m/>
    <d v="2021-07-15T00:00:00"/>
    <m/>
    <m/>
    <x v="57"/>
    <m/>
    <x v="28"/>
    <s v="g/c spese di costituzione"/>
    <m/>
    <m/>
    <n v="273.49"/>
    <x v="1"/>
  </r>
  <r>
    <m/>
    <m/>
    <m/>
    <m/>
    <m/>
    <m/>
    <d v="2021-07-15T00:00:00"/>
    <m/>
    <m/>
    <x v="10"/>
    <n v="0"/>
    <x v="12"/>
    <s v="g/c spese di costituzione"/>
    <m/>
    <m/>
    <n v="-273.49"/>
    <x v="1"/>
  </r>
  <r>
    <m/>
    <m/>
    <m/>
    <m/>
    <m/>
    <m/>
    <d v="2021-07-15T00:00:00"/>
    <m/>
    <m/>
    <x v="58"/>
    <m/>
    <x v="62"/>
    <s v="G/c Five Lex consulenze fiscali acquisto immobili"/>
    <m/>
    <m/>
    <n v="52416"/>
    <x v="1"/>
  </r>
  <r>
    <m/>
    <m/>
    <m/>
    <m/>
    <m/>
    <m/>
    <d v="2021-07-15T00:00:00"/>
    <m/>
    <m/>
    <x v="10"/>
    <n v="0"/>
    <x v="12"/>
    <s v="G/c Five Lex consulenze fiscali acquisto immobili"/>
    <m/>
    <m/>
    <n v="-52416"/>
    <x v="1"/>
  </r>
  <r>
    <m/>
    <m/>
    <m/>
    <m/>
    <m/>
    <m/>
    <d v="2021-07-15T00:00:00"/>
    <m/>
    <m/>
    <x v="10"/>
    <n v="0"/>
    <x v="12"/>
    <s v="G/C costi CBRE per acquisto immobile"/>
    <m/>
    <m/>
    <n v="-29400"/>
    <x v="1"/>
  </r>
  <r>
    <m/>
    <m/>
    <m/>
    <m/>
    <m/>
    <m/>
    <d v="2021-07-15T00:00:00"/>
    <m/>
    <m/>
    <x v="58"/>
    <m/>
    <x v="62"/>
    <s v="G/C costi CBRE per acquisto immobile"/>
    <m/>
    <m/>
    <n v="29400"/>
    <x v="1"/>
  </r>
  <r>
    <m/>
    <m/>
    <m/>
    <m/>
    <m/>
    <m/>
    <d v="2021-07-15T00:00:00"/>
    <m/>
    <m/>
    <x v="10"/>
    <n v="0"/>
    <x v="12"/>
    <s v="G/c Structrual engine fees per acquisto immobile"/>
    <m/>
    <m/>
    <n v="-6597.76"/>
    <x v="1"/>
  </r>
  <r>
    <m/>
    <m/>
    <m/>
    <m/>
    <m/>
    <m/>
    <d v="2021-07-15T00:00:00"/>
    <m/>
    <m/>
    <x v="58"/>
    <m/>
    <x v="62"/>
    <s v="G/c Structrual engine fees per acquisto immobile"/>
    <m/>
    <m/>
    <n v="6597.76"/>
    <x v="1"/>
  </r>
  <r>
    <m/>
    <m/>
    <m/>
    <m/>
    <m/>
    <m/>
    <d v="2021-07-15T00:00:00"/>
    <m/>
    <m/>
    <x v="10"/>
    <n v="0"/>
    <x v="12"/>
    <s v="G/C CW fees per acquisto immobile"/>
    <m/>
    <m/>
    <n v="-10000"/>
    <x v="1"/>
  </r>
  <r>
    <m/>
    <m/>
    <m/>
    <m/>
    <m/>
    <m/>
    <d v="2021-07-15T00:00:00"/>
    <m/>
    <m/>
    <x v="58"/>
    <m/>
    <x v="62"/>
    <s v="G/C CW fees per acquisto immobile"/>
    <m/>
    <m/>
    <n v="10000"/>
    <x v="1"/>
  </r>
  <r>
    <m/>
    <m/>
    <m/>
    <m/>
    <m/>
    <m/>
    <d v="2021-07-15T00:00:00"/>
    <m/>
    <m/>
    <x v="10"/>
    <n v="0"/>
    <x v="12"/>
    <s v="G/c PM strat-up fees per acquisto immobile"/>
    <m/>
    <m/>
    <n v="-2000"/>
    <x v="1"/>
  </r>
  <r>
    <m/>
    <m/>
    <m/>
    <m/>
    <m/>
    <m/>
    <d v="2021-07-15T00:00:00"/>
    <m/>
    <m/>
    <x v="58"/>
    <m/>
    <x v="62"/>
    <s v="G/c PM strat-up fees per acquisto immobile"/>
    <m/>
    <m/>
    <n v="2000"/>
    <x v="1"/>
  </r>
  <r>
    <m/>
    <m/>
    <m/>
    <m/>
    <m/>
    <m/>
    <d v="2021-07-15T00:00:00"/>
    <m/>
    <m/>
    <x v="10"/>
    <n v="0"/>
    <x v="12"/>
    <s v="GC acquisition fees BNP"/>
    <m/>
    <m/>
    <n v="-258750"/>
    <x v="1"/>
  </r>
  <r>
    <m/>
    <m/>
    <m/>
    <m/>
    <m/>
    <m/>
    <d v="2021-07-15T00:00:00"/>
    <m/>
    <m/>
    <x v="58"/>
    <m/>
    <x v="62"/>
    <s v="GC acquisition fees BNP"/>
    <m/>
    <m/>
    <n v="258750"/>
    <x v="1"/>
  </r>
  <r>
    <m/>
    <m/>
    <m/>
    <m/>
    <m/>
    <m/>
    <d v="2021-07-15T00:00:00"/>
    <m/>
    <m/>
    <x v="10"/>
    <n v="0"/>
    <x v="12"/>
    <s v="Deferred taxes 15/7"/>
    <m/>
    <m/>
    <n v="62470.75"/>
    <x v="1"/>
  </r>
  <r>
    <m/>
    <m/>
    <m/>
    <m/>
    <m/>
    <m/>
    <d v="2021-07-15T00:00:00"/>
    <m/>
    <m/>
    <x v="59"/>
    <m/>
    <x v="63"/>
    <s v="Deferred taxes 15/7"/>
    <m/>
    <m/>
    <n v="-62470.75"/>
    <x v="1"/>
  </r>
  <r>
    <m/>
    <m/>
    <m/>
    <m/>
    <m/>
    <m/>
    <d v="2021-09-30T00:00:00"/>
    <m/>
    <m/>
    <x v="10"/>
    <n v="0"/>
    <x v="12"/>
    <s v="Reversal Rilascio risconto Q3 21"/>
    <m/>
    <m/>
    <n v="-8781.49"/>
    <x v="1"/>
  </r>
  <r>
    <m/>
    <m/>
    <m/>
    <m/>
    <m/>
    <m/>
    <d v="2021-09-30T00:00:00"/>
    <m/>
    <m/>
    <x v="9"/>
    <n v="0"/>
    <x v="11"/>
    <s v="Reversal Rilascio risconto Q3 21"/>
    <m/>
    <m/>
    <n v="8781.49"/>
    <x v="1"/>
  </r>
  <r>
    <m/>
    <m/>
    <m/>
    <m/>
    <m/>
    <m/>
    <d v="2021-09-30T00:00:00"/>
    <m/>
    <m/>
    <x v="10"/>
    <n v="0"/>
    <x v="12"/>
    <s v="Adj costi transaz finanz Q3 21"/>
    <m/>
    <m/>
    <n v="8872.23"/>
    <x v="1"/>
  </r>
  <r>
    <m/>
    <m/>
    <m/>
    <m/>
    <m/>
    <m/>
    <d v="2021-09-30T00:00:00"/>
    <m/>
    <m/>
    <x v="9"/>
    <n v="0"/>
    <x v="11"/>
    <s v="Adj costi transaz finanz Q3 21"/>
    <m/>
    <m/>
    <n v="-8872.23"/>
    <x v="1"/>
  </r>
  <r>
    <m/>
    <m/>
    <m/>
    <m/>
    <m/>
    <m/>
    <d v="2021-09-30T00:00:00"/>
    <m/>
    <m/>
    <x v="57"/>
    <m/>
    <x v="28"/>
    <s v="Reversal amortiz incorporation costs"/>
    <m/>
    <m/>
    <n v="154.93"/>
    <x v="1"/>
  </r>
  <r>
    <m/>
    <m/>
    <m/>
    <m/>
    <m/>
    <m/>
    <d v="2021-09-30T00:00:00"/>
    <m/>
    <m/>
    <x v="10"/>
    <n v="0"/>
    <x v="12"/>
    <s v="Reversal amortiz incorporation costs"/>
    <m/>
    <m/>
    <n v="-154.93"/>
    <x v="1"/>
  </r>
  <r>
    <m/>
    <m/>
    <m/>
    <m/>
    <m/>
    <m/>
    <d v="2021-09-30T00:00:00"/>
    <m/>
    <m/>
    <x v="10"/>
    <n v="0"/>
    <x v="12"/>
    <s v="G/c amm,to building Q3 21"/>
    <m/>
    <m/>
    <n v="-145592.88"/>
    <x v="1"/>
  </r>
  <r>
    <m/>
    <m/>
    <m/>
    <m/>
    <m/>
    <m/>
    <d v="2021-09-30T00:00:00"/>
    <m/>
    <m/>
    <x v="27"/>
    <m/>
    <x v="29"/>
    <s v="G/c amm,to building Q3 21"/>
    <m/>
    <m/>
    <n v="145592.88"/>
    <x v="1"/>
  </r>
  <r>
    <m/>
    <m/>
    <m/>
    <m/>
    <m/>
    <m/>
    <d v="2021-09-30T00:00:00"/>
    <m/>
    <m/>
    <x v="10"/>
    <n v="0"/>
    <x v="12"/>
    <s v="G/c amm,to building acquisition costs Q3 21"/>
    <m/>
    <m/>
    <n v="-7960.04"/>
    <x v="1"/>
  </r>
  <r>
    <m/>
    <m/>
    <m/>
    <m/>
    <m/>
    <m/>
    <d v="2021-09-30T00:00:00"/>
    <m/>
    <m/>
    <x v="28"/>
    <m/>
    <x v="30"/>
    <s v="G/c amm,to building acquisition costs Q3 21"/>
    <m/>
    <m/>
    <n v="7960.04"/>
    <x v="1"/>
  </r>
  <r>
    <m/>
    <m/>
    <m/>
    <m/>
    <m/>
    <m/>
    <d v="2021-09-30T00:00:00"/>
    <m/>
    <m/>
    <x v="60"/>
    <m/>
    <x v="64"/>
    <s v="FV Adjustment 30 Sep 21"/>
    <m/>
    <m/>
    <n v="-1350794"/>
    <x v="1"/>
  </r>
  <r>
    <m/>
    <m/>
    <m/>
    <m/>
    <m/>
    <m/>
    <d v="2021-09-30T00:00:00"/>
    <m/>
    <m/>
    <x v="10"/>
    <n v="0"/>
    <x v="12"/>
    <s v="FV Adjustment 30 Sep 21"/>
    <m/>
    <m/>
    <n v="1350794"/>
    <x v="1"/>
  </r>
  <r>
    <m/>
    <m/>
    <m/>
    <m/>
    <m/>
    <m/>
    <d v="2021-09-30T00:00:00"/>
    <m/>
    <m/>
    <x v="10"/>
    <n v="0"/>
    <x v="12"/>
    <s v="Reversal DTL 15/7"/>
    <m/>
    <m/>
    <n v="-62470.75"/>
    <x v="1"/>
  </r>
  <r>
    <m/>
    <m/>
    <m/>
    <m/>
    <m/>
    <m/>
    <d v="2021-09-30T00:00:00"/>
    <m/>
    <m/>
    <x v="59"/>
    <m/>
    <x v="63"/>
    <s v="Reversal DTL 15/7"/>
    <m/>
    <m/>
    <n v="62470.75"/>
    <x v="1"/>
  </r>
  <r>
    <m/>
    <m/>
    <m/>
    <m/>
    <m/>
    <m/>
    <d v="2021-09-30T00:00:00"/>
    <m/>
    <m/>
    <x v="61"/>
    <m/>
    <x v="65"/>
    <s v="Reclass Financing Fees current"/>
    <m/>
    <m/>
    <m/>
    <x v="1"/>
  </r>
  <r>
    <m/>
    <m/>
    <m/>
    <m/>
    <m/>
    <m/>
    <d v="2021-09-30T00:00:00"/>
    <m/>
    <m/>
    <x v="9"/>
    <n v="0"/>
    <x v="11"/>
    <s v="Reclass Financing Fees current"/>
    <m/>
    <m/>
    <m/>
    <x v="1"/>
  </r>
  <r>
    <m/>
    <m/>
    <m/>
    <m/>
    <m/>
    <m/>
    <d v="2021-09-30T00:00:00"/>
    <m/>
    <m/>
    <x v="62"/>
    <m/>
    <x v="66"/>
    <s v="Accrual audit Q3"/>
    <m/>
    <m/>
    <n v="-7000"/>
    <x v="1"/>
  </r>
  <r>
    <m/>
    <m/>
    <m/>
    <m/>
    <m/>
    <m/>
    <d v="2021-09-30T00:00:00"/>
    <m/>
    <m/>
    <x v="10"/>
    <n v="0"/>
    <x v="12"/>
    <s v="Accrual audit Q3"/>
    <m/>
    <m/>
    <n v="7000"/>
    <x v="1"/>
  </r>
  <r>
    <m/>
    <m/>
    <m/>
    <m/>
    <m/>
    <m/>
    <d v="2021-12-31T00:00:00"/>
    <m/>
    <m/>
    <x v="10"/>
    <n v="0"/>
    <x v="12"/>
    <s v="Reversal Accrual audit Q3"/>
    <m/>
    <m/>
    <n v="-7000"/>
    <x v="1"/>
  </r>
  <r>
    <m/>
    <m/>
    <m/>
    <m/>
    <m/>
    <m/>
    <d v="2021-12-31T00:00:00"/>
    <m/>
    <m/>
    <x v="62"/>
    <m/>
    <x v="66"/>
    <s v="Reversal Accrual audit Q3"/>
    <m/>
    <m/>
    <n v="7000"/>
    <x v="1"/>
  </r>
  <r>
    <m/>
    <m/>
    <m/>
    <m/>
    <m/>
    <m/>
    <d v="2021-12-31T00:00:00"/>
    <m/>
    <m/>
    <x v="10"/>
    <n v="0"/>
    <x v="12"/>
    <s v="Reversal Depr building Q4 2021"/>
    <m/>
    <m/>
    <n v="-171724.93"/>
    <x v="1"/>
  </r>
  <r>
    <m/>
    <m/>
    <m/>
    <m/>
    <m/>
    <m/>
    <d v="2021-12-31T00:00:00"/>
    <m/>
    <m/>
    <x v="27"/>
    <n v="0"/>
    <x v="29"/>
    <s v="Reversal Depr building Q4 2021"/>
    <m/>
    <m/>
    <n v="171724.93"/>
    <x v="1"/>
  </r>
  <r>
    <m/>
    <m/>
    <m/>
    <m/>
    <m/>
    <m/>
    <d v="2021-12-31T00:00:00"/>
    <m/>
    <m/>
    <x v="10"/>
    <n v="0"/>
    <x v="12"/>
    <s v="Reversal Depr buildinhg acq costs Q4 2021"/>
    <m/>
    <m/>
    <n v="-9388.76"/>
    <x v="1"/>
  </r>
  <r>
    <m/>
    <m/>
    <m/>
    <m/>
    <m/>
    <m/>
    <d v="2021-12-31T00:00:00"/>
    <m/>
    <m/>
    <x v="28"/>
    <n v="0"/>
    <x v="30"/>
    <s v="Reversal Depr buildinhg acq costs Q4 2021"/>
    <m/>
    <m/>
    <n v="9388.76"/>
    <x v="1"/>
  </r>
  <r>
    <m/>
    <m/>
    <m/>
    <m/>
    <m/>
    <m/>
    <d v="2021-12-31T00:00:00"/>
    <m/>
    <m/>
    <x v="10"/>
    <n v="0"/>
    <x v="12"/>
    <s v="Reversal Rilascio risconto Q4 21"/>
    <m/>
    <m/>
    <n v="-10357.66"/>
    <x v="1"/>
  </r>
  <r>
    <m/>
    <m/>
    <m/>
    <m/>
    <m/>
    <m/>
    <d v="2021-12-31T00:00:00"/>
    <m/>
    <m/>
    <x v="9"/>
    <n v="0"/>
    <x v="11"/>
    <s v="Reversal Rilascio risconto Q4 21"/>
    <m/>
    <m/>
    <n v="10357.66"/>
    <x v="1"/>
  </r>
  <r>
    <m/>
    <m/>
    <m/>
    <m/>
    <m/>
    <m/>
    <d v="2021-12-31T00:00:00"/>
    <m/>
    <m/>
    <x v="60"/>
    <m/>
    <x v="64"/>
    <s v="FV Adjustment 31 Dec 21"/>
    <m/>
    <m/>
    <n v="500000"/>
    <x v="1"/>
  </r>
  <r>
    <m/>
    <m/>
    <m/>
    <m/>
    <m/>
    <m/>
    <d v="2021-12-31T00:00:00"/>
    <m/>
    <m/>
    <x v="10"/>
    <n v="0"/>
    <x v="12"/>
    <s v="FV Adjustment 31 Dec 21"/>
    <m/>
    <m/>
    <n v="-500000"/>
    <x v="1"/>
  </r>
  <r>
    <m/>
    <m/>
    <m/>
    <m/>
    <m/>
    <m/>
    <d v="2021-12-31T00:00:00"/>
    <m/>
    <m/>
    <x v="10"/>
    <n v="0"/>
    <x v="12"/>
    <s v="Adj costi transaz finanz Q4 21"/>
    <m/>
    <m/>
    <n v="10726.080000000002"/>
    <x v="1"/>
  </r>
  <r>
    <m/>
    <m/>
    <m/>
    <m/>
    <m/>
    <m/>
    <d v="2021-12-31T00:00:00"/>
    <m/>
    <m/>
    <x v="9"/>
    <n v="0"/>
    <x v="11"/>
    <s v="Adj costi transaz finanz Q4 21"/>
    <m/>
    <m/>
    <n v="-10726.080000000002"/>
    <x v="1"/>
  </r>
  <r>
    <m/>
    <m/>
    <m/>
    <m/>
    <m/>
    <m/>
    <d v="2021-12-31T00:00:00"/>
    <m/>
    <m/>
    <x v="57"/>
    <m/>
    <x v="28"/>
    <s v="Reversal amortiz incorporation costs Q4 21"/>
    <m/>
    <m/>
    <n v="-193.26"/>
    <x v="1"/>
  </r>
  <r>
    <m/>
    <m/>
    <m/>
    <m/>
    <m/>
    <m/>
    <d v="2021-12-31T00:00:00"/>
    <m/>
    <m/>
    <x v="10"/>
    <n v="0"/>
    <x v="12"/>
    <s v="Reversal amortiz incorporation costs Q4 21"/>
    <m/>
    <m/>
    <n v="193.26"/>
    <x v="1"/>
  </r>
  <r>
    <m/>
    <m/>
    <m/>
    <m/>
    <m/>
    <m/>
    <d v="2022-03-31T00:00:00"/>
    <m/>
    <m/>
    <x v="42"/>
    <n v="0"/>
    <x v="48"/>
    <s v="Rev amm.to Q1_22"/>
    <m/>
    <m/>
    <n v="-170325"/>
    <x v="1"/>
  </r>
  <r>
    <m/>
    <m/>
    <m/>
    <m/>
    <m/>
    <m/>
    <d v="2022-03-31T00:00:00"/>
    <m/>
    <m/>
    <x v="27"/>
    <n v="0"/>
    <x v="29"/>
    <s v="Rev amm.to Q1_22"/>
    <m/>
    <m/>
    <n v="170325"/>
    <x v="1"/>
  </r>
  <r>
    <m/>
    <m/>
    <m/>
    <m/>
    <m/>
    <m/>
    <d v="2022-03-31T00:00:00"/>
    <m/>
    <m/>
    <x v="42"/>
    <n v="0"/>
    <x v="48"/>
    <s v="Rev amm.to Q1_22"/>
    <m/>
    <m/>
    <n v="-9312.2199999999993"/>
    <x v="1"/>
  </r>
  <r>
    <m/>
    <m/>
    <m/>
    <m/>
    <m/>
    <m/>
    <d v="2022-03-31T00:00:00"/>
    <m/>
    <m/>
    <x v="28"/>
    <n v="0"/>
    <x v="30"/>
    <s v="Rev amm.to Q1_22"/>
    <m/>
    <m/>
    <n v="9312.2199999999993"/>
    <x v="1"/>
  </r>
  <r>
    <m/>
    <m/>
    <m/>
    <m/>
    <m/>
    <m/>
    <d v="2022-03-31T00:00:00"/>
    <m/>
    <m/>
    <x v="9"/>
    <n v="0"/>
    <x v="11"/>
    <s v="Adj costi transaz finanz Q1 22"/>
    <m/>
    <m/>
    <n v="-11258.59"/>
    <x v="1"/>
  </r>
  <r>
    <m/>
    <m/>
    <m/>
    <m/>
    <m/>
    <m/>
    <d v="2022-03-31T00:00:00"/>
    <m/>
    <m/>
    <x v="46"/>
    <n v="0"/>
    <x v="52"/>
    <s v="Adj costi transaz finanz Q1 22"/>
    <m/>
    <m/>
    <n v="11258.59"/>
    <x v="1"/>
  </r>
  <r>
    <m/>
    <m/>
    <m/>
    <m/>
    <m/>
    <m/>
    <d v="2022-03-31T00:00:00"/>
    <m/>
    <m/>
    <x v="9"/>
    <n v="0"/>
    <x v="11"/>
    <s v="Rev rilascio ITA costi transaz finanz Q1 22"/>
    <m/>
    <m/>
    <n v="10132.49"/>
    <x v="1"/>
  </r>
  <r>
    <m/>
    <m/>
    <m/>
    <m/>
    <m/>
    <m/>
    <d v="2022-03-31T00:00:00"/>
    <m/>
    <m/>
    <x v="46"/>
    <n v="0"/>
    <x v="52"/>
    <s v="Rev rilascio ITA costi transaz finanz Q1 22"/>
    <m/>
    <m/>
    <n v="-10132.49"/>
    <x v="1"/>
  </r>
  <r>
    <m/>
    <m/>
    <m/>
    <m/>
    <m/>
    <m/>
    <d v="2022-03-31T00:00:00"/>
    <m/>
    <m/>
    <x v="10"/>
    <n v="0"/>
    <x v="12"/>
    <s v="Timing diff, spese valuta 31.12 presenti in e/c 22 (per ITA contabiilizzate in FY21)"/>
    <m/>
    <m/>
    <n v="-867.47"/>
    <x v="0"/>
  </r>
  <r>
    <m/>
    <m/>
    <m/>
    <m/>
    <m/>
    <m/>
    <d v="2022-03-31T00:00:00"/>
    <m/>
    <m/>
    <x v="32"/>
    <n v="0"/>
    <x v="34"/>
    <s v="Timing diff, spese valuta 31.12 presenti in e/c 22 (per ITA contabiilizzate in FY21)"/>
    <m/>
    <m/>
    <n v="867.47"/>
    <x v="0"/>
  </r>
  <r>
    <m/>
    <m/>
    <m/>
    <m/>
    <m/>
    <m/>
    <d v="2022-03-31T00:00:00"/>
    <m/>
    <m/>
    <x v="57"/>
    <m/>
    <x v="28"/>
    <s v="Reversal amortiz incorporation costs Q1 22"/>
    <m/>
    <m/>
    <n v="126.23"/>
    <x v="1"/>
  </r>
  <r>
    <m/>
    <m/>
    <m/>
    <m/>
    <m/>
    <m/>
    <d v="2022-03-31T00:00:00"/>
    <m/>
    <m/>
    <x v="41"/>
    <n v="0"/>
    <x v="47"/>
    <s v="Reversal amortiz incorporation costs Q1 22"/>
    <m/>
    <m/>
    <n v="-126.23"/>
    <x v="1"/>
  </r>
  <r>
    <m/>
    <m/>
    <m/>
    <m/>
    <m/>
    <m/>
    <d v="2022-03-31T00:00:00"/>
    <m/>
    <m/>
    <x v="63"/>
    <m/>
    <x v="67"/>
    <s v="Tax provision Q1 22"/>
    <m/>
    <m/>
    <n v="7751"/>
    <x v="0"/>
  </r>
  <r>
    <m/>
    <m/>
    <m/>
    <m/>
    <m/>
    <m/>
    <d v="2022-03-31T00:00:00"/>
    <m/>
    <m/>
    <x v="64"/>
    <m/>
    <x v="68"/>
    <s v="Tax provision Q1 22"/>
    <m/>
    <m/>
    <n v="-7751"/>
    <x v="0"/>
  </r>
  <r>
    <m/>
    <m/>
    <m/>
    <m/>
    <m/>
    <m/>
    <d v="2022-03-31T00:00:00"/>
    <m/>
    <m/>
    <x v="65"/>
    <m/>
    <x v="69"/>
    <s v="DTL Q1 22"/>
    <m/>
    <m/>
    <n v="61275.71"/>
    <x v="1"/>
  </r>
  <r>
    <m/>
    <m/>
    <m/>
    <m/>
    <m/>
    <m/>
    <d v="2022-03-31T00:00:00"/>
    <m/>
    <m/>
    <x v="59"/>
    <m/>
    <x v="63"/>
    <s v="DTL Q1 22"/>
    <m/>
    <m/>
    <n v="-61275.71"/>
    <x v="1"/>
  </r>
  <r>
    <m/>
    <m/>
    <m/>
    <m/>
    <m/>
    <m/>
    <d v="2022-03-31T00:00:00"/>
    <m/>
    <m/>
    <x v="8"/>
    <n v="0"/>
    <x v="10"/>
    <s v="Corrrezione imposta registro"/>
    <m/>
    <m/>
    <n v="1538.17"/>
    <x v="0"/>
  </r>
  <r>
    <m/>
    <m/>
    <m/>
    <m/>
    <m/>
    <m/>
    <d v="2022-03-31T00:00:00"/>
    <m/>
    <m/>
    <x v="44"/>
    <n v="0"/>
    <x v="50"/>
    <s v="Corrrezione imposta registro"/>
    <m/>
    <m/>
    <n v="-1538.17"/>
    <x v="0"/>
  </r>
  <r>
    <s v="ELF VILLA S.R.L."/>
    <m/>
    <n v="2022"/>
    <n v="0"/>
    <s v="Ft 0000000004  1/04/22"/>
    <s v="Fattura di vendita"/>
    <d v="2022-04-01T00:00:00"/>
    <s v="4"/>
    <s v="201-Ft."/>
    <x v="6"/>
    <n v="195464"/>
    <x v="6"/>
    <s v="Fattura di vendita"/>
    <n v="195225.36"/>
    <n v="0"/>
    <n v="195225.36"/>
    <x v="0"/>
  </r>
  <r>
    <s v="ELF VILLA S.R.L."/>
    <m/>
    <n v="2022"/>
    <n v="0"/>
    <m/>
    <m/>
    <d v="2022-04-01T00:00:00"/>
    <s v="4"/>
    <s v="201-Ft."/>
    <x v="30"/>
    <n v="0"/>
    <x v="32"/>
    <s v="Canone locazione 01.03.2022-30.04.2022 - FT cliente Geodis"/>
    <n v="0"/>
    <n v="160020.79"/>
    <n v="-160020.79"/>
    <x v="0"/>
  </r>
  <r>
    <s v="ELF VILLA S.R.L."/>
    <m/>
    <n v="2022"/>
    <n v="0"/>
    <m/>
    <m/>
    <d v="2022-04-01T00:00:00"/>
    <s v="4"/>
    <s v="201-Ft."/>
    <x v="31"/>
    <n v="0"/>
    <x v="33"/>
    <s v="IVA su Ft Geodis CL Italia S.p.A."/>
    <n v="0"/>
    <n v="35204.57"/>
    <n v="-35204.57"/>
    <x v="0"/>
  </r>
  <r>
    <s v="ELF VILLA S.R.L."/>
    <m/>
    <n v="2022"/>
    <n v="0"/>
    <s v="Ft 0000000005  1/04/22"/>
    <s v="Fattura di vendita"/>
    <d v="2022-04-01T00:00:00"/>
    <s v="5"/>
    <s v="201-Ft."/>
    <x v="6"/>
    <n v="195464"/>
    <x v="6"/>
    <s v="Fattura di vendita"/>
    <n v="9231"/>
    <n v="0"/>
    <n v="9231"/>
    <x v="0"/>
  </r>
  <r>
    <s v="ELF VILLA S.R.L."/>
    <m/>
    <n v="2022"/>
    <n v="0"/>
    <m/>
    <m/>
    <d v="2022-04-01T00:00:00"/>
    <s v="5"/>
    <s v="201-Ft."/>
    <x v="48"/>
    <n v="0"/>
    <x v="54"/>
    <s v="SPESE DI REGISTRAZIONE Immobile - FT cliene Geodis 5 del 01.04.2022"/>
    <n v="0"/>
    <n v="9231"/>
    <n v="-9231"/>
    <x v="0"/>
  </r>
  <r>
    <s v="ELF VILLA S.R.L."/>
    <m/>
    <n v="2022"/>
    <n v="0"/>
    <m/>
    <m/>
    <d v="2022-04-01T00:00:00"/>
    <s v="45"/>
    <s v="501-Pn"/>
    <x v="7"/>
    <n v="2"/>
    <x v="8"/>
    <s v="Commissioni Bancarie"/>
    <n v="0"/>
    <n v="378.49"/>
    <n v="-378.49"/>
    <x v="0"/>
  </r>
  <r>
    <s v="ELF VILLA S.R.L."/>
    <m/>
    <n v="2022"/>
    <n v="0"/>
    <m/>
    <m/>
    <d v="2022-04-01T00:00:00"/>
    <s v="45"/>
    <s v="501-Pn"/>
    <x v="32"/>
    <n v="0"/>
    <x v="34"/>
    <s v="Commissioni Bancarie"/>
    <n v="378.49"/>
    <n v="0"/>
    <n v="378.49"/>
    <x v="0"/>
  </r>
  <r>
    <s v="ELF VILLA S.R.L."/>
    <m/>
    <n v="2022"/>
    <n v="0"/>
    <m/>
    <m/>
    <d v="2022-04-01T00:00:00"/>
    <s v="46"/>
    <s v="501-Pn"/>
    <x v="7"/>
    <n v="3"/>
    <x v="9"/>
    <s v="Commissioni bancarie"/>
    <n v="0"/>
    <n v="342.49"/>
    <n v="-342.49"/>
    <x v="0"/>
  </r>
  <r>
    <s v="ELF VILLA S.R.L."/>
    <m/>
    <n v="2022"/>
    <n v="0"/>
    <m/>
    <m/>
    <d v="2022-04-01T00:00:00"/>
    <s v="46"/>
    <s v="501-Pn"/>
    <x v="32"/>
    <n v="0"/>
    <x v="34"/>
    <s v="Commissioni bancarie"/>
    <n v="342.49"/>
    <n v="0"/>
    <n v="342.49"/>
    <x v="0"/>
  </r>
  <r>
    <s v="ELF VILLA S.R.L."/>
    <m/>
    <n v="2022"/>
    <n v="0"/>
    <m/>
    <m/>
    <d v="2022-04-01T00:00:00"/>
    <s v="47"/>
    <s v="501-Pn"/>
    <x v="7"/>
    <n v="1"/>
    <x v="7"/>
    <s v="Commissioni bancarie"/>
    <n v="0"/>
    <n v="173.99"/>
    <n v="-173.99"/>
    <x v="0"/>
  </r>
  <r>
    <s v="ELF VILLA S.R.L."/>
    <m/>
    <n v="2022"/>
    <n v="0"/>
    <m/>
    <m/>
    <d v="2022-04-01T00:00:00"/>
    <s v="47"/>
    <s v="501-Pn"/>
    <x v="32"/>
    <n v="0"/>
    <x v="34"/>
    <s v="Commissioni bancarie"/>
    <n v="173.99"/>
    <n v="0"/>
    <n v="173.99"/>
    <x v="0"/>
  </r>
  <r>
    <s v="ELF VILLA S.R.L."/>
    <m/>
    <n v="2022"/>
    <n v="0"/>
    <m/>
    <m/>
    <d v="2022-04-14T00:00:00"/>
    <s v="53"/>
    <s v="501-Pn"/>
    <x v="7"/>
    <n v="2"/>
    <x v="8"/>
    <s v="Incasso Ft 0000000005  1/04/22, Ft 0000000004  1/04/22"/>
    <n v="204456.36"/>
    <n v="0"/>
    <n v="204456.36"/>
    <x v="0"/>
  </r>
  <r>
    <s v="ELF VILLA S.R.L."/>
    <m/>
    <n v="2022"/>
    <n v="0"/>
    <m/>
    <m/>
    <d v="2022-04-14T00:00:00"/>
    <s v="53"/>
    <s v="501-Pn"/>
    <x v="6"/>
    <n v="195464"/>
    <x v="6"/>
    <s v="Incasso Ft 0000000005  1/04/22, Ft 0000000004  1/04/22"/>
    <n v="0"/>
    <n v="204456.36"/>
    <n v="-204456.36"/>
    <x v="0"/>
  </r>
  <r>
    <s v="ELF VILLA S.R.L."/>
    <m/>
    <n v="2022"/>
    <n v="0"/>
    <m/>
    <m/>
    <d v="2022-04-19T00:00:00"/>
    <s v="48"/>
    <s v="501-Pn"/>
    <x v="7"/>
    <n v="1"/>
    <x v="7"/>
    <s v="Pagamento F24"/>
    <n v="0"/>
    <n v="29646.639999999999"/>
    <n v="-29646.639999999999"/>
    <x v="0"/>
  </r>
  <r>
    <s v="ELF VILLA S.R.L."/>
    <m/>
    <n v="2022"/>
    <n v="0"/>
    <m/>
    <m/>
    <d v="2022-04-19T00:00:00"/>
    <s v="48"/>
    <s v="501-Pn"/>
    <x v="24"/>
    <n v="0"/>
    <x v="26"/>
    <s v="Pagamento F24"/>
    <n v="29646.639999999999"/>
    <n v="0"/>
    <n v="29646.639999999999"/>
    <x v="0"/>
  </r>
  <r>
    <s v="ELF VILLA S.R.L."/>
    <m/>
    <n v="2022"/>
    <n v="0"/>
    <m/>
    <m/>
    <d v="2022-04-29T00:00:00"/>
    <s v="49"/>
    <s v="501-Pn"/>
    <x v="7"/>
    <n v="1"/>
    <x v="7"/>
    <s v="Pagamento Ft 0100000131 28/02/22"/>
    <n v="0"/>
    <n v="7714.35"/>
    <n v="-7714.35"/>
    <x v="0"/>
  </r>
  <r>
    <s v="ELF VILLA S.R.L."/>
    <m/>
    <n v="2022"/>
    <n v="0"/>
    <m/>
    <m/>
    <d v="2022-04-29T00:00:00"/>
    <s v="49"/>
    <s v="501-Pn"/>
    <x v="22"/>
    <n v="125928"/>
    <x v="41"/>
    <s v="Pagamento Ft 0100000131 28/02/22"/>
    <n v="7714.35"/>
    <n v="0"/>
    <n v="7714.35"/>
    <x v="0"/>
  </r>
  <r>
    <s v="ELF VILLA S.R.L."/>
    <m/>
    <n v="2022"/>
    <n v="0"/>
    <m/>
    <m/>
    <d v="2022-04-29T00:00:00"/>
    <s v="50"/>
    <s v="501-Pn"/>
    <x v="7"/>
    <n v="1"/>
    <x v="7"/>
    <s v="Pagamento Ft 0100000210 15/03/22"/>
    <n v="0"/>
    <n v="4318.8"/>
    <n v="-4318.8"/>
    <x v="0"/>
  </r>
  <r>
    <s v="ELF VILLA S.R.L."/>
    <m/>
    <n v="2022"/>
    <n v="0"/>
    <m/>
    <m/>
    <d v="2022-04-29T00:00:00"/>
    <s v="50"/>
    <s v="501-Pn"/>
    <x v="22"/>
    <n v="125928"/>
    <x v="41"/>
    <s v="Pagamento Ft 0100000210 15/03/22"/>
    <n v="4318.8"/>
    <n v="0"/>
    <n v="4318.8"/>
    <x v="0"/>
  </r>
  <r>
    <s v="ELF VILLA S.R.L."/>
    <m/>
    <n v="2022"/>
    <n v="0"/>
    <m/>
    <m/>
    <d v="2022-04-29T00:00:00"/>
    <s v="51"/>
    <s v="501-Pn"/>
    <x v="7"/>
    <n v="1"/>
    <x v="7"/>
    <s v="Commissioni bancarie"/>
    <n v="0"/>
    <n v="1"/>
    <n v="-1"/>
    <x v="0"/>
  </r>
  <r>
    <s v="ELF VILLA S.R.L."/>
    <m/>
    <n v="2022"/>
    <n v="0"/>
    <m/>
    <m/>
    <d v="2022-04-29T00:00:00"/>
    <s v="51"/>
    <s v="501-Pn"/>
    <x v="32"/>
    <n v="0"/>
    <x v="34"/>
    <s v="Commissioni bancarie"/>
    <n v="1"/>
    <n v="0"/>
    <n v="1"/>
    <x v="0"/>
  </r>
  <r>
    <s v="ELF VILLA S.R.L."/>
    <m/>
    <n v="2022"/>
    <n v="0"/>
    <s v="Ft 2022-81 22/03/22"/>
    <s v="Ft prestazioni UE BNP Paribas Real Es tate Investment Management"/>
    <d v="2022-04-30T00:00:00"/>
    <s v="1/UE"/>
    <s v="4-Pr.UE"/>
    <x v="23"/>
    <n v="170534"/>
    <x v="25"/>
    <s v="Ft prestazioni UE BNP Paribas Real Es tate Investment Management"/>
    <n v="0"/>
    <n v="31390"/>
    <n v="-31390"/>
    <x v="0"/>
  </r>
  <r>
    <s v="ELF VILLA S.R.L."/>
    <m/>
    <n v="2022"/>
    <n v="0"/>
    <m/>
    <m/>
    <d v="2022-04-30T00:00:00"/>
    <s v="1/UE"/>
    <s v="4-Pr.UE"/>
    <x v="19"/>
    <n v="0"/>
    <x v="21"/>
    <s v="Ft 2022-81 del 22.03.2022 - BNP REAL ESTATE INVESTMENT MANAGEMENT (Q4 2021)"/>
    <n v="31390"/>
    <n v="0"/>
    <n v="31390"/>
    <x v="0"/>
  </r>
  <r>
    <s v="ELF VILLA S.R.L."/>
    <m/>
    <n v="2022"/>
    <n v="0"/>
    <m/>
    <m/>
    <d v="2022-04-30T00:00:00"/>
    <s v="1/UE"/>
    <s v="4-Pr.UE"/>
    <x v="66"/>
    <n v="0"/>
    <x v="70"/>
    <s v="IVA su Ft BNP Paribas Real Es"/>
    <n v="6905.8"/>
    <n v="0"/>
    <n v="6905.8"/>
    <x v="0"/>
  </r>
  <r>
    <s v="ELF VILLA S.R.L."/>
    <m/>
    <n v="2022"/>
    <n v="0"/>
    <m/>
    <m/>
    <d v="2022-04-30T00:00:00"/>
    <s v="1/UE"/>
    <s v="4-Pr.UE"/>
    <x v="67"/>
    <n v="0"/>
    <x v="71"/>
    <s v="IVA su Ft BNP Paribas Real Es"/>
    <n v="0"/>
    <n v="6905.8"/>
    <n v="-6905.8"/>
    <x v="0"/>
  </r>
  <r>
    <s v="ELF VILLA S.R.L."/>
    <m/>
    <n v="2022"/>
    <n v="0"/>
    <s v="Ft IT2-2022-367 21/04/22"/>
    <s v="Fattura di acquisto"/>
    <d v="2022-04-30T00:00:00"/>
    <s v="6"/>
    <s v="1-Ft."/>
    <x v="22"/>
    <n v="24657"/>
    <x v="35"/>
    <s v="Fattura di acquisto"/>
    <n v="0"/>
    <n v="2135"/>
    <n v="-2135"/>
    <x v="0"/>
  </r>
  <r>
    <s v="ELF VILLA S.R.L."/>
    <m/>
    <n v="2022"/>
    <n v="0"/>
    <m/>
    <m/>
    <d v="2022-04-30T00:00:00"/>
    <s v="6"/>
    <s v="1-Ft."/>
    <x v="15"/>
    <n v="0"/>
    <x v="17"/>
    <s v="FT IT2-2022-367 del 21.04.2022 (Valuation as of Q1 2022) - JONES LANG LASALLE SPA"/>
    <n v="1750"/>
    <n v="0"/>
    <n v="1750"/>
    <x v="0"/>
  </r>
  <r>
    <s v="ELF VILLA S.R.L."/>
    <m/>
    <n v="2022"/>
    <n v="0"/>
    <m/>
    <m/>
    <d v="2022-04-30T00:00:00"/>
    <s v="6"/>
    <s v="1-Ft."/>
    <x v="33"/>
    <n v="0"/>
    <x v="36"/>
    <s v="IVA su Ft JONES LANG LASALLE SPA"/>
    <n v="385"/>
    <n v="0"/>
    <n v="385"/>
    <x v="0"/>
  </r>
  <r>
    <s v="ELF VILLA S.R.L."/>
    <m/>
    <n v="2022"/>
    <n v="0"/>
    <m/>
    <s v="Liquidazione IVA"/>
    <d v="2022-04-30T00:00:00"/>
    <s v="56"/>
    <s v="510-Er/IVA"/>
    <x v="33"/>
    <n v="0"/>
    <x v="36"/>
    <s v="IVA su acquisti"/>
    <n v="0"/>
    <n v="385"/>
    <n v="-385"/>
    <x v="0"/>
  </r>
  <r>
    <s v="ELF VILLA S.R.L."/>
    <m/>
    <n v="2022"/>
    <n v="0"/>
    <m/>
    <m/>
    <d v="2022-04-30T00:00:00"/>
    <s v="56"/>
    <s v="510-Er/IVA"/>
    <x v="31"/>
    <n v="0"/>
    <x v="33"/>
    <s v="IVA su vendite"/>
    <n v="35204.57"/>
    <n v="0"/>
    <n v="35204.57"/>
    <x v="0"/>
  </r>
  <r>
    <s v="ELF VILLA S.R.L."/>
    <m/>
    <n v="2022"/>
    <n v="0"/>
    <m/>
    <m/>
    <d v="2022-04-30T00:00:00"/>
    <s v="56"/>
    <s v="510-Er/IVA"/>
    <x v="66"/>
    <n v="0"/>
    <x v="70"/>
    <s v="IVA credito acquisti intracomunitari"/>
    <n v="0"/>
    <n v="6905.8"/>
    <n v="-6905.8"/>
    <x v="0"/>
  </r>
  <r>
    <s v="ELF VILLA S.R.L."/>
    <m/>
    <n v="2022"/>
    <n v="0"/>
    <m/>
    <m/>
    <d v="2022-04-30T00:00:00"/>
    <s v="56"/>
    <s v="510-Er/IVA"/>
    <x v="67"/>
    <n v="0"/>
    <x v="71"/>
    <s v="IVA debito acquisti intracomunitari"/>
    <n v="6905.8"/>
    <n v="0"/>
    <n v="6905.8"/>
    <x v="0"/>
  </r>
  <r>
    <s v="ELF VILLA S.R.L."/>
    <m/>
    <n v="2022"/>
    <n v="0"/>
    <m/>
    <m/>
    <d v="2022-04-30T00:00:00"/>
    <s v="56"/>
    <s v="510-Er/IVA"/>
    <x v="24"/>
    <n v="0"/>
    <x v="26"/>
    <s v="Erario c/IVA"/>
    <n v="0"/>
    <n v="34819.57"/>
    <n v="-34819.57"/>
    <x v="0"/>
  </r>
  <r>
    <s v="ELF VILLA S.R.L."/>
    <m/>
    <n v="2022"/>
    <n v="0"/>
    <s v="Ft 0000000006  2/05/22"/>
    <s v="Fattura di vendita"/>
    <d v="2022-05-02T00:00:00"/>
    <s v="6"/>
    <s v="201-Ft."/>
    <x v="6"/>
    <n v="195464"/>
    <x v="6"/>
    <s v="Fattura di vendita"/>
    <n v="187661.29"/>
    <n v="0"/>
    <n v="187661.29"/>
    <x v="0"/>
  </r>
  <r>
    <s v="ELF VILLA S.R.L."/>
    <m/>
    <n v="2022"/>
    <n v="0"/>
    <m/>
    <m/>
    <d v="2022-05-02T00:00:00"/>
    <s v="6"/>
    <s v="201-Ft."/>
    <x v="30"/>
    <n v="0"/>
    <x v="32"/>
    <s v="CANONE Immobile in:Arqua' Polesine, Microarea Aqua' Polesine - Villamarzana-Periodo da 01-05-2022 a 31-05-2022"/>
    <n v="0"/>
    <n v="153820.73000000001"/>
    <n v="-153820.73000000001"/>
    <x v="0"/>
  </r>
  <r>
    <s v="ELF VILLA S.R.L."/>
    <m/>
    <n v="2022"/>
    <n v="0"/>
    <m/>
    <m/>
    <d v="2022-05-02T00:00:00"/>
    <s v="6"/>
    <s v="201-Ft."/>
    <x v="31"/>
    <n v="0"/>
    <x v="33"/>
    <s v="IVA su Ft Geodis CL Italia S.p.A."/>
    <n v="0"/>
    <n v="33840.559999999998"/>
    <n v="-33840.559999999998"/>
    <x v="0"/>
  </r>
  <r>
    <s v="ELF VILLA S.R.L."/>
    <m/>
    <n v="2022"/>
    <n v="0"/>
    <m/>
    <m/>
    <d v="2022-05-02T00:00:00"/>
    <s v="52"/>
    <s v="501-Pn"/>
    <x v="7"/>
    <n v="1"/>
    <x v="7"/>
    <s v="Commissioni/bollo"/>
    <n v="0"/>
    <n v="8.2200000000000006"/>
    <n v="-8.2200000000000006"/>
    <x v="0"/>
  </r>
  <r>
    <s v="ELF VILLA S.R.L."/>
    <m/>
    <n v="2022"/>
    <n v="0"/>
    <m/>
    <m/>
    <d v="2022-05-02T00:00:00"/>
    <s v="52"/>
    <s v="501-Pn"/>
    <x v="32"/>
    <n v="0"/>
    <x v="34"/>
    <s v="Commissioni/bollo"/>
    <n v="8.2200000000000006"/>
    <n v="0"/>
    <n v="8.2200000000000006"/>
    <x v="0"/>
  </r>
  <r>
    <s v="ELF VILLA S.R.L."/>
    <m/>
    <n v="2022"/>
    <n v="0"/>
    <m/>
    <m/>
    <d v="2022-05-02T00:00:00"/>
    <s v="54"/>
    <s v="501-Pn"/>
    <x v="7"/>
    <n v="2"/>
    <x v="8"/>
    <s v="Commissioni /bollo"/>
    <n v="0"/>
    <n v="8.2200000000000006"/>
    <n v="-8.2200000000000006"/>
    <x v="0"/>
  </r>
  <r>
    <s v="ELF VILLA S.R.L."/>
    <m/>
    <n v="2022"/>
    <n v="0"/>
    <m/>
    <m/>
    <d v="2022-05-02T00:00:00"/>
    <s v="54"/>
    <s v="501-Pn"/>
    <x v="32"/>
    <n v="0"/>
    <x v="34"/>
    <s v="Commissioni /bollo"/>
    <n v="8.2200000000000006"/>
    <n v="0"/>
    <n v="8.2200000000000006"/>
    <x v="0"/>
  </r>
  <r>
    <s v="ELF VILLA S.R.L."/>
    <m/>
    <n v="2022"/>
    <n v="0"/>
    <m/>
    <m/>
    <d v="2022-05-02T00:00:00"/>
    <s v="55"/>
    <s v="501-Pn"/>
    <x v="7"/>
    <n v="3"/>
    <x v="9"/>
    <s v="Commissioni/bollo"/>
    <n v="0"/>
    <n v="8.2200000000000006"/>
    <n v="-8.2200000000000006"/>
    <x v="0"/>
  </r>
  <r>
    <s v="ELF VILLA S.R.L."/>
    <m/>
    <n v="2022"/>
    <n v="0"/>
    <m/>
    <m/>
    <d v="2022-05-02T00:00:00"/>
    <s v="55"/>
    <s v="501-Pn"/>
    <x v="32"/>
    <n v="0"/>
    <x v="34"/>
    <s v="Commissioni/bollo"/>
    <n v="8.2200000000000006"/>
    <n v="0"/>
    <n v="8.2200000000000006"/>
    <x v="0"/>
  </r>
  <r>
    <s v="ELF VILLA S.R.L."/>
    <m/>
    <n v="2022"/>
    <n v="0"/>
    <m/>
    <m/>
    <d v="2022-05-16T00:00:00"/>
    <s v="57"/>
    <s v="501-Pn"/>
    <x v="7"/>
    <n v="1"/>
    <x v="7"/>
    <s v="Pagamento F24 VAT Aprile 2022"/>
    <n v="0"/>
    <n v="34819.57"/>
    <n v="-34819.57"/>
    <x v="0"/>
  </r>
  <r>
    <s v="ELF VILLA S.R.L."/>
    <m/>
    <n v="2022"/>
    <n v="0"/>
    <m/>
    <m/>
    <d v="2022-05-16T00:00:00"/>
    <s v="57"/>
    <s v="501-Pn"/>
    <x v="24"/>
    <n v="0"/>
    <x v="26"/>
    <s v="Pagamento F24 VAT Aprile 2022"/>
    <n v="34819.57"/>
    <n v="0"/>
    <n v="34819.57"/>
    <x v="0"/>
  </r>
  <r>
    <s v="ELF VILLA S.R.L."/>
    <m/>
    <n v="2022"/>
    <n v="0"/>
    <m/>
    <m/>
    <d v="2022-05-16T00:00:00"/>
    <s v="58"/>
    <s v="501-Pn"/>
    <x v="7"/>
    <n v="1"/>
    <x v="7"/>
    <s v="Commissioni"/>
    <n v="0"/>
    <n v="1.5"/>
    <n v="-1.5"/>
    <x v="0"/>
  </r>
  <r>
    <s v="ELF VILLA S.R.L."/>
    <m/>
    <n v="2022"/>
    <n v="0"/>
    <m/>
    <m/>
    <d v="2022-05-16T00:00:00"/>
    <s v="58"/>
    <s v="501-Pn"/>
    <x v="32"/>
    <n v="0"/>
    <x v="34"/>
    <s v="Commissioni"/>
    <n v="1.5"/>
    <n v="0"/>
    <n v="1.5"/>
    <x v="0"/>
  </r>
  <r>
    <s v="ELF VILLA S.R.L."/>
    <m/>
    <n v="2022"/>
    <n v="0"/>
    <m/>
    <m/>
    <d v="2022-05-20T00:00:00"/>
    <s v="59"/>
    <s v="501-Pn"/>
    <x v="7"/>
    <n v="1"/>
    <x v="7"/>
    <s v="Pagamento Ft 202200000122 26/02/22"/>
    <n v="0"/>
    <n v="3660"/>
    <n v="-3660"/>
    <x v="0"/>
  </r>
  <r>
    <s v="ELF VILLA S.R.L."/>
    <m/>
    <n v="2022"/>
    <n v="0"/>
    <m/>
    <m/>
    <d v="2022-05-20T00:00:00"/>
    <s v="59"/>
    <s v="501-Pn"/>
    <x v="22"/>
    <n v="67708"/>
    <x v="42"/>
    <s v="Pagamento Ft 202200000122 26/02/22"/>
    <n v="3660"/>
    <n v="0"/>
    <n v="3660"/>
    <x v="0"/>
  </r>
  <r>
    <s v="ELF VILLA S.R.L."/>
    <m/>
    <n v="2022"/>
    <n v="0"/>
    <m/>
    <m/>
    <d v="2022-05-20T00:00:00"/>
    <s v="60"/>
    <s v="501-Pn"/>
    <x v="7"/>
    <n v="1"/>
    <x v="7"/>
    <s v="Pagamento Ft 2022-81 22/03/22"/>
    <n v="0"/>
    <n v="31390"/>
    <n v="-31390"/>
    <x v="0"/>
  </r>
  <r>
    <s v="ELF VILLA S.R.L."/>
    <m/>
    <n v="2022"/>
    <n v="0"/>
    <m/>
    <m/>
    <d v="2022-05-20T00:00:00"/>
    <s v="60"/>
    <s v="501-Pn"/>
    <x v="23"/>
    <n v="170534"/>
    <x v="25"/>
    <s v="Pagamento Ft 2022-81 22/03/22"/>
    <n v="31390"/>
    <n v="0"/>
    <n v="31390"/>
    <x v="0"/>
  </r>
  <r>
    <s v="ELF VILLA S.R.L."/>
    <m/>
    <n v="2022"/>
    <n v="0"/>
    <m/>
    <m/>
    <d v="2022-05-20T00:00:00"/>
    <s v="61"/>
    <s v="501-Pn"/>
    <x v="7"/>
    <n v="2"/>
    <x v="8"/>
    <s v="Incasso Ft 0000000006  2/05/22"/>
    <n v="187661.29"/>
    <n v="0"/>
    <n v="187661.29"/>
    <x v="0"/>
  </r>
  <r>
    <s v="ELF VILLA S.R.L."/>
    <m/>
    <n v="2022"/>
    <n v="0"/>
    <m/>
    <m/>
    <d v="2022-05-20T00:00:00"/>
    <s v="61"/>
    <s v="501-Pn"/>
    <x v="6"/>
    <n v="195464"/>
    <x v="6"/>
    <s v="Incasso Ft 0000000006  2/05/22"/>
    <n v="0"/>
    <n v="187661.29"/>
    <n v="-187661.29"/>
    <x v="0"/>
  </r>
  <r>
    <s v="ELF VILLA S.R.L."/>
    <m/>
    <n v="2022"/>
    <n v="0"/>
    <m/>
    <m/>
    <d v="2022-05-25T00:00:00"/>
    <s v="63"/>
    <s v="501-Pn"/>
    <x v="7"/>
    <n v="2"/>
    <x v="8"/>
    <s v="Giroconto"/>
    <n v="0"/>
    <n v="500000"/>
    <n v="-500000"/>
    <x v="0"/>
  </r>
  <r>
    <s v="ELF VILLA S.R.L."/>
    <m/>
    <n v="2022"/>
    <n v="0"/>
    <m/>
    <m/>
    <d v="2022-05-25T00:00:00"/>
    <s v="63"/>
    <s v="501-Pn"/>
    <x v="7"/>
    <n v="1"/>
    <x v="7"/>
    <s v="Giroconto"/>
    <n v="500000"/>
    <n v="0"/>
    <n v="500000"/>
    <x v="0"/>
  </r>
  <r>
    <s v="ELF VILLA S.R.L."/>
    <m/>
    <n v="2022"/>
    <n v="0"/>
    <m/>
    <m/>
    <d v="2022-05-25T00:00:00"/>
    <s v="64"/>
    <s v="501-Pn"/>
    <x v="7"/>
    <n v="2"/>
    <x v="8"/>
    <s v="Commissioni"/>
    <n v="0"/>
    <n v="21415.98"/>
    <n v="-21415.98"/>
    <x v="0"/>
  </r>
  <r>
    <s v="ELF VILLA S.R.L."/>
    <m/>
    <n v="2022"/>
    <n v="0"/>
    <m/>
    <m/>
    <d v="2022-05-25T00:00:00"/>
    <s v="64"/>
    <s v="501-Pn"/>
    <x v="7"/>
    <n v="1"/>
    <x v="7"/>
    <s v="Giroconto"/>
    <n v="21415.98"/>
    <n v="0"/>
    <n v="21415.98"/>
    <x v="0"/>
  </r>
  <r>
    <s v="ELF VILLA S.R.L."/>
    <m/>
    <n v="2022"/>
    <n v="0"/>
    <m/>
    <m/>
    <d v="2022-05-30T00:00:00"/>
    <s v="66"/>
    <s v="501-Pn"/>
    <x v="7"/>
    <n v="1"/>
    <x v="7"/>
    <s v="Commissioni"/>
    <n v="0"/>
    <n v="0.75"/>
    <n v="-0.75"/>
    <x v="0"/>
  </r>
  <r>
    <s v="ELF VILLA S.R.L."/>
    <m/>
    <n v="2022"/>
    <n v="0"/>
    <m/>
    <m/>
    <d v="2022-05-30T00:00:00"/>
    <s v="66"/>
    <s v="501-Pn"/>
    <x v="32"/>
    <n v="0"/>
    <x v="34"/>
    <s v="Commissioni"/>
    <n v="0.75"/>
    <n v="0"/>
    <n v="0.75"/>
    <x v="0"/>
  </r>
  <r>
    <s v="ELF VILLA S.R.L."/>
    <m/>
    <n v="2022"/>
    <n v="0"/>
    <m/>
    <m/>
    <d v="2022-05-30T00:00:00"/>
    <s v="67"/>
    <s v="501-Pn"/>
    <x v="7"/>
    <n v="1"/>
    <x v="7"/>
    <s v="Pagamento Ft IT2-2022-367 21/04/22"/>
    <n v="0"/>
    <n v="2135"/>
    <n v="-2135"/>
    <x v="0"/>
  </r>
  <r>
    <s v="ELF VILLA S.R.L."/>
    <m/>
    <n v="2022"/>
    <n v="0"/>
    <m/>
    <m/>
    <d v="2022-05-30T00:00:00"/>
    <s v="67"/>
    <s v="501-Pn"/>
    <x v="22"/>
    <n v="24657"/>
    <x v="35"/>
    <s v="Pagamento Ft IT2-2022-367 21/04/22"/>
    <n v="2135"/>
    <n v="0"/>
    <n v="2135"/>
    <x v="0"/>
  </r>
  <r>
    <s v="ELF VILLA S.R.L."/>
    <m/>
    <n v="2022"/>
    <n v="0"/>
    <m/>
    <m/>
    <d v="2022-05-30T00:00:00"/>
    <s v="68"/>
    <s v="501-Pn"/>
    <x v="7"/>
    <n v="1"/>
    <x v="7"/>
    <s v="Commissioni"/>
    <n v="0"/>
    <n v="8.49"/>
    <n v="-8.49"/>
    <x v="0"/>
  </r>
  <r>
    <s v="ELF VILLA S.R.L."/>
    <m/>
    <n v="2022"/>
    <n v="0"/>
    <m/>
    <m/>
    <d v="2022-05-30T00:00:00"/>
    <s v="68"/>
    <s v="501-Pn"/>
    <x v="32"/>
    <n v="0"/>
    <x v="34"/>
    <s v="Commissioni"/>
    <n v="8.49"/>
    <n v="0"/>
    <n v="8.49"/>
    <x v="0"/>
  </r>
  <r>
    <s v="ELF VILLA S.R.L."/>
    <m/>
    <n v="2022"/>
    <n v="0"/>
    <s v="Ft IT7195-CI-22-00568 27/04/22"/>
    <s v="Fattura di acquisto"/>
    <d v="2022-05-31T00:00:00"/>
    <s v="7"/>
    <s v="1-Ft."/>
    <x v="22"/>
    <n v="78987"/>
    <x v="38"/>
    <s v="Fattura di acquisto"/>
    <n v="0"/>
    <n v="701.5"/>
    <n v="-701.5"/>
    <x v="0"/>
  </r>
  <r>
    <s v="ELF VILLA S.R.L."/>
    <m/>
    <n v="2022"/>
    <n v="0"/>
    <m/>
    <m/>
    <d v="2022-05-31T00:00:00"/>
    <s v="7"/>
    <s v="1-Ft."/>
    <x v="15"/>
    <n v="0"/>
    <x v="17"/>
    <s v="Ft IT7195-CI-22-00568 27-04-2022 (Fondo ELF - Revisione critica della valutazione al 31 Marzo 2022 di una proprietà ubicata a Villamarzana (RO) - C &amp; W (U.K.) LLP (ITALY)"/>
    <n v="575"/>
    <n v="0"/>
    <n v="575"/>
    <x v="0"/>
  </r>
  <r>
    <s v="ELF VILLA S.R.L."/>
    <m/>
    <n v="2022"/>
    <n v="0"/>
    <m/>
    <m/>
    <d v="2022-05-31T00:00:00"/>
    <s v="7"/>
    <s v="1-Ft."/>
    <x v="33"/>
    <n v="0"/>
    <x v="36"/>
    <s v="IVA su Ft CUSHMAN &amp; WAKEF"/>
    <n v="126.5"/>
    <n v="0"/>
    <n v="126.5"/>
    <x v="0"/>
  </r>
  <r>
    <s v="ELF VILLA S.R.L."/>
    <m/>
    <n v="2022"/>
    <n v="0"/>
    <m/>
    <s v="Liquidazione IVA"/>
    <d v="2022-05-31T00:00:00"/>
    <s v="70"/>
    <s v="510-Er/IVA"/>
    <x v="33"/>
    <n v="0"/>
    <x v="36"/>
    <s v="IVA su acquisti"/>
    <n v="0"/>
    <n v="126.5"/>
    <n v="-126.5"/>
    <x v="0"/>
  </r>
  <r>
    <s v="ELF VILLA S.R.L."/>
    <m/>
    <n v="2022"/>
    <n v="0"/>
    <m/>
    <m/>
    <d v="2022-05-31T00:00:00"/>
    <s v="70"/>
    <s v="510-Er/IVA"/>
    <x v="31"/>
    <n v="0"/>
    <x v="33"/>
    <s v="IVA su vendite"/>
    <n v="33840.559999999998"/>
    <n v="0"/>
    <n v="33840.559999999998"/>
    <x v="0"/>
  </r>
  <r>
    <s v="ELF VILLA S.R.L."/>
    <m/>
    <n v="2022"/>
    <n v="0"/>
    <m/>
    <m/>
    <d v="2022-05-31T00:00:00"/>
    <s v="70"/>
    <s v="510-Er/IVA"/>
    <x v="24"/>
    <n v="0"/>
    <x v="26"/>
    <s v="Erario c/IVA"/>
    <n v="0"/>
    <n v="33714.06"/>
    <n v="-33714.06"/>
    <x v="0"/>
  </r>
  <r>
    <s v="ELF VILLA S.R.L."/>
    <m/>
    <n v="2022"/>
    <n v="0"/>
    <m/>
    <m/>
    <d v="2022-05-31T00:00:00"/>
    <s v="78"/>
    <s v="500-Pn."/>
    <x v="53"/>
    <n v="0"/>
    <x v="59"/>
    <s v="Adeguamento fee Q1 (deltra tra accto e fatture ricevute)"/>
    <n v="625"/>
    <n v="0"/>
    <n v="625"/>
    <x v="0"/>
  </r>
  <r>
    <s v="ELF VILLA S.R.L."/>
    <m/>
    <n v="2022"/>
    <n v="0"/>
    <m/>
    <m/>
    <d v="2022-05-31T00:00:00"/>
    <s v="78"/>
    <s v="500-Pn."/>
    <x v="15"/>
    <n v="0"/>
    <x v="17"/>
    <s v="Adeguamento fee Q1 (deltra tra accto e fatture ricevute)"/>
    <n v="0"/>
    <n v="625"/>
    <n v="-625"/>
    <x v="0"/>
  </r>
  <r>
    <s v="ELF VILLA S.R.L."/>
    <m/>
    <n v="2022"/>
    <n v="0"/>
    <s v="Ft 0000000007  1/06/22"/>
    <s v="Fattura di vendita"/>
    <d v="2022-06-01T00:00:00"/>
    <s v="5"/>
    <s v="201-Ft."/>
    <x v="6"/>
    <n v="195464"/>
    <x v="6"/>
    <s v="Fattura di vendita"/>
    <n v="187661.29"/>
    <n v="0"/>
    <n v="187661.29"/>
    <x v="0"/>
  </r>
  <r>
    <s v="ELF VILLA S.R.L."/>
    <m/>
    <n v="2022"/>
    <n v="0"/>
    <m/>
    <m/>
    <d v="2022-06-01T00:00:00"/>
    <s v="5"/>
    <s v="201-Ft."/>
    <x v="30"/>
    <n v="0"/>
    <x v="32"/>
    <s v="Geodis CL Italia S.p.A. - ft 7 del 01.06.2022 - Arqua' Polesine Microarea Aqua' Polesine - Villamarzana - Periodo da 01-06-2022 a 30-06-2022"/>
    <n v="0"/>
    <n v="153820.73000000001"/>
    <n v="-153820.73000000001"/>
    <x v="0"/>
  </r>
  <r>
    <s v="ELF VILLA S.R.L."/>
    <m/>
    <n v="2022"/>
    <n v="0"/>
    <m/>
    <m/>
    <d v="2022-06-01T00:00:00"/>
    <s v="5"/>
    <s v="201-Ft."/>
    <x v="31"/>
    <n v="0"/>
    <x v="33"/>
    <s v="IVA su Ft Geodis CL Italia S.p.A."/>
    <n v="0"/>
    <n v="33840.559999999998"/>
    <n v="-33840.559999999998"/>
    <x v="0"/>
  </r>
  <r>
    <s v="ELF VILLA S.R.L."/>
    <m/>
    <n v="2022"/>
    <n v="0"/>
    <m/>
    <m/>
    <d v="2022-06-01T00:00:00"/>
    <s v="62"/>
    <s v="501-Pn"/>
    <x v="7"/>
    <n v="3"/>
    <x v="9"/>
    <s v="Commissioni"/>
    <n v="0"/>
    <n v="8.49"/>
    <n v="-8.49"/>
    <x v="0"/>
  </r>
  <r>
    <s v="ELF VILLA S.R.L."/>
    <m/>
    <n v="2022"/>
    <n v="0"/>
    <m/>
    <m/>
    <d v="2022-06-01T00:00:00"/>
    <s v="62"/>
    <s v="501-Pn"/>
    <x v="32"/>
    <n v="0"/>
    <x v="34"/>
    <s v="Commissioni"/>
    <n v="8.49"/>
    <n v="0"/>
    <n v="8.49"/>
    <x v="0"/>
  </r>
  <r>
    <s v="ELF VILLA S.R.L."/>
    <m/>
    <n v="2022"/>
    <n v="0"/>
    <m/>
    <m/>
    <d v="2022-06-01T00:00:00"/>
    <s v="65"/>
    <s v="501-Pn"/>
    <x v="7"/>
    <n v="2"/>
    <x v="8"/>
    <s v="Commissioni"/>
    <n v="0"/>
    <n v="8.49"/>
    <n v="-8.49"/>
    <x v="0"/>
  </r>
  <r>
    <s v="ELF VILLA S.R.L."/>
    <m/>
    <n v="2022"/>
    <n v="0"/>
    <m/>
    <m/>
    <d v="2022-06-01T00:00:00"/>
    <s v="65"/>
    <s v="501-Pn"/>
    <x v="32"/>
    <n v="0"/>
    <x v="34"/>
    <s v="Commissioni"/>
    <n v="8.49"/>
    <n v="0"/>
    <n v="8.49"/>
    <x v="0"/>
  </r>
  <r>
    <s v="ELF VILLA S.R.L."/>
    <m/>
    <n v="2022"/>
    <n v="0"/>
    <m/>
    <m/>
    <d v="2022-06-01T00:00:00"/>
    <s v="69"/>
    <s v="501-Pn"/>
    <x v="7"/>
    <n v="1"/>
    <x v="7"/>
    <s v="Bollo su fatture"/>
    <n v="0"/>
    <n v="2.09"/>
    <n v="-2.09"/>
    <x v="0"/>
  </r>
  <r>
    <s v="ELF VILLA S.R.L."/>
    <m/>
    <n v="2022"/>
    <n v="0"/>
    <m/>
    <m/>
    <d v="2022-06-01T00:00:00"/>
    <s v="69"/>
    <s v="501-Pn"/>
    <x v="34"/>
    <n v="0"/>
    <x v="37"/>
    <s v="Bollo su fatture"/>
    <n v="2.09"/>
    <n v="0"/>
    <n v="2.09"/>
    <x v="0"/>
  </r>
  <r>
    <s v="ELF VILLA S.R.L."/>
    <m/>
    <n v="2022"/>
    <n v="0"/>
    <m/>
    <m/>
    <d v="2022-06-13T00:00:00"/>
    <s v="71"/>
    <s v="501-Pn"/>
    <x v="7"/>
    <n v="2"/>
    <x v="8"/>
    <s v="Incasso Ft 0000000007  1/06/22"/>
    <n v="187661.29"/>
    <n v="0"/>
    <n v="187661.29"/>
    <x v="0"/>
  </r>
  <r>
    <s v="ELF VILLA S.R.L."/>
    <m/>
    <n v="2022"/>
    <n v="0"/>
    <m/>
    <m/>
    <d v="2022-06-13T00:00:00"/>
    <s v="71"/>
    <s v="501-Pn"/>
    <x v="6"/>
    <n v="195464"/>
    <x v="6"/>
    <s v="Incasso Ft 0000000007  1/06/22"/>
    <n v="0"/>
    <n v="187661.29"/>
    <n v="-187661.29"/>
    <x v="0"/>
  </r>
  <r>
    <s v="ELF VILLA S.R.L."/>
    <m/>
    <n v="2022"/>
    <n v="0"/>
    <m/>
    <m/>
    <d v="2022-06-15T00:00:00"/>
    <s v="82"/>
    <s v="500-Pn."/>
    <x v="55"/>
    <n v="0"/>
    <x v="61"/>
    <s v="Storno accto Q1"/>
    <n v="41520.410000000003"/>
    <n v="0"/>
    <n v="41520.410000000003"/>
    <x v="0"/>
  </r>
  <r>
    <s v="ELF VILLA S.R.L."/>
    <m/>
    <n v="2022"/>
    <n v="0"/>
    <m/>
    <m/>
    <d v="2022-06-15T00:00:00"/>
    <s v="82"/>
    <s v="500-Pn."/>
    <x v="54"/>
    <n v="0"/>
    <x v="60"/>
    <s v="Storno accto Q1"/>
    <n v="0"/>
    <n v="41520.410000000003"/>
    <n v="-41520.410000000003"/>
    <x v="0"/>
  </r>
  <r>
    <s v="ELF VILLA S.R.L."/>
    <m/>
    <n v="2022"/>
    <n v="0"/>
    <m/>
    <m/>
    <d v="2022-06-16T00:00:00"/>
    <s v="72"/>
    <s v="501-Pn"/>
    <x v="7"/>
    <n v="1"/>
    <x v="7"/>
    <s v="Pag F24 vat Maggio 2022"/>
    <n v="0"/>
    <n v="116755.06"/>
    <n v="-116755.06"/>
    <x v="0"/>
  </r>
  <r>
    <s v="ELF VILLA S.R.L."/>
    <m/>
    <n v="2022"/>
    <n v="0"/>
    <m/>
    <m/>
    <d v="2022-06-16T00:00:00"/>
    <s v="72"/>
    <s v="501-Pn"/>
    <x v="24"/>
    <n v="0"/>
    <x v="26"/>
    <s v="Pag F24 vat Maggio 2022"/>
    <n v="33714.06"/>
    <n v="0"/>
    <n v="33714.06"/>
    <x v="0"/>
  </r>
  <r>
    <s v="ELF VILLA S.R.L."/>
    <m/>
    <n v="2022"/>
    <n v="0"/>
    <m/>
    <m/>
    <d v="2022-06-16T00:00:00"/>
    <s v="72"/>
    <s v="501-Pn"/>
    <x v="54"/>
    <n v="0"/>
    <x v="60"/>
    <s v="Pag IMU"/>
    <n v="83041"/>
    <n v="0"/>
    <n v="83041"/>
    <x v="0"/>
  </r>
  <r>
    <s v="ELF VILLA S.R.L."/>
    <m/>
    <n v="2022"/>
    <n v="0"/>
    <m/>
    <m/>
    <d v="2022-06-16T00:00:00"/>
    <s v="79"/>
    <s v="500-Pn."/>
    <x v="22"/>
    <n v="78987"/>
    <x v="38"/>
    <s v="Pagamento Ft IT7195-CI-22-00222 18/02/22, Ft IT7195-CI-22-00568 27/04/22"/>
    <n v="1403"/>
    <n v="0"/>
    <n v="1403"/>
    <x v="0"/>
  </r>
  <r>
    <s v="ELF VILLA S.R.L."/>
    <m/>
    <n v="2022"/>
    <n v="0"/>
    <m/>
    <m/>
    <d v="2022-06-16T00:00:00"/>
    <s v="79"/>
    <s v="500-Pn."/>
    <x v="7"/>
    <n v="1"/>
    <x v="7"/>
    <s v="Pagamento Ft IT7195-CI-22-00222 18/02/22, Ft IT7195-CI-22-00568 27/04/22"/>
    <n v="0"/>
    <n v="1403"/>
    <n v="-1403"/>
    <x v="0"/>
  </r>
  <r>
    <s v="ELF VILLA S.R.L."/>
    <m/>
    <n v="2022"/>
    <n v="0"/>
    <m/>
    <m/>
    <d v="2022-06-16T00:00:00"/>
    <s v="80"/>
    <s v="500-Pn."/>
    <x v="32"/>
    <n v="0"/>
    <x v="34"/>
    <s v="Spese bancarie"/>
    <n v="0.75"/>
    <n v="0"/>
    <n v="0.75"/>
    <x v="0"/>
  </r>
  <r>
    <s v="ELF VILLA S.R.L."/>
    <m/>
    <n v="2022"/>
    <n v="0"/>
    <m/>
    <m/>
    <d v="2022-06-16T00:00:00"/>
    <s v="80"/>
    <s v="500-Pn."/>
    <x v="7"/>
    <n v="1"/>
    <x v="7"/>
    <s v="Spese bancarie"/>
    <n v="0"/>
    <n v="0.75"/>
    <n v="-0.75"/>
    <x v="0"/>
  </r>
  <r>
    <s v="ELF VILLA S.R.L."/>
    <m/>
    <n v="2022"/>
    <n v="0"/>
    <m/>
    <m/>
    <d v="2022-06-21T00:00:00"/>
    <s v="81"/>
    <s v="500-Pn."/>
    <x v="25"/>
    <n v="0"/>
    <x v="27"/>
    <s v="Rimborso parziale finanziamento"/>
    <n v="303626"/>
    <n v="0"/>
    <n v="303626"/>
    <x v="0"/>
  </r>
  <r>
    <s v="ELF VILLA S.R.L."/>
    <m/>
    <n v="2022"/>
    <n v="0"/>
    <m/>
    <m/>
    <d v="2022-06-21T00:00:00"/>
    <s v="81"/>
    <s v="500-Pn."/>
    <x v="7"/>
    <n v="1"/>
    <x v="7"/>
    <s v="Rimborso parziale finanziamento"/>
    <n v="0"/>
    <n v="303626"/>
    <n v="-303626"/>
    <x v="0"/>
  </r>
  <r>
    <s v="ELF VILLA S.R.L."/>
    <m/>
    <n v="2022"/>
    <n v="0"/>
    <m/>
    <m/>
    <d v="2022-06-21T00:00:00"/>
    <s v="88"/>
    <s v="500-Pn."/>
    <x v="32"/>
    <n v="0"/>
    <x v="34"/>
    <s v="Spese bancarie"/>
    <n v="0.75"/>
    <n v="0"/>
    <n v="0.75"/>
    <x v="0"/>
  </r>
  <r>
    <s v="ELF VILLA S.R.L."/>
    <m/>
    <n v="2022"/>
    <n v="0"/>
    <m/>
    <m/>
    <d v="2022-06-21T00:00:00"/>
    <s v="88"/>
    <s v="500-Pn."/>
    <x v="7"/>
    <n v="1"/>
    <x v="7"/>
    <s v="Spese bancarie"/>
    <n v="0"/>
    <n v="0.75"/>
    <n v="-0.75"/>
    <x v="0"/>
  </r>
  <r>
    <s v="ELF VILLA S.R.L."/>
    <m/>
    <n v="2022"/>
    <n v="0"/>
    <s v="Ft 2022-213 10/06/22"/>
    <s v="Ft prestazioni UE BNP Paribas Real Es tate Investment Management"/>
    <d v="2022-06-22T00:00:00"/>
    <s v="2/UE"/>
    <s v="4-Pr.UE"/>
    <x v="23"/>
    <n v="170534"/>
    <x v="25"/>
    <s v="Ft prestazioni UE BNP Paribas Real Es tate Investment Management"/>
    <n v="0"/>
    <n v="31390"/>
    <n v="-31390"/>
    <x v="0"/>
  </r>
  <r>
    <s v="ELF VILLA S.R.L."/>
    <m/>
    <n v="2022"/>
    <n v="0"/>
    <m/>
    <m/>
    <d v="2022-06-22T00:00:00"/>
    <s v="2/UE"/>
    <s v="4-Pr.UE"/>
    <x v="19"/>
    <n v="0"/>
    <x v="21"/>
    <s v="Ft 2022 - Base fee provided for the period from Q1"/>
    <n v="31390"/>
    <n v="0"/>
    <n v="31390"/>
    <x v="0"/>
  </r>
  <r>
    <s v="ELF VILLA S.R.L."/>
    <m/>
    <n v="2022"/>
    <n v="0"/>
    <m/>
    <m/>
    <d v="2022-06-22T00:00:00"/>
    <s v="2/UE"/>
    <s v="4-Pr.UE"/>
    <x v="66"/>
    <n v="0"/>
    <x v="70"/>
    <s v="IVA su Ft BNP Paribas Real Es"/>
    <n v="6905.8"/>
    <n v="0"/>
    <n v="6905.8"/>
    <x v="0"/>
  </r>
  <r>
    <s v="ELF VILLA S.R.L."/>
    <m/>
    <n v="2022"/>
    <n v="0"/>
    <m/>
    <m/>
    <d v="2022-06-22T00:00:00"/>
    <s v="2/UE"/>
    <s v="4-Pr.UE"/>
    <x v="67"/>
    <n v="0"/>
    <x v="71"/>
    <s v="IVA su Ft BNP Paribas Real Es"/>
    <n v="0"/>
    <n v="6905.8"/>
    <n v="-6905.8"/>
    <x v="0"/>
  </r>
  <r>
    <s v="ELF VILLA S.R.L."/>
    <m/>
    <n v="2022"/>
    <n v="0"/>
    <s v="Ft VON/22042946  1/06/22"/>
    <s v="Fattura di acquisto"/>
    <d v="2022-06-30T00:00:00"/>
    <s v="8"/>
    <s v="1-Ft."/>
    <x v="22"/>
    <n v="13271"/>
    <x v="24"/>
    <s v="Fattura di acquisto"/>
    <n v="0"/>
    <n v="79.3"/>
    <n v="-79.3"/>
    <x v="0"/>
  </r>
  <r>
    <s v="ELF VILLA S.R.L."/>
    <m/>
    <n v="2022"/>
    <n v="0"/>
    <m/>
    <m/>
    <d v="2022-06-30T00:00:00"/>
    <s v="8"/>
    <s v="1-Ft."/>
    <x v="68"/>
    <n v="0"/>
    <x v="72"/>
    <s v="Infocamere - ft VON/22042946 del 01-06-2022"/>
    <n v="65"/>
    <n v="0"/>
    <n v="65"/>
    <x v="0"/>
  </r>
  <r>
    <s v="ELF VILLA S.R.L."/>
    <m/>
    <n v="2022"/>
    <n v="0"/>
    <m/>
    <m/>
    <d v="2022-06-30T00:00:00"/>
    <s v="8"/>
    <s v="1-Ft."/>
    <x v="33"/>
    <n v="0"/>
    <x v="36"/>
    <s v="IVA su Ft INFOCAMERE - SOCIETA' CONSORTI"/>
    <n v="14.3"/>
    <n v="0"/>
    <n v="14.3"/>
    <x v="0"/>
  </r>
  <r>
    <s v="ELF VILLA S.R.L."/>
    <m/>
    <n v="2022"/>
    <n v="0"/>
    <s v="Ft 0100000067 20/06/22"/>
    <s v="Fattura di acquisto"/>
    <d v="2022-06-30T00:00:00"/>
    <s v="9"/>
    <s v="1-Ft."/>
    <x v="22"/>
    <n v="191186"/>
    <x v="73"/>
    <s v="Fattura di acquisto"/>
    <n v="0"/>
    <n v="10687.2"/>
    <n v="-10687.2"/>
    <x v="0"/>
  </r>
  <r>
    <s v="ELF VILLA S.R.L."/>
    <m/>
    <n v="2022"/>
    <n v="0"/>
    <m/>
    <m/>
    <d v="2022-06-30T00:00:00"/>
    <s v="9"/>
    <s v="1-Ft."/>
    <x v="20"/>
    <n v="0"/>
    <x v="22"/>
    <s v="Asset Management Fee 2021 4Q"/>
    <n v="8760"/>
    <n v="0"/>
    <n v="8760"/>
    <x v="0"/>
  </r>
  <r>
    <s v="ELF VILLA S.R.L."/>
    <m/>
    <n v="2022"/>
    <n v="0"/>
    <m/>
    <m/>
    <d v="2022-06-30T00:00:00"/>
    <s v="9"/>
    <s v="1-Ft."/>
    <x v="33"/>
    <n v="0"/>
    <x v="36"/>
    <s v="IVA su Ft BNP Paribas Real Estate Invest"/>
    <n v="1927.2"/>
    <n v="0"/>
    <n v="1927.2"/>
    <x v="0"/>
  </r>
  <r>
    <s v="ELF VILLA S.R.L."/>
    <m/>
    <n v="2022"/>
    <n v="0"/>
    <s v="Ft 0100000085 20/06/22"/>
    <s v="Fattura di acquisto"/>
    <d v="2022-06-30T00:00:00"/>
    <s v="10"/>
    <s v="1-Ft."/>
    <x v="22"/>
    <n v="191186"/>
    <x v="73"/>
    <s v="Fattura di acquisto"/>
    <n v="0"/>
    <n v="10687.2"/>
    <n v="-10687.2"/>
    <x v="0"/>
  </r>
  <r>
    <s v="ELF VILLA S.R.L."/>
    <m/>
    <n v="2022"/>
    <n v="0"/>
    <m/>
    <m/>
    <d v="2022-06-30T00:00:00"/>
    <s v="10"/>
    <s v="1-Ft."/>
    <x v="20"/>
    <n v="0"/>
    <x v="22"/>
    <s v="Asset Management Fee 2022 1Q"/>
    <n v="8760"/>
    <n v="0"/>
    <n v="8760"/>
    <x v="0"/>
  </r>
  <r>
    <s v="ELF VILLA S.R.L."/>
    <m/>
    <n v="2022"/>
    <n v="0"/>
    <m/>
    <m/>
    <d v="2022-06-30T00:00:00"/>
    <s v="10"/>
    <s v="1-Ft."/>
    <x v="33"/>
    <n v="0"/>
    <x v="36"/>
    <s v="IVA su Ft BNP Paribas Real Estate Invest"/>
    <n v="1927.2"/>
    <n v="0"/>
    <n v="1927.2"/>
    <x v="0"/>
  </r>
  <r>
    <s v="ELF VILLA S.R.L."/>
    <m/>
    <n v="2022"/>
    <n v="0"/>
    <m/>
    <m/>
    <d v="2022-06-30T00:00:00"/>
    <s v="73"/>
    <s v="500-Pn."/>
    <x v="41"/>
    <n v="0"/>
    <x v="47"/>
    <s v="Amm.to Q2_22"/>
    <n v="126.23"/>
    <n v="0"/>
    <n v="126.23"/>
    <x v="0"/>
  </r>
  <r>
    <s v="ELF VILLA S.R.L."/>
    <m/>
    <n v="2022"/>
    <n v="0"/>
    <m/>
    <m/>
    <d v="2022-06-30T00:00:00"/>
    <s v="73"/>
    <s v="500-Pn."/>
    <x v="26"/>
    <n v="0"/>
    <x v="28"/>
    <s v="Amm.to Q2_22"/>
    <n v="0"/>
    <n v="126.23"/>
    <n v="-126.23"/>
    <x v="0"/>
  </r>
  <r>
    <s v="ELF VILLA S.R.L."/>
    <m/>
    <n v="2022"/>
    <n v="0"/>
    <m/>
    <m/>
    <d v="2022-06-30T00:00:00"/>
    <s v="73"/>
    <s v="500-Pn."/>
    <x v="42"/>
    <n v="0"/>
    <x v="48"/>
    <s v="Amm.to Q2_22"/>
    <n v="170325"/>
    <n v="0"/>
    <n v="170325"/>
    <x v="0"/>
  </r>
  <r>
    <s v="ELF VILLA S.R.L."/>
    <m/>
    <n v="2022"/>
    <n v="0"/>
    <m/>
    <m/>
    <d v="2022-06-30T00:00:00"/>
    <s v="73"/>
    <s v="500-Pn."/>
    <x v="27"/>
    <n v="0"/>
    <x v="29"/>
    <s v="Amm.to Q2_22"/>
    <n v="0"/>
    <n v="170325"/>
    <n v="-170325"/>
    <x v="0"/>
  </r>
  <r>
    <s v="ELF VILLA S.R.L."/>
    <m/>
    <n v="2022"/>
    <n v="0"/>
    <m/>
    <m/>
    <d v="2022-06-30T00:00:00"/>
    <s v="73"/>
    <s v="500-Pn."/>
    <x v="42"/>
    <n v="0"/>
    <x v="48"/>
    <s v="Amm.to Q2_22"/>
    <n v="9312.2199999999993"/>
    <n v="0"/>
    <n v="9312.2199999999993"/>
    <x v="0"/>
  </r>
  <r>
    <s v="ELF VILLA S.R.L."/>
    <m/>
    <n v="2022"/>
    <n v="0"/>
    <m/>
    <m/>
    <d v="2022-06-30T00:00:00"/>
    <s v="73"/>
    <s v="500-Pn."/>
    <x v="28"/>
    <n v="0"/>
    <x v="30"/>
    <s v="Amm.to Q2_22"/>
    <n v="0"/>
    <n v="9312.2199999999993"/>
    <n v="-9312.2199999999993"/>
    <x v="0"/>
  </r>
  <r>
    <s v="ELF VILLA S.R.L."/>
    <m/>
    <n v="2022"/>
    <n v="0"/>
    <m/>
    <m/>
    <d v="2022-06-30T00:00:00"/>
    <s v="73"/>
    <s v="500-Pn."/>
    <x v="44"/>
    <n v="0"/>
    <x v="50"/>
    <s v="Rilascio risc passivo imp Q2_2022"/>
    <n v="4614.5"/>
    <n v="0"/>
    <n v="4614.5"/>
    <x v="0"/>
  </r>
  <r>
    <s v="ELF VILLA S.R.L."/>
    <m/>
    <n v="2022"/>
    <n v="0"/>
    <m/>
    <m/>
    <d v="2022-06-30T00:00:00"/>
    <s v="73"/>
    <s v="500-Pn."/>
    <x v="8"/>
    <n v="0"/>
    <x v="10"/>
    <s v="Rilascio risc passivo imp Q2_2022"/>
    <n v="0"/>
    <n v="4614.5"/>
    <n v="-4614.5"/>
    <x v="0"/>
  </r>
  <r>
    <s v="ELF VILLA S.R.L."/>
    <m/>
    <n v="2022"/>
    <n v="0"/>
    <m/>
    <m/>
    <d v="2022-06-30T00:00:00"/>
    <s v="73"/>
    <s v="500-Pn."/>
    <x v="45"/>
    <n v="0"/>
    <x v="51"/>
    <s v="Assicurazione MARSH rilascio competenza Q2_22 n. 7940005"/>
    <n v="4357.42"/>
    <n v="0"/>
    <n v="4357.42"/>
    <x v="0"/>
  </r>
  <r>
    <s v="ELF VILLA S.R.L."/>
    <m/>
    <n v="2022"/>
    <n v="0"/>
    <m/>
    <m/>
    <d v="2022-06-30T00:00:00"/>
    <s v="73"/>
    <s v="500-Pn."/>
    <x v="8"/>
    <n v="0"/>
    <x v="10"/>
    <s v="Assicurazione MARSH rilascio competenza Q2_22 n. 7940005"/>
    <n v="0"/>
    <n v="4357.42"/>
    <n v="-4357.42"/>
    <x v="0"/>
  </r>
  <r>
    <s v="ELF VILLA S.R.L."/>
    <m/>
    <n v="2022"/>
    <n v="0"/>
    <m/>
    <m/>
    <d v="2022-06-30T00:00:00"/>
    <s v="73"/>
    <s v="500-Pn."/>
    <x v="45"/>
    <n v="0"/>
    <x v="51"/>
    <s v="Assicurazione MARSH rilascio competenza Q2_22 n. 7940261"/>
    <n v="476.17"/>
    <n v="0"/>
    <n v="476.17"/>
    <x v="0"/>
  </r>
  <r>
    <s v="ELF VILLA S.R.L."/>
    <m/>
    <n v="2022"/>
    <n v="0"/>
    <m/>
    <m/>
    <d v="2022-06-30T00:00:00"/>
    <s v="73"/>
    <s v="500-Pn."/>
    <x v="8"/>
    <n v="0"/>
    <x v="10"/>
    <s v="Assicurazione MARSH rilascio competenza Q2_22 n. 7940261"/>
    <n v="0"/>
    <n v="476.17"/>
    <n v="-476.17"/>
    <x v="0"/>
  </r>
  <r>
    <s v="ELF VILLA S.R.L."/>
    <m/>
    <n v="2022"/>
    <n v="0"/>
    <m/>
    <m/>
    <d v="2022-06-30T00:00:00"/>
    <s v="73"/>
    <s v="500-Pn."/>
    <x v="46"/>
    <n v="0"/>
    <x v="52"/>
    <s v="Rilascio risconto Q2_22"/>
    <n v="10245.08"/>
    <n v="0"/>
    <n v="10245.08"/>
    <x v="0"/>
  </r>
  <r>
    <s v="ELF VILLA S.R.L."/>
    <m/>
    <n v="2022"/>
    <n v="0"/>
    <m/>
    <m/>
    <d v="2022-06-30T00:00:00"/>
    <s v="73"/>
    <s v="500-Pn."/>
    <x v="9"/>
    <n v="0"/>
    <x v="11"/>
    <s v="Rilascio risconto Q2_22"/>
    <n v="0"/>
    <n v="10245.08"/>
    <n v="-10245.08"/>
    <x v="0"/>
  </r>
  <r>
    <s v="ELF VILLA S.R.L."/>
    <m/>
    <n v="2022"/>
    <n v="0"/>
    <m/>
    <m/>
    <d v="2022-06-30T00:00:00"/>
    <s v="73"/>
    <s v="500-Pn."/>
    <x v="47"/>
    <n v="0"/>
    <x v="53"/>
    <s v="Acc.to interessi Q2_2022"/>
    <n v="44187.93"/>
    <n v="0"/>
    <n v="44187.93"/>
    <x v="0"/>
  </r>
  <r>
    <s v="ELF VILLA S.R.L."/>
    <m/>
    <n v="2022"/>
    <n v="0"/>
    <m/>
    <m/>
    <d v="2022-06-30T00:00:00"/>
    <s v="73"/>
    <s v="500-Pn."/>
    <x v="14"/>
    <n v="0"/>
    <x v="16"/>
    <s v="Acc.to interessi Q2_2022"/>
    <n v="0"/>
    <n v="44187.93"/>
    <n v="-44187.93"/>
    <x v="0"/>
  </r>
  <r>
    <s v="ELF VILLA S.R.L."/>
    <m/>
    <n v="2022"/>
    <n v="0"/>
    <m/>
    <m/>
    <d v="2022-06-30T00:00:00"/>
    <s v="73"/>
    <s v="500-Pn."/>
    <x v="48"/>
    <n v="0"/>
    <x v="54"/>
    <s v="Risconto riaddebito imp. Registro (fatt n. 5 del 01.04.22)"/>
    <n v="6152.67"/>
    <n v="0"/>
    <n v="6152.67"/>
    <x v="0"/>
  </r>
  <r>
    <s v="ELF VILLA S.R.L."/>
    <m/>
    <n v="2022"/>
    <n v="0"/>
    <m/>
    <m/>
    <d v="2022-06-30T00:00:00"/>
    <s v="73"/>
    <s v="500-Pn."/>
    <x v="29"/>
    <n v="0"/>
    <x v="31"/>
    <s v="Risconto riaddebito imp. Registro (fatt n. 5 del 01.04.22)"/>
    <n v="0"/>
    <n v="6152.67"/>
    <n v="-6152.67"/>
    <x v="0"/>
  </r>
  <r>
    <s v="ELF VILLA S.R.L."/>
    <m/>
    <n v="2022"/>
    <n v="0"/>
    <m/>
    <m/>
    <d v="2022-06-30T00:00:00"/>
    <s v="73"/>
    <s v="500-Pn."/>
    <x v="51"/>
    <n v="0"/>
    <x v="57"/>
    <s v="Acc.to Q2_2022 EY societario"/>
    <n v="520"/>
    <n v="0"/>
    <n v="520"/>
    <x v="0"/>
  </r>
  <r>
    <s v="ELF VILLA S.R.L."/>
    <m/>
    <n v="2022"/>
    <n v="0"/>
    <m/>
    <m/>
    <d v="2022-06-30T00:00:00"/>
    <s v="73"/>
    <s v="500-Pn."/>
    <x v="17"/>
    <n v="0"/>
    <x v="19"/>
    <s v="Acc.to Q2_2022 EY societario"/>
    <n v="0"/>
    <n v="520"/>
    <n v="-520"/>
    <x v="0"/>
  </r>
  <r>
    <s v="ELF VILLA S.R.L."/>
    <m/>
    <n v="2022"/>
    <n v="0"/>
    <m/>
    <m/>
    <d v="2022-06-30T00:00:00"/>
    <s v="73"/>
    <s v="500-Pn."/>
    <x v="51"/>
    <n v="0"/>
    <x v="57"/>
    <s v="Acc.to Q2_2022 EY tax fee"/>
    <n v="3367.1"/>
    <n v="0"/>
    <n v="3367.1"/>
    <x v="0"/>
  </r>
  <r>
    <s v="ELF VILLA S.R.L."/>
    <m/>
    <n v="2022"/>
    <n v="0"/>
    <m/>
    <m/>
    <d v="2022-06-30T00:00:00"/>
    <s v="73"/>
    <s v="500-Pn."/>
    <x v="17"/>
    <n v="0"/>
    <x v="19"/>
    <s v="Acc.to Q2_2022 EY tax fee"/>
    <n v="0"/>
    <n v="3367.1"/>
    <n v="-3367.1"/>
    <x v="0"/>
  </r>
  <r>
    <s v="ELF VILLA S.R.L."/>
    <m/>
    <n v="2022"/>
    <n v="0"/>
    <m/>
    <m/>
    <d v="2022-06-30T00:00:00"/>
    <s v="73"/>
    <s v="500-Pn."/>
    <x v="52"/>
    <n v="0"/>
    <x v="58"/>
    <s v="Acc.to EY Q2_2022"/>
    <n v="8087.5"/>
    <n v="0"/>
    <n v="8087.5"/>
    <x v="0"/>
  </r>
  <r>
    <s v="ELF VILLA S.R.L."/>
    <m/>
    <n v="2022"/>
    <n v="0"/>
    <m/>
    <m/>
    <d v="2022-06-30T00:00:00"/>
    <s v="73"/>
    <s v="500-Pn."/>
    <x v="18"/>
    <n v="0"/>
    <x v="20"/>
    <s v="Acc.to EY Q2_2022"/>
    <n v="0"/>
    <n v="8087.5"/>
    <n v="-8087.5"/>
    <x v="0"/>
  </r>
  <r>
    <s v="ELF VILLA S.R.L."/>
    <m/>
    <n v="2022"/>
    <n v="0"/>
    <m/>
    <m/>
    <d v="2022-06-30T00:00:00"/>
    <s v="73"/>
    <s v="500-Pn."/>
    <x v="53"/>
    <n v="0"/>
    <x v="59"/>
    <s v="Acc.to Q2_22 - Valuer A"/>
    <n v="1750"/>
    <n v="0"/>
    <n v="1750"/>
    <x v="0"/>
  </r>
  <r>
    <s v="ELF VILLA S.R.L."/>
    <m/>
    <n v="2022"/>
    <n v="0"/>
    <m/>
    <m/>
    <d v="2022-06-30T00:00:00"/>
    <s v="73"/>
    <s v="500-Pn."/>
    <x v="15"/>
    <n v="0"/>
    <x v="17"/>
    <s v="Acc.to Q2_22 - Valuer A"/>
    <n v="0"/>
    <n v="1750"/>
    <n v="-1750"/>
    <x v="0"/>
  </r>
  <r>
    <s v="ELF VILLA S.R.L."/>
    <m/>
    <n v="2022"/>
    <n v="0"/>
    <m/>
    <m/>
    <d v="2022-06-30T00:00:00"/>
    <s v="73"/>
    <s v="500-Pn."/>
    <x v="53"/>
    <n v="0"/>
    <x v="59"/>
    <s v="Acc.to Q2_22 - Valuer B"/>
    <n v="575"/>
    <n v="0"/>
    <n v="575"/>
    <x v="0"/>
  </r>
  <r>
    <s v="ELF VILLA S.R.L."/>
    <m/>
    <n v="2022"/>
    <n v="0"/>
    <m/>
    <m/>
    <d v="2022-06-30T00:00:00"/>
    <s v="73"/>
    <s v="500-Pn."/>
    <x v="15"/>
    <n v="0"/>
    <x v="17"/>
    <s v="Acc.to Q2_22 - Valuer B"/>
    <n v="0"/>
    <n v="575"/>
    <n v="-575"/>
    <x v="0"/>
  </r>
  <r>
    <s v="ELF VILLA S.R.L."/>
    <m/>
    <n v="2022"/>
    <n v="0"/>
    <m/>
    <m/>
    <d v="2022-06-30T00:00:00"/>
    <s v="73"/>
    <s v="500-Pn."/>
    <x v="37"/>
    <n v="0"/>
    <x v="43"/>
    <s v="Acc.to Property Management 2Q 2022"/>
    <n v="3540"/>
    <n v="0"/>
    <n v="3540"/>
    <x v="0"/>
  </r>
  <r>
    <s v="ELF VILLA S.R.L."/>
    <m/>
    <n v="2022"/>
    <n v="0"/>
    <m/>
    <m/>
    <d v="2022-06-30T00:00:00"/>
    <s v="73"/>
    <s v="500-Pn."/>
    <x v="21"/>
    <n v="0"/>
    <x v="23"/>
    <s v="Acc.to Property Management 2Q 2022"/>
    <n v="0"/>
    <n v="3540"/>
    <n v="-3540"/>
    <x v="0"/>
  </r>
  <r>
    <s v="ELF VILLA S.R.L."/>
    <m/>
    <n v="2022"/>
    <n v="0"/>
    <m/>
    <m/>
    <d v="2022-06-30T00:00:00"/>
    <s v="73"/>
    <s v="500-Pn."/>
    <x v="69"/>
    <n v="0"/>
    <x v="74"/>
    <s v="Acc.to consulenza Ing. Scialla"/>
    <n v="3600"/>
    <n v="0"/>
    <n v="3600"/>
    <x v="0"/>
  </r>
  <r>
    <s v="ELF VILLA S.R.L."/>
    <m/>
    <n v="2022"/>
    <n v="0"/>
    <m/>
    <m/>
    <d v="2022-06-30T00:00:00"/>
    <s v="73"/>
    <s v="500-Pn."/>
    <x v="15"/>
    <n v="0"/>
    <x v="17"/>
    <s v="Acc.to consulenza Ing. Scialla"/>
    <n v="0"/>
    <n v="3600"/>
    <n v="-3600"/>
    <x v="0"/>
  </r>
  <r>
    <s v="ELF VILLA S.R.L."/>
    <m/>
    <n v="2022"/>
    <n v="0"/>
    <m/>
    <m/>
    <d v="2022-06-30T00:00:00"/>
    <s v="74"/>
    <s v="500-Pn."/>
    <x v="38"/>
    <n v="0"/>
    <x v="44"/>
    <s v="Pagamento Interest Notice Q2 al 30.06.2022"/>
    <n v="43638.67"/>
    <n v="0"/>
    <n v="43638.67"/>
    <x v="0"/>
  </r>
  <r>
    <s v="ELF VILLA S.R.L."/>
    <m/>
    <n v="2022"/>
    <n v="0"/>
    <m/>
    <m/>
    <d v="2022-06-30T00:00:00"/>
    <s v="74"/>
    <s v="500-Pn."/>
    <x v="7"/>
    <n v="2"/>
    <x v="8"/>
    <s v="Pagamento Interest Notice Q2 al 30.06.2022"/>
    <n v="0"/>
    <n v="43638.67"/>
    <n v="-43638.67"/>
    <x v="0"/>
  </r>
  <r>
    <s v="ELF VILLA S.R.L."/>
    <m/>
    <n v="2022"/>
    <n v="0"/>
    <m/>
    <m/>
    <d v="2022-06-30T00:00:00"/>
    <s v="74"/>
    <s v="500-Pn."/>
    <x v="39"/>
    <n v="0"/>
    <x v="45"/>
    <s v="Pag.to Interessi passivi swap al 30.06.2022"/>
    <n v="6764.34"/>
    <n v="0"/>
    <n v="6764.34"/>
    <x v="0"/>
  </r>
  <r>
    <s v="ELF VILLA S.R.L."/>
    <m/>
    <n v="2022"/>
    <n v="0"/>
    <m/>
    <m/>
    <d v="2022-06-30T00:00:00"/>
    <s v="74"/>
    <s v="500-Pn."/>
    <x v="7"/>
    <n v="2"/>
    <x v="8"/>
    <s v="Pag.to Interessi passivi swap al 30.06.2022"/>
    <n v="0"/>
    <n v="6764.34"/>
    <n v="-6764.34"/>
    <x v="0"/>
  </r>
  <r>
    <s v="ELF VILLA S.R.L."/>
    <m/>
    <n v="2022"/>
    <n v="0"/>
    <m/>
    <m/>
    <d v="2022-06-30T00:00:00"/>
    <s v="74"/>
    <s v="500-Pn."/>
    <x v="70"/>
    <n v="0"/>
    <x v="75"/>
    <s v="Diritti camerali"/>
    <n v="173"/>
    <n v="0"/>
    <n v="173"/>
    <x v="0"/>
  </r>
  <r>
    <s v="ELF VILLA S.R.L."/>
    <m/>
    <n v="2022"/>
    <n v="0"/>
    <m/>
    <m/>
    <d v="2022-06-30T00:00:00"/>
    <s v="74"/>
    <s v="500-Pn."/>
    <x v="7"/>
    <n v="1"/>
    <x v="7"/>
    <s v="Diritti camerali"/>
    <n v="0"/>
    <n v="173"/>
    <n v="-173"/>
    <x v="0"/>
  </r>
  <r>
    <s v="ELF VILLA S.R.L."/>
    <m/>
    <n v="2022"/>
    <n v="0"/>
    <m/>
    <s v="Liquidazione IVA"/>
    <d v="2022-06-30T00:00:00"/>
    <s v="83"/>
    <s v="510-Er/IVA"/>
    <x v="33"/>
    <n v="0"/>
    <x v="36"/>
    <s v="IVA su acquisti"/>
    <n v="0"/>
    <n v="3868.7"/>
    <n v="-3868.7"/>
    <x v="0"/>
  </r>
  <r>
    <s v="ELF VILLA S.R.L."/>
    <m/>
    <n v="2022"/>
    <n v="0"/>
    <m/>
    <m/>
    <d v="2022-06-30T00:00:00"/>
    <s v="83"/>
    <s v="510-Er/IVA"/>
    <x v="31"/>
    <n v="0"/>
    <x v="33"/>
    <s v="IVA su vendite"/>
    <n v="33840.559999999998"/>
    <n v="0"/>
    <n v="33840.559999999998"/>
    <x v="0"/>
  </r>
  <r>
    <s v="ELF VILLA S.R.L."/>
    <m/>
    <n v="2022"/>
    <n v="0"/>
    <m/>
    <m/>
    <d v="2022-06-30T00:00:00"/>
    <s v="83"/>
    <s v="510-Er/IVA"/>
    <x v="66"/>
    <n v="0"/>
    <x v="70"/>
    <s v="IVA credito acquisti intracomunitari"/>
    <n v="0"/>
    <n v="6905.8"/>
    <n v="-6905.8"/>
    <x v="0"/>
  </r>
  <r>
    <s v="ELF VILLA S.R.L."/>
    <m/>
    <n v="2022"/>
    <n v="0"/>
    <m/>
    <m/>
    <d v="2022-06-30T00:00:00"/>
    <s v="83"/>
    <s v="510-Er/IVA"/>
    <x v="67"/>
    <n v="0"/>
    <x v="71"/>
    <s v="IVA debito acquisti intracomunitari"/>
    <n v="6905.8"/>
    <n v="0"/>
    <n v="6905.8"/>
    <x v="0"/>
  </r>
  <r>
    <s v="ELF VILLA S.R.L."/>
    <m/>
    <n v="2022"/>
    <n v="0"/>
    <m/>
    <m/>
    <d v="2022-06-30T00:00:00"/>
    <s v="83"/>
    <s v="510-Er/IVA"/>
    <x v="24"/>
    <n v="0"/>
    <x v="26"/>
    <s v="Erario c/IVA"/>
    <n v="0"/>
    <n v="29971.86"/>
    <n v="-29971.86"/>
    <x v="0"/>
  </r>
  <r>
    <s v="ELF VILLA S.R.L."/>
    <m/>
    <n v="2022"/>
    <n v="0"/>
    <m/>
    <m/>
    <d v="2022-06-30T00:00:00"/>
    <s v="84"/>
    <s v="500-Pn."/>
    <x v="5"/>
    <n v="0"/>
    <x v="5"/>
    <s v="Adeguamento swap al 30.06.22"/>
    <n v="304462.13"/>
    <n v="0"/>
    <n v="304462.13"/>
    <x v="0"/>
  </r>
  <r>
    <s v="ELF VILLA S.R.L."/>
    <m/>
    <n v="2022"/>
    <n v="0"/>
    <m/>
    <m/>
    <d v="2022-06-30T00:00:00"/>
    <s v="84"/>
    <s v="500-Pn."/>
    <x v="43"/>
    <n v="0"/>
    <x v="49"/>
    <s v="Adeguamento swap al 30.06.22"/>
    <n v="0"/>
    <n v="304462.13"/>
    <n v="-304462.13"/>
    <x v="0"/>
  </r>
  <r>
    <s v="ELF VILLA S.R.L."/>
    <m/>
    <n v="2022"/>
    <n v="0"/>
    <m/>
    <m/>
    <d v="2022-06-30T00:00:00"/>
    <s v="85"/>
    <s v="500-Pn."/>
    <x v="49"/>
    <n v="0"/>
    <x v="55"/>
    <s v="Acc.to al 30.06.22"/>
    <n v="31390"/>
    <n v="0"/>
    <n v="31390"/>
    <x v="0"/>
  </r>
  <r>
    <s v="ELF VILLA S.R.L."/>
    <m/>
    <n v="2022"/>
    <n v="0"/>
    <m/>
    <m/>
    <d v="2022-06-30T00:00:00"/>
    <s v="85"/>
    <s v="500-Pn."/>
    <x v="19"/>
    <n v="0"/>
    <x v="21"/>
    <s v="Acc.to al 30.06.22"/>
    <n v="0"/>
    <n v="31390"/>
    <n v="-31390"/>
    <x v="0"/>
  </r>
  <r>
    <s v="ELF VILLA S.R.L."/>
    <m/>
    <n v="2022"/>
    <n v="0"/>
    <m/>
    <m/>
    <d v="2022-06-30T00:00:00"/>
    <s v="85"/>
    <s v="500-Pn."/>
    <x v="50"/>
    <n v="0"/>
    <x v="56"/>
    <s v="Acc.to al 30.06.22"/>
    <n v="8760"/>
    <n v="0"/>
    <n v="8760"/>
    <x v="0"/>
  </r>
  <r>
    <s v="ELF VILLA S.R.L."/>
    <m/>
    <n v="2022"/>
    <n v="0"/>
    <m/>
    <m/>
    <d v="2022-06-30T00:00:00"/>
    <s v="85"/>
    <s v="500-Pn."/>
    <x v="20"/>
    <n v="0"/>
    <x v="22"/>
    <s v="Acc.to al 30.06.22"/>
    <n v="0"/>
    <n v="8760"/>
    <n v="-8760"/>
    <x v="0"/>
  </r>
  <r>
    <s v="ELF VILLA S.R.L."/>
    <m/>
    <n v="2022"/>
    <n v="0"/>
    <m/>
    <m/>
    <d v="2022-06-30T00:00:00"/>
    <s v="86"/>
    <s v="500-Pn."/>
    <x v="52"/>
    <n v="0"/>
    <x v="58"/>
    <s v="Magg accantonamento per adeguamento con fattura al 31.03.22"/>
    <n v="1420.83"/>
    <n v="0"/>
    <n v="1420.83"/>
    <x v="0"/>
  </r>
  <r>
    <s v="ELF VILLA S.R.L."/>
    <m/>
    <n v="2022"/>
    <n v="0"/>
    <m/>
    <m/>
    <d v="2022-06-30T00:00:00"/>
    <s v="86"/>
    <s v="500-Pn."/>
    <x v="18"/>
    <n v="0"/>
    <x v="20"/>
    <s v="Magg accantonamento per adeguamento con fattura al 31.03.22"/>
    <n v="0"/>
    <n v="1420.83"/>
    <n v="-1420.83"/>
    <x v="0"/>
  </r>
  <r>
    <s v="ELF VILLA S.R.L."/>
    <m/>
    <n v="2022"/>
    <n v="0"/>
    <m/>
    <m/>
    <d v="2022-06-30T00:00:00"/>
    <s v="87"/>
    <s v="500-Pn."/>
    <x v="71"/>
    <n v="0"/>
    <x v="76"/>
    <s v="Consorzio di Bonifica Adige Po"/>
    <n v="3915.72"/>
    <n v="0"/>
    <n v="3915.72"/>
    <x v="0"/>
  </r>
  <r>
    <s v="ELF VILLA S.R.L."/>
    <m/>
    <n v="2022"/>
    <n v="0"/>
    <m/>
    <m/>
    <d v="2022-06-30T00:00:00"/>
    <s v="87"/>
    <s v="500-Pn."/>
    <x v="15"/>
    <n v="0"/>
    <x v="17"/>
    <s v="Consorzio di Bonifica Adige Po"/>
    <n v="0"/>
    <n v="3915.72"/>
    <n v="-3915.72"/>
    <x v="0"/>
  </r>
  <r>
    <s v="ELF VILLA S.R.L."/>
    <m/>
    <n v="2022"/>
    <n v="0"/>
    <m/>
    <m/>
    <d v="2022-06-30T00:00:00"/>
    <s v="87"/>
    <s v="500-Pn."/>
    <x v="8"/>
    <n v="0"/>
    <x v="10"/>
    <s v="Consorzio di Bonifica Adige Po risconto luglio-dic 22"/>
    <n v="1957.86"/>
    <n v="0"/>
    <n v="1957.86"/>
    <x v="0"/>
  </r>
  <r>
    <s v="ELF VILLA S.R.L."/>
    <m/>
    <n v="2022"/>
    <n v="0"/>
    <m/>
    <m/>
    <d v="2022-06-30T00:00:00"/>
    <s v="87"/>
    <s v="500-Pn."/>
    <x v="71"/>
    <n v="0"/>
    <x v="76"/>
    <s v="Consorzio di Bonifica Adige Po risconto luglio-dic 22"/>
    <n v="0"/>
    <n v="1957.86"/>
    <n v="-1957.86"/>
    <x v="0"/>
  </r>
  <r>
    <s v="ELF VILLA S.R.L."/>
    <m/>
    <n v="2022"/>
    <n v="0"/>
    <m/>
    <m/>
    <d v="2022-06-30T00:00:00"/>
    <s v="87"/>
    <s v="500-Pn."/>
    <x v="72"/>
    <n v="0"/>
    <x v="77"/>
    <s v="Consorzio di Bonifica Adige Po (quato I sem 22)"/>
    <n v="1957.86"/>
    <n v="0"/>
    <n v="1957.86"/>
    <x v="0"/>
  </r>
  <r>
    <s v="ELF VILLA S.R.L."/>
    <m/>
    <n v="2022"/>
    <n v="0"/>
    <m/>
    <m/>
    <d v="2022-06-30T00:00:00"/>
    <s v="87"/>
    <s v="500-Pn."/>
    <x v="73"/>
    <n v="0"/>
    <x v="78"/>
    <s v="Consorzio di Bonifica Adige Po (quato I sem 22)"/>
    <n v="0"/>
    <n v="1957.86"/>
    <n v="-1957.86"/>
    <x v="0"/>
  </r>
  <r>
    <s v="ELF VILLA S.R.L."/>
    <m/>
    <n v="2022"/>
    <n v="0"/>
    <m/>
    <m/>
    <d v="2022-06-30T00:00:00"/>
    <s v="89"/>
    <s v="500-Pn."/>
    <x v="32"/>
    <n v="0"/>
    <x v="34"/>
    <s v="Spese bancarie"/>
    <n v="1.5"/>
    <n v="0"/>
    <n v="1.5"/>
    <x v="0"/>
  </r>
  <r>
    <s v="ELF VILLA S.R.L."/>
    <m/>
    <n v="2022"/>
    <n v="0"/>
    <m/>
    <m/>
    <d v="2022-06-30T00:00:00"/>
    <s v="89"/>
    <s v="500-Pn."/>
    <x v="7"/>
    <n v="2"/>
    <x v="8"/>
    <s v="Spese bancarie"/>
    <n v="0"/>
    <n v="1.5"/>
    <n v="-1.5"/>
    <x v="0"/>
  </r>
  <r>
    <s v="ELF VILLA S.R.L."/>
    <m/>
    <n v="2022"/>
    <n v="0"/>
    <m/>
    <m/>
    <d v="2022-06-30T00:00:00"/>
    <s v="90"/>
    <s v="500-Pn."/>
    <x v="21"/>
    <n v="0"/>
    <x v="23"/>
    <s v="Adj acc.to 2021 (delta tra acc.to e fattura)"/>
    <n v="666.76"/>
    <n v="0"/>
    <n v="666.76"/>
    <x v="0"/>
  </r>
  <r>
    <s v="ELF VILLA S.R.L."/>
    <m/>
    <n v="2022"/>
    <n v="0"/>
    <m/>
    <m/>
    <d v="2022-06-30T00:00:00"/>
    <s v="90"/>
    <s v="500-Pn."/>
    <x v="40"/>
    <n v="0"/>
    <x v="46"/>
    <s v="Adj acc.to 2021 (delta tra acc.to e fattura)"/>
    <n v="0"/>
    <n v="666.76"/>
    <n v="-666.76"/>
    <x v="0"/>
  </r>
  <r>
    <s v="ELF VILLA S.R.L."/>
    <m/>
    <n v="2022"/>
    <n v="0"/>
    <m/>
    <m/>
    <d v="2022-06-30T00:00:00"/>
    <s v="91"/>
    <s v="500-Pn."/>
    <x v="45"/>
    <n v="0"/>
    <x v="51"/>
    <s v="Assicurazione MARSH adj  Q1_22 n. 7940261"/>
    <n v="0"/>
    <n v="58.36"/>
    <n v="-58.36"/>
    <x v="0"/>
  </r>
  <r>
    <s v="ELF VILLA S.R.L."/>
    <m/>
    <n v="2022"/>
    <n v="0"/>
    <m/>
    <m/>
    <d v="2022-06-30T00:00:00"/>
    <s v="91"/>
    <s v="500-Pn."/>
    <x v="8"/>
    <n v="0"/>
    <x v="10"/>
    <s v="Assicurazione MARSH adj  Q1_22 n. 7940261"/>
    <n v="58.36"/>
    <n v="0"/>
    <n v="58.36"/>
    <x v="0"/>
  </r>
  <r>
    <m/>
    <m/>
    <m/>
    <m/>
    <m/>
    <m/>
    <d v="2022-06-30T00:00:00"/>
    <m/>
    <m/>
    <x v="42"/>
    <n v="0"/>
    <x v="48"/>
    <s v="Rev amm.to Q2_22"/>
    <n v="-170325"/>
    <m/>
    <n v="-170325"/>
    <x v="1"/>
  </r>
  <r>
    <m/>
    <m/>
    <m/>
    <m/>
    <m/>
    <m/>
    <d v="2022-06-30T00:00:00"/>
    <m/>
    <m/>
    <x v="27"/>
    <n v="0"/>
    <x v="29"/>
    <s v="Rev amm.to Q2_22"/>
    <n v="170325"/>
    <m/>
    <n v="170325"/>
    <x v="1"/>
  </r>
  <r>
    <m/>
    <m/>
    <m/>
    <m/>
    <m/>
    <m/>
    <d v="2022-06-30T00:00:00"/>
    <m/>
    <m/>
    <x v="42"/>
    <n v="0"/>
    <x v="48"/>
    <s v="Rev amm.to Q2_22"/>
    <n v="-9312.2199999999993"/>
    <m/>
    <n v="-9312.2199999999993"/>
    <x v="1"/>
  </r>
  <r>
    <m/>
    <m/>
    <m/>
    <m/>
    <m/>
    <m/>
    <d v="2022-06-30T00:00:00"/>
    <m/>
    <m/>
    <x v="28"/>
    <n v="0"/>
    <x v="30"/>
    <s v="Rev amm.to Q2_22"/>
    <n v="9312.2199999999993"/>
    <m/>
    <n v="9312.2199999999993"/>
    <x v="1"/>
  </r>
  <r>
    <m/>
    <m/>
    <m/>
    <m/>
    <m/>
    <m/>
    <d v="2022-06-30T00:00:00"/>
    <m/>
    <m/>
    <x v="9"/>
    <n v="0"/>
    <x v="11"/>
    <s v="Adj costi transaz finanz Q2 22"/>
    <n v="-11258.59"/>
    <m/>
    <n v="-2344.5699999999997"/>
    <x v="1"/>
  </r>
  <r>
    <m/>
    <m/>
    <m/>
    <m/>
    <m/>
    <m/>
    <d v="2022-06-30T00:00:00"/>
    <m/>
    <m/>
    <x v="46"/>
    <n v="0"/>
    <x v="52"/>
    <s v="Adj costi transaz finanz Q2 22"/>
    <n v="11258.59"/>
    <m/>
    <n v="2344.5699999999997"/>
    <x v="1"/>
  </r>
  <r>
    <m/>
    <m/>
    <m/>
    <m/>
    <m/>
    <m/>
    <d v="2022-06-30T00:00:00"/>
    <m/>
    <m/>
    <x v="9"/>
    <n v="0"/>
    <x v="11"/>
    <s v="Rev rilascio ITA costi transaz finanz Q2 22"/>
    <n v="10132.49"/>
    <m/>
    <n v="4309.24"/>
    <x v="1"/>
  </r>
  <r>
    <m/>
    <m/>
    <m/>
    <m/>
    <m/>
    <m/>
    <d v="2022-06-30T00:00:00"/>
    <m/>
    <m/>
    <x v="46"/>
    <n v="0"/>
    <x v="52"/>
    <s v="Rev rilascio ITA costi transaz finanz Q2 22"/>
    <n v="-10132.49"/>
    <m/>
    <n v="-4309.24"/>
    <x v="1"/>
  </r>
  <r>
    <m/>
    <m/>
    <m/>
    <m/>
    <m/>
    <m/>
    <d v="2022-06-30T00:00:00"/>
    <m/>
    <m/>
    <x v="57"/>
    <m/>
    <x v="28"/>
    <s v="Reversal amortiz incorporation costs Q1 22"/>
    <n v="126.23"/>
    <m/>
    <n v="126.23"/>
    <x v="1"/>
  </r>
  <r>
    <m/>
    <m/>
    <m/>
    <m/>
    <m/>
    <m/>
    <d v="2022-06-30T00:00:00"/>
    <m/>
    <m/>
    <x v="41"/>
    <n v="0"/>
    <x v="47"/>
    <s v="Reversal amortiz incorporation costs Q1 22"/>
    <n v="-126.23"/>
    <m/>
    <n v="-126.23"/>
    <x v="1"/>
  </r>
  <r>
    <m/>
    <m/>
    <m/>
    <m/>
    <m/>
    <m/>
    <d v="2022-06-30T00:00:00"/>
    <m/>
    <m/>
    <x v="65"/>
    <m/>
    <x v="69"/>
    <s v="DTL Q2 22"/>
    <n v="61275.71"/>
    <m/>
    <n v="414353"/>
    <x v="1"/>
  </r>
  <r>
    <m/>
    <m/>
    <m/>
    <m/>
    <m/>
    <m/>
    <d v="2022-06-30T00:00:00"/>
    <m/>
    <m/>
    <x v="59"/>
    <m/>
    <x v="63"/>
    <s v="DTL Q2 22"/>
    <n v="-61275.71"/>
    <m/>
    <n v="-414353"/>
    <x v="1"/>
  </r>
  <r>
    <m/>
    <m/>
    <m/>
    <m/>
    <m/>
    <m/>
    <d v="2022-06-30T00:00:00"/>
    <m/>
    <m/>
    <x v="60"/>
    <m/>
    <x v="64"/>
    <s v="FV Adjustment Q2 2022"/>
    <m/>
    <m/>
    <n v="1000000"/>
    <x v="1"/>
  </r>
  <r>
    <m/>
    <m/>
    <m/>
    <m/>
    <m/>
    <m/>
    <d v="2022-06-30T00:00:00"/>
    <m/>
    <m/>
    <x v="74"/>
    <m/>
    <x v="79"/>
    <s v="FV Adjustment Q2 2022"/>
    <m/>
    <m/>
    <n v="-1000000"/>
    <x v="1"/>
  </r>
  <r>
    <m/>
    <m/>
    <m/>
    <m/>
    <m/>
    <m/>
    <d v="2022-06-30T00:00:00"/>
    <m/>
    <m/>
    <x v="63"/>
    <m/>
    <x v="67"/>
    <s v="Tax provision Q2 22"/>
    <m/>
    <m/>
    <n v="8480"/>
    <x v="0"/>
  </r>
  <r>
    <m/>
    <m/>
    <m/>
    <m/>
    <m/>
    <m/>
    <d v="2022-06-30T00:00:00"/>
    <m/>
    <m/>
    <x v="64"/>
    <m/>
    <x v="68"/>
    <s v="Tax provision Q2 22"/>
    <m/>
    <m/>
    <n v="-8480"/>
    <x v="0"/>
  </r>
  <r>
    <m/>
    <m/>
    <m/>
    <m/>
    <m/>
    <m/>
    <d v="2022-06-30T00:00:00"/>
    <m/>
    <m/>
    <x v="40"/>
    <n v="0"/>
    <x v="46"/>
    <s v="G/C Adj acc.to 2021 (delta tra acc.to e fattura)"/>
    <n v="0"/>
    <n v="666.76"/>
    <n v="-666.76"/>
    <x v="0"/>
  </r>
  <r>
    <m/>
    <m/>
    <m/>
    <m/>
    <m/>
    <m/>
    <d v="2022-06-30T00:00:00"/>
    <m/>
    <m/>
    <x v="37"/>
    <n v="0"/>
    <x v="43"/>
    <s v="G/C Adj acc.to 2021 (delta tra acc.to e fattura)"/>
    <m/>
    <m/>
    <n v="666.76"/>
    <x v="0"/>
  </r>
  <r>
    <m/>
    <m/>
    <m/>
    <m/>
    <m/>
    <m/>
    <d v="2022-06-30T00:00:00"/>
    <m/>
    <m/>
    <x v="75"/>
    <m/>
    <x v="80"/>
    <s v="G/C ft ricevere Ing Sciacca"/>
    <m/>
    <m/>
    <n v="-3600"/>
    <x v="0"/>
  </r>
  <r>
    <m/>
    <m/>
    <m/>
    <m/>
    <m/>
    <m/>
    <d v="2022-06-30T00:00:00"/>
    <m/>
    <m/>
    <x v="15"/>
    <n v="0"/>
    <x v="17"/>
    <s v="G/C ft ricevere Ing Sciacca"/>
    <m/>
    <m/>
    <n v="3600"/>
    <x v="0"/>
  </r>
  <r>
    <m/>
    <m/>
    <m/>
    <m/>
    <m/>
    <m/>
    <m/>
    <m/>
    <m/>
    <x v="76"/>
    <m/>
    <x v="81"/>
    <m/>
    <m/>
    <m/>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2A6F41-E3C3-47EF-B92F-A7B06F493A67}" name="PivotTable3" cacheId="4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V3:W36" firstHeaderRow="1" firstDataRow="1" firstDataCol="1" rowPageCount="1" colPageCount="1"/>
  <pivotFields count="17">
    <pivotField showAll="0"/>
    <pivotField showAll="0"/>
    <pivotField showAll="0"/>
    <pivotField showAll="0"/>
    <pivotField showAll="0"/>
    <pivotField showAll="0"/>
    <pivotField showAll="0"/>
    <pivotField showAll="0"/>
    <pivotField showAll="0"/>
    <pivotField axis="axisRow" showAll="0">
      <items count="78">
        <item x="56"/>
        <item x="57"/>
        <item x="1"/>
        <item x="2"/>
        <item x="3"/>
        <item x="58"/>
        <item x="4"/>
        <item x="60"/>
        <item x="5"/>
        <item x="6"/>
        <item x="7"/>
        <item x="8"/>
        <item x="9"/>
        <item x="61"/>
        <item x="11"/>
        <item x="12"/>
        <item x="10"/>
        <item x="13"/>
        <item x="14"/>
        <item x="15"/>
        <item x="16"/>
        <item x="17"/>
        <item x="18"/>
        <item x="19"/>
        <item x="20"/>
        <item x="21"/>
        <item x="62"/>
        <item x="22"/>
        <item x="23"/>
        <item x="33"/>
        <item x="31"/>
        <item x="24"/>
        <item x="55"/>
        <item x="25"/>
        <item x="59"/>
        <item x="26"/>
        <item x="27"/>
        <item x="28"/>
        <item x="29"/>
        <item x="30"/>
        <item x="48"/>
        <item x="40"/>
        <item x="49"/>
        <item x="50"/>
        <item x="45"/>
        <item x="51"/>
        <item x="53"/>
        <item x="37"/>
        <item x="44"/>
        <item x="36"/>
        <item x="54"/>
        <item x="34"/>
        <item x="35"/>
        <item x="32"/>
        <item x="52"/>
        <item x="38"/>
        <item x="47"/>
        <item x="39"/>
        <item x="46"/>
        <item x="41"/>
        <item x="42"/>
        <item x="43"/>
        <item x="0"/>
        <item x="76"/>
        <item x="63"/>
        <item x="64"/>
        <item x="65"/>
        <item x="66"/>
        <item x="67"/>
        <item x="68"/>
        <item x="69"/>
        <item x="70"/>
        <item x="71"/>
        <item x="72"/>
        <item x="73"/>
        <item x="74"/>
        <item x="75"/>
        <item t="default"/>
      </items>
    </pivotField>
    <pivotField showAll="0"/>
    <pivotField axis="axisRow" showAll="0">
      <items count="83">
        <item x="47"/>
        <item x="48"/>
        <item x="51"/>
        <item x="9"/>
        <item x="8"/>
        <item x="7"/>
        <item x="25"/>
        <item x="41"/>
        <item x="62"/>
        <item x="64"/>
        <item x="13"/>
        <item x="42"/>
        <item x="34"/>
        <item x="59"/>
        <item x="58"/>
        <item x="57"/>
        <item x="1"/>
        <item x="38"/>
        <item x="61"/>
        <item x="27"/>
        <item x="26"/>
        <item x="28"/>
        <item x="3"/>
        <item x="4"/>
        <item x="20"/>
        <item x="19"/>
        <item x="21"/>
        <item x="22"/>
        <item x="23"/>
        <item x="18"/>
        <item x="17"/>
        <item x="16"/>
        <item x="15"/>
        <item x="30"/>
        <item x="29"/>
        <item x="63"/>
        <item x="66"/>
        <item x="6"/>
        <item x="37"/>
        <item x="50"/>
        <item x="60"/>
        <item x="24"/>
        <item x="52"/>
        <item x="39"/>
        <item x="44"/>
        <item x="53"/>
        <item x="45"/>
        <item x="36"/>
        <item x="33"/>
        <item x="35"/>
        <item x="55"/>
        <item x="56"/>
        <item x="12"/>
        <item x="43"/>
        <item x="54"/>
        <item x="32"/>
        <item x="10"/>
        <item x="11"/>
        <item x="65"/>
        <item x="31"/>
        <item x="14"/>
        <item x="49"/>
        <item x="46"/>
        <item x="0"/>
        <item x="5"/>
        <item x="40"/>
        <item x="2"/>
        <item x="81"/>
        <item x="67"/>
        <item x="68"/>
        <item x="69"/>
        <item x="70"/>
        <item x="71"/>
        <item x="72"/>
        <item x="73"/>
        <item x="74"/>
        <item x="75"/>
        <item x="76"/>
        <item x="77"/>
        <item x="78"/>
        <item x="79"/>
        <item x="80"/>
        <item t="default"/>
      </items>
    </pivotField>
    <pivotField showAll="0"/>
    <pivotField showAll="0"/>
    <pivotField showAll="0"/>
    <pivotField dataField="1" showAll="0"/>
    <pivotField axis="axisPage" showAll="0">
      <items count="4">
        <item x="1"/>
        <item x="0"/>
        <item x="2"/>
        <item t="default"/>
      </items>
    </pivotField>
  </pivotFields>
  <rowFields count="2">
    <field x="9"/>
    <field x="11"/>
  </rowFields>
  <rowItems count="33">
    <i>
      <x/>
    </i>
    <i r="1">
      <x v="16"/>
    </i>
    <i>
      <x v="1"/>
    </i>
    <i r="1">
      <x v="21"/>
    </i>
    <i>
      <x v="5"/>
    </i>
    <i r="1">
      <x v="8"/>
    </i>
    <i>
      <x v="7"/>
    </i>
    <i r="1">
      <x v="9"/>
    </i>
    <i>
      <x v="12"/>
    </i>
    <i r="1">
      <x v="57"/>
    </i>
    <i>
      <x v="13"/>
    </i>
    <i r="1">
      <x v="58"/>
    </i>
    <i>
      <x v="16"/>
    </i>
    <i r="1">
      <x v="52"/>
    </i>
    <i>
      <x v="26"/>
    </i>
    <i r="1">
      <x v="36"/>
    </i>
    <i>
      <x v="34"/>
    </i>
    <i r="1">
      <x v="35"/>
    </i>
    <i>
      <x v="36"/>
    </i>
    <i r="1">
      <x v="34"/>
    </i>
    <i>
      <x v="37"/>
    </i>
    <i r="1">
      <x v="33"/>
    </i>
    <i>
      <x v="58"/>
    </i>
    <i r="1">
      <x v="42"/>
    </i>
    <i>
      <x v="59"/>
    </i>
    <i r="1">
      <x/>
    </i>
    <i>
      <x v="60"/>
    </i>
    <i r="1">
      <x v="1"/>
    </i>
    <i>
      <x v="66"/>
    </i>
    <i r="1">
      <x v="70"/>
    </i>
    <i>
      <x v="75"/>
    </i>
    <i r="1">
      <x v="80"/>
    </i>
    <i t="grand">
      <x/>
    </i>
  </rowItems>
  <colItems count="1">
    <i/>
  </colItems>
  <pageFields count="1">
    <pageField fld="16" item="0" hier="-1"/>
  </pageFields>
  <dataFields count="1">
    <dataField name="Sum of Saldo" fld="15" baseField="0" baseItem="0" numFmtId="4"/>
  </dataFields>
  <formats count="3">
    <format dxfId="126">
      <pivotArea outline="0" collapsedLevelsAreSubtotals="1" fieldPosition="0"/>
    </format>
    <format dxfId="125">
      <pivotArea dataOnly="0" labelOnly="1" outline="0" fieldPosition="0">
        <references count="1">
          <reference field="16" count="0"/>
        </references>
      </pivotArea>
    </format>
    <format dxfId="12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6F3157-5AEE-45E1-BBAB-56F3DAD0E045}" name="PivotTable2" cacheId="4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S3:T145" firstHeaderRow="1" firstDataRow="1" firstDataCol="1" rowPageCount="1" colPageCount="1"/>
  <pivotFields count="17">
    <pivotField showAll="0"/>
    <pivotField showAll="0"/>
    <pivotField showAll="0"/>
    <pivotField showAll="0"/>
    <pivotField showAll="0"/>
    <pivotField showAll="0"/>
    <pivotField showAll="0"/>
    <pivotField showAll="0"/>
    <pivotField showAll="0"/>
    <pivotField axis="axisRow" showAll="0">
      <items count="78">
        <item x="56"/>
        <item x="57"/>
        <item x="1"/>
        <item x="2"/>
        <item x="3"/>
        <item x="58"/>
        <item x="4"/>
        <item x="60"/>
        <item x="5"/>
        <item x="6"/>
        <item x="7"/>
        <item x="8"/>
        <item x="9"/>
        <item x="61"/>
        <item x="11"/>
        <item x="12"/>
        <item x="10"/>
        <item x="13"/>
        <item x="14"/>
        <item x="15"/>
        <item x="16"/>
        <item x="17"/>
        <item x="18"/>
        <item x="19"/>
        <item x="20"/>
        <item x="21"/>
        <item x="62"/>
        <item x="22"/>
        <item x="23"/>
        <item x="33"/>
        <item x="31"/>
        <item x="24"/>
        <item x="55"/>
        <item x="25"/>
        <item x="59"/>
        <item x="26"/>
        <item x="27"/>
        <item x="28"/>
        <item x="29"/>
        <item x="30"/>
        <item x="48"/>
        <item x="40"/>
        <item x="49"/>
        <item x="50"/>
        <item x="45"/>
        <item x="51"/>
        <item x="53"/>
        <item x="37"/>
        <item x="44"/>
        <item x="36"/>
        <item x="54"/>
        <item x="34"/>
        <item x="35"/>
        <item x="32"/>
        <item x="52"/>
        <item x="38"/>
        <item x="47"/>
        <item x="39"/>
        <item x="46"/>
        <item x="41"/>
        <item x="42"/>
        <item x="43"/>
        <item x="0"/>
        <item x="76"/>
        <item x="63"/>
        <item x="64"/>
        <item x="65"/>
        <item x="66"/>
        <item x="67"/>
        <item x="68"/>
        <item x="69"/>
        <item x="70"/>
        <item x="71"/>
        <item x="72"/>
        <item x="73"/>
        <item x="74"/>
        <item x="75"/>
        <item t="default"/>
      </items>
    </pivotField>
    <pivotField showAll="0"/>
    <pivotField axis="axisRow" showAll="0">
      <items count="83">
        <item x="47"/>
        <item x="48"/>
        <item x="51"/>
        <item x="9"/>
        <item x="8"/>
        <item x="7"/>
        <item x="25"/>
        <item x="41"/>
        <item x="62"/>
        <item x="64"/>
        <item x="13"/>
        <item x="42"/>
        <item x="34"/>
        <item x="59"/>
        <item x="58"/>
        <item x="57"/>
        <item x="1"/>
        <item x="38"/>
        <item x="61"/>
        <item x="27"/>
        <item x="26"/>
        <item x="28"/>
        <item x="3"/>
        <item x="4"/>
        <item x="20"/>
        <item x="19"/>
        <item x="21"/>
        <item x="22"/>
        <item x="23"/>
        <item x="18"/>
        <item x="17"/>
        <item x="16"/>
        <item x="15"/>
        <item x="30"/>
        <item x="29"/>
        <item x="63"/>
        <item x="66"/>
        <item x="6"/>
        <item x="37"/>
        <item x="50"/>
        <item x="60"/>
        <item x="24"/>
        <item x="52"/>
        <item x="39"/>
        <item x="44"/>
        <item x="53"/>
        <item x="45"/>
        <item x="36"/>
        <item x="33"/>
        <item x="35"/>
        <item x="55"/>
        <item x="56"/>
        <item x="12"/>
        <item x="43"/>
        <item x="54"/>
        <item x="32"/>
        <item x="10"/>
        <item x="11"/>
        <item x="65"/>
        <item x="31"/>
        <item x="14"/>
        <item x="49"/>
        <item x="46"/>
        <item x="0"/>
        <item x="5"/>
        <item x="40"/>
        <item x="2"/>
        <item x="81"/>
        <item x="67"/>
        <item x="68"/>
        <item x="69"/>
        <item x="70"/>
        <item x="71"/>
        <item x="72"/>
        <item x="73"/>
        <item x="74"/>
        <item x="75"/>
        <item x="76"/>
        <item x="77"/>
        <item x="78"/>
        <item x="79"/>
        <item x="80"/>
        <item t="default"/>
      </items>
    </pivotField>
    <pivotField showAll="0"/>
    <pivotField showAll="0"/>
    <pivotField showAll="0"/>
    <pivotField dataField="1" showAll="0"/>
    <pivotField axis="axisPage" showAll="0">
      <items count="4">
        <item x="1"/>
        <item x="0"/>
        <item x="2"/>
        <item t="default"/>
      </items>
    </pivotField>
  </pivotFields>
  <rowFields count="2">
    <field x="9"/>
    <field x="11"/>
  </rowFields>
  <rowItems count="142">
    <i>
      <x v="2"/>
    </i>
    <i r="1">
      <x v="16"/>
    </i>
    <i>
      <x v="3"/>
    </i>
    <i r="1">
      <x v="66"/>
    </i>
    <i>
      <x v="4"/>
    </i>
    <i r="1">
      <x v="22"/>
    </i>
    <i>
      <x v="6"/>
    </i>
    <i r="1">
      <x v="23"/>
    </i>
    <i>
      <x v="8"/>
    </i>
    <i r="1">
      <x v="64"/>
    </i>
    <i>
      <x v="9"/>
    </i>
    <i r="1">
      <x v="37"/>
    </i>
    <i>
      <x v="10"/>
    </i>
    <i r="1">
      <x v="3"/>
    </i>
    <i r="1">
      <x v="4"/>
    </i>
    <i r="1">
      <x v="5"/>
    </i>
    <i>
      <x v="11"/>
    </i>
    <i r="1">
      <x v="56"/>
    </i>
    <i>
      <x v="12"/>
    </i>
    <i r="1">
      <x v="57"/>
    </i>
    <i>
      <x v="14"/>
    </i>
    <i r="1">
      <x v="10"/>
    </i>
    <i>
      <x v="15"/>
    </i>
    <i r="1">
      <x v="60"/>
    </i>
    <i>
      <x v="16"/>
    </i>
    <i r="1">
      <x v="52"/>
    </i>
    <i>
      <x v="17"/>
    </i>
    <i r="1">
      <x v="32"/>
    </i>
    <i>
      <x v="18"/>
    </i>
    <i r="1">
      <x v="31"/>
    </i>
    <i>
      <x v="19"/>
    </i>
    <i r="1">
      <x v="30"/>
    </i>
    <i>
      <x v="20"/>
    </i>
    <i r="1">
      <x v="29"/>
    </i>
    <i>
      <x v="21"/>
    </i>
    <i r="1">
      <x v="25"/>
    </i>
    <i>
      <x v="22"/>
    </i>
    <i r="1">
      <x v="24"/>
    </i>
    <i>
      <x v="23"/>
    </i>
    <i r="1">
      <x v="26"/>
    </i>
    <i>
      <x v="24"/>
    </i>
    <i r="1">
      <x v="27"/>
    </i>
    <i>
      <x v="25"/>
    </i>
    <i r="1">
      <x v="28"/>
    </i>
    <i>
      <x v="27"/>
    </i>
    <i r="1">
      <x v="7"/>
    </i>
    <i r="1">
      <x v="11"/>
    </i>
    <i r="1">
      <x v="17"/>
    </i>
    <i r="1">
      <x v="41"/>
    </i>
    <i r="1">
      <x v="49"/>
    </i>
    <i r="1">
      <x v="74"/>
    </i>
    <i>
      <x v="28"/>
    </i>
    <i r="1">
      <x v="6"/>
    </i>
    <i>
      <x v="29"/>
    </i>
    <i r="1">
      <x v="47"/>
    </i>
    <i>
      <x v="30"/>
    </i>
    <i r="1">
      <x v="48"/>
    </i>
    <i>
      <x v="31"/>
    </i>
    <i r="1">
      <x v="20"/>
    </i>
    <i>
      <x v="32"/>
    </i>
    <i r="1">
      <x v="18"/>
    </i>
    <i>
      <x v="33"/>
    </i>
    <i r="1">
      <x v="19"/>
    </i>
    <i>
      <x v="35"/>
    </i>
    <i r="1">
      <x v="21"/>
    </i>
    <i>
      <x v="36"/>
    </i>
    <i r="1">
      <x v="34"/>
    </i>
    <i>
      <x v="37"/>
    </i>
    <i r="1">
      <x v="33"/>
    </i>
    <i>
      <x v="38"/>
    </i>
    <i r="1">
      <x v="59"/>
    </i>
    <i>
      <x v="39"/>
    </i>
    <i r="1">
      <x v="55"/>
    </i>
    <i>
      <x v="40"/>
    </i>
    <i r="1">
      <x v="54"/>
    </i>
    <i>
      <x v="41"/>
    </i>
    <i r="1">
      <x v="62"/>
    </i>
    <i>
      <x v="42"/>
    </i>
    <i r="1">
      <x v="50"/>
    </i>
    <i>
      <x v="43"/>
    </i>
    <i r="1">
      <x v="51"/>
    </i>
    <i>
      <x v="44"/>
    </i>
    <i r="1">
      <x v="2"/>
    </i>
    <i>
      <x v="45"/>
    </i>
    <i r="1">
      <x v="15"/>
    </i>
    <i>
      <x v="46"/>
    </i>
    <i r="1">
      <x v="13"/>
    </i>
    <i>
      <x v="47"/>
    </i>
    <i r="1">
      <x v="53"/>
    </i>
    <i>
      <x v="48"/>
    </i>
    <i r="1">
      <x v="39"/>
    </i>
    <i>
      <x v="49"/>
    </i>
    <i r="1">
      <x v="65"/>
    </i>
    <i>
      <x v="50"/>
    </i>
    <i r="1">
      <x v="40"/>
    </i>
    <i>
      <x v="51"/>
    </i>
    <i r="1">
      <x v="38"/>
    </i>
    <i>
      <x v="52"/>
    </i>
    <i r="1">
      <x v="43"/>
    </i>
    <i>
      <x v="53"/>
    </i>
    <i r="1">
      <x v="12"/>
    </i>
    <i>
      <x v="54"/>
    </i>
    <i r="1">
      <x v="14"/>
    </i>
    <i>
      <x v="55"/>
    </i>
    <i r="1">
      <x v="44"/>
    </i>
    <i>
      <x v="56"/>
    </i>
    <i r="1">
      <x v="45"/>
    </i>
    <i>
      <x v="57"/>
    </i>
    <i r="1">
      <x v="46"/>
    </i>
    <i>
      <x v="58"/>
    </i>
    <i r="1">
      <x v="42"/>
    </i>
    <i>
      <x v="59"/>
    </i>
    <i r="1">
      <x/>
    </i>
    <i>
      <x v="60"/>
    </i>
    <i r="1">
      <x v="1"/>
    </i>
    <i>
      <x v="61"/>
    </i>
    <i r="1">
      <x v="61"/>
    </i>
    <i>
      <x v="62"/>
    </i>
    <i r="1">
      <x v="63"/>
    </i>
    <i>
      <x v="64"/>
    </i>
    <i r="1">
      <x v="68"/>
    </i>
    <i>
      <x v="65"/>
    </i>
    <i r="1">
      <x v="69"/>
    </i>
    <i>
      <x v="67"/>
    </i>
    <i r="1">
      <x v="71"/>
    </i>
    <i>
      <x v="68"/>
    </i>
    <i r="1">
      <x v="72"/>
    </i>
    <i>
      <x v="69"/>
    </i>
    <i r="1">
      <x v="73"/>
    </i>
    <i>
      <x v="70"/>
    </i>
    <i r="1">
      <x v="75"/>
    </i>
    <i>
      <x v="71"/>
    </i>
    <i r="1">
      <x v="76"/>
    </i>
    <i>
      <x v="72"/>
    </i>
    <i r="1">
      <x v="77"/>
    </i>
    <i>
      <x v="73"/>
    </i>
    <i r="1">
      <x v="78"/>
    </i>
    <i>
      <x v="74"/>
    </i>
    <i r="1">
      <x v="79"/>
    </i>
    <i>
      <x v="76"/>
    </i>
    <i r="1">
      <x v="81"/>
    </i>
    <i t="grand">
      <x/>
    </i>
  </rowItems>
  <colItems count="1">
    <i/>
  </colItems>
  <pageFields count="1">
    <pageField fld="16" item="1" hier="-1"/>
  </pageFields>
  <dataFields count="1">
    <dataField name="Sum of Saldo" fld="15" baseField="0" baseItem="0" numFmtId="4"/>
  </dataFields>
  <formats count="3">
    <format dxfId="129">
      <pivotArea outline="0" collapsedLevelsAreSubtotals="1" fieldPosition="0"/>
    </format>
    <format dxfId="128">
      <pivotArea dataOnly="0" labelOnly="1" outline="0" fieldPosition="0">
        <references count="1">
          <reference field="16" count="0"/>
        </references>
      </pivotArea>
    </format>
    <format dxfId="1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5.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37.bin"/><Relationship Id="rId1" Type="http://schemas.openxmlformats.org/officeDocument/2006/relationships/printerSettings" Target="../printerSettings/printerSettings36.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printerSettings" Target="../printerSettings/printerSettings3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48.bin"/><Relationship Id="rId1" Type="http://schemas.openxmlformats.org/officeDocument/2006/relationships/printerSettings" Target="../printerSettings/printerSettings47.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s>
</file>

<file path=xl/worksheets/_rels/sheet33.xml.rels><?xml version="1.0" encoding="UTF-8" standalone="yes"?>
<Relationships xmlns="http://schemas.openxmlformats.org/package/2006/relationships"><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s>
</file>

<file path=xl/worksheets/_rels/sheet34.xml.rels><?xml version="1.0" encoding="UTF-8" standalone="yes"?>
<Relationships xmlns="http://schemas.openxmlformats.org/package/2006/relationships"><Relationship Id="rId2" Type="http://schemas.openxmlformats.org/officeDocument/2006/relationships/printerSettings" Target="../printerSettings/printerSettings60.bin"/><Relationship Id="rId1" Type="http://schemas.openxmlformats.org/officeDocument/2006/relationships/printerSettings" Target="../printerSettings/printerSettings59.bin"/></Relationships>
</file>

<file path=xl/worksheets/_rels/sheet35.xml.rels><?xml version="1.0" encoding="UTF-8" standalone="yes"?>
<Relationships xmlns="http://schemas.openxmlformats.org/package/2006/relationships"><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64.bin"/><Relationship Id="rId1" Type="http://schemas.openxmlformats.org/officeDocument/2006/relationships/printerSettings" Target="../printerSettings/printerSettings63.bin"/></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0:I34"/>
  <sheetViews>
    <sheetView tabSelected="1" topLeftCell="A10" zoomScale="90" zoomScaleNormal="90" workbookViewId="0">
      <selection activeCell="I21" sqref="I21"/>
    </sheetView>
  </sheetViews>
  <sheetFormatPr defaultColWidth="9.1796875" defaultRowHeight="12.5"/>
  <cols>
    <col min="1" max="5" width="9.1796875" style="29"/>
    <col min="6" max="6" width="15.54296875" style="29" bestFit="1" customWidth="1"/>
    <col min="7" max="16384" width="9.1796875" style="29"/>
  </cols>
  <sheetData>
    <row r="10" spans="2:9" ht="22.5">
      <c r="B10" s="1216" t="str">
        <f>Details!$C$33</f>
        <v>Via Crespi 26 Srl</v>
      </c>
      <c r="C10" s="1217"/>
      <c r="D10" s="1217"/>
      <c r="E10" s="1217"/>
      <c r="F10" s="1217"/>
      <c r="G10" s="1217"/>
      <c r="H10" s="1217"/>
    </row>
    <row r="11" spans="2:9" ht="33.75" customHeight="1">
      <c r="B11" s="33"/>
      <c r="C11" s="1216"/>
      <c r="D11" s="1218"/>
      <c r="E11" s="1218"/>
      <c r="F11" s="1218"/>
      <c r="G11" s="1218"/>
      <c r="H11" s="33"/>
    </row>
    <row r="12" spans="2:9">
      <c r="B12" s="32"/>
      <c r="C12" s="32"/>
      <c r="D12" s="32"/>
      <c r="E12" s="32"/>
      <c r="F12" s="32"/>
      <c r="G12" s="32"/>
      <c r="H12" s="32"/>
    </row>
    <row r="13" spans="2:9">
      <c r="B13" s="32"/>
      <c r="C13" s="32"/>
      <c r="D13" s="32"/>
      <c r="E13" s="32"/>
      <c r="F13" s="32"/>
      <c r="G13" s="32"/>
      <c r="H13" s="32"/>
    </row>
    <row r="14" spans="2:9">
      <c r="B14" s="32"/>
      <c r="C14" s="32"/>
      <c r="D14" s="54"/>
      <c r="E14" s="54"/>
      <c r="F14" s="55"/>
      <c r="G14" s="54"/>
      <c r="H14" s="54"/>
      <c r="I14" s="56"/>
    </row>
    <row r="15" spans="2:9" ht="28.5" customHeight="1">
      <c r="D15" s="56"/>
      <c r="E15" s="56"/>
      <c r="F15" s="56"/>
      <c r="G15" s="56"/>
      <c r="H15" s="56"/>
      <c r="I15" s="56"/>
    </row>
    <row r="16" spans="2:9">
      <c r="B16" s="1225" t="s">
        <v>653</v>
      </c>
      <c r="C16" s="1225"/>
      <c r="D16" s="1225"/>
      <c r="E16" s="1225"/>
      <c r="F16" s="1225"/>
      <c r="G16" s="1225"/>
      <c r="H16" s="1225"/>
    </row>
    <row r="17" spans="2:9">
      <c r="B17" s="1225"/>
      <c r="C17" s="1225"/>
      <c r="D17" s="1225"/>
      <c r="E17" s="1225"/>
      <c r="F17" s="1225"/>
      <c r="G17" s="1225"/>
      <c r="H17" s="1225"/>
    </row>
    <row r="18" spans="2:9" ht="35.25" customHeight="1">
      <c r="B18" s="1225"/>
      <c r="C18" s="1225"/>
      <c r="D18" s="1225"/>
      <c r="E18" s="1225"/>
      <c r="F18" s="1225"/>
      <c r="G18" s="1225"/>
      <c r="H18" s="1225"/>
    </row>
    <row r="19" spans="2:9" ht="18" customHeight="1">
      <c r="B19" s="34"/>
      <c r="C19" s="34"/>
      <c r="D19" s="34"/>
      <c r="E19" s="34"/>
      <c r="F19" s="34"/>
      <c r="G19" s="34"/>
      <c r="H19" s="34"/>
    </row>
    <row r="20" spans="2:9" ht="18" customHeight="1">
      <c r="B20" s="34"/>
      <c r="C20" s="34"/>
      <c r="D20" s="1221"/>
      <c r="E20" s="1222"/>
      <c r="F20" s="1222"/>
      <c r="G20" s="34"/>
      <c r="H20" s="34"/>
    </row>
    <row r="21" spans="2:9" ht="29.5">
      <c r="B21" s="34"/>
      <c r="C21" s="34"/>
      <c r="D21" s="1223">
        <f>Details!$C$11</f>
        <v>44742</v>
      </c>
      <c r="E21" s="1224"/>
      <c r="F21" s="1224"/>
      <c r="G21" s="34"/>
      <c r="H21" s="34"/>
    </row>
    <row r="29" spans="2:9">
      <c r="F29" s="31"/>
      <c r="H29" s="1219"/>
      <c r="I29" s="1220"/>
    </row>
    <row r="34" spans="1:9">
      <c r="A34" s="1212"/>
      <c r="B34" s="1213"/>
      <c r="C34" s="1213"/>
      <c r="D34" s="1213"/>
      <c r="E34" s="1213"/>
      <c r="F34" s="1214"/>
      <c r="G34" s="1215"/>
      <c r="H34" s="1215"/>
      <c r="I34" s="1215"/>
    </row>
  </sheetData>
  <sheetProtection algorithmName="SHA-512" hashValue="oph9Yza9EhBMJHBWkO0ONhzEH+URaZVW+xxRZg3AIcC9ETE4KuPQF0bqOxLRWBwefPs1S8S5KyM0UVosQGlR0A==" saltValue="S7RId+r1Q9xgibQ77RKGZA==" spinCount="100000" sheet="1" objects="1" scenarios="1"/>
  <customSheetViews>
    <customSheetView guid="{B0373AFB-6F3B-4D90-83E2-B7472F9D789B}" topLeftCell="A4">
      <selection activeCell="E24" sqref="E24"/>
      <pageMargins left="0.70866141732283472" right="0.70866141732283472" top="0.74803149606299213" bottom="0.74803149606299213" header="0.31496062992125984" footer="0.31496062992125984"/>
      <pageSetup paperSize="9" orientation="portrait" r:id="rId1"/>
    </customSheetView>
  </customSheetViews>
  <mergeCells count="8">
    <mergeCell ref="A34:E34"/>
    <mergeCell ref="F34:I34"/>
    <mergeCell ref="B10:H10"/>
    <mergeCell ref="C11:G11"/>
    <mergeCell ref="H29:I29"/>
    <mergeCell ref="D20:F20"/>
    <mergeCell ref="D21:F21"/>
    <mergeCell ref="B16:H18"/>
  </mergeCells>
  <pageMargins left="0.70866141732283472" right="0.70866141732283472" top="0.74803149606299213" bottom="0.74803149606299213" header="0.31496062992125984" footer="0.31496062992125984"/>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1:H131"/>
  <sheetViews>
    <sheetView showGridLines="0" topLeftCell="B25" zoomScale="95" workbookViewId="0">
      <selection activeCell="C34" sqref="C34"/>
    </sheetView>
  </sheetViews>
  <sheetFormatPr defaultColWidth="9.1796875" defaultRowHeight="11.5"/>
  <cols>
    <col min="1" max="1" width="2" style="84" customWidth="1"/>
    <col min="2" max="2" width="80.54296875" style="84" bestFit="1" customWidth="1"/>
    <col min="3" max="3" width="22.54296875" style="84" customWidth="1"/>
    <col min="4" max="4" width="82.54296875" style="84" customWidth="1"/>
    <col min="5" max="5" width="11.453125" style="84" customWidth="1"/>
    <col min="6" max="16384" width="9.1796875" style="84"/>
  </cols>
  <sheetData>
    <row r="1" spans="2:8">
      <c r="B1" s="8" t="str">
        <f>C33</f>
        <v>Via Crespi 26 Srl</v>
      </c>
      <c r="C1" s="83"/>
      <c r="F1" s="83"/>
      <c r="G1" s="83"/>
      <c r="H1" s="85"/>
    </row>
    <row r="2" spans="2:8">
      <c r="B2" s="10">
        <f>C11</f>
        <v>44742</v>
      </c>
      <c r="C2" s="83"/>
      <c r="D2" s="1226"/>
      <c r="E2" s="1226"/>
      <c r="F2" s="83"/>
      <c r="G2" s="83"/>
      <c r="H2" s="85"/>
    </row>
    <row r="3" spans="2:8" ht="12" thickBot="1">
      <c r="B3" s="10"/>
      <c r="C3" s="83"/>
      <c r="D3" s="86"/>
      <c r="E3" s="86"/>
      <c r="F3" s="83"/>
      <c r="G3" s="83"/>
      <c r="H3" s="85"/>
    </row>
    <row r="4" spans="2:8" ht="16" thickTop="1">
      <c r="B4" s="384" t="s">
        <v>2</v>
      </c>
      <c r="C4" s="83"/>
      <c r="E4" s="83"/>
      <c r="F4" s="83"/>
      <c r="G4" s="83"/>
      <c r="H4" s="85"/>
    </row>
    <row r="5" spans="2:8" s="87" customFormat="1" ht="12.5"/>
    <row r="6" spans="2:8" ht="12" thickBot="1">
      <c r="B6" s="83"/>
      <c r="C6" s="83"/>
      <c r="D6" s="83"/>
      <c r="E6" s="83"/>
      <c r="F6" s="83"/>
      <c r="G6" s="83"/>
      <c r="H6" s="85"/>
    </row>
    <row r="7" spans="2:8" ht="15.75" customHeight="1">
      <c r="B7" s="1001" t="s">
        <v>2243</v>
      </c>
      <c r="C7" s="83"/>
      <c r="D7" s="1227" t="s">
        <v>2245</v>
      </c>
      <c r="E7" s="83"/>
      <c r="F7" s="83"/>
      <c r="G7" s="83"/>
      <c r="H7" s="85"/>
    </row>
    <row r="8" spans="2:8" ht="12" customHeight="1">
      <c r="B8" s="88" t="s">
        <v>21</v>
      </c>
      <c r="C8" s="83"/>
      <c r="D8" s="1228"/>
      <c r="E8" s="83"/>
      <c r="F8" s="83"/>
      <c r="G8" s="83"/>
      <c r="H8" s="85"/>
    </row>
    <row r="9" spans="2:8" ht="12" customHeight="1">
      <c r="B9" s="83" t="s">
        <v>775</v>
      </c>
      <c r="C9" s="1005">
        <v>44561</v>
      </c>
      <c r="D9" s="1228"/>
      <c r="E9" s="83"/>
      <c r="F9" s="83"/>
      <c r="G9" s="83"/>
      <c r="H9" s="85"/>
    </row>
    <row r="10" spans="2:8" ht="12" customHeight="1">
      <c r="B10" s="83" t="s">
        <v>37</v>
      </c>
      <c r="C10" s="1005">
        <v>44651</v>
      </c>
      <c r="D10" s="1228"/>
      <c r="E10" s="520"/>
      <c r="F10" s="83"/>
      <c r="G10" s="83"/>
      <c r="H10" s="85"/>
    </row>
    <row r="11" spans="2:8" ht="12" customHeight="1">
      <c r="B11" s="83" t="s">
        <v>31</v>
      </c>
      <c r="C11" s="1005">
        <v>44742</v>
      </c>
      <c r="D11" s="1228"/>
      <c r="E11" s="520"/>
      <c r="F11" s="83"/>
      <c r="G11" s="83"/>
      <c r="H11" s="85"/>
    </row>
    <row r="12" spans="2:8" ht="12" customHeight="1">
      <c r="B12" s="1004" t="s">
        <v>2332</v>
      </c>
      <c r="C12" s="520"/>
      <c r="D12" s="1228"/>
      <c r="E12" s="520"/>
      <c r="F12" s="83"/>
      <c r="G12" s="83"/>
      <c r="H12" s="85"/>
    </row>
    <row r="13" spans="2:8" ht="12" customHeight="1">
      <c r="B13" s="1004" t="s">
        <v>2339</v>
      </c>
      <c r="C13" s="520"/>
      <c r="D13" s="1228"/>
      <c r="E13" s="520"/>
      <c r="F13" s="83"/>
      <c r="G13" s="83"/>
      <c r="H13" s="85"/>
    </row>
    <row r="14" spans="2:8" ht="12" customHeight="1">
      <c r="B14" s="88" t="s">
        <v>772</v>
      </c>
      <c r="C14" s="520"/>
      <c r="D14" s="1228"/>
      <c r="E14" s="520"/>
      <c r="F14" s="83"/>
      <c r="G14" s="83"/>
      <c r="H14" s="85"/>
    </row>
    <row r="15" spans="2:8" ht="12" customHeight="1">
      <c r="B15" s="1003" t="s">
        <v>2333</v>
      </c>
      <c r="C15" s="520"/>
      <c r="D15" s="1228"/>
      <c r="E15" s="520"/>
      <c r="F15" s="83"/>
      <c r="G15" s="83"/>
      <c r="H15" s="85"/>
    </row>
    <row r="16" spans="2:8" ht="12" customHeight="1">
      <c r="B16" s="1003" t="s">
        <v>2334</v>
      </c>
      <c r="C16" s="520"/>
      <c r="D16" s="1228"/>
      <c r="E16" s="520"/>
      <c r="F16" s="83"/>
      <c r="G16" s="83"/>
      <c r="H16" s="85"/>
    </row>
    <row r="17" spans="2:8" ht="12" customHeight="1">
      <c r="B17" s="1003" t="s">
        <v>2331</v>
      </c>
      <c r="C17" s="520"/>
      <c r="D17" s="1228"/>
      <c r="E17" s="520"/>
      <c r="F17" s="83"/>
      <c r="G17" s="83"/>
      <c r="H17" s="85"/>
    </row>
    <row r="18" spans="2:8" ht="12" customHeight="1">
      <c r="B18" s="1003" t="str">
        <f>+B15</f>
        <v>Q2 2022 vs Q1 2022 movements</v>
      </c>
      <c r="C18" s="520"/>
      <c r="D18" s="1228"/>
      <c r="E18" s="520"/>
      <c r="F18" s="83"/>
      <c r="G18" s="83"/>
      <c r="H18" s="85"/>
    </row>
    <row r="19" spans="2:8" ht="12" customHeight="1">
      <c r="B19" s="83"/>
      <c r="C19" s="520"/>
      <c r="D19" s="1228"/>
      <c r="E19" s="520"/>
      <c r="F19" s="83"/>
      <c r="G19" s="83"/>
      <c r="H19" s="85"/>
    </row>
    <row r="20" spans="2:8" ht="15.75" customHeight="1">
      <c r="B20" s="1001" t="s">
        <v>2244</v>
      </c>
      <c r="C20" s="520"/>
      <c r="D20" s="1228"/>
      <c r="E20" s="520"/>
      <c r="F20" s="83"/>
      <c r="G20" s="83"/>
      <c r="H20" s="85"/>
    </row>
    <row r="21" spans="2:8" ht="12" customHeight="1">
      <c r="B21" s="88" t="s">
        <v>21</v>
      </c>
      <c r="C21" s="520"/>
      <c r="D21" s="1228"/>
      <c r="E21" s="520"/>
      <c r="F21" s="83"/>
      <c r="G21" s="83"/>
      <c r="H21" s="85"/>
    </row>
    <row r="22" spans="2:8" ht="23">
      <c r="B22" s="1004" t="s">
        <v>2336</v>
      </c>
      <c r="C22" s="1005">
        <f>C11</f>
        <v>44742</v>
      </c>
      <c r="D22" s="1228"/>
      <c r="E22" s="520"/>
      <c r="F22" s="83"/>
      <c r="G22" s="83"/>
      <c r="H22" s="85"/>
    </row>
    <row r="23" spans="2:8" ht="23">
      <c r="B23" s="1004" t="s">
        <v>2337</v>
      </c>
      <c r="C23" s="1005">
        <f>C10</f>
        <v>44651</v>
      </c>
      <c r="D23" s="1228"/>
      <c r="E23" s="520"/>
      <c r="F23" s="83"/>
      <c r="G23" s="83"/>
      <c r="H23" s="85"/>
    </row>
    <row r="24" spans="2:8" ht="23">
      <c r="B24" s="1004" t="s">
        <v>2338</v>
      </c>
      <c r="C24" s="1005">
        <f>C22</f>
        <v>44742</v>
      </c>
      <c r="D24" s="1228"/>
      <c r="E24" s="520"/>
      <c r="F24" s="83"/>
      <c r="G24" s="83"/>
      <c r="H24" s="85"/>
    </row>
    <row r="25" spans="2:8" ht="12" customHeight="1">
      <c r="B25" s="1004" t="str">
        <f>+B12</f>
        <v>Variance Q2 2022 vs Q1 2022</v>
      </c>
      <c r="C25" s="520"/>
      <c r="D25" s="1228"/>
      <c r="E25" s="520"/>
      <c r="F25" s="83"/>
      <c r="G25" s="83"/>
      <c r="H25" s="85"/>
    </row>
    <row r="26" spans="2:8" ht="12" customHeight="1">
      <c r="B26" s="1004" t="str">
        <f>+B13</f>
        <v>Variance Q2 2022 vs Q4 2021</v>
      </c>
      <c r="C26" s="520"/>
      <c r="D26" s="1228"/>
      <c r="E26" s="520"/>
      <c r="F26" s="83"/>
      <c r="G26" s="83"/>
      <c r="H26" s="85"/>
    </row>
    <row r="27" spans="2:8" ht="12" customHeight="1">
      <c r="B27" s="520"/>
      <c r="C27" s="520"/>
      <c r="D27" s="1228"/>
      <c r="E27" s="520"/>
      <c r="F27" s="83"/>
      <c r="G27" s="83"/>
      <c r="H27" s="85"/>
    </row>
    <row r="28" spans="2:8" ht="12" customHeight="1">
      <c r="B28" s="88" t="s">
        <v>772</v>
      </c>
      <c r="C28" s="520"/>
      <c r="D28" s="1228"/>
      <c r="E28" s="520"/>
      <c r="F28" s="83"/>
      <c r="G28" s="83"/>
      <c r="H28" s="85"/>
    </row>
    <row r="29" spans="2:8" ht="12.75" customHeight="1">
      <c r="B29" s="1003" t="str">
        <f>+B18</f>
        <v>Q2 2022 vs Q1 2022 movements</v>
      </c>
      <c r="C29" s="520"/>
      <c r="D29" s="1228"/>
      <c r="E29" s="520"/>
      <c r="F29" s="83"/>
      <c r="G29" s="83"/>
      <c r="H29" s="85"/>
    </row>
    <row r="30" spans="2:8" ht="12.75" customHeight="1">
      <c r="B30" s="1000"/>
      <c r="C30" s="520"/>
      <c r="D30" s="1228"/>
      <c r="E30" s="520"/>
      <c r="F30" s="83"/>
      <c r="G30" s="83"/>
      <c r="H30" s="85"/>
    </row>
    <row r="31" spans="2:8" ht="12.75" customHeight="1">
      <c r="B31" s="83" t="s">
        <v>11</v>
      </c>
      <c r="C31" s="521" t="s">
        <v>568</v>
      </c>
      <c r="D31" s="1228"/>
      <c r="E31" s="522"/>
      <c r="F31" s="83"/>
      <c r="G31" s="83"/>
      <c r="H31" s="85"/>
    </row>
    <row r="32" spans="2:8" ht="12.75" customHeight="1">
      <c r="C32" s="316"/>
      <c r="D32" s="1228"/>
      <c r="E32" s="316"/>
      <c r="F32" s="89"/>
      <c r="G32" s="89"/>
    </row>
    <row r="33" spans="2:5" ht="12.75" customHeight="1" thickBot="1">
      <c r="B33" s="88" t="s">
        <v>2246</v>
      </c>
      <c r="C33" s="523" t="s">
        <v>3018</v>
      </c>
      <c r="D33" s="1229"/>
      <c r="E33" s="522"/>
    </row>
    <row r="34" spans="2:5" s="87" customFormat="1" ht="12.5"/>
    <row r="35" spans="2:5">
      <c r="B35" s="83"/>
      <c r="C35" s="83"/>
      <c r="D35" s="83"/>
      <c r="E35" s="83"/>
    </row>
    <row r="36" spans="2:5" ht="12" thickBot="1"/>
    <row r="37" spans="2:5" ht="16" thickTop="1">
      <c r="B37" s="519" t="s">
        <v>698</v>
      </c>
    </row>
    <row r="38" spans="2:5">
      <c r="B38" s="216" t="s">
        <v>87</v>
      </c>
    </row>
    <row r="39" spans="2:5">
      <c r="B39" s="216" t="s">
        <v>88</v>
      </c>
    </row>
    <row r="40" spans="2:5" ht="13">
      <c r="B40" s="525" t="s">
        <v>699</v>
      </c>
    </row>
    <row r="41" spans="2:5" ht="12.5">
      <c r="B41" s="518"/>
    </row>
    <row r="42" spans="2:5" ht="12.5">
      <c r="B42" s="518" t="s">
        <v>700</v>
      </c>
      <c r="C42" s="652" t="s">
        <v>710</v>
      </c>
      <c r="D42" s="523"/>
    </row>
    <row r="43" spans="2:5" ht="12.5">
      <c r="B43" s="518"/>
      <c r="C43" s="926" t="s">
        <v>2213</v>
      </c>
      <c r="D43" s="1023"/>
    </row>
    <row r="44" spans="2:5" ht="12.5">
      <c r="B44" s="518" t="s">
        <v>174</v>
      </c>
      <c r="D44" s="522"/>
    </row>
    <row r="45" spans="2:5" ht="12.5">
      <c r="B45" s="518"/>
      <c r="D45" s="522"/>
    </row>
    <row r="46" spans="2:5" ht="12.5">
      <c r="B46" s="518" t="s">
        <v>711</v>
      </c>
      <c r="D46" s="522"/>
    </row>
    <row r="47" spans="2:5" ht="12.5">
      <c r="B47" s="518"/>
      <c r="D47" s="522"/>
    </row>
    <row r="48" spans="2:5" ht="12.5">
      <c r="B48" s="518" t="s">
        <v>702</v>
      </c>
      <c r="D48" s="522"/>
    </row>
    <row r="49" spans="2:4" ht="12.5">
      <c r="B49" s="518"/>
      <c r="D49" s="522"/>
    </row>
    <row r="50" spans="2:4" ht="12.5">
      <c r="B50" s="518" t="s">
        <v>712</v>
      </c>
      <c r="D50" s="522"/>
    </row>
    <row r="51" spans="2:4" ht="12.5">
      <c r="B51" s="518"/>
      <c r="D51" s="522"/>
    </row>
    <row r="52" spans="2:4" ht="12.5">
      <c r="B52" s="518" t="s">
        <v>2241</v>
      </c>
      <c r="D52" s="522"/>
    </row>
    <row r="53" spans="2:4" ht="12.5">
      <c r="B53" s="518"/>
      <c r="D53" s="522"/>
    </row>
    <row r="54" spans="2:4" ht="12.5">
      <c r="B54" s="518" t="s">
        <v>2255</v>
      </c>
      <c r="D54" s="522"/>
    </row>
    <row r="55" spans="2:4" ht="12.5">
      <c r="B55" s="518"/>
      <c r="D55" s="522"/>
    </row>
    <row r="56" spans="2:4" ht="12.5">
      <c r="B56" s="518" t="s">
        <v>714</v>
      </c>
    </row>
    <row r="57" spans="2:4" ht="12.5">
      <c r="B57" s="518"/>
    </row>
    <row r="58" spans="2:4" ht="13">
      <c r="B58" s="525" t="s">
        <v>701</v>
      </c>
    </row>
    <row r="59" spans="2:4" ht="12.5">
      <c r="B59" s="518"/>
    </row>
    <row r="60" spans="2:4" ht="12.5">
      <c r="B60" s="518" t="s">
        <v>713</v>
      </c>
    </row>
    <row r="61" spans="2:4" ht="12.5">
      <c r="B61" s="518"/>
    </row>
    <row r="62" spans="2:4" ht="12.5">
      <c r="B62" s="518" t="s">
        <v>714</v>
      </c>
    </row>
    <row r="63" spans="2:4" ht="12.5">
      <c r="B63" s="518"/>
    </row>
    <row r="64" spans="2:4" ht="13">
      <c r="B64" s="525" t="s">
        <v>703</v>
      </c>
      <c r="C64"/>
      <c r="D64"/>
    </row>
    <row r="65" spans="2:4" ht="12.5">
      <c r="B65" s="518"/>
      <c r="C65"/>
      <c r="D65"/>
    </row>
    <row r="66" spans="2:4">
      <c r="B66" s="260" t="s">
        <v>2273</v>
      </c>
      <c r="C66" s="258"/>
      <c r="D66" s="375"/>
    </row>
    <row r="67" spans="2:4">
      <c r="B67" s="260"/>
      <c r="C67" s="258"/>
      <c r="D67" s="375"/>
    </row>
    <row r="68" spans="2:4">
      <c r="B68" s="375" t="s">
        <v>704</v>
      </c>
    </row>
    <row r="69" spans="2:4">
      <c r="B69" s="375"/>
    </row>
    <row r="70" spans="2:4" ht="12">
      <c r="B70" s="296" t="s">
        <v>705</v>
      </c>
      <c r="C70" s="375"/>
    </row>
    <row r="71" spans="2:4" ht="132">
      <c r="B71" s="524" t="s">
        <v>706</v>
      </c>
      <c r="C71" s="375"/>
    </row>
    <row r="72" spans="2:4" ht="12">
      <c r="C72" s="524"/>
    </row>
    <row r="73" spans="2:4" ht="12">
      <c r="B73" s="296"/>
      <c r="C73" s="524"/>
      <c r="D73" s="375"/>
    </row>
    <row r="74" spans="2:4" ht="12">
      <c r="B74" s="375" t="s">
        <v>707</v>
      </c>
      <c r="C74" s="296"/>
      <c r="D74" s="375"/>
    </row>
    <row r="75" spans="2:4" ht="12">
      <c r="B75" s="375"/>
      <c r="C75" s="296"/>
      <c r="D75" s="375"/>
    </row>
    <row r="76" spans="2:4" ht="12">
      <c r="B76" s="296" t="s">
        <v>709</v>
      </c>
      <c r="C76" s="296"/>
      <c r="D76" s="375"/>
    </row>
    <row r="77" spans="2:4" ht="12">
      <c r="B77" s="297"/>
      <c r="C77" s="296"/>
      <c r="D77" s="375"/>
    </row>
    <row r="78" spans="2:4" ht="12.5">
      <c r="B78" s="375" t="s">
        <v>708</v>
      </c>
      <c r="C78"/>
      <c r="D78"/>
    </row>
    <row r="79" spans="2:4">
      <c r="B79" s="375"/>
    </row>
    <row r="80" spans="2:4" ht="13">
      <c r="B80" s="296" t="s">
        <v>705</v>
      </c>
      <c r="C80"/>
      <c r="D80"/>
    </row>
    <row r="82" spans="2:4" ht="13">
      <c r="B82" s="525" t="s">
        <v>717</v>
      </c>
    </row>
    <row r="84" spans="2:4" ht="12.5">
      <c r="B84" s="260" t="s">
        <v>2254</v>
      </c>
      <c r="C84"/>
      <c r="D84"/>
    </row>
    <row r="85" spans="2:4" ht="12.5">
      <c r="B85" s="260"/>
      <c r="C85"/>
      <c r="D85"/>
    </row>
    <row r="86" spans="2:4" ht="13">
      <c r="B86" s="525" t="s">
        <v>776</v>
      </c>
    </row>
    <row r="87" spans="2:4">
      <c r="B87" s="260"/>
    </row>
    <row r="88" spans="2:4">
      <c r="B88" s="260" t="s">
        <v>2278</v>
      </c>
    </row>
    <row r="89" spans="2:4">
      <c r="B89" s="260"/>
    </row>
    <row r="90" spans="2:4">
      <c r="B90" s="84" t="s">
        <v>773</v>
      </c>
    </row>
    <row r="91" spans="2:4">
      <c r="B91" s="84" t="s">
        <v>2279</v>
      </c>
    </row>
    <row r="93" spans="2:4" ht="13">
      <c r="B93" s="525" t="s">
        <v>777</v>
      </c>
    </row>
    <row r="95" spans="2:4">
      <c r="B95" s="84" t="s">
        <v>1061</v>
      </c>
    </row>
    <row r="103" spans="4:4">
      <c r="D103" s="90"/>
    </row>
    <row r="104" spans="4:4">
      <c r="D104" s="90"/>
    </row>
    <row r="105" spans="4:4">
      <c r="D105" s="90"/>
    </row>
    <row r="107" spans="4:4">
      <c r="D107" s="89"/>
    </row>
    <row r="108" spans="4:4">
      <c r="D108" s="89"/>
    </row>
    <row r="109" spans="4:4">
      <c r="D109" s="89"/>
    </row>
    <row r="111" spans="4:4">
      <c r="D111" s="89"/>
    </row>
    <row r="112" spans="4:4">
      <c r="D112" s="89"/>
    </row>
    <row r="113" spans="4:4">
      <c r="D113" s="89"/>
    </row>
    <row r="114" spans="4:4">
      <c r="D114" s="89"/>
    </row>
    <row r="115" spans="4:4">
      <c r="D115" s="89"/>
    </row>
    <row r="116" spans="4:4">
      <c r="D116" s="89"/>
    </row>
    <row r="117" spans="4:4">
      <c r="D117" s="89"/>
    </row>
    <row r="118" spans="4:4">
      <c r="D118" s="89"/>
    </row>
    <row r="119" spans="4:4">
      <c r="D119" s="89"/>
    </row>
    <row r="120" spans="4:4">
      <c r="D120" s="89"/>
    </row>
    <row r="121" spans="4:4">
      <c r="D121" s="89"/>
    </row>
    <row r="122" spans="4:4">
      <c r="D122" s="89"/>
    </row>
    <row r="123" spans="4:4">
      <c r="D123" s="89"/>
    </row>
    <row r="124" spans="4:4">
      <c r="D124" s="89"/>
    </row>
    <row r="125" spans="4:4">
      <c r="D125" s="89"/>
    </row>
    <row r="126" spans="4:4">
      <c r="D126" s="89"/>
    </row>
    <row r="127" spans="4:4">
      <c r="D127" s="89"/>
    </row>
    <row r="128" spans="4:4">
      <c r="D128" s="89"/>
    </row>
    <row r="130" spans="4:4">
      <c r="D130" s="89"/>
    </row>
    <row r="131" spans="4:4">
      <c r="D131" s="89"/>
    </row>
  </sheetData>
  <sheetProtection algorithmName="SHA-512" hashValue="08UpGVfBWbEu0m24HoqJo4Ce2YJhYv+DVKHKyhbFPr36GwkYCdOijdGlgG6r13sDPQ6jN7/dw9kBpXldlT1Xgg==" saltValue="q65TPqxfNqYBdcqJFMlucg==" spinCount="100000" sheet="1" objects="1" scenarios="1"/>
  <protectedRanges>
    <protectedRange sqref="C9:C30" name="End of period"/>
    <protectedRange sqref="C31" name="Currency"/>
    <protectedRange sqref="C33" name="Entity_1"/>
  </protectedRanges>
  <customSheetViews>
    <customSheetView guid="{B0373AFB-6F3B-4D90-83E2-B7472F9D789B}" showGridLines="0">
      <selection activeCell="C13" sqref="C13"/>
      <pageMargins left="0.70866141732283472" right="0.70866141732283472" top="0.74803149606299213" bottom="0.74803149606299213" header="0.31496062992125984" footer="0.31496062992125984"/>
      <pageSetup paperSize="9" fitToHeight="0" orientation="landscape" r:id="rId1"/>
      <headerFooter>
        <oddHeader>Page &amp;P of &amp;N</oddHeader>
        <oddFooter>&amp;Z&amp;F</oddFooter>
      </headerFooter>
    </customSheetView>
  </customSheetViews>
  <mergeCells count="2">
    <mergeCell ref="D2:E2"/>
    <mergeCell ref="D7:D33"/>
  </mergeCells>
  <phoneticPr fontId="0" type="noConversion"/>
  <pageMargins left="0.70866141732283472" right="0.70866141732283472" top="0.74803149606299213" bottom="0.74803149606299213" header="0.31496062992125984" footer="0.31496062992125984"/>
  <pageSetup paperSize="9" fitToHeight="0" orientation="landscape" r:id="rId2"/>
  <headerFooter>
    <oddHeader>Page &amp;P of &amp;N</oddHeader>
    <oddFooter>&amp;Z&amp;F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C00000"/>
  </sheetPr>
  <dimension ref="A1:F11"/>
  <sheetViews>
    <sheetView showGridLines="0" zoomScale="86" workbookViewId="0">
      <selection activeCell="B3" sqref="B3"/>
    </sheetView>
  </sheetViews>
  <sheetFormatPr defaultColWidth="9.1796875" defaultRowHeight="12.5"/>
  <cols>
    <col min="1" max="1" width="10.1796875" bestFit="1" customWidth="1"/>
    <col min="2" max="2" width="19.54296875" customWidth="1"/>
    <col min="3" max="3" width="14.453125" customWidth="1"/>
  </cols>
  <sheetData>
    <row r="1" spans="1:6">
      <c r="A1" s="63" t="str">
        <f>Details!$B$1</f>
        <v>Via Crespi 26 Srl</v>
      </c>
    </row>
    <row r="2" spans="1:6">
      <c r="A2" s="64">
        <f>Details!$B$2</f>
        <v>44742</v>
      </c>
    </row>
    <row r="4" spans="1:6" ht="15.75" customHeight="1">
      <c r="B4" s="1230" t="s">
        <v>735</v>
      </c>
      <c r="C4" s="1230"/>
      <c r="D4" s="779"/>
      <c r="E4" s="779"/>
      <c r="F4" s="779"/>
    </row>
    <row r="5" spans="1:6" s="453" customFormat="1" ht="13">
      <c r="B5" s="389"/>
      <c r="C5" s="389"/>
      <c r="D5" s="389"/>
      <c r="E5" s="389"/>
      <c r="F5" s="389"/>
    </row>
    <row r="6" spans="1:6" s="453" customFormat="1" ht="13">
      <c r="B6" s="389"/>
      <c r="C6" s="389"/>
      <c r="D6" s="389"/>
      <c r="E6" s="389"/>
      <c r="F6" s="389"/>
    </row>
    <row r="7" spans="1:6" ht="13">
      <c r="B7" s="704" t="s">
        <v>732</v>
      </c>
      <c r="C7" s="704" t="s">
        <v>734</v>
      </c>
    </row>
    <row r="8" spans="1:6">
      <c r="B8" s="557" t="s">
        <v>2963</v>
      </c>
      <c r="C8" s="559">
        <v>44742</v>
      </c>
    </row>
    <row r="10" spans="1:6" ht="13">
      <c r="B10" s="704" t="s">
        <v>733</v>
      </c>
      <c r="C10" s="704" t="s">
        <v>734</v>
      </c>
    </row>
    <row r="11" spans="1:6">
      <c r="B11" s="557" t="s">
        <v>2964</v>
      </c>
      <c r="C11" s="559">
        <v>44742</v>
      </c>
    </row>
  </sheetData>
  <sheetProtection algorithmName="SHA-512" hashValue="Zdfs4SwReBD9zUXrmqgK3DjjfGiJy6hvy2xzRL4cdNCmo5kyZTng2aGturnnQYF4IXTEmnjhbtcyplhlgOROBQ==" saltValue="r0MRPhz0WgP8Q2ncwICqzQ==" spinCount="100000" sheet="1" objects="1" scenarios="1"/>
  <customSheetViews>
    <customSheetView guid="{B0373AFB-6F3B-4D90-83E2-B7472F9D789B}">
      <selection activeCell="D31" sqref="D31"/>
      <pageMargins left="0.7" right="0.7" top="0.75" bottom="0.75" header="0.3" footer="0.3"/>
    </customSheetView>
  </customSheetViews>
  <mergeCells count="1">
    <mergeCell ref="B4:C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F99"/>
  <sheetViews>
    <sheetView showGridLines="0" zoomScaleNormal="100" workbookViewId="0">
      <selection activeCell="A100" sqref="A100"/>
    </sheetView>
  </sheetViews>
  <sheetFormatPr defaultColWidth="43.54296875" defaultRowHeight="12.5" outlineLevelRow="1"/>
  <cols>
    <col min="1" max="1" width="55.54296875" bestFit="1" customWidth="1"/>
    <col min="2" max="2" width="51.1796875" customWidth="1"/>
    <col min="3" max="4" width="11.1796875" bestFit="1" customWidth="1"/>
    <col min="5" max="5" width="15.453125" customWidth="1"/>
  </cols>
  <sheetData>
    <row r="1" spans="1:5">
      <c r="A1" s="63" t="str">
        <f>Details!$B$1</f>
        <v>Via Crespi 26 Srl</v>
      </c>
      <c r="B1" s="290"/>
      <c r="C1" s="300"/>
      <c r="D1" s="300"/>
      <c r="E1" s="301"/>
    </row>
    <row r="2" spans="1:5">
      <c r="A2" s="64">
        <f>Details!$B$2</f>
        <v>44742</v>
      </c>
      <c r="B2" s="290"/>
      <c r="C2" s="300"/>
      <c r="D2" s="300"/>
      <c r="E2" s="301"/>
    </row>
    <row r="3" spans="1:5">
      <c r="A3" s="64"/>
      <c r="B3" s="291"/>
      <c r="C3" s="291"/>
      <c r="D3" s="291"/>
      <c r="E3" s="291"/>
    </row>
    <row r="4" spans="1:5" ht="15.5">
      <c r="A4" s="1233" t="s">
        <v>634</v>
      </c>
      <c r="B4" s="1233"/>
      <c r="C4" s="1233"/>
      <c r="D4" s="1233"/>
      <c r="E4" s="1233"/>
    </row>
    <row r="5" spans="1:5" s="453" customFormat="1" ht="16" thickBot="1">
      <c r="A5" s="452"/>
      <c r="B5" s="452"/>
      <c r="C5" s="290"/>
      <c r="D5" s="290"/>
      <c r="E5" s="290"/>
    </row>
    <row r="6" spans="1:5" ht="13" thickBot="1">
      <c r="A6" s="290"/>
      <c r="B6" s="290"/>
      <c r="C6" s="292"/>
      <c r="D6" s="292"/>
      <c r="E6" s="454" t="s">
        <v>715</v>
      </c>
    </row>
    <row r="7" spans="1:5" ht="13" thickBot="1">
      <c r="A7" s="790"/>
      <c r="B7" s="790"/>
      <c r="C7" s="446"/>
      <c r="D7" s="446"/>
      <c r="E7" s="746"/>
    </row>
    <row r="8" spans="1:5">
      <c r="A8" s="797" t="s">
        <v>150</v>
      </c>
      <c r="B8" s="798"/>
      <c r="C8" s="747"/>
      <c r="D8" s="747"/>
      <c r="E8" s="748" t="str">
        <f>IF((SUM(E9:E9)=0),"OK","ERROR")</f>
        <v>OK</v>
      </c>
    </row>
    <row r="9" spans="1:5">
      <c r="A9" s="799" t="s">
        <v>151</v>
      </c>
      <c r="B9" s="800"/>
      <c r="C9" s="447"/>
      <c r="D9" s="447" t="str">
        <f>IF(ROUND((SUMIF('IFRS TB'!$C$15:$C$308,"A",'IFRS TB'!$J$15:$J$308)-SUMIF('IFRS TB'!$C$15:$C$308,"L",'IFRS TB'!$J$15:$J$308)+SUMIF('IFRS TB'!$C$15:$C$308,"E",'IFRS TB'!$J$15:$J$308)+SUMIF('IFRS TB'!$C$15:$C$308,"I",'IFRS TB'!$J$15:$J$308)),0)=0,"ok","check")</f>
        <v>ok</v>
      </c>
      <c r="E9" s="450">
        <f>IF(D9="ok",0,"ERROR")</f>
        <v>0</v>
      </c>
    </row>
    <row r="10" spans="1:5" hidden="1" outlineLevel="1">
      <c r="A10" s="801" t="s">
        <v>152</v>
      </c>
      <c r="B10" s="802"/>
      <c r="C10" s="448"/>
      <c r="D10" s="448"/>
      <c r="E10" s="444" t="str">
        <f>IF((SUM(E11)=0),"OK","ERROR")</f>
        <v>OK</v>
      </c>
    </row>
    <row r="11" spans="1:5" hidden="1" outlineLevel="1">
      <c r="A11" s="750" t="s">
        <v>134</v>
      </c>
      <c r="B11" s="442"/>
      <c r="C11" s="447">
        <f>ROUND(SUMIF(SOFP!$C:$C,$A11,SOFP!$E:$E),0)</f>
        <v>-347171</v>
      </c>
      <c r="D11" s="448">
        <f>ROUND((SOCE!G10+SOCE!J10+SOCE!K10),0)</f>
        <v>-347171</v>
      </c>
      <c r="E11" s="450">
        <f>ROUND(C11-D11,0)</f>
        <v>0</v>
      </c>
    </row>
    <row r="12" spans="1:5" collapsed="1">
      <c r="A12" s="751" t="s">
        <v>153</v>
      </c>
      <c r="B12" s="441"/>
      <c r="C12" s="447"/>
      <c r="D12" s="447"/>
      <c r="E12" s="443" t="str">
        <f>IF((SUM(E13)=0),"OK","ERROR")</f>
        <v>ERROR</v>
      </c>
    </row>
    <row r="13" spans="1:5">
      <c r="A13" s="749" t="s">
        <v>108</v>
      </c>
      <c r="B13" s="293" t="s">
        <v>613</v>
      </c>
      <c r="C13" s="447">
        <f>ROUND(SUMIF(SOFP!$C:$C,$A13,SOFP!$E:$E),0)</f>
        <v>32238798</v>
      </c>
      <c r="D13" s="447">
        <f>ROUND((SOFP!$E111+SOFP!$E205),0)</f>
        <v>32238800</v>
      </c>
      <c r="E13" s="450">
        <f>ROUND(C13-D13,0)</f>
        <v>-2</v>
      </c>
    </row>
    <row r="14" spans="1:5">
      <c r="A14" s="751" t="s">
        <v>154</v>
      </c>
      <c r="B14" s="441"/>
      <c r="C14" s="447"/>
      <c r="D14" s="447"/>
      <c r="E14" s="445" t="str">
        <f>IF((SUM(E15)=0),"OK","ERROR")</f>
        <v>ERROR</v>
      </c>
    </row>
    <row r="15" spans="1:5" hidden="1">
      <c r="A15" s="749" t="s">
        <v>203</v>
      </c>
      <c r="B15" s="441" t="s">
        <v>475</v>
      </c>
      <c r="C15" s="447">
        <f>ROUND(SUMIF(SOFP!$C:$C,$A15,SOFP!$E:$E),0)</f>
        <v>1760882</v>
      </c>
      <c r="D15" s="447">
        <f>ROUND(SUMIF(SOCI!$C:$C,$B15,SOCI!$D:$D),0)</f>
        <v>1760881</v>
      </c>
      <c r="E15" s="450">
        <f>ROUND(C15-D15,0)</f>
        <v>1</v>
      </c>
    </row>
    <row r="16" spans="1:5" hidden="1" outlineLevel="1">
      <c r="A16" s="751" t="s">
        <v>155</v>
      </c>
      <c r="B16" s="441"/>
      <c r="C16" s="447"/>
      <c r="D16" s="447"/>
      <c r="E16" s="443" t="str">
        <f>IF((SUM(E17)=0),"OK","ERROR")</f>
        <v>ERROR</v>
      </c>
    </row>
    <row r="17" spans="1:6" hidden="1" outlineLevel="1">
      <c r="A17" s="749" t="s">
        <v>626</v>
      </c>
      <c r="B17" s="441" t="s">
        <v>32</v>
      </c>
      <c r="C17" s="447">
        <f>ROUND(SUMIF(SOCF!$B:$B,$A17,SOCF!$D:$D),0)</f>
        <v>1740666</v>
      </c>
      <c r="D17" s="447">
        <f>ROUND(SUMIF(SOFP!$C:$C,$B17,SOFP!$E:$E),0)</f>
        <v>1139738</v>
      </c>
      <c r="E17" s="450">
        <f>ROUND(C17-D17,0)</f>
        <v>600928</v>
      </c>
      <c r="F17" s="716"/>
    </row>
    <row r="18" spans="1:6" hidden="1" collapsed="1">
      <c r="A18" s="752"/>
      <c r="B18" s="753"/>
      <c r="C18" s="447"/>
      <c r="D18" s="447"/>
      <c r="E18" s="445"/>
    </row>
    <row r="19" spans="1:6" ht="13" hidden="1">
      <c r="A19" s="754" t="s">
        <v>316</v>
      </c>
      <c r="B19" s="1234" t="s">
        <v>23</v>
      </c>
      <c r="C19" s="447"/>
      <c r="D19" s="447"/>
      <c r="E19" s="445" t="str">
        <f>IF((SUM(E20)=0),"OK","ERROR")</f>
        <v>OK</v>
      </c>
    </row>
    <row r="20" spans="1:6" hidden="1">
      <c r="A20" s="755" t="s">
        <v>316</v>
      </c>
      <c r="B20" s="1231"/>
      <c r="C20" s="447">
        <f>ROUND(SUMIF(SOFP!$C:$C,$A20,SOFP!$E:$E),0)</f>
        <v>30200000</v>
      </c>
      <c r="D20" s="447">
        <f>ROUND('Investment Properties (IP) '!K24,0)</f>
        <v>30200000</v>
      </c>
      <c r="E20" s="450">
        <f>ROUND(C20-D20,0)</f>
        <v>0</v>
      </c>
      <c r="F20" s="716"/>
    </row>
    <row r="21" spans="1:6" ht="12.75" hidden="1" customHeight="1">
      <c r="A21" s="756" t="s">
        <v>196</v>
      </c>
      <c r="B21" s="1231"/>
      <c r="C21" s="447"/>
      <c r="D21" s="447"/>
      <c r="E21" s="445" t="str">
        <f>IF((SUM(E22)=0),"OK","ERROR")</f>
        <v>OK</v>
      </c>
    </row>
    <row r="22" spans="1:6" ht="12.75" hidden="1" customHeight="1">
      <c r="A22" s="755" t="s">
        <v>162</v>
      </c>
      <c r="B22" s="1231"/>
      <c r="C22" s="447">
        <f>ROUND(SUMIF(SOFP!$C:$C,$A22,SOFP!$E:$E),0)</f>
        <v>0</v>
      </c>
      <c r="D22" s="447">
        <f>ROUND('IP under construction'!J15,0)</f>
        <v>0</v>
      </c>
      <c r="E22" s="450">
        <f>ROUND(C22-D22,0)</f>
        <v>0</v>
      </c>
    </row>
    <row r="23" spans="1:6" ht="13" hidden="1">
      <c r="A23" s="756" t="s">
        <v>8</v>
      </c>
      <c r="B23" s="1231"/>
      <c r="C23" s="447"/>
      <c r="D23" s="447"/>
      <c r="E23" s="445" t="str">
        <f>IF((SUM(E24)=0),"OK","ERROR")</f>
        <v>ERROR</v>
      </c>
    </row>
    <row r="24" spans="1:6" hidden="1">
      <c r="A24" s="755" t="s">
        <v>813</v>
      </c>
      <c r="B24" s="1235"/>
      <c r="C24" s="447">
        <f>ROUND(SUMIF(SOFP!$C$11:$C$58,$A24,SOFP!$E$11:$E$58),0)</f>
        <v>874856</v>
      </c>
      <c r="D24" s="447">
        <f>ROUND('Derivative fin. instr.'!J38,0)</f>
        <v>0</v>
      </c>
      <c r="E24" s="450">
        <f>ROUND(C24-D24,0)</f>
        <v>874856</v>
      </c>
    </row>
    <row r="25" spans="1:6" ht="13" hidden="1" outlineLevel="1">
      <c r="A25" s="756" t="s">
        <v>342</v>
      </c>
      <c r="B25" s="808"/>
      <c r="C25" s="447"/>
      <c r="D25" s="447"/>
      <c r="E25" s="445" t="str">
        <f>IF((SUM(E26)=0),"OK","ERROR")</f>
        <v>OK</v>
      </c>
    </row>
    <row r="26" spans="1:6" hidden="1" outlineLevel="1">
      <c r="A26" s="755" t="s">
        <v>342</v>
      </c>
      <c r="B26" s="808"/>
      <c r="C26" s="447">
        <f>ROUND(SUMIF(SOFP!$C$11:$C$58,$A26,SOFP!$E$11:$E$58),0)</f>
        <v>0</v>
      </c>
      <c r="D26" s="447">
        <f>ROUND(('Trade and other receivables'!D34),0)</f>
        <v>0</v>
      </c>
      <c r="E26" s="450">
        <f>ROUND(C26-D26,0)</f>
        <v>0</v>
      </c>
    </row>
    <row r="27" spans="1:6" ht="13" hidden="1" outlineLevel="1">
      <c r="A27" s="756" t="s">
        <v>9</v>
      </c>
      <c r="B27" s="808"/>
      <c r="C27" s="447"/>
      <c r="D27" s="447"/>
      <c r="E27" s="445" t="str">
        <f>IF((SUM(E28)=0),"OK","ERROR")</f>
        <v>OK</v>
      </c>
    </row>
    <row r="28" spans="1:6" hidden="1" outlineLevel="1">
      <c r="A28" s="755" t="s">
        <v>9</v>
      </c>
      <c r="B28" s="809"/>
      <c r="C28" s="447">
        <f>ROUND(SUMIF(SOFP!$C:$C,$A28,SOFP!$E:$E),0)</f>
        <v>0</v>
      </c>
      <c r="D28" s="447">
        <f>ROUND(IF('Income Tax'!D63&gt;0,'Income Tax'!D63,0),0)</f>
        <v>0</v>
      </c>
      <c r="E28" s="450">
        <f>ROUND(C28-D28,0)</f>
        <v>0</v>
      </c>
      <c r="F28" s="716"/>
    </row>
    <row r="29" spans="1:6" ht="12.75" hidden="1" customHeight="1" outlineLevel="1">
      <c r="A29" s="754" t="s">
        <v>342</v>
      </c>
      <c r="B29" s="807" t="s">
        <v>22</v>
      </c>
      <c r="C29" s="447"/>
      <c r="D29" s="447"/>
      <c r="E29" s="445" t="str">
        <f>IF((SUM(E30)=0),"OK","ERROR")</f>
        <v>OK</v>
      </c>
    </row>
    <row r="30" spans="1:6" ht="12.75" hidden="1" customHeight="1" outlineLevel="1">
      <c r="A30" s="757" t="s">
        <v>342</v>
      </c>
      <c r="B30" s="808"/>
      <c r="C30" s="447">
        <f>ROUND(SUMIF(SOFP!$C$61:$C$81,$A30,SOFP!$E$61:$E$81),0)</f>
        <v>1958</v>
      </c>
      <c r="D30" s="447">
        <f>ROUND(('Trade and other receivables'!D25),0)</f>
        <v>1958</v>
      </c>
      <c r="E30" s="450">
        <f>ROUND(C30-D30,0)</f>
        <v>0</v>
      </c>
      <c r="F30" s="716"/>
    </row>
    <row r="31" spans="1:6" ht="13" hidden="1" collapsed="1">
      <c r="A31" s="758" t="s">
        <v>8</v>
      </c>
      <c r="B31" s="1231" t="s">
        <v>22</v>
      </c>
      <c r="C31" s="447"/>
      <c r="D31" s="447"/>
      <c r="E31" s="445" t="str">
        <f>IF((SUM(E32)=0),"OK","ERROR")</f>
        <v>OK</v>
      </c>
    </row>
    <row r="32" spans="1:6" hidden="1">
      <c r="A32" s="757" t="s">
        <v>8</v>
      </c>
      <c r="B32" s="1231"/>
      <c r="C32" s="447">
        <f>ROUND(SUMIF(SOFP!$C$61:$C$81,$A32,SOFP!$E$61:$E$81),0)</f>
        <v>0</v>
      </c>
      <c r="D32" s="447">
        <f>ROUND('Derivative fin. instr.'!J22,0)</f>
        <v>0</v>
      </c>
      <c r="E32" s="450">
        <f>ROUND(C32-D32,0)</f>
        <v>0</v>
      </c>
    </row>
    <row r="33" spans="1:6" ht="13" hidden="1" outlineLevel="1">
      <c r="A33" s="756" t="s">
        <v>32</v>
      </c>
      <c r="B33" s="808"/>
      <c r="C33" s="447"/>
      <c r="D33" s="447"/>
      <c r="E33" s="445" t="str">
        <f>IF((SUM(E34)=0),"OK","ERROR")</f>
        <v>OK</v>
      </c>
    </row>
    <row r="34" spans="1:6" hidden="1" outlineLevel="1">
      <c r="A34" s="759" t="s">
        <v>32</v>
      </c>
      <c r="B34" s="809"/>
      <c r="C34" s="447">
        <f>ROUND(SUMIF(SOFP!$C:$C,$A34,SOFP!$E:$E),0)</f>
        <v>1139738</v>
      </c>
      <c r="D34" s="447">
        <f>ROUND('Cash &amp; Cash equivalents'!D9,0)</f>
        <v>1139738</v>
      </c>
      <c r="E34" s="450">
        <f>ROUND(C34-D34,0)</f>
        <v>0</v>
      </c>
    </row>
    <row r="35" spans="1:6" hidden="1" outlineLevel="1">
      <c r="A35" s="752"/>
      <c r="B35" s="760"/>
      <c r="C35" s="447"/>
      <c r="D35" s="447"/>
      <c r="E35" s="445"/>
    </row>
    <row r="36" spans="1:6" ht="13" hidden="1" collapsed="1">
      <c r="A36" s="754" t="s">
        <v>212</v>
      </c>
      <c r="B36" s="1234" t="s">
        <v>24</v>
      </c>
      <c r="C36" s="447"/>
      <c r="D36" s="447"/>
      <c r="E36" s="445" t="str">
        <f>IF((SUM(E37)=0),"OK","ERROR")</f>
        <v>ERROR</v>
      </c>
    </row>
    <row r="37" spans="1:6" hidden="1">
      <c r="A37" s="757" t="s">
        <v>212</v>
      </c>
      <c r="B37" s="1231"/>
      <c r="C37" s="447">
        <f>ROUND(SUM(SOFP!E115:E117,SOFP!E119),0)</f>
        <v>11835136</v>
      </c>
      <c r="D37" s="447">
        <f>ROUND(SUM(Borrowings!$D39:$D41),0)</f>
        <v>0</v>
      </c>
      <c r="E37" s="450">
        <f>ROUND(C37-D37,0)</f>
        <v>11835136</v>
      </c>
    </row>
    <row r="38" spans="1:6" ht="13" hidden="1" outlineLevel="1">
      <c r="A38" s="761" t="s">
        <v>85</v>
      </c>
      <c r="B38" s="1231"/>
      <c r="C38" s="447"/>
      <c r="D38" s="447"/>
      <c r="E38" s="445" t="str">
        <f>IF((SUM(E39)=0),"OK","ERROR")</f>
        <v>OK</v>
      </c>
    </row>
    <row r="39" spans="1:6" hidden="1" outlineLevel="1">
      <c r="A39" s="757" t="s">
        <v>85</v>
      </c>
      <c r="B39" s="1231"/>
      <c r="C39" s="447">
        <f>ROUND(SUMIF(SOFP!$C$114:$C$131,$A39,SOFP!$E$114:$E$131),0)</f>
        <v>0</v>
      </c>
      <c r="D39" s="447">
        <f>ROUND('Trade and other payables'!D51,0)</f>
        <v>0</v>
      </c>
      <c r="E39" s="450">
        <f>ROUND(C39-D39,0)</f>
        <v>0</v>
      </c>
    </row>
    <row r="40" spans="1:6" ht="13" hidden="1" outlineLevel="1">
      <c r="A40" s="761" t="s">
        <v>7</v>
      </c>
      <c r="B40" s="1231"/>
      <c r="C40" s="447"/>
      <c r="D40" s="447"/>
      <c r="E40" s="445" t="str">
        <f>IF((SUM(E41)=0),"OK","ERROR")</f>
        <v>ERROR</v>
      </c>
    </row>
    <row r="41" spans="1:6" hidden="1" outlineLevel="1">
      <c r="A41" s="757" t="s">
        <v>7</v>
      </c>
      <c r="B41" s="1231"/>
      <c r="C41" s="447">
        <f>ROUND(SUMIF(SOFP!$C:$C,$A41,SOFP!$E:$E),0)</f>
        <v>475629</v>
      </c>
      <c r="D41" s="447">
        <f>-ROUND(IF('Income Tax'!D63&lt;0,'Income Tax'!D63,0),0)</f>
        <v>0</v>
      </c>
      <c r="E41" s="450">
        <f>ROUND(C41-D41,0)</f>
        <v>475629</v>
      </c>
      <c r="F41" s="716"/>
    </row>
    <row r="42" spans="1:6" ht="13" hidden="1" collapsed="1">
      <c r="A42" s="761" t="s">
        <v>8</v>
      </c>
      <c r="B42" s="1231"/>
      <c r="C42" s="447"/>
      <c r="D42" s="447"/>
      <c r="E42" s="445" t="str">
        <f>IF((SUM(E43)=0),"OK","ERROR")</f>
        <v>OK</v>
      </c>
    </row>
    <row r="43" spans="1:6" hidden="1">
      <c r="A43" s="757" t="s">
        <v>8</v>
      </c>
      <c r="B43" s="1231"/>
      <c r="C43" s="447">
        <f>ROUND(SUMIF(SOFP!$C$114:$C$131,$A43,SOFP!$E$114:$E$131),0)</f>
        <v>0</v>
      </c>
      <c r="D43" s="447">
        <f>ROUND('Derivative fin. instr.'!J75,0)</f>
        <v>0</v>
      </c>
      <c r="E43" s="450">
        <f>ROUND(C43-D43,0)</f>
        <v>0</v>
      </c>
    </row>
    <row r="44" spans="1:6" ht="13" hidden="1" outlineLevel="1">
      <c r="A44" s="761" t="s">
        <v>193</v>
      </c>
      <c r="B44" s="1231"/>
      <c r="C44" s="447"/>
      <c r="D44" s="447"/>
      <c r="E44" s="445" t="str">
        <f>IF((SUM(E45)=0),"OK","ERROR")</f>
        <v>OK</v>
      </c>
    </row>
    <row r="45" spans="1:6" hidden="1" outlineLevel="1">
      <c r="A45" s="757" t="s">
        <v>193</v>
      </c>
      <c r="B45" s="1231"/>
      <c r="C45" s="447">
        <f>ROUND(SUMIF(SOFP!$C$114:$C$131,$A45,SOFP!$E$114:$E$131),0)</f>
        <v>0</v>
      </c>
      <c r="D45" s="447">
        <f>ROUND(Provisions!F17,0)</f>
        <v>0</v>
      </c>
      <c r="E45" s="450">
        <f>ROUND(C45-D45,0)</f>
        <v>0</v>
      </c>
    </row>
    <row r="46" spans="1:6" ht="13" hidden="1" outlineLevel="1">
      <c r="A46" s="761" t="s">
        <v>623</v>
      </c>
      <c r="B46" s="1231"/>
      <c r="C46" s="447"/>
      <c r="D46" s="447"/>
      <c r="E46" s="445" t="str">
        <f>IF((SUM(E47)=0),"OK","ERROR")</f>
        <v>OK</v>
      </c>
    </row>
    <row r="47" spans="1:6" hidden="1" outlineLevel="1">
      <c r="A47" s="755" t="s">
        <v>623</v>
      </c>
      <c r="B47" s="1235"/>
      <c r="C47" s="447">
        <f>ROUND(SUMIF(SOFP!$C$114:$C$131,$A47,SOFP!$E$114:$E$131),0)</f>
        <v>0</v>
      </c>
      <c r="D47" s="447">
        <f>ROUND('Other non-current liabilities'!D12,0)</f>
        <v>0</v>
      </c>
      <c r="E47" s="450">
        <f>ROUND(C47-D47,0)</f>
        <v>0</v>
      </c>
    </row>
    <row r="48" spans="1:6" ht="13" hidden="1" collapsed="1">
      <c r="A48" s="762" t="s">
        <v>212</v>
      </c>
      <c r="B48" s="1234" t="s">
        <v>25</v>
      </c>
      <c r="C48" s="447"/>
      <c r="D48" s="447"/>
      <c r="E48" s="445" t="str">
        <f>IF((SUM(E49)=0),"OK","ERROR")</f>
        <v>OK</v>
      </c>
    </row>
    <row r="49" spans="1:6" hidden="1">
      <c r="A49" s="757" t="s">
        <v>212</v>
      </c>
      <c r="B49" s="1231"/>
      <c r="C49" s="447">
        <f>ROUND(SUM(SOFP!E136:E138,SOFP!E140,SOFP!E142:E143),0)</f>
        <v>0</v>
      </c>
      <c r="D49" s="447">
        <f>ROUND(SUM(Data_Borrow_MaturityLess1YearIC),0)</f>
        <v>0</v>
      </c>
      <c r="E49" s="450">
        <f>ROUND(C49-D49,0)</f>
        <v>0</v>
      </c>
    </row>
    <row r="50" spans="1:6" ht="13" hidden="1" outlineLevel="1">
      <c r="A50" s="756" t="s">
        <v>85</v>
      </c>
      <c r="B50" s="1231"/>
      <c r="C50" s="447"/>
      <c r="D50" s="447"/>
      <c r="E50" s="445" t="str">
        <f>IF((SUM(E51)=0),"OK","ERROR")</f>
        <v>OK</v>
      </c>
    </row>
    <row r="51" spans="1:6" hidden="1" outlineLevel="1">
      <c r="A51" s="755" t="s">
        <v>85</v>
      </c>
      <c r="B51" s="1231"/>
      <c r="C51" s="447">
        <f>ROUND(SUMIF(SOFP!$C$135:$C$202,$A51,SOFP!$E$135:$E$202),0)</f>
        <v>82816</v>
      </c>
      <c r="D51" s="447">
        <f>ROUND('Trade and other payables'!D44,0)</f>
        <v>82816</v>
      </c>
      <c r="E51" s="450">
        <f>ROUND(C51-D51,0)</f>
        <v>0</v>
      </c>
    </row>
    <row r="52" spans="1:6" ht="13" hidden="1" collapsed="1">
      <c r="A52" s="756" t="s">
        <v>8</v>
      </c>
      <c r="B52" s="1231"/>
      <c r="C52" s="447"/>
      <c r="D52" s="447"/>
      <c r="E52" s="445" t="str">
        <f>IF((SUM(E53)=0),"OK","ERROR")</f>
        <v>OK</v>
      </c>
    </row>
    <row r="53" spans="1:6" hidden="1">
      <c r="A53" s="755" t="s">
        <v>8</v>
      </c>
      <c r="B53" s="1231"/>
      <c r="C53" s="447">
        <f>ROUND(SUMIF(SOFP!$C$135:$C$202,$A53,SOFP!$E$135:$E$202),0)</f>
        <v>0</v>
      </c>
      <c r="D53" s="447">
        <f>ROUND('Derivative fin. instr.'!J59,0)</f>
        <v>0</v>
      </c>
      <c r="E53" s="450">
        <f>ROUND(C53-D53,0)</f>
        <v>0</v>
      </c>
    </row>
    <row r="54" spans="1:6" ht="13" hidden="1" outlineLevel="1">
      <c r="A54" s="756" t="s">
        <v>225</v>
      </c>
      <c r="B54" s="1231"/>
      <c r="C54" s="447"/>
      <c r="D54" s="447"/>
      <c r="E54" s="445" t="str">
        <f>IF((SUM(E55)=0),"OK","ERROR")</f>
        <v>OK</v>
      </c>
    </row>
    <row r="55" spans="1:6" hidden="1" outlineLevel="1">
      <c r="A55" s="755" t="s">
        <v>225</v>
      </c>
      <c r="B55" s="1231"/>
      <c r="C55" s="447">
        <f>ROUND(SUMIF(SOFP!$C:$C,$A55,SOFP!$E:$E),0)</f>
        <v>122916</v>
      </c>
      <c r="D55" s="447">
        <f>ROUND('Accrued expenses'!D35,0)</f>
        <v>122916</v>
      </c>
      <c r="E55" s="450">
        <f>ROUND(C55-D55,0)</f>
        <v>0</v>
      </c>
    </row>
    <row r="56" spans="1:6" ht="13" hidden="1" outlineLevel="1">
      <c r="A56" s="756" t="s">
        <v>193</v>
      </c>
      <c r="B56" s="1231"/>
      <c r="C56" s="447"/>
      <c r="D56" s="447"/>
      <c r="E56" s="445" t="str">
        <f>IF((SUM(E57)=0),"OK","ERROR")</f>
        <v>OK</v>
      </c>
    </row>
    <row r="57" spans="1:6" hidden="1" outlineLevel="1">
      <c r="A57" s="759" t="s">
        <v>193</v>
      </c>
      <c r="B57" s="1235"/>
      <c r="C57" s="811">
        <f>ROUND(SUMIF(SOFP!$C$135:$C$202,$A57,SOFP!$E$135:$E$202),0)</f>
        <v>0</v>
      </c>
      <c r="D57" s="811">
        <f>ROUND(Provisions!F16,0)</f>
        <v>0</v>
      </c>
      <c r="E57" s="812">
        <f>ROUND(C57-D57,0)</f>
        <v>0</v>
      </c>
    </row>
    <row r="58" spans="1:6" ht="13" hidden="1" outlineLevel="1">
      <c r="A58" s="810" t="s">
        <v>156</v>
      </c>
      <c r="B58" s="449"/>
      <c r="C58" s="447"/>
      <c r="D58" s="447"/>
      <c r="E58" s="445" t="str">
        <f>IF((SUM(E59:E65)=0),"OK","ERROR")</f>
        <v>ERROR</v>
      </c>
    </row>
    <row r="59" spans="1:6" hidden="1" outlineLevel="1">
      <c r="A59" s="757" t="s">
        <v>10</v>
      </c>
      <c r="B59" s="1234" t="s">
        <v>482</v>
      </c>
      <c r="C59" s="447">
        <f>ROUND(SUMIF(SOFP!$C:$C,$A59,SOFP!$E:$E),0)</f>
        <v>10000</v>
      </c>
      <c r="D59" s="447">
        <f>ROUND(SOCE!E$21,0)</f>
        <v>10000</v>
      </c>
      <c r="E59" s="450">
        <f t="shared" ref="E59:E65" si="0">ROUND(C59-D59,0)</f>
        <v>0</v>
      </c>
    </row>
    <row r="60" spans="1:6" hidden="1" outlineLevel="1">
      <c r="A60" s="757" t="s">
        <v>137</v>
      </c>
      <c r="B60" s="1231"/>
      <c r="C60" s="447">
        <f>ROUND(SUMIF(SOFP!$C:$C,$A60,SOFP!$E:$E),0)</f>
        <v>13384676</v>
      </c>
      <c r="D60" s="447">
        <f>ROUND(SOCE!F$21,0)</f>
        <v>13384676</v>
      </c>
      <c r="E60" s="450">
        <f t="shared" si="0"/>
        <v>0</v>
      </c>
      <c r="F60" s="716"/>
    </row>
    <row r="61" spans="1:6" hidden="1" outlineLevel="1">
      <c r="A61" s="757" t="s">
        <v>134</v>
      </c>
      <c r="B61" s="1231"/>
      <c r="C61" s="447">
        <f>ROUND(SUMIF(SOFP!$C:$C,$A61,SOFP!$E:$E),0)</f>
        <v>-347171</v>
      </c>
      <c r="D61" s="447">
        <f>ROUND(SOCE!G$21,0)</f>
        <v>-347171</v>
      </c>
      <c r="E61" s="450">
        <f t="shared" si="0"/>
        <v>0</v>
      </c>
    </row>
    <row r="62" spans="1:6" hidden="1" outlineLevel="1">
      <c r="A62" s="757" t="s">
        <v>138</v>
      </c>
      <c r="B62" s="1231"/>
      <c r="C62" s="447">
        <f>ROUND(SUMIF(SOFP!$C:$C,$A62,SOFP!$E:$E),0)</f>
        <v>0</v>
      </c>
      <c r="D62" s="447">
        <f>ROUND(SOCE!H$21,0)</f>
        <v>0</v>
      </c>
      <c r="E62" s="450">
        <f t="shared" si="0"/>
        <v>0</v>
      </c>
    </row>
    <row r="63" spans="1:6" hidden="1" outlineLevel="1">
      <c r="A63" s="757" t="s">
        <v>204</v>
      </c>
      <c r="B63" s="1231"/>
      <c r="C63" s="447">
        <f>ROUND(SUMIF(SOFP!$C:$C,$A63,SOFP!$E:$E),0)</f>
        <v>0</v>
      </c>
      <c r="D63" s="447">
        <f>ROUND(SOCE!I$21,0)</f>
        <v>0</v>
      </c>
      <c r="E63" s="450">
        <f t="shared" si="0"/>
        <v>0</v>
      </c>
    </row>
    <row r="64" spans="1:6" hidden="1" outlineLevel="1">
      <c r="A64" s="757" t="s">
        <v>363</v>
      </c>
      <c r="B64" s="1231"/>
      <c r="C64" s="447">
        <f>ROUND(SUMIF(SOFP!$C:$C,$A64,SOFP!$E:$E),0)</f>
        <v>0</v>
      </c>
      <c r="D64" s="447">
        <f>ROUND(SOCE!J$21,0)</f>
        <v>0</v>
      </c>
      <c r="E64" s="450">
        <f t="shared" si="0"/>
        <v>0</v>
      </c>
    </row>
    <row r="65" spans="1:6" hidden="1" outlineLevel="1">
      <c r="A65" s="763" t="s">
        <v>203</v>
      </c>
      <c r="B65" s="1235"/>
      <c r="C65" s="447">
        <f>ROUND(SUMIF(SOFP!$C:$C,$A65,SOFP!$E:$E),0)</f>
        <v>1760882</v>
      </c>
      <c r="D65" s="447">
        <f>ROUND(SOCE!K$21,0)</f>
        <v>1760881</v>
      </c>
      <c r="E65" s="450">
        <f t="shared" si="0"/>
        <v>1</v>
      </c>
    </row>
    <row r="66" spans="1:6" hidden="1" outlineLevel="1">
      <c r="A66" s="752"/>
      <c r="B66" s="764"/>
      <c r="C66" s="447"/>
      <c r="D66" s="447"/>
      <c r="E66" s="445"/>
    </row>
    <row r="67" spans="1:6" ht="13" hidden="1" outlineLevel="1">
      <c r="A67" s="765" t="s">
        <v>106</v>
      </c>
      <c r="B67" s="1234" t="s">
        <v>610</v>
      </c>
      <c r="C67" s="447"/>
      <c r="D67" s="447"/>
      <c r="E67" s="445" t="str">
        <f>IF((SUM(E68)=0),"OK","ERROR")</f>
        <v>OK</v>
      </c>
    </row>
    <row r="68" spans="1:6" hidden="1" outlineLevel="1">
      <c r="A68" s="757" t="s">
        <v>106</v>
      </c>
      <c r="B68" s="1231"/>
      <c r="C68" s="447">
        <f>ROUND((SOCI!D13+SOCI!D19),0)</f>
        <v>916583</v>
      </c>
      <c r="D68" s="447">
        <f>ROUND(Revenue!D28,0)</f>
        <v>916583</v>
      </c>
      <c r="E68" s="450">
        <f>ROUND(C68-D68,0)</f>
        <v>0</v>
      </c>
    </row>
    <row r="69" spans="1:6" ht="13" hidden="1" outlineLevel="1">
      <c r="A69" s="761" t="s">
        <v>367</v>
      </c>
      <c r="B69" s="1231"/>
      <c r="C69" s="447"/>
      <c r="D69" s="447"/>
      <c r="E69" s="445" t="str">
        <f>IF((SUM(E70)=0),"OK","ERROR")</f>
        <v>OK</v>
      </c>
    </row>
    <row r="70" spans="1:6" hidden="1" outlineLevel="1">
      <c r="A70" s="757" t="s">
        <v>367</v>
      </c>
      <c r="B70" s="1231"/>
      <c r="C70" s="447">
        <f>ROUND((SOCI!D32+SOCI!D52),0)</f>
        <v>-108991</v>
      </c>
      <c r="D70" s="447">
        <f>-ROUND('Property costs'!D33+'Property costs'!D50,0)</f>
        <v>-108991</v>
      </c>
      <c r="E70" s="450">
        <f>ROUND(C70-D70,0)</f>
        <v>0</v>
      </c>
    </row>
    <row r="71" spans="1:6" ht="13" hidden="1" outlineLevel="1">
      <c r="A71" s="761" t="s">
        <v>54</v>
      </c>
      <c r="B71" s="1231"/>
      <c r="C71" s="447"/>
      <c r="D71" s="447"/>
      <c r="E71" s="445" t="str">
        <f>IF((SUM(E72)=0),"OK","ERROR")</f>
        <v>OK</v>
      </c>
    </row>
    <row r="72" spans="1:6" hidden="1" outlineLevel="1">
      <c r="A72" s="757" t="s">
        <v>54</v>
      </c>
      <c r="B72" s="1231"/>
      <c r="C72" s="447">
        <f>ROUND(SUMIF(SOCI!$C:$C,A72,SOCI!$D:$D),0)</f>
        <v>-80365</v>
      </c>
      <c r="D72" s="447">
        <f>-ROUND('Management fees'!D23,0)</f>
        <v>-80365</v>
      </c>
      <c r="E72" s="450">
        <f>ROUND(C72-D72,0)</f>
        <v>0</v>
      </c>
    </row>
    <row r="73" spans="1:6" ht="13" hidden="1" outlineLevel="1">
      <c r="A73" s="761" t="s">
        <v>422</v>
      </c>
      <c r="B73" s="1231"/>
      <c r="C73" s="447"/>
      <c r="D73" s="447"/>
      <c r="E73" s="445" t="str">
        <f>IF((SUM(E74)=0),"OK","ERROR")</f>
        <v>OK</v>
      </c>
    </row>
    <row r="74" spans="1:6" hidden="1" outlineLevel="1">
      <c r="A74" s="757" t="s">
        <v>422</v>
      </c>
      <c r="B74" s="1231"/>
      <c r="C74" s="447">
        <f>ROUND(SUMIF(SOCI!$C:$C,A74,SOCI!$D:$D),0)</f>
        <v>-32736</v>
      </c>
      <c r="D74" s="447">
        <f>-ROUND('Other expenses'!D42,0)</f>
        <v>-32736</v>
      </c>
      <c r="E74" s="450">
        <f>ROUND(C74-D74,0)</f>
        <v>0</v>
      </c>
    </row>
    <row r="75" spans="1:6" ht="13" hidden="1" outlineLevel="1">
      <c r="A75" s="761" t="s">
        <v>147</v>
      </c>
      <c r="B75" s="1231"/>
      <c r="C75" s="447"/>
      <c r="D75" s="447"/>
      <c r="E75" s="445" t="str">
        <f>IF((SUM(E76)=0),"OK","ERROR")</f>
        <v>OK</v>
      </c>
    </row>
    <row r="76" spans="1:6" hidden="1" outlineLevel="1">
      <c r="A76" s="757" t="s">
        <v>147</v>
      </c>
      <c r="B76" s="1231"/>
      <c r="C76" s="447">
        <f>ROUND((SUMIF(SOCI!$C:$C,A76,SOCI!$D:$D)-SOCI!D120),0)</f>
        <v>1000000</v>
      </c>
      <c r="D76" s="447">
        <f>ROUND('Investment Properties (IP) '!K20+'IP under construction'!J14,0)</f>
        <v>1000000</v>
      </c>
      <c r="E76" s="450">
        <f>ROUND(C76-D76,0)</f>
        <v>0</v>
      </c>
      <c r="F76" s="716"/>
    </row>
    <row r="77" spans="1:6" ht="13" hidden="1" outlineLevel="1">
      <c r="A77" s="761" t="s">
        <v>472</v>
      </c>
      <c r="B77" s="1231"/>
      <c r="C77" s="447"/>
      <c r="D77" s="447"/>
      <c r="E77" s="445" t="str">
        <f>IF((SUM(E78)=0),"OK","ERROR")</f>
        <v>OK</v>
      </c>
    </row>
    <row r="78" spans="1:6" hidden="1" outlineLevel="1">
      <c r="A78" s="757" t="s">
        <v>472</v>
      </c>
      <c r="B78" s="1231"/>
      <c r="C78" s="447">
        <f>ROUND(SUMIF(SOCI!$C:$C,A78,SOCI!$D:$D),0)</f>
        <v>-211383</v>
      </c>
      <c r="D78" s="447">
        <f>ROUND(('Finance result'!D52),0)</f>
        <v>-211383</v>
      </c>
      <c r="E78" s="450">
        <f>ROUND(C78-D78,0)</f>
        <v>0</v>
      </c>
    </row>
    <row r="79" spans="1:6" ht="13" hidden="1" outlineLevel="1">
      <c r="A79" s="761" t="s">
        <v>474</v>
      </c>
      <c r="B79" s="1231"/>
      <c r="C79" s="447"/>
      <c r="D79" s="447"/>
      <c r="E79" s="445" t="str">
        <f>IF((SUM(E80)=0),"OK","ERROR")</f>
        <v>ERROR</v>
      </c>
    </row>
    <row r="80" spans="1:6" hidden="1" outlineLevel="1">
      <c r="A80" s="763" t="s">
        <v>474</v>
      </c>
      <c r="B80" s="1235"/>
      <c r="C80" s="447">
        <f>ROUND(SUMIF(SOCI!$C:$C,A80,SOCI!$D:$D),0)</f>
        <v>-491860</v>
      </c>
      <c r="D80" s="447">
        <f>-ROUND('Income Tax'!D30,0)</f>
        <v>0</v>
      </c>
      <c r="E80" s="531">
        <f>ROUND(C80-D80,0)</f>
        <v>-491860</v>
      </c>
    </row>
    <row r="81" spans="1:6" ht="13" hidden="1" outlineLevel="1" thickBot="1">
      <c r="A81" s="792"/>
      <c r="B81" s="793"/>
      <c r="C81" s="766"/>
      <c r="D81" s="766"/>
      <c r="E81" s="794"/>
    </row>
    <row r="82" spans="1:6" ht="13" hidden="1" outlineLevel="1">
      <c r="A82" s="791" t="s">
        <v>147</v>
      </c>
      <c r="B82" s="1231" t="s">
        <v>114</v>
      </c>
      <c r="C82" s="447"/>
      <c r="D82" s="447"/>
      <c r="E82" s="445" t="str">
        <f>IF((SUM(E83)=0),"OK","ERROR")</f>
        <v>OK</v>
      </c>
    </row>
    <row r="83" spans="1:6" hidden="1" outlineLevel="1">
      <c r="A83" s="787" t="s">
        <v>147</v>
      </c>
      <c r="B83" s="1231"/>
      <c r="C83" s="447">
        <f>-ROUND((SUMIF(SOCF!B:B,A83,SOCF!D:D)),0)</f>
        <v>1000000</v>
      </c>
      <c r="D83" s="447">
        <f>ROUND((SUMIF(SOCI!$C:$C,A83,SOCI!$D:$D)-SOCI!D120),0)</f>
        <v>1000000</v>
      </c>
      <c r="E83" s="450">
        <f>ROUND(C83-D83,0)</f>
        <v>0</v>
      </c>
    </row>
    <row r="84" spans="1:6" ht="13" hidden="1" outlineLevel="1">
      <c r="A84" s="788" t="s">
        <v>423</v>
      </c>
      <c r="B84" s="1231"/>
      <c r="C84" s="447"/>
      <c r="D84" s="447"/>
      <c r="E84" s="445" t="str">
        <f>IF((SUM(E85)=0),"OK","ERROR")</f>
        <v>OK</v>
      </c>
    </row>
    <row r="85" spans="1:6" ht="26.25" hidden="1" customHeight="1" outlineLevel="1">
      <c r="A85" s="831" t="s">
        <v>872</v>
      </c>
      <c r="B85" s="1231"/>
      <c r="C85" s="447">
        <f>-ROUND((SUMIF(SOCF!B:B,A85,SOCF!D:D)),0)</f>
        <v>769633</v>
      </c>
      <c r="D85" s="447">
        <f>SOCI!D130</f>
        <v>769633</v>
      </c>
      <c r="E85" s="450">
        <f>ROUND(C85-D85,0)</f>
        <v>0</v>
      </c>
    </row>
    <row r="86" spans="1:6" ht="13" hidden="1" outlineLevel="1">
      <c r="A86" s="788" t="s">
        <v>532</v>
      </c>
      <c r="B86" s="1231"/>
      <c r="C86" s="447"/>
      <c r="D86" s="447"/>
      <c r="E86" s="445" t="str">
        <f>IF((SUM(E87)=0),"OK","ERROR")</f>
        <v>OK</v>
      </c>
    </row>
    <row r="87" spans="1:6" hidden="1" outlineLevel="1">
      <c r="A87" s="787" t="s">
        <v>532</v>
      </c>
      <c r="B87" s="1231"/>
      <c r="C87" s="447">
        <f>-ROUND((SUMIF(SOCF!B:B,A87,SOCF!D:D)),0)</f>
        <v>0</v>
      </c>
      <c r="D87" s="447">
        <f>ROUND((SUMIF(SOCI!$C:$C,"Property, plant and equipment depreciation charge",SOCI!$D:$D)),0)</f>
        <v>0</v>
      </c>
      <c r="E87" s="450">
        <f>ROUND(C87-D87,0)</f>
        <v>0</v>
      </c>
    </row>
    <row r="88" spans="1:6" ht="13" hidden="1" outlineLevel="1">
      <c r="A88" s="788" t="s">
        <v>498</v>
      </c>
      <c r="B88" s="1231"/>
      <c r="C88" s="447"/>
      <c r="D88" s="447"/>
      <c r="E88" s="445" t="str">
        <f>IF((SUM(E89)=0),"OK","ERROR")</f>
        <v>OK</v>
      </c>
    </row>
    <row r="89" spans="1:6" hidden="1" outlineLevel="1">
      <c r="A89" s="787" t="s">
        <v>498</v>
      </c>
      <c r="B89" s="1231"/>
      <c r="C89" s="447">
        <f>-ROUND((SUMIF(SOCF!B:B,A89,SOCF!D:D)),0)</f>
        <v>0</v>
      </c>
      <c r="D89" s="447">
        <f>ROUND((SUMIF(SOCI!$C:$C,"Investment property - capitalised letting fees amortisation charge",SOCI!$D:$D)),0)</f>
        <v>0</v>
      </c>
      <c r="E89" s="450">
        <f>ROUND(C89-D89,0)</f>
        <v>0</v>
      </c>
    </row>
    <row r="90" spans="1:6" ht="13" hidden="1" outlineLevel="1">
      <c r="A90" s="788" t="s">
        <v>537</v>
      </c>
      <c r="B90" s="1231"/>
      <c r="C90" s="447"/>
      <c r="D90" s="447"/>
      <c r="E90" s="445" t="str">
        <f>IF((SUM(E91)=0),"OK","ERROR")</f>
        <v>OK</v>
      </c>
    </row>
    <row r="91" spans="1:6" hidden="1" outlineLevel="1">
      <c r="A91" s="787" t="s">
        <v>455</v>
      </c>
      <c r="B91" s="1231"/>
      <c r="C91" s="447">
        <f>-ROUND((SUMIF(SOCF!B:B,A91,SOCF!D:D)),0)</f>
        <v>-19539</v>
      </c>
      <c r="D91" s="447">
        <f>ROUND((SUMIF(SOCI!$C:$C,A91,SOCI!$D:$D)),0)</f>
        <v>-19539</v>
      </c>
      <c r="E91" s="450">
        <f>ROUND(C91-D91,0)</f>
        <v>0</v>
      </c>
      <c r="F91" s="716"/>
    </row>
    <row r="92" spans="1:6" ht="13" hidden="1" outlineLevel="1">
      <c r="A92" s="788" t="s">
        <v>538</v>
      </c>
      <c r="B92" s="1231"/>
      <c r="C92" s="447"/>
      <c r="D92" s="447"/>
      <c r="E92" s="445" t="str">
        <f>IF((SUM(E93)=0),"OK","ERROR")</f>
        <v>OK</v>
      </c>
    </row>
    <row r="93" spans="1:6" hidden="1" outlineLevel="1">
      <c r="A93" s="787" t="s">
        <v>538</v>
      </c>
      <c r="B93" s="1231"/>
      <c r="C93" s="447">
        <f>-ROUND((SUMIF(SOCF!B:B,A93,SOCF!D:D)),0)</f>
        <v>0</v>
      </c>
      <c r="D93" s="447">
        <f>ROUND((SUMIF(SOCI!$C:$C,A93,SOCI!$D:$D)),0)</f>
        <v>0</v>
      </c>
      <c r="E93" s="450">
        <f>ROUND(C93-D93,0)</f>
        <v>0</v>
      </c>
    </row>
    <row r="94" spans="1:6" ht="13" hidden="1" outlineLevel="1">
      <c r="A94" s="788" t="s">
        <v>687</v>
      </c>
      <c r="B94" s="1231"/>
      <c r="C94" s="447"/>
      <c r="D94" s="447"/>
      <c r="E94" s="445" t="str">
        <f>IF((SUM(E95)=0),"OK","ERROR")</f>
        <v>OK</v>
      </c>
    </row>
    <row r="95" spans="1:6" hidden="1" outlineLevel="1">
      <c r="A95" s="787" t="s">
        <v>687</v>
      </c>
      <c r="B95" s="1231"/>
      <c r="C95" s="447">
        <f>-ROUND((SUMIF(SOCF!B:B,A95,SOCF!D:D)),0)</f>
        <v>0</v>
      </c>
      <c r="D95" s="447">
        <f>ROUND((SOCI!D62+SOCI!D68),0)</f>
        <v>0</v>
      </c>
      <c r="E95" s="450">
        <f>ROUND(C95-D95,0)</f>
        <v>0</v>
      </c>
    </row>
    <row r="96" spans="1:6" ht="13" hidden="1" outlineLevel="1">
      <c r="A96" s="788" t="s">
        <v>540</v>
      </c>
      <c r="B96" s="1231"/>
      <c r="C96" s="447"/>
      <c r="D96" s="447"/>
      <c r="E96" s="445" t="str">
        <f>IF((SUM(E97)=0),"OK","ERROR")</f>
        <v>OK</v>
      </c>
    </row>
    <row r="97" spans="1:6" ht="13" hidden="1" outlineLevel="1" thickBot="1">
      <c r="A97" s="789" t="s">
        <v>540</v>
      </c>
      <c r="B97" s="1232"/>
      <c r="C97" s="766">
        <f>-ROUND((SUMIF(SOCF!B:B,A97,SOCF!D:D)),0)</f>
        <v>0</v>
      </c>
      <c r="D97" s="766">
        <f>ROUND((SOCI!D108+SOCI!D69),0)</f>
        <v>0</v>
      </c>
      <c r="E97" s="451">
        <f>ROUND(C97-D97,0)</f>
        <v>0</v>
      </c>
      <c r="F97" s="716"/>
    </row>
    <row r="98" spans="1:6" hidden="1" outlineLevel="1">
      <c r="A98" s="790"/>
      <c r="B98" s="432"/>
      <c r="C98" s="447"/>
      <c r="D98" s="447"/>
      <c r="E98" s="294"/>
    </row>
    <row r="99" spans="1:6" collapsed="1">
      <c r="A99" s="813"/>
      <c r="B99" s="814"/>
      <c r="C99" s="814"/>
      <c r="D99" s="814"/>
      <c r="E99" s="814"/>
    </row>
  </sheetData>
  <sheetProtection algorithmName="SHA-512" hashValue="syQsCXjd1O05IB8vEZ8ptl2OtaKVHwBNI4pBoC0HTOHjsVGJFAkqtXazf5V7MKBhGbrONTAgtPCpgko5c1XFNA==" saltValue="GxObEjd0p943EwdqRsp01w==" spinCount="100000" sheet="1" objects="1" scenarios="1"/>
  <customSheetViews>
    <customSheetView guid="{B0373AFB-6F3B-4D90-83E2-B7472F9D789B}">
      <selection activeCell="C11" sqref="C11"/>
      <pageMargins left="0.7" right="0.7" top="0.75" bottom="0.75" header="0.3" footer="0.3"/>
      <pageSetup paperSize="9" orientation="portrait" horizontalDpi="300" verticalDpi="300" r:id="rId1"/>
    </customSheetView>
  </customSheetViews>
  <mergeCells count="8">
    <mergeCell ref="B82:B97"/>
    <mergeCell ref="A4:E4"/>
    <mergeCell ref="B67:B80"/>
    <mergeCell ref="B48:B57"/>
    <mergeCell ref="B36:B47"/>
    <mergeCell ref="B59:B65"/>
    <mergeCell ref="B19:B24"/>
    <mergeCell ref="B31:B32"/>
  </mergeCells>
  <conditionalFormatting sqref="E27:E28 E35:E36 E42 E44 E58 E66:E67 E69 E73 E79 E31:E32 E12:E22">
    <cfRule type="containsErrors" dxfId="647" priority="207">
      <formula>ISERROR(E12)</formula>
    </cfRule>
    <cfRule type="containsText" dxfId="646" priority="208" operator="containsText" text="ERROR">
      <formula>NOT(ISERROR(SEARCH("ERROR",E12)))</formula>
    </cfRule>
    <cfRule type="containsText" dxfId="645" priority="209" operator="containsText" text="OK">
      <formula>NOT(ISERROR(SEARCH("OK",E12)))</formula>
    </cfRule>
  </conditionalFormatting>
  <conditionalFormatting sqref="E8">
    <cfRule type="containsErrors" dxfId="644" priority="201">
      <formula>ISERROR(E8)</formula>
    </cfRule>
    <cfRule type="containsText" dxfId="643" priority="202" operator="containsText" text="ERROR">
      <formula>NOT(ISERROR(SEARCH("ERROR",E8)))</formula>
    </cfRule>
    <cfRule type="containsText" dxfId="642" priority="203" operator="containsText" text="OK">
      <formula>NOT(ISERROR(SEARCH("OK",E8)))</formula>
    </cfRule>
  </conditionalFormatting>
  <conditionalFormatting sqref="E9">
    <cfRule type="containsErrors" dxfId="641" priority="198">
      <formula>ISERROR(E9)</formula>
    </cfRule>
    <cfRule type="containsText" dxfId="640" priority="199" operator="containsText" text="ERROR">
      <formula>NOT(ISERROR(SEARCH("ERROR",E9)))</formula>
    </cfRule>
    <cfRule type="containsText" dxfId="639" priority="200" operator="containsText" text="OK">
      <formula>NOT(ISERROR(SEARCH("OK",E9)))</formula>
    </cfRule>
  </conditionalFormatting>
  <conditionalFormatting sqref="E23">
    <cfRule type="containsErrors" dxfId="638" priority="195">
      <formula>ISERROR(E23)</formula>
    </cfRule>
    <cfRule type="containsText" dxfId="637" priority="196" operator="containsText" text="ERROR">
      <formula>NOT(ISERROR(SEARCH("ERROR",E23)))</formula>
    </cfRule>
    <cfRule type="containsText" dxfId="636" priority="197" operator="containsText" text="OK">
      <formula>NOT(ISERROR(SEARCH("OK",E23)))</formula>
    </cfRule>
  </conditionalFormatting>
  <conditionalFormatting sqref="E25">
    <cfRule type="containsErrors" dxfId="635" priority="192">
      <formula>ISERROR(E25)</formula>
    </cfRule>
    <cfRule type="containsText" dxfId="634" priority="193" operator="containsText" text="ERROR">
      <formula>NOT(ISERROR(SEARCH("ERROR",E25)))</formula>
    </cfRule>
    <cfRule type="containsText" dxfId="633" priority="194" operator="containsText" text="OK">
      <formula>NOT(ISERROR(SEARCH("OK",E25)))</formula>
    </cfRule>
  </conditionalFormatting>
  <conditionalFormatting sqref="E26">
    <cfRule type="containsErrors" dxfId="632" priority="186">
      <formula>ISERROR(E26)</formula>
    </cfRule>
    <cfRule type="containsText" dxfId="631" priority="187" operator="containsText" text="ERROR">
      <formula>NOT(ISERROR(SEARCH("ERROR",E26)))</formula>
    </cfRule>
    <cfRule type="containsText" dxfId="630" priority="188" operator="containsText" text="OK">
      <formula>NOT(ISERROR(SEARCH("OK",E26)))</formula>
    </cfRule>
  </conditionalFormatting>
  <conditionalFormatting sqref="E24">
    <cfRule type="containsErrors" dxfId="629" priority="189">
      <formula>ISERROR(E24)</formula>
    </cfRule>
    <cfRule type="containsText" dxfId="628" priority="190" operator="containsText" text="ERROR">
      <formula>NOT(ISERROR(SEARCH("ERROR",E24)))</formula>
    </cfRule>
    <cfRule type="containsText" dxfId="627" priority="191" operator="containsText" text="OK">
      <formula>NOT(ISERROR(SEARCH("OK",E24)))</formula>
    </cfRule>
  </conditionalFormatting>
  <conditionalFormatting sqref="E34">
    <cfRule type="containsErrors" dxfId="626" priority="180">
      <formula>ISERROR(E34)</formula>
    </cfRule>
    <cfRule type="containsText" dxfId="625" priority="181" operator="containsText" text="ERROR">
      <formula>NOT(ISERROR(SEARCH("ERROR",E34)))</formula>
    </cfRule>
    <cfRule type="containsText" dxfId="624" priority="182" operator="containsText" text="OK">
      <formula>NOT(ISERROR(SEARCH("OK",E34)))</formula>
    </cfRule>
  </conditionalFormatting>
  <conditionalFormatting sqref="E33">
    <cfRule type="containsErrors" dxfId="623" priority="183">
      <formula>ISERROR(E33)</formula>
    </cfRule>
    <cfRule type="containsText" dxfId="622" priority="184" operator="containsText" text="ERROR">
      <formula>NOT(ISERROR(SEARCH("ERROR",E33)))</formula>
    </cfRule>
    <cfRule type="containsText" dxfId="621" priority="185" operator="containsText" text="OK">
      <formula>NOT(ISERROR(SEARCH("OK",E33)))</formula>
    </cfRule>
  </conditionalFormatting>
  <conditionalFormatting sqref="E10">
    <cfRule type="containsErrors" dxfId="620" priority="177">
      <formula>ISERROR(E10)</formula>
    </cfRule>
    <cfRule type="containsText" dxfId="619" priority="178" operator="containsText" text="ERROR">
      <formula>NOT(ISERROR(SEARCH("ERROR",E10)))</formula>
    </cfRule>
    <cfRule type="containsText" dxfId="618" priority="179" operator="containsText" text="OK">
      <formula>NOT(ISERROR(SEARCH("OK",E10)))</formula>
    </cfRule>
  </conditionalFormatting>
  <conditionalFormatting sqref="E11">
    <cfRule type="containsErrors" dxfId="617" priority="174">
      <formula>ISERROR(E11)</formula>
    </cfRule>
    <cfRule type="containsText" dxfId="616" priority="175" operator="containsText" text="ERROR">
      <formula>NOT(ISERROR(SEARCH("ERROR",E11)))</formula>
    </cfRule>
    <cfRule type="containsText" dxfId="615" priority="176" operator="containsText" text="OK">
      <formula>NOT(ISERROR(SEARCH("OK",E11)))</formula>
    </cfRule>
  </conditionalFormatting>
  <conditionalFormatting sqref="E37">
    <cfRule type="containsErrors" dxfId="614" priority="168">
      <formula>ISERROR(E37)</formula>
    </cfRule>
    <cfRule type="containsText" dxfId="613" priority="169" operator="containsText" text="ERROR">
      <formula>NOT(ISERROR(SEARCH("ERROR",E37)))</formula>
    </cfRule>
    <cfRule type="containsText" dxfId="612" priority="170" operator="containsText" text="OK">
      <formula>NOT(ISERROR(SEARCH("OK",E37)))</formula>
    </cfRule>
  </conditionalFormatting>
  <conditionalFormatting sqref="E43">
    <cfRule type="containsErrors" dxfId="611" priority="165">
      <formula>ISERROR(E43)</formula>
    </cfRule>
    <cfRule type="containsText" dxfId="610" priority="166" operator="containsText" text="ERROR">
      <formula>NOT(ISERROR(SEARCH("ERROR",E43)))</formula>
    </cfRule>
    <cfRule type="containsText" dxfId="609" priority="167" operator="containsText" text="OK">
      <formula>NOT(ISERROR(SEARCH("OK",E43)))</formula>
    </cfRule>
  </conditionalFormatting>
  <conditionalFormatting sqref="E45">
    <cfRule type="containsErrors" dxfId="608" priority="162">
      <formula>ISERROR(E45)</formula>
    </cfRule>
    <cfRule type="containsText" dxfId="607" priority="163" operator="containsText" text="ERROR">
      <formula>NOT(ISERROR(SEARCH("ERROR",E45)))</formula>
    </cfRule>
    <cfRule type="containsText" dxfId="606" priority="164" operator="containsText" text="OK">
      <formula>NOT(ISERROR(SEARCH("OK",E45)))</formula>
    </cfRule>
  </conditionalFormatting>
  <conditionalFormatting sqref="E77">
    <cfRule type="containsErrors" dxfId="605" priority="147">
      <formula>ISERROR(E77)</formula>
    </cfRule>
    <cfRule type="containsText" dxfId="604" priority="148" operator="containsText" text="ERROR">
      <formula>NOT(ISERROR(SEARCH("ERROR",E77)))</formula>
    </cfRule>
    <cfRule type="containsText" dxfId="603" priority="149" operator="containsText" text="OK">
      <formula>NOT(ISERROR(SEARCH("OK",E77)))</formula>
    </cfRule>
  </conditionalFormatting>
  <conditionalFormatting sqref="E59:E60 E63:E65">
    <cfRule type="containsErrors" dxfId="602" priority="159">
      <formula>ISERROR(E59)</formula>
    </cfRule>
    <cfRule type="containsText" dxfId="601" priority="160" operator="containsText" text="ERROR">
      <formula>NOT(ISERROR(SEARCH("ERROR",E59)))</formula>
    </cfRule>
    <cfRule type="containsText" dxfId="600" priority="161" operator="containsText" text="OK">
      <formula>NOT(ISERROR(SEARCH("OK",E59)))</formula>
    </cfRule>
  </conditionalFormatting>
  <conditionalFormatting sqref="E68">
    <cfRule type="containsErrors" dxfId="599" priority="156">
      <formula>ISERROR(E68)</formula>
    </cfRule>
    <cfRule type="containsText" dxfId="598" priority="157" operator="containsText" text="ERROR">
      <formula>NOT(ISERROR(SEARCH("ERROR",E68)))</formula>
    </cfRule>
    <cfRule type="containsText" dxfId="597" priority="158" operator="containsText" text="OK">
      <formula>NOT(ISERROR(SEARCH("OK",E68)))</formula>
    </cfRule>
  </conditionalFormatting>
  <conditionalFormatting sqref="E70">
    <cfRule type="containsErrors" dxfId="596" priority="153">
      <formula>ISERROR(E70)</formula>
    </cfRule>
    <cfRule type="containsText" dxfId="595" priority="154" operator="containsText" text="ERROR">
      <formula>NOT(ISERROR(SEARCH("ERROR",E70)))</formula>
    </cfRule>
    <cfRule type="containsText" dxfId="594" priority="155" operator="containsText" text="OK">
      <formula>NOT(ISERROR(SEARCH("OK",E70)))</formula>
    </cfRule>
  </conditionalFormatting>
  <conditionalFormatting sqref="E74">
    <cfRule type="containsErrors" dxfId="593" priority="150">
      <formula>ISERROR(E74)</formula>
    </cfRule>
    <cfRule type="containsText" dxfId="592" priority="151" operator="containsText" text="ERROR">
      <formula>NOT(ISERROR(SEARCH("ERROR",E74)))</formula>
    </cfRule>
    <cfRule type="containsText" dxfId="591" priority="152" operator="containsText" text="OK">
      <formula>NOT(ISERROR(SEARCH("OK",E74)))</formula>
    </cfRule>
  </conditionalFormatting>
  <conditionalFormatting sqref="E78">
    <cfRule type="containsErrors" dxfId="590" priority="144">
      <formula>ISERROR(E78)</formula>
    </cfRule>
    <cfRule type="containsText" dxfId="589" priority="145" operator="containsText" text="ERROR">
      <formula>NOT(ISERROR(SEARCH("ERROR",E78)))</formula>
    </cfRule>
    <cfRule type="containsText" dxfId="588" priority="146" operator="containsText" text="OK">
      <formula>NOT(ISERROR(SEARCH("OK",E78)))</formula>
    </cfRule>
  </conditionalFormatting>
  <conditionalFormatting sqref="E71">
    <cfRule type="containsErrors" dxfId="587" priority="135">
      <formula>ISERROR(E71)</formula>
    </cfRule>
    <cfRule type="containsText" dxfId="586" priority="136" operator="containsText" text="ERROR">
      <formula>NOT(ISERROR(SEARCH("ERROR",E71)))</formula>
    </cfRule>
    <cfRule type="containsText" dxfId="585" priority="137" operator="containsText" text="OK">
      <formula>NOT(ISERROR(SEARCH("OK",E71)))</formula>
    </cfRule>
  </conditionalFormatting>
  <conditionalFormatting sqref="E49">
    <cfRule type="containsErrors" dxfId="584" priority="127">
      <formula>ISERROR(E49)</formula>
    </cfRule>
    <cfRule type="containsText" dxfId="583" priority="128" operator="containsText" text="ERROR">
      <formula>NOT(ISERROR(SEARCH("ERROR",E49)))</formula>
    </cfRule>
    <cfRule type="containsText" dxfId="582" priority="129" operator="containsText" text="OK">
      <formula>NOT(ISERROR(SEARCH("OK",E49)))</formula>
    </cfRule>
  </conditionalFormatting>
  <conditionalFormatting sqref="E56">
    <cfRule type="containsErrors" dxfId="581" priority="124">
      <formula>ISERROR(E56)</formula>
    </cfRule>
    <cfRule type="containsText" dxfId="580" priority="125" operator="containsText" text="ERROR">
      <formula>NOT(ISERROR(SEARCH("ERROR",E56)))</formula>
    </cfRule>
    <cfRule type="containsText" dxfId="579" priority="126" operator="containsText" text="OK">
      <formula>NOT(ISERROR(SEARCH("OK",E56)))</formula>
    </cfRule>
  </conditionalFormatting>
  <conditionalFormatting sqref="E57">
    <cfRule type="containsErrors" dxfId="578" priority="121">
      <formula>ISERROR(E57)</formula>
    </cfRule>
    <cfRule type="containsText" dxfId="577" priority="122" operator="containsText" text="ERROR">
      <formula>NOT(ISERROR(SEARCH("ERROR",E57)))</formula>
    </cfRule>
    <cfRule type="containsText" dxfId="576" priority="123" operator="containsText" text="OK">
      <formula>NOT(ISERROR(SEARCH("OK",E57)))</formula>
    </cfRule>
  </conditionalFormatting>
  <conditionalFormatting sqref="E29:E30">
    <cfRule type="containsErrors" dxfId="575" priority="118">
      <formula>ISERROR(E29)</formula>
    </cfRule>
    <cfRule type="containsText" dxfId="574" priority="119" operator="containsText" text="ERROR">
      <formula>NOT(ISERROR(SEARCH("ERROR",E29)))</formula>
    </cfRule>
    <cfRule type="containsText" dxfId="573" priority="120" operator="containsText" text="OK">
      <formula>NOT(ISERROR(SEARCH("OK",E29)))</formula>
    </cfRule>
  </conditionalFormatting>
  <conditionalFormatting sqref="E75">
    <cfRule type="containsErrors" dxfId="572" priority="115">
      <formula>ISERROR(E75)</formula>
    </cfRule>
    <cfRule type="containsText" dxfId="571" priority="116" operator="containsText" text="ERROR">
      <formula>NOT(ISERROR(SEARCH("ERROR",E75)))</formula>
    </cfRule>
    <cfRule type="containsText" dxfId="570" priority="117" operator="containsText" text="OK">
      <formula>NOT(ISERROR(SEARCH("OK",E75)))</formula>
    </cfRule>
  </conditionalFormatting>
  <conditionalFormatting sqref="E76">
    <cfRule type="containsErrors" dxfId="569" priority="112">
      <formula>ISERROR(E76)</formula>
    </cfRule>
    <cfRule type="containsText" dxfId="568" priority="113" operator="containsText" text="ERROR">
      <formula>NOT(ISERROR(SEARCH("ERROR",E76)))</formula>
    </cfRule>
    <cfRule type="containsText" dxfId="567" priority="114" operator="containsText" text="OK">
      <formula>NOT(ISERROR(SEARCH("OK",E76)))</formula>
    </cfRule>
  </conditionalFormatting>
  <conditionalFormatting sqref="E48">
    <cfRule type="containsErrors" dxfId="566" priority="109">
      <formula>ISERROR(E48)</formula>
    </cfRule>
    <cfRule type="containsText" dxfId="565" priority="110" operator="containsText" text="ERROR">
      <formula>NOT(ISERROR(SEARCH("ERROR",E48)))</formula>
    </cfRule>
    <cfRule type="containsText" dxfId="564" priority="111" operator="containsText" text="OK">
      <formula>NOT(ISERROR(SEARCH("OK",E48)))</formula>
    </cfRule>
  </conditionalFormatting>
  <conditionalFormatting sqref="E46">
    <cfRule type="containsErrors" dxfId="563" priority="106">
      <formula>ISERROR(E46)</formula>
    </cfRule>
    <cfRule type="containsText" dxfId="562" priority="107" operator="containsText" text="ERROR">
      <formula>NOT(ISERROR(SEARCH("ERROR",E46)))</formula>
    </cfRule>
    <cfRule type="containsText" dxfId="561" priority="108" operator="containsText" text="OK">
      <formula>NOT(ISERROR(SEARCH("OK",E46)))</formula>
    </cfRule>
  </conditionalFormatting>
  <conditionalFormatting sqref="E47">
    <cfRule type="containsErrors" dxfId="560" priority="103">
      <formula>ISERROR(E47)</formula>
    </cfRule>
    <cfRule type="containsText" dxfId="559" priority="104" operator="containsText" text="ERROR">
      <formula>NOT(ISERROR(SEARCH("ERROR",E47)))</formula>
    </cfRule>
    <cfRule type="containsText" dxfId="558" priority="105" operator="containsText" text="OK">
      <formula>NOT(ISERROR(SEARCH("OK",E47)))</formula>
    </cfRule>
  </conditionalFormatting>
  <conditionalFormatting sqref="E38">
    <cfRule type="containsErrors" dxfId="557" priority="97">
      <formula>ISERROR(E38)</formula>
    </cfRule>
    <cfRule type="containsText" dxfId="556" priority="98" operator="containsText" text="ERROR">
      <formula>NOT(ISERROR(SEARCH("ERROR",E38)))</formula>
    </cfRule>
    <cfRule type="containsText" dxfId="555" priority="99" operator="containsText" text="OK">
      <formula>NOT(ISERROR(SEARCH("OK",E38)))</formula>
    </cfRule>
  </conditionalFormatting>
  <conditionalFormatting sqref="E39">
    <cfRule type="containsErrors" dxfId="554" priority="94">
      <formula>ISERROR(E39)</formula>
    </cfRule>
    <cfRule type="containsText" dxfId="553" priority="95" operator="containsText" text="ERROR">
      <formula>NOT(ISERROR(SEARCH("ERROR",E39)))</formula>
    </cfRule>
    <cfRule type="containsText" dxfId="552" priority="96" operator="containsText" text="OK">
      <formula>NOT(ISERROR(SEARCH("OK",E39)))</formula>
    </cfRule>
  </conditionalFormatting>
  <conditionalFormatting sqref="E40">
    <cfRule type="containsErrors" dxfId="551" priority="91">
      <formula>ISERROR(E40)</formula>
    </cfRule>
    <cfRule type="containsText" dxfId="550" priority="92" operator="containsText" text="ERROR">
      <formula>NOT(ISERROR(SEARCH("ERROR",E40)))</formula>
    </cfRule>
    <cfRule type="containsText" dxfId="549" priority="93" operator="containsText" text="OK">
      <formula>NOT(ISERROR(SEARCH("OK",E40)))</formula>
    </cfRule>
  </conditionalFormatting>
  <conditionalFormatting sqref="E41">
    <cfRule type="containsErrors" dxfId="548" priority="88">
      <formula>ISERROR(E41)</formula>
    </cfRule>
    <cfRule type="containsText" dxfId="547" priority="89" operator="containsText" text="ERROR">
      <formula>NOT(ISERROR(SEARCH("ERROR",E41)))</formula>
    </cfRule>
    <cfRule type="containsText" dxfId="546" priority="90" operator="containsText" text="OK">
      <formula>NOT(ISERROR(SEARCH("OK",E41)))</formula>
    </cfRule>
  </conditionalFormatting>
  <conditionalFormatting sqref="E54">
    <cfRule type="containsErrors" dxfId="545" priority="79">
      <formula>ISERROR(E54)</formula>
    </cfRule>
    <cfRule type="containsText" dxfId="544" priority="80" operator="containsText" text="ERROR">
      <formula>NOT(ISERROR(SEARCH("ERROR",E54)))</formula>
    </cfRule>
    <cfRule type="containsText" dxfId="543" priority="81" operator="containsText" text="OK">
      <formula>NOT(ISERROR(SEARCH("OK",E54)))</formula>
    </cfRule>
  </conditionalFormatting>
  <conditionalFormatting sqref="E55">
    <cfRule type="containsErrors" dxfId="542" priority="76">
      <formula>ISERROR(E55)</formula>
    </cfRule>
    <cfRule type="containsText" dxfId="541" priority="77" operator="containsText" text="ERROR">
      <formula>NOT(ISERROR(SEARCH("ERROR",E55)))</formula>
    </cfRule>
    <cfRule type="containsText" dxfId="540" priority="78" operator="containsText" text="OK">
      <formula>NOT(ISERROR(SEARCH("OK",E55)))</formula>
    </cfRule>
  </conditionalFormatting>
  <conditionalFormatting sqref="E52">
    <cfRule type="containsErrors" dxfId="539" priority="67">
      <formula>ISERROR(E52)</formula>
    </cfRule>
    <cfRule type="containsText" dxfId="538" priority="68" operator="containsText" text="ERROR">
      <formula>NOT(ISERROR(SEARCH("ERROR",E52)))</formula>
    </cfRule>
    <cfRule type="containsText" dxfId="537" priority="69" operator="containsText" text="OK">
      <formula>NOT(ISERROR(SEARCH("OK",E52)))</formula>
    </cfRule>
  </conditionalFormatting>
  <conditionalFormatting sqref="E53">
    <cfRule type="containsErrors" dxfId="536" priority="64">
      <formula>ISERROR(E53)</formula>
    </cfRule>
    <cfRule type="containsText" dxfId="535" priority="65" operator="containsText" text="ERROR">
      <formula>NOT(ISERROR(SEARCH("ERROR",E53)))</formula>
    </cfRule>
    <cfRule type="containsText" dxfId="534" priority="66" operator="containsText" text="OK">
      <formula>NOT(ISERROR(SEARCH("OK",E53)))</formula>
    </cfRule>
  </conditionalFormatting>
  <conditionalFormatting sqref="E50">
    <cfRule type="containsErrors" dxfId="533" priority="61">
      <formula>ISERROR(E50)</formula>
    </cfRule>
    <cfRule type="containsText" dxfId="532" priority="62" operator="containsText" text="ERROR">
      <formula>NOT(ISERROR(SEARCH("ERROR",E50)))</formula>
    </cfRule>
    <cfRule type="containsText" dxfId="531" priority="63" operator="containsText" text="OK">
      <formula>NOT(ISERROR(SEARCH("OK",E50)))</formula>
    </cfRule>
  </conditionalFormatting>
  <conditionalFormatting sqref="E51">
    <cfRule type="containsErrors" dxfId="530" priority="58">
      <formula>ISERROR(E51)</formula>
    </cfRule>
    <cfRule type="containsText" dxfId="529" priority="59" operator="containsText" text="ERROR">
      <formula>NOT(ISERROR(SEARCH("ERROR",E51)))</formula>
    </cfRule>
    <cfRule type="containsText" dxfId="528" priority="60" operator="containsText" text="OK">
      <formula>NOT(ISERROR(SEARCH("OK",E51)))</formula>
    </cfRule>
  </conditionalFormatting>
  <conditionalFormatting sqref="E61:E62">
    <cfRule type="containsErrors" dxfId="527" priority="55">
      <formula>ISERROR(E61)</formula>
    </cfRule>
    <cfRule type="containsText" dxfId="526" priority="56" operator="containsText" text="ERROR">
      <formula>NOT(ISERROR(SEARCH("ERROR",E61)))</formula>
    </cfRule>
    <cfRule type="containsText" dxfId="525" priority="57" operator="containsText" text="OK">
      <formula>NOT(ISERROR(SEARCH("OK",E61)))</formula>
    </cfRule>
  </conditionalFormatting>
  <conditionalFormatting sqref="E72">
    <cfRule type="containsErrors" dxfId="524" priority="52">
      <formula>ISERROR(E72)</formula>
    </cfRule>
    <cfRule type="containsText" dxfId="523" priority="53" operator="containsText" text="ERROR">
      <formula>NOT(ISERROR(SEARCH("ERROR",E72)))</formula>
    </cfRule>
    <cfRule type="containsText" dxfId="522" priority="54" operator="containsText" text="OK">
      <formula>NOT(ISERROR(SEARCH("OK",E72)))</formula>
    </cfRule>
  </conditionalFormatting>
  <conditionalFormatting sqref="E82 E84 E88 E96">
    <cfRule type="containsErrors" dxfId="521" priority="49">
      <formula>ISERROR(E82)</formula>
    </cfRule>
    <cfRule type="containsText" dxfId="520" priority="50" operator="containsText" text="ERROR">
      <formula>NOT(ISERROR(SEARCH("ERROR",E82)))</formula>
    </cfRule>
    <cfRule type="containsText" dxfId="519" priority="51" operator="containsText" text="OK">
      <formula>NOT(ISERROR(SEARCH("OK",E82)))</formula>
    </cfRule>
  </conditionalFormatting>
  <conditionalFormatting sqref="E92">
    <cfRule type="containsErrors" dxfId="518" priority="37">
      <formula>ISERROR(E92)</formula>
    </cfRule>
    <cfRule type="containsText" dxfId="517" priority="38" operator="containsText" text="ERROR">
      <formula>NOT(ISERROR(SEARCH("ERROR",E92)))</formula>
    </cfRule>
    <cfRule type="containsText" dxfId="516" priority="39" operator="containsText" text="OK">
      <formula>NOT(ISERROR(SEARCH("OK",E92)))</formula>
    </cfRule>
  </conditionalFormatting>
  <conditionalFormatting sqref="E83">
    <cfRule type="containsErrors" dxfId="515" priority="46">
      <formula>ISERROR(E83)</formula>
    </cfRule>
    <cfRule type="containsText" dxfId="514" priority="47" operator="containsText" text="ERROR">
      <formula>NOT(ISERROR(SEARCH("ERROR",E83)))</formula>
    </cfRule>
    <cfRule type="containsText" dxfId="513" priority="48" operator="containsText" text="OK">
      <formula>NOT(ISERROR(SEARCH("OK",E83)))</formula>
    </cfRule>
  </conditionalFormatting>
  <conditionalFormatting sqref="E85">
    <cfRule type="containsErrors" dxfId="512" priority="43">
      <formula>ISERROR(E85)</formula>
    </cfRule>
    <cfRule type="containsText" dxfId="511" priority="44" operator="containsText" text="ERROR">
      <formula>NOT(ISERROR(SEARCH("ERROR",E85)))</formula>
    </cfRule>
    <cfRule type="containsText" dxfId="510" priority="45" operator="containsText" text="OK">
      <formula>NOT(ISERROR(SEARCH("OK",E85)))</formula>
    </cfRule>
  </conditionalFormatting>
  <conditionalFormatting sqref="E89">
    <cfRule type="containsErrors" dxfId="509" priority="40">
      <formula>ISERROR(E89)</formula>
    </cfRule>
    <cfRule type="containsText" dxfId="508" priority="41" operator="containsText" text="ERROR">
      <formula>NOT(ISERROR(SEARCH("ERROR",E89)))</formula>
    </cfRule>
    <cfRule type="containsText" dxfId="507" priority="42" operator="containsText" text="OK">
      <formula>NOT(ISERROR(SEARCH("OK",E89)))</formula>
    </cfRule>
  </conditionalFormatting>
  <conditionalFormatting sqref="E86">
    <cfRule type="containsErrors" dxfId="506" priority="28">
      <formula>ISERROR(E86)</formula>
    </cfRule>
    <cfRule type="containsText" dxfId="505" priority="29" operator="containsText" text="ERROR">
      <formula>NOT(ISERROR(SEARCH("ERROR",E86)))</formula>
    </cfRule>
    <cfRule type="containsText" dxfId="504" priority="30" operator="containsText" text="OK">
      <formula>NOT(ISERROR(SEARCH("OK",E86)))</formula>
    </cfRule>
  </conditionalFormatting>
  <conditionalFormatting sqref="E97">
    <cfRule type="containsErrors" dxfId="503" priority="31">
      <formula>ISERROR(E97)</formula>
    </cfRule>
    <cfRule type="containsText" dxfId="502" priority="32" operator="containsText" text="ERROR">
      <formula>NOT(ISERROR(SEARCH("ERROR",E97)))</formula>
    </cfRule>
    <cfRule type="containsText" dxfId="501" priority="33" operator="containsText" text="OK">
      <formula>NOT(ISERROR(SEARCH("OK",E97)))</formula>
    </cfRule>
  </conditionalFormatting>
  <conditionalFormatting sqref="E90">
    <cfRule type="containsErrors" dxfId="500" priority="25">
      <formula>ISERROR(E90)</formula>
    </cfRule>
    <cfRule type="containsText" dxfId="499" priority="26" operator="containsText" text="ERROR">
      <formula>NOT(ISERROR(SEARCH("ERROR",E90)))</formula>
    </cfRule>
    <cfRule type="containsText" dxfId="498" priority="27" operator="containsText" text="OK">
      <formula>NOT(ISERROR(SEARCH("OK",E90)))</formula>
    </cfRule>
  </conditionalFormatting>
  <conditionalFormatting sqref="E91">
    <cfRule type="containsErrors" dxfId="497" priority="22">
      <formula>ISERROR(E91)</formula>
    </cfRule>
    <cfRule type="containsText" dxfId="496" priority="23" operator="containsText" text="ERROR">
      <formula>NOT(ISERROR(SEARCH("ERROR",E91)))</formula>
    </cfRule>
    <cfRule type="containsText" dxfId="495" priority="24" operator="containsText" text="OK">
      <formula>NOT(ISERROR(SEARCH("OK",E91)))</formula>
    </cfRule>
  </conditionalFormatting>
  <conditionalFormatting sqref="E87">
    <cfRule type="containsErrors" dxfId="494" priority="19">
      <formula>ISERROR(E87)</formula>
    </cfRule>
    <cfRule type="containsText" dxfId="493" priority="20" operator="containsText" text="ERROR">
      <formula>NOT(ISERROR(SEARCH("ERROR",E87)))</formula>
    </cfRule>
    <cfRule type="containsText" dxfId="492" priority="21" operator="containsText" text="OK">
      <formula>NOT(ISERROR(SEARCH("OK",E87)))</formula>
    </cfRule>
  </conditionalFormatting>
  <conditionalFormatting sqref="E94">
    <cfRule type="containsErrors" dxfId="491" priority="16">
      <formula>ISERROR(E94)</formula>
    </cfRule>
    <cfRule type="containsText" dxfId="490" priority="17" operator="containsText" text="ERROR">
      <formula>NOT(ISERROR(SEARCH("ERROR",E94)))</formula>
    </cfRule>
    <cfRule type="containsText" dxfId="489" priority="18" operator="containsText" text="OK">
      <formula>NOT(ISERROR(SEARCH("OK",E94)))</formula>
    </cfRule>
  </conditionalFormatting>
  <conditionalFormatting sqref="E81">
    <cfRule type="containsErrors" dxfId="488" priority="10">
      <formula>ISERROR(E81)</formula>
    </cfRule>
    <cfRule type="containsText" dxfId="487" priority="11" operator="containsText" text="ERROR">
      <formula>NOT(ISERROR(SEARCH("ERROR",E81)))</formula>
    </cfRule>
    <cfRule type="containsText" dxfId="486" priority="12" operator="containsText" text="OK">
      <formula>NOT(ISERROR(SEARCH("OK",E81)))</formula>
    </cfRule>
  </conditionalFormatting>
  <conditionalFormatting sqref="E80">
    <cfRule type="containsErrors" dxfId="485" priority="7">
      <formula>ISERROR(E80)</formula>
    </cfRule>
    <cfRule type="containsText" dxfId="484" priority="8" operator="containsText" text="ERROR">
      <formula>NOT(ISERROR(SEARCH("ERROR",E80)))</formula>
    </cfRule>
    <cfRule type="containsText" dxfId="483" priority="9" operator="containsText" text="OK">
      <formula>NOT(ISERROR(SEARCH("OK",E80)))</formula>
    </cfRule>
  </conditionalFormatting>
  <conditionalFormatting sqref="E93">
    <cfRule type="containsErrors" dxfId="482" priority="4">
      <formula>ISERROR(E93)</formula>
    </cfRule>
    <cfRule type="containsText" dxfId="481" priority="5" operator="containsText" text="ERROR">
      <formula>NOT(ISERROR(SEARCH("ERROR",E93)))</formula>
    </cfRule>
    <cfRule type="containsText" dxfId="480" priority="6" operator="containsText" text="OK">
      <formula>NOT(ISERROR(SEARCH("OK",E93)))</formula>
    </cfRule>
  </conditionalFormatting>
  <conditionalFormatting sqref="E95">
    <cfRule type="containsErrors" dxfId="479" priority="1">
      <formula>ISERROR(E95)</formula>
    </cfRule>
    <cfRule type="containsText" dxfId="478" priority="2" operator="containsText" text="ERROR">
      <formula>NOT(ISERROR(SEARCH("ERROR",E95)))</formula>
    </cfRule>
    <cfRule type="containsText" dxfId="477" priority="3" operator="containsText" text="OK">
      <formula>NOT(ISERROR(SEARCH("OK",E95)))</formula>
    </cfRule>
  </conditionalFormatting>
  <hyperlinks>
    <hyperlink ref="A73" location="'7.3_Finance Income and costs'!Print_Area" display="Disc Finance Income and costs" xr:uid="{00000000-0004-0000-0300-000000000000}"/>
    <hyperlink ref="A71" location="'7.3_Finance Income and costs'!Print_Area" display="Disc Finance Income and costs" xr:uid="{00000000-0004-0000-0300-000001000000}"/>
    <hyperlink ref="A88" location="'7.3_Finance Income and costs'!Print_Area" display="Disc Finance Income and costs" xr:uid="{00000000-0004-0000-0300-000002000000}"/>
    <hyperlink ref="A86" location="'7.3_Finance Income and costs'!Print_Area" display="Disc Finance Income and costs" xr:uid="{00000000-0004-0000-0300-000003000000}"/>
  </hyperlinks>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XEY701"/>
  <sheetViews>
    <sheetView showGridLines="0" topLeftCell="A196" zoomScale="90" zoomScaleNormal="90" workbookViewId="0">
      <selection activeCell="H322" sqref="H322"/>
    </sheetView>
  </sheetViews>
  <sheetFormatPr defaultColWidth="12.1796875" defaultRowHeight="11.5"/>
  <cols>
    <col min="1" max="1" width="2" style="653" customWidth="1"/>
    <col min="2" max="2" width="12.1796875" style="653" customWidth="1"/>
    <col min="3" max="3" width="3.54296875" style="653" customWidth="1"/>
    <col min="4" max="4" width="60" style="656" bestFit="1" customWidth="1"/>
    <col min="5" max="5" width="3" style="653" customWidth="1"/>
    <col min="6" max="6" width="27.81640625" style="653" bestFit="1" customWidth="1"/>
    <col min="7" max="7" width="3.54296875" style="653" customWidth="1"/>
    <col min="8" max="8" width="23.453125" style="653" customWidth="1"/>
    <col min="9" max="9" width="3.54296875" style="653" customWidth="1"/>
    <col min="10" max="10" width="21" style="653" customWidth="1"/>
    <col min="11" max="11" width="20.54296875" style="653" customWidth="1"/>
    <col min="12" max="12" width="19.1796875" style="653" customWidth="1"/>
    <col min="13" max="13" width="21" style="668" customWidth="1"/>
    <col min="14" max="14" width="78.1796875" style="653" customWidth="1"/>
    <col min="15" max="15" width="42.54296875" style="653" customWidth="1"/>
    <col min="16" max="16" width="57.453125" style="653" customWidth="1"/>
    <col min="17" max="16384" width="12.1796875" style="653"/>
  </cols>
  <sheetData>
    <row r="1" spans="2:14">
      <c r="B1" s="8" t="str">
        <f>Details!B1</f>
        <v>Via Crespi 26 Srl</v>
      </c>
    </row>
    <row r="2" spans="2:14">
      <c r="B2" s="10">
        <f>Details!C11</f>
        <v>44742</v>
      </c>
      <c r="J2" s="654"/>
    </row>
    <row r="3" spans="2:14">
      <c r="B3" s="654"/>
      <c r="J3" s="654"/>
    </row>
    <row r="4" spans="2:14">
      <c r="B4" s="654"/>
      <c r="J4" s="654"/>
    </row>
    <row r="5" spans="2:14">
      <c r="B5" s="654"/>
      <c r="J5" s="654"/>
    </row>
    <row r="6" spans="2:14">
      <c r="B6" s="654"/>
      <c r="D6" s="653"/>
      <c r="H6" s="654"/>
      <c r="J6" s="654"/>
    </row>
    <row r="7" spans="2:14">
      <c r="B7" s="654"/>
      <c r="D7" s="653"/>
      <c r="G7" s="824"/>
      <c r="H7" s="654"/>
      <c r="I7" s="824"/>
      <c r="J7" s="654"/>
    </row>
    <row r="8" spans="2:14">
      <c r="B8" s="654"/>
      <c r="D8" s="653"/>
      <c r="F8" s="654"/>
      <c r="H8" s="654"/>
      <c r="J8" s="654"/>
    </row>
    <row r="9" spans="2:14">
      <c r="B9" s="654"/>
      <c r="D9" s="655"/>
      <c r="F9" s="654"/>
      <c r="H9" s="654"/>
      <c r="J9" s="654"/>
    </row>
    <row r="10" spans="2:14" ht="12">
      <c r="B10" s="654"/>
      <c r="D10" s="655"/>
      <c r="F10" s="654"/>
      <c r="H10" s="654"/>
      <c r="J10" s="654"/>
      <c r="L10" s="657"/>
      <c r="M10" s="658"/>
      <c r="N10" s="659"/>
    </row>
    <row r="11" spans="2:14" ht="15.5">
      <c r="B11" s="1240" t="s">
        <v>628</v>
      </c>
      <c r="C11" s="1240"/>
      <c r="D11" s="1240"/>
      <c r="E11" s="1240"/>
      <c r="F11" s="1240"/>
      <c r="G11" s="1240"/>
      <c r="H11" s="1240"/>
      <c r="I11" s="1240"/>
      <c r="J11" s="1240"/>
      <c r="K11" s="1240"/>
      <c r="L11" s="1240"/>
      <c r="M11" s="886"/>
      <c r="N11" s="661"/>
    </row>
    <row r="12" spans="2:14" s="663" customFormat="1" ht="15.5">
      <c r="B12" s="662"/>
      <c r="C12" s="662"/>
      <c r="D12" s="662"/>
      <c r="E12" s="662"/>
      <c r="F12" s="662"/>
      <c r="G12" s="662"/>
      <c r="H12" s="662"/>
      <c r="I12" s="662"/>
      <c r="J12" s="662"/>
      <c r="L12" s="660"/>
      <c r="M12" s="664"/>
      <c r="N12" s="664"/>
    </row>
    <row r="13" spans="2:14" ht="24" customHeight="1">
      <c r="B13" s="1236" t="s">
        <v>46</v>
      </c>
      <c r="C13" s="1236"/>
      <c r="D13" s="1236"/>
      <c r="F13" s="9"/>
      <c r="H13" s="9"/>
      <c r="J13" s="93" t="s">
        <v>38</v>
      </c>
      <c r="K13" s="872" t="s">
        <v>38</v>
      </c>
      <c r="L13" s="1002" t="s">
        <v>38</v>
      </c>
      <c r="M13" s="1241" t="s">
        <v>2123</v>
      </c>
    </row>
    <row r="14" spans="2:14" ht="23">
      <c r="B14" s="816" t="s">
        <v>1052</v>
      </c>
      <c r="C14" s="91"/>
      <c r="D14" s="93" t="s">
        <v>1053</v>
      </c>
      <c r="E14" s="91"/>
      <c r="F14" s="93" t="s">
        <v>172</v>
      </c>
      <c r="G14" s="91"/>
      <c r="H14" s="93" t="s">
        <v>173</v>
      </c>
      <c r="I14" s="91"/>
      <c r="J14" s="885">
        <f>Details!C11</f>
        <v>44742</v>
      </c>
      <c r="K14" s="887">
        <f>Details!C9</f>
        <v>44561</v>
      </c>
      <c r="L14" s="887">
        <f>Details!C10</f>
        <v>44651</v>
      </c>
      <c r="M14" s="1241"/>
      <c r="N14" s="665"/>
    </row>
    <row r="15" spans="2:14" ht="13">
      <c r="B15" s="433" t="s">
        <v>91</v>
      </c>
      <c r="C15" s="222" t="s">
        <v>100</v>
      </c>
      <c r="D15" s="376" t="s">
        <v>643</v>
      </c>
      <c r="E15" s="773"/>
      <c r="F15" s="530">
        <f>-SUMIFS('ELF VILLA TB 30GIU22'!T:T,'ELF VILLA TB 30GIU22'!W:W,'IFRS TB'!B15)*IF(C15="L",1,-1)</f>
        <v>10000</v>
      </c>
      <c r="G15" s="1115"/>
      <c r="H15" s="530">
        <f>-SUMIFS('ELF VILLA TB 30GIU22'!U:U,'ELF VILLA TB 30GIU22'!W:W,'IFRS TB'!B15)*IF(C15="L",1,-1)</f>
        <v>0</v>
      </c>
      <c r="I15" s="666"/>
      <c r="J15" s="494">
        <f t="shared" ref="J15:J78" si="0">SUM(F15:I15)</f>
        <v>10000</v>
      </c>
      <c r="K15" s="933">
        <v>10000</v>
      </c>
      <c r="L15" s="933">
        <v>10000</v>
      </c>
      <c r="M15" s="888">
        <f t="shared" ref="M15:M46" si="1">IF(C15="A",J15,-J15)</f>
        <v>-10000</v>
      </c>
      <c r="N15" s="665"/>
    </row>
    <row r="16" spans="2:14" ht="12.5">
      <c r="B16" s="434" t="s">
        <v>92</v>
      </c>
      <c r="C16" s="222" t="s">
        <v>100</v>
      </c>
      <c r="D16" s="96" t="s">
        <v>361</v>
      </c>
      <c r="E16" s="773"/>
      <c r="F16" s="530">
        <f>-SUMIFS('ELF VILLA TB 30GIU22'!T:T,'ELF VILLA TB 30GIU22'!W:W,'IFRS TB'!B16)*IF(C16="L",1,-1)</f>
        <v>13384675.619999999</v>
      </c>
      <c r="G16" s="1115"/>
      <c r="H16" s="530">
        <f>-SUMIFS('ELF VILLA TB 30GIU22'!U:U,'ELF VILLA TB 30GIU22'!W:W,'IFRS TB'!B16)*IF(C16="L",1,-1)</f>
        <v>0</v>
      </c>
      <c r="I16" s="666"/>
      <c r="J16" s="493">
        <f t="shared" si="0"/>
        <v>13384675.619999999</v>
      </c>
      <c r="K16" s="934">
        <v>13384675.619999999</v>
      </c>
      <c r="L16" s="934">
        <v>13384675.619999999</v>
      </c>
      <c r="M16" s="888">
        <f t="shared" si="1"/>
        <v>-13384675.619999999</v>
      </c>
    </row>
    <row r="17" spans="2:13" ht="12.5">
      <c r="B17" s="434" t="s">
        <v>93</v>
      </c>
      <c r="C17" s="222" t="s">
        <v>100</v>
      </c>
      <c r="D17" s="95" t="s">
        <v>362</v>
      </c>
      <c r="E17" s="773"/>
      <c r="F17" s="530">
        <f>-SUMIFS('ELF VILLA TB 30GIU22'!T:T,'ELF VILLA TB 30GIU22'!W:W,'IFRS TB'!B17)*IF(C17="L",1,-1)</f>
        <v>0</v>
      </c>
      <c r="G17" s="1115"/>
      <c r="H17" s="530">
        <f>-SUMIFS('ELF VILLA TB 30GIU22'!U:U,'ELF VILLA TB 30GIU22'!W:W,'IFRS TB'!B17)*IF(C17="L",1,-1)</f>
        <v>0</v>
      </c>
      <c r="I17" s="666"/>
      <c r="J17" s="493">
        <f t="shared" si="0"/>
        <v>0</v>
      </c>
      <c r="K17" s="934">
        <v>0</v>
      </c>
      <c r="L17" s="934">
        <v>0</v>
      </c>
      <c r="M17" s="888">
        <f t="shared" si="1"/>
        <v>0</v>
      </c>
    </row>
    <row r="18" spans="2:13" ht="12.5">
      <c r="B18" s="435" t="s">
        <v>205</v>
      </c>
      <c r="C18" s="222" t="s">
        <v>100</v>
      </c>
      <c r="D18" s="95" t="s">
        <v>646</v>
      </c>
      <c r="E18" s="773"/>
      <c r="F18" s="530">
        <f>-SUMIFS('ELF VILLA TB 30GIU22'!T:T,'ELF VILLA TB 30GIU22'!W:W,'IFRS TB'!B18)*IF(C18="L",1,-1)</f>
        <v>0</v>
      </c>
      <c r="G18" s="1115"/>
      <c r="H18" s="530">
        <f>-SUMIFS('ELF VILLA TB 30GIU22'!U:U,'ELF VILLA TB 30GIU22'!W:W,'IFRS TB'!B18)*IF(C18="L",1,-1)</f>
        <v>0</v>
      </c>
      <c r="I18" s="666"/>
      <c r="J18" s="493">
        <f t="shared" si="0"/>
        <v>0</v>
      </c>
      <c r="K18" s="934">
        <v>0</v>
      </c>
      <c r="L18" s="934">
        <v>0</v>
      </c>
      <c r="M18" s="888">
        <f t="shared" si="1"/>
        <v>0</v>
      </c>
    </row>
    <row r="19" spans="2:13" ht="12.5">
      <c r="B19" s="435" t="s">
        <v>206</v>
      </c>
      <c r="C19" s="222" t="s">
        <v>100</v>
      </c>
      <c r="D19" s="95" t="s">
        <v>208</v>
      </c>
      <c r="E19" s="773"/>
      <c r="F19" s="530">
        <f>-SUMIFS('ELF VILLA TB 30GIU22'!T:T,'ELF VILLA TB 30GIU22'!W:W,'IFRS TB'!B19)*IF(C19="L",1,-1)</f>
        <v>0</v>
      </c>
      <c r="G19" s="1115"/>
      <c r="H19" s="530">
        <f>-SUMIFS('ELF VILLA TB 30GIU22'!U:U,'ELF VILLA TB 30GIU22'!W:W,'IFRS TB'!B19)*IF(C19="L",1,-1)</f>
        <v>0</v>
      </c>
      <c r="I19" s="666"/>
      <c r="J19" s="493">
        <f t="shared" si="0"/>
        <v>0</v>
      </c>
      <c r="K19" s="934">
        <v>0</v>
      </c>
      <c r="L19" s="934">
        <v>0</v>
      </c>
      <c r="M19" s="888">
        <f t="shared" si="1"/>
        <v>0</v>
      </c>
    </row>
    <row r="20" spans="2:13" ht="12.5">
      <c r="B20" s="435" t="s">
        <v>207</v>
      </c>
      <c r="C20" s="222" t="s">
        <v>100</v>
      </c>
      <c r="D20" s="95" t="s">
        <v>209</v>
      </c>
      <c r="E20" s="773"/>
      <c r="F20" s="530">
        <f>-SUMIFS('ELF VILLA TB 30GIU22'!T:T,'ELF VILLA TB 30GIU22'!W:W,'IFRS TB'!B20)*IF(C20="L",1,-1)</f>
        <v>0</v>
      </c>
      <c r="G20" s="1115"/>
      <c r="H20" s="530">
        <f>-SUMIFS('ELF VILLA TB 30GIU22'!U:U,'ELF VILLA TB 30GIU22'!W:W,'IFRS TB'!B20)*IF(C20="L",1,-1)</f>
        <v>0</v>
      </c>
      <c r="I20" s="666"/>
      <c r="J20" s="493">
        <f t="shared" si="0"/>
        <v>0</v>
      </c>
      <c r="K20" s="934">
        <v>0</v>
      </c>
      <c r="L20" s="934">
        <v>0</v>
      </c>
      <c r="M20" s="888">
        <f t="shared" si="1"/>
        <v>0</v>
      </c>
    </row>
    <row r="21" spans="2:13" ht="12.5">
      <c r="B21" s="435" t="s">
        <v>210</v>
      </c>
      <c r="C21" s="222" t="s">
        <v>100</v>
      </c>
      <c r="D21" s="95" t="s">
        <v>211</v>
      </c>
      <c r="E21" s="773"/>
      <c r="F21" s="530">
        <f>-SUMIFS('ELF VILLA TB 30GIU22'!T:T,'ELF VILLA TB 30GIU22'!W:W,'IFRS TB'!B21)*IF(C21="L",1,-1)</f>
        <v>0</v>
      </c>
      <c r="G21" s="1115"/>
      <c r="H21" s="530">
        <f>-SUMIFS('ELF VILLA TB 30GIU22'!U:U,'ELF VILLA TB 30GIU22'!W:W,'IFRS TB'!B21)*IF(C21="L",1,-1)</f>
        <v>0</v>
      </c>
      <c r="I21" s="666"/>
      <c r="J21" s="493">
        <f t="shared" si="0"/>
        <v>0</v>
      </c>
      <c r="K21" s="934">
        <v>0</v>
      </c>
      <c r="L21" s="934">
        <v>0</v>
      </c>
      <c r="M21" s="888">
        <f t="shared" si="1"/>
        <v>0</v>
      </c>
    </row>
    <row r="22" spans="2:13" ht="12.5">
      <c r="B22" s="435" t="s">
        <v>910</v>
      </c>
      <c r="C22" s="222" t="s">
        <v>100</v>
      </c>
      <c r="D22" s="95" t="s">
        <v>783</v>
      </c>
      <c r="E22" s="773"/>
      <c r="F22" s="530">
        <f>-SUMIFS('ELF VILLA TB 30GIU22'!T:T,'ELF VILLA TB 30GIU22'!W:W,'IFRS TB'!B22)*IF(C22="L",1,-1)</f>
        <v>0</v>
      </c>
      <c r="G22" s="1115"/>
      <c r="H22" s="530">
        <f>-SUMIFS('ELF VILLA TB 30GIU22'!U:U,'ELF VILLA TB 30GIU22'!W:W,'IFRS TB'!B22)*IF(C22="L",1,-1)</f>
        <v>0</v>
      </c>
      <c r="I22" s="666"/>
      <c r="J22" s="493">
        <f t="shared" si="0"/>
        <v>0</v>
      </c>
      <c r="K22" s="934">
        <v>0</v>
      </c>
      <c r="L22" s="934">
        <v>0</v>
      </c>
      <c r="M22" s="888">
        <f t="shared" si="1"/>
        <v>0</v>
      </c>
    </row>
    <row r="23" spans="2:13" ht="12.5">
      <c r="B23" s="435" t="s">
        <v>911</v>
      </c>
      <c r="C23" s="222" t="s">
        <v>100</v>
      </c>
      <c r="D23" s="95" t="s">
        <v>784</v>
      </c>
      <c r="E23" s="773"/>
      <c r="F23" s="530">
        <f>-SUMIFS('ELF VILLA TB 30GIU22'!T:T,'ELF VILLA TB 30GIU22'!W:W,'IFRS TB'!B23)*IF(C23="L",1,-1)</f>
        <v>0</v>
      </c>
      <c r="G23" s="1115"/>
      <c r="H23" s="530">
        <f>-SUMIFS('ELF VILLA TB 30GIU22'!U:U,'ELF VILLA TB 30GIU22'!W:W,'IFRS TB'!B23)*IF(C23="L",1,-1)</f>
        <v>0</v>
      </c>
      <c r="I23" s="666"/>
      <c r="J23" s="493">
        <f t="shared" si="0"/>
        <v>0</v>
      </c>
      <c r="K23" s="934">
        <v>0</v>
      </c>
      <c r="L23" s="934">
        <v>0</v>
      </c>
      <c r="M23" s="888">
        <f t="shared" si="1"/>
        <v>0</v>
      </c>
    </row>
    <row r="24" spans="2:13" ht="12.5">
      <c r="B24" s="435" t="s">
        <v>912</v>
      </c>
      <c r="C24" s="222" t="s">
        <v>100</v>
      </c>
      <c r="D24" s="95" t="s">
        <v>785</v>
      </c>
      <c r="E24" s="773"/>
      <c r="F24" s="530">
        <f>-SUMIFS('ELF VILLA TB 30GIU22'!T:T,'ELF VILLA TB 30GIU22'!W:W,'IFRS TB'!B24)*IF(C24="L",1,-1)</f>
        <v>0</v>
      </c>
      <c r="G24" s="1115"/>
      <c r="H24" s="530">
        <f>-SUMIFS('ELF VILLA TB 30GIU22'!U:U,'ELF VILLA TB 30GIU22'!W:W,'IFRS TB'!B24)*IF(C24="L",1,-1)</f>
        <v>0</v>
      </c>
      <c r="I24" s="666"/>
      <c r="J24" s="493">
        <f t="shared" si="0"/>
        <v>0</v>
      </c>
      <c r="K24" s="934">
        <v>0</v>
      </c>
      <c r="L24" s="934">
        <v>0</v>
      </c>
      <c r="M24" s="888">
        <f t="shared" si="1"/>
        <v>0</v>
      </c>
    </row>
    <row r="25" spans="2:13" ht="12.5">
      <c r="B25" s="435" t="s">
        <v>913</v>
      </c>
      <c r="C25" s="222" t="s">
        <v>100</v>
      </c>
      <c r="D25" s="95" t="s">
        <v>786</v>
      </c>
      <c r="E25" s="773"/>
      <c r="F25" s="530">
        <f>-SUMIFS('ELF VILLA TB 30GIU22'!T:T,'ELF VILLA TB 30GIU22'!W:W,'IFRS TB'!B25)*IF(C25="L",1,-1)</f>
        <v>0</v>
      </c>
      <c r="G25" s="1115"/>
      <c r="H25" s="530">
        <f>-SUMIFS('ELF VILLA TB 30GIU22'!U:U,'ELF VILLA TB 30GIU22'!W:W,'IFRS TB'!B25)*IF(C25="L",1,-1)</f>
        <v>0</v>
      </c>
      <c r="I25" s="666"/>
      <c r="J25" s="493">
        <f t="shared" si="0"/>
        <v>0</v>
      </c>
      <c r="K25" s="934">
        <v>0</v>
      </c>
      <c r="L25" s="934">
        <v>0</v>
      </c>
      <c r="M25" s="888">
        <f t="shared" si="1"/>
        <v>0</v>
      </c>
    </row>
    <row r="26" spans="2:13" ht="12.5">
      <c r="B26" s="435" t="s">
        <v>914</v>
      </c>
      <c r="C26" s="222" t="s">
        <v>100</v>
      </c>
      <c r="D26" s="95" t="s">
        <v>787</v>
      </c>
      <c r="E26" s="773"/>
      <c r="F26" s="530">
        <f>-SUMIFS('ELF VILLA TB 30GIU22'!T:T,'ELF VILLA TB 30GIU22'!W:W,'IFRS TB'!B26)*IF(C26="L",1,-1)</f>
        <v>0</v>
      </c>
      <c r="G26" s="1115"/>
      <c r="H26" s="530">
        <f>-SUMIFS('ELF VILLA TB 30GIU22'!U:U,'ELF VILLA TB 30GIU22'!W:W,'IFRS TB'!B26)*IF(C26="L",1,-1)</f>
        <v>0</v>
      </c>
      <c r="I26" s="666"/>
      <c r="J26" s="493">
        <f t="shared" si="0"/>
        <v>0</v>
      </c>
      <c r="K26" s="934">
        <v>0</v>
      </c>
      <c r="L26" s="934">
        <v>0</v>
      </c>
      <c r="M26" s="888">
        <f t="shared" si="1"/>
        <v>0</v>
      </c>
    </row>
    <row r="27" spans="2:13" ht="12.5">
      <c r="B27" s="435" t="s">
        <v>915</v>
      </c>
      <c r="C27" s="222" t="s">
        <v>100</v>
      </c>
      <c r="D27" s="95" t="s">
        <v>788</v>
      </c>
      <c r="E27" s="773"/>
      <c r="F27" s="530">
        <f>-SUMIFS('ELF VILLA TB 30GIU22'!T:T,'ELF VILLA TB 30GIU22'!W:W,'IFRS TB'!B27)*IF(C27="L",1,-1)</f>
        <v>0</v>
      </c>
      <c r="G27" s="1115"/>
      <c r="H27" s="530">
        <f>-SUMIFS('ELF VILLA TB 30GIU22'!U:U,'ELF VILLA TB 30GIU22'!W:W,'IFRS TB'!B27)*IF(C27="L",1,-1)</f>
        <v>0</v>
      </c>
      <c r="I27" s="666"/>
      <c r="J27" s="493">
        <f t="shared" si="0"/>
        <v>0</v>
      </c>
      <c r="K27" s="934">
        <v>0</v>
      </c>
      <c r="L27" s="934">
        <v>0</v>
      </c>
      <c r="M27" s="888">
        <f t="shared" si="1"/>
        <v>0</v>
      </c>
    </row>
    <row r="28" spans="2:13" ht="12.5">
      <c r="B28" s="435" t="s">
        <v>916</v>
      </c>
      <c r="C28" s="222" t="s">
        <v>100</v>
      </c>
      <c r="D28" s="95" t="s">
        <v>789</v>
      </c>
      <c r="E28" s="773"/>
      <c r="F28" s="530">
        <f>-SUMIFS('ELF VILLA TB 30GIU22'!T:T,'ELF VILLA TB 30GIU22'!W:W,'IFRS TB'!B28)*IF(C28="L",1,-1)</f>
        <v>0</v>
      </c>
      <c r="G28" s="1115"/>
      <c r="H28" s="530">
        <f>-SUMIFS('ELF VILLA TB 30GIU22'!U:U,'ELF VILLA TB 30GIU22'!W:W,'IFRS TB'!B28)*IF(C28="L",1,-1)</f>
        <v>0</v>
      </c>
      <c r="I28" s="666"/>
      <c r="J28" s="493">
        <f t="shared" si="0"/>
        <v>0</v>
      </c>
      <c r="K28" s="934">
        <v>0</v>
      </c>
      <c r="L28" s="934">
        <v>0</v>
      </c>
      <c r="M28" s="888">
        <f t="shared" si="1"/>
        <v>0</v>
      </c>
    </row>
    <row r="29" spans="2:13" ht="12.5">
      <c r="B29" s="435" t="s">
        <v>917</v>
      </c>
      <c r="C29" s="222" t="s">
        <v>100</v>
      </c>
      <c r="D29" s="95" t="s">
        <v>790</v>
      </c>
      <c r="E29" s="773"/>
      <c r="F29" s="530">
        <f>-SUMIFS('ELF VILLA TB 30GIU22'!T:T,'ELF VILLA TB 30GIU22'!W:W,'IFRS TB'!B29)*IF(C29="L",1,-1)</f>
        <v>0</v>
      </c>
      <c r="G29" s="1115"/>
      <c r="H29" s="530">
        <f>-SUMIFS('ELF VILLA TB 30GIU22'!U:U,'ELF VILLA TB 30GIU22'!W:W,'IFRS TB'!B29)*IF(C29="L",1,-1)</f>
        <v>0</v>
      </c>
      <c r="I29" s="666"/>
      <c r="J29" s="493">
        <f t="shared" si="0"/>
        <v>0</v>
      </c>
      <c r="K29" s="934">
        <v>0</v>
      </c>
      <c r="L29" s="934">
        <v>0</v>
      </c>
      <c r="M29" s="888">
        <f t="shared" si="1"/>
        <v>0</v>
      </c>
    </row>
    <row r="30" spans="2:13" ht="12.5">
      <c r="B30" s="435" t="s">
        <v>216</v>
      </c>
      <c r="C30" s="222" t="s">
        <v>100</v>
      </c>
      <c r="D30" s="95" t="s">
        <v>641</v>
      </c>
      <c r="E30" s="773"/>
      <c r="F30" s="530">
        <f>-SUMIFS('ELF VILLA TB 30GIU22'!T:T,'ELF VILLA TB 30GIU22'!W:W,'IFRS TB'!B30)*IF(C30="L",1,-1)</f>
        <v>-187458.91</v>
      </c>
      <c r="G30" s="1115"/>
      <c r="H30" s="530">
        <f>-SUMIFS('ELF VILLA TB 30GIU22'!U:U,'ELF VILLA TB 30GIU22'!W:W,'IFRS TB'!B30)*IF(C30="L",1,-1)</f>
        <v>-159712.17999999993</v>
      </c>
      <c r="I30" s="666"/>
      <c r="J30" s="493">
        <f t="shared" si="0"/>
        <v>-347171.08999999997</v>
      </c>
      <c r="K30" s="934">
        <v>0</v>
      </c>
      <c r="L30" s="934">
        <v>-347171.08999999997</v>
      </c>
      <c r="M30" s="888">
        <f t="shared" si="1"/>
        <v>347171.08999999997</v>
      </c>
    </row>
    <row r="31" spans="2:13" ht="12.5">
      <c r="B31" s="435" t="s">
        <v>217</v>
      </c>
      <c r="C31" s="222" t="s">
        <v>100</v>
      </c>
      <c r="D31" s="95" t="s">
        <v>145</v>
      </c>
      <c r="E31" s="773"/>
      <c r="F31" s="530">
        <f>-SUMIFS('ELF VILLA TB 30GIU22'!T:T,'ELF VILLA TB 30GIU22'!W:W,'IFRS TB'!B31)*IF(C31="L",1,-1)</f>
        <v>0</v>
      </c>
      <c r="G31" s="1115"/>
      <c r="H31" s="530">
        <f>-SUMIFS('ELF VILLA TB 30GIU22'!U:U,'ELF VILLA TB 30GIU22'!W:W,'IFRS TB'!B31)*IF(C31="L",1,-1)</f>
        <v>0</v>
      </c>
      <c r="I31" s="666"/>
      <c r="J31" s="493">
        <f t="shared" si="0"/>
        <v>0</v>
      </c>
      <c r="K31" s="934">
        <v>0</v>
      </c>
      <c r="L31" s="934">
        <v>0</v>
      </c>
      <c r="M31" s="888">
        <f t="shared" si="1"/>
        <v>0</v>
      </c>
    </row>
    <row r="32" spans="2:13" ht="12.5">
      <c r="B32" s="435" t="s">
        <v>218</v>
      </c>
      <c r="C32" s="222" t="s">
        <v>100</v>
      </c>
      <c r="D32" s="95" t="s">
        <v>645</v>
      </c>
      <c r="E32" s="773"/>
      <c r="F32" s="530">
        <f>SUM(F162:F257)+SUM(F259:F308)</f>
        <v>876145.69000000018</v>
      </c>
      <c r="G32" s="666"/>
      <c r="H32" s="530">
        <f>SUM(H162:H257)+SUM(H259:H308)</f>
        <v>884736.76</v>
      </c>
      <c r="I32" s="666"/>
      <c r="J32" s="493">
        <f t="shared" si="0"/>
        <v>1760882.4500000002</v>
      </c>
      <c r="K32" s="934">
        <f>SUM(K162:K257)+SUM(K259:K308)</f>
        <v>-347171.08999999985</v>
      </c>
      <c r="L32" s="934">
        <f>SUM(L162:L257)+SUM(L259:L308)</f>
        <v>626454.52</v>
      </c>
      <c r="M32" s="888">
        <f t="shared" si="1"/>
        <v>-1760882.4500000002</v>
      </c>
    </row>
    <row r="33" spans="2:13" ht="12.5">
      <c r="B33" s="435" t="s">
        <v>202</v>
      </c>
      <c r="C33" s="222" t="s">
        <v>100</v>
      </c>
      <c r="D33" s="95" t="s">
        <v>644</v>
      </c>
      <c r="E33" s="773"/>
      <c r="F33" s="530">
        <f>-SUMIFS('ELF VILLA TB 30GIU22'!T:T,'ELF VILLA TB 30GIU22'!W:W,'IFRS TB'!B33)*IF(C33="L",1,-1)</f>
        <v>0</v>
      </c>
      <c r="G33" s="1115"/>
      <c r="H33" s="530">
        <f>-SUMIFS('ELF VILLA TB 30GIU22'!U:U,'ELF VILLA TB 30GIU22'!W:W,'IFRS TB'!B33)*IF(C33="L",1,-1)</f>
        <v>0</v>
      </c>
      <c r="I33" s="666"/>
      <c r="J33" s="493">
        <f t="shared" si="0"/>
        <v>0</v>
      </c>
      <c r="K33" s="934">
        <v>0</v>
      </c>
      <c r="L33" s="934">
        <v>0</v>
      </c>
      <c r="M33" s="888">
        <f t="shared" si="1"/>
        <v>0</v>
      </c>
    </row>
    <row r="34" spans="2:13" ht="12.5">
      <c r="B34" s="435" t="s">
        <v>222</v>
      </c>
      <c r="C34" s="222" t="s">
        <v>100</v>
      </c>
      <c r="D34" s="95" t="s">
        <v>791</v>
      </c>
      <c r="E34" s="773"/>
      <c r="F34" s="530">
        <f>-SUMIFS('ELF VILLA TB 30GIU22'!T:T,'ELF VILLA TB 30GIU22'!W:W,'IFRS TB'!B34)*IF(C34="L",1,-1)</f>
        <v>0</v>
      </c>
      <c r="G34" s="1115"/>
      <c r="H34" s="530">
        <f>-SUMIFS('ELF VILLA TB 30GIU22'!U:U,'ELF VILLA TB 30GIU22'!W:W,'IFRS TB'!B34)*IF(C34="L",1,-1)</f>
        <v>475628.71</v>
      </c>
      <c r="I34" s="666"/>
      <c r="J34" s="493">
        <f t="shared" si="0"/>
        <v>475628.71</v>
      </c>
      <c r="K34" s="934">
        <v>0</v>
      </c>
      <c r="L34" s="934">
        <v>61275.71</v>
      </c>
      <c r="M34" s="888">
        <f t="shared" si="1"/>
        <v>-475628.71</v>
      </c>
    </row>
    <row r="35" spans="2:13" ht="12.5">
      <c r="B35" s="435" t="s">
        <v>1003</v>
      </c>
      <c r="C35" s="222" t="s">
        <v>100</v>
      </c>
      <c r="D35" s="95" t="s">
        <v>366</v>
      </c>
      <c r="E35" s="773"/>
      <c r="F35" s="530">
        <f>-SUMIFS('ELF VILLA TB 30GIU22'!T:T,'ELF VILLA TB 30GIU22'!W:W,'IFRS TB'!B35)*IF(C35="L",1,-1)</f>
        <v>0</v>
      </c>
      <c r="G35" s="1115"/>
      <c r="H35" s="530">
        <f>-SUMIFS('ELF VILLA TB 30GIU22'!U:U,'ELF VILLA TB 30GIU22'!W:W,'IFRS TB'!B35)*IF(C35="L",1,-1)</f>
        <v>0</v>
      </c>
      <c r="I35" s="666"/>
      <c r="J35" s="493">
        <f t="shared" si="0"/>
        <v>0</v>
      </c>
      <c r="K35" s="934">
        <v>0</v>
      </c>
      <c r="L35" s="934">
        <v>0</v>
      </c>
      <c r="M35" s="888">
        <f t="shared" si="1"/>
        <v>0</v>
      </c>
    </row>
    <row r="36" spans="2:13" ht="12.5">
      <c r="B36" s="435" t="s">
        <v>1004</v>
      </c>
      <c r="C36" s="222" t="s">
        <v>100</v>
      </c>
      <c r="D36" s="95" t="s">
        <v>194</v>
      </c>
      <c r="E36" s="773"/>
      <c r="F36" s="530">
        <f>-SUMIFS('ELF VILLA TB 30GIU22'!T:T,'ELF VILLA TB 30GIU22'!W:W,'IFRS TB'!B36)*IF(C36="L",1,-1)</f>
        <v>0</v>
      </c>
      <c r="G36" s="1115"/>
      <c r="H36" s="530">
        <f>-SUMIFS('ELF VILLA TB 30GIU22'!U:U,'ELF VILLA TB 30GIU22'!W:W,'IFRS TB'!B36)*IF(C36="L",1,-1)</f>
        <v>0</v>
      </c>
      <c r="I36" s="666"/>
      <c r="J36" s="493">
        <f t="shared" si="0"/>
        <v>0</v>
      </c>
      <c r="K36" s="934">
        <v>0</v>
      </c>
      <c r="L36" s="934">
        <v>0</v>
      </c>
      <c r="M36" s="888">
        <f t="shared" si="1"/>
        <v>0</v>
      </c>
    </row>
    <row r="37" spans="2:13" ht="12.5">
      <c r="B37" s="436" t="s">
        <v>1005</v>
      </c>
      <c r="C37" s="222" t="s">
        <v>100</v>
      </c>
      <c r="D37" s="95" t="s">
        <v>333</v>
      </c>
      <c r="E37" s="773"/>
      <c r="F37" s="530">
        <f>-SUMIFS('ELF VILLA TB 30GIU22'!T:T,'ELF VILLA TB 30GIU22'!W:W,'IFRS TB'!B37)*IF(C37="L",1,-1)</f>
        <v>0</v>
      </c>
      <c r="G37" s="1115"/>
      <c r="H37" s="530">
        <f>-SUMIFS('ELF VILLA TB 30GIU22'!U:U,'ELF VILLA TB 30GIU22'!W:W,'IFRS TB'!B37)*IF(C37="L",1,-1)</f>
        <v>0</v>
      </c>
      <c r="I37" s="666"/>
      <c r="J37" s="493">
        <f t="shared" si="0"/>
        <v>0</v>
      </c>
      <c r="K37" s="934">
        <v>0</v>
      </c>
      <c r="L37" s="934">
        <v>0</v>
      </c>
      <c r="M37" s="888">
        <f t="shared" si="1"/>
        <v>0</v>
      </c>
    </row>
    <row r="38" spans="2:13" ht="12.5">
      <c r="B38" s="436" t="s">
        <v>1006</v>
      </c>
      <c r="C38" s="222" t="s">
        <v>100</v>
      </c>
      <c r="D38" s="95" t="s">
        <v>334</v>
      </c>
      <c r="E38" s="773"/>
      <c r="F38" s="530">
        <f>-SUMIFS('ELF VILLA TB 30GIU22'!T:T,'ELF VILLA TB 30GIU22'!W:W,'IFRS TB'!B38)*IF(C38="L",1,-1)</f>
        <v>0</v>
      </c>
      <c r="G38" s="1115"/>
      <c r="H38" s="530">
        <f>-SUMIFS('ELF VILLA TB 30GIU22'!U:U,'ELF VILLA TB 30GIU22'!W:W,'IFRS TB'!B38)*IF(C38="L",1,-1)</f>
        <v>0</v>
      </c>
      <c r="I38" s="666"/>
      <c r="J38" s="493">
        <f t="shared" si="0"/>
        <v>0</v>
      </c>
      <c r="K38" s="934">
        <v>0</v>
      </c>
      <c r="L38" s="934">
        <v>0</v>
      </c>
      <c r="M38" s="888">
        <f t="shared" si="1"/>
        <v>0</v>
      </c>
    </row>
    <row r="39" spans="2:13" ht="12.5">
      <c r="B39" s="435" t="s">
        <v>1007</v>
      </c>
      <c r="C39" s="222" t="s">
        <v>100</v>
      </c>
      <c r="D39" s="95" t="s">
        <v>335</v>
      </c>
      <c r="E39" s="774"/>
      <c r="F39" s="530">
        <f>-SUMIFS('ELF VILLA TB 30GIU22'!T:T,'ELF VILLA TB 30GIU22'!W:W,'IFRS TB'!B39)*IF(C39="L",1,-1)</f>
        <v>12000000</v>
      </c>
      <c r="G39" s="1115"/>
      <c r="H39" s="530">
        <f>-SUMIFS('ELF VILLA TB 30GIU22'!U:U,'ELF VILLA TB 30GIU22'!W:W,'IFRS TB'!B39)*IF(C39="L",1,-1)</f>
        <v>0</v>
      </c>
      <c r="I39" s="666"/>
      <c r="J39" s="493">
        <f t="shared" si="0"/>
        <v>12000000</v>
      </c>
      <c r="K39" s="934">
        <v>12000000</v>
      </c>
      <c r="L39" s="934">
        <v>12000000</v>
      </c>
      <c r="M39" s="888">
        <f t="shared" si="1"/>
        <v>-12000000</v>
      </c>
    </row>
    <row r="40" spans="2:13" ht="12.5">
      <c r="B40" s="435" t="s">
        <v>1008</v>
      </c>
      <c r="C40" s="222" t="s">
        <v>100</v>
      </c>
      <c r="D40" s="95" t="s">
        <v>792</v>
      </c>
      <c r="E40" s="774"/>
      <c r="F40" s="530">
        <f>-SUMIFS('ELF VILLA TB 30GIU22'!T:T,'ELF VILLA TB 30GIU22'!W:W,'IFRS TB'!B40)*IF(C40="L",1,-1)</f>
        <v>0</v>
      </c>
      <c r="G40" s="1115"/>
      <c r="H40" s="530">
        <f>-SUMIFS('ELF VILLA TB 30GIU22'!U:U,'ELF VILLA TB 30GIU22'!W:W,'IFRS TB'!B40)*IF(C40="L",1,-1)</f>
        <v>0</v>
      </c>
      <c r="I40" s="666"/>
      <c r="J40" s="493">
        <f t="shared" si="0"/>
        <v>0</v>
      </c>
      <c r="K40" s="934">
        <v>0</v>
      </c>
      <c r="L40" s="934">
        <v>0</v>
      </c>
      <c r="M40" s="888">
        <f t="shared" si="1"/>
        <v>0</v>
      </c>
    </row>
    <row r="41" spans="2:13" ht="12.5">
      <c r="B41" s="435" t="s">
        <v>1009</v>
      </c>
      <c r="C41" s="222" t="s">
        <v>100</v>
      </c>
      <c r="D41" s="95" t="s">
        <v>336</v>
      </c>
      <c r="E41" s="773"/>
      <c r="F41" s="530">
        <f>-SUMIFS('ELF VILLA TB 30GIU22'!T:T,'ELF VILLA TB 30GIU22'!W:W,'IFRS TB'!B41)*IF(C41="L",1,-1)</f>
        <v>-164484.15000000002</v>
      </c>
      <c r="G41" s="1115"/>
      <c r="H41" s="530">
        <f>-SUMIFS('ELF VILLA TB 30GIU22'!U:U,'ELF VILLA TB 30GIU22'!W:W,'IFRS TB'!B41)*IF(C41="L",1,-1)</f>
        <v>-379.40999999999804</v>
      </c>
      <c r="I41" s="666"/>
      <c r="J41" s="493">
        <f t="shared" si="0"/>
        <v>-164863.56000000003</v>
      </c>
      <c r="K41" s="934">
        <v>-184402.55999999976</v>
      </c>
      <c r="L41" s="934">
        <v>-173143.97</v>
      </c>
      <c r="M41" s="888">
        <f t="shared" si="1"/>
        <v>164863.56000000003</v>
      </c>
    </row>
    <row r="42" spans="2:13" ht="12.5">
      <c r="B42" s="435" t="s">
        <v>214</v>
      </c>
      <c r="C42" s="222" t="s">
        <v>100</v>
      </c>
      <c r="D42" s="95" t="s">
        <v>793</v>
      </c>
      <c r="E42" s="773"/>
      <c r="F42" s="530">
        <f>-SUMIFS('ELF VILLA TB 30GIU22'!T:T,'ELF VILLA TB 30GIU22'!W:W,'IFRS TB'!B42)*IF(C42="L",1,-1)</f>
        <v>0</v>
      </c>
      <c r="G42" s="1115"/>
      <c r="H42" s="530">
        <f>-SUMIFS('ELF VILLA TB 30GIU22'!U:U,'ELF VILLA TB 30GIU22'!W:W,'IFRS TB'!B42)*IF(C42="L",1,-1)</f>
        <v>0</v>
      </c>
      <c r="I42" s="666"/>
      <c r="J42" s="493">
        <f t="shared" si="0"/>
        <v>0</v>
      </c>
      <c r="K42" s="934">
        <v>0</v>
      </c>
      <c r="L42" s="934">
        <v>0</v>
      </c>
      <c r="M42" s="888">
        <f t="shared" si="1"/>
        <v>0</v>
      </c>
    </row>
    <row r="43" spans="2:13" ht="12.5">
      <c r="B43" s="435" t="s">
        <v>1010</v>
      </c>
      <c r="C43" s="222" t="s">
        <v>100</v>
      </c>
      <c r="D43" s="95" t="s">
        <v>794</v>
      </c>
      <c r="E43" s="773"/>
      <c r="F43" s="530">
        <f>-SUMIFS('ELF VILLA TB 30GIU22'!T:T,'ELF VILLA TB 30GIU22'!W:W,'IFRS TB'!B43)*IF(C43="L",1,-1)</f>
        <v>0</v>
      </c>
      <c r="G43" s="1115"/>
      <c r="H43" s="530">
        <f>-SUMIFS('ELF VILLA TB 30GIU22'!U:U,'ELF VILLA TB 30GIU22'!W:W,'IFRS TB'!B43)*IF(C43="L",1,-1)</f>
        <v>0</v>
      </c>
      <c r="I43" s="666"/>
      <c r="J43" s="493">
        <f t="shared" si="0"/>
        <v>0</v>
      </c>
      <c r="K43" s="934">
        <v>0</v>
      </c>
      <c r="L43" s="934">
        <v>0</v>
      </c>
      <c r="M43" s="888">
        <f t="shared" si="1"/>
        <v>0</v>
      </c>
    </row>
    <row r="44" spans="2:13" ht="12.5">
      <c r="B44" s="435" t="s">
        <v>1011</v>
      </c>
      <c r="C44" s="222" t="s">
        <v>100</v>
      </c>
      <c r="D44" s="95" t="s">
        <v>795</v>
      </c>
      <c r="E44" s="773"/>
      <c r="F44" s="530">
        <f>-SUMIFS('ELF VILLA TB 30GIU22'!T:T,'ELF VILLA TB 30GIU22'!W:W,'IFRS TB'!B44)*IF(C44="L",1,-1)</f>
        <v>0</v>
      </c>
      <c r="G44" s="1115"/>
      <c r="H44" s="530">
        <f>-SUMIFS('ELF VILLA TB 30GIU22'!U:U,'ELF VILLA TB 30GIU22'!W:W,'IFRS TB'!B44)*IF(C44="L",1,-1)</f>
        <v>0</v>
      </c>
      <c r="I44" s="666"/>
      <c r="J44" s="493">
        <f t="shared" si="0"/>
        <v>0</v>
      </c>
      <c r="K44" s="934">
        <v>0</v>
      </c>
      <c r="L44" s="934">
        <v>0</v>
      </c>
      <c r="M44" s="888">
        <f t="shared" si="1"/>
        <v>0</v>
      </c>
    </row>
    <row r="45" spans="2:13" ht="12.5">
      <c r="B45" s="435" t="s">
        <v>215</v>
      </c>
      <c r="C45" s="222" t="s">
        <v>100</v>
      </c>
      <c r="D45" s="95" t="s">
        <v>220</v>
      </c>
      <c r="E45" s="773"/>
      <c r="F45" s="530">
        <f>-SUMIFS('ELF VILLA TB 30GIU22'!T:T,'ELF VILLA TB 30GIU22'!W:W,'IFRS TB'!B45)*IF(C45="L",1,-1)</f>
        <v>0</v>
      </c>
      <c r="G45" s="1115"/>
      <c r="H45" s="530">
        <f>-SUMIFS('ELF VILLA TB 30GIU22'!U:U,'ELF VILLA TB 30GIU22'!W:W,'IFRS TB'!B45)*IF(C45="L",1,-1)</f>
        <v>0</v>
      </c>
      <c r="I45" s="666"/>
      <c r="J45" s="493">
        <f t="shared" si="0"/>
        <v>0</v>
      </c>
      <c r="K45" s="934">
        <v>0</v>
      </c>
      <c r="L45" s="934">
        <v>0</v>
      </c>
      <c r="M45" s="888">
        <f t="shared" si="1"/>
        <v>0</v>
      </c>
    </row>
    <row r="46" spans="2:13" ht="12.5">
      <c r="B46" s="435" t="s">
        <v>1012</v>
      </c>
      <c r="C46" s="222" t="s">
        <v>100</v>
      </c>
      <c r="D46" s="95" t="s">
        <v>796</v>
      </c>
      <c r="E46" s="773"/>
      <c r="F46" s="530">
        <f>-SUMIFS('ELF VILLA TB 30GIU22'!T:T,'ELF VILLA TB 30GIU22'!W:W,'IFRS TB'!B46)*IF(C46="L",1,-1)</f>
        <v>0</v>
      </c>
      <c r="G46" s="1115"/>
      <c r="H46" s="530">
        <f>-SUMIFS('ELF VILLA TB 30GIU22'!U:U,'ELF VILLA TB 30GIU22'!W:W,'IFRS TB'!B46)*IF(C46="L",1,-1)</f>
        <v>0</v>
      </c>
      <c r="I46" s="666"/>
      <c r="J46" s="493">
        <f t="shared" si="0"/>
        <v>0</v>
      </c>
      <c r="K46" s="934">
        <v>0</v>
      </c>
      <c r="L46" s="934">
        <v>0</v>
      </c>
      <c r="M46" s="888">
        <f t="shared" si="1"/>
        <v>0</v>
      </c>
    </row>
    <row r="47" spans="2:13" ht="12.5">
      <c r="B47" s="435" t="s">
        <v>1013</v>
      </c>
      <c r="C47" s="222" t="s">
        <v>100</v>
      </c>
      <c r="D47" s="95" t="s">
        <v>797</v>
      </c>
      <c r="E47" s="773"/>
      <c r="F47" s="530">
        <f>-SUMIFS('ELF VILLA TB 30GIU22'!T:T,'ELF VILLA TB 30GIU22'!W:W,'IFRS TB'!B47)*IF(C47="L",1,-1)</f>
        <v>0</v>
      </c>
      <c r="G47" s="1115"/>
      <c r="H47" s="530">
        <f>-SUMIFS('ELF VILLA TB 30GIU22'!U:U,'ELF VILLA TB 30GIU22'!W:W,'IFRS TB'!B47)*IF(C47="L",1,-1)</f>
        <v>0</v>
      </c>
      <c r="I47" s="666"/>
      <c r="J47" s="493">
        <f t="shared" si="0"/>
        <v>0</v>
      </c>
      <c r="K47" s="934">
        <v>0</v>
      </c>
      <c r="L47" s="934">
        <v>0</v>
      </c>
      <c r="M47" s="888">
        <f t="shared" ref="M47:M78" si="2">IF(C47="A",J47,-J47)</f>
        <v>0</v>
      </c>
    </row>
    <row r="48" spans="2:13" ht="12.5">
      <c r="B48" s="437" t="s">
        <v>314</v>
      </c>
      <c r="C48" s="222" t="s">
        <v>101</v>
      </c>
      <c r="D48" s="217" t="s">
        <v>312</v>
      </c>
      <c r="E48" s="773"/>
      <c r="F48" s="530">
        <f>-SUMIFS('ELF VILLA TB 30GIU22'!T:T,'ELF VILLA TB 30GIU22'!W:W,'IFRS TB'!B48)*IF(C48="L",1,-1)</f>
        <v>2524.5500000000002</v>
      </c>
      <c r="G48" s="1115"/>
      <c r="H48" s="530">
        <f>-SUMIFS('ELF VILLA TB 30GIU22'!U:U,'ELF VILLA TB 30GIU22'!W:W,'IFRS TB'!B48)*IF(C48="L",1,-1)</f>
        <v>-2524.5500000000002</v>
      </c>
      <c r="I48" s="666"/>
      <c r="J48" s="493">
        <f t="shared" si="0"/>
        <v>0</v>
      </c>
      <c r="K48" s="934">
        <v>0</v>
      </c>
      <c r="L48" s="934">
        <v>0</v>
      </c>
      <c r="M48" s="888">
        <f t="shared" si="2"/>
        <v>0</v>
      </c>
    </row>
    <row r="49" spans="2:13" ht="12.5">
      <c r="B49" s="437" t="s">
        <v>315</v>
      </c>
      <c r="C49" s="222" t="s">
        <v>101</v>
      </c>
      <c r="D49" s="217" t="s">
        <v>465</v>
      </c>
      <c r="E49" s="773"/>
      <c r="F49" s="530">
        <f>-SUMIFS('ELF VILLA TB 30GIU22'!T:T,'ELF VILLA TB 30GIU22'!W:W,'IFRS TB'!B49)*IF(C49="L",1,-1)</f>
        <v>-487.62</v>
      </c>
      <c r="G49" s="1115"/>
      <c r="H49" s="530">
        <f>-SUMIFS('ELF VILLA TB 30GIU22'!U:U,'ELF VILLA TB 30GIU22'!W:W,'IFRS TB'!B49)*IF(C49="L",1,-1)</f>
        <v>487.62</v>
      </c>
      <c r="I49" s="666"/>
      <c r="J49" s="493">
        <f t="shared" si="0"/>
        <v>0</v>
      </c>
      <c r="K49" s="934">
        <v>0</v>
      </c>
      <c r="L49" s="934">
        <v>0</v>
      </c>
      <c r="M49" s="888">
        <f t="shared" si="2"/>
        <v>0</v>
      </c>
    </row>
    <row r="50" spans="2:13" ht="12.5">
      <c r="B50" s="437" t="s">
        <v>317</v>
      </c>
      <c r="C50" s="222" t="s">
        <v>101</v>
      </c>
      <c r="D50" s="217" t="s">
        <v>499</v>
      </c>
      <c r="E50" s="773"/>
      <c r="F50" s="530">
        <f>-SUMIFS('ELF VILLA TB 30GIU22'!T:T,'ELF VILLA TB 30GIU22'!W:W,'IFRS TB'!B50)*IF(C50="L",1,-1)</f>
        <v>5740000</v>
      </c>
      <c r="G50" s="1115"/>
      <c r="H50" s="530">
        <f>-SUMIFS('ELF VILLA TB 30GIU22'!U:U,'ELF VILLA TB 30GIU22'!W:W,'IFRS TB'!B50)*IF(C50="L",1,-1)</f>
        <v>0</v>
      </c>
      <c r="I50" s="666"/>
      <c r="J50" s="493">
        <f t="shared" si="0"/>
        <v>5740000</v>
      </c>
      <c r="K50" s="934">
        <v>5740000</v>
      </c>
      <c r="L50" s="934">
        <v>5740000</v>
      </c>
      <c r="M50" s="888">
        <f t="shared" si="2"/>
        <v>5740000</v>
      </c>
    </row>
    <row r="51" spans="2:13" ht="12.5">
      <c r="B51" s="437" t="s">
        <v>323</v>
      </c>
      <c r="C51" s="222" t="s">
        <v>101</v>
      </c>
      <c r="D51" s="217" t="s">
        <v>500</v>
      </c>
      <c r="E51" s="773"/>
      <c r="F51" s="530">
        <f>-SUMIFS('ELF VILLA TB 30GIU22'!T:T,'ELF VILLA TB 30GIU22'!W:W,'IFRS TB'!B51)*IF(C51="L",1,-1)</f>
        <v>0</v>
      </c>
      <c r="G51" s="1115"/>
      <c r="H51" s="530">
        <f>-SUMIFS('ELF VILLA TB 30GIU22'!U:U,'ELF VILLA TB 30GIU22'!W:W,'IFRS TB'!B51)*IF(C51="L",1,-1)</f>
        <v>0</v>
      </c>
      <c r="I51" s="666"/>
      <c r="J51" s="493">
        <f t="shared" si="0"/>
        <v>0</v>
      </c>
      <c r="K51" s="934">
        <v>0</v>
      </c>
      <c r="L51" s="934">
        <v>0</v>
      </c>
      <c r="M51" s="888">
        <f t="shared" si="2"/>
        <v>0</v>
      </c>
    </row>
    <row r="52" spans="2:13" ht="12.5">
      <c r="B52" s="437" t="s">
        <v>324</v>
      </c>
      <c r="C52" s="222" t="s">
        <v>101</v>
      </c>
      <c r="D52" s="217" t="s">
        <v>501</v>
      </c>
      <c r="E52" s="773"/>
      <c r="F52" s="530">
        <f>-SUMIFS('ELF VILLA TB 30GIU22'!T:T,'ELF VILLA TB 30GIU22'!W:W,'IFRS TB'!B52)*IF(C52="L",1,-1)</f>
        <v>0</v>
      </c>
      <c r="G52" s="1115"/>
      <c r="H52" s="530">
        <f>-SUMIFS('ELF VILLA TB 30GIU22'!U:U,'ELF VILLA TB 30GIU22'!W:W,'IFRS TB'!B52)*IF(C52="L",1,-1)</f>
        <v>0</v>
      </c>
      <c r="I52" s="666"/>
      <c r="J52" s="493">
        <f t="shared" si="0"/>
        <v>0</v>
      </c>
      <c r="K52" s="934">
        <v>0</v>
      </c>
      <c r="L52" s="934">
        <v>0</v>
      </c>
      <c r="M52" s="888">
        <f t="shared" si="2"/>
        <v>0</v>
      </c>
    </row>
    <row r="53" spans="2:13" ht="12.5">
      <c r="B53" s="437" t="s">
        <v>918</v>
      </c>
      <c r="C53" s="222" t="s">
        <v>101</v>
      </c>
      <c r="D53" s="217" t="s">
        <v>798</v>
      </c>
      <c r="E53" s="773"/>
      <c r="F53" s="530">
        <f>-SUMIFS('ELF VILLA TB 30GIU22'!T:T,'ELF VILLA TB 30GIU22'!W:W,'IFRS TB'!B53)*IF(C53="L",1,-1)</f>
        <v>0</v>
      </c>
      <c r="G53" s="1115"/>
      <c r="H53" s="530">
        <f>-SUMIFS('ELF VILLA TB 30GIU22'!U:U,'ELF VILLA TB 30GIU22'!W:W,'IFRS TB'!B53)*IF(C53="L",1,-1)</f>
        <v>0</v>
      </c>
      <c r="I53" s="666"/>
      <c r="J53" s="493">
        <f t="shared" si="0"/>
        <v>0</v>
      </c>
      <c r="K53" s="934">
        <v>0</v>
      </c>
      <c r="L53" s="934">
        <v>0</v>
      </c>
      <c r="M53" s="888">
        <f t="shared" si="2"/>
        <v>0</v>
      </c>
    </row>
    <row r="54" spans="2:13" ht="12.5">
      <c r="B54" s="437" t="s">
        <v>919</v>
      </c>
      <c r="C54" s="222" t="s">
        <v>101</v>
      </c>
      <c r="D54" s="217" t="s">
        <v>799</v>
      </c>
      <c r="E54" s="773"/>
      <c r="F54" s="530">
        <f>-SUMIFS('ELF VILLA TB 30GIU22'!T:T,'ELF VILLA TB 30GIU22'!W:W,'IFRS TB'!B54)*IF(C54="L",1,-1)</f>
        <v>0</v>
      </c>
      <c r="G54" s="1115"/>
      <c r="H54" s="530">
        <f>-SUMIFS('ELF VILLA TB 30GIU22'!U:U,'ELF VILLA TB 30GIU22'!W:W,'IFRS TB'!B54)*IF(C54="L",1,-1)</f>
        <v>0</v>
      </c>
      <c r="I54" s="666"/>
      <c r="J54" s="493">
        <f t="shared" si="0"/>
        <v>0</v>
      </c>
      <c r="K54" s="934">
        <v>0</v>
      </c>
      <c r="L54" s="934">
        <v>0</v>
      </c>
      <c r="M54" s="888">
        <f t="shared" si="2"/>
        <v>0</v>
      </c>
    </row>
    <row r="55" spans="2:13" ht="12.5">
      <c r="B55" s="437" t="s">
        <v>920</v>
      </c>
      <c r="C55" s="222" t="s">
        <v>101</v>
      </c>
      <c r="D55" s="217" t="s">
        <v>800</v>
      </c>
      <c r="E55" s="773"/>
      <c r="F55" s="530">
        <f>-SUMIFS('ELF VILLA TB 30GIU22'!T:T,'ELF VILLA TB 30GIU22'!W:W,'IFRS TB'!B55)*IF(C55="L",1,-1)</f>
        <v>0</v>
      </c>
      <c r="G55" s="1115"/>
      <c r="H55" s="530">
        <f>-SUMIFS('ELF VILLA TB 30GIU22'!U:U,'ELF VILLA TB 30GIU22'!W:W,'IFRS TB'!B55)*IF(C55="L",1,-1)</f>
        <v>0</v>
      </c>
      <c r="I55" s="666"/>
      <c r="J55" s="493">
        <f t="shared" si="0"/>
        <v>0</v>
      </c>
      <c r="K55" s="934">
        <v>0</v>
      </c>
      <c r="L55" s="934">
        <v>0</v>
      </c>
      <c r="M55" s="888">
        <f t="shared" si="2"/>
        <v>0</v>
      </c>
    </row>
    <row r="56" spans="2:13" ht="12.5">
      <c r="B56" s="437" t="s">
        <v>921</v>
      </c>
      <c r="C56" s="222" t="s">
        <v>101</v>
      </c>
      <c r="D56" s="217" t="s">
        <v>801</v>
      </c>
      <c r="E56" s="773"/>
      <c r="F56" s="530">
        <f>-SUMIFS('ELF VILLA TB 30GIU22'!T:T,'ELF VILLA TB 30GIU22'!W:W,'IFRS TB'!B56)*IF(C56="L",1,-1)</f>
        <v>0</v>
      </c>
      <c r="G56" s="1115"/>
      <c r="H56" s="530">
        <f>-SUMIFS('ELF VILLA TB 30GIU22'!U:U,'ELF VILLA TB 30GIU22'!W:W,'IFRS TB'!B56)*IF(C56="L",1,-1)</f>
        <v>0</v>
      </c>
      <c r="I56" s="666"/>
      <c r="J56" s="493">
        <f t="shared" si="0"/>
        <v>0</v>
      </c>
      <c r="K56" s="934">
        <v>0</v>
      </c>
      <c r="L56" s="934">
        <v>0</v>
      </c>
      <c r="M56" s="888">
        <f t="shared" si="2"/>
        <v>0</v>
      </c>
    </row>
    <row r="57" spans="2:13" ht="12.5">
      <c r="B57" s="437" t="s">
        <v>922</v>
      </c>
      <c r="C57" s="222" t="s">
        <v>101</v>
      </c>
      <c r="D57" s="217" t="s">
        <v>802</v>
      </c>
      <c r="E57" s="773"/>
      <c r="F57" s="530">
        <f>-SUMIFS('ELF VILLA TB 30GIU22'!T:T,'ELF VILLA TB 30GIU22'!W:W,'IFRS TB'!B57)*IF(C57="L",1,-1)</f>
        <v>0</v>
      </c>
      <c r="G57" s="1115"/>
      <c r="H57" s="530">
        <f>-SUMIFS('ELF VILLA TB 30GIU22'!U:U,'ELF VILLA TB 30GIU22'!W:W,'IFRS TB'!B57)*IF(C57="L",1,-1)</f>
        <v>0</v>
      </c>
      <c r="I57" s="666"/>
      <c r="J57" s="493">
        <f t="shared" si="0"/>
        <v>0</v>
      </c>
      <c r="K57" s="934">
        <v>0</v>
      </c>
      <c r="L57" s="934">
        <v>0</v>
      </c>
      <c r="M57" s="888">
        <f t="shared" si="2"/>
        <v>0</v>
      </c>
    </row>
    <row r="58" spans="2:13" ht="12.5">
      <c r="B58" s="437" t="s">
        <v>923</v>
      </c>
      <c r="C58" s="222" t="s">
        <v>101</v>
      </c>
      <c r="D58" s="217" t="s">
        <v>803</v>
      </c>
      <c r="E58" s="773"/>
      <c r="F58" s="530">
        <f>-SUMIFS('ELF VILLA TB 30GIU22'!T:T,'ELF VILLA TB 30GIU22'!W:W,'IFRS TB'!B58)*IF(C58="L",1,-1)</f>
        <v>0</v>
      </c>
      <c r="G58" s="1115"/>
      <c r="H58" s="530">
        <f>-SUMIFS('ELF VILLA TB 30GIU22'!U:U,'ELF VILLA TB 30GIU22'!W:W,'IFRS TB'!B58)*IF(C58="L",1,-1)</f>
        <v>0</v>
      </c>
      <c r="I58" s="666"/>
      <c r="J58" s="493">
        <f t="shared" si="0"/>
        <v>0</v>
      </c>
      <c r="K58" s="934">
        <v>0</v>
      </c>
      <c r="L58" s="934">
        <v>0</v>
      </c>
      <c r="M58" s="888">
        <f t="shared" si="2"/>
        <v>0</v>
      </c>
    </row>
    <row r="59" spans="2:13" ht="12.5">
      <c r="B59" s="437" t="s">
        <v>924</v>
      </c>
      <c r="C59" s="222" t="s">
        <v>101</v>
      </c>
      <c r="D59" s="217" t="s">
        <v>804</v>
      </c>
      <c r="E59" s="773"/>
      <c r="F59" s="530">
        <f>-SUMIFS('ELF VILLA TB 30GIU22'!T:T,'ELF VILLA TB 30GIU22'!W:W,'IFRS TB'!B59)*IF(C59="L",1,-1)</f>
        <v>0</v>
      </c>
      <c r="G59" s="1115"/>
      <c r="H59" s="530">
        <f>-SUMIFS('ELF VILLA TB 30GIU22'!U:U,'ELF VILLA TB 30GIU22'!W:W,'IFRS TB'!B59)*IF(C59="L",1,-1)</f>
        <v>0</v>
      </c>
      <c r="I59" s="666"/>
      <c r="J59" s="493">
        <f t="shared" si="0"/>
        <v>0</v>
      </c>
      <c r="K59" s="934">
        <v>0</v>
      </c>
      <c r="L59" s="934">
        <v>0</v>
      </c>
      <c r="M59" s="888">
        <f t="shared" si="2"/>
        <v>0</v>
      </c>
    </row>
    <row r="60" spans="2:13" ht="12.5">
      <c r="B60" s="437" t="s">
        <v>925</v>
      </c>
      <c r="C60" s="222" t="s">
        <v>101</v>
      </c>
      <c r="D60" s="217" t="s">
        <v>805</v>
      </c>
      <c r="E60" s="773"/>
      <c r="F60" s="530">
        <f>-SUMIFS('ELF VILLA TB 30GIU22'!T:T,'ELF VILLA TB 30GIU22'!W:W,'IFRS TB'!B60)*IF(C60="L",1,-1)</f>
        <v>0</v>
      </c>
      <c r="G60" s="1115"/>
      <c r="H60" s="530">
        <f>-SUMIFS('ELF VILLA TB 30GIU22'!U:U,'ELF VILLA TB 30GIU22'!W:W,'IFRS TB'!B60)*IF(C60="L",1,-1)</f>
        <v>0</v>
      </c>
      <c r="I60" s="666"/>
      <c r="J60" s="493">
        <f t="shared" si="0"/>
        <v>0</v>
      </c>
      <c r="K60" s="934">
        <v>0</v>
      </c>
      <c r="L60" s="934">
        <v>0</v>
      </c>
      <c r="M60" s="888">
        <f t="shared" si="2"/>
        <v>0</v>
      </c>
    </row>
    <row r="61" spans="2:13" ht="12.5">
      <c r="B61" s="437" t="s">
        <v>318</v>
      </c>
      <c r="C61" s="222" t="s">
        <v>101</v>
      </c>
      <c r="D61" s="217" t="s">
        <v>502</v>
      </c>
      <c r="E61" s="773"/>
      <c r="F61" s="530">
        <f>-SUMIFS('ELF VILLA TB 30GIU22'!T:T,'ELF VILLA TB 30GIU22'!W:W,'IFRS TB'!B61)*IF(C61="L",1,-1)</f>
        <v>22710000</v>
      </c>
      <c r="G61" s="1115"/>
      <c r="H61" s="530">
        <f>-SUMIFS('ELF VILLA TB 30GIU22'!U:U,'ELF VILLA TB 30GIU22'!W:W,'IFRS TB'!B61)*IF(C61="L",1,-1)</f>
        <v>0</v>
      </c>
      <c r="I61" s="666"/>
      <c r="J61" s="493">
        <f t="shared" si="0"/>
        <v>22710000</v>
      </c>
      <c r="K61" s="934">
        <v>22710000</v>
      </c>
      <c r="L61" s="934">
        <v>22710000</v>
      </c>
      <c r="M61" s="888">
        <f t="shared" si="2"/>
        <v>22710000</v>
      </c>
    </row>
    <row r="62" spans="2:13" ht="12.5">
      <c r="B62" s="437" t="s">
        <v>321</v>
      </c>
      <c r="C62" s="222" t="s">
        <v>101</v>
      </c>
      <c r="D62" s="217" t="s">
        <v>503</v>
      </c>
      <c r="E62" s="773"/>
      <c r="F62" s="530">
        <f>-SUMIFS('ELF VILLA TB 30GIU22'!T:T,'ELF VILLA TB 30GIU22'!W:W,'IFRS TB'!B62)*IF(C62="L",1,-1)</f>
        <v>-693941.05</v>
      </c>
      <c r="G62" s="1115"/>
      <c r="H62" s="530">
        <f>-SUMIFS('ELF VILLA TB 30GIU22'!U:U,'ELF VILLA TB 30GIU22'!W:W,'IFRS TB'!B62)*IF(C62="L",1,-1)</f>
        <v>693941.05</v>
      </c>
      <c r="I62" s="666"/>
      <c r="J62" s="493">
        <f t="shared" si="0"/>
        <v>0</v>
      </c>
      <c r="K62" s="934">
        <v>0</v>
      </c>
      <c r="L62" s="934">
        <v>0</v>
      </c>
      <c r="M62" s="888">
        <f t="shared" si="2"/>
        <v>0</v>
      </c>
    </row>
    <row r="63" spans="2:13" ht="12.5">
      <c r="B63" s="437" t="s">
        <v>319</v>
      </c>
      <c r="C63" s="222" t="s">
        <v>101</v>
      </c>
      <c r="D63" s="217" t="s">
        <v>504</v>
      </c>
      <c r="E63" s="773"/>
      <c r="F63" s="530">
        <f>-SUMIFS('ELF VILLA TB 30GIU22'!T:T,'ELF VILLA TB 30GIU22'!W:W,'IFRS TB'!B63)*IF(C63="L",1,-1)</f>
        <v>0</v>
      </c>
      <c r="G63" s="1115"/>
      <c r="H63" s="530">
        <f>-SUMIFS('ELF VILLA TB 30GIU22'!U:U,'ELF VILLA TB 30GIU22'!W:W,'IFRS TB'!B63)*IF(C63="L",1,-1)</f>
        <v>149206</v>
      </c>
      <c r="I63" s="666"/>
      <c r="J63" s="493">
        <f t="shared" si="0"/>
        <v>149206</v>
      </c>
      <c r="K63" s="934">
        <v>-850794</v>
      </c>
      <c r="L63" s="934">
        <v>-850794</v>
      </c>
      <c r="M63" s="888">
        <f t="shared" si="2"/>
        <v>149206</v>
      </c>
    </row>
    <row r="64" spans="2:13" ht="12.5">
      <c r="B64" s="437" t="s">
        <v>320</v>
      </c>
      <c r="C64" s="222" t="s">
        <v>101</v>
      </c>
      <c r="D64" s="217" t="s">
        <v>505</v>
      </c>
      <c r="E64" s="773"/>
      <c r="F64" s="530">
        <f>-SUMIFS('ELF VILLA TB 30GIU22'!T:T,'ELF VILLA TB 30GIU22'!W:W,'IFRS TB'!B64)*IF(C64="L",1,-1)</f>
        <v>1241629.99</v>
      </c>
      <c r="G64" s="1115"/>
      <c r="H64" s="530">
        <f>-SUMIFS('ELF VILLA TB 30GIU22'!U:U,'ELF VILLA TB 30GIU22'!W:W,'IFRS TB'!B64)*IF(C64="L",1,-1)</f>
        <v>359163.76</v>
      </c>
      <c r="I64" s="666"/>
      <c r="J64" s="493">
        <f t="shared" si="0"/>
        <v>1600793.75</v>
      </c>
      <c r="K64" s="934">
        <v>1600793.7500000002</v>
      </c>
      <c r="L64" s="934">
        <v>1600793.75</v>
      </c>
      <c r="M64" s="888">
        <f t="shared" si="2"/>
        <v>1600793.75</v>
      </c>
    </row>
    <row r="65" spans="2:13" ht="12.5">
      <c r="B65" s="437" t="s">
        <v>322</v>
      </c>
      <c r="C65" s="222" t="s">
        <v>101</v>
      </c>
      <c r="D65" s="217" t="s">
        <v>736</v>
      </c>
      <c r="E65" s="773"/>
      <c r="F65" s="530">
        <f>-SUMIFS('ELF VILLA TB 30GIU22'!T:T,'ELF VILLA TB 30GIU22'!W:W,'IFRS TB'!B65)*IF(C65="L",1,-1)</f>
        <v>0</v>
      </c>
      <c r="G65" s="1115"/>
      <c r="H65" s="530">
        <f>-SUMIFS('ELF VILLA TB 30GIU22'!U:U,'ELF VILLA TB 30GIU22'!W:W,'IFRS TB'!B65)*IF(C65="L",1,-1)</f>
        <v>0</v>
      </c>
      <c r="I65" s="666"/>
      <c r="J65" s="493">
        <f t="shared" si="0"/>
        <v>0</v>
      </c>
      <c r="K65" s="934">
        <v>0</v>
      </c>
      <c r="L65" s="934">
        <v>0</v>
      </c>
      <c r="M65" s="888">
        <f t="shared" si="2"/>
        <v>0</v>
      </c>
    </row>
    <row r="66" spans="2:13" ht="12.5">
      <c r="B66" s="437" t="s">
        <v>737</v>
      </c>
      <c r="C66" s="222" t="s">
        <v>101</v>
      </c>
      <c r="D66" s="217" t="s">
        <v>506</v>
      </c>
      <c r="E66" s="773"/>
      <c r="F66" s="530">
        <f>-SUMIFS('ELF VILLA TB 30GIU22'!T:T,'ELF VILLA TB 30GIU22'!W:W,'IFRS TB'!B66)*IF(C66="L",1,-1)</f>
        <v>0</v>
      </c>
      <c r="G66" s="1115"/>
      <c r="H66" s="530">
        <f>-SUMIFS('ELF VILLA TB 30GIU22'!U:U,'ELF VILLA TB 30GIU22'!W:W,'IFRS TB'!B66)*IF(C66="L",1,-1)</f>
        <v>0</v>
      </c>
      <c r="I66" s="666"/>
      <c r="J66" s="493">
        <f t="shared" si="0"/>
        <v>0</v>
      </c>
      <c r="K66" s="934">
        <v>0</v>
      </c>
      <c r="L66" s="934">
        <v>0</v>
      </c>
      <c r="M66" s="888">
        <f t="shared" si="2"/>
        <v>0</v>
      </c>
    </row>
    <row r="67" spans="2:13" ht="12.5">
      <c r="B67" s="437" t="s">
        <v>491</v>
      </c>
      <c r="C67" s="222" t="s">
        <v>101</v>
      </c>
      <c r="D67" s="217" t="s">
        <v>495</v>
      </c>
      <c r="E67" s="773"/>
      <c r="F67" s="530">
        <f>-SUMIFS('ELF VILLA TB 30GIU22'!T:T,'ELF VILLA TB 30GIU22'!W:W,'IFRS TB'!B67)*IF(C67="L",1,-1)</f>
        <v>0</v>
      </c>
      <c r="G67" s="1115"/>
      <c r="H67" s="530">
        <f>-SUMIFS('ELF VILLA TB 30GIU22'!U:U,'ELF VILLA TB 30GIU22'!W:W,'IFRS TB'!B67)*IF(C67="L",1,-1)</f>
        <v>0</v>
      </c>
      <c r="I67" s="666"/>
      <c r="J67" s="493">
        <f t="shared" si="0"/>
        <v>0</v>
      </c>
      <c r="K67" s="934">
        <v>0</v>
      </c>
      <c r="L67" s="934">
        <v>0</v>
      </c>
      <c r="M67" s="888">
        <f t="shared" si="2"/>
        <v>0</v>
      </c>
    </row>
    <row r="68" spans="2:13" ht="12.5">
      <c r="B68" s="437" t="s">
        <v>926</v>
      </c>
      <c r="C68" s="222" t="s">
        <v>101</v>
      </c>
      <c r="D68" s="217" t="s">
        <v>806</v>
      </c>
      <c r="E68" s="773"/>
      <c r="F68" s="530">
        <f>-SUMIFS('ELF VILLA TB 30GIU22'!T:T,'ELF VILLA TB 30GIU22'!W:W,'IFRS TB'!B68)*IF(C68="L",1,-1)</f>
        <v>0</v>
      </c>
      <c r="G68" s="1115"/>
      <c r="H68" s="530">
        <f>-SUMIFS('ELF VILLA TB 30GIU22'!U:U,'ELF VILLA TB 30GIU22'!W:W,'IFRS TB'!B68)*IF(C68="L",1,-1)</f>
        <v>0</v>
      </c>
      <c r="I68" s="666"/>
      <c r="J68" s="493">
        <f t="shared" si="0"/>
        <v>0</v>
      </c>
      <c r="K68" s="934">
        <v>0</v>
      </c>
      <c r="L68" s="934">
        <v>0</v>
      </c>
      <c r="M68" s="888">
        <f t="shared" si="2"/>
        <v>0</v>
      </c>
    </row>
    <row r="69" spans="2:13" ht="12.5">
      <c r="B69" s="435" t="s">
        <v>328</v>
      </c>
      <c r="C69" s="222" t="s">
        <v>101</v>
      </c>
      <c r="D69" s="95" t="s">
        <v>337</v>
      </c>
      <c r="E69" s="773"/>
      <c r="F69" s="530">
        <f>-SUMIFS('ELF VILLA TB 30GIU22'!T:T,'ELF VILLA TB 30GIU22'!W:W,'IFRS TB'!B69)*IF(C69="L",1,-1)</f>
        <v>0</v>
      </c>
      <c r="G69" s="1115"/>
      <c r="H69" s="530">
        <f>-SUMIFS('ELF VILLA TB 30GIU22'!U:U,'ELF VILLA TB 30GIU22'!W:W,'IFRS TB'!B69)*IF(C69="L",1,-1)</f>
        <v>0</v>
      </c>
      <c r="I69" s="666"/>
      <c r="J69" s="493">
        <f t="shared" si="0"/>
        <v>0</v>
      </c>
      <c r="K69" s="934">
        <v>0</v>
      </c>
      <c r="L69" s="934">
        <v>0</v>
      </c>
      <c r="M69" s="888">
        <f t="shared" si="2"/>
        <v>0</v>
      </c>
    </row>
    <row r="70" spans="2:13" ht="12.5">
      <c r="B70" s="435" t="s">
        <v>329</v>
      </c>
      <c r="C70" s="222" t="s">
        <v>101</v>
      </c>
      <c r="D70" s="95" t="s">
        <v>331</v>
      </c>
      <c r="E70" s="773"/>
      <c r="F70" s="530">
        <f>-SUMIFS('ELF VILLA TB 30GIU22'!T:T,'ELF VILLA TB 30GIU22'!W:W,'IFRS TB'!B70)*IF(C70="L",1,-1)</f>
        <v>0</v>
      </c>
      <c r="G70" s="1115"/>
      <c r="H70" s="530">
        <f>-SUMIFS('ELF VILLA TB 30GIU22'!U:U,'ELF VILLA TB 30GIU22'!W:W,'IFRS TB'!B70)*IF(C70="L",1,-1)</f>
        <v>0</v>
      </c>
      <c r="I70" s="666"/>
      <c r="J70" s="493">
        <f t="shared" si="0"/>
        <v>0</v>
      </c>
      <c r="K70" s="934">
        <v>0</v>
      </c>
      <c r="L70" s="934">
        <v>0</v>
      </c>
      <c r="M70" s="888">
        <f t="shared" si="2"/>
        <v>0</v>
      </c>
    </row>
    <row r="71" spans="2:13" ht="12.5">
      <c r="B71" s="435" t="s">
        <v>325</v>
      </c>
      <c r="C71" s="222" t="s">
        <v>101</v>
      </c>
      <c r="D71" s="95" t="s">
        <v>338</v>
      </c>
      <c r="E71" s="773"/>
      <c r="F71" s="530">
        <f>-SUMIFS('ELF VILLA TB 30GIU22'!T:T,'ELF VILLA TB 30GIU22'!W:W,'IFRS TB'!B71)*IF(C71="L",1,-1)</f>
        <v>0</v>
      </c>
      <c r="G71" s="1115"/>
      <c r="H71" s="530">
        <f>-SUMIFS('ELF VILLA TB 30GIU22'!U:U,'ELF VILLA TB 30GIU22'!W:W,'IFRS TB'!B71)*IF(C71="L",1,-1)</f>
        <v>0</v>
      </c>
      <c r="I71" s="666"/>
      <c r="J71" s="493">
        <f t="shared" si="0"/>
        <v>0</v>
      </c>
      <c r="K71" s="934">
        <v>0</v>
      </c>
      <c r="L71" s="934">
        <v>0</v>
      </c>
      <c r="M71" s="888">
        <f t="shared" si="2"/>
        <v>0</v>
      </c>
    </row>
    <row r="72" spans="2:13" ht="12.5">
      <c r="B72" s="435" t="s">
        <v>326</v>
      </c>
      <c r="C72" s="222" t="s">
        <v>101</v>
      </c>
      <c r="D72" s="95" t="s">
        <v>360</v>
      </c>
      <c r="E72" s="773"/>
      <c r="F72" s="530">
        <f>-SUMIFS('ELF VILLA TB 30GIU22'!T:T,'ELF VILLA TB 30GIU22'!W:W,'IFRS TB'!B72)*IF(C72="L",1,-1)</f>
        <v>0</v>
      </c>
      <c r="G72" s="1115"/>
      <c r="H72" s="530">
        <f>-SUMIFS('ELF VILLA TB 30GIU22'!U:U,'ELF VILLA TB 30GIU22'!W:W,'IFRS TB'!B72)*IF(C72="L",1,-1)</f>
        <v>0</v>
      </c>
      <c r="I72" s="666"/>
      <c r="J72" s="493">
        <f t="shared" si="0"/>
        <v>0</v>
      </c>
      <c r="K72" s="934">
        <v>0</v>
      </c>
      <c r="L72" s="934">
        <v>0</v>
      </c>
      <c r="M72" s="888">
        <f t="shared" si="2"/>
        <v>0</v>
      </c>
    </row>
    <row r="73" spans="2:13" ht="12.5">
      <c r="B73" s="435" t="s">
        <v>327</v>
      </c>
      <c r="C73" s="222" t="s">
        <v>101</v>
      </c>
      <c r="D73" s="95" t="s">
        <v>356</v>
      </c>
      <c r="E73" s="773"/>
      <c r="F73" s="530">
        <f>-SUMIFS('ELF VILLA TB 30GIU22'!T:T,'ELF VILLA TB 30GIU22'!W:W,'IFRS TB'!B73)*IF(C73="L",1,-1)</f>
        <v>0</v>
      </c>
      <c r="G73" s="1115"/>
      <c r="H73" s="530">
        <f>-SUMIFS('ELF VILLA TB 30GIU22'!U:U,'ELF VILLA TB 30GIU22'!W:W,'IFRS TB'!B73)*IF(C73="L",1,-1)</f>
        <v>0</v>
      </c>
      <c r="I73" s="666"/>
      <c r="J73" s="493">
        <f t="shared" si="0"/>
        <v>0</v>
      </c>
      <c r="K73" s="934">
        <v>0</v>
      </c>
      <c r="L73" s="934">
        <v>0</v>
      </c>
      <c r="M73" s="888">
        <f t="shared" si="2"/>
        <v>0</v>
      </c>
    </row>
    <row r="74" spans="2:13" ht="12.5">
      <c r="B74" s="436" t="s">
        <v>72</v>
      </c>
      <c r="C74" s="222" t="s">
        <v>101</v>
      </c>
      <c r="D74" s="95" t="s">
        <v>332</v>
      </c>
      <c r="E74" s="773"/>
      <c r="F74" s="530">
        <f>-SUMIFS('ELF VILLA TB 30GIU22'!T:T,'ELF VILLA TB 30GIU22'!W:W,'IFRS TB'!B74)*IF(C74="L",1,-1)</f>
        <v>0</v>
      </c>
      <c r="G74" s="1115"/>
      <c r="H74" s="530">
        <f>-SUMIFS('ELF VILLA TB 30GIU22'!U:U,'ELF VILLA TB 30GIU22'!W:W,'IFRS TB'!B74)*IF(C74="L",1,-1)</f>
        <v>0</v>
      </c>
      <c r="I74" s="666"/>
      <c r="J74" s="493">
        <f t="shared" si="0"/>
        <v>0</v>
      </c>
      <c r="K74" s="934">
        <v>0</v>
      </c>
      <c r="L74" s="934">
        <v>0</v>
      </c>
      <c r="M74" s="888">
        <f t="shared" si="2"/>
        <v>0</v>
      </c>
    </row>
    <row r="75" spans="2:13" ht="12.5">
      <c r="B75" s="436" t="s">
        <v>343</v>
      </c>
      <c r="C75" s="222" t="s">
        <v>101</v>
      </c>
      <c r="D75" s="95" t="s">
        <v>345</v>
      </c>
      <c r="E75" s="773"/>
      <c r="F75" s="530">
        <f>-SUMIFS('ELF VILLA TB 30GIU22'!T:T,'ELF VILLA TB 30GIU22'!W:W,'IFRS TB'!B75)*IF(C75="L",1,-1)</f>
        <v>0</v>
      </c>
      <c r="G75" s="1115"/>
      <c r="H75" s="530">
        <f>-SUMIFS('ELF VILLA TB 30GIU22'!U:U,'ELF VILLA TB 30GIU22'!W:W,'IFRS TB'!B75)*IF(C75="L",1,-1)</f>
        <v>0</v>
      </c>
      <c r="I75" s="666"/>
      <c r="J75" s="493">
        <f t="shared" si="0"/>
        <v>0</v>
      </c>
      <c r="K75" s="934">
        <v>0</v>
      </c>
      <c r="L75" s="934">
        <v>0</v>
      </c>
      <c r="M75" s="888">
        <f t="shared" si="2"/>
        <v>0</v>
      </c>
    </row>
    <row r="76" spans="2:13" ht="12.5">
      <c r="B76" s="436" t="s">
        <v>927</v>
      </c>
      <c r="C76" s="222" t="s">
        <v>101</v>
      </c>
      <c r="D76" s="95" t="s">
        <v>807</v>
      </c>
      <c r="E76" s="773"/>
      <c r="F76" s="530">
        <f>-SUMIFS('ELF VILLA TB 30GIU22'!T:T,'ELF VILLA TB 30GIU22'!W:W,'IFRS TB'!B76)*IF(C76="L",1,-1)</f>
        <v>0</v>
      </c>
      <c r="G76" s="1115"/>
      <c r="H76" s="530">
        <f>-SUMIFS('ELF VILLA TB 30GIU22'!U:U,'ELF VILLA TB 30GIU22'!W:W,'IFRS TB'!B76)*IF(C76="L",1,-1)</f>
        <v>0</v>
      </c>
      <c r="I76" s="666"/>
      <c r="J76" s="493">
        <f t="shared" si="0"/>
        <v>0</v>
      </c>
      <c r="K76" s="934">
        <v>0</v>
      </c>
      <c r="L76" s="934">
        <v>0</v>
      </c>
      <c r="M76" s="888">
        <f t="shared" si="2"/>
        <v>0</v>
      </c>
    </row>
    <row r="77" spans="2:13" ht="12.5">
      <c r="B77" s="436" t="s">
        <v>346</v>
      </c>
      <c r="C77" s="222" t="s">
        <v>101</v>
      </c>
      <c r="D77" s="95" t="s">
        <v>344</v>
      </c>
      <c r="E77" s="773"/>
      <c r="F77" s="530">
        <f>-SUMIFS('ELF VILLA TB 30GIU22'!T:T,'ELF VILLA TB 30GIU22'!W:W,'IFRS TB'!B77)*IF(C77="L",1,-1)</f>
        <v>0</v>
      </c>
      <c r="G77" s="1115"/>
      <c r="H77" s="530">
        <f>-SUMIFS('ELF VILLA TB 30GIU22'!U:U,'ELF VILLA TB 30GIU22'!W:W,'IFRS TB'!B77)*IF(C77="L",1,-1)</f>
        <v>0</v>
      </c>
      <c r="I77" s="666"/>
      <c r="J77" s="493">
        <f t="shared" si="0"/>
        <v>0</v>
      </c>
      <c r="K77" s="934">
        <v>0</v>
      </c>
      <c r="L77" s="934">
        <v>0</v>
      </c>
      <c r="M77" s="888">
        <f t="shared" si="2"/>
        <v>0</v>
      </c>
    </row>
    <row r="78" spans="2:13" ht="12.5">
      <c r="B78" s="436" t="s">
        <v>1014</v>
      </c>
      <c r="C78" s="222" t="s">
        <v>101</v>
      </c>
      <c r="D78" s="95" t="s">
        <v>523</v>
      </c>
      <c r="E78" s="773"/>
      <c r="F78" s="530">
        <f>-SUMIFS('ELF VILLA TB 30GIU22'!T:T,'ELF VILLA TB 30GIU22'!W:W,'IFRS TB'!B78)*IF(C78="L",1,-1)</f>
        <v>0</v>
      </c>
      <c r="G78" s="1115"/>
      <c r="H78" s="530">
        <f>-SUMIFS('ELF VILLA TB 30GIU22'!U:U,'ELF VILLA TB 30GIU22'!W:W,'IFRS TB'!B78)*IF(C78="L",1,-1)</f>
        <v>0</v>
      </c>
      <c r="I78" s="666"/>
      <c r="J78" s="493">
        <f t="shared" si="0"/>
        <v>0</v>
      </c>
      <c r="K78" s="934">
        <v>180097.22</v>
      </c>
      <c r="L78" s="934">
        <v>0</v>
      </c>
      <c r="M78" s="888">
        <f t="shared" si="2"/>
        <v>0</v>
      </c>
    </row>
    <row r="79" spans="2:13" ht="12.5">
      <c r="B79" s="436" t="s">
        <v>1015</v>
      </c>
      <c r="C79" s="222" t="s">
        <v>101</v>
      </c>
      <c r="D79" s="95" t="s">
        <v>522</v>
      </c>
      <c r="E79" s="773"/>
      <c r="F79" s="530">
        <f>-SUMIFS('ELF VILLA TB 30GIU22'!T:T,'ELF VILLA TB 30GIU22'!W:W,'IFRS TB'!B79)*IF(C79="L",1,-1)</f>
        <v>0</v>
      </c>
      <c r="G79" s="1115"/>
      <c r="H79" s="530">
        <f>-SUMIFS('ELF VILLA TB 30GIU22'!U:U,'ELF VILLA TB 30GIU22'!W:W,'IFRS TB'!B79)*IF(C79="L",1,-1)</f>
        <v>0</v>
      </c>
      <c r="I79" s="666"/>
      <c r="J79" s="493">
        <f t="shared" ref="J79:J142" si="3">SUM(F79:I79)</f>
        <v>0</v>
      </c>
      <c r="K79" s="934">
        <v>0</v>
      </c>
      <c r="L79" s="934">
        <v>0</v>
      </c>
      <c r="M79" s="888">
        <f t="shared" ref="M79:M110" si="4">IF(C79="A",J79,-J79)</f>
        <v>0</v>
      </c>
    </row>
    <row r="80" spans="2:13" ht="12.5">
      <c r="B80" s="436" t="s">
        <v>1016</v>
      </c>
      <c r="C80" s="222" t="s">
        <v>101</v>
      </c>
      <c r="D80" s="95" t="s">
        <v>521</v>
      </c>
      <c r="E80" s="773"/>
      <c r="F80" s="530">
        <f>-SUMIFS('ELF VILLA TB 30GIU22'!T:T,'ELF VILLA TB 30GIU22'!W:W,'IFRS TB'!B80)*IF(C80="L",1,-1)</f>
        <v>0</v>
      </c>
      <c r="G80" s="1115"/>
      <c r="H80" s="530">
        <f>-SUMIFS('ELF VILLA TB 30GIU22'!U:U,'ELF VILLA TB 30GIU22'!W:W,'IFRS TB'!B80)*IF(C80="L",1,-1)</f>
        <v>0</v>
      </c>
      <c r="I80" s="666"/>
      <c r="J80" s="493">
        <f t="shared" si="3"/>
        <v>0</v>
      </c>
      <c r="K80" s="934">
        <v>0</v>
      </c>
      <c r="L80" s="934">
        <v>0</v>
      </c>
      <c r="M80" s="888">
        <f t="shared" si="4"/>
        <v>0</v>
      </c>
    </row>
    <row r="81" spans="2:13" ht="12.5">
      <c r="B81" s="436" t="s">
        <v>1017</v>
      </c>
      <c r="C81" s="222" t="s">
        <v>101</v>
      </c>
      <c r="D81" s="95" t="s">
        <v>520</v>
      </c>
      <c r="E81" s="773"/>
      <c r="F81" s="530">
        <f>-SUMIFS('ELF VILLA TB 30GIU22'!T:T,'ELF VILLA TB 30GIU22'!W:W,'IFRS TB'!B81)*IF(C81="L",1,-1)</f>
        <v>1957.86</v>
      </c>
      <c r="G81" s="1115"/>
      <c r="H81" s="530">
        <f>-SUMIFS('ELF VILLA TB 30GIU22'!U:U,'ELF VILLA TB 30GIU22'!W:W,'IFRS TB'!B81)*IF(C81="L",1,-1)</f>
        <v>0</v>
      </c>
      <c r="I81" s="666"/>
      <c r="J81" s="493">
        <f t="shared" si="3"/>
        <v>1957.86</v>
      </c>
      <c r="K81" s="934">
        <v>0</v>
      </c>
      <c r="L81" s="934">
        <v>0</v>
      </c>
      <c r="M81" s="888">
        <f t="shared" si="4"/>
        <v>1957.86</v>
      </c>
    </row>
    <row r="82" spans="2:13" ht="12.5">
      <c r="B82" s="436" t="s">
        <v>1018</v>
      </c>
      <c r="C82" s="222" t="s">
        <v>101</v>
      </c>
      <c r="D82" s="95" t="s">
        <v>519</v>
      </c>
      <c r="E82" s="773"/>
      <c r="F82" s="530">
        <f>-SUMIFS('ELF VILLA TB 30GIU22'!T:T,'ELF VILLA TB 30GIU22'!W:W,'IFRS TB'!B82)*IF(C82="L",1,-1)</f>
        <v>0</v>
      </c>
      <c r="G82" s="1115"/>
      <c r="H82" s="530">
        <f>-SUMIFS('ELF VILLA TB 30GIU22'!U:U,'ELF VILLA TB 30GIU22'!W:W,'IFRS TB'!B82)*IF(C82="L",1,-1)</f>
        <v>0</v>
      </c>
      <c r="I82" s="666"/>
      <c r="J82" s="493">
        <f t="shared" si="3"/>
        <v>0</v>
      </c>
      <c r="K82" s="934">
        <v>0</v>
      </c>
      <c r="L82" s="934">
        <v>0</v>
      </c>
      <c r="M82" s="888">
        <f t="shared" si="4"/>
        <v>0</v>
      </c>
    </row>
    <row r="83" spans="2:13" ht="12.5">
      <c r="B83" s="436" t="s">
        <v>1019</v>
      </c>
      <c r="C83" s="222" t="s">
        <v>101</v>
      </c>
      <c r="D83" s="95" t="s">
        <v>808</v>
      </c>
      <c r="E83" s="773"/>
      <c r="F83" s="530">
        <f>-SUMIFS('ELF VILLA TB 30GIU22'!T:T,'ELF VILLA TB 30GIU22'!W:W,'IFRS TB'!B83)*IF(C83="L",1,-1)</f>
        <v>0</v>
      </c>
      <c r="G83" s="1115"/>
      <c r="H83" s="530">
        <f>-SUMIFS('ELF VILLA TB 30GIU22'!U:U,'ELF VILLA TB 30GIU22'!W:W,'IFRS TB'!B83)*IF(C83="L",1,-1)</f>
        <v>0</v>
      </c>
      <c r="I83" s="666"/>
      <c r="J83" s="493">
        <f t="shared" si="3"/>
        <v>0</v>
      </c>
      <c r="K83" s="934">
        <v>0</v>
      </c>
      <c r="L83" s="934">
        <v>0</v>
      </c>
      <c r="M83" s="888">
        <f t="shared" si="4"/>
        <v>0</v>
      </c>
    </row>
    <row r="84" spans="2:13" ht="12.5">
      <c r="B84" s="436" t="s">
        <v>1020</v>
      </c>
      <c r="C84" s="222" t="s">
        <v>101</v>
      </c>
      <c r="D84" s="95" t="s">
        <v>350</v>
      </c>
      <c r="E84" s="773"/>
      <c r="F84" s="530">
        <f>-SUMIFS('ELF VILLA TB 30GIU22'!T:T,'ELF VILLA TB 30GIU22'!W:W,'IFRS TB'!B84)*IF(C84="L",1,-1)</f>
        <v>0</v>
      </c>
      <c r="G84" s="1115"/>
      <c r="H84" s="530">
        <f>-SUMIFS('ELF VILLA TB 30GIU22'!U:U,'ELF VILLA TB 30GIU22'!W:W,'IFRS TB'!B84)*IF(C84="L",1,-1)</f>
        <v>0</v>
      </c>
      <c r="I84" s="666"/>
      <c r="J84" s="493">
        <f t="shared" si="3"/>
        <v>0</v>
      </c>
      <c r="K84" s="934">
        <v>0</v>
      </c>
      <c r="L84" s="934">
        <v>0</v>
      </c>
      <c r="M84" s="888">
        <f t="shared" si="4"/>
        <v>0</v>
      </c>
    </row>
    <row r="85" spans="2:13" ht="12.5">
      <c r="B85" s="436" t="s">
        <v>1021</v>
      </c>
      <c r="C85" s="222" t="s">
        <v>101</v>
      </c>
      <c r="D85" s="95" t="s">
        <v>349</v>
      </c>
      <c r="E85" s="773"/>
      <c r="F85" s="530">
        <f>-SUMIFS('ELF VILLA TB 30GIU22'!T:T,'ELF VILLA TB 30GIU22'!W:W,'IFRS TB'!B85)*IF(C85="L",1,-1)</f>
        <v>0</v>
      </c>
      <c r="G85" s="1115"/>
      <c r="H85" s="530">
        <f>-SUMIFS('ELF VILLA TB 30GIU22'!U:U,'ELF VILLA TB 30GIU22'!W:W,'IFRS TB'!B85)*IF(C85="L",1,-1)</f>
        <v>0</v>
      </c>
      <c r="I85" s="666"/>
      <c r="J85" s="493">
        <f t="shared" si="3"/>
        <v>0</v>
      </c>
      <c r="K85" s="934">
        <v>0</v>
      </c>
      <c r="L85" s="934">
        <v>0</v>
      </c>
      <c r="M85" s="888">
        <f t="shared" si="4"/>
        <v>0</v>
      </c>
    </row>
    <row r="86" spans="2:13" ht="12.5">
      <c r="B86" s="436" t="s">
        <v>1022</v>
      </c>
      <c r="C86" s="222" t="s">
        <v>101</v>
      </c>
      <c r="D86" s="95" t="s">
        <v>809</v>
      </c>
      <c r="E86" s="773"/>
      <c r="F86" s="530">
        <f>-SUMIFS('ELF VILLA TB 30GIU22'!T:T,'ELF VILLA TB 30GIU22'!W:W,'IFRS TB'!B86)*IF(C86="L",1,-1)</f>
        <v>0</v>
      </c>
      <c r="G86" s="1115"/>
      <c r="H86" s="530">
        <f>-SUMIFS('ELF VILLA TB 30GIU22'!U:U,'ELF VILLA TB 30GIU22'!W:W,'IFRS TB'!B86)*IF(C86="L",1,-1)</f>
        <v>0</v>
      </c>
      <c r="I86" s="666"/>
      <c r="J86" s="493">
        <f t="shared" si="3"/>
        <v>0</v>
      </c>
      <c r="K86" s="934">
        <v>0</v>
      </c>
      <c r="L86" s="934">
        <v>0</v>
      </c>
      <c r="M86" s="888">
        <f t="shared" si="4"/>
        <v>0</v>
      </c>
    </row>
    <row r="87" spans="2:13" ht="12.5">
      <c r="B87" s="436" t="s">
        <v>1023</v>
      </c>
      <c r="C87" s="222" t="s">
        <v>101</v>
      </c>
      <c r="D87" s="95" t="s">
        <v>351</v>
      </c>
      <c r="E87" s="773"/>
      <c r="F87" s="530">
        <f>-SUMIFS('ELF VILLA TB 30GIU22'!T:T,'ELF VILLA TB 30GIU22'!W:W,'IFRS TB'!B87)*IF(C87="L",1,-1)</f>
        <v>0</v>
      </c>
      <c r="G87" s="1115"/>
      <c r="H87" s="530">
        <f>-SUMIFS('ELF VILLA TB 30GIU22'!U:U,'ELF VILLA TB 30GIU22'!W:W,'IFRS TB'!B87)*IF(C87="L",1,-1)</f>
        <v>0</v>
      </c>
      <c r="I87" s="666"/>
      <c r="J87" s="493">
        <f t="shared" si="3"/>
        <v>0</v>
      </c>
      <c r="K87" s="934">
        <v>0</v>
      </c>
      <c r="L87" s="934">
        <v>0</v>
      </c>
      <c r="M87" s="888">
        <f t="shared" si="4"/>
        <v>0</v>
      </c>
    </row>
    <row r="88" spans="2:13" ht="12.5">
      <c r="B88" s="436" t="s">
        <v>1024</v>
      </c>
      <c r="C88" s="222" t="s">
        <v>101</v>
      </c>
      <c r="D88" s="95" t="s">
        <v>347</v>
      </c>
      <c r="E88" s="773"/>
      <c r="F88" s="530">
        <f>-SUMIFS('ELF VILLA TB 30GIU22'!T:T,'ELF VILLA TB 30GIU22'!W:W,'IFRS TB'!B88)*IF(C88="L",1,-1)</f>
        <v>0</v>
      </c>
      <c r="G88" s="1115"/>
      <c r="H88" s="530">
        <f>-SUMIFS('ELF VILLA TB 30GIU22'!U:U,'ELF VILLA TB 30GIU22'!W:W,'IFRS TB'!B88)*IF(C88="L",1,-1)</f>
        <v>0</v>
      </c>
      <c r="I88" s="666"/>
      <c r="J88" s="493">
        <f t="shared" si="3"/>
        <v>0</v>
      </c>
      <c r="K88" s="934">
        <v>0</v>
      </c>
      <c r="L88" s="934">
        <v>0</v>
      </c>
      <c r="M88" s="888">
        <f t="shared" si="4"/>
        <v>0</v>
      </c>
    </row>
    <row r="89" spans="2:13" ht="12.5">
      <c r="B89" s="436" t="s">
        <v>1025</v>
      </c>
      <c r="C89" s="222" t="s">
        <v>101</v>
      </c>
      <c r="D89" s="95" t="s">
        <v>89</v>
      </c>
      <c r="E89" s="773"/>
      <c r="F89" s="530">
        <f>-SUMIFS('ELF VILLA TB 30GIU22'!T:T,'ELF VILLA TB 30GIU22'!W:W,'IFRS TB'!B89)*IF(C89="L",1,-1)</f>
        <v>0</v>
      </c>
      <c r="G89" s="1115"/>
      <c r="H89" s="530">
        <f>-SUMIFS('ELF VILLA TB 30GIU22'!U:U,'ELF VILLA TB 30GIU22'!W:W,'IFRS TB'!B89)*IF(C89="L",1,-1)</f>
        <v>0</v>
      </c>
      <c r="I89" s="666"/>
      <c r="J89" s="493">
        <f t="shared" si="3"/>
        <v>0</v>
      </c>
      <c r="K89" s="934">
        <v>0</v>
      </c>
      <c r="L89" s="934">
        <v>0</v>
      </c>
      <c r="M89" s="888">
        <f t="shared" si="4"/>
        <v>0</v>
      </c>
    </row>
    <row r="90" spans="2:13" ht="12.5">
      <c r="B90" s="438" t="s">
        <v>1026</v>
      </c>
      <c r="C90" s="222" t="s">
        <v>101</v>
      </c>
      <c r="D90" s="218" t="s">
        <v>514</v>
      </c>
      <c r="E90" s="773"/>
      <c r="F90" s="530">
        <f>-SUMIFS('ELF VILLA TB 30GIU22'!T:T,'ELF VILLA TB 30GIU22'!W:W,'IFRS TB'!B90)*IF(C90="L",1,-1)</f>
        <v>0</v>
      </c>
      <c r="G90" s="1115"/>
      <c r="H90" s="530">
        <f>-SUMIFS('ELF VILLA TB 30GIU22'!U:U,'ELF VILLA TB 30GIU22'!W:W,'IFRS TB'!B90)*IF(C90="L",1,-1)</f>
        <v>0</v>
      </c>
      <c r="I90" s="666"/>
      <c r="J90" s="493">
        <f t="shared" si="3"/>
        <v>0</v>
      </c>
      <c r="K90" s="934">
        <v>0</v>
      </c>
      <c r="L90" s="934">
        <v>0</v>
      </c>
      <c r="M90" s="888">
        <f t="shared" si="4"/>
        <v>0</v>
      </c>
    </row>
    <row r="91" spans="2:13" ht="12.5">
      <c r="B91" s="438" t="s">
        <v>1027</v>
      </c>
      <c r="C91" s="222" t="s">
        <v>101</v>
      </c>
      <c r="D91" s="218" t="s">
        <v>515</v>
      </c>
      <c r="E91" s="773"/>
      <c r="F91" s="530">
        <f>-SUMIFS('ELF VILLA TB 30GIU22'!T:T,'ELF VILLA TB 30GIU22'!W:W,'IFRS TB'!B91)*IF(C91="L",1,-1)</f>
        <v>0</v>
      </c>
      <c r="G91" s="1115"/>
      <c r="H91" s="530">
        <f>-SUMIFS('ELF VILLA TB 30GIU22'!U:U,'ELF VILLA TB 30GIU22'!W:W,'IFRS TB'!B91)*IF(C91="L",1,-1)</f>
        <v>0</v>
      </c>
      <c r="I91" s="666"/>
      <c r="J91" s="493">
        <f t="shared" si="3"/>
        <v>0</v>
      </c>
      <c r="K91" s="934">
        <v>0</v>
      </c>
      <c r="L91" s="934">
        <v>0</v>
      </c>
      <c r="M91" s="888">
        <f t="shared" si="4"/>
        <v>0</v>
      </c>
    </row>
    <row r="92" spans="2:13" ht="12.5">
      <c r="B92" s="436" t="s">
        <v>1028</v>
      </c>
      <c r="C92" s="222" t="s">
        <v>101</v>
      </c>
      <c r="D92" s="95" t="s">
        <v>810</v>
      </c>
      <c r="E92" s="773"/>
      <c r="F92" s="530">
        <f>-SUMIFS('ELF VILLA TB 30GIU22'!T:T,'ELF VILLA TB 30GIU22'!W:W,'IFRS TB'!B92)*IF(C92="L",1,-1)</f>
        <v>0</v>
      </c>
      <c r="G92" s="1115"/>
      <c r="H92" s="530">
        <f>-SUMIFS('ELF VILLA TB 30GIU22'!U:U,'ELF VILLA TB 30GIU22'!W:W,'IFRS TB'!B92)*IF(C92="L",1,-1)</f>
        <v>0</v>
      </c>
      <c r="I92" s="666"/>
      <c r="J92" s="493">
        <f t="shared" si="3"/>
        <v>0</v>
      </c>
      <c r="K92" s="934">
        <v>0</v>
      </c>
      <c r="L92" s="934">
        <v>0</v>
      </c>
      <c r="M92" s="888">
        <f t="shared" si="4"/>
        <v>0</v>
      </c>
    </row>
    <row r="93" spans="2:13" ht="12.5">
      <c r="B93" s="436" t="s">
        <v>1029</v>
      </c>
      <c r="C93" s="222" t="s">
        <v>101</v>
      </c>
      <c r="D93" s="95" t="s">
        <v>811</v>
      </c>
      <c r="E93" s="773"/>
      <c r="F93" s="530">
        <f>-SUMIFS('ELF VILLA TB 30GIU22'!T:T,'ELF VILLA TB 30GIU22'!W:W,'IFRS TB'!B93)*IF(C93="L",1,-1)</f>
        <v>0</v>
      </c>
      <c r="G93" s="1115"/>
      <c r="H93" s="530">
        <f>-SUMIFS('ELF VILLA TB 30GIU22'!U:U,'ELF VILLA TB 30GIU22'!W:W,'IFRS TB'!B93)*IF(C93="L",1,-1)</f>
        <v>0</v>
      </c>
      <c r="I93" s="666"/>
      <c r="J93" s="493">
        <f t="shared" si="3"/>
        <v>0</v>
      </c>
      <c r="K93" s="934">
        <v>0</v>
      </c>
      <c r="L93" s="934">
        <v>0</v>
      </c>
      <c r="M93" s="888">
        <f t="shared" si="4"/>
        <v>0</v>
      </c>
    </row>
    <row r="94" spans="2:13" ht="12.5">
      <c r="B94" s="438" t="s">
        <v>348</v>
      </c>
      <c r="C94" s="222" t="s">
        <v>101</v>
      </c>
      <c r="D94" s="218" t="s">
        <v>9</v>
      </c>
      <c r="E94" s="773"/>
      <c r="F94" s="530">
        <f>-SUMIFS('ELF VILLA TB 30GIU22'!T:T,'ELF VILLA TB 30GIU22'!W:W,'IFRS TB'!B94)*IF(C94="L",1,-1)</f>
        <v>0</v>
      </c>
      <c r="G94" s="1115"/>
      <c r="H94" s="530">
        <f>-SUMIFS('ELF VILLA TB 30GIU22'!U:U,'ELF VILLA TB 30GIU22'!W:W,'IFRS TB'!B94)*IF(C94="L",1,-1)</f>
        <v>0</v>
      </c>
      <c r="I94" s="666"/>
      <c r="J94" s="493">
        <f t="shared" si="3"/>
        <v>0</v>
      </c>
      <c r="K94" s="934">
        <v>0</v>
      </c>
      <c r="L94" s="934">
        <v>0</v>
      </c>
      <c r="M94" s="888">
        <f t="shared" si="4"/>
        <v>0</v>
      </c>
    </row>
    <row r="95" spans="2:13" ht="12.5">
      <c r="B95" s="436" t="s">
        <v>1030</v>
      </c>
      <c r="C95" s="222" t="s">
        <v>101</v>
      </c>
      <c r="D95" s="218" t="s">
        <v>518</v>
      </c>
      <c r="E95" s="773"/>
      <c r="F95" s="530">
        <f>-SUMIFS('ELF VILLA TB 30GIU22'!T:T,'ELF VILLA TB 30GIU22'!W:W,'IFRS TB'!B95)*IF(C95="L",1,-1)</f>
        <v>0</v>
      </c>
      <c r="G95" s="1115"/>
      <c r="H95" s="530">
        <f>-SUMIFS('ELF VILLA TB 30GIU22'!U:U,'ELF VILLA TB 30GIU22'!W:W,'IFRS TB'!B95)*IF(C95="L",1,-1)</f>
        <v>0</v>
      </c>
      <c r="I95" s="666"/>
      <c r="J95" s="493">
        <f t="shared" si="3"/>
        <v>0</v>
      </c>
      <c r="K95" s="934">
        <v>0</v>
      </c>
      <c r="L95" s="934">
        <v>0</v>
      </c>
      <c r="M95" s="888">
        <f t="shared" si="4"/>
        <v>0</v>
      </c>
    </row>
    <row r="96" spans="2:13" ht="12.5">
      <c r="B96" s="436" t="s">
        <v>1031</v>
      </c>
      <c r="C96" s="222" t="s">
        <v>101</v>
      </c>
      <c r="D96" s="95" t="s">
        <v>812</v>
      </c>
      <c r="E96" s="773"/>
      <c r="F96" s="530">
        <f>-SUMIFS('ELF VILLA TB 30GIU22'!T:T,'ELF VILLA TB 30GIU22'!W:W,'IFRS TB'!B96)*IF(C96="L",1,-1)</f>
        <v>874856.26</v>
      </c>
      <c r="G96" s="1115"/>
      <c r="H96" s="530">
        <f>-SUMIFS('ELF VILLA TB 30GIU22'!U:U,'ELF VILLA TB 30GIU22'!W:W,'IFRS TB'!B96)*IF(C96="L",1,-1)</f>
        <v>0</v>
      </c>
      <c r="I96" s="666"/>
      <c r="J96" s="493">
        <f t="shared" si="3"/>
        <v>874856.26</v>
      </c>
      <c r="K96" s="934">
        <v>105223.48</v>
      </c>
      <c r="L96" s="934">
        <v>570394.13</v>
      </c>
      <c r="M96" s="888">
        <f t="shared" si="4"/>
        <v>874856.26</v>
      </c>
    </row>
    <row r="97" spans="2:13" ht="12.5">
      <c r="B97" s="436" t="s">
        <v>1032</v>
      </c>
      <c r="C97" s="222" t="s">
        <v>101</v>
      </c>
      <c r="D97" s="95" t="s">
        <v>814</v>
      </c>
      <c r="E97" s="773"/>
      <c r="F97" s="530">
        <f>-SUMIFS('ELF VILLA TB 30GIU22'!T:T,'ELF VILLA TB 30GIU22'!W:W,'IFRS TB'!B97)*IF(C97="L",1,-1)</f>
        <v>0</v>
      </c>
      <c r="G97" s="1115"/>
      <c r="H97" s="530">
        <f>-SUMIFS('ELF VILLA TB 30GIU22'!U:U,'ELF VILLA TB 30GIU22'!W:W,'IFRS TB'!B97)*IF(C97="L",1,-1)</f>
        <v>0</v>
      </c>
      <c r="I97" s="666"/>
      <c r="J97" s="493">
        <f t="shared" si="3"/>
        <v>0</v>
      </c>
      <c r="K97" s="934">
        <v>0</v>
      </c>
      <c r="L97" s="934">
        <v>0</v>
      </c>
      <c r="M97" s="888">
        <f t="shared" si="4"/>
        <v>0</v>
      </c>
    </row>
    <row r="98" spans="2:13" ht="12.5">
      <c r="B98" s="436" t="s">
        <v>928</v>
      </c>
      <c r="C98" s="222" t="s">
        <v>101</v>
      </c>
      <c r="D98" s="95" t="s">
        <v>815</v>
      </c>
      <c r="E98" s="773"/>
      <c r="F98" s="530">
        <f>-SUMIFS('ELF VILLA TB 30GIU22'!T:T,'ELF VILLA TB 30GIU22'!W:W,'IFRS TB'!B98)*IF(C98="L",1,-1)</f>
        <v>0</v>
      </c>
      <c r="G98" s="1115"/>
      <c r="H98" s="530">
        <f>-SUMIFS('ELF VILLA TB 30GIU22'!U:U,'ELF VILLA TB 30GIU22'!W:W,'IFRS TB'!B98)*IF(C98="L",1,-1)</f>
        <v>0</v>
      </c>
      <c r="I98" s="666"/>
      <c r="J98" s="493">
        <f t="shared" si="3"/>
        <v>0</v>
      </c>
      <c r="K98" s="934">
        <v>0</v>
      </c>
      <c r="L98" s="934">
        <v>0</v>
      </c>
      <c r="M98" s="888">
        <f t="shared" si="4"/>
        <v>0</v>
      </c>
    </row>
    <row r="99" spans="2:13" ht="12.5">
      <c r="B99" s="436" t="s">
        <v>929</v>
      </c>
      <c r="C99" s="222" t="s">
        <v>101</v>
      </c>
      <c r="D99" s="95" t="s">
        <v>816</v>
      </c>
      <c r="E99" s="773"/>
      <c r="F99" s="530">
        <f>-SUMIFS('ELF VILLA TB 30GIU22'!T:T,'ELF VILLA TB 30GIU22'!W:W,'IFRS TB'!B99)*IF(C99="L",1,-1)</f>
        <v>0</v>
      </c>
      <c r="G99" s="1115"/>
      <c r="H99" s="530">
        <f>-SUMIFS('ELF VILLA TB 30GIU22'!U:U,'ELF VILLA TB 30GIU22'!W:W,'IFRS TB'!B99)*IF(C99="L",1,-1)</f>
        <v>0</v>
      </c>
      <c r="I99" s="666"/>
      <c r="J99" s="493">
        <f t="shared" si="3"/>
        <v>0</v>
      </c>
      <c r="K99" s="934">
        <v>0</v>
      </c>
      <c r="L99" s="934">
        <v>0</v>
      </c>
      <c r="M99" s="888">
        <f t="shared" si="4"/>
        <v>0</v>
      </c>
    </row>
    <row r="100" spans="2:13" s="663" customFormat="1" ht="12.5">
      <c r="B100" s="436" t="s">
        <v>1033</v>
      </c>
      <c r="C100" s="222" t="s">
        <v>100</v>
      </c>
      <c r="D100" s="95" t="s">
        <v>817</v>
      </c>
      <c r="E100" s="775"/>
      <c r="F100" s="530">
        <f>-SUMIFS('ELF VILLA TB 30GIU22'!T:T,'ELF VILLA TB 30GIU22'!W:W,'IFRS TB'!B100)*IF(C100="L",1,-1)</f>
        <v>183215.81</v>
      </c>
      <c r="G100" s="1115"/>
      <c r="H100" s="530">
        <f>-SUMIFS('ELF VILLA TB 30GIU22'!U:U,'ELF VILLA TB 30GIU22'!W:W,'IFRS TB'!B100)*IF(C100="L",1,-1)</f>
        <v>0</v>
      </c>
      <c r="I100" s="666"/>
      <c r="J100" s="493">
        <f t="shared" si="3"/>
        <v>183215.81</v>
      </c>
      <c r="K100" s="934">
        <v>92737.94</v>
      </c>
      <c r="L100" s="934">
        <v>139027.88</v>
      </c>
      <c r="M100" s="888">
        <f t="shared" si="4"/>
        <v>-183215.81</v>
      </c>
    </row>
    <row r="101" spans="2:13" s="663" customFormat="1" ht="12.5">
      <c r="B101" s="436" t="s">
        <v>1034</v>
      </c>
      <c r="C101" s="222" t="s">
        <v>100</v>
      </c>
      <c r="D101" s="95" t="s">
        <v>818</v>
      </c>
      <c r="E101" s="775"/>
      <c r="F101" s="530">
        <f>-SUMIFS('ELF VILLA TB 30GIU22'!T:T,'ELF VILLA TB 30GIU22'!W:W,'IFRS TB'!B101)*IF(C101="L",1,-1)</f>
        <v>0</v>
      </c>
      <c r="G101" s="1115"/>
      <c r="H101" s="530">
        <f>-SUMIFS('ELF VILLA TB 30GIU22'!U:U,'ELF VILLA TB 30GIU22'!W:W,'IFRS TB'!B101)*IF(C101="L",1,-1)</f>
        <v>0</v>
      </c>
      <c r="I101" s="666"/>
      <c r="J101" s="493">
        <f t="shared" si="3"/>
        <v>0</v>
      </c>
      <c r="K101" s="934">
        <v>0</v>
      </c>
      <c r="L101" s="934">
        <v>0</v>
      </c>
      <c r="M101" s="888">
        <f t="shared" si="4"/>
        <v>0</v>
      </c>
    </row>
    <row r="102" spans="2:13" s="663" customFormat="1" ht="12.5">
      <c r="B102" s="436" t="s">
        <v>281</v>
      </c>
      <c r="C102" s="222" t="s">
        <v>100</v>
      </c>
      <c r="D102" s="95" t="s">
        <v>301</v>
      </c>
      <c r="E102" s="775"/>
      <c r="F102" s="530">
        <f>-SUMIFS('ELF VILLA TB 30GIU22'!T:T,'ELF VILLA TB 30GIU22'!W:W,'IFRS TB'!B102)*IF(C102="L",1,-1)</f>
        <v>39545.83</v>
      </c>
      <c r="G102" s="1115"/>
      <c r="H102" s="530">
        <f>-SUMIFS('ELF VILLA TB 30GIU22'!U:U,'ELF VILLA TB 30GIU22'!W:W,'IFRS TB'!B102)*IF(C102="L",1,-1)</f>
        <v>0</v>
      </c>
      <c r="I102" s="666"/>
      <c r="J102" s="493">
        <f t="shared" si="3"/>
        <v>39545.83</v>
      </c>
      <c r="K102" s="934">
        <v>21950</v>
      </c>
      <c r="L102" s="934">
        <v>30037.5</v>
      </c>
      <c r="M102" s="888">
        <f t="shared" si="4"/>
        <v>-39545.83</v>
      </c>
    </row>
    <row r="103" spans="2:13" s="663" customFormat="1" ht="12.5">
      <c r="B103" s="436" t="s">
        <v>290</v>
      </c>
      <c r="C103" s="222" t="s">
        <v>100</v>
      </c>
      <c r="D103" s="95" t="s">
        <v>309</v>
      </c>
      <c r="E103" s="775"/>
      <c r="F103" s="530">
        <f>-SUMIFS('ELF VILLA TB 30GIU22'!T:T,'ELF VILLA TB 30GIU22'!W:W,'IFRS TB'!B103)*IF(C103="L",1,-1)</f>
        <v>0</v>
      </c>
      <c r="G103" s="1115"/>
      <c r="H103" s="530">
        <f>-SUMIFS('ELF VILLA TB 30GIU22'!U:U,'ELF VILLA TB 30GIU22'!W:W,'IFRS TB'!B103)*IF(C103="L",1,-1)</f>
        <v>0</v>
      </c>
      <c r="I103" s="666"/>
      <c r="J103" s="493">
        <f t="shared" si="3"/>
        <v>0</v>
      </c>
      <c r="K103" s="934">
        <v>0</v>
      </c>
      <c r="L103" s="934">
        <v>0</v>
      </c>
      <c r="M103" s="888">
        <f t="shared" si="4"/>
        <v>0</v>
      </c>
    </row>
    <row r="104" spans="2:13" s="663" customFormat="1" ht="12.5">
      <c r="B104" s="436" t="s">
        <v>291</v>
      </c>
      <c r="C104" s="222" t="s">
        <v>100</v>
      </c>
      <c r="D104" s="95" t="s">
        <v>310</v>
      </c>
      <c r="E104" s="775"/>
      <c r="F104" s="530">
        <f>-SUMIFS('ELF VILLA TB 30GIU22'!T:T,'ELF VILLA TB 30GIU22'!W:W,'IFRS TB'!B104)*IF(C104="L",1,-1)</f>
        <v>0</v>
      </c>
      <c r="G104" s="1115"/>
      <c r="H104" s="530">
        <f>-SUMIFS('ELF VILLA TB 30GIU22'!U:U,'ELF VILLA TB 30GIU22'!W:W,'IFRS TB'!B104)*IF(C104="L",1,-1)</f>
        <v>0</v>
      </c>
      <c r="I104" s="666"/>
      <c r="J104" s="493">
        <f t="shared" si="3"/>
        <v>0</v>
      </c>
      <c r="K104" s="934">
        <v>0</v>
      </c>
      <c r="L104" s="934">
        <v>0</v>
      </c>
      <c r="M104" s="888">
        <f t="shared" si="4"/>
        <v>0</v>
      </c>
    </row>
    <row r="105" spans="2:13" s="663" customFormat="1" ht="12.5">
      <c r="B105" s="436" t="s">
        <v>292</v>
      </c>
      <c r="C105" s="222" t="s">
        <v>100</v>
      </c>
      <c r="D105" s="95" t="s">
        <v>357</v>
      </c>
      <c r="E105" s="775"/>
      <c r="F105" s="530">
        <f>-SUMIFS('ELF VILLA TB 30GIU22'!T:T,'ELF VILLA TB 30GIU22'!W:W,'IFRS TB'!B105)*IF(C105="L",1,-1)</f>
        <v>3600</v>
      </c>
      <c r="G105" s="1115"/>
      <c r="H105" s="530">
        <f>-SUMIFS('ELF VILLA TB 30GIU22'!U:U,'ELF VILLA TB 30GIU22'!W:W,'IFRS TB'!B105)*IF(C105="L",1,-1)</f>
        <v>0</v>
      </c>
      <c r="I105" s="666"/>
      <c r="J105" s="493">
        <f t="shared" si="3"/>
        <v>3600</v>
      </c>
      <c r="K105" s="934">
        <v>0</v>
      </c>
      <c r="L105" s="934">
        <v>0</v>
      </c>
      <c r="M105" s="888">
        <f t="shared" si="4"/>
        <v>-3600</v>
      </c>
    </row>
    <row r="106" spans="2:13" s="663" customFormat="1" ht="12.5">
      <c r="B106" s="436" t="s">
        <v>282</v>
      </c>
      <c r="C106" s="222" t="s">
        <v>100</v>
      </c>
      <c r="D106" s="95" t="s">
        <v>302</v>
      </c>
      <c r="E106" s="775"/>
      <c r="F106" s="530">
        <f>-SUMIFS('ELF VILLA TB 30GIU22'!T:T,'ELF VILLA TB 30GIU22'!W:W,'IFRS TB'!B106)*IF(C106="L",1,-1)</f>
        <v>0</v>
      </c>
      <c r="G106" s="1115"/>
      <c r="H106" s="530">
        <f>-SUMIFS('ELF VILLA TB 30GIU22'!U:U,'ELF VILLA TB 30GIU22'!W:W,'IFRS TB'!B106)*IF(C106="L",1,-1)</f>
        <v>0</v>
      </c>
      <c r="I106" s="666"/>
      <c r="J106" s="493">
        <f t="shared" si="3"/>
        <v>0</v>
      </c>
      <c r="K106" s="934">
        <v>0</v>
      </c>
      <c r="L106" s="934">
        <v>0</v>
      </c>
      <c r="M106" s="888">
        <f t="shared" si="4"/>
        <v>0</v>
      </c>
    </row>
    <row r="107" spans="2:13" s="663" customFormat="1" ht="12.5">
      <c r="B107" s="436" t="s">
        <v>283</v>
      </c>
      <c r="C107" s="222" t="s">
        <v>100</v>
      </c>
      <c r="D107" s="95" t="s">
        <v>303</v>
      </c>
      <c r="E107" s="775"/>
      <c r="F107" s="530">
        <f>-SUMIFS('ELF VILLA TB 30GIU22'!T:T,'ELF VILLA TB 30GIU22'!W:W,'IFRS TB'!B107)*IF(C107="L",1,-1)</f>
        <v>31390</v>
      </c>
      <c r="G107" s="1115"/>
      <c r="H107" s="530">
        <f>-SUMIFS('ELF VILLA TB 30GIU22'!U:U,'ELF VILLA TB 30GIU22'!W:W,'IFRS TB'!B107)*IF(C107="L",1,-1)</f>
        <v>0</v>
      </c>
      <c r="I107" s="666"/>
      <c r="J107" s="493">
        <f t="shared" si="3"/>
        <v>31390</v>
      </c>
      <c r="K107" s="934">
        <v>31390</v>
      </c>
      <c r="L107" s="934">
        <v>62780</v>
      </c>
      <c r="M107" s="888">
        <f t="shared" si="4"/>
        <v>-31390</v>
      </c>
    </row>
    <row r="108" spans="2:13" s="663" customFormat="1" ht="12.5">
      <c r="B108" s="436" t="s">
        <v>284</v>
      </c>
      <c r="C108" s="222" t="s">
        <v>100</v>
      </c>
      <c r="D108" s="95" t="s">
        <v>581</v>
      </c>
      <c r="E108" s="775"/>
      <c r="F108" s="530">
        <f>-SUMIFS('ELF VILLA TB 30GIU22'!T:T,'ELF VILLA TB 30GIU22'!W:W,'IFRS TB'!B108)*IF(C108="L",1,-1)</f>
        <v>0</v>
      </c>
      <c r="G108" s="1115"/>
      <c r="H108" s="530">
        <f>-SUMIFS('ELF VILLA TB 30GIU22'!U:U,'ELF VILLA TB 30GIU22'!W:W,'IFRS TB'!B108)*IF(C108="L",1,-1)</f>
        <v>0</v>
      </c>
      <c r="I108" s="666"/>
      <c r="J108" s="493">
        <f t="shared" si="3"/>
        <v>0</v>
      </c>
      <c r="K108" s="934">
        <v>0</v>
      </c>
      <c r="L108" s="934">
        <v>0</v>
      </c>
      <c r="M108" s="888">
        <f t="shared" si="4"/>
        <v>0</v>
      </c>
    </row>
    <row r="109" spans="2:13" s="663" customFormat="1" ht="12.5">
      <c r="B109" s="436" t="s">
        <v>285</v>
      </c>
      <c r="C109" s="222" t="s">
        <v>100</v>
      </c>
      <c r="D109" s="95" t="s">
        <v>304</v>
      </c>
      <c r="E109" s="775"/>
      <c r="F109" s="530">
        <f>-SUMIFS('ELF VILLA TB 30GIU22'!T:T,'ELF VILLA TB 30GIU22'!W:W,'IFRS TB'!B109)*IF(C109="L",1,-1)</f>
        <v>0</v>
      </c>
      <c r="G109" s="1115"/>
      <c r="H109" s="530">
        <f>-SUMIFS('ELF VILLA TB 30GIU22'!U:U,'ELF VILLA TB 30GIU22'!W:W,'IFRS TB'!B109)*IF(C109="L",1,-1)</f>
        <v>0</v>
      </c>
      <c r="I109" s="666"/>
      <c r="J109" s="493">
        <f t="shared" si="3"/>
        <v>0</v>
      </c>
      <c r="K109" s="934">
        <v>0</v>
      </c>
      <c r="L109" s="934">
        <v>0</v>
      </c>
      <c r="M109" s="888">
        <f t="shared" si="4"/>
        <v>0</v>
      </c>
    </row>
    <row r="110" spans="2:13" s="663" customFormat="1" ht="12.5">
      <c r="B110" s="436" t="s">
        <v>286</v>
      </c>
      <c r="C110" s="222" t="s">
        <v>100</v>
      </c>
      <c r="D110" s="95" t="s">
        <v>305</v>
      </c>
      <c r="E110" s="775"/>
      <c r="F110" s="530">
        <f>-SUMIFS('ELF VILLA TB 30GIU22'!T:T,'ELF VILLA TB 30GIU22'!W:W,'IFRS TB'!B110)*IF(C110="L",1,-1)</f>
        <v>14900.550000000001</v>
      </c>
      <c r="G110" s="1115"/>
      <c r="H110" s="530">
        <f>-SUMIFS('ELF VILLA TB 30GIU22'!U:U,'ELF VILLA TB 30GIU22'!W:W,'IFRS TB'!B110)*IF(C110="L",1,-1)</f>
        <v>0</v>
      </c>
      <c r="I110" s="666"/>
      <c r="J110" s="493">
        <f t="shared" si="3"/>
        <v>14900.550000000001</v>
      </c>
      <c r="K110" s="934">
        <v>7126.35</v>
      </c>
      <c r="L110" s="934">
        <v>11013.45</v>
      </c>
      <c r="M110" s="888">
        <f t="shared" si="4"/>
        <v>-14900.550000000001</v>
      </c>
    </row>
    <row r="111" spans="2:13" s="663" customFormat="1" ht="12.5">
      <c r="B111" s="436" t="s">
        <v>287</v>
      </c>
      <c r="C111" s="222" t="s">
        <v>100</v>
      </c>
      <c r="D111" s="95" t="s">
        <v>306</v>
      </c>
      <c r="E111" s="775"/>
      <c r="F111" s="530">
        <f>-SUMIFS('ELF VILLA TB 30GIU22'!T:T,'ELF VILLA TB 30GIU22'!W:W,'IFRS TB'!B111)*IF(C111="L",1,-1)</f>
        <v>8490.7199999999993</v>
      </c>
      <c r="G111" s="1115"/>
      <c r="H111" s="530">
        <f>-SUMIFS('ELF VILLA TB 30GIU22'!U:U,'ELF VILLA TB 30GIU22'!W:W,'IFRS TB'!B111)*IF(C111="L",1,-1)</f>
        <v>0</v>
      </c>
      <c r="I111" s="666"/>
      <c r="J111" s="493">
        <f t="shared" si="3"/>
        <v>8490.7199999999993</v>
      </c>
      <c r="K111" s="934">
        <v>4575</v>
      </c>
      <c r="L111" s="934">
        <v>3950</v>
      </c>
      <c r="M111" s="888">
        <f t="shared" ref="M111:M142" si="5">IF(C111="A",J111,-J111)</f>
        <v>-8490.7199999999993</v>
      </c>
    </row>
    <row r="112" spans="2:13" s="663" customFormat="1" ht="12.5">
      <c r="B112" s="436" t="s">
        <v>288</v>
      </c>
      <c r="C112" s="222" t="s">
        <v>100</v>
      </c>
      <c r="D112" s="95" t="s">
        <v>307</v>
      </c>
      <c r="E112" s="775"/>
      <c r="F112" s="530">
        <f>-SUMIFS('ELF VILLA TB 30GIU22'!T:T,'ELF VILLA TB 30GIU22'!W:W,'IFRS TB'!B112)*IF(C112="L",1,-1)</f>
        <v>0</v>
      </c>
      <c r="G112" s="1115"/>
      <c r="H112" s="530">
        <f>-SUMIFS('ELF VILLA TB 30GIU22'!U:U,'ELF VILLA TB 30GIU22'!W:W,'IFRS TB'!B112)*IF(C112="L",1,-1)</f>
        <v>0</v>
      </c>
      <c r="I112" s="666"/>
      <c r="J112" s="493">
        <f t="shared" si="3"/>
        <v>0</v>
      </c>
      <c r="K112" s="934">
        <v>0</v>
      </c>
      <c r="L112" s="934">
        <v>0</v>
      </c>
      <c r="M112" s="888">
        <f t="shared" si="5"/>
        <v>0</v>
      </c>
    </row>
    <row r="113" spans="2:13" s="663" customFormat="1" ht="12.5">
      <c r="B113" s="436" t="s">
        <v>289</v>
      </c>
      <c r="C113" s="222" t="s">
        <v>100</v>
      </c>
      <c r="D113" s="95" t="s">
        <v>308</v>
      </c>
      <c r="E113" s="775"/>
      <c r="F113" s="530">
        <f>-SUMIFS('ELF VILLA TB 30GIU22'!T:T,'ELF VILLA TB 30GIU22'!W:W,'IFRS TB'!B113)*IF(C113="L",1,-1)</f>
        <v>12597.76</v>
      </c>
      <c r="G113" s="1115"/>
      <c r="H113" s="530">
        <f>-SUMIFS('ELF VILLA TB 30GIU22'!U:U,'ELF VILLA TB 30GIU22'!W:W,'IFRS TB'!B113)*IF(C113="L",1,-1)</f>
        <v>0</v>
      </c>
      <c r="I113" s="666"/>
      <c r="J113" s="493">
        <f t="shared" si="3"/>
        <v>12597.76</v>
      </c>
      <c r="K113" s="934">
        <v>15597.760000000009</v>
      </c>
      <c r="L113" s="934">
        <v>12597.76</v>
      </c>
      <c r="M113" s="888">
        <f t="shared" si="5"/>
        <v>-12597.76</v>
      </c>
    </row>
    <row r="114" spans="2:13" s="663" customFormat="1" ht="12.5">
      <c r="B114" s="436" t="s">
        <v>273</v>
      </c>
      <c r="C114" s="222" t="s">
        <v>100</v>
      </c>
      <c r="D114" s="95" t="s">
        <v>293</v>
      </c>
      <c r="E114" s="775"/>
      <c r="F114" s="530">
        <f>-SUMIFS('ELF VILLA TB 30GIU22'!T:T,'ELF VILLA TB 30GIU22'!W:W,'IFRS TB'!B114)*IF(C114="L",1,-1)</f>
        <v>0</v>
      </c>
      <c r="G114" s="1115"/>
      <c r="H114" s="530">
        <f>-SUMIFS('ELF VILLA TB 30GIU22'!U:U,'ELF VILLA TB 30GIU22'!W:W,'IFRS TB'!B114)*IF(C114="L",1,-1)</f>
        <v>0</v>
      </c>
      <c r="I114" s="666"/>
      <c r="J114" s="493">
        <f t="shared" si="3"/>
        <v>0</v>
      </c>
      <c r="K114" s="934">
        <v>0</v>
      </c>
      <c r="L114" s="934">
        <v>0</v>
      </c>
      <c r="M114" s="888">
        <f t="shared" si="5"/>
        <v>0</v>
      </c>
    </row>
    <row r="115" spans="2:13" s="663" customFormat="1" ht="12.5">
      <c r="B115" s="436" t="s">
        <v>274</v>
      </c>
      <c r="C115" s="222" t="s">
        <v>100</v>
      </c>
      <c r="D115" s="95" t="s">
        <v>294</v>
      </c>
      <c r="E115" s="775"/>
      <c r="F115" s="530">
        <f>-SUMIFS('ELF VILLA TB 30GIU22'!T:T,'ELF VILLA TB 30GIU22'!W:W,'IFRS TB'!B115)*IF(C115="L",1,-1)</f>
        <v>0</v>
      </c>
      <c r="G115" s="1115"/>
      <c r="H115" s="530">
        <f>-SUMIFS('ELF VILLA TB 30GIU22'!U:U,'ELF VILLA TB 30GIU22'!W:W,'IFRS TB'!B115)*IF(C115="L",1,-1)</f>
        <v>0</v>
      </c>
      <c r="I115" s="666"/>
      <c r="J115" s="493">
        <f t="shared" si="3"/>
        <v>0</v>
      </c>
      <c r="K115" s="934">
        <v>0</v>
      </c>
      <c r="L115" s="934">
        <v>41520.410000000003</v>
      </c>
      <c r="M115" s="888">
        <f t="shared" si="5"/>
        <v>0</v>
      </c>
    </row>
    <row r="116" spans="2:13" s="663" customFormat="1" ht="12.5">
      <c r="B116" s="436" t="s">
        <v>275</v>
      </c>
      <c r="C116" s="222" t="s">
        <v>100</v>
      </c>
      <c r="D116" s="95" t="s">
        <v>295</v>
      </c>
      <c r="E116" s="775"/>
      <c r="F116" s="530">
        <f>-SUMIFS('ELF VILLA TB 30GIU22'!T:T,'ELF VILLA TB 30GIU22'!W:W,'IFRS TB'!B116)*IF(C116="L",1,-1)</f>
        <v>0</v>
      </c>
      <c r="G116" s="1115"/>
      <c r="H116" s="530">
        <f>-SUMIFS('ELF VILLA TB 30GIU22'!U:U,'ELF VILLA TB 30GIU22'!W:W,'IFRS TB'!B116)*IF(C116="L",1,-1)</f>
        <v>0</v>
      </c>
      <c r="I116" s="666"/>
      <c r="J116" s="493">
        <f t="shared" si="3"/>
        <v>0</v>
      </c>
      <c r="K116" s="934">
        <v>0</v>
      </c>
      <c r="L116" s="934">
        <v>0</v>
      </c>
      <c r="M116" s="888">
        <f t="shared" si="5"/>
        <v>0</v>
      </c>
    </row>
    <row r="117" spans="2:13" s="663" customFormat="1" ht="12.5">
      <c r="B117" s="436" t="s">
        <v>276</v>
      </c>
      <c r="C117" s="222" t="s">
        <v>100</v>
      </c>
      <c r="D117" s="95" t="s">
        <v>296</v>
      </c>
      <c r="E117" s="775"/>
      <c r="F117" s="530">
        <f>-SUMIFS('ELF VILLA TB 30GIU22'!T:T,'ELF VILLA TB 30GIU22'!W:W,'IFRS TB'!B117)*IF(C117="L",1,-1)</f>
        <v>0</v>
      </c>
      <c r="G117" s="1115"/>
      <c r="H117" s="530">
        <f>-SUMIFS('ELF VILLA TB 30GIU22'!U:U,'ELF VILLA TB 30GIU22'!W:W,'IFRS TB'!B117)*IF(C117="L",1,-1)</f>
        <v>0</v>
      </c>
      <c r="I117" s="666"/>
      <c r="J117" s="493">
        <f t="shared" si="3"/>
        <v>0</v>
      </c>
      <c r="K117" s="934">
        <v>0</v>
      </c>
      <c r="L117" s="934">
        <v>0</v>
      </c>
      <c r="M117" s="888">
        <f t="shared" si="5"/>
        <v>0</v>
      </c>
    </row>
    <row r="118" spans="2:13" s="663" customFormat="1" ht="12.5">
      <c r="B118" s="436" t="s">
        <v>277</v>
      </c>
      <c r="C118" s="222" t="s">
        <v>100</v>
      </c>
      <c r="D118" s="95" t="s">
        <v>297</v>
      </c>
      <c r="E118" s="775"/>
      <c r="F118" s="530">
        <f>-SUMIFS('ELF VILLA TB 30GIU22'!T:T,'ELF VILLA TB 30GIU22'!W:W,'IFRS TB'!B118)*IF(C118="L",1,-1)</f>
        <v>8760</v>
      </c>
      <c r="G118" s="1115"/>
      <c r="H118" s="530">
        <f>-SUMIFS('ELF VILLA TB 30GIU22'!U:U,'ELF VILLA TB 30GIU22'!W:W,'IFRS TB'!B118)*IF(C118="L",1,-1)</f>
        <v>0</v>
      </c>
      <c r="I118" s="666"/>
      <c r="J118" s="493">
        <f t="shared" si="3"/>
        <v>8760</v>
      </c>
      <c r="K118" s="934">
        <v>8760</v>
      </c>
      <c r="L118" s="934">
        <v>17520</v>
      </c>
      <c r="M118" s="888">
        <f t="shared" si="5"/>
        <v>-8760</v>
      </c>
    </row>
    <row r="119" spans="2:13" s="663" customFormat="1" ht="12.5">
      <c r="B119" s="436" t="s">
        <v>278</v>
      </c>
      <c r="C119" s="222" t="s">
        <v>100</v>
      </c>
      <c r="D119" s="95" t="s">
        <v>298</v>
      </c>
      <c r="E119" s="775"/>
      <c r="F119" s="530">
        <f>-SUMIFS('ELF VILLA TB 30GIU22'!T:T,'ELF VILLA TB 30GIU22'!W:W,'IFRS TB'!B119)*IF(C119="L",1,-1)</f>
        <v>3630</v>
      </c>
      <c r="G119" s="1115"/>
      <c r="H119" s="530">
        <f>-SUMIFS('ELF VILLA TB 30GIU22'!U:U,'ELF VILLA TB 30GIU22'!W:W,'IFRS TB'!B119)*IF(C119="L",1,-1)</f>
        <v>0</v>
      </c>
      <c r="I119" s="666"/>
      <c r="J119" s="493">
        <f t="shared" si="3"/>
        <v>3630</v>
      </c>
      <c r="K119" s="934">
        <v>7080</v>
      </c>
      <c r="L119" s="934">
        <v>756.76000000000022</v>
      </c>
      <c r="M119" s="888">
        <f t="shared" si="5"/>
        <v>-3630</v>
      </c>
    </row>
    <row r="120" spans="2:13" s="663" customFormat="1" ht="12.5">
      <c r="B120" s="436" t="s">
        <v>279</v>
      </c>
      <c r="C120" s="222" t="s">
        <v>100</v>
      </c>
      <c r="D120" s="95" t="s">
        <v>299</v>
      </c>
      <c r="E120" s="775"/>
      <c r="F120" s="530">
        <f>-SUMIFS('ELF VILLA TB 30GIU22'!T:T,'ELF VILLA TB 30GIU22'!W:W,'IFRS TB'!B120)*IF(C120="L",1,-1)</f>
        <v>0</v>
      </c>
      <c r="G120" s="1115"/>
      <c r="H120" s="530">
        <f>-SUMIFS('ELF VILLA TB 30GIU22'!U:U,'ELF VILLA TB 30GIU22'!W:W,'IFRS TB'!B120)*IF(C120="L",1,-1)</f>
        <v>0</v>
      </c>
      <c r="I120" s="666"/>
      <c r="J120" s="493">
        <f t="shared" si="3"/>
        <v>0</v>
      </c>
      <c r="K120" s="934">
        <v>0</v>
      </c>
      <c r="L120" s="934">
        <v>0</v>
      </c>
      <c r="M120" s="888">
        <f t="shared" si="5"/>
        <v>0</v>
      </c>
    </row>
    <row r="121" spans="2:13" s="663" customFormat="1" ht="12.5">
      <c r="B121" s="436" t="s">
        <v>280</v>
      </c>
      <c r="C121" s="222" t="s">
        <v>100</v>
      </c>
      <c r="D121" s="95" t="s">
        <v>300</v>
      </c>
      <c r="E121" s="775"/>
      <c r="F121" s="530">
        <f>-SUMIFS('ELF VILLA TB 30GIU22'!T:T,'ELF VILLA TB 30GIU22'!W:W,'IFRS TB'!B121)*IF(C121="L",1,-1)</f>
        <v>0</v>
      </c>
      <c r="G121" s="1115"/>
      <c r="H121" s="530">
        <f>-SUMIFS('ELF VILLA TB 30GIU22'!U:U,'ELF VILLA TB 30GIU22'!W:W,'IFRS TB'!B121)*IF(C121="L",1,-1)</f>
        <v>0</v>
      </c>
      <c r="I121" s="666"/>
      <c r="J121" s="493">
        <f t="shared" si="3"/>
        <v>0</v>
      </c>
      <c r="K121" s="934">
        <v>0</v>
      </c>
      <c r="L121" s="934">
        <v>0</v>
      </c>
      <c r="M121" s="888">
        <f t="shared" si="5"/>
        <v>0</v>
      </c>
    </row>
    <row r="122" spans="2:13" s="663" customFormat="1" ht="12.5">
      <c r="B122" s="436" t="s">
        <v>254</v>
      </c>
      <c r="C122" s="222" t="s">
        <v>100</v>
      </c>
      <c r="D122" s="95" t="s">
        <v>637</v>
      </c>
      <c r="E122" s="775"/>
      <c r="F122" s="530">
        <f>-SUMIFS('ELF VILLA TB 30GIU22'!T:T,'ELF VILLA TB 30GIU22'!W:W,'IFRS TB'!B122)*IF(C122="L",1,-1)</f>
        <v>52843.699999999968</v>
      </c>
      <c r="G122" s="1115"/>
      <c r="H122" s="530">
        <f>-SUMIFS('ELF VILLA TB 30GIU22'!U:U,'ELF VILLA TB 30GIU22'!W:W,'IFRS TB'!B122)*IF(C122="L",1,-1)</f>
        <v>0</v>
      </c>
      <c r="I122" s="666"/>
      <c r="J122" s="493">
        <f t="shared" si="3"/>
        <v>52843.699999999968</v>
      </c>
      <c r="K122" s="934">
        <v>285042.21999999997</v>
      </c>
      <c r="L122" s="934">
        <v>16394.650000000001</v>
      </c>
      <c r="M122" s="888">
        <f t="shared" si="5"/>
        <v>-52843.699999999968</v>
      </c>
    </row>
    <row r="123" spans="2:13" ht="12.5">
      <c r="B123" s="436" t="s">
        <v>1035</v>
      </c>
      <c r="C123" s="222" t="s">
        <v>100</v>
      </c>
      <c r="D123" s="95" t="s">
        <v>636</v>
      </c>
      <c r="E123" s="773"/>
      <c r="F123" s="530">
        <f>-SUMIFS('ELF VILLA TB 30GIU22'!T:T,'ELF VILLA TB 30GIU22'!W:W,'IFRS TB'!B123)*IF(C123="L",1,-1)</f>
        <v>0</v>
      </c>
      <c r="G123" s="1115"/>
      <c r="H123" s="530">
        <f>-SUMIFS('ELF VILLA TB 30GIU22'!U:U,'ELF VILLA TB 30GIU22'!W:W,'IFRS TB'!B123)*IF(C123="L",1,-1)</f>
        <v>0</v>
      </c>
      <c r="I123" s="666"/>
      <c r="J123" s="493">
        <f t="shared" si="3"/>
        <v>0</v>
      </c>
      <c r="K123" s="934">
        <v>0</v>
      </c>
      <c r="L123" s="934">
        <v>0</v>
      </c>
      <c r="M123" s="888">
        <f t="shared" si="5"/>
        <v>0</v>
      </c>
    </row>
    <row r="124" spans="2:13" ht="12.5">
      <c r="B124" s="436" t="s">
        <v>226</v>
      </c>
      <c r="C124" s="222" t="s">
        <v>100</v>
      </c>
      <c r="D124" s="95" t="s">
        <v>236</v>
      </c>
      <c r="E124" s="773"/>
      <c r="F124" s="530">
        <f>-SUMIFS('ELF VILLA TB 30GIU22'!T:T,'ELF VILLA TB 30GIU22'!W:W,'IFRS TB'!B124)*IF(C124="L",1,-1)</f>
        <v>0</v>
      </c>
      <c r="G124" s="1115"/>
      <c r="H124" s="530">
        <f>-SUMIFS('ELF VILLA TB 30GIU22'!U:U,'ELF VILLA TB 30GIU22'!W:W,'IFRS TB'!B124)*IF(C124="L",1,-1)</f>
        <v>0</v>
      </c>
      <c r="I124" s="666"/>
      <c r="J124" s="493">
        <f t="shared" si="3"/>
        <v>0</v>
      </c>
      <c r="K124" s="934">
        <v>0</v>
      </c>
      <c r="L124" s="934">
        <v>0</v>
      </c>
      <c r="M124" s="888">
        <f t="shared" si="5"/>
        <v>0</v>
      </c>
    </row>
    <row r="125" spans="2:13" ht="12.5">
      <c r="B125" s="436" t="s">
        <v>263</v>
      </c>
      <c r="C125" s="222" t="s">
        <v>100</v>
      </c>
      <c r="D125" s="95" t="s">
        <v>627</v>
      </c>
      <c r="E125" s="773"/>
      <c r="F125" s="530">
        <f>-SUMIFS('ELF VILLA TB 30GIU22'!T:T,'ELF VILLA TB 30GIU22'!W:W,'IFRS TB'!B125)*IF(C125="L",1,-1)</f>
        <v>0</v>
      </c>
      <c r="G125" s="1115"/>
      <c r="H125" s="530">
        <f>-SUMIFS('ELF VILLA TB 30GIU22'!U:U,'ELF VILLA TB 30GIU22'!W:W,'IFRS TB'!B125)*IF(C125="L",1,-1)</f>
        <v>0</v>
      </c>
      <c r="I125" s="666"/>
      <c r="J125" s="493">
        <f t="shared" si="3"/>
        <v>0</v>
      </c>
      <c r="K125" s="934">
        <v>0</v>
      </c>
      <c r="L125" s="934">
        <v>0</v>
      </c>
      <c r="M125" s="888">
        <f t="shared" si="5"/>
        <v>0</v>
      </c>
    </row>
    <row r="126" spans="2:13" ht="12.5">
      <c r="B126" s="436" t="s">
        <v>264</v>
      </c>
      <c r="C126" s="222" t="s">
        <v>100</v>
      </c>
      <c r="D126" s="95" t="s">
        <v>245</v>
      </c>
      <c r="E126" s="773"/>
      <c r="F126" s="530">
        <f>-SUMIFS('ELF VILLA TB 30GIU22'!T:T,'ELF VILLA TB 30GIU22'!W:W,'IFRS TB'!B126)*IF(C126="L",1,-1)</f>
        <v>0</v>
      </c>
      <c r="G126" s="1115"/>
      <c r="H126" s="530">
        <f>-SUMIFS('ELF VILLA TB 30GIU22'!U:U,'ELF VILLA TB 30GIU22'!W:W,'IFRS TB'!B126)*IF(C126="L",1,-1)</f>
        <v>0</v>
      </c>
      <c r="I126" s="666"/>
      <c r="J126" s="493">
        <f t="shared" si="3"/>
        <v>0</v>
      </c>
      <c r="K126" s="934">
        <v>0</v>
      </c>
      <c r="L126" s="934">
        <v>0</v>
      </c>
      <c r="M126" s="888">
        <f t="shared" si="5"/>
        <v>0</v>
      </c>
    </row>
    <row r="127" spans="2:13" ht="12.5">
      <c r="B127" s="436" t="s">
        <v>265</v>
      </c>
      <c r="C127" s="222" t="s">
        <v>100</v>
      </c>
      <c r="D127" s="95" t="s">
        <v>246</v>
      </c>
      <c r="E127" s="773"/>
      <c r="F127" s="530">
        <f>-SUMIFS('ELF VILLA TB 30GIU22'!T:T,'ELF VILLA TB 30GIU22'!W:W,'IFRS TB'!B127)*IF(C127="L",1,-1)</f>
        <v>0</v>
      </c>
      <c r="G127" s="1115"/>
      <c r="H127" s="530">
        <f>-SUMIFS('ELF VILLA TB 30GIU22'!U:U,'ELF VILLA TB 30GIU22'!W:W,'IFRS TB'!B127)*IF(C127="L",1,-1)</f>
        <v>0</v>
      </c>
      <c r="I127" s="666"/>
      <c r="J127" s="493">
        <f t="shared" si="3"/>
        <v>0</v>
      </c>
      <c r="K127" s="934">
        <v>0</v>
      </c>
      <c r="L127" s="934">
        <v>0</v>
      </c>
      <c r="M127" s="888">
        <f t="shared" si="5"/>
        <v>0</v>
      </c>
    </row>
    <row r="128" spans="2:13" ht="12.5">
      <c r="B128" s="436" t="s">
        <v>266</v>
      </c>
      <c r="C128" s="222" t="s">
        <v>100</v>
      </c>
      <c r="D128" s="95" t="s">
        <v>247</v>
      </c>
      <c r="E128" s="773"/>
      <c r="F128" s="530">
        <f>-SUMIFS('ELF VILLA TB 30GIU22'!T:T,'ELF VILLA TB 30GIU22'!W:W,'IFRS TB'!B128)*IF(C128="L",1,-1)</f>
        <v>0</v>
      </c>
      <c r="G128" s="1115"/>
      <c r="H128" s="530">
        <f>-SUMIFS('ELF VILLA TB 30GIU22'!U:U,'ELF VILLA TB 30GIU22'!W:W,'IFRS TB'!B128)*IF(C128="L",1,-1)</f>
        <v>0</v>
      </c>
      <c r="I128" s="666"/>
      <c r="J128" s="493">
        <f t="shared" si="3"/>
        <v>0</v>
      </c>
      <c r="K128" s="934">
        <v>0</v>
      </c>
      <c r="L128" s="934">
        <v>0</v>
      </c>
      <c r="M128" s="888">
        <f t="shared" si="5"/>
        <v>0</v>
      </c>
    </row>
    <row r="129" spans="2:13" ht="12.5">
      <c r="B129" s="436" t="s">
        <v>1036</v>
      </c>
      <c r="C129" s="222" t="s">
        <v>100</v>
      </c>
      <c r="D129" s="95" t="s">
        <v>359</v>
      </c>
      <c r="E129" s="773"/>
      <c r="F129" s="530">
        <f>-SUMIFS('ELF VILLA TB 30GIU22'!T:T,'ELF VILLA TB 30GIU22'!W:W,'IFRS TB'!B129)*IF(C129="L",1,-1)</f>
        <v>0</v>
      </c>
      <c r="G129" s="1115"/>
      <c r="H129" s="530">
        <f>-SUMIFS('ELF VILLA TB 30GIU22'!U:U,'ELF VILLA TB 30GIU22'!W:W,'IFRS TB'!B129)*IF(C129="L",1,-1)</f>
        <v>0</v>
      </c>
      <c r="I129" s="666"/>
      <c r="J129" s="493">
        <f t="shared" si="3"/>
        <v>0</v>
      </c>
      <c r="K129" s="934">
        <v>0</v>
      </c>
      <c r="L129" s="934">
        <v>0</v>
      </c>
      <c r="M129" s="888">
        <f t="shared" si="5"/>
        <v>0</v>
      </c>
    </row>
    <row r="130" spans="2:13" ht="12.5">
      <c r="B130" s="436" t="s">
        <v>255</v>
      </c>
      <c r="C130" s="222" t="s">
        <v>100</v>
      </c>
      <c r="D130" s="95" t="s">
        <v>237</v>
      </c>
      <c r="E130" s="773"/>
      <c r="F130" s="530">
        <f>-SUMIFS('ELF VILLA TB 30GIU22'!T:T,'ELF VILLA TB 30GIU22'!W:W,'IFRS TB'!B130)*IF(C130="L",1,-1)</f>
        <v>0</v>
      </c>
      <c r="G130" s="1115"/>
      <c r="H130" s="530">
        <f>-SUMIFS('ELF VILLA TB 30GIU22'!U:U,'ELF VILLA TB 30GIU22'!W:W,'IFRS TB'!B130)*IF(C130="L",1,-1)</f>
        <v>0</v>
      </c>
      <c r="I130" s="666"/>
      <c r="J130" s="493">
        <f t="shared" si="3"/>
        <v>0</v>
      </c>
      <c r="K130" s="934">
        <v>0</v>
      </c>
      <c r="L130" s="934">
        <v>0</v>
      </c>
      <c r="M130" s="888">
        <f t="shared" si="5"/>
        <v>0</v>
      </c>
    </row>
    <row r="131" spans="2:13" ht="12.5">
      <c r="B131" s="436" t="s">
        <v>256</v>
      </c>
      <c r="C131" s="222" t="s">
        <v>100</v>
      </c>
      <c r="D131" s="95" t="s">
        <v>238</v>
      </c>
      <c r="E131" s="773"/>
      <c r="F131" s="530">
        <f>-SUMIFS('ELF VILLA TB 30GIU22'!T:T,'ELF VILLA TB 30GIU22'!W:W,'IFRS TB'!B131)*IF(C131="L",1,-1)</f>
        <v>0</v>
      </c>
      <c r="G131" s="1115"/>
      <c r="H131" s="530">
        <f>-SUMIFS('ELF VILLA TB 30GIU22'!U:U,'ELF VILLA TB 30GIU22'!W:W,'IFRS TB'!B131)*IF(C131="L",1,-1)</f>
        <v>0</v>
      </c>
      <c r="I131" s="666"/>
      <c r="J131" s="493">
        <f t="shared" si="3"/>
        <v>0</v>
      </c>
      <c r="K131" s="934">
        <v>0</v>
      </c>
      <c r="L131" s="934">
        <v>0</v>
      </c>
      <c r="M131" s="888">
        <f t="shared" si="5"/>
        <v>0</v>
      </c>
    </row>
    <row r="132" spans="2:13" ht="12.5">
      <c r="B132" s="436" t="s">
        <v>257</v>
      </c>
      <c r="C132" s="222" t="s">
        <v>100</v>
      </c>
      <c r="D132" s="95" t="s">
        <v>239</v>
      </c>
      <c r="E132" s="773"/>
      <c r="F132" s="530">
        <f>-SUMIFS('ELF VILLA TB 30GIU22'!T:T,'ELF VILLA TB 30GIU22'!W:W,'IFRS TB'!B132)*IF(C132="L",1,-1)</f>
        <v>0</v>
      </c>
      <c r="G132" s="1115"/>
      <c r="H132" s="530">
        <f>-SUMIFS('ELF VILLA TB 30GIU22'!U:U,'ELF VILLA TB 30GIU22'!W:W,'IFRS TB'!B132)*IF(C132="L",1,-1)</f>
        <v>0</v>
      </c>
      <c r="I132" s="666"/>
      <c r="J132" s="493">
        <f t="shared" si="3"/>
        <v>0</v>
      </c>
      <c r="K132" s="934">
        <v>0</v>
      </c>
      <c r="L132" s="934">
        <v>0</v>
      </c>
      <c r="M132" s="888">
        <f t="shared" si="5"/>
        <v>0</v>
      </c>
    </row>
    <row r="133" spans="2:13" ht="12.5">
      <c r="B133" s="436" t="s">
        <v>258</v>
      </c>
      <c r="C133" s="222" t="s">
        <v>100</v>
      </c>
      <c r="D133" s="95" t="s">
        <v>240</v>
      </c>
      <c r="E133" s="773"/>
      <c r="F133" s="530">
        <f>-SUMIFS('ELF VILLA TB 30GIU22'!T:T,'ELF VILLA TB 30GIU22'!W:W,'IFRS TB'!B133)*IF(C133="L",1,-1)</f>
        <v>0</v>
      </c>
      <c r="G133" s="1115"/>
      <c r="H133" s="530">
        <f>-SUMIFS('ELF VILLA TB 30GIU22'!U:U,'ELF VILLA TB 30GIU22'!W:W,'IFRS TB'!B133)*IF(C133="L",1,-1)</f>
        <v>0</v>
      </c>
      <c r="I133" s="666"/>
      <c r="J133" s="493">
        <f t="shared" si="3"/>
        <v>0</v>
      </c>
      <c r="K133" s="934">
        <v>0</v>
      </c>
      <c r="L133" s="934">
        <v>0</v>
      </c>
      <c r="M133" s="888">
        <f t="shared" si="5"/>
        <v>0</v>
      </c>
    </row>
    <row r="134" spans="2:13" ht="12.5">
      <c r="B134" s="436" t="s">
        <v>259</v>
      </c>
      <c r="C134" s="222" t="s">
        <v>100</v>
      </c>
      <c r="D134" s="95" t="s">
        <v>241</v>
      </c>
      <c r="E134" s="773"/>
      <c r="F134" s="530">
        <f>-SUMIFS('ELF VILLA TB 30GIU22'!T:T,'ELF VILLA TB 30GIU22'!W:W,'IFRS TB'!B134)*IF(C134="L",1,-1)</f>
        <v>0</v>
      </c>
      <c r="G134" s="1115"/>
      <c r="H134" s="530">
        <f>-SUMIFS('ELF VILLA TB 30GIU22'!U:U,'ELF VILLA TB 30GIU22'!W:W,'IFRS TB'!B134)*IF(C134="L",1,-1)</f>
        <v>0</v>
      </c>
      <c r="I134" s="666"/>
      <c r="J134" s="493">
        <f t="shared" si="3"/>
        <v>0</v>
      </c>
      <c r="K134" s="934">
        <v>0</v>
      </c>
      <c r="L134" s="934">
        <v>0</v>
      </c>
      <c r="M134" s="888">
        <f t="shared" si="5"/>
        <v>0</v>
      </c>
    </row>
    <row r="135" spans="2:13" ht="12.5">
      <c r="B135" s="436" t="s">
        <v>260</v>
      </c>
      <c r="C135" s="222" t="s">
        <v>100</v>
      </c>
      <c r="D135" s="95" t="s">
        <v>242</v>
      </c>
      <c r="E135" s="773"/>
      <c r="F135" s="530">
        <f>-SUMIFS('ELF VILLA TB 30GIU22'!T:T,'ELF VILLA TB 30GIU22'!W:W,'IFRS TB'!B135)*IF(C135="L",1,-1)</f>
        <v>0</v>
      </c>
      <c r="G135" s="1115"/>
      <c r="H135" s="530">
        <f>-SUMIFS('ELF VILLA TB 30GIU22'!U:U,'ELF VILLA TB 30GIU22'!W:W,'IFRS TB'!B135)*IF(C135="L",1,-1)</f>
        <v>0</v>
      </c>
      <c r="I135" s="666"/>
      <c r="J135" s="493">
        <f t="shared" si="3"/>
        <v>0</v>
      </c>
      <c r="K135" s="934">
        <v>0</v>
      </c>
      <c r="L135" s="934">
        <v>0</v>
      </c>
      <c r="M135" s="888">
        <f t="shared" si="5"/>
        <v>0</v>
      </c>
    </row>
    <row r="136" spans="2:13" ht="12.5">
      <c r="B136" s="436" t="s">
        <v>261</v>
      </c>
      <c r="C136" s="222" t="s">
        <v>100</v>
      </c>
      <c r="D136" s="95" t="s">
        <v>243</v>
      </c>
      <c r="E136" s="773"/>
      <c r="F136" s="530">
        <f>-SUMIFS('ELF VILLA TB 30GIU22'!T:T,'ELF VILLA TB 30GIU22'!W:W,'IFRS TB'!B136)*IF(C136="L",1,-1)</f>
        <v>0</v>
      </c>
      <c r="G136" s="1115"/>
      <c r="H136" s="530">
        <f>-SUMIFS('ELF VILLA TB 30GIU22'!U:U,'ELF VILLA TB 30GIU22'!W:W,'IFRS TB'!B136)*IF(C136="L",1,-1)</f>
        <v>0</v>
      </c>
      <c r="I136" s="666"/>
      <c r="J136" s="493">
        <f t="shared" si="3"/>
        <v>0</v>
      </c>
      <c r="K136" s="934">
        <v>0</v>
      </c>
      <c r="L136" s="934">
        <v>0</v>
      </c>
      <c r="M136" s="888">
        <f t="shared" si="5"/>
        <v>0</v>
      </c>
    </row>
    <row r="137" spans="2:13" ht="12.5">
      <c r="B137" s="436" t="s">
        <v>262</v>
      </c>
      <c r="C137" s="222" t="s">
        <v>100</v>
      </c>
      <c r="D137" s="95" t="s">
        <v>244</v>
      </c>
      <c r="E137" s="773"/>
      <c r="F137" s="530">
        <f>-SUMIFS('ELF VILLA TB 30GIU22'!T:T,'ELF VILLA TB 30GIU22'!W:W,'IFRS TB'!B137)*IF(C137="L",1,-1)</f>
        <v>0</v>
      </c>
      <c r="G137" s="1115"/>
      <c r="H137" s="530">
        <f>-SUMIFS('ELF VILLA TB 30GIU22'!U:U,'ELF VILLA TB 30GIU22'!W:W,'IFRS TB'!B137)*IF(C137="L",1,-1)</f>
        <v>0</v>
      </c>
      <c r="I137" s="666"/>
      <c r="J137" s="493">
        <f t="shared" si="3"/>
        <v>0</v>
      </c>
      <c r="K137" s="934">
        <v>0</v>
      </c>
      <c r="L137" s="934">
        <v>0</v>
      </c>
      <c r="M137" s="888">
        <f t="shared" si="5"/>
        <v>0</v>
      </c>
    </row>
    <row r="138" spans="2:13" ht="12.5">
      <c r="B138" s="436" t="s">
        <v>1037</v>
      </c>
      <c r="C138" s="222" t="s">
        <v>100</v>
      </c>
      <c r="D138" s="95" t="s">
        <v>635</v>
      </c>
      <c r="E138" s="773"/>
      <c r="F138" s="530">
        <f>-SUMIFS('ELF VILLA TB 30GIU22'!T:T,'ELF VILLA TB 30GIU22'!W:W,'IFRS TB'!B138)*IF(C138="L",1,-1)</f>
        <v>0</v>
      </c>
      <c r="G138" s="1115"/>
      <c r="H138" s="530">
        <f>-SUMIFS('ELF VILLA TB 30GIU22'!U:U,'ELF VILLA TB 30GIU22'!W:W,'IFRS TB'!B138)*IF(C138="L",1,-1)</f>
        <v>0</v>
      </c>
      <c r="I138" s="666"/>
      <c r="J138" s="493">
        <f t="shared" si="3"/>
        <v>0</v>
      </c>
      <c r="K138" s="934">
        <v>0</v>
      </c>
      <c r="L138" s="934">
        <v>0</v>
      </c>
      <c r="M138" s="888">
        <f t="shared" si="5"/>
        <v>0</v>
      </c>
    </row>
    <row r="139" spans="2:13" ht="12.5">
      <c r="B139" s="436" t="s">
        <v>227</v>
      </c>
      <c r="C139" s="222" t="s">
        <v>100</v>
      </c>
      <c r="D139" s="95" t="s">
        <v>229</v>
      </c>
      <c r="E139" s="773"/>
      <c r="F139" s="530">
        <f>-SUMIFS('ELF VILLA TB 30GIU22'!T:T,'ELF VILLA TB 30GIU22'!W:W,'IFRS TB'!B139)*IF(C139="L",1,-1)</f>
        <v>0</v>
      </c>
      <c r="G139" s="1115"/>
      <c r="H139" s="530">
        <f>-SUMIFS('ELF VILLA TB 30GIU22'!U:U,'ELF VILLA TB 30GIU22'!W:W,'IFRS TB'!B139)*IF(C139="L",1,-1)</f>
        <v>0</v>
      </c>
      <c r="I139" s="666"/>
      <c r="J139" s="493">
        <f t="shared" si="3"/>
        <v>0</v>
      </c>
      <c r="K139" s="934">
        <v>0</v>
      </c>
      <c r="L139" s="934">
        <v>0</v>
      </c>
      <c r="M139" s="888">
        <f t="shared" si="5"/>
        <v>0</v>
      </c>
    </row>
    <row r="140" spans="2:13" ht="12.5">
      <c r="B140" s="436" t="s">
        <v>228</v>
      </c>
      <c r="C140" s="222" t="s">
        <v>100</v>
      </c>
      <c r="D140" s="95" t="s">
        <v>230</v>
      </c>
      <c r="E140" s="773"/>
      <c r="F140" s="530">
        <f>-SUMIFS('ELF VILLA TB 30GIU22'!T:T,'ELF VILLA TB 30GIU22'!W:W,'IFRS TB'!B140)*IF(C140="L",1,-1)</f>
        <v>0</v>
      </c>
      <c r="G140" s="1115"/>
      <c r="H140" s="530">
        <f>-SUMIFS('ELF VILLA TB 30GIU22'!U:U,'ELF VILLA TB 30GIU22'!W:W,'IFRS TB'!B140)*IF(C140="L",1,-1)</f>
        <v>0</v>
      </c>
      <c r="I140" s="666"/>
      <c r="J140" s="493">
        <f t="shared" si="3"/>
        <v>0</v>
      </c>
      <c r="K140" s="934">
        <v>0</v>
      </c>
      <c r="L140" s="934">
        <v>0</v>
      </c>
      <c r="M140" s="888">
        <f t="shared" si="5"/>
        <v>0</v>
      </c>
    </row>
    <row r="141" spans="2:13" ht="12.5">
      <c r="B141" s="436" t="s">
        <v>249</v>
      </c>
      <c r="C141" s="222" t="s">
        <v>100</v>
      </c>
      <c r="D141" s="95" t="s">
        <v>231</v>
      </c>
      <c r="E141" s="773"/>
      <c r="F141" s="530">
        <f>-SUMIFS('ELF VILLA TB 30GIU22'!T:T,'ELF VILLA TB 30GIU22'!W:W,'IFRS TB'!B141)*IF(C141="L",1,-1)</f>
        <v>0</v>
      </c>
      <c r="G141" s="1115"/>
      <c r="H141" s="530">
        <f>-SUMIFS('ELF VILLA TB 30GIU22'!U:U,'ELF VILLA TB 30GIU22'!W:W,'IFRS TB'!B141)*IF(C141="L",1,-1)</f>
        <v>0</v>
      </c>
      <c r="I141" s="666"/>
      <c r="J141" s="493">
        <f t="shared" si="3"/>
        <v>0</v>
      </c>
      <c r="K141" s="934">
        <v>0</v>
      </c>
      <c r="L141" s="934">
        <v>0</v>
      </c>
      <c r="M141" s="888">
        <f t="shared" si="5"/>
        <v>0</v>
      </c>
    </row>
    <row r="142" spans="2:13" ht="12.5">
      <c r="B142" s="436" t="s">
        <v>250</v>
      </c>
      <c r="C142" s="222" t="s">
        <v>100</v>
      </c>
      <c r="D142" s="95" t="s">
        <v>232</v>
      </c>
      <c r="E142" s="773"/>
      <c r="F142" s="530">
        <f>-SUMIFS('ELF VILLA TB 30GIU22'!T:T,'ELF VILLA TB 30GIU22'!W:W,'IFRS TB'!B142)*IF(C142="L",1,-1)</f>
        <v>0</v>
      </c>
      <c r="G142" s="1115"/>
      <c r="H142" s="530">
        <f>-SUMIFS('ELF VILLA TB 30GIU22'!U:U,'ELF VILLA TB 30GIU22'!W:W,'IFRS TB'!B142)*IF(C142="L",1,-1)</f>
        <v>0</v>
      </c>
      <c r="I142" s="666"/>
      <c r="J142" s="493">
        <f t="shared" si="3"/>
        <v>0</v>
      </c>
      <c r="K142" s="934">
        <v>0</v>
      </c>
      <c r="L142" s="934">
        <v>0</v>
      </c>
      <c r="M142" s="888">
        <f t="shared" si="5"/>
        <v>0</v>
      </c>
    </row>
    <row r="143" spans="2:13" ht="12.5">
      <c r="B143" s="436" t="s">
        <v>251</v>
      </c>
      <c r="C143" s="222" t="s">
        <v>100</v>
      </c>
      <c r="D143" s="95" t="s">
        <v>233</v>
      </c>
      <c r="E143" s="773"/>
      <c r="F143" s="530">
        <f>-SUMIFS('ELF VILLA TB 30GIU22'!T:T,'ELF VILLA TB 30GIU22'!W:W,'IFRS TB'!B143)*IF(C143="L",1,-1)</f>
        <v>0</v>
      </c>
      <c r="G143" s="1115"/>
      <c r="H143" s="530">
        <f>-SUMIFS('ELF VILLA TB 30GIU22'!U:U,'ELF VILLA TB 30GIU22'!W:W,'IFRS TB'!B143)*IF(C143="L",1,-1)</f>
        <v>0</v>
      </c>
      <c r="I143" s="666"/>
      <c r="J143" s="493">
        <f t="shared" ref="J143:J206" si="6">SUM(F143:I143)</f>
        <v>0</v>
      </c>
      <c r="K143" s="934">
        <v>0</v>
      </c>
      <c r="L143" s="934">
        <v>0</v>
      </c>
      <c r="M143" s="888">
        <f t="shared" ref="M143:M161" si="7">IF(C143="A",J143,-J143)</f>
        <v>0</v>
      </c>
    </row>
    <row r="144" spans="2:13" ht="12.5">
      <c r="B144" s="436" t="s">
        <v>252</v>
      </c>
      <c r="C144" s="222" t="s">
        <v>100</v>
      </c>
      <c r="D144" s="95" t="s">
        <v>234</v>
      </c>
      <c r="E144" s="773"/>
      <c r="F144" s="530">
        <f>-SUMIFS('ELF VILLA TB 30GIU22'!T:T,'ELF VILLA TB 30GIU22'!W:W,'IFRS TB'!B144)*IF(C144="L",1,-1)</f>
        <v>0</v>
      </c>
      <c r="G144" s="1115"/>
      <c r="H144" s="530">
        <f>-SUMIFS('ELF VILLA TB 30GIU22'!U:U,'ELF VILLA TB 30GIU22'!W:W,'IFRS TB'!B144)*IF(C144="L",1,-1)</f>
        <v>0</v>
      </c>
      <c r="I144" s="666"/>
      <c r="J144" s="493">
        <f t="shared" si="6"/>
        <v>0</v>
      </c>
      <c r="K144" s="934">
        <v>0</v>
      </c>
      <c r="L144" s="934">
        <v>0</v>
      </c>
      <c r="M144" s="888">
        <f t="shared" si="7"/>
        <v>0</v>
      </c>
    </row>
    <row r="145" spans="2:13" ht="12.5">
      <c r="B145" s="436" t="s">
        <v>253</v>
      </c>
      <c r="C145" s="222" t="s">
        <v>100</v>
      </c>
      <c r="D145" s="95" t="s">
        <v>235</v>
      </c>
      <c r="E145" s="773"/>
      <c r="F145" s="530">
        <f>-SUMIFS('ELF VILLA TB 30GIU22'!T:T,'ELF VILLA TB 30GIU22'!W:W,'IFRS TB'!B145)*IF(C145="L",1,-1)</f>
        <v>0</v>
      </c>
      <c r="G145" s="1115"/>
      <c r="H145" s="530">
        <f>-SUMIFS('ELF VILLA TB 30GIU22'!U:U,'ELF VILLA TB 30GIU22'!W:W,'IFRS TB'!B145)*IF(C145="L",1,-1)</f>
        <v>0</v>
      </c>
      <c r="I145" s="666"/>
      <c r="J145" s="493">
        <f t="shared" si="6"/>
        <v>0</v>
      </c>
      <c r="K145" s="934">
        <v>0</v>
      </c>
      <c r="L145" s="934">
        <v>0</v>
      </c>
      <c r="M145" s="888">
        <f t="shared" si="7"/>
        <v>0</v>
      </c>
    </row>
    <row r="146" spans="2:13" ht="12.5">
      <c r="B146" s="436" t="s">
        <v>1038</v>
      </c>
      <c r="C146" s="222" t="s">
        <v>100</v>
      </c>
      <c r="D146" s="95" t="s">
        <v>339</v>
      </c>
      <c r="E146" s="773"/>
      <c r="F146" s="530">
        <f>-SUMIFS('ELF VILLA TB 30GIU22'!T:T,'ELF VILLA TB 30GIU22'!W:W,'IFRS TB'!B146)*IF(C146="L",1,-1)</f>
        <v>0</v>
      </c>
      <c r="G146" s="1115"/>
      <c r="H146" s="530">
        <f>-SUMIFS('ELF VILLA TB 30GIU22'!U:U,'ELF VILLA TB 30GIU22'!W:W,'IFRS TB'!B146)*IF(C146="L",1,-1)</f>
        <v>0</v>
      </c>
      <c r="I146" s="666"/>
      <c r="J146" s="493">
        <f t="shared" si="6"/>
        <v>0</v>
      </c>
      <c r="K146" s="934">
        <v>0</v>
      </c>
      <c r="L146" s="934">
        <v>0</v>
      </c>
      <c r="M146" s="888">
        <f t="shared" si="7"/>
        <v>0</v>
      </c>
    </row>
    <row r="147" spans="2:13" ht="12.5">
      <c r="B147" s="435" t="s">
        <v>1039</v>
      </c>
      <c r="C147" s="222" t="s">
        <v>100</v>
      </c>
      <c r="D147" s="95" t="s">
        <v>340</v>
      </c>
      <c r="E147" s="773"/>
      <c r="F147" s="530">
        <f>-SUMIFS('ELF VILLA TB 30GIU22'!T:T,'ELF VILLA TB 30GIU22'!W:W,'IFRS TB'!B147)*IF(C147="L",1,-1)</f>
        <v>4708316</v>
      </c>
      <c r="G147" s="1115"/>
      <c r="H147" s="530">
        <f>-SUMIFS('ELF VILLA TB 30GIU22'!U:U,'ELF VILLA TB 30GIU22'!W:W,'IFRS TB'!B147)*IF(C147="L",1,-1)</f>
        <v>0</v>
      </c>
      <c r="I147" s="666"/>
      <c r="J147" s="493">
        <f t="shared" si="6"/>
        <v>4708316</v>
      </c>
      <c r="K147" s="934">
        <v>5306031</v>
      </c>
      <c r="L147" s="934">
        <v>5011942</v>
      </c>
      <c r="M147" s="888">
        <f t="shared" si="7"/>
        <v>-4708316</v>
      </c>
    </row>
    <row r="148" spans="2:13" ht="12.5">
      <c r="B148" s="436" t="s">
        <v>1040</v>
      </c>
      <c r="C148" s="222" t="s">
        <v>100</v>
      </c>
      <c r="D148" s="95" t="s">
        <v>223</v>
      </c>
      <c r="E148" s="773"/>
      <c r="F148" s="530">
        <f>-SUMIFS('ELF VILLA TB 30GIU22'!T:T,'ELF VILLA TB 30GIU22'!W:W,'IFRS TB'!B148)*IF(C148="L",1,-1)</f>
        <v>0</v>
      </c>
      <c r="G148" s="1115"/>
      <c r="H148" s="530">
        <f>-SUMIFS('ELF VILLA TB 30GIU22'!U:U,'ELF VILLA TB 30GIU22'!W:W,'IFRS TB'!B148)*IF(C148="L",1,-1)</f>
        <v>0</v>
      </c>
      <c r="I148" s="666"/>
      <c r="J148" s="493">
        <f t="shared" si="6"/>
        <v>0</v>
      </c>
      <c r="K148" s="934">
        <v>0</v>
      </c>
      <c r="L148" s="934">
        <v>0</v>
      </c>
      <c r="M148" s="888">
        <f t="shared" si="7"/>
        <v>0</v>
      </c>
    </row>
    <row r="149" spans="2:13" ht="12.5">
      <c r="B149" s="435" t="s">
        <v>1041</v>
      </c>
      <c r="C149" s="222" t="s">
        <v>100</v>
      </c>
      <c r="D149" s="95" t="s">
        <v>213</v>
      </c>
      <c r="E149" s="773"/>
      <c r="F149" s="530">
        <f>-SUMIFS('ELF VILLA TB 30GIU22'!T:T,'ELF VILLA TB 30GIU22'!W:W,'IFRS TB'!B149)*IF(C149="L",1,-1)</f>
        <v>0</v>
      </c>
      <c r="G149" s="1115"/>
      <c r="H149" s="530">
        <f>-SUMIFS('ELF VILLA TB 30GIU22'!U:U,'ELF VILLA TB 30GIU22'!W:W,'IFRS TB'!B149)*IF(C149="L",1,-1)</f>
        <v>0</v>
      </c>
      <c r="I149" s="666"/>
      <c r="J149" s="493">
        <f t="shared" si="6"/>
        <v>0</v>
      </c>
      <c r="K149" s="934">
        <v>0</v>
      </c>
      <c r="L149" s="934">
        <v>0</v>
      </c>
      <c r="M149" s="888">
        <f t="shared" si="7"/>
        <v>0</v>
      </c>
    </row>
    <row r="150" spans="2:13" ht="12.5">
      <c r="B150" s="436" t="s">
        <v>271</v>
      </c>
      <c r="C150" s="222" t="s">
        <v>100</v>
      </c>
      <c r="D150" s="95" t="s">
        <v>272</v>
      </c>
      <c r="E150" s="773"/>
      <c r="F150" s="530">
        <f>-SUMIFS('ELF VILLA TB 30GIU22'!T:T,'ELF VILLA TB 30GIU22'!W:W,'IFRS TB'!B150)*IF(C150="L",1,-1)</f>
        <v>16231</v>
      </c>
      <c r="G150" s="1115"/>
      <c r="H150" s="530">
        <f>-SUMIFS('ELF VILLA TB 30GIU22'!U:U,'ELF VILLA TB 30GIU22'!W:W,'IFRS TB'!B150)*IF(C150="L",1,-1)</f>
        <v>0</v>
      </c>
      <c r="I150" s="666"/>
      <c r="J150" s="493">
        <f t="shared" si="6"/>
        <v>16231</v>
      </c>
      <c r="K150" s="934">
        <v>0</v>
      </c>
      <c r="L150" s="934">
        <v>7751</v>
      </c>
      <c r="M150" s="888">
        <f t="shared" si="7"/>
        <v>-16231</v>
      </c>
    </row>
    <row r="151" spans="2:13" ht="12.5">
      <c r="B151" s="435" t="s">
        <v>270</v>
      </c>
      <c r="C151" s="222" t="s">
        <v>100</v>
      </c>
      <c r="D151" s="95" t="s">
        <v>269</v>
      </c>
      <c r="E151" s="773"/>
      <c r="F151" s="530">
        <f>-SUMIFS('ELF VILLA TB 30GIU22'!T:T,'ELF VILLA TB 30GIU22'!W:W,'IFRS TB'!B151)*IF(C151="L",1,-1)</f>
        <v>0</v>
      </c>
      <c r="G151" s="1115"/>
      <c r="H151" s="530">
        <f>-SUMIFS('ELF VILLA TB 30GIU22'!U:U,'ELF VILLA TB 30GIU22'!W:W,'IFRS TB'!B151)*IF(C151="L",1,-1)</f>
        <v>0</v>
      </c>
      <c r="I151" s="666"/>
      <c r="J151" s="493">
        <f t="shared" si="6"/>
        <v>0</v>
      </c>
      <c r="K151" s="934">
        <v>0</v>
      </c>
      <c r="L151" s="934">
        <v>0</v>
      </c>
      <c r="M151" s="888">
        <f t="shared" si="7"/>
        <v>0</v>
      </c>
    </row>
    <row r="152" spans="2:13" ht="12.5">
      <c r="B152" s="435" t="s">
        <v>267</v>
      </c>
      <c r="C152" s="222" t="s">
        <v>100</v>
      </c>
      <c r="D152" s="95" t="s">
        <v>268</v>
      </c>
      <c r="E152" s="773"/>
      <c r="F152" s="530">
        <f>-SUMIFS('ELF VILLA TB 30GIU22'!T:T,'ELF VILLA TB 30GIU22'!W:W,'IFRS TB'!B152)*IF(C152="L",1,-1)</f>
        <v>29971.86</v>
      </c>
      <c r="G152" s="1115"/>
      <c r="H152" s="530">
        <f>-SUMIFS('ELF VILLA TB 30GIU22'!U:U,'ELF VILLA TB 30GIU22'!W:W,'IFRS TB'!B152)*IF(C152="L",1,-1)</f>
        <v>0</v>
      </c>
      <c r="I152" s="666"/>
      <c r="J152" s="493">
        <f t="shared" si="6"/>
        <v>29971.86</v>
      </c>
      <c r="K152" s="934">
        <v>32476.55</v>
      </c>
      <c r="L152" s="934">
        <v>29646.639999999999</v>
      </c>
      <c r="M152" s="888">
        <f t="shared" si="7"/>
        <v>-29971.86</v>
      </c>
    </row>
    <row r="153" spans="2:13" ht="12.5">
      <c r="B153" s="435" t="s">
        <v>517</v>
      </c>
      <c r="C153" s="222" t="s">
        <v>100</v>
      </c>
      <c r="D153" s="95" t="s">
        <v>576</v>
      </c>
      <c r="E153" s="773"/>
      <c r="F153" s="530">
        <f>-SUMIFS('ELF VILLA TB 30GIU22'!T:T,'ELF VILLA TB 30GIU22'!W:W,'IFRS TB'!B153)*IF(C153="L",1,-1)</f>
        <v>0</v>
      </c>
      <c r="G153" s="1115"/>
      <c r="H153" s="530">
        <f>-SUMIFS('ELF VILLA TB 30GIU22'!U:U,'ELF VILLA TB 30GIU22'!W:W,'IFRS TB'!B153)*IF(C153="L",1,-1)</f>
        <v>0</v>
      </c>
      <c r="I153" s="666"/>
      <c r="J153" s="493">
        <f t="shared" si="6"/>
        <v>0</v>
      </c>
      <c r="K153" s="934">
        <v>0</v>
      </c>
      <c r="L153" s="934">
        <v>0</v>
      </c>
      <c r="M153" s="888">
        <f t="shared" si="7"/>
        <v>0</v>
      </c>
    </row>
    <row r="154" spans="2:13" ht="12.5">
      <c r="B154" s="437" t="s">
        <v>1042</v>
      </c>
      <c r="C154" s="222" t="s">
        <v>100</v>
      </c>
      <c r="D154" s="217" t="s">
        <v>365</v>
      </c>
      <c r="E154" s="773"/>
      <c r="F154" s="530">
        <f>-SUMIFS('ELF VILLA TB 30GIU22'!T:T,'ELF VILLA TB 30GIU22'!W:W,'IFRS TB'!B154)*IF(C154="L",1,-1)</f>
        <v>0</v>
      </c>
      <c r="G154" s="1115"/>
      <c r="H154" s="530">
        <f>-SUMIFS('ELF VILLA TB 30GIU22'!U:U,'ELF VILLA TB 30GIU22'!W:W,'IFRS TB'!B154)*IF(C154="L",1,-1)</f>
        <v>0</v>
      </c>
      <c r="I154" s="666"/>
      <c r="J154" s="493">
        <f t="shared" si="6"/>
        <v>0</v>
      </c>
      <c r="K154" s="934">
        <v>0</v>
      </c>
      <c r="L154" s="934">
        <v>0</v>
      </c>
      <c r="M154" s="888">
        <f t="shared" si="7"/>
        <v>0</v>
      </c>
    </row>
    <row r="155" spans="2:13" ht="12.5">
      <c r="B155" s="437" t="s">
        <v>1043</v>
      </c>
      <c r="C155" s="222" t="s">
        <v>100</v>
      </c>
      <c r="D155" s="217" t="s">
        <v>364</v>
      </c>
      <c r="E155" s="773"/>
      <c r="F155" s="530">
        <f>-SUMIFS('ELF VILLA TB 30GIU22'!T:T,'ELF VILLA TB 30GIU22'!W:W,'IFRS TB'!B155)*IF(C155="L",1,-1)</f>
        <v>0</v>
      </c>
      <c r="G155" s="1115"/>
      <c r="H155" s="530">
        <f>-SUMIFS('ELF VILLA TB 30GIU22'!U:U,'ELF VILLA TB 30GIU22'!W:W,'IFRS TB'!B155)*IF(C155="L",1,-1)</f>
        <v>0</v>
      </c>
      <c r="I155" s="666"/>
      <c r="J155" s="493">
        <f t="shared" si="6"/>
        <v>0</v>
      </c>
      <c r="K155" s="934">
        <v>0</v>
      </c>
      <c r="L155" s="934">
        <v>0</v>
      </c>
      <c r="M155" s="888">
        <f t="shared" si="7"/>
        <v>0</v>
      </c>
    </row>
    <row r="156" spans="2:13" ht="12.5">
      <c r="B156" s="437" t="s">
        <v>1044</v>
      </c>
      <c r="C156" s="222" t="s">
        <v>100</v>
      </c>
      <c r="D156" s="217" t="s">
        <v>358</v>
      </c>
      <c r="E156" s="773"/>
      <c r="F156" s="530">
        <f>-SUMIFS('ELF VILLA TB 30GIU22'!T:T,'ELF VILLA TB 30GIU22'!W:W,'IFRS TB'!B156)*IF(C156="L",1,-1)</f>
        <v>0</v>
      </c>
      <c r="G156" s="1115"/>
      <c r="H156" s="530">
        <f>-SUMIFS('ELF VILLA TB 30GIU22'!U:U,'ELF VILLA TB 30GIU22'!W:W,'IFRS TB'!B156)*IF(C156="L",1,-1)</f>
        <v>0</v>
      </c>
      <c r="I156" s="666"/>
      <c r="J156" s="493">
        <f t="shared" si="6"/>
        <v>0</v>
      </c>
      <c r="K156" s="934">
        <v>0</v>
      </c>
      <c r="L156" s="934">
        <v>0</v>
      </c>
      <c r="M156" s="888">
        <f t="shared" si="7"/>
        <v>0</v>
      </c>
    </row>
    <row r="157" spans="2:13" ht="12.5">
      <c r="B157" s="437" t="s">
        <v>930</v>
      </c>
      <c r="C157" s="222" t="s">
        <v>100</v>
      </c>
      <c r="D157" s="217" t="s">
        <v>819</v>
      </c>
      <c r="E157" s="773"/>
      <c r="F157" s="530">
        <f>-SUMIFS('ELF VILLA TB 30GIU22'!T:T,'ELF VILLA TB 30GIU22'!W:W,'IFRS TB'!B157)*IF(C157="L",1,-1)</f>
        <v>0</v>
      </c>
      <c r="G157" s="1115"/>
      <c r="H157" s="530">
        <f>-SUMIFS('ELF VILLA TB 30GIU22'!U:U,'ELF VILLA TB 30GIU22'!W:W,'IFRS TB'!B157)*IF(C157="L",1,-1)</f>
        <v>0</v>
      </c>
      <c r="I157" s="666"/>
      <c r="J157" s="493">
        <f t="shared" si="6"/>
        <v>0</v>
      </c>
      <c r="K157" s="934">
        <v>0</v>
      </c>
      <c r="L157" s="934">
        <v>0</v>
      </c>
      <c r="M157" s="888">
        <f t="shared" si="7"/>
        <v>0</v>
      </c>
    </row>
    <row r="158" spans="2:13" ht="12.5">
      <c r="B158" s="438" t="s">
        <v>353</v>
      </c>
      <c r="C158" s="222" t="s">
        <v>101</v>
      </c>
      <c r="D158" s="218" t="s">
        <v>352</v>
      </c>
      <c r="E158" s="773"/>
      <c r="F158" s="530">
        <f>-SUMIFS('ELF VILLA TB 30GIU22'!T:T,'ELF VILLA TB 30GIU22'!W:W,'IFRS TB'!B158)*IF(C158="L",1,-1)</f>
        <v>0</v>
      </c>
      <c r="G158" s="1115"/>
      <c r="H158" s="530">
        <f>-SUMIFS('ELF VILLA TB 30GIU22'!U:U,'ELF VILLA TB 30GIU22'!W:W,'IFRS TB'!B158)*IF(C158="L",1,-1)</f>
        <v>0</v>
      </c>
      <c r="I158" s="666"/>
      <c r="J158" s="493">
        <f t="shared" si="6"/>
        <v>0</v>
      </c>
      <c r="K158" s="934">
        <v>0</v>
      </c>
      <c r="L158" s="934">
        <v>0</v>
      </c>
      <c r="M158" s="888">
        <f t="shared" si="7"/>
        <v>0</v>
      </c>
    </row>
    <row r="159" spans="2:13" ht="12.5">
      <c r="B159" s="438" t="s">
        <v>354</v>
      </c>
      <c r="C159" s="222" t="s">
        <v>101</v>
      </c>
      <c r="D159" s="95" t="s">
        <v>820</v>
      </c>
      <c r="E159" s="773"/>
      <c r="F159" s="530">
        <f>-SUMIFS('ELF VILLA TB 30GIU22'!T:T,'ELF VILLA TB 30GIU22'!W:W,'IFRS TB'!B159)*IF(C159="L",1,-1)</f>
        <v>22246.140000000007</v>
      </c>
      <c r="G159" s="1115"/>
      <c r="H159" s="530">
        <f>-SUMIFS('ELF VILLA TB 30GIU22'!U:U,'ELF VILLA TB 30GIU22'!W:W,'IFRS TB'!B159)*IF(C159="L",1,-1)</f>
        <v>0</v>
      </c>
      <c r="I159" s="666"/>
      <c r="J159" s="493">
        <f t="shared" si="6"/>
        <v>22246.140000000007</v>
      </c>
      <c r="K159" s="934">
        <v>18074.610000000004</v>
      </c>
      <c r="L159" s="934">
        <v>29678.010000000002</v>
      </c>
      <c r="M159" s="888">
        <f t="shared" si="7"/>
        <v>22246.140000000007</v>
      </c>
    </row>
    <row r="160" spans="2:13" ht="12.5">
      <c r="B160" s="435" t="s">
        <v>94</v>
      </c>
      <c r="C160" s="222" t="s">
        <v>100</v>
      </c>
      <c r="D160" s="95" t="s">
        <v>341</v>
      </c>
      <c r="E160" s="773"/>
      <c r="F160" s="530">
        <f>-SUMIFS('ELF VILLA TB 30GIU22'!T:T,'ELF VILLA TB 30GIU22'!W:W,'IFRS TB'!B160)*IF(C160="L",1,-1)</f>
        <v>6152.67</v>
      </c>
      <c r="G160" s="1115"/>
      <c r="H160" s="530">
        <f>-SUMIFS('ELF VILLA TB 30GIU22'!U:U,'ELF VILLA TB 30GIU22'!W:W,'IFRS TB'!B160)*IF(C160="L",1,-1)</f>
        <v>0</v>
      </c>
      <c r="I160" s="666"/>
      <c r="J160" s="493">
        <f t="shared" si="6"/>
        <v>6152.67</v>
      </c>
      <c r="K160" s="934">
        <v>1022.9999999999998</v>
      </c>
      <c r="L160" s="934">
        <v>0</v>
      </c>
      <c r="M160" s="888">
        <f t="shared" si="7"/>
        <v>-6152.67</v>
      </c>
    </row>
    <row r="161" spans="2:16379" ht="12.5">
      <c r="B161" s="435" t="s">
        <v>355</v>
      </c>
      <c r="C161" s="373" t="s">
        <v>101</v>
      </c>
      <c r="D161" s="96" t="s">
        <v>640</v>
      </c>
      <c r="E161" s="776"/>
      <c r="F161" s="530">
        <f>-SUMIFS('ELF VILLA TB 30GIU22'!T:T,'ELF VILLA TB 30GIU22'!W:W,'IFRS TB'!B161)*IF(C161="L",1,-1)</f>
        <v>1139738.0200000003</v>
      </c>
      <c r="G161" s="1115"/>
      <c r="H161" s="530">
        <f>-SUMIFS('ELF VILLA TB 30GIU22'!U:U,'ELF VILLA TB 30GIU22'!W:W,'IFRS TB'!B161)*IF(C161="L",1,-1)</f>
        <v>0</v>
      </c>
      <c r="I161" s="666"/>
      <c r="J161" s="493">
        <f t="shared" si="6"/>
        <v>1139738.0200000003</v>
      </c>
      <c r="K161" s="934">
        <v>1173496.7299999995</v>
      </c>
      <c r="L161" s="934">
        <v>1146956.9500000002</v>
      </c>
      <c r="M161" s="888">
        <f t="shared" si="7"/>
        <v>1139738.0200000003</v>
      </c>
    </row>
    <row r="162" spans="2:16379" s="670" customFormat="1" ht="12.5">
      <c r="B162" s="433" t="s">
        <v>392</v>
      </c>
      <c r="C162" s="377" t="s">
        <v>98</v>
      </c>
      <c r="D162" s="376" t="s">
        <v>821</v>
      </c>
      <c r="E162" s="777"/>
      <c r="F162" s="530">
        <f>SUMIFS('ELF VILLA TB 30GIU22'!T:T,'ELF VILLA TB 30GIU22'!W:W,'IFRS TB'!B162)*IF(C162="L",1,-1)</f>
        <v>0</v>
      </c>
      <c r="G162" s="1115"/>
      <c r="H162" s="530">
        <f>SUMIFS('ELF VILLA TB 30GIU22'!U:U,'ELF VILLA TB 30GIU22'!W:W,'IFRS TB'!B162)*IF(C162="L",1,-1)</f>
        <v>0</v>
      </c>
      <c r="I162" s="669"/>
      <c r="J162" s="494">
        <f t="shared" si="6"/>
        <v>0</v>
      </c>
      <c r="K162" s="933">
        <v>0</v>
      </c>
      <c r="L162" s="933">
        <v>0</v>
      </c>
      <c r="M162" s="888">
        <f t="shared" ref="M162:M193" si="8">IF(C162="E",-J162,-J162)</f>
        <v>0</v>
      </c>
      <c r="N162" s="668"/>
      <c r="O162" s="668"/>
      <c r="P162" s="668"/>
      <c r="Q162" s="668"/>
      <c r="R162" s="668"/>
      <c r="S162" s="668"/>
      <c r="T162" s="668"/>
      <c r="U162" s="668"/>
      <c r="V162" s="668"/>
      <c r="W162" s="668"/>
      <c r="X162" s="668"/>
      <c r="Y162" s="668"/>
      <c r="Z162" s="668"/>
      <c r="AA162" s="668"/>
      <c r="AB162" s="668"/>
      <c r="AC162" s="668"/>
      <c r="AD162" s="668"/>
      <c r="AE162" s="668"/>
      <c r="AF162" s="668"/>
      <c r="AG162" s="668"/>
      <c r="AH162" s="668"/>
      <c r="AI162" s="668"/>
      <c r="AJ162" s="668"/>
      <c r="AK162" s="668"/>
      <c r="AL162" s="668"/>
      <c r="AM162" s="668"/>
      <c r="AN162" s="668"/>
      <c r="AO162" s="668"/>
      <c r="AP162" s="668"/>
      <c r="AQ162" s="668"/>
      <c r="AR162" s="668"/>
      <c r="AS162" s="668"/>
      <c r="AT162" s="668"/>
      <c r="AU162" s="668"/>
      <c r="AV162" s="668"/>
      <c r="AW162" s="668"/>
      <c r="AX162" s="668"/>
      <c r="AY162" s="668"/>
      <c r="AZ162" s="668"/>
      <c r="BA162" s="668"/>
      <c r="BB162" s="668"/>
      <c r="BC162" s="668"/>
      <c r="BD162" s="668"/>
      <c r="BE162" s="668"/>
      <c r="BF162" s="668"/>
      <c r="BG162" s="668"/>
      <c r="BH162" s="668"/>
      <c r="BI162" s="668"/>
      <c r="BJ162" s="668"/>
      <c r="BK162" s="668"/>
      <c r="BL162" s="668"/>
      <c r="BM162" s="668"/>
      <c r="BN162" s="668"/>
      <c r="BO162" s="668"/>
      <c r="BP162" s="668"/>
      <c r="BQ162" s="668"/>
      <c r="BR162" s="668"/>
      <c r="BS162" s="668"/>
      <c r="BT162" s="668"/>
      <c r="BU162" s="668"/>
      <c r="BV162" s="668"/>
      <c r="BW162" s="668"/>
      <c r="BX162" s="668"/>
      <c r="BY162" s="668"/>
      <c r="BZ162" s="668"/>
      <c r="CA162" s="668"/>
      <c r="CB162" s="668"/>
      <c r="CC162" s="668"/>
      <c r="CD162" s="668"/>
      <c r="CE162" s="668"/>
      <c r="CF162" s="668"/>
      <c r="CG162" s="668"/>
      <c r="CH162" s="668"/>
      <c r="CI162" s="668"/>
      <c r="CJ162" s="668"/>
      <c r="CK162" s="668"/>
      <c r="CL162" s="668"/>
      <c r="CM162" s="668"/>
      <c r="CN162" s="668"/>
      <c r="CO162" s="668"/>
      <c r="CP162" s="668"/>
      <c r="CQ162" s="668"/>
      <c r="CR162" s="668"/>
      <c r="CS162" s="668"/>
      <c r="CT162" s="668"/>
      <c r="CU162" s="668"/>
      <c r="CV162" s="668"/>
      <c r="CW162" s="668"/>
      <c r="CX162" s="668"/>
      <c r="CY162" s="668"/>
      <c r="CZ162" s="668"/>
      <c r="DA162" s="668"/>
      <c r="DB162" s="668"/>
      <c r="DC162" s="668"/>
      <c r="DD162" s="668"/>
      <c r="DE162" s="668"/>
      <c r="DF162" s="668"/>
      <c r="DG162" s="668"/>
      <c r="DH162" s="668"/>
      <c r="DI162" s="668"/>
      <c r="DJ162" s="668"/>
      <c r="DK162" s="668"/>
      <c r="DL162" s="668"/>
      <c r="DM162" s="668"/>
      <c r="DN162" s="668"/>
      <c r="DO162" s="668"/>
      <c r="DP162" s="668"/>
      <c r="DQ162" s="668"/>
      <c r="DR162" s="668"/>
      <c r="DS162" s="668"/>
      <c r="DT162" s="668"/>
      <c r="DU162" s="668"/>
      <c r="DV162" s="668"/>
      <c r="DW162" s="668"/>
      <c r="DX162" s="668"/>
      <c r="DY162" s="668"/>
      <c r="DZ162" s="668"/>
      <c r="EA162" s="668"/>
      <c r="EB162" s="668"/>
      <c r="EC162" s="668"/>
      <c r="ED162" s="668"/>
      <c r="EE162" s="668"/>
      <c r="EF162" s="668"/>
      <c r="EG162" s="668"/>
      <c r="EH162" s="668"/>
      <c r="EI162" s="668"/>
      <c r="EJ162" s="668"/>
      <c r="EK162" s="668"/>
      <c r="EL162" s="668"/>
      <c r="EM162" s="668"/>
      <c r="EN162" s="668"/>
      <c r="EO162" s="668"/>
      <c r="EP162" s="668"/>
      <c r="EQ162" s="668"/>
      <c r="ER162" s="668"/>
      <c r="ES162" s="668"/>
      <c r="ET162" s="668"/>
      <c r="EU162" s="668"/>
      <c r="EV162" s="668"/>
      <c r="EW162" s="668"/>
      <c r="EX162" s="668"/>
      <c r="EY162" s="668"/>
      <c r="EZ162" s="668"/>
      <c r="FA162" s="668"/>
      <c r="FB162" s="668"/>
      <c r="FC162" s="668"/>
      <c r="FD162" s="668"/>
      <c r="FE162" s="668"/>
      <c r="FF162" s="668"/>
      <c r="FG162" s="668"/>
      <c r="FH162" s="668"/>
      <c r="FI162" s="668"/>
      <c r="FJ162" s="668"/>
      <c r="FK162" s="668"/>
      <c r="FL162" s="668"/>
      <c r="FM162" s="668"/>
      <c r="FN162" s="668"/>
      <c r="FO162" s="668"/>
      <c r="FP162" s="668"/>
      <c r="FQ162" s="668"/>
      <c r="FR162" s="668"/>
      <c r="FS162" s="668"/>
      <c r="FT162" s="668"/>
      <c r="FU162" s="668"/>
      <c r="FV162" s="668"/>
      <c r="FW162" s="668"/>
      <c r="FX162" s="668"/>
      <c r="FY162" s="668"/>
      <c r="FZ162" s="668"/>
      <c r="GA162" s="668"/>
      <c r="GB162" s="668"/>
      <c r="GC162" s="668"/>
      <c r="GD162" s="668"/>
      <c r="GE162" s="668"/>
      <c r="GF162" s="668"/>
      <c r="GG162" s="668"/>
      <c r="GH162" s="668"/>
      <c r="GI162" s="668"/>
      <c r="GJ162" s="668"/>
      <c r="GK162" s="668"/>
      <c r="GL162" s="668"/>
      <c r="GM162" s="668"/>
      <c r="GN162" s="668"/>
      <c r="GO162" s="668"/>
      <c r="GP162" s="668"/>
      <c r="GQ162" s="668"/>
      <c r="GR162" s="668"/>
      <c r="GS162" s="668"/>
      <c r="GT162" s="668"/>
      <c r="GU162" s="668"/>
      <c r="GV162" s="668"/>
      <c r="GW162" s="668"/>
      <c r="GX162" s="668"/>
      <c r="GY162" s="668"/>
      <c r="GZ162" s="668"/>
      <c r="HA162" s="668"/>
      <c r="HB162" s="668"/>
      <c r="HC162" s="668"/>
      <c r="HD162" s="668"/>
      <c r="HE162" s="668"/>
      <c r="HF162" s="668"/>
      <c r="HG162" s="668"/>
      <c r="HH162" s="668"/>
      <c r="HI162" s="668"/>
      <c r="HJ162" s="668"/>
      <c r="HK162" s="668"/>
      <c r="HL162" s="668"/>
      <c r="HM162" s="668"/>
      <c r="HN162" s="668"/>
      <c r="HO162" s="668"/>
      <c r="HP162" s="668"/>
      <c r="HQ162" s="668"/>
      <c r="HR162" s="668"/>
      <c r="HS162" s="668"/>
      <c r="HT162" s="668"/>
      <c r="HU162" s="668"/>
      <c r="HV162" s="668"/>
      <c r="HW162" s="668"/>
      <c r="HX162" s="668"/>
      <c r="HY162" s="668"/>
      <c r="HZ162" s="668"/>
      <c r="IA162" s="668"/>
      <c r="IB162" s="668"/>
      <c r="IC162" s="668"/>
      <c r="ID162" s="668"/>
      <c r="IE162" s="668"/>
      <c r="IF162" s="668"/>
      <c r="IG162" s="668"/>
      <c r="IH162" s="668"/>
      <c r="II162" s="668"/>
      <c r="IJ162" s="668"/>
      <c r="IK162" s="668"/>
      <c r="IL162" s="668"/>
      <c r="IM162" s="668"/>
      <c r="IN162" s="668"/>
      <c r="IO162" s="668"/>
      <c r="IP162" s="668"/>
      <c r="IQ162" s="668"/>
      <c r="IR162" s="668"/>
      <c r="IS162" s="668"/>
      <c r="IT162" s="668"/>
      <c r="IU162" s="668"/>
      <c r="IV162" s="668"/>
      <c r="IW162" s="668"/>
      <c r="IX162" s="668"/>
      <c r="IY162" s="668"/>
      <c r="IZ162" s="668"/>
      <c r="JA162" s="668"/>
      <c r="JB162" s="668"/>
      <c r="JC162" s="668"/>
      <c r="JD162" s="668"/>
      <c r="JE162" s="668"/>
      <c r="JF162" s="668"/>
      <c r="JG162" s="668"/>
      <c r="JH162" s="668"/>
      <c r="JI162" s="668"/>
      <c r="JJ162" s="668"/>
      <c r="JK162" s="668"/>
      <c r="JL162" s="668"/>
      <c r="JM162" s="668"/>
      <c r="JN162" s="668"/>
      <c r="JO162" s="668"/>
      <c r="JP162" s="668"/>
      <c r="JQ162" s="668"/>
      <c r="JR162" s="668"/>
      <c r="JS162" s="668"/>
      <c r="JT162" s="668"/>
      <c r="JU162" s="668"/>
      <c r="JV162" s="668"/>
      <c r="JW162" s="668"/>
      <c r="JX162" s="668"/>
      <c r="JY162" s="668"/>
      <c r="JZ162" s="668"/>
      <c r="KA162" s="668"/>
      <c r="KB162" s="668"/>
      <c r="KC162" s="668"/>
      <c r="KD162" s="668"/>
      <c r="KE162" s="668"/>
      <c r="KF162" s="668"/>
      <c r="KG162" s="668"/>
      <c r="KH162" s="668"/>
      <c r="KI162" s="668"/>
      <c r="KJ162" s="668"/>
      <c r="KK162" s="668"/>
      <c r="KL162" s="668"/>
      <c r="KM162" s="668"/>
      <c r="KN162" s="668"/>
      <c r="KO162" s="668"/>
      <c r="KP162" s="668"/>
      <c r="KQ162" s="668"/>
      <c r="KR162" s="668"/>
      <c r="KS162" s="668"/>
      <c r="KT162" s="668"/>
      <c r="KU162" s="668"/>
      <c r="KV162" s="668"/>
      <c r="KW162" s="668"/>
      <c r="KX162" s="668"/>
      <c r="KY162" s="668"/>
      <c r="KZ162" s="668"/>
      <c r="LA162" s="668"/>
      <c r="LB162" s="668"/>
      <c r="LC162" s="668"/>
      <c r="LD162" s="668"/>
      <c r="LE162" s="668"/>
      <c r="LF162" s="668"/>
      <c r="LG162" s="668"/>
      <c r="LH162" s="668"/>
      <c r="LI162" s="668"/>
      <c r="LJ162" s="668"/>
      <c r="LK162" s="668"/>
      <c r="LL162" s="668"/>
      <c r="LM162" s="668"/>
      <c r="LN162" s="668"/>
      <c r="LO162" s="668"/>
      <c r="LP162" s="668"/>
      <c r="LQ162" s="668"/>
      <c r="LR162" s="668"/>
      <c r="LS162" s="668"/>
      <c r="LT162" s="668"/>
      <c r="LU162" s="668"/>
      <c r="LV162" s="668"/>
      <c r="LW162" s="668"/>
      <c r="LX162" s="668"/>
      <c r="LY162" s="668"/>
      <c r="LZ162" s="668"/>
      <c r="MA162" s="668"/>
      <c r="MB162" s="668"/>
      <c r="MC162" s="668"/>
      <c r="MD162" s="668"/>
      <c r="ME162" s="668"/>
      <c r="MF162" s="668"/>
      <c r="MG162" s="668"/>
      <c r="MH162" s="668"/>
      <c r="MI162" s="668"/>
      <c r="MJ162" s="668"/>
      <c r="MK162" s="668"/>
      <c r="ML162" s="668"/>
      <c r="MM162" s="668"/>
      <c r="MN162" s="668"/>
      <c r="MO162" s="668"/>
      <c r="MP162" s="668"/>
      <c r="MQ162" s="668"/>
      <c r="MR162" s="668"/>
      <c r="MS162" s="668"/>
      <c r="MT162" s="668"/>
      <c r="MU162" s="668"/>
      <c r="MV162" s="668"/>
      <c r="MW162" s="668"/>
      <c r="MX162" s="668"/>
      <c r="MY162" s="668"/>
      <c r="MZ162" s="668"/>
      <c r="NA162" s="668"/>
      <c r="NB162" s="668"/>
      <c r="NC162" s="668"/>
      <c r="ND162" s="668"/>
      <c r="NE162" s="668"/>
      <c r="NF162" s="668"/>
      <c r="NG162" s="668"/>
      <c r="NH162" s="668"/>
      <c r="NI162" s="668"/>
      <c r="NJ162" s="668"/>
      <c r="NK162" s="668"/>
      <c r="NL162" s="668"/>
      <c r="NM162" s="668"/>
      <c r="NN162" s="668"/>
      <c r="NO162" s="668"/>
      <c r="NP162" s="668"/>
      <c r="NQ162" s="668"/>
      <c r="NR162" s="668"/>
      <c r="NS162" s="668"/>
      <c r="NT162" s="668"/>
      <c r="NU162" s="668"/>
      <c r="NV162" s="668"/>
      <c r="NW162" s="668"/>
      <c r="NX162" s="668"/>
      <c r="NY162" s="668"/>
      <c r="NZ162" s="668"/>
      <c r="OA162" s="668"/>
      <c r="OB162" s="668"/>
      <c r="OC162" s="668"/>
      <c r="OD162" s="668"/>
      <c r="OE162" s="668"/>
      <c r="OF162" s="668"/>
      <c r="OG162" s="668"/>
      <c r="OH162" s="668"/>
      <c r="OI162" s="668"/>
      <c r="OJ162" s="668"/>
      <c r="OK162" s="668"/>
      <c r="OL162" s="668"/>
      <c r="OM162" s="668"/>
      <c r="ON162" s="668"/>
      <c r="OO162" s="668"/>
      <c r="OP162" s="668"/>
      <c r="OQ162" s="668"/>
      <c r="OR162" s="668"/>
      <c r="OS162" s="668"/>
      <c r="OT162" s="668"/>
      <c r="OU162" s="668"/>
      <c r="OV162" s="668"/>
      <c r="OW162" s="668"/>
      <c r="OX162" s="668"/>
      <c r="OY162" s="668"/>
      <c r="OZ162" s="668"/>
      <c r="PA162" s="668"/>
      <c r="PB162" s="668"/>
      <c r="PC162" s="668"/>
      <c r="PD162" s="668"/>
      <c r="PE162" s="668"/>
      <c r="PF162" s="668"/>
      <c r="PG162" s="668"/>
      <c r="PH162" s="668"/>
      <c r="PI162" s="668"/>
      <c r="PJ162" s="668"/>
      <c r="PK162" s="668"/>
      <c r="PL162" s="668"/>
      <c r="PM162" s="668"/>
      <c r="PN162" s="668"/>
      <c r="PO162" s="668"/>
      <c r="PP162" s="668"/>
      <c r="PQ162" s="668"/>
      <c r="PR162" s="668"/>
      <c r="PS162" s="668"/>
      <c r="PT162" s="668"/>
      <c r="PU162" s="668"/>
      <c r="PV162" s="668"/>
      <c r="PW162" s="668"/>
      <c r="PX162" s="668"/>
      <c r="PY162" s="668"/>
      <c r="PZ162" s="668"/>
      <c r="QA162" s="668"/>
      <c r="QB162" s="668"/>
      <c r="QC162" s="668"/>
      <c r="QD162" s="668"/>
      <c r="QE162" s="668"/>
      <c r="QF162" s="668"/>
      <c r="QG162" s="668"/>
      <c r="QH162" s="668"/>
      <c r="QI162" s="668"/>
      <c r="QJ162" s="668"/>
      <c r="QK162" s="668"/>
      <c r="QL162" s="668"/>
      <c r="QM162" s="668"/>
      <c r="QN162" s="668"/>
      <c r="QO162" s="668"/>
      <c r="QP162" s="668"/>
      <c r="QQ162" s="668"/>
      <c r="QR162" s="668"/>
      <c r="QS162" s="668"/>
      <c r="QT162" s="668"/>
      <c r="QU162" s="668"/>
      <c r="QV162" s="668"/>
      <c r="QW162" s="668"/>
      <c r="QX162" s="668"/>
      <c r="QY162" s="668"/>
      <c r="QZ162" s="668"/>
      <c r="RA162" s="668"/>
      <c r="RB162" s="668"/>
      <c r="RC162" s="668"/>
      <c r="RD162" s="668"/>
      <c r="RE162" s="668"/>
      <c r="RF162" s="668"/>
      <c r="RG162" s="668"/>
      <c r="RH162" s="668"/>
      <c r="RI162" s="668"/>
      <c r="RJ162" s="668"/>
      <c r="RK162" s="668"/>
      <c r="RL162" s="668"/>
      <c r="RM162" s="668"/>
      <c r="RN162" s="668"/>
      <c r="RO162" s="668"/>
      <c r="RP162" s="668"/>
      <c r="RQ162" s="668"/>
      <c r="RR162" s="668"/>
      <c r="RS162" s="668"/>
      <c r="RT162" s="668"/>
      <c r="RU162" s="668"/>
      <c r="RV162" s="668"/>
      <c r="RW162" s="668"/>
      <c r="RX162" s="668"/>
      <c r="RY162" s="668"/>
      <c r="RZ162" s="668"/>
      <c r="SA162" s="668"/>
      <c r="SB162" s="668"/>
      <c r="SC162" s="668"/>
      <c r="SD162" s="668"/>
      <c r="SE162" s="668"/>
      <c r="SF162" s="668"/>
      <c r="SG162" s="668"/>
      <c r="SH162" s="668"/>
      <c r="SI162" s="668"/>
      <c r="SJ162" s="668"/>
      <c r="SK162" s="668"/>
      <c r="SL162" s="668"/>
      <c r="SM162" s="668"/>
      <c r="SN162" s="668"/>
      <c r="SO162" s="668"/>
      <c r="SP162" s="668"/>
      <c r="SQ162" s="668"/>
      <c r="SR162" s="668"/>
      <c r="SS162" s="668"/>
      <c r="ST162" s="668"/>
      <c r="SU162" s="668"/>
      <c r="SV162" s="668"/>
      <c r="SW162" s="668"/>
      <c r="SX162" s="668"/>
      <c r="SY162" s="668"/>
      <c r="SZ162" s="668"/>
      <c r="TA162" s="668"/>
      <c r="TB162" s="668"/>
      <c r="TC162" s="668"/>
      <c r="TD162" s="668"/>
      <c r="TE162" s="668"/>
      <c r="TF162" s="668"/>
      <c r="TG162" s="668"/>
      <c r="TH162" s="668"/>
      <c r="TI162" s="668"/>
      <c r="TJ162" s="668"/>
      <c r="TK162" s="668"/>
      <c r="TL162" s="668"/>
      <c r="TM162" s="668"/>
      <c r="TN162" s="668"/>
      <c r="TO162" s="668"/>
      <c r="TP162" s="668"/>
      <c r="TQ162" s="668"/>
      <c r="TR162" s="668"/>
      <c r="TS162" s="668"/>
      <c r="TT162" s="668"/>
      <c r="TU162" s="668"/>
      <c r="TV162" s="668"/>
      <c r="TW162" s="668"/>
      <c r="TX162" s="668"/>
      <c r="TY162" s="668"/>
      <c r="TZ162" s="668"/>
      <c r="UA162" s="668"/>
      <c r="UB162" s="668"/>
      <c r="UC162" s="668"/>
      <c r="UD162" s="668"/>
      <c r="UE162" s="668"/>
      <c r="UF162" s="668"/>
      <c r="UG162" s="668"/>
      <c r="UH162" s="668"/>
      <c r="UI162" s="668"/>
      <c r="UJ162" s="668"/>
      <c r="UK162" s="668"/>
      <c r="UL162" s="668"/>
      <c r="UM162" s="668"/>
      <c r="UN162" s="668"/>
      <c r="UO162" s="668"/>
      <c r="UP162" s="668"/>
      <c r="UQ162" s="668"/>
      <c r="UR162" s="668"/>
      <c r="US162" s="668"/>
      <c r="UT162" s="668"/>
      <c r="UU162" s="668"/>
      <c r="UV162" s="668"/>
      <c r="UW162" s="668"/>
      <c r="UX162" s="668"/>
      <c r="UY162" s="668"/>
      <c r="UZ162" s="668"/>
      <c r="VA162" s="668"/>
      <c r="VB162" s="668"/>
      <c r="VC162" s="668"/>
      <c r="VD162" s="668"/>
      <c r="VE162" s="668"/>
      <c r="VF162" s="668"/>
      <c r="VG162" s="668"/>
      <c r="VH162" s="668"/>
      <c r="VI162" s="668"/>
      <c r="VJ162" s="668"/>
      <c r="VK162" s="668"/>
      <c r="VL162" s="668"/>
      <c r="VM162" s="668"/>
      <c r="VN162" s="668"/>
      <c r="VO162" s="668"/>
      <c r="VP162" s="668"/>
      <c r="VQ162" s="668"/>
      <c r="VR162" s="668"/>
      <c r="VS162" s="668"/>
      <c r="VT162" s="668"/>
      <c r="VU162" s="668"/>
      <c r="VV162" s="668"/>
      <c r="VW162" s="668"/>
      <c r="VX162" s="668"/>
      <c r="VY162" s="668"/>
      <c r="VZ162" s="668"/>
      <c r="WA162" s="668"/>
      <c r="WB162" s="668"/>
      <c r="WC162" s="668"/>
      <c r="WD162" s="668"/>
      <c r="WE162" s="668"/>
      <c r="WF162" s="668"/>
      <c r="WG162" s="668"/>
      <c r="WH162" s="668"/>
      <c r="WI162" s="668"/>
      <c r="WJ162" s="668"/>
      <c r="WK162" s="668"/>
      <c r="WL162" s="668"/>
      <c r="WM162" s="668"/>
      <c r="WN162" s="668"/>
      <c r="WO162" s="668"/>
      <c r="WP162" s="668"/>
      <c r="WQ162" s="668"/>
      <c r="WR162" s="668"/>
      <c r="WS162" s="668"/>
      <c r="WT162" s="668"/>
      <c r="WU162" s="668"/>
      <c r="WV162" s="668"/>
      <c r="WW162" s="668"/>
      <c r="WX162" s="668"/>
      <c r="WY162" s="668"/>
      <c r="WZ162" s="668"/>
      <c r="XA162" s="668"/>
      <c r="XB162" s="668"/>
      <c r="XC162" s="668"/>
      <c r="XD162" s="668"/>
      <c r="XE162" s="668"/>
      <c r="XF162" s="668"/>
      <c r="XG162" s="668"/>
      <c r="XH162" s="668"/>
      <c r="XI162" s="668"/>
      <c r="XJ162" s="668"/>
      <c r="XK162" s="668"/>
      <c r="XL162" s="668"/>
      <c r="XM162" s="668"/>
      <c r="XN162" s="668"/>
      <c r="XO162" s="668"/>
      <c r="XP162" s="668"/>
      <c r="XQ162" s="668"/>
      <c r="XR162" s="668"/>
      <c r="XS162" s="668"/>
      <c r="XT162" s="668"/>
      <c r="XU162" s="668"/>
      <c r="XV162" s="668"/>
      <c r="XW162" s="668"/>
      <c r="XX162" s="668"/>
      <c r="XY162" s="668"/>
      <c r="XZ162" s="668"/>
      <c r="YA162" s="668"/>
      <c r="YB162" s="668"/>
      <c r="YC162" s="668"/>
      <c r="YD162" s="668"/>
      <c r="YE162" s="668"/>
      <c r="YF162" s="668"/>
      <c r="YG162" s="668"/>
      <c r="YH162" s="668"/>
      <c r="YI162" s="668"/>
      <c r="YJ162" s="668"/>
      <c r="YK162" s="668"/>
      <c r="YL162" s="668"/>
      <c r="YM162" s="668"/>
      <c r="YN162" s="668"/>
      <c r="YO162" s="668"/>
      <c r="YP162" s="668"/>
      <c r="YQ162" s="668"/>
      <c r="YR162" s="668"/>
      <c r="YS162" s="668"/>
      <c r="YT162" s="668"/>
      <c r="YU162" s="668"/>
      <c r="YV162" s="668"/>
      <c r="YW162" s="668"/>
      <c r="YX162" s="668"/>
      <c r="YY162" s="668"/>
      <c r="YZ162" s="668"/>
      <c r="ZA162" s="668"/>
      <c r="ZB162" s="668"/>
      <c r="ZC162" s="668"/>
      <c r="ZD162" s="668"/>
      <c r="ZE162" s="668"/>
      <c r="ZF162" s="668"/>
      <c r="ZG162" s="668"/>
      <c r="ZH162" s="668"/>
      <c r="ZI162" s="668"/>
      <c r="ZJ162" s="668"/>
      <c r="ZK162" s="668"/>
      <c r="ZL162" s="668"/>
      <c r="ZM162" s="668"/>
      <c r="ZN162" s="668"/>
      <c r="ZO162" s="668"/>
      <c r="ZP162" s="668"/>
      <c r="ZQ162" s="668"/>
      <c r="ZR162" s="668"/>
      <c r="ZS162" s="668"/>
      <c r="ZT162" s="668"/>
      <c r="ZU162" s="668"/>
      <c r="ZV162" s="668"/>
      <c r="ZW162" s="668"/>
      <c r="ZX162" s="668"/>
      <c r="ZY162" s="668"/>
      <c r="ZZ162" s="668"/>
      <c r="AAA162" s="668"/>
      <c r="AAB162" s="668"/>
      <c r="AAC162" s="668"/>
      <c r="AAD162" s="668"/>
      <c r="AAE162" s="668"/>
      <c r="AAF162" s="668"/>
      <c r="AAG162" s="668"/>
      <c r="AAH162" s="668"/>
      <c r="AAI162" s="668"/>
      <c r="AAJ162" s="668"/>
      <c r="AAK162" s="668"/>
      <c r="AAL162" s="668"/>
      <c r="AAM162" s="668"/>
      <c r="AAN162" s="668"/>
      <c r="AAO162" s="668"/>
      <c r="AAP162" s="668"/>
      <c r="AAQ162" s="668"/>
      <c r="AAR162" s="668"/>
      <c r="AAS162" s="668"/>
      <c r="AAT162" s="668"/>
      <c r="AAU162" s="668"/>
      <c r="AAV162" s="668"/>
      <c r="AAW162" s="668"/>
      <c r="AAX162" s="668"/>
      <c r="AAY162" s="668"/>
      <c r="AAZ162" s="668"/>
      <c r="ABA162" s="668"/>
      <c r="ABB162" s="668"/>
      <c r="ABC162" s="668"/>
      <c r="ABD162" s="668"/>
      <c r="ABE162" s="668"/>
      <c r="ABF162" s="668"/>
      <c r="ABG162" s="668"/>
      <c r="ABH162" s="668"/>
      <c r="ABI162" s="668"/>
      <c r="ABJ162" s="668"/>
      <c r="ABK162" s="668"/>
      <c r="ABL162" s="668"/>
      <c r="ABM162" s="668"/>
      <c r="ABN162" s="668"/>
      <c r="ABO162" s="668"/>
      <c r="ABP162" s="668"/>
      <c r="ABQ162" s="668"/>
      <c r="ABR162" s="668"/>
      <c r="ABS162" s="668"/>
      <c r="ABT162" s="668"/>
      <c r="ABU162" s="668"/>
      <c r="ABV162" s="668"/>
      <c r="ABW162" s="668"/>
      <c r="ABX162" s="668"/>
      <c r="ABY162" s="668"/>
      <c r="ABZ162" s="668"/>
      <c r="ACA162" s="668"/>
      <c r="ACB162" s="668"/>
      <c r="ACC162" s="668"/>
      <c r="ACD162" s="668"/>
      <c r="ACE162" s="668"/>
      <c r="ACF162" s="668"/>
      <c r="ACG162" s="668"/>
      <c r="ACH162" s="668"/>
      <c r="ACI162" s="668"/>
      <c r="ACJ162" s="668"/>
      <c r="ACK162" s="668"/>
      <c r="ACL162" s="668"/>
      <c r="ACM162" s="668"/>
      <c r="ACN162" s="668"/>
      <c r="ACO162" s="668"/>
      <c r="ACP162" s="668"/>
      <c r="ACQ162" s="668"/>
      <c r="ACR162" s="668"/>
      <c r="ACS162" s="668"/>
      <c r="ACT162" s="668"/>
      <c r="ACU162" s="668"/>
      <c r="ACV162" s="668"/>
      <c r="ACW162" s="668"/>
      <c r="ACX162" s="668"/>
      <c r="ACY162" s="668"/>
      <c r="ACZ162" s="668"/>
      <c r="ADA162" s="668"/>
      <c r="ADB162" s="668"/>
      <c r="ADC162" s="668"/>
      <c r="ADD162" s="668"/>
      <c r="ADE162" s="668"/>
      <c r="ADF162" s="668"/>
      <c r="ADG162" s="668"/>
      <c r="ADH162" s="668"/>
      <c r="ADI162" s="668"/>
      <c r="ADJ162" s="668"/>
      <c r="ADK162" s="668"/>
      <c r="ADL162" s="668"/>
      <c r="ADM162" s="668"/>
      <c r="ADN162" s="668"/>
      <c r="ADO162" s="668"/>
      <c r="ADP162" s="668"/>
      <c r="ADQ162" s="668"/>
      <c r="ADR162" s="668"/>
      <c r="ADS162" s="668"/>
      <c r="ADT162" s="668"/>
      <c r="ADU162" s="668"/>
      <c r="ADV162" s="668"/>
      <c r="ADW162" s="668"/>
      <c r="ADX162" s="668"/>
      <c r="ADY162" s="668"/>
      <c r="ADZ162" s="668"/>
      <c r="AEA162" s="668"/>
      <c r="AEB162" s="668"/>
      <c r="AEC162" s="668"/>
      <c r="AED162" s="668"/>
      <c r="AEE162" s="668"/>
      <c r="AEF162" s="668"/>
      <c r="AEG162" s="668"/>
      <c r="AEH162" s="668"/>
      <c r="AEI162" s="668"/>
      <c r="AEJ162" s="668"/>
      <c r="AEK162" s="668"/>
      <c r="AEL162" s="668"/>
      <c r="AEM162" s="668"/>
      <c r="AEN162" s="668"/>
      <c r="AEO162" s="668"/>
      <c r="AEP162" s="668"/>
      <c r="AEQ162" s="668"/>
      <c r="AER162" s="668"/>
      <c r="AES162" s="668"/>
      <c r="AET162" s="668"/>
      <c r="AEU162" s="668"/>
      <c r="AEV162" s="668"/>
      <c r="AEW162" s="668"/>
      <c r="AEX162" s="668"/>
      <c r="AEY162" s="668"/>
      <c r="AEZ162" s="668"/>
      <c r="AFA162" s="668"/>
      <c r="AFB162" s="668"/>
      <c r="AFC162" s="668"/>
      <c r="AFD162" s="668"/>
      <c r="AFE162" s="668"/>
      <c r="AFF162" s="668"/>
      <c r="AFG162" s="668"/>
      <c r="AFH162" s="668"/>
      <c r="AFI162" s="668"/>
      <c r="AFJ162" s="668"/>
      <c r="AFK162" s="668"/>
      <c r="AFL162" s="668"/>
      <c r="AFM162" s="668"/>
      <c r="AFN162" s="668"/>
      <c r="AFO162" s="668"/>
      <c r="AFP162" s="668"/>
      <c r="AFQ162" s="668"/>
      <c r="AFR162" s="668"/>
      <c r="AFS162" s="668"/>
      <c r="AFT162" s="668"/>
      <c r="AFU162" s="668"/>
      <c r="AFV162" s="668"/>
      <c r="AFW162" s="668"/>
      <c r="AFX162" s="668"/>
      <c r="AFY162" s="668"/>
      <c r="AFZ162" s="668"/>
      <c r="AGA162" s="668"/>
      <c r="AGB162" s="668"/>
      <c r="AGC162" s="668"/>
      <c r="AGD162" s="668"/>
      <c r="AGE162" s="668"/>
      <c r="AGF162" s="668"/>
      <c r="AGG162" s="668"/>
      <c r="AGH162" s="668"/>
      <c r="AGI162" s="668"/>
      <c r="AGJ162" s="668"/>
      <c r="AGK162" s="668"/>
      <c r="AGL162" s="668"/>
      <c r="AGM162" s="668"/>
      <c r="AGN162" s="668"/>
      <c r="AGO162" s="668"/>
      <c r="AGP162" s="668"/>
      <c r="AGQ162" s="668"/>
      <c r="AGR162" s="668"/>
      <c r="AGS162" s="668"/>
      <c r="AGT162" s="668"/>
      <c r="AGU162" s="668"/>
      <c r="AGV162" s="668"/>
      <c r="AGW162" s="668"/>
      <c r="AGX162" s="668"/>
      <c r="AGY162" s="668"/>
      <c r="AGZ162" s="668"/>
      <c r="AHA162" s="668"/>
      <c r="AHB162" s="668"/>
      <c r="AHC162" s="668"/>
      <c r="AHD162" s="668"/>
      <c r="AHE162" s="668"/>
      <c r="AHF162" s="668"/>
      <c r="AHG162" s="668"/>
      <c r="AHH162" s="668"/>
      <c r="AHI162" s="668"/>
      <c r="AHJ162" s="668"/>
      <c r="AHK162" s="668"/>
      <c r="AHL162" s="668"/>
      <c r="AHM162" s="668"/>
      <c r="AHN162" s="668"/>
      <c r="AHO162" s="668"/>
      <c r="AHP162" s="668"/>
      <c r="AHQ162" s="668"/>
      <c r="AHR162" s="668"/>
      <c r="AHS162" s="668"/>
      <c r="AHT162" s="668"/>
      <c r="AHU162" s="668"/>
      <c r="AHV162" s="668"/>
      <c r="AHW162" s="668"/>
      <c r="AHX162" s="668"/>
      <c r="AHY162" s="668"/>
      <c r="AHZ162" s="668"/>
      <c r="AIA162" s="668"/>
      <c r="AIB162" s="668"/>
      <c r="AIC162" s="668"/>
      <c r="AID162" s="668"/>
      <c r="AIE162" s="668"/>
      <c r="AIF162" s="668"/>
      <c r="AIG162" s="668"/>
      <c r="AIH162" s="668"/>
      <c r="AII162" s="668"/>
      <c r="AIJ162" s="668"/>
      <c r="AIK162" s="668"/>
      <c r="AIL162" s="668"/>
      <c r="AIM162" s="668"/>
      <c r="AIN162" s="668"/>
      <c r="AIO162" s="668"/>
      <c r="AIP162" s="668"/>
      <c r="AIQ162" s="668"/>
      <c r="AIR162" s="668"/>
      <c r="AIS162" s="668"/>
      <c r="AIT162" s="668"/>
      <c r="AIU162" s="668"/>
      <c r="AIV162" s="668"/>
      <c r="AIW162" s="668"/>
      <c r="AIX162" s="668"/>
      <c r="AIY162" s="668"/>
      <c r="AIZ162" s="668"/>
      <c r="AJA162" s="668"/>
      <c r="AJB162" s="668"/>
      <c r="AJC162" s="668"/>
      <c r="AJD162" s="668"/>
      <c r="AJE162" s="668"/>
      <c r="AJF162" s="668"/>
      <c r="AJG162" s="668"/>
      <c r="AJH162" s="668"/>
      <c r="AJI162" s="668"/>
      <c r="AJJ162" s="668"/>
      <c r="AJK162" s="668"/>
      <c r="AJL162" s="668"/>
      <c r="AJM162" s="668"/>
      <c r="AJN162" s="668"/>
      <c r="AJO162" s="668"/>
      <c r="AJP162" s="668"/>
      <c r="AJQ162" s="668"/>
      <c r="AJR162" s="668"/>
      <c r="AJS162" s="668"/>
      <c r="AJT162" s="668"/>
      <c r="AJU162" s="668"/>
      <c r="AJV162" s="668"/>
      <c r="AJW162" s="668"/>
      <c r="AJX162" s="668"/>
      <c r="AJY162" s="668"/>
      <c r="AJZ162" s="668"/>
      <c r="AKA162" s="668"/>
      <c r="AKB162" s="668"/>
      <c r="AKC162" s="668"/>
      <c r="AKD162" s="668"/>
      <c r="AKE162" s="668"/>
      <c r="AKF162" s="668"/>
      <c r="AKG162" s="668"/>
      <c r="AKH162" s="668"/>
      <c r="AKI162" s="668"/>
      <c r="AKJ162" s="668"/>
      <c r="AKK162" s="668"/>
      <c r="AKL162" s="668"/>
      <c r="AKM162" s="668"/>
      <c r="AKN162" s="668"/>
      <c r="AKO162" s="668"/>
      <c r="AKP162" s="668"/>
      <c r="AKQ162" s="668"/>
      <c r="AKR162" s="668"/>
      <c r="AKS162" s="668"/>
      <c r="AKT162" s="668"/>
      <c r="AKU162" s="668"/>
      <c r="AKV162" s="668"/>
      <c r="AKW162" s="668"/>
      <c r="AKX162" s="668"/>
      <c r="AKY162" s="668"/>
      <c r="AKZ162" s="668"/>
      <c r="ALA162" s="668"/>
      <c r="ALB162" s="668"/>
      <c r="ALC162" s="668"/>
      <c r="ALD162" s="668"/>
      <c r="ALE162" s="668"/>
      <c r="ALF162" s="668"/>
      <c r="ALG162" s="668"/>
      <c r="ALH162" s="668"/>
      <c r="ALI162" s="668"/>
      <c r="ALJ162" s="668"/>
      <c r="ALK162" s="668"/>
      <c r="ALL162" s="668"/>
      <c r="ALM162" s="668"/>
      <c r="ALN162" s="668"/>
      <c r="ALO162" s="668"/>
      <c r="ALP162" s="668"/>
      <c r="ALQ162" s="668"/>
      <c r="ALR162" s="668"/>
      <c r="ALS162" s="668"/>
      <c r="ALT162" s="668"/>
      <c r="ALU162" s="668"/>
      <c r="ALV162" s="668"/>
      <c r="ALW162" s="668"/>
      <c r="ALX162" s="668"/>
      <c r="ALY162" s="668"/>
      <c r="ALZ162" s="668"/>
      <c r="AMA162" s="668"/>
      <c r="AMB162" s="668"/>
      <c r="AMC162" s="668"/>
      <c r="AMD162" s="668"/>
      <c r="AME162" s="668"/>
      <c r="AMF162" s="668"/>
      <c r="AMG162" s="668"/>
      <c r="AMH162" s="668"/>
      <c r="AMI162" s="668"/>
      <c r="AMJ162" s="668"/>
      <c r="AMK162" s="668"/>
      <c r="AML162" s="668"/>
      <c r="AMM162" s="668"/>
      <c r="AMN162" s="668"/>
      <c r="AMO162" s="668"/>
      <c r="AMP162" s="668"/>
      <c r="AMQ162" s="668"/>
      <c r="AMR162" s="668"/>
      <c r="AMS162" s="668"/>
      <c r="AMT162" s="668"/>
      <c r="AMU162" s="668"/>
      <c r="AMV162" s="668"/>
      <c r="AMW162" s="668"/>
      <c r="AMX162" s="668"/>
      <c r="AMY162" s="668"/>
      <c r="AMZ162" s="668"/>
      <c r="ANA162" s="668"/>
      <c r="ANB162" s="668"/>
      <c r="ANC162" s="668"/>
      <c r="AND162" s="668"/>
      <c r="ANE162" s="668"/>
      <c r="ANF162" s="668"/>
      <c r="ANG162" s="668"/>
      <c r="ANH162" s="668"/>
      <c r="ANI162" s="668"/>
      <c r="ANJ162" s="668"/>
      <c r="ANK162" s="668"/>
      <c r="ANL162" s="668"/>
      <c r="ANM162" s="668"/>
      <c r="ANN162" s="668"/>
      <c r="ANO162" s="668"/>
      <c r="ANP162" s="668"/>
      <c r="ANQ162" s="668"/>
      <c r="ANR162" s="668"/>
      <c r="ANS162" s="668"/>
      <c r="ANT162" s="668"/>
      <c r="ANU162" s="668"/>
      <c r="ANV162" s="668"/>
      <c r="ANW162" s="668"/>
      <c r="ANX162" s="668"/>
      <c r="ANY162" s="668"/>
      <c r="ANZ162" s="668"/>
      <c r="AOA162" s="668"/>
      <c r="AOB162" s="668"/>
      <c r="AOC162" s="668"/>
      <c r="AOD162" s="668"/>
      <c r="AOE162" s="668"/>
      <c r="AOF162" s="668"/>
      <c r="AOG162" s="668"/>
      <c r="AOH162" s="668"/>
      <c r="AOI162" s="668"/>
      <c r="AOJ162" s="668"/>
      <c r="AOK162" s="668"/>
      <c r="AOL162" s="668"/>
      <c r="AOM162" s="668"/>
      <c r="AON162" s="668"/>
      <c r="AOO162" s="668"/>
      <c r="AOP162" s="668"/>
      <c r="AOQ162" s="668"/>
      <c r="AOR162" s="668"/>
      <c r="AOS162" s="668"/>
      <c r="AOT162" s="668"/>
      <c r="AOU162" s="668"/>
      <c r="AOV162" s="668"/>
      <c r="AOW162" s="668"/>
      <c r="AOX162" s="668"/>
      <c r="AOY162" s="668"/>
      <c r="AOZ162" s="668"/>
      <c r="APA162" s="668"/>
      <c r="APB162" s="668"/>
      <c r="APC162" s="668"/>
      <c r="APD162" s="668"/>
      <c r="APE162" s="668"/>
      <c r="APF162" s="668"/>
      <c r="APG162" s="668"/>
      <c r="APH162" s="668"/>
      <c r="API162" s="668"/>
      <c r="APJ162" s="668"/>
      <c r="APK162" s="668"/>
      <c r="APL162" s="668"/>
      <c r="APM162" s="668"/>
      <c r="APN162" s="668"/>
      <c r="APO162" s="668"/>
      <c r="APP162" s="668"/>
      <c r="APQ162" s="668"/>
      <c r="APR162" s="668"/>
      <c r="APS162" s="668"/>
      <c r="APT162" s="668"/>
      <c r="APU162" s="668"/>
      <c r="APV162" s="668"/>
      <c r="APW162" s="668"/>
      <c r="APX162" s="668"/>
      <c r="APY162" s="668"/>
      <c r="APZ162" s="668"/>
      <c r="AQA162" s="668"/>
      <c r="AQB162" s="668"/>
      <c r="AQC162" s="668"/>
      <c r="AQD162" s="668"/>
      <c r="AQE162" s="668"/>
      <c r="AQF162" s="668"/>
      <c r="AQG162" s="668"/>
      <c r="AQH162" s="668"/>
      <c r="AQI162" s="668"/>
      <c r="AQJ162" s="668"/>
      <c r="AQK162" s="668"/>
      <c r="AQL162" s="668"/>
      <c r="AQM162" s="668"/>
      <c r="AQN162" s="668"/>
      <c r="AQO162" s="668"/>
      <c r="AQP162" s="668"/>
      <c r="AQQ162" s="668"/>
      <c r="AQR162" s="668"/>
      <c r="AQS162" s="668"/>
      <c r="AQT162" s="668"/>
      <c r="AQU162" s="668"/>
      <c r="AQV162" s="668"/>
      <c r="AQW162" s="668"/>
      <c r="AQX162" s="668"/>
      <c r="AQY162" s="668"/>
      <c r="AQZ162" s="668"/>
      <c r="ARA162" s="668"/>
      <c r="ARB162" s="668"/>
      <c r="ARC162" s="668"/>
      <c r="ARD162" s="668"/>
      <c r="ARE162" s="668"/>
      <c r="ARF162" s="668"/>
      <c r="ARG162" s="668"/>
      <c r="ARH162" s="668"/>
      <c r="ARI162" s="668"/>
      <c r="ARJ162" s="668"/>
      <c r="ARK162" s="668"/>
      <c r="ARL162" s="668"/>
      <c r="ARM162" s="668"/>
      <c r="ARN162" s="668"/>
      <c r="ARO162" s="668"/>
      <c r="ARP162" s="668"/>
      <c r="ARQ162" s="668"/>
      <c r="ARR162" s="668"/>
      <c r="ARS162" s="668"/>
      <c r="ART162" s="668"/>
      <c r="ARU162" s="668"/>
      <c r="ARV162" s="668"/>
      <c r="ARW162" s="668"/>
      <c r="ARX162" s="668"/>
      <c r="ARY162" s="668"/>
      <c r="ARZ162" s="668"/>
      <c r="ASA162" s="668"/>
      <c r="ASB162" s="668"/>
      <c r="ASC162" s="668"/>
      <c r="ASD162" s="668"/>
      <c r="ASE162" s="668"/>
      <c r="ASF162" s="668"/>
      <c r="ASG162" s="668"/>
      <c r="ASH162" s="668"/>
      <c r="ASI162" s="668"/>
      <c r="ASJ162" s="668"/>
      <c r="ASK162" s="668"/>
      <c r="ASL162" s="668"/>
      <c r="ASM162" s="668"/>
      <c r="ASN162" s="668"/>
      <c r="ASO162" s="668"/>
      <c r="ASP162" s="668"/>
      <c r="ASQ162" s="668"/>
      <c r="ASR162" s="668"/>
      <c r="ASS162" s="668"/>
      <c r="AST162" s="668"/>
      <c r="ASU162" s="668"/>
      <c r="ASV162" s="668"/>
      <c r="ASW162" s="668"/>
      <c r="ASX162" s="668"/>
      <c r="ASY162" s="668"/>
      <c r="ASZ162" s="668"/>
      <c r="ATA162" s="668"/>
      <c r="ATB162" s="668"/>
      <c r="ATC162" s="668"/>
      <c r="ATD162" s="668"/>
      <c r="ATE162" s="668"/>
      <c r="ATF162" s="668"/>
      <c r="ATG162" s="668"/>
      <c r="ATH162" s="668"/>
      <c r="ATI162" s="668"/>
      <c r="ATJ162" s="668"/>
      <c r="ATK162" s="668"/>
      <c r="ATL162" s="668"/>
      <c r="ATM162" s="668"/>
      <c r="ATN162" s="668"/>
      <c r="ATO162" s="668"/>
      <c r="ATP162" s="668"/>
      <c r="ATQ162" s="668"/>
      <c r="ATR162" s="668"/>
      <c r="ATS162" s="668"/>
      <c r="ATT162" s="668"/>
      <c r="ATU162" s="668"/>
      <c r="ATV162" s="668"/>
      <c r="ATW162" s="668"/>
      <c r="ATX162" s="668"/>
      <c r="ATY162" s="668"/>
      <c r="ATZ162" s="668"/>
      <c r="AUA162" s="668"/>
      <c r="AUB162" s="668"/>
      <c r="AUC162" s="668"/>
      <c r="AUD162" s="668"/>
      <c r="AUE162" s="668"/>
      <c r="AUF162" s="668"/>
      <c r="AUG162" s="668"/>
      <c r="AUH162" s="668"/>
      <c r="AUI162" s="668"/>
      <c r="AUJ162" s="668"/>
      <c r="AUK162" s="668"/>
      <c r="AUL162" s="668"/>
      <c r="AUM162" s="668"/>
      <c r="AUN162" s="668"/>
      <c r="AUO162" s="668"/>
      <c r="AUP162" s="668"/>
      <c r="AUQ162" s="668"/>
      <c r="AUR162" s="668"/>
      <c r="AUS162" s="668"/>
      <c r="AUT162" s="668"/>
      <c r="AUU162" s="668"/>
      <c r="AUV162" s="668"/>
      <c r="AUW162" s="668"/>
      <c r="AUX162" s="668"/>
      <c r="AUY162" s="668"/>
      <c r="AUZ162" s="668"/>
      <c r="AVA162" s="668"/>
      <c r="AVB162" s="668"/>
      <c r="AVC162" s="668"/>
      <c r="AVD162" s="668"/>
      <c r="AVE162" s="668"/>
      <c r="AVF162" s="668"/>
      <c r="AVG162" s="668"/>
      <c r="AVH162" s="668"/>
      <c r="AVI162" s="668"/>
      <c r="AVJ162" s="668"/>
      <c r="AVK162" s="668"/>
      <c r="AVL162" s="668"/>
      <c r="AVM162" s="668"/>
      <c r="AVN162" s="668"/>
      <c r="AVO162" s="668"/>
      <c r="AVP162" s="668"/>
      <c r="AVQ162" s="668"/>
      <c r="AVR162" s="668"/>
      <c r="AVS162" s="668"/>
      <c r="AVT162" s="668"/>
      <c r="AVU162" s="668"/>
      <c r="AVV162" s="668"/>
      <c r="AVW162" s="668"/>
      <c r="AVX162" s="668"/>
      <c r="AVY162" s="668"/>
      <c r="AVZ162" s="668"/>
      <c r="AWA162" s="668"/>
      <c r="AWB162" s="668"/>
      <c r="AWC162" s="668"/>
      <c r="AWD162" s="668"/>
      <c r="AWE162" s="668"/>
      <c r="AWF162" s="668"/>
      <c r="AWG162" s="668"/>
      <c r="AWH162" s="668"/>
      <c r="AWI162" s="668"/>
      <c r="AWJ162" s="668"/>
      <c r="AWK162" s="668"/>
      <c r="AWL162" s="668"/>
      <c r="AWM162" s="668"/>
      <c r="AWN162" s="668"/>
      <c r="AWO162" s="668"/>
      <c r="AWP162" s="668"/>
      <c r="AWQ162" s="668"/>
      <c r="AWR162" s="668"/>
      <c r="AWS162" s="668"/>
      <c r="AWT162" s="668"/>
      <c r="AWU162" s="668"/>
      <c r="AWV162" s="668"/>
      <c r="AWW162" s="668"/>
      <c r="AWX162" s="668"/>
      <c r="AWY162" s="668"/>
      <c r="AWZ162" s="668"/>
      <c r="AXA162" s="668"/>
      <c r="AXB162" s="668"/>
      <c r="AXC162" s="668"/>
      <c r="AXD162" s="668"/>
      <c r="AXE162" s="668"/>
      <c r="AXF162" s="668"/>
      <c r="AXG162" s="668"/>
      <c r="AXH162" s="668"/>
      <c r="AXI162" s="668"/>
      <c r="AXJ162" s="668"/>
      <c r="AXK162" s="668"/>
      <c r="AXL162" s="668"/>
      <c r="AXM162" s="668"/>
      <c r="AXN162" s="668"/>
      <c r="AXO162" s="668"/>
      <c r="AXP162" s="668"/>
      <c r="AXQ162" s="668"/>
      <c r="AXR162" s="668"/>
      <c r="AXS162" s="668"/>
      <c r="AXT162" s="668"/>
      <c r="AXU162" s="668"/>
      <c r="AXV162" s="668"/>
      <c r="AXW162" s="668"/>
      <c r="AXX162" s="668"/>
      <c r="AXY162" s="668"/>
      <c r="AXZ162" s="668"/>
      <c r="AYA162" s="668"/>
      <c r="AYB162" s="668"/>
      <c r="AYC162" s="668"/>
      <c r="AYD162" s="668"/>
      <c r="AYE162" s="668"/>
      <c r="AYF162" s="668"/>
      <c r="AYG162" s="668"/>
      <c r="AYH162" s="668"/>
      <c r="AYI162" s="668"/>
      <c r="AYJ162" s="668"/>
      <c r="AYK162" s="668"/>
      <c r="AYL162" s="668"/>
      <c r="AYM162" s="668"/>
      <c r="AYN162" s="668"/>
      <c r="AYO162" s="668"/>
      <c r="AYP162" s="668"/>
      <c r="AYQ162" s="668"/>
      <c r="AYR162" s="668"/>
      <c r="AYS162" s="668"/>
      <c r="AYT162" s="668"/>
      <c r="AYU162" s="668"/>
      <c r="AYV162" s="668"/>
      <c r="AYW162" s="668"/>
      <c r="AYX162" s="668"/>
      <c r="AYY162" s="668"/>
      <c r="AYZ162" s="668"/>
      <c r="AZA162" s="668"/>
      <c r="AZB162" s="668"/>
      <c r="AZC162" s="668"/>
      <c r="AZD162" s="668"/>
      <c r="AZE162" s="668"/>
      <c r="AZF162" s="668"/>
      <c r="AZG162" s="668"/>
      <c r="AZH162" s="668"/>
      <c r="AZI162" s="668"/>
      <c r="AZJ162" s="668"/>
      <c r="AZK162" s="668"/>
      <c r="AZL162" s="668"/>
      <c r="AZM162" s="668"/>
      <c r="AZN162" s="668"/>
      <c r="AZO162" s="668"/>
      <c r="AZP162" s="668"/>
      <c r="AZQ162" s="668"/>
      <c r="AZR162" s="668"/>
      <c r="AZS162" s="668"/>
      <c r="AZT162" s="668"/>
      <c r="AZU162" s="668"/>
      <c r="AZV162" s="668"/>
      <c r="AZW162" s="668"/>
      <c r="AZX162" s="668"/>
      <c r="AZY162" s="668"/>
      <c r="AZZ162" s="668"/>
      <c r="BAA162" s="668"/>
      <c r="BAB162" s="668"/>
      <c r="BAC162" s="668"/>
      <c r="BAD162" s="668"/>
      <c r="BAE162" s="668"/>
      <c r="BAF162" s="668"/>
      <c r="BAG162" s="668"/>
      <c r="BAH162" s="668"/>
      <c r="BAI162" s="668"/>
      <c r="BAJ162" s="668"/>
      <c r="BAK162" s="668"/>
      <c r="BAL162" s="668"/>
      <c r="BAM162" s="668"/>
      <c r="BAN162" s="668"/>
      <c r="BAO162" s="668"/>
      <c r="BAP162" s="668"/>
      <c r="BAQ162" s="668"/>
      <c r="BAR162" s="668"/>
      <c r="BAS162" s="668"/>
      <c r="BAT162" s="668"/>
      <c r="BAU162" s="668"/>
      <c r="BAV162" s="668"/>
      <c r="BAW162" s="668"/>
      <c r="BAX162" s="668"/>
      <c r="BAY162" s="668"/>
      <c r="BAZ162" s="668"/>
      <c r="BBA162" s="668"/>
      <c r="BBB162" s="668"/>
      <c r="BBC162" s="668"/>
      <c r="BBD162" s="668"/>
      <c r="BBE162" s="668"/>
      <c r="BBF162" s="668"/>
      <c r="BBG162" s="668"/>
      <c r="BBH162" s="668"/>
      <c r="BBI162" s="668"/>
      <c r="BBJ162" s="668"/>
      <c r="BBK162" s="668"/>
      <c r="BBL162" s="668"/>
      <c r="BBM162" s="668"/>
      <c r="BBN162" s="668"/>
      <c r="BBO162" s="668"/>
      <c r="BBP162" s="668"/>
      <c r="BBQ162" s="668"/>
      <c r="BBR162" s="668"/>
      <c r="BBS162" s="668"/>
      <c r="BBT162" s="668"/>
      <c r="BBU162" s="668"/>
      <c r="BBV162" s="668"/>
      <c r="BBW162" s="668"/>
      <c r="BBX162" s="668"/>
      <c r="BBY162" s="668"/>
      <c r="BBZ162" s="668"/>
      <c r="BCA162" s="668"/>
      <c r="BCB162" s="668"/>
      <c r="BCC162" s="668"/>
      <c r="BCD162" s="668"/>
      <c r="BCE162" s="668"/>
      <c r="BCF162" s="668"/>
      <c r="BCG162" s="668"/>
      <c r="BCH162" s="668"/>
      <c r="BCI162" s="668"/>
      <c r="BCJ162" s="668"/>
      <c r="BCK162" s="668"/>
      <c r="BCL162" s="668"/>
      <c r="BCM162" s="668"/>
      <c r="BCN162" s="668"/>
      <c r="BCO162" s="668"/>
      <c r="BCP162" s="668"/>
      <c r="BCQ162" s="668"/>
      <c r="BCR162" s="668"/>
      <c r="BCS162" s="668"/>
      <c r="BCT162" s="668"/>
      <c r="BCU162" s="668"/>
      <c r="BCV162" s="668"/>
      <c r="BCW162" s="668"/>
      <c r="BCX162" s="668"/>
      <c r="BCY162" s="668"/>
      <c r="BCZ162" s="668"/>
      <c r="BDA162" s="668"/>
      <c r="BDB162" s="668"/>
      <c r="BDC162" s="668"/>
      <c r="BDD162" s="668"/>
      <c r="BDE162" s="668"/>
      <c r="BDF162" s="668"/>
      <c r="BDG162" s="668"/>
      <c r="BDH162" s="668"/>
      <c r="BDI162" s="668"/>
      <c r="BDJ162" s="668"/>
      <c r="BDK162" s="668"/>
      <c r="BDL162" s="668"/>
      <c r="BDM162" s="668"/>
      <c r="BDN162" s="668"/>
      <c r="BDO162" s="668"/>
      <c r="BDP162" s="668"/>
      <c r="BDQ162" s="668"/>
      <c r="BDR162" s="668"/>
      <c r="BDS162" s="668"/>
      <c r="BDT162" s="668"/>
      <c r="BDU162" s="668"/>
      <c r="BDV162" s="668"/>
      <c r="BDW162" s="668"/>
      <c r="BDX162" s="668"/>
      <c r="BDY162" s="668"/>
      <c r="BDZ162" s="668"/>
      <c r="BEA162" s="668"/>
      <c r="BEB162" s="668"/>
      <c r="BEC162" s="668"/>
      <c r="BED162" s="668"/>
      <c r="BEE162" s="668"/>
      <c r="BEF162" s="668"/>
      <c r="BEG162" s="668"/>
      <c r="BEH162" s="668"/>
      <c r="BEI162" s="668"/>
      <c r="BEJ162" s="668"/>
      <c r="BEK162" s="668"/>
      <c r="BEL162" s="668"/>
      <c r="BEM162" s="668"/>
      <c r="BEN162" s="668"/>
      <c r="BEO162" s="668"/>
      <c r="BEP162" s="668"/>
      <c r="BEQ162" s="668"/>
      <c r="BER162" s="668"/>
      <c r="BES162" s="668"/>
      <c r="BET162" s="668"/>
      <c r="BEU162" s="668"/>
      <c r="BEV162" s="668"/>
      <c r="BEW162" s="668"/>
      <c r="BEX162" s="668"/>
      <c r="BEY162" s="668"/>
      <c r="BEZ162" s="668"/>
      <c r="BFA162" s="668"/>
      <c r="BFB162" s="668"/>
      <c r="BFC162" s="668"/>
      <c r="BFD162" s="668"/>
      <c r="BFE162" s="668"/>
      <c r="BFF162" s="668"/>
      <c r="BFG162" s="668"/>
      <c r="BFH162" s="668"/>
      <c r="BFI162" s="668"/>
      <c r="BFJ162" s="668"/>
      <c r="BFK162" s="668"/>
      <c r="BFL162" s="668"/>
      <c r="BFM162" s="668"/>
      <c r="BFN162" s="668"/>
      <c r="BFO162" s="668"/>
      <c r="BFP162" s="668"/>
      <c r="BFQ162" s="668"/>
      <c r="BFR162" s="668"/>
      <c r="BFS162" s="668"/>
      <c r="BFT162" s="668"/>
      <c r="BFU162" s="668"/>
      <c r="BFV162" s="668"/>
      <c r="BFW162" s="668"/>
      <c r="BFX162" s="668"/>
      <c r="BFY162" s="668"/>
      <c r="BFZ162" s="668"/>
      <c r="BGA162" s="668"/>
      <c r="BGB162" s="668"/>
      <c r="BGC162" s="668"/>
      <c r="BGD162" s="668"/>
      <c r="BGE162" s="668"/>
      <c r="BGF162" s="668"/>
      <c r="BGG162" s="668"/>
      <c r="BGH162" s="668"/>
      <c r="BGI162" s="668"/>
      <c r="BGJ162" s="668"/>
      <c r="BGK162" s="668"/>
      <c r="BGL162" s="668"/>
      <c r="BGM162" s="668"/>
      <c r="BGN162" s="668"/>
      <c r="BGO162" s="668"/>
      <c r="BGP162" s="668"/>
      <c r="BGQ162" s="668"/>
      <c r="BGR162" s="668"/>
      <c r="BGS162" s="668"/>
      <c r="BGT162" s="668"/>
      <c r="BGU162" s="668"/>
      <c r="BGV162" s="668"/>
      <c r="BGW162" s="668"/>
      <c r="BGX162" s="668"/>
      <c r="BGY162" s="668"/>
      <c r="BGZ162" s="668"/>
      <c r="BHA162" s="668"/>
      <c r="BHB162" s="668"/>
      <c r="BHC162" s="668"/>
      <c r="BHD162" s="668"/>
      <c r="BHE162" s="668"/>
      <c r="BHF162" s="668"/>
      <c r="BHG162" s="668"/>
      <c r="BHH162" s="668"/>
      <c r="BHI162" s="668"/>
      <c r="BHJ162" s="668"/>
      <c r="BHK162" s="668"/>
      <c r="BHL162" s="668"/>
      <c r="BHM162" s="668"/>
      <c r="BHN162" s="668"/>
      <c r="BHO162" s="668"/>
      <c r="BHP162" s="668"/>
      <c r="BHQ162" s="668"/>
      <c r="BHR162" s="668"/>
      <c r="BHS162" s="668"/>
      <c r="BHT162" s="668"/>
      <c r="BHU162" s="668"/>
      <c r="BHV162" s="668"/>
      <c r="BHW162" s="668"/>
      <c r="BHX162" s="668"/>
      <c r="BHY162" s="668"/>
      <c r="BHZ162" s="668"/>
      <c r="BIA162" s="668"/>
      <c r="BIB162" s="668"/>
      <c r="BIC162" s="668"/>
      <c r="BID162" s="668"/>
      <c r="BIE162" s="668"/>
      <c r="BIF162" s="668"/>
      <c r="BIG162" s="668"/>
      <c r="BIH162" s="668"/>
      <c r="BII162" s="668"/>
      <c r="BIJ162" s="668"/>
      <c r="BIK162" s="668"/>
      <c r="BIL162" s="668"/>
      <c r="BIM162" s="668"/>
      <c r="BIN162" s="668"/>
      <c r="BIO162" s="668"/>
      <c r="BIP162" s="668"/>
      <c r="BIQ162" s="668"/>
      <c r="BIR162" s="668"/>
      <c r="BIS162" s="668"/>
      <c r="BIT162" s="668"/>
      <c r="BIU162" s="668"/>
      <c r="BIV162" s="668"/>
      <c r="BIW162" s="668"/>
      <c r="BIX162" s="668"/>
      <c r="BIY162" s="668"/>
      <c r="BIZ162" s="668"/>
      <c r="BJA162" s="668"/>
      <c r="BJB162" s="668"/>
      <c r="BJC162" s="668"/>
      <c r="BJD162" s="668"/>
      <c r="BJE162" s="668"/>
      <c r="BJF162" s="668"/>
      <c r="BJG162" s="668"/>
      <c r="BJH162" s="668"/>
      <c r="BJI162" s="668"/>
      <c r="BJJ162" s="668"/>
      <c r="BJK162" s="668"/>
      <c r="BJL162" s="668"/>
      <c r="BJM162" s="668"/>
      <c r="BJN162" s="668"/>
      <c r="BJO162" s="668"/>
      <c r="BJP162" s="668"/>
      <c r="BJQ162" s="668"/>
      <c r="BJR162" s="668"/>
      <c r="BJS162" s="668"/>
      <c r="BJT162" s="668"/>
      <c r="BJU162" s="668"/>
      <c r="BJV162" s="668"/>
      <c r="BJW162" s="668"/>
      <c r="BJX162" s="668"/>
      <c r="BJY162" s="668"/>
      <c r="BJZ162" s="668"/>
      <c r="BKA162" s="668"/>
      <c r="BKB162" s="668"/>
      <c r="BKC162" s="668"/>
      <c r="BKD162" s="668"/>
      <c r="BKE162" s="668"/>
      <c r="BKF162" s="668"/>
      <c r="BKG162" s="668"/>
      <c r="BKH162" s="668"/>
      <c r="BKI162" s="668"/>
      <c r="BKJ162" s="668"/>
      <c r="BKK162" s="668"/>
      <c r="BKL162" s="668"/>
      <c r="BKM162" s="668"/>
      <c r="BKN162" s="668"/>
      <c r="BKO162" s="668"/>
      <c r="BKP162" s="668"/>
      <c r="BKQ162" s="668"/>
      <c r="BKR162" s="668"/>
      <c r="BKS162" s="668"/>
      <c r="BKT162" s="668"/>
      <c r="BKU162" s="668"/>
      <c r="BKV162" s="668"/>
      <c r="BKW162" s="668"/>
      <c r="BKX162" s="668"/>
      <c r="BKY162" s="668"/>
      <c r="BKZ162" s="668"/>
      <c r="BLA162" s="668"/>
      <c r="BLB162" s="668"/>
      <c r="BLC162" s="668"/>
      <c r="BLD162" s="668"/>
      <c r="BLE162" s="668"/>
      <c r="BLF162" s="668"/>
      <c r="BLG162" s="668"/>
      <c r="BLH162" s="668"/>
      <c r="BLI162" s="668"/>
      <c r="BLJ162" s="668"/>
      <c r="BLK162" s="668"/>
      <c r="BLL162" s="668"/>
      <c r="BLM162" s="668"/>
      <c r="BLN162" s="668"/>
      <c r="BLO162" s="668"/>
      <c r="BLP162" s="668"/>
      <c r="BLQ162" s="668"/>
      <c r="BLR162" s="668"/>
      <c r="BLS162" s="668"/>
      <c r="BLT162" s="668"/>
      <c r="BLU162" s="668"/>
      <c r="BLV162" s="668"/>
      <c r="BLW162" s="668"/>
      <c r="BLX162" s="668"/>
      <c r="BLY162" s="668"/>
      <c r="BLZ162" s="668"/>
      <c r="BMA162" s="668"/>
      <c r="BMB162" s="668"/>
      <c r="BMC162" s="668"/>
      <c r="BMD162" s="668"/>
      <c r="BME162" s="668"/>
      <c r="BMF162" s="668"/>
      <c r="BMG162" s="668"/>
      <c r="BMH162" s="668"/>
      <c r="BMI162" s="668"/>
      <c r="BMJ162" s="668"/>
      <c r="BMK162" s="668"/>
      <c r="BML162" s="668"/>
      <c r="BMM162" s="668"/>
      <c r="BMN162" s="668"/>
      <c r="BMO162" s="668"/>
      <c r="BMP162" s="668"/>
      <c r="BMQ162" s="668"/>
      <c r="BMR162" s="668"/>
      <c r="BMS162" s="668"/>
      <c r="BMT162" s="668"/>
      <c r="BMU162" s="668"/>
      <c r="BMV162" s="668"/>
      <c r="BMW162" s="668"/>
      <c r="BMX162" s="668"/>
      <c r="BMY162" s="668"/>
      <c r="BMZ162" s="668"/>
      <c r="BNA162" s="668"/>
      <c r="BNB162" s="668"/>
      <c r="BNC162" s="668"/>
      <c r="BND162" s="668"/>
      <c r="BNE162" s="668"/>
      <c r="BNF162" s="668"/>
      <c r="BNG162" s="668"/>
      <c r="BNH162" s="668"/>
      <c r="BNI162" s="668"/>
      <c r="BNJ162" s="668"/>
      <c r="BNK162" s="668"/>
      <c r="BNL162" s="668"/>
      <c r="BNM162" s="668"/>
      <c r="BNN162" s="668"/>
      <c r="BNO162" s="668"/>
      <c r="BNP162" s="668"/>
      <c r="BNQ162" s="668"/>
      <c r="BNR162" s="668"/>
      <c r="BNS162" s="668"/>
      <c r="BNT162" s="668"/>
      <c r="BNU162" s="668"/>
      <c r="BNV162" s="668"/>
      <c r="BNW162" s="668"/>
      <c r="BNX162" s="668"/>
      <c r="BNY162" s="668"/>
      <c r="BNZ162" s="668"/>
      <c r="BOA162" s="668"/>
      <c r="BOB162" s="668"/>
      <c r="BOC162" s="668"/>
      <c r="BOD162" s="668"/>
      <c r="BOE162" s="668"/>
      <c r="BOF162" s="668"/>
      <c r="BOG162" s="668"/>
      <c r="BOH162" s="668"/>
      <c r="BOI162" s="668"/>
      <c r="BOJ162" s="668"/>
      <c r="BOK162" s="668"/>
      <c r="BOL162" s="668"/>
      <c r="BOM162" s="668"/>
      <c r="BON162" s="668"/>
      <c r="BOO162" s="668"/>
      <c r="BOP162" s="668"/>
      <c r="BOQ162" s="668"/>
      <c r="BOR162" s="668"/>
      <c r="BOS162" s="668"/>
      <c r="BOT162" s="668"/>
      <c r="BOU162" s="668"/>
      <c r="BOV162" s="668"/>
      <c r="BOW162" s="668"/>
      <c r="BOX162" s="668"/>
      <c r="BOY162" s="668"/>
      <c r="BOZ162" s="668"/>
      <c r="BPA162" s="668"/>
      <c r="BPB162" s="668"/>
      <c r="BPC162" s="668"/>
      <c r="BPD162" s="668"/>
      <c r="BPE162" s="668"/>
      <c r="BPF162" s="668"/>
      <c r="BPG162" s="668"/>
      <c r="BPH162" s="668"/>
      <c r="BPI162" s="668"/>
      <c r="BPJ162" s="668"/>
      <c r="BPK162" s="668"/>
      <c r="BPL162" s="668"/>
      <c r="BPM162" s="668"/>
      <c r="BPN162" s="668"/>
      <c r="BPO162" s="668"/>
      <c r="BPP162" s="668"/>
      <c r="BPQ162" s="668"/>
      <c r="BPR162" s="668"/>
      <c r="BPS162" s="668"/>
      <c r="BPT162" s="668"/>
      <c r="BPU162" s="668"/>
      <c r="BPV162" s="668"/>
      <c r="BPW162" s="668"/>
      <c r="BPX162" s="668"/>
      <c r="BPY162" s="668"/>
      <c r="BPZ162" s="668"/>
      <c r="BQA162" s="668"/>
      <c r="BQB162" s="668"/>
      <c r="BQC162" s="668"/>
      <c r="BQD162" s="668"/>
      <c r="BQE162" s="668"/>
      <c r="BQF162" s="668"/>
      <c r="BQG162" s="668"/>
      <c r="BQH162" s="668"/>
      <c r="BQI162" s="668"/>
      <c r="BQJ162" s="668"/>
      <c r="BQK162" s="668"/>
      <c r="BQL162" s="668"/>
      <c r="BQM162" s="668"/>
      <c r="BQN162" s="668"/>
      <c r="BQO162" s="668"/>
      <c r="BQP162" s="668"/>
      <c r="BQQ162" s="668"/>
      <c r="BQR162" s="668"/>
      <c r="BQS162" s="668"/>
      <c r="BQT162" s="668"/>
      <c r="BQU162" s="668"/>
      <c r="BQV162" s="668"/>
      <c r="BQW162" s="668"/>
      <c r="BQX162" s="668"/>
      <c r="BQY162" s="668"/>
      <c r="BQZ162" s="668"/>
      <c r="BRA162" s="668"/>
      <c r="BRB162" s="668"/>
      <c r="BRC162" s="668"/>
      <c r="BRD162" s="668"/>
      <c r="BRE162" s="668"/>
      <c r="BRF162" s="668"/>
      <c r="BRG162" s="668"/>
      <c r="BRH162" s="668"/>
      <c r="BRI162" s="668"/>
      <c r="BRJ162" s="668"/>
      <c r="BRK162" s="668"/>
      <c r="BRL162" s="668"/>
      <c r="BRM162" s="668"/>
      <c r="BRN162" s="668"/>
      <c r="BRO162" s="668"/>
      <c r="BRP162" s="668"/>
      <c r="BRQ162" s="668"/>
      <c r="BRR162" s="668"/>
      <c r="BRS162" s="668"/>
      <c r="BRT162" s="668"/>
      <c r="BRU162" s="668"/>
      <c r="BRV162" s="668"/>
      <c r="BRW162" s="668"/>
      <c r="BRX162" s="668"/>
      <c r="BRY162" s="668"/>
      <c r="BRZ162" s="668"/>
      <c r="BSA162" s="668"/>
      <c r="BSB162" s="668"/>
      <c r="BSC162" s="668"/>
      <c r="BSD162" s="668"/>
      <c r="BSE162" s="668"/>
      <c r="BSF162" s="668"/>
      <c r="BSG162" s="668"/>
      <c r="BSH162" s="668"/>
      <c r="BSI162" s="668"/>
      <c r="BSJ162" s="668"/>
      <c r="BSK162" s="668"/>
      <c r="BSL162" s="668"/>
      <c r="BSM162" s="668"/>
      <c r="BSN162" s="668"/>
      <c r="BSO162" s="668"/>
      <c r="BSP162" s="668"/>
      <c r="BSQ162" s="668"/>
      <c r="BSR162" s="668"/>
      <c r="BSS162" s="668"/>
      <c r="BST162" s="668"/>
      <c r="BSU162" s="668"/>
      <c r="BSV162" s="668"/>
      <c r="BSW162" s="668"/>
      <c r="BSX162" s="668"/>
      <c r="BSY162" s="668"/>
      <c r="BSZ162" s="668"/>
      <c r="BTA162" s="668"/>
      <c r="BTB162" s="668"/>
      <c r="BTC162" s="668"/>
      <c r="BTD162" s="668"/>
      <c r="BTE162" s="668"/>
      <c r="BTF162" s="668"/>
      <c r="BTG162" s="668"/>
      <c r="BTH162" s="668"/>
      <c r="BTI162" s="668"/>
      <c r="BTJ162" s="668"/>
      <c r="BTK162" s="668"/>
      <c r="BTL162" s="668"/>
      <c r="BTM162" s="668"/>
      <c r="BTN162" s="668"/>
      <c r="BTO162" s="668"/>
      <c r="BTP162" s="668"/>
      <c r="BTQ162" s="668"/>
      <c r="BTR162" s="668"/>
      <c r="BTS162" s="668"/>
      <c r="BTT162" s="668"/>
      <c r="BTU162" s="668"/>
      <c r="BTV162" s="668"/>
      <c r="BTW162" s="668"/>
      <c r="BTX162" s="668"/>
      <c r="BTY162" s="668"/>
      <c r="BTZ162" s="668"/>
      <c r="BUA162" s="668"/>
      <c r="BUB162" s="668"/>
      <c r="BUC162" s="668"/>
      <c r="BUD162" s="668"/>
      <c r="BUE162" s="668"/>
      <c r="BUF162" s="668"/>
      <c r="BUG162" s="668"/>
      <c r="BUH162" s="668"/>
      <c r="BUI162" s="668"/>
      <c r="BUJ162" s="668"/>
      <c r="BUK162" s="668"/>
      <c r="BUL162" s="668"/>
      <c r="BUM162" s="668"/>
      <c r="BUN162" s="668"/>
      <c r="BUO162" s="668"/>
      <c r="BUP162" s="668"/>
      <c r="BUQ162" s="668"/>
      <c r="BUR162" s="668"/>
      <c r="BUS162" s="668"/>
      <c r="BUT162" s="668"/>
      <c r="BUU162" s="668"/>
      <c r="BUV162" s="668"/>
      <c r="BUW162" s="668"/>
      <c r="BUX162" s="668"/>
      <c r="BUY162" s="668"/>
      <c r="BUZ162" s="668"/>
      <c r="BVA162" s="668"/>
      <c r="BVB162" s="668"/>
      <c r="BVC162" s="668"/>
      <c r="BVD162" s="668"/>
      <c r="BVE162" s="668"/>
      <c r="BVF162" s="668"/>
      <c r="BVG162" s="668"/>
      <c r="BVH162" s="668"/>
      <c r="BVI162" s="668"/>
      <c r="BVJ162" s="668"/>
      <c r="BVK162" s="668"/>
      <c r="BVL162" s="668"/>
      <c r="BVM162" s="668"/>
      <c r="BVN162" s="668"/>
      <c r="BVO162" s="668"/>
      <c r="BVP162" s="668"/>
      <c r="BVQ162" s="668"/>
      <c r="BVR162" s="668"/>
      <c r="BVS162" s="668"/>
      <c r="BVT162" s="668"/>
      <c r="BVU162" s="668"/>
      <c r="BVV162" s="668"/>
      <c r="BVW162" s="668"/>
      <c r="BVX162" s="668"/>
      <c r="BVY162" s="668"/>
      <c r="BVZ162" s="668"/>
      <c r="BWA162" s="668"/>
      <c r="BWB162" s="668"/>
      <c r="BWC162" s="668"/>
      <c r="BWD162" s="668"/>
      <c r="BWE162" s="668"/>
      <c r="BWF162" s="668"/>
      <c r="BWG162" s="668"/>
      <c r="BWH162" s="668"/>
      <c r="BWI162" s="668"/>
      <c r="BWJ162" s="668"/>
      <c r="BWK162" s="668"/>
      <c r="BWL162" s="668"/>
      <c r="BWM162" s="668"/>
      <c r="BWN162" s="668"/>
      <c r="BWO162" s="668"/>
      <c r="BWP162" s="668"/>
      <c r="BWQ162" s="668"/>
      <c r="BWR162" s="668"/>
      <c r="BWS162" s="668"/>
      <c r="BWT162" s="668"/>
      <c r="BWU162" s="668"/>
      <c r="BWV162" s="668"/>
      <c r="BWW162" s="668"/>
      <c r="BWX162" s="668"/>
      <c r="BWY162" s="668"/>
      <c r="BWZ162" s="668"/>
      <c r="BXA162" s="668"/>
      <c r="BXB162" s="668"/>
      <c r="BXC162" s="668"/>
      <c r="BXD162" s="668"/>
      <c r="BXE162" s="668"/>
      <c r="BXF162" s="668"/>
      <c r="BXG162" s="668"/>
      <c r="BXH162" s="668"/>
      <c r="BXI162" s="668"/>
      <c r="BXJ162" s="668"/>
      <c r="BXK162" s="668"/>
      <c r="BXL162" s="668"/>
      <c r="BXM162" s="668"/>
      <c r="BXN162" s="668"/>
      <c r="BXO162" s="668"/>
      <c r="BXP162" s="668"/>
      <c r="BXQ162" s="668"/>
      <c r="BXR162" s="668"/>
      <c r="BXS162" s="668"/>
      <c r="BXT162" s="668"/>
      <c r="BXU162" s="668"/>
      <c r="BXV162" s="668"/>
      <c r="BXW162" s="668"/>
      <c r="BXX162" s="668"/>
      <c r="BXY162" s="668"/>
      <c r="BXZ162" s="668"/>
      <c r="BYA162" s="668"/>
      <c r="BYB162" s="668"/>
      <c r="BYC162" s="668"/>
      <c r="BYD162" s="668"/>
      <c r="BYE162" s="668"/>
      <c r="BYF162" s="668"/>
      <c r="BYG162" s="668"/>
      <c r="BYH162" s="668"/>
      <c r="BYI162" s="668"/>
      <c r="BYJ162" s="668"/>
      <c r="BYK162" s="668"/>
      <c r="BYL162" s="668"/>
      <c r="BYM162" s="668"/>
      <c r="BYN162" s="668"/>
      <c r="BYO162" s="668"/>
      <c r="BYP162" s="668"/>
      <c r="BYQ162" s="668"/>
      <c r="BYR162" s="668"/>
      <c r="BYS162" s="668"/>
      <c r="BYT162" s="668"/>
      <c r="BYU162" s="668"/>
      <c r="BYV162" s="668"/>
      <c r="BYW162" s="668"/>
      <c r="BYX162" s="668"/>
      <c r="BYY162" s="668"/>
      <c r="BYZ162" s="668"/>
      <c r="BZA162" s="668"/>
      <c r="BZB162" s="668"/>
      <c r="BZC162" s="668"/>
      <c r="BZD162" s="668"/>
      <c r="BZE162" s="668"/>
      <c r="BZF162" s="668"/>
      <c r="BZG162" s="668"/>
      <c r="BZH162" s="668"/>
      <c r="BZI162" s="668"/>
      <c r="BZJ162" s="668"/>
      <c r="BZK162" s="668"/>
      <c r="BZL162" s="668"/>
      <c r="BZM162" s="668"/>
      <c r="BZN162" s="668"/>
      <c r="BZO162" s="668"/>
      <c r="BZP162" s="668"/>
      <c r="BZQ162" s="668"/>
      <c r="BZR162" s="668"/>
      <c r="BZS162" s="668"/>
      <c r="BZT162" s="668"/>
      <c r="BZU162" s="668"/>
      <c r="BZV162" s="668"/>
      <c r="BZW162" s="668"/>
      <c r="BZX162" s="668"/>
      <c r="BZY162" s="668"/>
      <c r="BZZ162" s="668"/>
      <c r="CAA162" s="668"/>
      <c r="CAB162" s="668"/>
      <c r="CAC162" s="668"/>
      <c r="CAD162" s="668"/>
      <c r="CAE162" s="668"/>
      <c r="CAF162" s="668"/>
      <c r="CAG162" s="668"/>
      <c r="CAH162" s="668"/>
      <c r="CAI162" s="668"/>
      <c r="CAJ162" s="668"/>
      <c r="CAK162" s="668"/>
      <c r="CAL162" s="668"/>
      <c r="CAM162" s="668"/>
      <c r="CAN162" s="668"/>
      <c r="CAO162" s="668"/>
      <c r="CAP162" s="668"/>
      <c r="CAQ162" s="668"/>
      <c r="CAR162" s="668"/>
      <c r="CAS162" s="668"/>
      <c r="CAT162" s="668"/>
      <c r="CAU162" s="668"/>
      <c r="CAV162" s="668"/>
      <c r="CAW162" s="668"/>
      <c r="CAX162" s="668"/>
      <c r="CAY162" s="668"/>
      <c r="CAZ162" s="668"/>
      <c r="CBA162" s="668"/>
      <c r="CBB162" s="668"/>
      <c r="CBC162" s="668"/>
      <c r="CBD162" s="668"/>
      <c r="CBE162" s="668"/>
      <c r="CBF162" s="668"/>
      <c r="CBG162" s="668"/>
      <c r="CBH162" s="668"/>
      <c r="CBI162" s="668"/>
      <c r="CBJ162" s="668"/>
      <c r="CBK162" s="668"/>
      <c r="CBL162" s="668"/>
      <c r="CBM162" s="668"/>
      <c r="CBN162" s="668"/>
      <c r="CBO162" s="668"/>
      <c r="CBP162" s="668"/>
      <c r="CBQ162" s="668"/>
      <c r="CBR162" s="668"/>
      <c r="CBS162" s="668"/>
      <c r="CBT162" s="668"/>
      <c r="CBU162" s="668"/>
      <c r="CBV162" s="668"/>
      <c r="CBW162" s="668"/>
      <c r="CBX162" s="668"/>
      <c r="CBY162" s="668"/>
      <c r="CBZ162" s="668"/>
      <c r="CCA162" s="668"/>
      <c r="CCB162" s="668"/>
      <c r="CCC162" s="668"/>
      <c r="CCD162" s="668"/>
      <c r="CCE162" s="668"/>
      <c r="CCF162" s="668"/>
      <c r="CCG162" s="668"/>
      <c r="CCH162" s="668"/>
      <c r="CCI162" s="668"/>
      <c r="CCJ162" s="668"/>
      <c r="CCK162" s="668"/>
      <c r="CCL162" s="668"/>
      <c r="CCM162" s="668"/>
      <c r="CCN162" s="668"/>
      <c r="CCO162" s="668"/>
      <c r="CCP162" s="668"/>
      <c r="CCQ162" s="668"/>
      <c r="CCR162" s="668"/>
      <c r="CCS162" s="668"/>
      <c r="CCT162" s="668"/>
      <c r="CCU162" s="668"/>
      <c r="CCV162" s="668"/>
      <c r="CCW162" s="668"/>
      <c r="CCX162" s="668"/>
      <c r="CCY162" s="668"/>
      <c r="CCZ162" s="668"/>
      <c r="CDA162" s="668"/>
      <c r="CDB162" s="668"/>
      <c r="CDC162" s="668"/>
      <c r="CDD162" s="668"/>
      <c r="CDE162" s="668"/>
      <c r="CDF162" s="668"/>
      <c r="CDG162" s="668"/>
      <c r="CDH162" s="668"/>
      <c r="CDI162" s="668"/>
      <c r="CDJ162" s="668"/>
      <c r="CDK162" s="668"/>
      <c r="CDL162" s="668"/>
      <c r="CDM162" s="668"/>
      <c r="CDN162" s="668"/>
      <c r="CDO162" s="668"/>
      <c r="CDP162" s="668"/>
      <c r="CDQ162" s="668"/>
      <c r="CDR162" s="668"/>
      <c r="CDS162" s="668"/>
      <c r="CDT162" s="668"/>
      <c r="CDU162" s="668"/>
      <c r="CDV162" s="668"/>
      <c r="CDW162" s="668"/>
      <c r="CDX162" s="668"/>
      <c r="CDY162" s="668"/>
      <c r="CDZ162" s="668"/>
      <c r="CEA162" s="668"/>
      <c r="CEB162" s="668"/>
      <c r="CEC162" s="668"/>
      <c r="CED162" s="668"/>
      <c r="CEE162" s="668"/>
      <c r="CEF162" s="668"/>
      <c r="CEG162" s="668"/>
      <c r="CEH162" s="668"/>
      <c r="CEI162" s="668"/>
      <c r="CEJ162" s="668"/>
      <c r="CEK162" s="668"/>
      <c r="CEL162" s="668"/>
      <c r="CEM162" s="668"/>
      <c r="CEN162" s="668"/>
      <c r="CEO162" s="668"/>
      <c r="CEP162" s="668"/>
      <c r="CEQ162" s="668"/>
      <c r="CER162" s="668"/>
      <c r="CES162" s="668"/>
      <c r="CET162" s="668"/>
      <c r="CEU162" s="668"/>
      <c r="CEV162" s="668"/>
      <c r="CEW162" s="668"/>
      <c r="CEX162" s="668"/>
      <c r="CEY162" s="668"/>
      <c r="CEZ162" s="668"/>
      <c r="CFA162" s="668"/>
      <c r="CFB162" s="668"/>
      <c r="CFC162" s="668"/>
      <c r="CFD162" s="668"/>
      <c r="CFE162" s="668"/>
      <c r="CFF162" s="668"/>
      <c r="CFG162" s="668"/>
      <c r="CFH162" s="668"/>
      <c r="CFI162" s="668"/>
      <c r="CFJ162" s="668"/>
      <c r="CFK162" s="668"/>
      <c r="CFL162" s="668"/>
      <c r="CFM162" s="668"/>
      <c r="CFN162" s="668"/>
      <c r="CFO162" s="668"/>
      <c r="CFP162" s="668"/>
      <c r="CFQ162" s="668"/>
      <c r="CFR162" s="668"/>
      <c r="CFS162" s="668"/>
      <c r="CFT162" s="668"/>
      <c r="CFU162" s="668"/>
      <c r="CFV162" s="668"/>
      <c r="CFW162" s="668"/>
      <c r="CFX162" s="668"/>
      <c r="CFY162" s="668"/>
      <c r="CFZ162" s="668"/>
      <c r="CGA162" s="668"/>
      <c r="CGB162" s="668"/>
      <c r="CGC162" s="668"/>
      <c r="CGD162" s="668"/>
      <c r="CGE162" s="668"/>
      <c r="CGF162" s="668"/>
      <c r="CGG162" s="668"/>
      <c r="CGH162" s="668"/>
      <c r="CGI162" s="668"/>
      <c r="CGJ162" s="668"/>
      <c r="CGK162" s="668"/>
      <c r="CGL162" s="668"/>
      <c r="CGM162" s="668"/>
      <c r="CGN162" s="668"/>
      <c r="CGO162" s="668"/>
      <c r="CGP162" s="668"/>
      <c r="CGQ162" s="668"/>
      <c r="CGR162" s="668"/>
      <c r="CGS162" s="668"/>
      <c r="CGT162" s="668"/>
      <c r="CGU162" s="668"/>
      <c r="CGV162" s="668"/>
      <c r="CGW162" s="668"/>
      <c r="CGX162" s="668"/>
      <c r="CGY162" s="668"/>
      <c r="CGZ162" s="668"/>
      <c r="CHA162" s="668"/>
      <c r="CHB162" s="668"/>
      <c r="CHC162" s="668"/>
      <c r="CHD162" s="668"/>
      <c r="CHE162" s="668"/>
      <c r="CHF162" s="668"/>
      <c r="CHG162" s="668"/>
      <c r="CHH162" s="668"/>
      <c r="CHI162" s="668"/>
      <c r="CHJ162" s="668"/>
      <c r="CHK162" s="668"/>
      <c r="CHL162" s="668"/>
      <c r="CHM162" s="668"/>
      <c r="CHN162" s="668"/>
      <c r="CHO162" s="668"/>
      <c r="CHP162" s="668"/>
      <c r="CHQ162" s="668"/>
      <c r="CHR162" s="668"/>
      <c r="CHS162" s="668"/>
      <c r="CHT162" s="668"/>
      <c r="CHU162" s="668"/>
      <c r="CHV162" s="668"/>
      <c r="CHW162" s="668"/>
      <c r="CHX162" s="668"/>
      <c r="CHY162" s="668"/>
      <c r="CHZ162" s="668"/>
      <c r="CIA162" s="668"/>
      <c r="CIB162" s="668"/>
      <c r="CIC162" s="668"/>
      <c r="CID162" s="668"/>
      <c r="CIE162" s="668"/>
      <c r="CIF162" s="668"/>
      <c r="CIG162" s="668"/>
      <c r="CIH162" s="668"/>
      <c r="CII162" s="668"/>
      <c r="CIJ162" s="668"/>
      <c r="CIK162" s="668"/>
      <c r="CIL162" s="668"/>
      <c r="CIM162" s="668"/>
      <c r="CIN162" s="668"/>
      <c r="CIO162" s="668"/>
      <c r="CIP162" s="668"/>
      <c r="CIQ162" s="668"/>
      <c r="CIR162" s="668"/>
      <c r="CIS162" s="668"/>
      <c r="CIT162" s="668"/>
      <c r="CIU162" s="668"/>
      <c r="CIV162" s="668"/>
      <c r="CIW162" s="668"/>
      <c r="CIX162" s="668"/>
      <c r="CIY162" s="668"/>
      <c r="CIZ162" s="668"/>
      <c r="CJA162" s="668"/>
      <c r="CJB162" s="668"/>
      <c r="CJC162" s="668"/>
      <c r="CJD162" s="668"/>
      <c r="CJE162" s="668"/>
      <c r="CJF162" s="668"/>
      <c r="CJG162" s="668"/>
      <c r="CJH162" s="668"/>
      <c r="CJI162" s="668"/>
      <c r="CJJ162" s="668"/>
      <c r="CJK162" s="668"/>
      <c r="CJL162" s="668"/>
      <c r="CJM162" s="668"/>
      <c r="CJN162" s="668"/>
      <c r="CJO162" s="668"/>
      <c r="CJP162" s="668"/>
      <c r="CJQ162" s="668"/>
      <c r="CJR162" s="668"/>
      <c r="CJS162" s="668"/>
      <c r="CJT162" s="668"/>
      <c r="CJU162" s="668"/>
      <c r="CJV162" s="668"/>
      <c r="CJW162" s="668"/>
      <c r="CJX162" s="668"/>
      <c r="CJY162" s="668"/>
      <c r="CJZ162" s="668"/>
      <c r="CKA162" s="668"/>
      <c r="CKB162" s="668"/>
      <c r="CKC162" s="668"/>
      <c r="CKD162" s="668"/>
      <c r="CKE162" s="668"/>
      <c r="CKF162" s="668"/>
      <c r="CKG162" s="668"/>
      <c r="CKH162" s="668"/>
      <c r="CKI162" s="668"/>
      <c r="CKJ162" s="668"/>
      <c r="CKK162" s="668"/>
      <c r="CKL162" s="668"/>
      <c r="CKM162" s="668"/>
      <c r="CKN162" s="668"/>
      <c r="CKO162" s="668"/>
      <c r="CKP162" s="668"/>
      <c r="CKQ162" s="668"/>
      <c r="CKR162" s="668"/>
      <c r="CKS162" s="668"/>
      <c r="CKT162" s="668"/>
      <c r="CKU162" s="668"/>
      <c r="CKV162" s="668"/>
      <c r="CKW162" s="668"/>
      <c r="CKX162" s="668"/>
      <c r="CKY162" s="668"/>
      <c r="CKZ162" s="668"/>
      <c r="CLA162" s="668"/>
      <c r="CLB162" s="668"/>
      <c r="CLC162" s="668"/>
      <c r="CLD162" s="668"/>
      <c r="CLE162" s="668"/>
      <c r="CLF162" s="668"/>
      <c r="CLG162" s="668"/>
      <c r="CLH162" s="668"/>
      <c r="CLI162" s="668"/>
      <c r="CLJ162" s="668"/>
      <c r="CLK162" s="668"/>
      <c r="CLL162" s="668"/>
      <c r="CLM162" s="668"/>
      <c r="CLN162" s="668"/>
      <c r="CLO162" s="668"/>
      <c r="CLP162" s="668"/>
      <c r="CLQ162" s="668"/>
      <c r="CLR162" s="668"/>
      <c r="CLS162" s="668"/>
      <c r="CLT162" s="668"/>
      <c r="CLU162" s="668"/>
      <c r="CLV162" s="668"/>
      <c r="CLW162" s="668"/>
      <c r="CLX162" s="668"/>
      <c r="CLY162" s="668"/>
      <c r="CLZ162" s="668"/>
      <c r="CMA162" s="668"/>
      <c r="CMB162" s="668"/>
      <c r="CMC162" s="668"/>
      <c r="CMD162" s="668"/>
      <c r="CME162" s="668"/>
      <c r="CMF162" s="668"/>
      <c r="CMG162" s="668"/>
      <c r="CMH162" s="668"/>
      <c r="CMI162" s="668"/>
      <c r="CMJ162" s="668"/>
      <c r="CMK162" s="668"/>
      <c r="CML162" s="668"/>
      <c r="CMM162" s="668"/>
      <c r="CMN162" s="668"/>
      <c r="CMO162" s="668"/>
      <c r="CMP162" s="668"/>
      <c r="CMQ162" s="668"/>
      <c r="CMR162" s="668"/>
      <c r="CMS162" s="668"/>
      <c r="CMT162" s="668"/>
      <c r="CMU162" s="668"/>
      <c r="CMV162" s="668"/>
      <c r="CMW162" s="668"/>
      <c r="CMX162" s="668"/>
      <c r="CMY162" s="668"/>
      <c r="CMZ162" s="668"/>
      <c r="CNA162" s="668"/>
      <c r="CNB162" s="668"/>
      <c r="CNC162" s="668"/>
      <c r="CND162" s="668"/>
      <c r="CNE162" s="668"/>
      <c r="CNF162" s="668"/>
      <c r="CNG162" s="668"/>
      <c r="CNH162" s="668"/>
      <c r="CNI162" s="668"/>
      <c r="CNJ162" s="668"/>
      <c r="CNK162" s="668"/>
      <c r="CNL162" s="668"/>
      <c r="CNM162" s="668"/>
      <c r="CNN162" s="668"/>
      <c r="CNO162" s="668"/>
      <c r="CNP162" s="668"/>
      <c r="CNQ162" s="668"/>
      <c r="CNR162" s="668"/>
      <c r="CNS162" s="668"/>
      <c r="CNT162" s="668"/>
      <c r="CNU162" s="668"/>
      <c r="CNV162" s="668"/>
      <c r="CNW162" s="668"/>
      <c r="CNX162" s="668"/>
      <c r="CNY162" s="668"/>
      <c r="CNZ162" s="668"/>
      <c r="COA162" s="668"/>
      <c r="COB162" s="668"/>
      <c r="COC162" s="668"/>
      <c r="COD162" s="668"/>
      <c r="COE162" s="668"/>
      <c r="COF162" s="668"/>
      <c r="COG162" s="668"/>
      <c r="COH162" s="668"/>
      <c r="COI162" s="668"/>
      <c r="COJ162" s="668"/>
      <c r="COK162" s="668"/>
      <c r="COL162" s="668"/>
      <c r="COM162" s="668"/>
      <c r="CON162" s="668"/>
      <c r="COO162" s="668"/>
      <c r="COP162" s="668"/>
      <c r="COQ162" s="668"/>
      <c r="COR162" s="668"/>
      <c r="COS162" s="668"/>
      <c r="COT162" s="668"/>
      <c r="COU162" s="668"/>
      <c r="COV162" s="668"/>
      <c r="COW162" s="668"/>
      <c r="COX162" s="668"/>
      <c r="COY162" s="668"/>
      <c r="COZ162" s="668"/>
      <c r="CPA162" s="668"/>
      <c r="CPB162" s="668"/>
      <c r="CPC162" s="668"/>
      <c r="CPD162" s="668"/>
      <c r="CPE162" s="668"/>
      <c r="CPF162" s="668"/>
      <c r="CPG162" s="668"/>
      <c r="CPH162" s="668"/>
      <c r="CPI162" s="668"/>
      <c r="CPJ162" s="668"/>
      <c r="CPK162" s="668"/>
      <c r="CPL162" s="668"/>
      <c r="CPM162" s="668"/>
      <c r="CPN162" s="668"/>
      <c r="CPO162" s="668"/>
      <c r="CPP162" s="668"/>
      <c r="CPQ162" s="668"/>
      <c r="CPR162" s="668"/>
      <c r="CPS162" s="668"/>
      <c r="CPT162" s="668"/>
      <c r="CPU162" s="668"/>
      <c r="CPV162" s="668"/>
      <c r="CPW162" s="668"/>
      <c r="CPX162" s="668"/>
      <c r="CPY162" s="668"/>
      <c r="CPZ162" s="668"/>
      <c r="CQA162" s="668"/>
      <c r="CQB162" s="668"/>
      <c r="CQC162" s="668"/>
      <c r="CQD162" s="668"/>
      <c r="CQE162" s="668"/>
      <c r="CQF162" s="668"/>
      <c r="CQG162" s="668"/>
      <c r="CQH162" s="668"/>
      <c r="CQI162" s="668"/>
      <c r="CQJ162" s="668"/>
      <c r="CQK162" s="668"/>
      <c r="CQL162" s="668"/>
      <c r="CQM162" s="668"/>
      <c r="CQN162" s="668"/>
      <c r="CQO162" s="668"/>
      <c r="CQP162" s="668"/>
      <c r="CQQ162" s="668"/>
      <c r="CQR162" s="668"/>
      <c r="CQS162" s="668"/>
      <c r="CQT162" s="668"/>
      <c r="CQU162" s="668"/>
      <c r="CQV162" s="668"/>
      <c r="CQW162" s="668"/>
      <c r="CQX162" s="668"/>
      <c r="CQY162" s="668"/>
      <c r="CQZ162" s="668"/>
      <c r="CRA162" s="668"/>
      <c r="CRB162" s="668"/>
      <c r="CRC162" s="668"/>
      <c r="CRD162" s="668"/>
      <c r="CRE162" s="668"/>
      <c r="CRF162" s="668"/>
      <c r="CRG162" s="668"/>
      <c r="CRH162" s="668"/>
      <c r="CRI162" s="668"/>
      <c r="CRJ162" s="668"/>
      <c r="CRK162" s="668"/>
      <c r="CRL162" s="668"/>
      <c r="CRM162" s="668"/>
      <c r="CRN162" s="668"/>
      <c r="CRO162" s="668"/>
      <c r="CRP162" s="668"/>
      <c r="CRQ162" s="668"/>
      <c r="CRR162" s="668"/>
      <c r="CRS162" s="668"/>
      <c r="CRT162" s="668"/>
      <c r="CRU162" s="668"/>
      <c r="CRV162" s="668"/>
      <c r="CRW162" s="668"/>
      <c r="CRX162" s="668"/>
      <c r="CRY162" s="668"/>
      <c r="CRZ162" s="668"/>
      <c r="CSA162" s="668"/>
      <c r="CSB162" s="668"/>
      <c r="CSC162" s="668"/>
      <c r="CSD162" s="668"/>
      <c r="CSE162" s="668"/>
      <c r="CSF162" s="668"/>
      <c r="CSG162" s="668"/>
      <c r="CSH162" s="668"/>
      <c r="CSI162" s="668"/>
      <c r="CSJ162" s="668"/>
      <c r="CSK162" s="668"/>
      <c r="CSL162" s="668"/>
      <c r="CSM162" s="668"/>
      <c r="CSN162" s="668"/>
      <c r="CSO162" s="668"/>
      <c r="CSP162" s="668"/>
      <c r="CSQ162" s="668"/>
      <c r="CSR162" s="668"/>
      <c r="CSS162" s="668"/>
      <c r="CST162" s="668"/>
      <c r="CSU162" s="668"/>
      <c r="CSV162" s="668"/>
      <c r="CSW162" s="668"/>
      <c r="CSX162" s="668"/>
      <c r="CSY162" s="668"/>
      <c r="CSZ162" s="668"/>
      <c r="CTA162" s="668"/>
      <c r="CTB162" s="668"/>
      <c r="CTC162" s="668"/>
      <c r="CTD162" s="668"/>
      <c r="CTE162" s="668"/>
      <c r="CTF162" s="668"/>
      <c r="CTG162" s="668"/>
      <c r="CTH162" s="668"/>
      <c r="CTI162" s="668"/>
      <c r="CTJ162" s="668"/>
      <c r="CTK162" s="668"/>
      <c r="CTL162" s="668"/>
      <c r="CTM162" s="668"/>
      <c r="CTN162" s="668"/>
      <c r="CTO162" s="668"/>
      <c r="CTP162" s="668"/>
      <c r="CTQ162" s="668"/>
      <c r="CTR162" s="668"/>
      <c r="CTS162" s="668"/>
      <c r="CTT162" s="668"/>
      <c r="CTU162" s="668"/>
      <c r="CTV162" s="668"/>
      <c r="CTW162" s="668"/>
      <c r="CTX162" s="668"/>
      <c r="CTY162" s="668"/>
      <c r="CTZ162" s="668"/>
      <c r="CUA162" s="668"/>
      <c r="CUB162" s="668"/>
      <c r="CUC162" s="668"/>
      <c r="CUD162" s="668"/>
      <c r="CUE162" s="668"/>
      <c r="CUF162" s="668"/>
      <c r="CUG162" s="668"/>
      <c r="CUH162" s="668"/>
      <c r="CUI162" s="668"/>
      <c r="CUJ162" s="668"/>
      <c r="CUK162" s="668"/>
      <c r="CUL162" s="668"/>
      <c r="CUM162" s="668"/>
      <c r="CUN162" s="668"/>
      <c r="CUO162" s="668"/>
      <c r="CUP162" s="668"/>
      <c r="CUQ162" s="668"/>
      <c r="CUR162" s="668"/>
      <c r="CUS162" s="668"/>
      <c r="CUT162" s="668"/>
      <c r="CUU162" s="668"/>
      <c r="CUV162" s="668"/>
      <c r="CUW162" s="668"/>
      <c r="CUX162" s="668"/>
      <c r="CUY162" s="668"/>
      <c r="CUZ162" s="668"/>
      <c r="CVA162" s="668"/>
      <c r="CVB162" s="668"/>
      <c r="CVC162" s="668"/>
      <c r="CVD162" s="668"/>
      <c r="CVE162" s="668"/>
      <c r="CVF162" s="668"/>
      <c r="CVG162" s="668"/>
      <c r="CVH162" s="668"/>
      <c r="CVI162" s="668"/>
      <c r="CVJ162" s="668"/>
      <c r="CVK162" s="668"/>
      <c r="CVL162" s="668"/>
      <c r="CVM162" s="668"/>
      <c r="CVN162" s="668"/>
      <c r="CVO162" s="668"/>
      <c r="CVP162" s="668"/>
      <c r="CVQ162" s="668"/>
      <c r="CVR162" s="668"/>
      <c r="CVS162" s="668"/>
      <c r="CVT162" s="668"/>
      <c r="CVU162" s="668"/>
      <c r="CVV162" s="668"/>
      <c r="CVW162" s="668"/>
      <c r="CVX162" s="668"/>
      <c r="CVY162" s="668"/>
      <c r="CVZ162" s="668"/>
      <c r="CWA162" s="668"/>
      <c r="CWB162" s="668"/>
      <c r="CWC162" s="668"/>
      <c r="CWD162" s="668"/>
      <c r="CWE162" s="668"/>
      <c r="CWF162" s="668"/>
      <c r="CWG162" s="668"/>
      <c r="CWH162" s="668"/>
      <c r="CWI162" s="668"/>
      <c r="CWJ162" s="668"/>
      <c r="CWK162" s="668"/>
      <c r="CWL162" s="668"/>
      <c r="CWM162" s="668"/>
      <c r="CWN162" s="668"/>
      <c r="CWO162" s="668"/>
      <c r="CWP162" s="668"/>
      <c r="CWQ162" s="668"/>
      <c r="CWR162" s="668"/>
      <c r="CWS162" s="668"/>
      <c r="CWT162" s="668"/>
      <c r="CWU162" s="668"/>
      <c r="CWV162" s="668"/>
      <c r="CWW162" s="668"/>
      <c r="CWX162" s="668"/>
      <c r="CWY162" s="668"/>
      <c r="CWZ162" s="668"/>
      <c r="CXA162" s="668"/>
      <c r="CXB162" s="668"/>
      <c r="CXC162" s="668"/>
      <c r="CXD162" s="668"/>
      <c r="CXE162" s="668"/>
      <c r="CXF162" s="668"/>
      <c r="CXG162" s="668"/>
      <c r="CXH162" s="668"/>
      <c r="CXI162" s="668"/>
      <c r="CXJ162" s="668"/>
      <c r="CXK162" s="668"/>
      <c r="CXL162" s="668"/>
      <c r="CXM162" s="668"/>
      <c r="CXN162" s="668"/>
      <c r="CXO162" s="668"/>
      <c r="CXP162" s="668"/>
      <c r="CXQ162" s="668"/>
      <c r="CXR162" s="668"/>
      <c r="CXS162" s="668"/>
      <c r="CXT162" s="668"/>
      <c r="CXU162" s="668"/>
      <c r="CXV162" s="668"/>
      <c r="CXW162" s="668"/>
      <c r="CXX162" s="668"/>
      <c r="CXY162" s="668"/>
      <c r="CXZ162" s="668"/>
      <c r="CYA162" s="668"/>
      <c r="CYB162" s="668"/>
      <c r="CYC162" s="668"/>
      <c r="CYD162" s="668"/>
      <c r="CYE162" s="668"/>
      <c r="CYF162" s="668"/>
      <c r="CYG162" s="668"/>
      <c r="CYH162" s="668"/>
      <c r="CYI162" s="668"/>
      <c r="CYJ162" s="668"/>
      <c r="CYK162" s="668"/>
      <c r="CYL162" s="668"/>
      <c r="CYM162" s="668"/>
      <c r="CYN162" s="668"/>
      <c r="CYO162" s="668"/>
      <c r="CYP162" s="668"/>
      <c r="CYQ162" s="668"/>
      <c r="CYR162" s="668"/>
      <c r="CYS162" s="668"/>
      <c r="CYT162" s="668"/>
      <c r="CYU162" s="668"/>
      <c r="CYV162" s="668"/>
      <c r="CYW162" s="668"/>
      <c r="CYX162" s="668"/>
      <c r="CYY162" s="668"/>
      <c r="CYZ162" s="668"/>
      <c r="CZA162" s="668"/>
      <c r="CZB162" s="668"/>
      <c r="CZC162" s="668"/>
      <c r="CZD162" s="668"/>
      <c r="CZE162" s="668"/>
      <c r="CZF162" s="668"/>
      <c r="CZG162" s="668"/>
      <c r="CZH162" s="668"/>
      <c r="CZI162" s="668"/>
      <c r="CZJ162" s="668"/>
      <c r="CZK162" s="668"/>
      <c r="CZL162" s="668"/>
      <c r="CZM162" s="668"/>
      <c r="CZN162" s="668"/>
      <c r="CZO162" s="668"/>
      <c r="CZP162" s="668"/>
      <c r="CZQ162" s="668"/>
      <c r="CZR162" s="668"/>
      <c r="CZS162" s="668"/>
      <c r="CZT162" s="668"/>
      <c r="CZU162" s="668"/>
      <c r="CZV162" s="668"/>
      <c r="CZW162" s="668"/>
      <c r="CZX162" s="668"/>
      <c r="CZY162" s="668"/>
      <c r="CZZ162" s="668"/>
      <c r="DAA162" s="668"/>
      <c r="DAB162" s="668"/>
      <c r="DAC162" s="668"/>
      <c r="DAD162" s="668"/>
      <c r="DAE162" s="668"/>
      <c r="DAF162" s="668"/>
      <c r="DAG162" s="668"/>
      <c r="DAH162" s="668"/>
      <c r="DAI162" s="668"/>
      <c r="DAJ162" s="668"/>
      <c r="DAK162" s="668"/>
      <c r="DAL162" s="668"/>
      <c r="DAM162" s="668"/>
      <c r="DAN162" s="668"/>
      <c r="DAO162" s="668"/>
      <c r="DAP162" s="668"/>
      <c r="DAQ162" s="668"/>
      <c r="DAR162" s="668"/>
      <c r="DAS162" s="668"/>
      <c r="DAT162" s="668"/>
      <c r="DAU162" s="668"/>
      <c r="DAV162" s="668"/>
      <c r="DAW162" s="668"/>
      <c r="DAX162" s="668"/>
      <c r="DAY162" s="668"/>
      <c r="DAZ162" s="668"/>
      <c r="DBA162" s="668"/>
      <c r="DBB162" s="668"/>
      <c r="DBC162" s="668"/>
      <c r="DBD162" s="668"/>
      <c r="DBE162" s="668"/>
      <c r="DBF162" s="668"/>
      <c r="DBG162" s="668"/>
      <c r="DBH162" s="668"/>
      <c r="DBI162" s="668"/>
      <c r="DBJ162" s="668"/>
      <c r="DBK162" s="668"/>
      <c r="DBL162" s="668"/>
      <c r="DBM162" s="668"/>
      <c r="DBN162" s="668"/>
      <c r="DBO162" s="668"/>
      <c r="DBP162" s="668"/>
      <c r="DBQ162" s="668"/>
      <c r="DBR162" s="668"/>
      <c r="DBS162" s="668"/>
      <c r="DBT162" s="668"/>
      <c r="DBU162" s="668"/>
      <c r="DBV162" s="668"/>
      <c r="DBW162" s="668"/>
      <c r="DBX162" s="668"/>
      <c r="DBY162" s="668"/>
      <c r="DBZ162" s="668"/>
      <c r="DCA162" s="668"/>
      <c r="DCB162" s="668"/>
      <c r="DCC162" s="668"/>
      <c r="DCD162" s="668"/>
      <c r="DCE162" s="668"/>
      <c r="DCF162" s="668"/>
      <c r="DCG162" s="668"/>
      <c r="DCH162" s="668"/>
      <c r="DCI162" s="668"/>
      <c r="DCJ162" s="668"/>
      <c r="DCK162" s="668"/>
      <c r="DCL162" s="668"/>
      <c r="DCM162" s="668"/>
      <c r="DCN162" s="668"/>
      <c r="DCO162" s="668"/>
      <c r="DCP162" s="668"/>
      <c r="DCQ162" s="668"/>
      <c r="DCR162" s="668"/>
      <c r="DCS162" s="668"/>
      <c r="DCT162" s="668"/>
      <c r="DCU162" s="668"/>
      <c r="DCV162" s="668"/>
      <c r="DCW162" s="668"/>
      <c r="DCX162" s="668"/>
      <c r="DCY162" s="668"/>
      <c r="DCZ162" s="668"/>
      <c r="DDA162" s="668"/>
      <c r="DDB162" s="668"/>
      <c r="DDC162" s="668"/>
      <c r="DDD162" s="668"/>
      <c r="DDE162" s="668"/>
      <c r="DDF162" s="668"/>
      <c r="DDG162" s="668"/>
      <c r="DDH162" s="668"/>
      <c r="DDI162" s="668"/>
      <c r="DDJ162" s="668"/>
      <c r="DDK162" s="668"/>
      <c r="DDL162" s="668"/>
      <c r="DDM162" s="668"/>
      <c r="DDN162" s="668"/>
      <c r="DDO162" s="668"/>
      <c r="DDP162" s="668"/>
      <c r="DDQ162" s="668"/>
      <c r="DDR162" s="668"/>
      <c r="DDS162" s="668"/>
      <c r="DDT162" s="668"/>
      <c r="DDU162" s="668"/>
      <c r="DDV162" s="668"/>
      <c r="DDW162" s="668"/>
      <c r="DDX162" s="668"/>
      <c r="DDY162" s="668"/>
      <c r="DDZ162" s="668"/>
      <c r="DEA162" s="668"/>
      <c r="DEB162" s="668"/>
      <c r="DEC162" s="668"/>
      <c r="DED162" s="668"/>
      <c r="DEE162" s="668"/>
      <c r="DEF162" s="668"/>
      <c r="DEG162" s="668"/>
      <c r="DEH162" s="668"/>
      <c r="DEI162" s="668"/>
      <c r="DEJ162" s="668"/>
      <c r="DEK162" s="668"/>
      <c r="DEL162" s="668"/>
      <c r="DEM162" s="668"/>
      <c r="DEN162" s="668"/>
      <c r="DEO162" s="668"/>
      <c r="DEP162" s="668"/>
      <c r="DEQ162" s="668"/>
      <c r="DER162" s="668"/>
      <c r="DES162" s="668"/>
      <c r="DET162" s="668"/>
      <c r="DEU162" s="668"/>
      <c r="DEV162" s="668"/>
      <c r="DEW162" s="668"/>
      <c r="DEX162" s="668"/>
      <c r="DEY162" s="668"/>
      <c r="DEZ162" s="668"/>
      <c r="DFA162" s="668"/>
      <c r="DFB162" s="668"/>
      <c r="DFC162" s="668"/>
      <c r="DFD162" s="668"/>
      <c r="DFE162" s="668"/>
      <c r="DFF162" s="668"/>
      <c r="DFG162" s="668"/>
      <c r="DFH162" s="668"/>
      <c r="DFI162" s="668"/>
      <c r="DFJ162" s="668"/>
      <c r="DFK162" s="668"/>
      <c r="DFL162" s="668"/>
      <c r="DFM162" s="668"/>
      <c r="DFN162" s="668"/>
      <c r="DFO162" s="668"/>
      <c r="DFP162" s="668"/>
      <c r="DFQ162" s="668"/>
      <c r="DFR162" s="668"/>
      <c r="DFS162" s="668"/>
      <c r="DFT162" s="668"/>
      <c r="DFU162" s="668"/>
      <c r="DFV162" s="668"/>
      <c r="DFW162" s="668"/>
      <c r="DFX162" s="668"/>
      <c r="DFY162" s="668"/>
      <c r="DFZ162" s="668"/>
      <c r="DGA162" s="668"/>
      <c r="DGB162" s="668"/>
      <c r="DGC162" s="668"/>
      <c r="DGD162" s="668"/>
      <c r="DGE162" s="668"/>
      <c r="DGF162" s="668"/>
      <c r="DGG162" s="668"/>
      <c r="DGH162" s="668"/>
      <c r="DGI162" s="668"/>
      <c r="DGJ162" s="668"/>
      <c r="DGK162" s="668"/>
      <c r="DGL162" s="668"/>
      <c r="DGM162" s="668"/>
      <c r="DGN162" s="668"/>
      <c r="DGO162" s="668"/>
      <c r="DGP162" s="668"/>
      <c r="DGQ162" s="668"/>
      <c r="DGR162" s="668"/>
      <c r="DGS162" s="668"/>
      <c r="DGT162" s="668"/>
      <c r="DGU162" s="668"/>
      <c r="DGV162" s="668"/>
      <c r="DGW162" s="668"/>
      <c r="DGX162" s="668"/>
      <c r="DGY162" s="668"/>
      <c r="DGZ162" s="668"/>
      <c r="DHA162" s="668"/>
      <c r="DHB162" s="668"/>
      <c r="DHC162" s="668"/>
      <c r="DHD162" s="668"/>
      <c r="DHE162" s="668"/>
      <c r="DHF162" s="668"/>
      <c r="DHG162" s="668"/>
      <c r="DHH162" s="668"/>
      <c r="DHI162" s="668"/>
      <c r="DHJ162" s="668"/>
      <c r="DHK162" s="668"/>
      <c r="DHL162" s="668"/>
      <c r="DHM162" s="668"/>
      <c r="DHN162" s="668"/>
      <c r="DHO162" s="668"/>
      <c r="DHP162" s="668"/>
      <c r="DHQ162" s="668"/>
      <c r="DHR162" s="668"/>
      <c r="DHS162" s="668"/>
      <c r="DHT162" s="668"/>
      <c r="DHU162" s="668"/>
      <c r="DHV162" s="668"/>
      <c r="DHW162" s="668"/>
      <c r="DHX162" s="668"/>
      <c r="DHY162" s="668"/>
      <c r="DHZ162" s="668"/>
      <c r="DIA162" s="668"/>
      <c r="DIB162" s="668"/>
      <c r="DIC162" s="668"/>
      <c r="DID162" s="668"/>
      <c r="DIE162" s="668"/>
      <c r="DIF162" s="668"/>
      <c r="DIG162" s="668"/>
      <c r="DIH162" s="668"/>
      <c r="DII162" s="668"/>
      <c r="DIJ162" s="668"/>
      <c r="DIK162" s="668"/>
      <c r="DIL162" s="668"/>
      <c r="DIM162" s="668"/>
      <c r="DIN162" s="668"/>
      <c r="DIO162" s="668"/>
      <c r="DIP162" s="668"/>
      <c r="DIQ162" s="668"/>
      <c r="DIR162" s="668"/>
      <c r="DIS162" s="668"/>
      <c r="DIT162" s="668"/>
      <c r="DIU162" s="668"/>
      <c r="DIV162" s="668"/>
      <c r="DIW162" s="668"/>
      <c r="DIX162" s="668"/>
      <c r="DIY162" s="668"/>
      <c r="DIZ162" s="668"/>
      <c r="DJA162" s="668"/>
      <c r="DJB162" s="668"/>
      <c r="DJC162" s="668"/>
      <c r="DJD162" s="668"/>
      <c r="DJE162" s="668"/>
      <c r="DJF162" s="668"/>
      <c r="DJG162" s="668"/>
      <c r="DJH162" s="668"/>
      <c r="DJI162" s="668"/>
      <c r="DJJ162" s="668"/>
      <c r="DJK162" s="668"/>
      <c r="DJL162" s="668"/>
      <c r="DJM162" s="668"/>
      <c r="DJN162" s="668"/>
      <c r="DJO162" s="668"/>
      <c r="DJP162" s="668"/>
      <c r="DJQ162" s="668"/>
      <c r="DJR162" s="668"/>
      <c r="DJS162" s="668"/>
      <c r="DJT162" s="668"/>
      <c r="DJU162" s="668"/>
      <c r="DJV162" s="668"/>
      <c r="DJW162" s="668"/>
      <c r="DJX162" s="668"/>
      <c r="DJY162" s="668"/>
      <c r="DJZ162" s="668"/>
      <c r="DKA162" s="668"/>
      <c r="DKB162" s="668"/>
      <c r="DKC162" s="668"/>
      <c r="DKD162" s="668"/>
      <c r="DKE162" s="668"/>
      <c r="DKF162" s="668"/>
      <c r="DKG162" s="668"/>
      <c r="DKH162" s="668"/>
      <c r="DKI162" s="668"/>
      <c r="DKJ162" s="668"/>
      <c r="DKK162" s="668"/>
      <c r="DKL162" s="668"/>
      <c r="DKM162" s="668"/>
      <c r="DKN162" s="668"/>
      <c r="DKO162" s="668"/>
      <c r="DKP162" s="668"/>
      <c r="DKQ162" s="668"/>
      <c r="DKR162" s="668"/>
      <c r="DKS162" s="668"/>
      <c r="DKT162" s="668"/>
      <c r="DKU162" s="668"/>
      <c r="DKV162" s="668"/>
      <c r="DKW162" s="668"/>
      <c r="DKX162" s="668"/>
      <c r="DKY162" s="668"/>
      <c r="DKZ162" s="668"/>
      <c r="DLA162" s="668"/>
      <c r="DLB162" s="668"/>
      <c r="DLC162" s="668"/>
      <c r="DLD162" s="668"/>
      <c r="DLE162" s="668"/>
      <c r="DLF162" s="668"/>
      <c r="DLG162" s="668"/>
      <c r="DLH162" s="668"/>
      <c r="DLI162" s="668"/>
      <c r="DLJ162" s="668"/>
      <c r="DLK162" s="668"/>
      <c r="DLL162" s="668"/>
      <c r="DLM162" s="668"/>
      <c r="DLN162" s="668"/>
      <c r="DLO162" s="668"/>
      <c r="DLP162" s="668"/>
      <c r="DLQ162" s="668"/>
      <c r="DLR162" s="668"/>
      <c r="DLS162" s="668"/>
      <c r="DLT162" s="668"/>
      <c r="DLU162" s="668"/>
      <c r="DLV162" s="668"/>
      <c r="DLW162" s="668"/>
      <c r="DLX162" s="668"/>
      <c r="DLY162" s="668"/>
      <c r="DLZ162" s="668"/>
      <c r="DMA162" s="668"/>
      <c r="DMB162" s="668"/>
      <c r="DMC162" s="668"/>
      <c r="DMD162" s="668"/>
      <c r="DME162" s="668"/>
      <c r="DMF162" s="668"/>
      <c r="DMG162" s="668"/>
      <c r="DMH162" s="668"/>
      <c r="DMI162" s="668"/>
      <c r="DMJ162" s="668"/>
      <c r="DMK162" s="668"/>
      <c r="DML162" s="668"/>
      <c r="DMM162" s="668"/>
      <c r="DMN162" s="668"/>
      <c r="DMO162" s="668"/>
      <c r="DMP162" s="668"/>
      <c r="DMQ162" s="668"/>
      <c r="DMR162" s="668"/>
      <c r="DMS162" s="668"/>
      <c r="DMT162" s="668"/>
      <c r="DMU162" s="668"/>
      <c r="DMV162" s="668"/>
      <c r="DMW162" s="668"/>
      <c r="DMX162" s="668"/>
      <c r="DMY162" s="668"/>
      <c r="DMZ162" s="668"/>
      <c r="DNA162" s="668"/>
      <c r="DNB162" s="668"/>
      <c r="DNC162" s="668"/>
      <c r="DND162" s="668"/>
      <c r="DNE162" s="668"/>
      <c r="DNF162" s="668"/>
      <c r="DNG162" s="668"/>
      <c r="DNH162" s="668"/>
      <c r="DNI162" s="668"/>
      <c r="DNJ162" s="668"/>
      <c r="DNK162" s="668"/>
      <c r="DNL162" s="668"/>
      <c r="DNM162" s="668"/>
      <c r="DNN162" s="668"/>
      <c r="DNO162" s="668"/>
      <c r="DNP162" s="668"/>
      <c r="DNQ162" s="668"/>
      <c r="DNR162" s="668"/>
      <c r="DNS162" s="668"/>
      <c r="DNT162" s="668"/>
      <c r="DNU162" s="668"/>
      <c r="DNV162" s="668"/>
      <c r="DNW162" s="668"/>
      <c r="DNX162" s="668"/>
      <c r="DNY162" s="668"/>
      <c r="DNZ162" s="668"/>
      <c r="DOA162" s="668"/>
      <c r="DOB162" s="668"/>
      <c r="DOC162" s="668"/>
      <c r="DOD162" s="668"/>
      <c r="DOE162" s="668"/>
      <c r="DOF162" s="668"/>
      <c r="DOG162" s="668"/>
      <c r="DOH162" s="668"/>
      <c r="DOI162" s="668"/>
      <c r="DOJ162" s="668"/>
      <c r="DOK162" s="668"/>
      <c r="DOL162" s="668"/>
      <c r="DOM162" s="668"/>
      <c r="DON162" s="668"/>
      <c r="DOO162" s="668"/>
      <c r="DOP162" s="668"/>
      <c r="DOQ162" s="668"/>
      <c r="DOR162" s="668"/>
      <c r="DOS162" s="668"/>
      <c r="DOT162" s="668"/>
      <c r="DOU162" s="668"/>
      <c r="DOV162" s="668"/>
      <c r="DOW162" s="668"/>
      <c r="DOX162" s="668"/>
      <c r="DOY162" s="668"/>
      <c r="DOZ162" s="668"/>
      <c r="DPA162" s="668"/>
      <c r="DPB162" s="668"/>
      <c r="DPC162" s="668"/>
      <c r="DPD162" s="668"/>
      <c r="DPE162" s="668"/>
      <c r="DPF162" s="668"/>
      <c r="DPG162" s="668"/>
      <c r="DPH162" s="668"/>
      <c r="DPI162" s="668"/>
      <c r="DPJ162" s="668"/>
      <c r="DPK162" s="668"/>
      <c r="DPL162" s="668"/>
      <c r="DPM162" s="668"/>
      <c r="DPN162" s="668"/>
      <c r="DPO162" s="668"/>
      <c r="DPP162" s="668"/>
      <c r="DPQ162" s="668"/>
      <c r="DPR162" s="668"/>
      <c r="DPS162" s="668"/>
      <c r="DPT162" s="668"/>
      <c r="DPU162" s="668"/>
      <c r="DPV162" s="668"/>
      <c r="DPW162" s="668"/>
      <c r="DPX162" s="668"/>
      <c r="DPY162" s="668"/>
      <c r="DPZ162" s="668"/>
      <c r="DQA162" s="668"/>
      <c r="DQB162" s="668"/>
      <c r="DQC162" s="668"/>
      <c r="DQD162" s="668"/>
      <c r="DQE162" s="668"/>
      <c r="DQF162" s="668"/>
      <c r="DQG162" s="668"/>
      <c r="DQH162" s="668"/>
      <c r="DQI162" s="668"/>
      <c r="DQJ162" s="668"/>
      <c r="DQK162" s="668"/>
      <c r="DQL162" s="668"/>
      <c r="DQM162" s="668"/>
      <c r="DQN162" s="668"/>
      <c r="DQO162" s="668"/>
      <c r="DQP162" s="668"/>
      <c r="DQQ162" s="668"/>
      <c r="DQR162" s="668"/>
      <c r="DQS162" s="668"/>
      <c r="DQT162" s="668"/>
      <c r="DQU162" s="668"/>
      <c r="DQV162" s="668"/>
      <c r="DQW162" s="668"/>
      <c r="DQX162" s="668"/>
      <c r="DQY162" s="668"/>
      <c r="DQZ162" s="668"/>
      <c r="DRA162" s="668"/>
      <c r="DRB162" s="668"/>
      <c r="DRC162" s="668"/>
      <c r="DRD162" s="668"/>
      <c r="DRE162" s="668"/>
      <c r="DRF162" s="668"/>
      <c r="DRG162" s="668"/>
      <c r="DRH162" s="668"/>
      <c r="DRI162" s="668"/>
      <c r="DRJ162" s="668"/>
      <c r="DRK162" s="668"/>
      <c r="DRL162" s="668"/>
      <c r="DRM162" s="668"/>
      <c r="DRN162" s="668"/>
      <c r="DRO162" s="668"/>
      <c r="DRP162" s="668"/>
      <c r="DRQ162" s="668"/>
      <c r="DRR162" s="668"/>
      <c r="DRS162" s="668"/>
      <c r="DRT162" s="668"/>
      <c r="DRU162" s="668"/>
      <c r="DRV162" s="668"/>
      <c r="DRW162" s="668"/>
      <c r="DRX162" s="668"/>
      <c r="DRY162" s="668"/>
      <c r="DRZ162" s="668"/>
      <c r="DSA162" s="668"/>
      <c r="DSB162" s="668"/>
      <c r="DSC162" s="668"/>
      <c r="DSD162" s="668"/>
      <c r="DSE162" s="668"/>
      <c r="DSF162" s="668"/>
      <c r="DSG162" s="668"/>
      <c r="DSH162" s="668"/>
      <c r="DSI162" s="668"/>
      <c r="DSJ162" s="668"/>
      <c r="DSK162" s="668"/>
      <c r="DSL162" s="668"/>
      <c r="DSM162" s="668"/>
      <c r="DSN162" s="668"/>
      <c r="DSO162" s="668"/>
      <c r="DSP162" s="668"/>
      <c r="DSQ162" s="668"/>
      <c r="DSR162" s="668"/>
      <c r="DSS162" s="668"/>
      <c r="DST162" s="668"/>
      <c r="DSU162" s="668"/>
      <c r="DSV162" s="668"/>
      <c r="DSW162" s="668"/>
      <c r="DSX162" s="668"/>
      <c r="DSY162" s="668"/>
      <c r="DSZ162" s="668"/>
      <c r="DTA162" s="668"/>
      <c r="DTB162" s="668"/>
      <c r="DTC162" s="668"/>
      <c r="DTD162" s="668"/>
      <c r="DTE162" s="668"/>
      <c r="DTF162" s="668"/>
      <c r="DTG162" s="668"/>
      <c r="DTH162" s="668"/>
      <c r="DTI162" s="668"/>
      <c r="DTJ162" s="668"/>
      <c r="DTK162" s="668"/>
      <c r="DTL162" s="668"/>
      <c r="DTM162" s="668"/>
      <c r="DTN162" s="668"/>
      <c r="DTO162" s="668"/>
      <c r="DTP162" s="668"/>
      <c r="DTQ162" s="668"/>
      <c r="DTR162" s="668"/>
      <c r="DTS162" s="668"/>
      <c r="DTT162" s="668"/>
      <c r="DTU162" s="668"/>
      <c r="DTV162" s="668"/>
      <c r="DTW162" s="668"/>
      <c r="DTX162" s="668"/>
      <c r="DTY162" s="668"/>
      <c r="DTZ162" s="668"/>
      <c r="DUA162" s="668"/>
      <c r="DUB162" s="668"/>
      <c r="DUC162" s="668"/>
      <c r="DUD162" s="668"/>
      <c r="DUE162" s="668"/>
      <c r="DUF162" s="668"/>
      <c r="DUG162" s="668"/>
      <c r="DUH162" s="668"/>
      <c r="DUI162" s="668"/>
      <c r="DUJ162" s="668"/>
      <c r="DUK162" s="668"/>
      <c r="DUL162" s="668"/>
      <c r="DUM162" s="668"/>
      <c r="DUN162" s="668"/>
      <c r="DUO162" s="668"/>
      <c r="DUP162" s="668"/>
      <c r="DUQ162" s="668"/>
      <c r="DUR162" s="668"/>
      <c r="DUS162" s="668"/>
      <c r="DUT162" s="668"/>
      <c r="DUU162" s="668"/>
      <c r="DUV162" s="668"/>
      <c r="DUW162" s="668"/>
      <c r="DUX162" s="668"/>
      <c r="DUY162" s="668"/>
      <c r="DUZ162" s="668"/>
      <c r="DVA162" s="668"/>
      <c r="DVB162" s="668"/>
      <c r="DVC162" s="668"/>
      <c r="DVD162" s="668"/>
      <c r="DVE162" s="668"/>
      <c r="DVF162" s="668"/>
      <c r="DVG162" s="668"/>
      <c r="DVH162" s="668"/>
      <c r="DVI162" s="668"/>
      <c r="DVJ162" s="668"/>
      <c r="DVK162" s="668"/>
      <c r="DVL162" s="668"/>
      <c r="DVM162" s="668"/>
      <c r="DVN162" s="668"/>
      <c r="DVO162" s="668"/>
      <c r="DVP162" s="668"/>
      <c r="DVQ162" s="668"/>
      <c r="DVR162" s="668"/>
      <c r="DVS162" s="668"/>
      <c r="DVT162" s="668"/>
      <c r="DVU162" s="668"/>
      <c r="DVV162" s="668"/>
      <c r="DVW162" s="668"/>
      <c r="DVX162" s="668"/>
      <c r="DVY162" s="668"/>
      <c r="DVZ162" s="668"/>
      <c r="DWA162" s="668"/>
      <c r="DWB162" s="668"/>
      <c r="DWC162" s="668"/>
      <c r="DWD162" s="668"/>
      <c r="DWE162" s="668"/>
      <c r="DWF162" s="668"/>
      <c r="DWG162" s="668"/>
      <c r="DWH162" s="668"/>
      <c r="DWI162" s="668"/>
      <c r="DWJ162" s="668"/>
      <c r="DWK162" s="668"/>
      <c r="DWL162" s="668"/>
      <c r="DWM162" s="668"/>
      <c r="DWN162" s="668"/>
      <c r="DWO162" s="668"/>
      <c r="DWP162" s="668"/>
      <c r="DWQ162" s="668"/>
      <c r="DWR162" s="668"/>
      <c r="DWS162" s="668"/>
      <c r="DWT162" s="668"/>
      <c r="DWU162" s="668"/>
      <c r="DWV162" s="668"/>
      <c r="DWW162" s="668"/>
      <c r="DWX162" s="668"/>
      <c r="DWY162" s="668"/>
      <c r="DWZ162" s="668"/>
      <c r="DXA162" s="668"/>
      <c r="DXB162" s="668"/>
      <c r="DXC162" s="668"/>
      <c r="DXD162" s="668"/>
      <c r="DXE162" s="668"/>
      <c r="DXF162" s="668"/>
      <c r="DXG162" s="668"/>
      <c r="DXH162" s="668"/>
      <c r="DXI162" s="668"/>
      <c r="DXJ162" s="668"/>
      <c r="DXK162" s="668"/>
      <c r="DXL162" s="668"/>
      <c r="DXM162" s="668"/>
      <c r="DXN162" s="668"/>
      <c r="DXO162" s="668"/>
      <c r="DXP162" s="668"/>
      <c r="DXQ162" s="668"/>
      <c r="DXR162" s="668"/>
      <c r="DXS162" s="668"/>
      <c r="DXT162" s="668"/>
      <c r="DXU162" s="668"/>
      <c r="DXV162" s="668"/>
      <c r="DXW162" s="668"/>
      <c r="DXX162" s="668"/>
      <c r="DXY162" s="668"/>
      <c r="DXZ162" s="668"/>
      <c r="DYA162" s="668"/>
      <c r="DYB162" s="668"/>
      <c r="DYC162" s="668"/>
      <c r="DYD162" s="668"/>
      <c r="DYE162" s="668"/>
      <c r="DYF162" s="668"/>
      <c r="DYG162" s="668"/>
      <c r="DYH162" s="668"/>
      <c r="DYI162" s="668"/>
      <c r="DYJ162" s="668"/>
      <c r="DYK162" s="668"/>
      <c r="DYL162" s="668"/>
      <c r="DYM162" s="668"/>
      <c r="DYN162" s="668"/>
      <c r="DYO162" s="668"/>
      <c r="DYP162" s="668"/>
      <c r="DYQ162" s="668"/>
      <c r="DYR162" s="668"/>
      <c r="DYS162" s="668"/>
      <c r="DYT162" s="668"/>
      <c r="DYU162" s="668"/>
      <c r="DYV162" s="668"/>
      <c r="DYW162" s="668"/>
      <c r="DYX162" s="668"/>
      <c r="DYY162" s="668"/>
      <c r="DYZ162" s="668"/>
      <c r="DZA162" s="668"/>
      <c r="DZB162" s="668"/>
      <c r="DZC162" s="668"/>
      <c r="DZD162" s="668"/>
      <c r="DZE162" s="668"/>
      <c r="DZF162" s="668"/>
      <c r="DZG162" s="668"/>
      <c r="DZH162" s="668"/>
      <c r="DZI162" s="668"/>
      <c r="DZJ162" s="668"/>
      <c r="DZK162" s="668"/>
      <c r="DZL162" s="668"/>
      <c r="DZM162" s="668"/>
      <c r="DZN162" s="668"/>
      <c r="DZO162" s="668"/>
      <c r="DZP162" s="668"/>
      <c r="DZQ162" s="668"/>
      <c r="DZR162" s="668"/>
      <c r="DZS162" s="668"/>
      <c r="DZT162" s="668"/>
      <c r="DZU162" s="668"/>
      <c r="DZV162" s="668"/>
      <c r="DZW162" s="668"/>
      <c r="DZX162" s="668"/>
      <c r="DZY162" s="668"/>
      <c r="DZZ162" s="668"/>
      <c r="EAA162" s="668"/>
      <c r="EAB162" s="668"/>
      <c r="EAC162" s="668"/>
      <c r="EAD162" s="668"/>
      <c r="EAE162" s="668"/>
      <c r="EAF162" s="668"/>
      <c r="EAG162" s="668"/>
      <c r="EAH162" s="668"/>
      <c r="EAI162" s="668"/>
      <c r="EAJ162" s="668"/>
      <c r="EAK162" s="668"/>
      <c r="EAL162" s="668"/>
      <c r="EAM162" s="668"/>
      <c r="EAN162" s="668"/>
      <c r="EAO162" s="668"/>
      <c r="EAP162" s="668"/>
      <c r="EAQ162" s="668"/>
      <c r="EAR162" s="668"/>
      <c r="EAS162" s="668"/>
      <c r="EAT162" s="668"/>
      <c r="EAU162" s="668"/>
      <c r="EAV162" s="668"/>
      <c r="EAW162" s="668"/>
      <c r="EAX162" s="668"/>
      <c r="EAY162" s="668"/>
      <c r="EAZ162" s="668"/>
      <c r="EBA162" s="668"/>
      <c r="EBB162" s="668"/>
      <c r="EBC162" s="668"/>
      <c r="EBD162" s="668"/>
      <c r="EBE162" s="668"/>
      <c r="EBF162" s="668"/>
      <c r="EBG162" s="668"/>
      <c r="EBH162" s="668"/>
      <c r="EBI162" s="668"/>
      <c r="EBJ162" s="668"/>
      <c r="EBK162" s="668"/>
      <c r="EBL162" s="668"/>
      <c r="EBM162" s="668"/>
      <c r="EBN162" s="668"/>
      <c r="EBO162" s="668"/>
      <c r="EBP162" s="668"/>
      <c r="EBQ162" s="668"/>
      <c r="EBR162" s="668"/>
      <c r="EBS162" s="668"/>
      <c r="EBT162" s="668"/>
      <c r="EBU162" s="668"/>
      <c r="EBV162" s="668"/>
      <c r="EBW162" s="668"/>
      <c r="EBX162" s="668"/>
      <c r="EBY162" s="668"/>
      <c r="EBZ162" s="668"/>
      <c r="ECA162" s="668"/>
      <c r="ECB162" s="668"/>
      <c r="ECC162" s="668"/>
      <c r="ECD162" s="668"/>
      <c r="ECE162" s="668"/>
      <c r="ECF162" s="668"/>
      <c r="ECG162" s="668"/>
      <c r="ECH162" s="668"/>
      <c r="ECI162" s="668"/>
      <c r="ECJ162" s="668"/>
      <c r="ECK162" s="668"/>
      <c r="ECL162" s="668"/>
      <c r="ECM162" s="668"/>
      <c r="ECN162" s="668"/>
      <c r="ECO162" s="668"/>
      <c r="ECP162" s="668"/>
      <c r="ECQ162" s="668"/>
      <c r="ECR162" s="668"/>
      <c r="ECS162" s="668"/>
      <c r="ECT162" s="668"/>
      <c r="ECU162" s="668"/>
      <c r="ECV162" s="668"/>
      <c r="ECW162" s="668"/>
      <c r="ECX162" s="668"/>
      <c r="ECY162" s="668"/>
      <c r="ECZ162" s="668"/>
      <c r="EDA162" s="668"/>
      <c r="EDB162" s="668"/>
      <c r="EDC162" s="668"/>
      <c r="EDD162" s="668"/>
      <c r="EDE162" s="668"/>
      <c r="EDF162" s="668"/>
      <c r="EDG162" s="668"/>
      <c r="EDH162" s="668"/>
      <c r="EDI162" s="668"/>
      <c r="EDJ162" s="668"/>
      <c r="EDK162" s="668"/>
      <c r="EDL162" s="668"/>
      <c r="EDM162" s="668"/>
      <c r="EDN162" s="668"/>
      <c r="EDO162" s="668"/>
      <c r="EDP162" s="668"/>
      <c r="EDQ162" s="668"/>
      <c r="EDR162" s="668"/>
      <c r="EDS162" s="668"/>
      <c r="EDT162" s="668"/>
      <c r="EDU162" s="668"/>
      <c r="EDV162" s="668"/>
      <c r="EDW162" s="668"/>
      <c r="EDX162" s="668"/>
      <c r="EDY162" s="668"/>
      <c r="EDZ162" s="668"/>
      <c r="EEA162" s="668"/>
      <c r="EEB162" s="668"/>
      <c r="EEC162" s="668"/>
      <c r="EED162" s="668"/>
      <c r="EEE162" s="668"/>
      <c r="EEF162" s="668"/>
      <c r="EEG162" s="668"/>
      <c r="EEH162" s="668"/>
      <c r="EEI162" s="668"/>
      <c r="EEJ162" s="668"/>
      <c r="EEK162" s="668"/>
      <c r="EEL162" s="668"/>
      <c r="EEM162" s="668"/>
      <c r="EEN162" s="668"/>
      <c r="EEO162" s="668"/>
      <c r="EEP162" s="668"/>
      <c r="EEQ162" s="668"/>
      <c r="EER162" s="668"/>
      <c r="EES162" s="668"/>
      <c r="EET162" s="668"/>
      <c r="EEU162" s="668"/>
      <c r="EEV162" s="668"/>
      <c r="EEW162" s="668"/>
      <c r="EEX162" s="668"/>
      <c r="EEY162" s="668"/>
      <c r="EEZ162" s="668"/>
      <c r="EFA162" s="668"/>
      <c r="EFB162" s="668"/>
      <c r="EFC162" s="668"/>
      <c r="EFD162" s="668"/>
      <c r="EFE162" s="668"/>
      <c r="EFF162" s="668"/>
      <c r="EFG162" s="668"/>
      <c r="EFH162" s="668"/>
      <c r="EFI162" s="668"/>
      <c r="EFJ162" s="668"/>
      <c r="EFK162" s="668"/>
      <c r="EFL162" s="668"/>
      <c r="EFM162" s="668"/>
      <c r="EFN162" s="668"/>
      <c r="EFO162" s="668"/>
      <c r="EFP162" s="668"/>
      <c r="EFQ162" s="668"/>
      <c r="EFR162" s="668"/>
      <c r="EFS162" s="668"/>
      <c r="EFT162" s="668"/>
      <c r="EFU162" s="668"/>
      <c r="EFV162" s="668"/>
      <c r="EFW162" s="668"/>
      <c r="EFX162" s="668"/>
      <c r="EFY162" s="668"/>
      <c r="EFZ162" s="668"/>
      <c r="EGA162" s="668"/>
      <c r="EGB162" s="668"/>
      <c r="EGC162" s="668"/>
      <c r="EGD162" s="668"/>
      <c r="EGE162" s="668"/>
      <c r="EGF162" s="668"/>
      <c r="EGG162" s="668"/>
      <c r="EGH162" s="668"/>
      <c r="EGI162" s="668"/>
      <c r="EGJ162" s="668"/>
      <c r="EGK162" s="668"/>
      <c r="EGL162" s="668"/>
      <c r="EGM162" s="668"/>
      <c r="EGN162" s="668"/>
      <c r="EGO162" s="668"/>
      <c r="EGP162" s="668"/>
      <c r="EGQ162" s="668"/>
      <c r="EGR162" s="668"/>
      <c r="EGS162" s="668"/>
      <c r="EGT162" s="668"/>
      <c r="EGU162" s="668"/>
      <c r="EGV162" s="668"/>
      <c r="EGW162" s="668"/>
      <c r="EGX162" s="668"/>
      <c r="EGY162" s="668"/>
      <c r="EGZ162" s="668"/>
      <c r="EHA162" s="668"/>
      <c r="EHB162" s="668"/>
      <c r="EHC162" s="668"/>
      <c r="EHD162" s="668"/>
      <c r="EHE162" s="668"/>
      <c r="EHF162" s="668"/>
      <c r="EHG162" s="668"/>
      <c r="EHH162" s="668"/>
      <c r="EHI162" s="668"/>
      <c r="EHJ162" s="668"/>
      <c r="EHK162" s="668"/>
      <c r="EHL162" s="668"/>
      <c r="EHM162" s="668"/>
      <c r="EHN162" s="668"/>
      <c r="EHO162" s="668"/>
      <c r="EHP162" s="668"/>
      <c r="EHQ162" s="668"/>
      <c r="EHR162" s="668"/>
      <c r="EHS162" s="668"/>
      <c r="EHT162" s="668"/>
      <c r="EHU162" s="668"/>
      <c r="EHV162" s="668"/>
      <c r="EHW162" s="668"/>
      <c r="EHX162" s="668"/>
      <c r="EHY162" s="668"/>
      <c r="EHZ162" s="668"/>
      <c r="EIA162" s="668"/>
      <c r="EIB162" s="668"/>
      <c r="EIC162" s="668"/>
      <c r="EID162" s="668"/>
      <c r="EIE162" s="668"/>
      <c r="EIF162" s="668"/>
      <c r="EIG162" s="668"/>
      <c r="EIH162" s="668"/>
      <c r="EII162" s="668"/>
      <c r="EIJ162" s="668"/>
      <c r="EIK162" s="668"/>
      <c r="EIL162" s="668"/>
      <c r="EIM162" s="668"/>
      <c r="EIN162" s="668"/>
      <c r="EIO162" s="668"/>
      <c r="EIP162" s="668"/>
      <c r="EIQ162" s="668"/>
      <c r="EIR162" s="668"/>
      <c r="EIS162" s="668"/>
      <c r="EIT162" s="668"/>
      <c r="EIU162" s="668"/>
      <c r="EIV162" s="668"/>
      <c r="EIW162" s="668"/>
      <c r="EIX162" s="668"/>
      <c r="EIY162" s="668"/>
      <c r="EIZ162" s="668"/>
      <c r="EJA162" s="668"/>
      <c r="EJB162" s="668"/>
      <c r="EJC162" s="668"/>
      <c r="EJD162" s="668"/>
      <c r="EJE162" s="668"/>
      <c r="EJF162" s="668"/>
      <c r="EJG162" s="668"/>
      <c r="EJH162" s="668"/>
      <c r="EJI162" s="668"/>
      <c r="EJJ162" s="668"/>
      <c r="EJK162" s="668"/>
      <c r="EJL162" s="668"/>
      <c r="EJM162" s="668"/>
      <c r="EJN162" s="668"/>
      <c r="EJO162" s="668"/>
      <c r="EJP162" s="668"/>
      <c r="EJQ162" s="668"/>
      <c r="EJR162" s="668"/>
      <c r="EJS162" s="668"/>
      <c r="EJT162" s="668"/>
      <c r="EJU162" s="668"/>
      <c r="EJV162" s="668"/>
      <c r="EJW162" s="668"/>
      <c r="EJX162" s="668"/>
      <c r="EJY162" s="668"/>
      <c r="EJZ162" s="668"/>
      <c r="EKA162" s="668"/>
      <c r="EKB162" s="668"/>
      <c r="EKC162" s="668"/>
      <c r="EKD162" s="668"/>
      <c r="EKE162" s="668"/>
      <c r="EKF162" s="668"/>
      <c r="EKG162" s="668"/>
      <c r="EKH162" s="668"/>
      <c r="EKI162" s="668"/>
      <c r="EKJ162" s="668"/>
      <c r="EKK162" s="668"/>
      <c r="EKL162" s="668"/>
      <c r="EKM162" s="668"/>
      <c r="EKN162" s="668"/>
      <c r="EKO162" s="668"/>
      <c r="EKP162" s="668"/>
      <c r="EKQ162" s="668"/>
      <c r="EKR162" s="668"/>
      <c r="EKS162" s="668"/>
      <c r="EKT162" s="668"/>
      <c r="EKU162" s="668"/>
      <c r="EKV162" s="668"/>
      <c r="EKW162" s="668"/>
      <c r="EKX162" s="668"/>
      <c r="EKY162" s="668"/>
      <c r="EKZ162" s="668"/>
      <c r="ELA162" s="668"/>
      <c r="ELB162" s="668"/>
      <c r="ELC162" s="668"/>
      <c r="ELD162" s="668"/>
      <c r="ELE162" s="668"/>
      <c r="ELF162" s="668"/>
      <c r="ELG162" s="668"/>
      <c r="ELH162" s="668"/>
      <c r="ELI162" s="668"/>
      <c r="ELJ162" s="668"/>
      <c r="ELK162" s="668"/>
      <c r="ELL162" s="668"/>
      <c r="ELM162" s="668"/>
      <c r="ELN162" s="668"/>
      <c r="ELO162" s="668"/>
      <c r="ELP162" s="668"/>
      <c r="ELQ162" s="668"/>
      <c r="ELR162" s="668"/>
      <c r="ELS162" s="668"/>
      <c r="ELT162" s="668"/>
      <c r="ELU162" s="668"/>
      <c r="ELV162" s="668"/>
      <c r="ELW162" s="668"/>
      <c r="ELX162" s="668"/>
      <c r="ELY162" s="668"/>
      <c r="ELZ162" s="668"/>
      <c r="EMA162" s="668"/>
      <c r="EMB162" s="668"/>
      <c r="EMC162" s="668"/>
      <c r="EMD162" s="668"/>
      <c r="EME162" s="668"/>
      <c r="EMF162" s="668"/>
      <c r="EMG162" s="668"/>
      <c r="EMH162" s="668"/>
      <c r="EMI162" s="668"/>
      <c r="EMJ162" s="668"/>
      <c r="EMK162" s="668"/>
      <c r="EML162" s="668"/>
      <c r="EMM162" s="668"/>
      <c r="EMN162" s="668"/>
      <c r="EMO162" s="668"/>
      <c r="EMP162" s="668"/>
      <c r="EMQ162" s="668"/>
      <c r="EMR162" s="668"/>
      <c r="EMS162" s="668"/>
      <c r="EMT162" s="668"/>
      <c r="EMU162" s="668"/>
      <c r="EMV162" s="668"/>
      <c r="EMW162" s="668"/>
      <c r="EMX162" s="668"/>
      <c r="EMY162" s="668"/>
      <c r="EMZ162" s="668"/>
      <c r="ENA162" s="668"/>
      <c r="ENB162" s="668"/>
      <c r="ENC162" s="668"/>
      <c r="END162" s="668"/>
      <c r="ENE162" s="668"/>
      <c r="ENF162" s="668"/>
      <c r="ENG162" s="668"/>
      <c r="ENH162" s="668"/>
      <c r="ENI162" s="668"/>
      <c r="ENJ162" s="668"/>
      <c r="ENK162" s="668"/>
      <c r="ENL162" s="668"/>
      <c r="ENM162" s="668"/>
      <c r="ENN162" s="668"/>
      <c r="ENO162" s="668"/>
      <c r="ENP162" s="668"/>
      <c r="ENQ162" s="668"/>
      <c r="ENR162" s="668"/>
      <c r="ENS162" s="668"/>
      <c r="ENT162" s="668"/>
      <c r="ENU162" s="668"/>
      <c r="ENV162" s="668"/>
      <c r="ENW162" s="668"/>
      <c r="ENX162" s="668"/>
      <c r="ENY162" s="668"/>
      <c r="ENZ162" s="668"/>
      <c r="EOA162" s="668"/>
      <c r="EOB162" s="668"/>
      <c r="EOC162" s="668"/>
      <c r="EOD162" s="668"/>
      <c r="EOE162" s="668"/>
      <c r="EOF162" s="668"/>
      <c r="EOG162" s="668"/>
      <c r="EOH162" s="668"/>
      <c r="EOI162" s="668"/>
      <c r="EOJ162" s="668"/>
      <c r="EOK162" s="668"/>
      <c r="EOL162" s="668"/>
      <c r="EOM162" s="668"/>
      <c r="EON162" s="668"/>
      <c r="EOO162" s="668"/>
      <c r="EOP162" s="668"/>
      <c r="EOQ162" s="668"/>
      <c r="EOR162" s="668"/>
      <c r="EOS162" s="668"/>
      <c r="EOT162" s="668"/>
      <c r="EOU162" s="668"/>
      <c r="EOV162" s="668"/>
      <c r="EOW162" s="668"/>
      <c r="EOX162" s="668"/>
      <c r="EOY162" s="668"/>
      <c r="EOZ162" s="668"/>
      <c r="EPA162" s="668"/>
      <c r="EPB162" s="668"/>
      <c r="EPC162" s="668"/>
      <c r="EPD162" s="668"/>
      <c r="EPE162" s="668"/>
      <c r="EPF162" s="668"/>
      <c r="EPG162" s="668"/>
      <c r="EPH162" s="668"/>
      <c r="EPI162" s="668"/>
      <c r="EPJ162" s="668"/>
      <c r="EPK162" s="668"/>
      <c r="EPL162" s="668"/>
      <c r="EPM162" s="668"/>
      <c r="EPN162" s="668"/>
      <c r="EPO162" s="668"/>
      <c r="EPP162" s="668"/>
      <c r="EPQ162" s="668"/>
      <c r="EPR162" s="668"/>
      <c r="EPS162" s="668"/>
      <c r="EPT162" s="668"/>
      <c r="EPU162" s="668"/>
      <c r="EPV162" s="668"/>
      <c r="EPW162" s="668"/>
      <c r="EPX162" s="668"/>
      <c r="EPY162" s="668"/>
      <c r="EPZ162" s="668"/>
      <c r="EQA162" s="668"/>
      <c r="EQB162" s="668"/>
      <c r="EQC162" s="668"/>
      <c r="EQD162" s="668"/>
      <c r="EQE162" s="668"/>
      <c r="EQF162" s="668"/>
      <c r="EQG162" s="668"/>
      <c r="EQH162" s="668"/>
      <c r="EQI162" s="668"/>
      <c r="EQJ162" s="668"/>
      <c r="EQK162" s="668"/>
      <c r="EQL162" s="668"/>
      <c r="EQM162" s="668"/>
      <c r="EQN162" s="668"/>
      <c r="EQO162" s="668"/>
      <c r="EQP162" s="668"/>
      <c r="EQQ162" s="668"/>
      <c r="EQR162" s="668"/>
      <c r="EQS162" s="668"/>
      <c r="EQT162" s="668"/>
      <c r="EQU162" s="668"/>
      <c r="EQV162" s="668"/>
      <c r="EQW162" s="668"/>
      <c r="EQX162" s="668"/>
      <c r="EQY162" s="668"/>
      <c r="EQZ162" s="668"/>
      <c r="ERA162" s="668"/>
      <c r="ERB162" s="668"/>
      <c r="ERC162" s="668"/>
      <c r="ERD162" s="668"/>
      <c r="ERE162" s="668"/>
      <c r="ERF162" s="668"/>
      <c r="ERG162" s="668"/>
      <c r="ERH162" s="668"/>
      <c r="ERI162" s="668"/>
      <c r="ERJ162" s="668"/>
      <c r="ERK162" s="668"/>
      <c r="ERL162" s="668"/>
      <c r="ERM162" s="668"/>
      <c r="ERN162" s="668"/>
      <c r="ERO162" s="668"/>
      <c r="ERP162" s="668"/>
      <c r="ERQ162" s="668"/>
      <c r="ERR162" s="668"/>
      <c r="ERS162" s="668"/>
      <c r="ERT162" s="668"/>
      <c r="ERU162" s="668"/>
      <c r="ERV162" s="668"/>
      <c r="ERW162" s="668"/>
      <c r="ERX162" s="668"/>
      <c r="ERY162" s="668"/>
      <c r="ERZ162" s="668"/>
      <c r="ESA162" s="668"/>
      <c r="ESB162" s="668"/>
      <c r="ESC162" s="668"/>
      <c r="ESD162" s="668"/>
      <c r="ESE162" s="668"/>
      <c r="ESF162" s="668"/>
      <c r="ESG162" s="668"/>
      <c r="ESH162" s="668"/>
      <c r="ESI162" s="668"/>
      <c r="ESJ162" s="668"/>
      <c r="ESK162" s="668"/>
      <c r="ESL162" s="668"/>
      <c r="ESM162" s="668"/>
      <c r="ESN162" s="668"/>
      <c r="ESO162" s="668"/>
      <c r="ESP162" s="668"/>
      <c r="ESQ162" s="668"/>
      <c r="ESR162" s="668"/>
      <c r="ESS162" s="668"/>
      <c r="EST162" s="668"/>
      <c r="ESU162" s="668"/>
      <c r="ESV162" s="668"/>
      <c r="ESW162" s="668"/>
      <c r="ESX162" s="668"/>
      <c r="ESY162" s="668"/>
      <c r="ESZ162" s="668"/>
      <c r="ETA162" s="668"/>
      <c r="ETB162" s="668"/>
      <c r="ETC162" s="668"/>
      <c r="ETD162" s="668"/>
      <c r="ETE162" s="668"/>
      <c r="ETF162" s="668"/>
      <c r="ETG162" s="668"/>
      <c r="ETH162" s="668"/>
      <c r="ETI162" s="668"/>
      <c r="ETJ162" s="668"/>
      <c r="ETK162" s="668"/>
      <c r="ETL162" s="668"/>
      <c r="ETM162" s="668"/>
      <c r="ETN162" s="668"/>
      <c r="ETO162" s="668"/>
      <c r="ETP162" s="668"/>
      <c r="ETQ162" s="668"/>
      <c r="ETR162" s="668"/>
      <c r="ETS162" s="668"/>
      <c r="ETT162" s="668"/>
      <c r="ETU162" s="668"/>
      <c r="ETV162" s="668"/>
      <c r="ETW162" s="668"/>
      <c r="ETX162" s="668"/>
      <c r="ETY162" s="668"/>
      <c r="ETZ162" s="668"/>
      <c r="EUA162" s="668"/>
      <c r="EUB162" s="668"/>
      <c r="EUC162" s="668"/>
      <c r="EUD162" s="668"/>
      <c r="EUE162" s="668"/>
      <c r="EUF162" s="668"/>
      <c r="EUG162" s="668"/>
      <c r="EUH162" s="668"/>
      <c r="EUI162" s="668"/>
      <c r="EUJ162" s="668"/>
      <c r="EUK162" s="668"/>
      <c r="EUL162" s="668"/>
      <c r="EUM162" s="668"/>
      <c r="EUN162" s="668"/>
      <c r="EUO162" s="668"/>
      <c r="EUP162" s="668"/>
      <c r="EUQ162" s="668"/>
      <c r="EUR162" s="668"/>
      <c r="EUS162" s="668"/>
      <c r="EUT162" s="668"/>
      <c r="EUU162" s="668"/>
      <c r="EUV162" s="668"/>
      <c r="EUW162" s="668"/>
      <c r="EUX162" s="668"/>
      <c r="EUY162" s="668"/>
      <c r="EUZ162" s="668"/>
      <c r="EVA162" s="668"/>
      <c r="EVB162" s="668"/>
      <c r="EVC162" s="668"/>
      <c r="EVD162" s="668"/>
      <c r="EVE162" s="668"/>
      <c r="EVF162" s="668"/>
      <c r="EVG162" s="668"/>
      <c r="EVH162" s="668"/>
      <c r="EVI162" s="668"/>
      <c r="EVJ162" s="668"/>
      <c r="EVK162" s="668"/>
      <c r="EVL162" s="668"/>
      <c r="EVM162" s="668"/>
      <c r="EVN162" s="668"/>
      <c r="EVO162" s="668"/>
      <c r="EVP162" s="668"/>
      <c r="EVQ162" s="668"/>
      <c r="EVR162" s="668"/>
      <c r="EVS162" s="668"/>
      <c r="EVT162" s="668"/>
      <c r="EVU162" s="668"/>
      <c r="EVV162" s="668"/>
      <c r="EVW162" s="668"/>
      <c r="EVX162" s="668"/>
      <c r="EVY162" s="668"/>
      <c r="EVZ162" s="668"/>
      <c r="EWA162" s="668"/>
      <c r="EWB162" s="668"/>
      <c r="EWC162" s="668"/>
      <c r="EWD162" s="668"/>
      <c r="EWE162" s="668"/>
      <c r="EWF162" s="668"/>
      <c r="EWG162" s="668"/>
      <c r="EWH162" s="668"/>
      <c r="EWI162" s="668"/>
      <c r="EWJ162" s="668"/>
      <c r="EWK162" s="668"/>
      <c r="EWL162" s="668"/>
      <c r="EWM162" s="668"/>
      <c r="EWN162" s="668"/>
      <c r="EWO162" s="668"/>
      <c r="EWP162" s="668"/>
      <c r="EWQ162" s="668"/>
      <c r="EWR162" s="668"/>
      <c r="EWS162" s="668"/>
      <c r="EWT162" s="668"/>
      <c r="EWU162" s="668"/>
      <c r="EWV162" s="668"/>
      <c r="EWW162" s="668"/>
      <c r="EWX162" s="668"/>
      <c r="EWY162" s="668"/>
      <c r="EWZ162" s="668"/>
      <c r="EXA162" s="668"/>
      <c r="EXB162" s="668"/>
      <c r="EXC162" s="668"/>
      <c r="EXD162" s="668"/>
      <c r="EXE162" s="668"/>
      <c r="EXF162" s="668"/>
      <c r="EXG162" s="668"/>
      <c r="EXH162" s="668"/>
      <c r="EXI162" s="668"/>
      <c r="EXJ162" s="668"/>
      <c r="EXK162" s="668"/>
      <c r="EXL162" s="668"/>
      <c r="EXM162" s="668"/>
      <c r="EXN162" s="668"/>
      <c r="EXO162" s="668"/>
      <c r="EXP162" s="668"/>
      <c r="EXQ162" s="668"/>
      <c r="EXR162" s="668"/>
      <c r="EXS162" s="668"/>
      <c r="EXT162" s="668"/>
      <c r="EXU162" s="668"/>
      <c r="EXV162" s="668"/>
      <c r="EXW162" s="668"/>
      <c r="EXX162" s="668"/>
      <c r="EXY162" s="668"/>
      <c r="EXZ162" s="668"/>
      <c r="EYA162" s="668"/>
      <c r="EYB162" s="668"/>
      <c r="EYC162" s="668"/>
      <c r="EYD162" s="668"/>
      <c r="EYE162" s="668"/>
      <c r="EYF162" s="668"/>
      <c r="EYG162" s="668"/>
      <c r="EYH162" s="668"/>
      <c r="EYI162" s="668"/>
      <c r="EYJ162" s="668"/>
      <c r="EYK162" s="668"/>
      <c r="EYL162" s="668"/>
      <c r="EYM162" s="668"/>
      <c r="EYN162" s="668"/>
      <c r="EYO162" s="668"/>
      <c r="EYP162" s="668"/>
      <c r="EYQ162" s="668"/>
      <c r="EYR162" s="668"/>
      <c r="EYS162" s="668"/>
      <c r="EYT162" s="668"/>
      <c r="EYU162" s="668"/>
      <c r="EYV162" s="668"/>
      <c r="EYW162" s="668"/>
      <c r="EYX162" s="668"/>
      <c r="EYY162" s="668"/>
      <c r="EYZ162" s="668"/>
      <c r="EZA162" s="668"/>
      <c r="EZB162" s="668"/>
      <c r="EZC162" s="668"/>
      <c r="EZD162" s="668"/>
      <c r="EZE162" s="668"/>
      <c r="EZF162" s="668"/>
      <c r="EZG162" s="668"/>
      <c r="EZH162" s="668"/>
      <c r="EZI162" s="668"/>
      <c r="EZJ162" s="668"/>
      <c r="EZK162" s="668"/>
      <c r="EZL162" s="668"/>
      <c r="EZM162" s="668"/>
      <c r="EZN162" s="668"/>
      <c r="EZO162" s="668"/>
      <c r="EZP162" s="668"/>
      <c r="EZQ162" s="668"/>
      <c r="EZR162" s="668"/>
      <c r="EZS162" s="668"/>
      <c r="EZT162" s="668"/>
      <c r="EZU162" s="668"/>
      <c r="EZV162" s="668"/>
      <c r="EZW162" s="668"/>
      <c r="EZX162" s="668"/>
      <c r="EZY162" s="668"/>
      <c r="EZZ162" s="668"/>
      <c r="FAA162" s="668"/>
      <c r="FAB162" s="668"/>
      <c r="FAC162" s="668"/>
      <c r="FAD162" s="668"/>
      <c r="FAE162" s="668"/>
      <c r="FAF162" s="668"/>
      <c r="FAG162" s="668"/>
      <c r="FAH162" s="668"/>
      <c r="FAI162" s="668"/>
      <c r="FAJ162" s="668"/>
      <c r="FAK162" s="668"/>
      <c r="FAL162" s="668"/>
      <c r="FAM162" s="668"/>
      <c r="FAN162" s="668"/>
      <c r="FAO162" s="668"/>
      <c r="FAP162" s="668"/>
      <c r="FAQ162" s="668"/>
      <c r="FAR162" s="668"/>
      <c r="FAS162" s="668"/>
      <c r="FAT162" s="668"/>
      <c r="FAU162" s="668"/>
      <c r="FAV162" s="668"/>
      <c r="FAW162" s="668"/>
      <c r="FAX162" s="668"/>
      <c r="FAY162" s="668"/>
      <c r="FAZ162" s="668"/>
      <c r="FBA162" s="668"/>
      <c r="FBB162" s="668"/>
      <c r="FBC162" s="668"/>
      <c r="FBD162" s="668"/>
      <c r="FBE162" s="668"/>
      <c r="FBF162" s="668"/>
      <c r="FBG162" s="668"/>
      <c r="FBH162" s="668"/>
      <c r="FBI162" s="668"/>
      <c r="FBJ162" s="668"/>
      <c r="FBK162" s="668"/>
      <c r="FBL162" s="668"/>
      <c r="FBM162" s="668"/>
      <c r="FBN162" s="668"/>
      <c r="FBO162" s="668"/>
      <c r="FBP162" s="668"/>
      <c r="FBQ162" s="668"/>
      <c r="FBR162" s="668"/>
      <c r="FBS162" s="668"/>
      <c r="FBT162" s="668"/>
      <c r="FBU162" s="668"/>
      <c r="FBV162" s="668"/>
      <c r="FBW162" s="668"/>
      <c r="FBX162" s="668"/>
      <c r="FBY162" s="668"/>
      <c r="FBZ162" s="668"/>
      <c r="FCA162" s="668"/>
      <c r="FCB162" s="668"/>
      <c r="FCC162" s="668"/>
      <c r="FCD162" s="668"/>
      <c r="FCE162" s="668"/>
      <c r="FCF162" s="668"/>
      <c r="FCG162" s="668"/>
      <c r="FCH162" s="668"/>
      <c r="FCI162" s="668"/>
      <c r="FCJ162" s="668"/>
      <c r="FCK162" s="668"/>
      <c r="FCL162" s="668"/>
      <c r="FCM162" s="668"/>
      <c r="FCN162" s="668"/>
      <c r="FCO162" s="668"/>
      <c r="FCP162" s="668"/>
      <c r="FCQ162" s="668"/>
      <c r="FCR162" s="668"/>
      <c r="FCS162" s="668"/>
      <c r="FCT162" s="668"/>
      <c r="FCU162" s="668"/>
      <c r="FCV162" s="668"/>
      <c r="FCW162" s="668"/>
      <c r="FCX162" s="668"/>
      <c r="FCY162" s="668"/>
      <c r="FCZ162" s="668"/>
      <c r="FDA162" s="668"/>
      <c r="FDB162" s="668"/>
      <c r="FDC162" s="668"/>
      <c r="FDD162" s="668"/>
      <c r="FDE162" s="668"/>
      <c r="FDF162" s="668"/>
      <c r="FDG162" s="668"/>
      <c r="FDH162" s="668"/>
      <c r="FDI162" s="668"/>
      <c r="FDJ162" s="668"/>
      <c r="FDK162" s="668"/>
      <c r="FDL162" s="668"/>
      <c r="FDM162" s="668"/>
      <c r="FDN162" s="668"/>
      <c r="FDO162" s="668"/>
      <c r="FDP162" s="668"/>
      <c r="FDQ162" s="668"/>
      <c r="FDR162" s="668"/>
      <c r="FDS162" s="668"/>
      <c r="FDT162" s="668"/>
      <c r="FDU162" s="668"/>
      <c r="FDV162" s="668"/>
      <c r="FDW162" s="668"/>
      <c r="FDX162" s="668"/>
      <c r="FDY162" s="668"/>
      <c r="FDZ162" s="668"/>
      <c r="FEA162" s="668"/>
      <c r="FEB162" s="668"/>
      <c r="FEC162" s="668"/>
      <c r="FED162" s="668"/>
      <c r="FEE162" s="668"/>
      <c r="FEF162" s="668"/>
      <c r="FEG162" s="668"/>
      <c r="FEH162" s="668"/>
      <c r="FEI162" s="668"/>
      <c r="FEJ162" s="668"/>
      <c r="FEK162" s="668"/>
      <c r="FEL162" s="668"/>
      <c r="FEM162" s="668"/>
      <c r="FEN162" s="668"/>
      <c r="FEO162" s="668"/>
      <c r="FEP162" s="668"/>
      <c r="FEQ162" s="668"/>
      <c r="FER162" s="668"/>
      <c r="FES162" s="668"/>
      <c r="FET162" s="668"/>
      <c r="FEU162" s="668"/>
      <c r="FEV162" s="668"/>
      <c r="FEW162" s="668"/>
      <c r="FEX162" s="668"/>
      <c r="FEY162" s="668"/>
      <c r="FEZ162" s="668"/>
      <c r="FFA162" s="668"/>
      <c r="FFB162" s="668"/>
      <c r="FFC162" s="668"/>
      <c r="FFD162" s="668"/>
      <c r="FFE162" s="668"/>
      <c r="FFF162" s="668"/>
      <c r="FFG162" s="668"/>
      <c r="FFH162" s="668"/>
      <c r="FFI162" s="668"/>
      <c r="FFJ162" s="668"/>
      <c r="FFK162" s="668"/>
      <c r="FFL162" s="668"/>
      <c r="FFM162" s="668"/>
      <c r="FFN162" s="668"/>
      <c r="FFO162" s="668"/>
      <c r="FFP162" s="668"/>
      <c r="FFQ162" s="668"/>
      <c r="FFR162" s="668"/>
      <c r="FFS162" s="668"/>
      <c r="FFT162" s="668"/>
      <c r="FFU162" s="668"/>
      <c r="FFV162" s="668"/>
      <c r="FFW162" s="668"/>
      <c r="FFX162" s="668"/>
      <c r="FFY162" s="668"/>
      <c r="FFZ162" s="668"/>
      <c r="FGA162" s="668"/>
      <c r="FGB162" s="668"/>
      <c r="FGC162" s="668"/>
      <c r="FGD162" s="668"/>
      <c r="FGE162" s="668"/>
      <c r="FGF162" s="668"/>
      <c r="FGG162" s="668"/>
      <c r="FGH162" s="668"/>
      <c r="FGI162" s="668"/>
      <c r="FGJ162" s="668"/>
      <c r="FGK162" s="668"/>
      <c r="FGL162" s="668"/>
      <c r="FGM162" s="668"/>
      <c r="FGN162" s="668"/>
      <c r="FGO162" s="668"/>
      <c r="FGP162" s="668"/>
      <c r="FGQ162" s="668"/>
      <c r="FGR162" s="668"/>
      <c r="FGS162" s="668"/>
      <c r="FGT162" s="668"/>
      <c r="FGU162" s="668"/>
      <c r="FGV162" s="668"/>
      <c r="FGW162" s="668"/>
      <c r="FGX162" s="668"/>
      <c r="FGY162" s="668"/>
      <c r="FGZ162" s="668"/>
      <c r="FHA162" s="668"/>
      <c r="FHB162" s="668"/>
      <c r="FHC162" s="668"/>
      <c r="FHD162" s="668"/>
      <c r="FHE162" s="668"/>
      <c r="FHF162" s="668"/>
      <c r="FHG162" s="668"/>
      <c r="FHH162" s="668"/>
      <c r="FHI162" s="668"/>
      <c r="FHJ162" s="668"/>
      <c r="FHK162" s="668"/>
      <c r="FHL162" s="668"/>
      <c r="FHM162" s="668"/>
      <c r="FHN162" s="668"/>
      <c r="FHO162" s="668"/>
      <c r="FHP162" s="668"/>
      <c r="FHQ162" s="668"/>
      <c r="FHR162" s="668"/>
      <c r="FHS162" s="668"/>
      <c r="FHT162" s="668"/>
      <c r="FHU162" s="668"/>
      <c r="FHV162" s="668"/>
      <c r="FHW162" s="668"/>
      <c r="FHX162" s="668"/>
      <c r="FHY162" s="668"/>
      <c r="FHZ162" s="668"/>
      <c r="FIA162" s="668"/>
      <c r="FIB162" s="668"/>
      <c r="FIC162" s="668"/>
      <c r="FID162" s="668"/>
      <c r="FIE162" s="668"/>
      <c r="FIF162" s="668"/>
      <c r="FIG162" s="668"/>
      <c r="FIH162" s="668"/>
      <c r="FII162" s="668"/>
      <c r="FIJ162" s="668"/>
      <c r="FIK162" s="668"/>
      <c r="FIL162" s="668"/>
      <c r="FIM162" s="668"/>
      <c r="FIN162" s="668"/>
      <c r="FIO162" s="668"/>
      <c r="FIP162" s="668"/>
      <c r="FIQ162" s="668"/>
      <c r="FIR162" s="668"/>
      <c r="FIS162" s="668"/>
      <c r="FIT162" s="668"/>
      <c r="FIU162" s="668"/>
      <c r="FIV162" s="668"/>
      <c r="FIW162" s="668"/>
      <c r="FIX162" s="668"/>
      <c r="FIY162" s="668"/>
      <c r="FIZ162" s="668"/>
      <c r="FJA162" s="668"/>
      <c r="FJB162" s="668"/>
      <c r="FJC162" s="668"/>
      <c r="FJD162" s="668"/>
      <c r="FJE162" s="668"/>
      <c r="FJF162" s="668"/>
      <c r="FJG162" s="668"/>
      <c r="FJH162" s="668"/>
      <c r="FJI162" s="668"/>
      <c r="FJJ162" s="668"/>
      <c r="FJK162" s="668"/>
      <c r="FJL162" s="668"/>
      <c r="FJM162" s="668"/>
      <c r="FJN162" s="668"/>
      <c r="FJO162" s="668"/>
      <c r="FJP162" s="668"/>
      <c r="FJQ162" s="668"/>
      <c r="FJR162" s="668"/>
      <c r="FJS162" s="668"/>
      <c r="FJT162" s="668"/>
      <c r="FJU162" s="668"/>
      <c r="FJV162" s="668"/>
      <c r="FJW162" s="668"/>
      <c r="FJX162" s="668"/>
      <c r="FJY162" s="668"/>
      <c r="FJZ162" s="668"/>
      <c r="FKA162" s="668"/>
      <c r="FKB162" s="668"/>
      <c r="FKC162" s="668"/>
      <c r="FKD162" s="668"/>
      <c r="FKE162" s="668"/>
      <c r="FKF162" s="668"/>
      <c r="FKG162" s="668"/>
      <c r="FKH162" s="668"/>
      <c r="FKI162" s="668"/>
      <c r="FKJ162" s="668"/>
      <c r="FKK162" s="668"/>
      <c r="FKL162" s="668"/>
      <c r="FKM162" s="668"/>
      <c r="FKN162" s="668"/>
      <c r="FKO162" s="668"/>
      <c r="FKP162" s="668"/>
      <c r="FKQ162" s="668"/>
      <c r="FKR162" s="668"/>
      <c r="FKS162" s="668"/>
      <c r="FKT162" s="668"/>
      <c r="FKU162" s="668"/>
      <c r="FKV162" s="668"/>
      <c r="FKW162" s="668"/>
      <c r="FKX162" s="668"/>
      <c r="FKY162" s="668"/>
      <c r="FKZ162" s="668"/>
      <c r="FLA162" s="668"/>
      <c r="FLB162" s="668"/>
      <c r="FLC162" s="668"/>
      <c r="FLD162" s="668"/>
      <c r="FLE162" s="668"/>
      <c r="FLF162" s="668"/>
      <c r="FLG162" s="668"/>
      <c r="FLH162" s="668"/>
      <c r="FLI162" s="668"/>
      <c r="FLJ162" s="668"/>
      <c r="FLK162" s="668"/>
      <c r="FLL162" s="668"/>
      <c r="FLM162" s="668"/>
      <c r="FLN162" s="668"/>
      <c r="FLO162" s="668"/>
      <c r="FLP162" s="668"/>
      <c r="FLQ162" s="668"/>
      <c r="FLR162" s="668"/>
      <c r="FLS162" s="668"/>
      <c r="FLT162" s="668"/>
      <c r="FLU162" s="668"/>
      <c r="FLV162" s="668"/>
      <c r="FLW162" s="668"/>
      <c r="FLX162" s="668"/>
      <c r="FLY162" s="668"/>
      <c r="FLZ162" s="668"/>
      <c r="FMA162" s="668"/>
      <c r="FMB162" s="668"/>
      <c r="FMC162" s="668"/>
      <c r="FMD162" s="668"/>
      <c r="FME162" s="668"/>
      <c r="FMF162" s="668"/>
      <c r="FMG162" s="668"/>
      <c r="FMH162" s="668"/>
      <c r="FMI162" s="668"/>
      <c r="FMJ162" s="668"/>
      <c r="FMK162" s="668"/>
      <c r="FML162" s="668"/>
      <c r="FMM162" s="668"/>
      <c r="FMN162" s="668"/>
      <c r="FMO162" s="668"/>
      <c r="FMP162" s="668"/>
      <c r="FMQ162" s="668"/>
      <c r="FMR162" s="668"/>
      <c r="FMS162" s="668"/>
      <c r="FMT162" s="668"/>
      <c r="FMU162" s="668"/>
      <c r="FMV162" s="668"/>
      <c r="FMW162" s="668"/>
      <c r="FMX162" s="668"/>
      <c r="FMY162" s="668"/>
      <c r="FMZ162" s="668"/>
      <c r="FNA162" s="668"/>
      <c r="FNB162" s="668"/>
      <c r="FNC162" s="668"/>
      <c r="FND162" s="668"/>
      <c r="FNE162" s="668"/>
      <c r="FNF162" s="668"/>
      <c r="FNG162" s="668"/>
      <c r="FNH162" s="668"/>
      <c r="FNI162" s="668"/>
      <c r="FNJ162" s="668"/>
      <c r="FNK162" s="668"/>
      <c r="FNL162" s="668"/>
      <c r="FNM162" s="668"/>
      <c r="FNN162" s="668"/>
      <c r="FNO162" s="668"/>
      <c r="FNP162" s="668"/>
      <c r="FNQ162" s="668"/>
      <c r="FNR162" s="668"/>
      <c r="FNS162" s="668"/>
      <c r="FNT162" s="668"/>
      <c r="FNU162" s="668"/>
      <c r="FNV162" s="668"/>
      <c r="FNW162" s="668"/>
      <c r="FNX162" s="668"/>
      <c r="FNY162" s="668"/>
      <c r="FNZ162" s="668"/>
      <c r="FOA162" s="668"/>
      <c r="FOB162" s="668"/>
      <c r="FOC162" s="668"/>
      <c r="FOD162" s="668"/>
      <c r="FOE162" s="668"/>
      <c r="FOF162" s="668"/>
      <c r="FOG162" s="668"/>
      <c r="FOH162" s="668"/>
      <c r="FOI162" s="668"/>
      <c r="FOJ162" s="668"/>
      <c r="FOK162" s="668"/>
      <c r="FOL162" s="668"/>
      <c r="FOM162" s="668"/>
      <c r="FON162" s="668"/>
      <c r="FOO162" s="668"/>
      <c r="FOP162" s="668"/>
      <c r="FOQ162" s="668"/>
      <c r="FOR162" s="668"/>
      <c r="FOS162" s="668"/>
      <c r="FOT162" s="668"/>
      <c r="FOU162" s="668"/>
      <c r="FOV162" s="668"/>
      <c r="FOW162" s="668"/>
      <c r="FOX162" s="668"/>
      <c r="FOY162" s="668"/>
      <c r="FOZ162" s="668"/>
      <c r="FPA162" s="668"/>
      <c r="FPB162" s="668"/>
      <c r="FPC162" s="668"/>
      <c r="FPD162" s="668"/>
      <c r="FPE162" s="668"/>
      <c r="FPF162" s="668"/>
      <c r="FPG162" s="668"/>
      <c r="FPH162" s="668"/>
      <c r="FPI162" s="668"/>
      <c r="FPJ162" s="668"/>
      <c r="FPK162" s="668"/>
      <c r="FPL162" s="668"/>
      <c r="FPM162" s="668"/>
      <c r="FPN162" s="668"/>
      <c r="FPO162" s="668"/>
      <c r="FPP162" s="668"/>
      <c r="FPQ162" s="668"/>
      <c r="FPR162" s="668"/>
      <c r="FPS162" s="668"/>
      <c r="FPT162" s="668"/>
      <c r="FPU162" s="668"/>
      <c r="FPV162" s="668"/>
      <c r="FPW162" s="668"/>
      <c r="FPX162" s="668"/>
      <c r="FPY162" s="668"/>
      <c r="FPZ162" s="668"/>
      <c r="FQA162" s="668"/>
      <c r="FQB162" s="668"/>
      <c r="FQC162" s="668"/>
      <c r="FQD162" s="668"/>
      <c r="FQE162" s="668"/>
      <c r="FQF162" s="668"/>
      <c r="FQG162" s="668"/>
      <c r="FQH162" s="668"/>
      <c r="FQI162" s="668"/>
      <c r="FQJ162" s="668"/>
      <c r="FQK162" s="668"/>
      <c r="FQL162" s="668"/>
      <c r="FQM162" s="668"/>
      <c r="FQN162" s="668"/>
      <c r="FQO162" s="668"/>
      <c r="FQP162" s="668"/>
      <c r="FQQ162" s="668"/>
      <c r="FQR162" s="668"/>
      <c r="FQS162" s="668"/>
      <c r="FQT162" s="668"/>
      <c r="FQU162" s="668"/>
      <c r="FQV162" s="668"/>
      <c r="FQW162" s="668"/>
      <c r="FQX162" s="668"/>
      <c r="FQY162" s="668"/>
      <c r="FQZ162" s="668"/>
      <c r="FRA162" s="668"/>
      <c r="FRB162" s="668"/>
      <c r="FRC162" s="668"/>
      <c r="FRD162" s="668"/>
      <c r="FRE162" s="668"/>
      <c r="FRF162" s="668"/>
      <c r="FRG162" s="668"/>
      <c r="FRH162" s="668"/>
      <c r="FRI162" s="668"/>
      <c r="FRJ162" s="668"/>
      <c r="FRK162" s="668"/>
      <c r="FRL162" s="668"/>
      <c r="FRM162" s="668"/>
      <c r="FRN162" s="668"/>
      <c r="FRO162" s="668"/>
      <c r="FRP162" s="668"/>
      <c r="FRQ162" s="668"/>
      <c r="FRR162" s="668"/>
      <c r="FRS162" s="668"/>
      <c r="FRT162" s="668"/>
      <c r="FRU162" s="668"/>
      <c r="FRV162" s="668"/>
      <c r="FRW162" s="668"/>
      <c r="FRX162" s="668"/>
      <c r="FRY162" s="668"/>
      <c r="FRZ162" s="668"/>
      <c r="FSA162" s="668"/>
      <c r="FSB162" s="668"/>
      <c r="FSC162" s="668"/>
      <c r="FSD162" s="668"/>
      <c r="FSE162" s="668"/>
      <c r="FSF162" s="668"/>
      <c r="FSG162" s="668"/>
      <c r="FSH162" s="668"/>
      <c r="FSI162" s="668"/>
      <c r="FSJ162" s="668"/>
      <c r="FSK162" s="668"/>
      <c r="FSL162" s="668"/>
      <c r="FSM162" s="668"/>
      <c r="FSN162" s="668"/>
      <c r="FSO162" s="668"/>
      <c r="FSP162" s="668"/>
      <c r="FSQ162" s="668"/>
      <c r="FSR162" s="668"/>
      <c r="FSS162" s="668"/>
      <c r="FST162" s="668"/>
      <c r="FSU162" s="668"/>
      <c r="FSV162" s="668"/>
      <c r="FSW162" s="668"/>
      <c r="FSX162" s="668"/>
      <c r="FSY162" s="668"/>
      <c r="FSZ162" s="668"/>
      <c r="FTA162" s="668"/>
      <c r="FTB162" s="668"/>
      <c r="FTC162" s="668"/>
      <c r="FTD162" s="668"/>
      <c r="FTE162" s="668"/>
      <c r="FTF162" s="668"/>
      <c r="FTG162" s="668"/>
      <c r="FTH162" s="668"/>
      <c r="FTI162" s="668"/>
      <c r="FTJ162" s="668"/>
      <c r="FTK162" s="668"/>
      <c r="FTL162" s="668"/>
      <c r="FTM162" s="668"/>
      <c r="FTN162" s="668"/>
      <c r="FTO162" s="668"/>
      <c r="FTP162" s="668"/>
      <c r="FTQ162" s="668"/>
      <c r="FTR162" s="668"/>
      <c r="FTS162" s="668"/>
      <c r="FTT162" s="668"/>
      <c r="FTU162" s="668"/>
      <c r="FTV162" s="668"/>
      <c r="FTW162" s="668"/>
      <c r="FTX162" s="668"/>
      <c r="FTY162" s="668"/>
      <c r="FTZ162" s="668"/>
      <c r="FUA162" s="668"/>
      <c r="FUB162" s="668"/>
      <c r="FUC162" s="668"/>
      <c r="FUD162" s="668"/>
      <c r="FUE162" s="668"/>
      <c r="FUF162" s="668"/>
      <c r="FUG162" s="668"/>
      <c r="FUH162" s="668"/>
      <c r="FUI162" s="668"/>
      <c r="FUJ162" s="668"/>
      <c r="FUK162" s="668"/>
      <c r="FUL162" s="668"/>
      <c r="FUM162" s="668"/>
      <c r="FUN162" s="668"/>
      <c r="FUO162" s="668"/>
      <c r="FUP162" s="668"/>
      <c r="FUQ162" s="668"/>
      <c r="FUR162" s="668"/>
      <c r="FUS162" s="668"/>
      <c r="FUT162" s="668"/>
      <c r="FUU162" s="668"/>
      <c r="FUV162" s="668"/>
      <c r="FUW162" s="668"/>
      <c r="FUX162" s="668"/>
      <c r="FUY162" s="668"/>
      <c r="FUZ162" s="668"/>
      <c r="FVA162" s="668"/>
      <c r="FVB162" s="668"/>
      <c r="FVC162" s="668"/>
      <c r="FVD162" s="668"/>
      <c r="FVE162" s="668"/>
      <c r="FVF162" s="668"/>
      <c r="FVG162" s="668"/>
      <c r="FVH162" s="668"/>
      <c r="FVI162" s="668"/>
      <c r="FVJ162" s="668"/>
      <c r="FVK162" s="668"/>
      <c r="FVL162" s="668"/>
      <c r="FVM162" s="668"/>
      <c r="FVN162" s="668"/>
      <c r="FVO162" s="668"/>
      <c r="FVP162" s="668"/>
      <c r="FVQ162" s="668"/>
      <c r="FVR162" s="668"/>
      <c r="FVS162" s="668"/>
      <c r="FVT162" s="668"/>
      <c r="FVU162" s="668"/>
      <c r="FVV162" s="668"/>
      <c r="FVW162" s="668"/>
      <c r="FVX162" s="668"/>
      <c r="FVY162" s="668"/>
      <c r="FVZ162" s="668"/>
      <c r="FWA162" s="668"/>
      <c r="FWB162" s="668"/>
      <c r="FWC162" s="668"/>
      <c r="FWD162" s="668"/>
      <c r="FWE162" s="668"/>
      <c r="FWF162" s="668"/>
      <c r="FWG162" s="668"/>
      <c r="FWH162" s="668"/>
      <c r="FWI162" s="668"/>
      <c r="FWJ162" s="668"/>
      <c r="FWK162" s="668"/>
      <c r="FWL162" s="668"/>
      <c r="FWM162" s="668"/>
      <c r="FWN162" s="668"/>
      <c r="FWO162" s="668"/>
      <c r="FWP162" s="668"/>
      <c r="FWQ162" s="668"/>
      <c r="FWR162" s="668"/>
      <c r="FWS162" s="668"/>
      <c r="FWT162" s="668"/>
      <c r="FWU162" s="668"/>
      <c r="FWV162" s="668"/>
      <c r="FWW162" s="668"/>
      <c r="FWX162" s="668"/>
      <c r="FWY162" s="668"/>
      <c r="FWZ162" s="668"/>
      <c r="FXA162" s="668"/>
      <c r="FXB162" s="668"/>
      <c r="FXC162" s="668"/>
      <c r="FXD162" s="668"/>
      <c r="FXE162" s="668"/>
      <c r="FXF162" s="668"/>
      <c r="FXG162" s="668"/>
      <c r="FXH162" s="668"/>
      <c r="FXI162" s="668"/>
      <c r="FXJ162" s="668"/>
      <c r="FXK162" s="668"/>
      <c r="FXL162" s="668"/>
      <c r="FXM162" s="668"/>
      <c r="FXN162" s="668"/>
      <c r="FXO162" s="668"/>
      <c r="FXP162" s="668"/>
      <c r="FXQ162" s="668"/>
      <c r="FXR162" s="668"/>
      <c r="FXS162" s="668"/>
      <c r="FXT162" s="668"/>
      <c r="FXU162" s="668"/>
      <c r="FXV162" s="668"/>
      <c r="FXW162" s="668"/>
      <c r="FXX162" s="668"/>
      <c r="FXY162" s="668"/>
      <c r="FXZ162" s="668"/>
      <c r="FYA162" s="668"/>
      <c r="FYB162" s="668"/>
      <c r="FYC162" s="668"/>
      <c r="FYD162" s="668"/>
      <c r="FYE162" s="668"/>
      <c r="FYF162" s="668"/>
      <c r="FYG162" s="668"/>
      <c r="FYH162" s="668"/>
      <c r="FYI162" s="668"/>
      <c r="FYJ162" s="668"/>
      <c r="FYK162" s="668"/>
      <c r="FYL162" s="668"/>
      <c r="FYM162" s="668"/>
      <c r="FYN162" s="668"/>
      <c r="FYO162" s="668"/>
      <c r="FYP162" s="668"/>
      <c r="FYQ162" s="668"/>
      <c r="FYR162" s="668"/>
      <c r="FYS162" s="668"/>
      <c r="FYT162" s="668"/>
      <c r="FYU162" s="668"/>
      <c r="FYV162" s="668"/>
      <c r="FYW162" s="668"/>
      <c r="FYX162" s="668"/>
      <c r="FYY162" s="668"/>
      <c r="FYZ162" s="668"/>
      <c r="FZA162" s="668"/>
      <c r="FZB162" s="668"/>
      <c r="FZC162" s="668"/>
      <c r="FZD162" s="668"/>
      <c r="FZE162" s="668"/>
      <c r="FZF162" s="668"/>
      <c r="FZG162" s="668"/>
      <c r="FZH162" s="668"/>
      <c r="FZI162" s="668"/>
      <c r="FZJ162" s="668"/>
      <c r="FZK162" s="668"/>
      <c r="FZL162" s="668"/>
      <c r="FZM162" s="668"/>
      <c r="FZN162" s="668"/>
      <c r="FZO162" s="668"/>
      <c r="FZP162" s="668"/>
      <c r="FZQ162" s="668"/>
      <c r="FZR162" s="668"/>
      <c r="FZS162" s="668"/>
      <c r="FZT162" s="668"/>
      <c r="FZU162" s="668"/>
      <c r="FZV162" s="668"/>
      <c r="FZW162" s="668"/>
      <c r="FZX162" s="668"/>
      <c r="FZY162" s="668"/>
      <c r="FZZ162" s="668"/>
      <c r="GAA162" s="668"/>
      <c r="GAB162" s="668"/>
      <c r="GAC162" s="668"/>
      <c r="GAD162" s="668"/>
      <c r="GAE162" s="668"/>
      <c r="GAF162" s="668"/>
      <c r="GAG162" s="668"/>
      <c r="GAH162" s="668"/>
      <c r="GAI162" s="668"/>
      <c r="GAJ162" s="668"/>
      <c r="GAK162" s="668"/>
      <c r="GAL162" s="668"/>
      <c r="GAM162" s="668"/>
      <c r="GAN162" s="668"/>
      <c r="GAO162" s="668"/>
      <c r="GAP162" s="668"/>
      <c r="GAQ162" s="668"/>
      <c r="GAR162" s="668"/>
      <c r="GAS162" s="668"/>
      <c r="GAT162" s="668"/>
      <c r="GAU162" s="668"/>
      <c r="GAV162" s="668"/>
      <c r="GAW162" s="668"/>
      <c r="GAX162" s="668"/>
      <c r="GAY162" s="668"/>
      <c r="GAZ162" s="668"/>
      <c r="GBA162" s="668"/>
      <c r="GBB162" s="668"/>
      <c r="GBC162" s="668"/>
      <c r="GBD162" s="668"/>
      <c r="GBE162" s="668"/>
      <c r="GBF162" s="668"/>
      <c r="GBG162" s="668"/>
      <c r="GBH162" s="668"/>
      <c r="GBI162" s="668"/>
      <c r="GBJ162" s="668"/>
      <c r="GBK162" s="668"/>
      <c r="GBL162" s="668"/>
      <c r="GBM162" s="668"/>
      <c r="GBN162" s="668"/>
      <c r="GBO162" s="668"/>
      <c r="GBP162" s="668"/>
      <c r="GBQ162" s="668"/>
      <c r="GBR162" s="668"/>
      <c r="GBS162" s="668"/>
      <c r="GBT162" s="668"/>
      <c r="GBU162" s="668"/>
      <c r="GBV162" s="668"/>
      <c r="GBW162" s="668"/>
      <c r="GBX162" s="668"/>
      <c r="GBY162" s="668"/>
      <c r="GBZ162" s="668"/>
      <c r="GCA162" s="668"/>
      <c r="GCB162" s="668"/>
      <c r="GCC162" s="668"/>
      <c r="GCD162" s="668"/>
      <c r="GCE162" s="668"/>
      <c r="GCF162" s="668"/>
      <c r="GCG162" s="668"/>
      <c r="GCH162" s="668"/>
      <c r="GCI162" s="668"/>
      <c r="GCJ162" s="668"/>
      <c r="GCK162" s="668"/>
      <c r="GCL162" s="668"/>
      <c r="GCM162" s="668"/>
      <c r="GCN162" s="668"/>
      <c r="GCO162" s="668"/>
      <c r="GCP162" s="668"/>
      <c r="GCQ162" s="668"/>
      <c r="GCR162" s="668"/>
      <c r="GCS162" s="668"/>
      <c r="GCT162" s="668"/>
      <c r="GCU162" s="668"/>
      <c r="GCV162" s="668"/>
      <c r="GCW162" s="668"/>
      <c r="GCX162" s="668"/>
      <c r="GCY162" s="668"/>
      <c r="GCZ162" s="668"/>
      <c r="GDA162" s="668"/>
      <c r="GDB162" s="668"/>
      <c r="GDC162" s="668"/>
      <c r="GDD162" s="668"/>
      <c r="GDE162" s="668"/>
      <c r="GDF162" s="668"/>
      <c r="GDG162" s="668"/>
      <c r="GDH162" s="668"/>
      <c r="GDI162" s="668"/>
      <c r="GDJ162" s="668"/>
      <c r="GDK162" s="668"/>
      <c r="GDL162" s="668"/>
      <c r="GDM162" s="668"/>
      <c r="GDN162" s="668"/>
      <c r="GDO162" s="668"/>
      <c r="GDP162" s="668"/>
      <c r="GDQ162" s="668"/>
      <c r="GDR162" s="668"/>
      <c r="GDS162" s="668"/>
      <c r="GDT162" s="668"/>
      <c r="GDU162" s="668"/>
      <c r="GDV162" s="668"/>
      <c r="GDW162" s="668"/>
      <c r="GDX162" s="668"/>
      <c r="GDY162" s="668"/>
      <c r="GDZ162" s="668"/>
      <c r="GEA162" s="668"/>
      <c r="GEB162" s="668"/>
      <c r="GEC162" s="668"/>
      <c r="GED162" s="668"/>
      <c r="GEE162" s="668"/>
      <c r="GEF162" s="668"/>
      <c r="GEG162" s="668"/>
      <c r="GEH162" s="668"/>
      <c r="GEI162" s="668"/>
      <c r="GEJ162" s="668"/>
      <c r="GEK162" s="668"/>
      <c r="GEL162" s="668"/>
      <c r="GEM162" s="668"/>
      <c r="GEN162" s="668"/>
      <c r="GEO162" s="668"/>
      <c r="GEP162" s="668"/>
      <c r="GEQ162" s="668"/>
      <c r="GER162" s="668"/>
      <c r="GES162" s="668"/>
      <c r="GET162" s="668"/>
      <c r="GEU162" s="668"/>
      <c r="GEV162" s="668"/>
      <c r="GEW162" s="668"/>
      <c r="GEX162" s="668"/>
      <c r="GEY162" s="668"/>
      <c r="GEZ162" s="668"/>
      <c r="GFA162" s="668"/>
      <c r="GFB162" s="668"/>
      <c r="GFC162" s="668"/>
      <c r="GFD162" s="668"/>
      <c r="GFE162" s="668"/>
      <c r="GFF162" s="668"/>
      <c r="GFG162" s="668"/>
      <c r="GFH162" s="668"/>
      <c r="GFI162" s="668"/>
      <c r="GFJ162" s="668"/>
      <c r="GFK162" s="668"/>
      <c r="GFL162" s="668"/>
      <c r="GFM162" s="668"/>
      <c r="GFN162" s="668"/>
      <c r="GFO162" s="668"/>
      <c r="GFP162" s="668"/>
      <c r="GFQ162" s="668"/>
      <c r="GFR162" s="668"/>
      <c r="GFS162" s="668"/>
      <c r="GFT162" s="668"/>
      <c r="GFU162" s="668"/>
      <c r="GFV162" s="668"/>
      <c r="GFW162" s="668"/>
      <c r="GFX162" s="668"/>
      <c r="GFY162" s="668"/>
      <c r="GFZ162" s="668"/>
      <c r="GGA162" s="668"/>
      <c r="GGB162" s="668"/>
      <c r="GGC162" s="668"/>
      <c r="GGD162" s="668"/>
      <c r="GGE162" s="668"/>
      <c r="GGF162" s="668"/>
      <c r="GGG162" s="668"/>
      <c r="GGH162" s="668"/>
      <c r="GGI162" s="668"/>
      <c r="GGJ162" s="668"/>
      <c r="GGK162" s="668"/>
      <c r="GGL162" s="668"/>
      <c r="GGM162" s="668"/>
      <c r="GGN162" s="668"/>
      <c r="GGO162" s="668"/>
      <c r="GGP162" s="668"/>
      <c r="GGQ162" s="668"/>
      <c r="GGR162" s="668"/>
      <c r="GGS162" s="668"/>
      <c r="GGT162" s="668"/>
      <c r="GGU162" s="668"/>
      <c r="GGV162" s="668"/>
      <c r="GGW162" s="668"/>
      <c r="GGX162" s="668"/>
      <c r="GGY162" s="668"/>
      <c r="GGZ162" s="668"/>
      <c r="GHA162" s="668"/>
      <c r="GHB162" s="668"/>
      <c r="GHC162" s="668"/>
      <c r="GHD162" s="668"/>
      <c r="GHE162" s="668"/>
      <c r="GHF162" s="668"/>
      <c r="GHG162" s="668"/>
      <c r="GHH162" s="668"/>
      <c r="GHI162" s="668"/>
      <c r="GHJ162" s="668"/>
      <c r="GHK162" s="668"/>
      <c r="GHL162" s="668"/>
      <c r="GHM162" s="668"/>
      <c r="GHN162" s="668"/>
      <c r="GHO162" s="668"/>
      <c r="GHP162" s="668"/>
      <c r="GHQ162" s="668"/>
      <c r="GHR162" s="668"/>
      <c r="GHS162" s="668"/>
      <c r="GHT162" s="668"/>
      <c r="GHU162" s="668"/>
      <c r="GHV162" s="668"/>
      <c r="GHW162" s="668"/>
      <c r="GHX162" s="668"/>
      <c r="GHY162" s="668"/>
      <c r="GHZ162" s="668"/>
      <c r="GIA162" s="668"/>
      <c r="GIB162" s="668"/>
      <c r="GIC162" s="668"/>
      <c r="GID162" s="668"/>
      <c r="GIE162" s="668"/>
      <c r="GIF162" s="668"/>
      <c r="GIG162" s="668"/>
      <c r="GIH162" s="668"/>
      <c r="GII162" s="668"/>
      <c r="GIJ162" s="668"/>
      <c r="GIK162" s="668"/>
      <c r="GIL162" s="668"/>
      <c r="GIM162" s="668"/>
      <c r="GIN162" s="668"/>
      <c r="GIO162" s="668"/>
      <c r="GIP162" s="668"/>
      <c r="GIQ162" s="668"/>
      <c r="GIR162" s="668"/>
      <c r="GIS162" s="668"/>
      <c r="GIT162" s="668"/>
      <c r="GIU162" s="668"/>
      <c r="GIV162" s="668"/>
      <c r="GIW162" s="668"/>
      <c r="GIX162" s="668"/>
      <c r="GIY162" s="668"/>
      <c r="GIZ162" s="668"/>
      <c r="GJA162" s="668"/>
      <c r="GJB162" s="668"/>
      <c r="GJC162" s="668"/>
      <c r="GJD162" s="668"/>
      <c r="GJE162" s="668"/>
      <c r="GJF162" s="668"/>
      <c r="GJG162" s="668"/>
      <c r="GJH162" s="668"/>
      <c r="GJI162" s="668"/>
      <c r="GJJ162" s="668"/>
      <c r="GJK162" s="668"/>
      <c r="GJL162" s="668"/>
      <c r="GJM162" s="668"/>
      <c r="GJN162" s="668"/>
      <c r="GJO162" s="668"/>
      <c r="GJP162" s="668"/>
      <c r="GJQ162" s="668"/>
      <c r="GJR162" s="668"/>
      <c r="GJS162" s="668"/>
      <c r="GJT162" s="668"/>
      <c r="GJU162" s="668"/>
      <c r="GJV162" s="668"/>
      <c r="GJW162" s="668"/>
      <c r="GJX162" s="668"/>
      <c r="GJY162" s="668"/>
      <c r="GJZ162" s="668"/>
      <c r="GKA162" s="668"/>
      <c r="GKB162" s="668"/>
      <c r="GKC162" s="668"/>
      <c r="GKD162" s="668"/>
      <c r="GKE162" s="668"/>
      <c r="GKF162" s="668"/>
      <c r="GKG162" s="668"/>
      <c r="GKH162" s="668"/>
      <c r="GKI162" s="668"/>
      <c r="GKJ162" s="668"/>
      <c r="GKK162" s="668"/>
      <c r="GKL162" s="668"/>
      <c r="GKM162" s="668"/>
      <c r="GKN162" s="668"/>
      <c r="GKO162" s="668"/>
      <c r="GKP162" s="668"/>
      <c r="GKQ162" s="668"/>
      <c r="GKR162" s="668"/>
      <c r="GKS162" s="668"/>
      <c r="GKT162" s="668"/>
      <c r="GKU162" s="668"/>
      <c r="GKV162" s="668"/>
      <c r="GKW162" s="668"/>
      <c r="GKX162" s="668"/>
      <c r="GKY162" s="668"/>
      <c r="GKZ162" s="668"/>
      <c r="GLA162" s="668"/>
      <c r="GLB162" s="668"/>
      <c r="GLC162" s="668"/>
      <c r="GLD162" s="668"/>
      <c r="GLE162" s="668"/>
      <c r="GLF162" s="668"/>
      <c r="GLG162" s="668"/>
      <c r="GLH162" s="668"/>
      <c r="GLI162" s="668"/>
      <c r="GLJ162" s="668"/>
      <c r="GLK162" s="668"/>
      <c r="GLL162" s="668"/>
      <c r="GLM162" s="668"/>
      <c r="GLN162" s="668"/>
      <c r="GLO162" s="668"/>
      <c r="GLP162" s="668"/>
      <c r="GLQ162" s="668"/>
      <c r="GLR162" s="668"/>
      <c r="GLS162" s="668"/>
      <c r="GLT162" s="668"/>
      <c r="GLU162" s="668"/>
      <c r="GLV162" s="668"/>
      <c r="GLW162" s="668"/>
      <c r="GLX162" s="668"/>
      <c r="GLY162" s="668"/>
      <c r="GLZ162" s="668"/>
      <c r="GMA162" s="668"/>
      <c r="GMB162" s="668"/>
      <c r="GMC162" s="668"/>
      <c r="GMD162" s="668"/>
      <c r="GME162" s="668"/>
      <c r="GMF162" s="668"/>
      <c r="GMG162" s="668"/>
      <c r="GMH162" s="668"/>
      <c r="GMI162" s="668"/>
      <c r="GMJ162" s="668"/>
      <c r="GMK162" s="668"/>
      <c r="GML162" s="668"/>
      <c r="GMM162" s="668"/>
      <c r="GMN162" s="668"/>
      <c r="GMO162" s="668"/>
      <c r="GMP162" s="668"/>
      <c r="GMQ162" s="668"/>
      <c r="GMR162" s="668"/>
      <c r="GMS162" s="668"/>
      <c r="GMT162" s="668"/>
      <c r="GMU162" s="668"/>
      <c r="GMV162" s="668"/>
      <c r="GMW162" s="668"/>
      <c r="GMX162" s="668"/>
      <c r="GMY162" s="668"/>
      <c r="GMZ162" s="668"/>
      <c r="GNA162" s="668"/>
      <c r="GNB162" s="668"/>
      <c r="GNC162" s="668"/>
      <c r="GND162" s="668"/>
      <c r="GNE162" s="668"/>
      <c r="GNF162" s="668"/>
      <c r="GNG162" s="668"/>
      <c r="GNH162" s="668"/>
      <c r="GNI162" s="668"/>
      <c r="GNJ162" s="668"/>
      <c r="GNK162" s="668"/>
      <c r="GNL162" s="668"/>
      <c r="GNM162" s="668"/>
      <c r="GNN162" s="668"/>
      <c r="GNO162" s="668"/>
      <c r="GNP162" s="668"/>
      <c r="GNQ162" s="668"/>
      <c r="GNR162" s="668"/>
      <c r="GNS162" s="668"/>
      <c r="GNT162" s="668"/>
      <c r="GNU162" s="668"/>
      <c r="GNV162" s="668"/>
      <c r="GNW162" s="668"/>
      <c r="GNX162" s="668"/>
      <c r="GNY162" s="668"/>
      <c r="GNZ162" s="668"/>
      <c r="GOA162" s="668"/>
      <c r="GOB162" s="668"/>
      <c r="GOC162" s="668"/>
      <c r="GOD162" s="668"/>
      <c r="GOE162" s="668"/>
      <c r="GOF162" s="668"/>
      <c r="GOG162" s="668"/>
      <c r="GOH162" s="668"/>
      <c r="GOI162" s="668"/>
      <c r="GOJ162" s="668"/>
      <c r="GOK162" s="668"/>
      <c r="GOL162" s="668"/>
      <c r="GOM162" s="668"/>
      <c r="GON162" s="668"/>
      <c r="GOO162" s="668"/>
      <c r="GOP162" s="668"/>
      <c r="GOQ162" s="668"/>
      <c r="GOR162" s="668"/>
      <c r="GOS162" s="668"/>
      <c r="GOT162" s="668"/>
      <c r="GOU162" s="668"/>
      <c r="GOV162" s="668"/>
      <c r="GOW162" s="668"/>
      <c r="GOX162" s="668"/>
      <c r="GOY162" s="668"/>
      <c r="GOZ162" s="668"/>
      <c r="GPA162" s="668"/>
      <c r="GPB162" s="668"/>
      <c r="GPC162" s="668"/>
      <c r="GPD162" s="668"/>
      <c r="GPE162" s="668"/>
      <c r="GPF162" s="668"/>
      <c r="GPG162" s="668"/>
      <c r="GPH162" s="668"/>
      <c r="GPI162" s="668"/>
      <c r="GPJ162" s="668"/>
      <c r="GPK162" s="668"/>
      <c r="GPL162" s="668"/>
      <c r="GPM162" s="668"/>
      <c r="GPN162" s="668"/>
      <c r="GPO162" s="668"/>
      <c r="GPP162" s="668"/>
      <c r="GPQ162" s="668"/>
      <c r="GPR162" s="668"/>
      <c r="GPS162" s="668"/>
      <c r="GPT162" s="668"/>
      <c r="GPU162" s="668"/>
      <c r="GPV162" s="668"/>
      <c r="GPW162" s="668"/>
      <c r="GPX162" s="668"/>
      <c r="GPY162" s="668"/>
      <c r="GPZ162" s="668"/>
      <c r="GQA162" s="668"/>
      <c r="GQB162" s="668"/>
      <c r="GQC162" s="668"/>
      <c r="GQD162" s="668"/>
      <c r="GQE162" s="668"/>
      <c r="GQF162" s="668"/>
      <c r="GQG162" s="668"/>
      <c r="GQH162" s="668"/>
      <c r="GQI162" s="668"/>
      <c r="GQJ162" s="668"/>
      <c r="GQK162" s="668"/>
      <c r="GQL162" s="668"/>
      <c r="GQM162" s="668"/>
      <c r="GQN162" s="668"/>
      <c r="GQO162" s="668"/>
      <c r="GQP162" s="668"/>
      <c r="GQQ162" s="668"/>
      <c r="GQR162" s="668"/>
      <c r="GQS162" s="668"/>
      <c r="GQT162" s="668"/>
      <c r="GQU162" s="668"/>
      <c r="GQV162" s="668"/>
      <c r="GQW162" s="668"/>
      <c r="GQX162" s="668"/>
      <c r="GQY162" s="668"/>
      <c r="GQZ162" s="668"/>
      <c r="GRA162" s="668"/>
      <c r="GRB162" s="668"/>
      <c r="GRC162" s="668"/>
      <c r="GRD162" s="668"/>
      <c r="GRE162" s="668"/>
      <c r="GRF162" s="668"/>
      <c r="GRG162" s="668"/>
      <c r="GRH162" s="668"/>
      <c r="GRI162" s="668"/>
      <c r="GRJ162" s="668"/>
      <c r="GRK162" s="668"/>
      <c r="GRL162" s="668"/>
      <c r="GRM162" s="668"/>
      <c r="GRN162" s="668"/>
      <c r="GRO162" s="668"/>
      <c r="GRP162" s="668"/>
      <c r="GRQ162" s="668"/>
      <c r="GRR162" s="668"/>
      <c r="GRS162" s="668"/>
      <c r="GRT162" s="668"/>
      <c r="GRU162" s="668"/>
      <c r="GRV162" s="668"/>
      <c r="GRW162" s="668"/>
      <c r="GRX162" s="668"/>
      <c r="GRY162" s="668"/>
      <c r="GRZ162" s="668"/>
      <c r="GSA162" s="668"/>
      <c r="GSB162" s="668"/>
      <c r="GSC162" s="668"/>
      <c r="GSD162" s="668"/>
      <c r="GSE162" s="668"/>
      <c r="GSF162" s="668"/>
      <c r="GSG162" s="668"/>
      <c r="GSH162" s="668"/>
      <c r="GSI162" s="668"/>
      <c r="GSJ162" s="668"/>
      <c r="GSK162" s="668"/>
      <c r="GSL162" s="668"/>
      <c r="GSM162" s="668"/>
      <c r="GSN162" s="668"/>
      <c r="GSO162" s="668"/>
      <c r="GSP162" s="668"/>
      <c r="GSQ162" s="668"/>
      <c r="GSR162" s="668"/>
      <c r="GSS162" s="668"/>
      <c r="GST162" s="668"/>
      <c r="GSU162" s="668"/>
      <c r="GSV162" s="668"/>
      <c r="GSW162" s="668"/>
      <c r="GSX162" s="668"/>
      <c r="GSY162" s="668"/>
      <c r="GSZ162" s="668"/>
      <c r="GTA162" s="668"/>
      <c r="GTB162" s="668"/>
      <c r="GTC162" s="668"/>
      <c r="GTD162" s="668"/>
      <c r="GTE162" s="668"/>
      <c r="GTF162" s="668"/>
      <c r="GTG162" s="668"/>
      <c r="GTH162" s="668"/>
      <c r="GTI162" s="668"/>
      <c r="GTJ162" s="668"/>
      <c r="GTK162" s="668"/>
      <c r="GTL162" s="668"/>
      <c r="GTM162" s="668"/>
      <c r="GTN162" s="668"/>
      <c r="GTO162" s="668"/>
      <c r="GTP162" s="668"/>
      <c r="GTQ162" s="668"/>
      <c r="GTR162" s="668"/>
      <c r="GTS162" s="668"/>
      <c r="GTT162" s="668"/>
      <c r="GTU162" s="668"/>
      <c r="GTV162" s="668"/>
      <c r="GTW162" s="668"/>
      <c r="GTX162" s="668"/>
      <c r="GTY162" s="668"/>
      <c r="GTZ162" s="668"/>
      <c r="GUA162" s="668"/>
      <c r="GUB162" s="668"/>
      <c r="GUC162" s="668"/>
      <c r="GUD162" s="668"/>
      <c r="GUE162" s="668"/>
      <c r="GUF162" s="668"/>
      <c r="GUG162" s="668"/>
      <c r="GUH162" s="668"/>
      <c r="GUI162" s="668"/>
      <c r="GUJ162" s="668"/>
      <c r="GUK162" s="668"/>
      <c r="GUL162" s="668"/>
      <c r="GUM162" s="668"/>
      <c r="GUN162" s="668"/>
      <c r="GUO162" s="668"/>
      <c r="GUP162" s="668"/>
      <c r="GUQ162" s="668"/>
      <c r="GUR162" s="668"/>
      <c r="GUS162" s="668"/>
      <c r="GUT162" s="668"/>
      <c r="GUU162" s="668"/>
      <c r="GUV162" s="668"/>
      <c r="GUW162" s="668"/>
      <c r="GUX162" s="668"/>
      <c r="GUY162" s="668"/>
      <c r="GUZ162" s="668"/>
      <c r="GVA162" s="668"/>
      <c r="GVB162" s="668"/>
      <c r="GVC162" s="668"/>
      <c r="GVD162" s="668"/>
      <c r="GVE162" s="668"/>
      <c r="GVF162" s="668"/>
      <c r="GVG162" s="668"/>
      <c r="GVH162" s="668"/>
      <c r="GVI162" s="668"/>
      <c r="GVJ162" s="668"/>
      <c r="GVK162" s="668"/>
      <c r="GVL162" s="668"/>
      <c r="GVM162" s="668"/>
      <c r="GVN162" s="668"/>
      <c r="GVO162" s="668"/>
      <c r="GVP162" s="668"/>
      <c r="GVQ162" s="668"/>
      <c r="GVR162" s="668"/>
      <c r="GVS162" s="668"/>
      <c r="GVT162" s="668"/>
      <c r="GVU162" s="668"/>
      <c r="GVV162" s="668"/>
      <c r="GVW162" s="668"/>
      <c r="GVX162" s="668"/>
      <c r="GVY162" s="668"/>
      <c r="GVZ162" s="668"/>
      <c r="GWA162" s="668"/>
      <c r="GWB162" s="668"/>
      <c r="GWC162" s="668"/>
      <c r="GWD162" s="668"/>
      <c r="GWE162" s="668"/>
      <c r="GWF162" s="668"/>
      <c r="GWG162" s="668"/>
      <c r="GWH162" s="668"/>
      <c r="GWI162" s="668"/>
      <c r="GWJ162" s="668"/>
      <c r="GWK162" s="668"/>
      <c r="GWL162" s="668"/>
      <c r="GWM162" s="668"/>
      <c r="GWN162" s="668"/>
      <c r="GWO162" s="668"/>
      <c r="GWP162" s="668"/>
      <c r="GWQ162" s="668"/>
      <c r="GWR162" s="668"/>
      <c r="GWS162" s="668"/>
      <c r="GWT162" s="668"/>
      <c r="GWU162" s="668"/>
      <c r="GWV162" s="668"/>
      <c r="GWW162" s="668"/>
      <c r="GWX162" s="668"/>
      <c r="GWY162" s="668"/>
      <c r="GWZ162" s="668"/>
      <c r="GXA162" s="668"/>
      <c r="GXB162" s="668"/>
      <c r="GXC162" s="668"/>
      <c r="GXD162" s="668"/>
      <c r="GXE162" s="668"/>
      <c r="GXF162" s="668"/>
      <c r="GXG162" s="668"/>
      <c r="GXH162" s="668"/>
      <c r="GXI162" s="668"/>
      <c r="GXJ162" s="668"/>
      <c r="GXK162" s="668"/>
      <c r="GXL162" s="668"/>
      <c r="GXM162" s="668"/>
      <c r="GXN162" s="668"/>
      <c r="GXO162" s="668"/>
      <c r="GXP162" s="668"/>
      <c r="GXQ162" s="668"/>
      <c r="GXR162" s="668"/>
      <c r="GXS162" s="668"/>
      <c r="GXT162" s="668"/>
      <c r="GXU162" s="668"/>
      <c r="GXV162" s="668"/>
      <c r="GXW162" s="668"/>
      <c r="GXX162" s="668"/>
      <c r="GXY162" s="668"/>
      <c r="GXZ162" s="668"/>
      <c r="GYA162" s="668"/>
      <c r="GYB162" s="668"/>
      <c r="GYC162" s="668"/>
      <c r="GYD162" s="668"/>
      <c r="GYE162" s="668"/>
      <c r="GYF162" s="668"/>
      <c r="GYG162" s="668"/>
      <c r="GYH162" s="668"/>
      <c r="GYI162" s="668"/>
      <c r="GYJ162" s="668"/>
      <c r="GYK162" s="668"/>
      <c r="GYL162" s="668"/>
      <c r="GYM162" s="668"/>
      <c r="GYN162" s="668"/>
      <c r="GYO162" s="668"/>
      <c r="GYP162" s="668"/>
      <c r="GYQ162" s="668"/>
      <c r="GYR162" s="668"/>
      <c r="GYS162" s="668"/>
      <c r="GYT162" s="668"/>
      <c r="GYU162" s="668"/>
      <c r="GYV162" s="668"/>
      <c r="GYW162" s="668"/>
      <c r="GYX162" s="668"/>
      <c r="GYY162" s="668"/>
      <c r="GYZ162" s="668"/>
      <c r="GZA162" s="668"/>
      <c r="GZB162" s="668"/>
      <c r="GZC162" s="668"/>
      <c r="GZD162" s="668"/>
      <c r="GZE162" s="668"/>
      <c r="GZF162" s="668"/>
      <c r="GZG162" s="668"/>
      <c r="GZH162" s="668"/>
      <c r="GZI162" s="668"/>
      <c r="GZJ162" s="668"/>
      <c r="GZK162" s="668"/>
      <c r="GZL162" s="668"/>
      <c r="GZM162" s="668"/>
      <c r="GZN162" s="668"/>
      <c r="GZO162" s="668"/>
      <c r="GZP162" s="668"/>
      <c r="GZQ162" s="668"/>
      <c r="GZR162" s="668"/>
      <c r="GZS162" s="668"/>
      <c r="GZT162" s="668"/>
      <c r="GZU162" s="668"/>
      <c r="GZV162" s="668"/>
      <c r="GZW162" s="668"/>
      <c r="GZX162" s="668"/>
      <c r="GZY162" s="668"/>
      <c r="GZZ162" s="668"/>
      <c r="HAA162" s="668"/>
      <c r="HAB162" s="668"/>
      <c r="HAC162" s="668"/>
      <c r="HAD162" s="668"/>
      <c r="HAE162" s="668"/>
      <c r="HAF162" s="668"/>
      <c r="HAG162" s="668"/>
      <c r="HAH162" s="668"/>
      <c r="HAI162" s="668"/>
      <c r="HAJ162" s="668"/>
      <c r="HAK162" s="668"/>
      <c r="HAL162" s="668"/>
      <c r="HAM162" s="668"/>
      <c r="HAN162" s="668"/>
      <c r="HAO162" s="668"/>
      <c r="HAP162" s="668"/>
      <c r="HAQ162" s="668"/>
      <c r="HAR162" s="668"/>
      <c r="HAS162" s="668"/>
      <c r="HAT162" s="668"/>
      <c r="HAU162" s="668"/>
      <c r="HAV162" s="668"/>
      <c r="HAW162" s="668"/>
      <c r="HAX162" s="668"/>
      <c r="HAY162" s="668"/>
      <c r="HAZ162" s="668"/>
      <c r="HBA162" s="668"/>
      <c r="HBB162" s="668"/>
      <c r="HBC162" s="668"/>
      <c r="HBD162" s="668"/>
      <c r="HBE162" s="668"/>
      <c r="HBF162" s="668"/>
      <c r="HBG162" s="668"/>
      <c r="HBH162" s="668"/>
      <c r="HBI162" s="668"/>
      <c r="HBJ162" s="668"/>
      <c r="HBK162" s="668"/>
      <c r="HBL162" s="668"/>
      <c r="HBM162" s="668"/>
      <c r="HBN162" s="668"/>
      <c r="HBO162" s="668"/>
      <c r="HBP162" s="668"/>
      <c r="HBQ162" s="668"/>
      <c r="HBR162" s="668"/>
      <c r="HBS162" s="668"/>
      <c r="HBT162" s="668"/>
      <c r="HBU162" s="668"/>
      <c r="HBV162" s="668"/>
      <c r="HBW162" s="668"/>
      <c r="HBX162" s="668"/>
      <c r="HBY162" s="668"/>
      <c r="HBZ162" s="668"/>
      <c r="HCA162" s="668"/>
      <c r="HCB162" s="668"/>
      <c r="HCC162" s="668"/>
      <c r="HCD162" s="668"/>
      <c r="HCE162" s="668"/>
      <c r="HCF162" s="668"/>
      <c r="HCG162" s="668"/>
      <c r="HCH162" s="668"/>
      <c r="HCI162" s="668"/>
      <c r="HCJ162" s="668"/>
      <c r="HCK162" s="668"/>
      <c r="HCL162" s="668"/>
      <c r="HCM162" s="668"/>
      <c r="HCN162" s="668"/>
      <c r="HCO162" s="668"/>
      <c r="HCP162" s="668"/>
      <c r="HCQ162" s="668"/>
      <c r="HCR162" s="668"/>
      <c r="HCS162" s="668"/>
      <c r="HCT162" s="668"/>
      <c r="HCU162" s="668"/>
      <c r="HCV162" s="668"/>
      <c r="HCW162" s="668"/>
      <c r="HCX162" s="668"/>
      <c r="HCY162" s="668"/>
      <c r="HCZ162" s="668"/>
      <c r="HDA162" s="668"/>
      <c r="HDB162" s="668"/>
      <c r="HDC162" s="668"/>
      <c r="HDD162" s="668"/>
      <c r="HDE162" s="668"/>
      <c r="HDF162" s="668"/>
      <c r="HDG162" s="668"/>
      <c r="HDH162" s="668"/>
      <c r="HDI162" s="668"/>
      <c r="HDJ162" s="668"/>
      <c r="HDK162" s="668"/>
      <c r="HDL162" s="668"/>
      <c r="HDM162" s="668"/>
      <c r="HDN162" s="668"/>
      <c r="HDO162" s="668"/>
      <c r="HDP162" s="668"/>
      <c r="HDQ162" s="668"/>
      <c r="HDR162" s="668"/>
      <c r="HDS162" s="668"/>
      <c r="HDT162" s="668"/>
      <c r="HDU162" s="668"/>
      <c r="HDV162" s="668"/>
      <c r="HDW162" s="668"/>
      <c r="HDX162" s="668"/>
      <c r="HDY162" s="668"/>
      <c r="HDZ162" s="668"/>
      <c r="HEA162" s="668"/>
      <c r="HEB162" s="668"/>
      <c r="HEC162" s="668"/>
      <c r="HED162" s="668"/>
      <c r="HEE162" s="668"/>
      <c r="HEF162" s="668"/>
      <c r="HEG162" s="668"/>
      <c r="HEH162" s="668"/>
      <c r="HEI162" s="668"/>
      <c r="HEJ162" s="668"/>
      <c r="HEK162" s="668"/>
      <c r="HEL162" s="668"/>
      <c r="HEM162" s="668"/>
      <c r="HEN162" s="668"/>
      <c r="HEO162" s="668"/>
      <c r="HEP162" s="668"/>
      <c r="HEQ162" s="668"/>
      <c r="HER162" s="668"/>
      <c r="HES162" s="668"/>
      <c r="HET162" s="668"/>
      <c r="HEU162" s="668"/>
      <c r="HEV162" s="668"/>
      <c r="HEW162" s="668"/>
      <c r="HEX162" s="668"/>
      <c r="HEY162" s="668"/>
      <c r="HEZ162" s="668"/>
      <c r="HFA162" s="668"/>
      <c r="HFB162" s="668"/>
      <c r="HFC162" s="668"/>
      <c r="HFD162" s="668"/>
      <c r="HFE162" s="668"/>
      <c r="HFF162" s="668"/>
      <c r="HFG162" s="668"/>
      <c r="HFH162" s="668"/>
      <c r="HFI162" s="668"/>
      <c r="HFJ162" s="668"/>
      <c r="HFK162" s="668"/>
      <c r="HFL162" s="668"/>
      <c r="HFM162" s="668"/>
      <c r="HFN162" s="668"/>
      <c r="HFO162" s="668"/>
      <c r="HFP162" s="668"/>
      <c r="HFQ162" s="668"/>
      <c r="HFR162" s="668"/>
      <c r="HFS162" s="668"/>
      <c r="HFT162" s="668"/>
      <c r="HFU162" s="668"/>
      <c r="HFV162" s="668"/>
      <c r="HFW162" s="668"/>
      <c r="HFX162" s="668"/>
      <c r="HFY162" s="668"/>
      <c r="HFZ162" s="668"/>
      <c r="HGA162" s="668"/>
      <c r="HGB162" s="668"/>
      <c r="HGC162" s="668"/>
      <c r="HGD162" s="668"/>
      <c r="HGE162" s="668"/>
      <c r="HGF162" s="668"/>
      <c r="HGG162" s="668"/>
      <c r="HGH162" s="668"/>
      <c r="HGI162" s="668"/>
      <c r="HGJ162" s="668"/>
      <c r="HGK162" s="668"/>
      <c r="HGL162" s="668"/>
      <c r="HGM162" s="668"/>
      <c r="HGN162" s="668"/>
      <c r="HGO162" s="668"/>
      <c r="HGP162" s="668"/>
      <c r="HGQ162" s="668"/>
      <c r="HGR162" s="668"/>
      <c r="HGS162" s="668"/>
      <c r="HGT162" s="668"/>
      <c r="HGU162" s="668"/>
      <c r="HGV162" s="668"/>
      <c r="HGW162" s="668"/>
      <c r="HGX162" s="668"/>
      <c r="HGY162" s="668"/>
      <c r="HGZ162" s="668"/>
      <c r="HHA162" s="668"/>
      <c r="HHB162" s="668"/>
      <c r="HHC162" s="668"/>
      <c r="HHD162" s="668"/>
      <c r="HHE162" s="668"/>
      <c r="HHF162" s="668"/>
      <c r="HHG162" s="668"/>
      <c r="HHH162" s="668"/>
      <c r="HHI162" s="668"/>
      <c r="HHJ162" s="668"/>
      <c r="HHK162" s="668"/>
      <c r="HHL162" s="668"/>
      <c r="HHM162" s="668"/>
      <c r="HHN162" s="668"/>
      <c r="HHO162" s="668"/>
      <c r="HHP162" s="668"/>
      <c r="HHQ162" s="668"/>
      <c r="HHR162" s="668"/>
      <c r="HHS162" s="668"/>
      <c r="HHT162" s="668"/>
      <c r="HHU162" s="668"/>
      <c r="HHV162" s="668"/>
      <c r="HHW162" s="668"/>
      <c r="HHX162" s="668"/>
      <c r="HHY162" s="668"/>
      <c r="HHZ162" s="668"/>
      <c r="HIA162" s="668"/>
      <c r="HIB162" s="668"/>
      <c r="HIC162" s="668"/>
      <c r="HID162" s="668"/>
      <c r="HIE162" s="668"/>
      <c r="HIF162" s="668"/>
      <c r="HIG162" s="668"/>
      <c r="HIH162" s="668"/>
      <c r="HII162" s="668"/>
      <c r="HIJ162" s="668"/>
      <c r="HIK162" s="668"/>
      <c r="HIL162" s="668"/>
      <c r="HIM162" s="668"/>
      <c r="HIN162" s="668"/>
      <c r="HIO162" s="668"/>
      <c r="HIP162" s="668"/>
      <c r="HIQ162" s="668"/>
      <c r="HIR162" s="668"/>
      <c r="HIS162" s="668"/>
      <c r="HIT162" s="668"/>
      <c r="HIU162" s="668"/>
      <c r="HIV162" s="668"/>
      <c r="HIW162" s="668"/>
      <c r="HIX162" s="668"/>
      <c r="HIY162" s="668"/>
      <c r="HIZ162" s="668"/>
      <c r="HJA162" s="668"/>
      <c r="HJB162" s="668"/>
      <c r="HJC162" s="668"/>
      <c r="HJD162" s="668"/>
      <c r="HJE162" s="668"/>
      <c r="HJF162" s="668"/>
      <c r="HJG162" s="668"/>
      <c r="HJH162" s="668"/>
      <c r="HJI162" s="668"/>
      <c r="HJJ162" s="668"/>
      <c r="HJK162" s="668"/>
      <c r="HJL162" s="668"/>
      <c r="HJM162" s="668"/>
      <c r="HJN162" s="668"/>
      <c r="HJO162" s="668"/>
      <c r="HJP162" s="668"/>
      <c r="HJQ162" s="668"/>
      <c r="HJR162" s="668"/>
      <c r="HJS162" s="668"/>
      <c r="HJT162" s="668"/>
      <c r="HJU162" s="668"/>
      <c r="HJV162" s="668"/>
      <c r="HJW162" s="668"/>
      <c r="HJX162" s="668"/>
      <c r="HJY162" s="668"/>
      <c r="HJZ162" s="668"/>
      <c r="HKA162" s="668"/>
      <c r="HKB162" s="668"/>
      <c r="HKC162" s="668"/>
      <c r="HKD162" s="668"/>
      <c r="HKE162" s="668"/>
      <c r="HKF162" s="668"/>
      <c r="HKG162" s="668"/>
      <c r="HKH162" s="668"/>
      <c r="HKI162" s="668"/>
      <c r="HKJ162" s="668"/>
      <c r="HKK162" s="668"/>
      <c r="HKL162" s="668"/>
      <c r="HKM162" s="668"/>
      <c r="HKN162" s="668"/>
      <c r="HKO162" s="668"/>
      <c r="HKP162" s="668"/>
      <c r="HKQ162" s="668"/>
      <c r="HKR162" s="668"/>
      <c r="HKS162" s="668"/>
      <c r="HKT162" s="668"/>
      <c r="HKU162" s="668"/>
      <c r="HKV162" s="668"/>
      <c r="HKW162" s="668"/>
      <c r="HKX162" s="668"/>
      <c r="HKY162" s="668"/>
      <c r="HKZ162" s="668"/>
      <c r="HLA162" s="668"/>
      <c r="HLB162" s="668"/>
      <c r="HLC162" s="668"/>
      <c r="HLD162" s="668"/>
      <c r="HLE162" s="668"/>
      <c r="HLF162" s="668"/>
      <c r="HLG162" s="668"/>
      <c r="HLH162" s="668"/>
      <c r="HLI162" s="668"/>
      <c r="HLJ162" s="668"/>
      <c r="HLK162" s="668"/>
      <c r="HLL162" s="668"/>
      <c r="HLM162" s="668"/>
      <c r="HLN162" s="668"/>
      <c r="HLO162" s="668"/>
      <c r="HLP162" s="668"/>
      <c r="HLQ162" s="668"/>
      <c r="HLR162" s="668"/>
      <c r="HLS162" s="668"/>
      <c r="HLT162" s="668"/>
      <c r="HLU162" s="668"/>
      <c r="HLV162" s="668"/>
      <c r="HLW162" s="668"/>
      <c r="HLX162" s="668"/>
      <c r="HLY162" s="668"/>
      <c r="HLZ162" s="668"/>
      <c r="HMA162" s="668"/>
      <c r="HMB162" s="668"/>
      <c r="HMC162" s="668"/>
      <c r="HMD162" s="668"/>
      <c r="HME162" s="668"/>
      <c r="HMF162" s="668"/>
      <c r="HMG162" s="668"/>
      <c r="HMH162" s="668"/>
      <c r="HMI162" s="668"/>
      <c r="HMJ162" s="668"/>
      <c r="HMK162" s="668"/>
      <c r="HML162" s="668"/>
      <c r="HMM162" s="668"/>
      <c r="HMN162" s="668"/>
      <c r="HMO162" s="668"/>
      <c r="HMP162" s="668"/>
      <c r="HMQ162" s="668"/>
      <c r="HMR162" s="668"/>
      <c r="HMS162" s="668"/>
      <c r="HMT162" s="668"/>
      <c r="HMU162" s="668"/>
      <c r="HMV162" s="668"/>
      <c r="HMW162" s="668"/>
      <c r="HMX162" s="668"/>
      <c r="HMY162" s="668"/>
      <c r="HMZ162" s="668"/>
      <c r="HNA162" s="668"/>
      <c r="HNB162" s="668"/>
      <c r="HNC162" s="668"/>
      <c r="HND162" s="668"/>
      <c r="HNE162" s="668"/>
      <c r="HNF162" s="668"/>
      <c r="HNG162" s="668"/>
      <c r="HNH162" s="668"/>
      <c r="HNI162" s="668"/>
      <c r="HNJ162" s="668"/>
      <c r="HNK162" s="668"/>
      <c r="HNL162" s="668"/>
      <c r="HNM162" s="668"/>
      <c r="HNN162" s="668"/>
      <c r="HNO162" s="668"/>
      <c r="HNP162" s="668"/>
      <c r="HNQ162" s="668"/>
      <c r="HNR162" s="668"/>
      <c r="HNS162" s="668"/>
      <c r="HNT162" s="668"/>
      <c r="HNU162" s="668"/>
      <c r="HNV162" s="668"/>
      <c r="HNW162" s="668"/>
      <c r="HNX162" s="668"/>
      <c r="HNY162" s="668"/>
      <c r="HNZ162" s="668"/>
      <c r="HOA162" s="668"/>
      <c r="HOB162" s="668"/>
      <c r="HOC162" s="668"/>
      <c r="HOD162" s="668"/>
      <c r="HOE162" s="668"/>
      <c r="HOF162" s="668"/>
      <c r="HOG162" s="668"/>
      <c r="HOH162" s="668"/>
      <c r="HOI162" s="668"/>
      <c r="HOJ162" s="668"/>
      <c r="HOK162" s="668"/>
      <c r="HOL162" s="668"/>
      <c r="HOM162" s="668"/>
      <c r="HON162" s="668"/>
      <c r="HOO162" s="668"/>
      <c r="HOP162" s="668"/>
      <c r="HOQ162" s="668"/>
      <c r="HOR162" s="668"/>
      <c r="HOS162" s="668"/>
      <c r="HOT162" s="668"/>
      <c r="HOU162" s="668"/>
      <c r="HOV162" s="668"/>
      <c r="HOW162" s="668"/>
      <c r="HOX162" s="668"/>
      <c r="HOY162" s="668"/>
      <c r="HOZ162" s="668"/>
      <c r="HPA162" s="668"/>
      <c r="HPB162" s="668"/>
      <c r="HPC162" s="668"/>
      <c r="HPD162" s="668"/>
      <c r="HPE162" s="668"/>
      <c r="HPF162" s="668"/>
      <c r="HPG162" s="668"/>
      <c r="HPH162" s="668"/>
      <c r="HPI162" s="668"/>
      <c r="HPJ162" s="668"/>
      <c r="HPK162" s="668"/>
      <c r="HPL162" s="668"/>
      <c r="HPM162" s="668"/>
      <c r="HPN162" s="668"/>
      <c r="HPO162" s="668"/>
      <c r="HPP162" s="668"/>
      <c r="HPQ162" s="668"/>
      <c r="HPR162" s="668"/>
      <c r="HPS162" s="668"/>
      <c r="HPT162" s="668"/>
      <c r="HPU162" s="668"/>
      <c r="HPV162" s="668"/>
      <c r="HPW162" s="668"/>
      <c r="HPX162" s="668"/>
      <c r="HPY162" s="668"/>
      <c r="HPZ162" s="668"/>
      <c r="HQA162" s="668"/>
      <c r="HQB162" s="668"/>
      <c r="HQC162" s="668"/>
      <c r="HQD162" s="668"/>
      <c r="HQE162" s="668"/>
      <c r="HQF162" s="668"/>
      <c r="HQG162" s="668"/>
      <c r="HQH162" s="668"/>
      <c r="HQI162" s="668"/>
      <c r="HQJ162" s="668"/>
      <c r="HQK162" s="668"/>
      <c r="HQL162" s="668"/>
      <c r="HQM162" s="668"/>
      <c r="HQN162" s="668"/>
      <c r="HQO162" s="668"/>
      <c r="HQP162" s="668"/>
      <c r="HQQ162" s="668"/>
      <c r="HQR162" s="668"/>
      <c r="HQS162" s="668"/>
      <c r="HQT162" s="668"/>
      <c r="HQU162" s="668"/>
      <c r="HQV162" s="668"/>
      <c r="HQW162" s="668"/>
      <c r="HQX162" s="668"/>
      <c r="HQY162" s="668"/>
      <c r="HQZ162" s="668"/>
      <c r="HRA162" s="668"/>
      <c r="HRB162" s="668"/>
      <c r="HRC162" s="668"/>
      <c r="HRD162" s="668"/>
      <c r="HRE162" s="668"/>
      <c r="HRF162" s="668"/>
      <c r="HRG162" s="668"/>
      <c r="HRH162" s="668"/>
      <c r="HRI162" s="668"/>
      <c r="HRJ162" s="668"/>
      <c r="HRK162" s="668"/>
      <c r="HRL162" s="668"/>
      <c r="HRM162" s="668"/>
      <c r="HRN162" s="668"/>
      <c r="HRO162" s="668"/>
      <c r="HRP162" s="668"/>
      <c r="HRQ162" s="668"/>
      <c r="HRR162" s="668"/>
      <c r="HRS162" s="668"/>
      <c r="HRT162" s="668"/>
      <c r="HRU162" s="668"/>
      <c r="HRV162" s="668"/>
      <c r="HRW162" s="668"/>
      <c r="HRX162" s="668"/>
      <c r="HRY162" s="668"/>
      <c r="HRZ162" s="668"/>
      <c r="HSA162" s="668"/>
      <c r="HSB162" s="668"/>
      <c r="HSC162" s="668"/>
      <c r="HSD162" s="668"/>
      <c r="HSE162" s="668"/>
      <c r="HSF162" s="668"/>
      <c r="HSG162" s="668"/>
      <c r="HSH162" s="668"/>
      <c r="HSI162" s="668"/>
      <c r="HSJ162" s="668"/>
      <c r="HSK162" s="668"/>
      <c r="HSL162" s="668"/>
      <c r="HSM162" s="668"/>
      <c r="HSN162" s="668"/>
      <c r="HSO162" s="668"/>
      <c r="HSP162" s="668"/>
      <c r="HSQ162" s="668"/>
      <c r="HSR162" s="668"/>
      <c r="HSS162" s="668"/>
      <c r="HST162" s="668"/>
      <c r="HSU162" s="668"/>
      <c r="HSV162" s="668"/>
      <c r="HSW162" s="668"/>
      <c r="HSX162" s="668"/>
      <c r="HSY162" s="668"/>
      <c r="HSZ162" s="668"/>
      <c r="HTA162" s="668"/>
      <c r="HTB162" s="668"/>
      <c r="HTC162" s="668"/>
      <c r="HTD162" s="668"/>
      <c r="HTE162" s="668"/>
      <c r="HTF162" s="668"/>
      <c r="HTG162" s="668"/>
      <c r="HTH162" s="668"/>
      <c r="HTI162" s="668"/>
      <c r="HTJ162" s="668"/>
      <c r="HTK162" s="668"/>
      <c r="HTL162" s="668"/>
      <c r="HTM162" s="668"/>
      <c r="HTN162" s="668"/>
      <c r="HTO162" s="668"/>
      <c r="HTP162" s="668"/>
      <c r="HTQ162" s="668"/>
      <c r="HTR162" s="668"/>
      <c r="HTS162" s="668"/>
      <c r="HTT162" s="668"/>
      <c r="HTU162" s="668"/>
      <c r="HTV162" s="668"/>
      <c r="HTW162" s="668"/>
      <c r="HTX162" s="668"/>
      <c r="HTY162" s="668"/>
      <c r="HTZ162" s="668"/>
      <c r="HUA162" s="668"/>
      <c r="HUB162" s="668"/>
      <c r="HUC162" s="668"/>
      <c r="HUD162" s="668"/>
      <c r="HUE162" s="668"/>
      <c r="HUF162" s="668"/>
      <c r="HUG162" s="668"/>
      <c r="HUH162" s="668"/>
      <c r="HUI162" s="668"/>
      <c r="HUJ162" s="668"/>
      <c r="HUK162" s="668"/>
      <c r="HUL162" s="668"/>
      <c r="HUM162" s="668"/>
      <c r="HUN162" s="668"/>
      <c r="HUO162" s="668"/>
      <c r="HUP162" s="668"/>
      <c r="HUQ162" s="668"/>
      <c r="HUR162" s="668"/>
      <c r="HUS162" s="668"/>
      <c r="HUT162" s="668"/>
      <c r="HUU162" s="668"/>
      <c r="HUV162" s="668"/>
      <c r="HUW162" s="668"/>
      <c r="HUX162" s="668"/>
      <c r="HUY162" s="668"/>
      <c r="HUZ162" s="668"/>
      <c r="HVA162" s="668"/>
      <c r="HVB162" s="668"/>
      <c r="HVC162" s="668"/>
      <c r="HVD162" s="668"/>
      <c r="HVE162" s="668"/>
      <c r="HVF162" s="668"/>
      <c r="HVG162" s="668"/>
      <c r="HVH162" s="668"/>
      <c r="HVI162" s="668"/>
      <c r="HVJ162" s="668"/>
      <c r="HVK162" s="668"/>
      <c r="HVL162" s="668"/>
      <c r="HVM162" s="668"/>
      <c r="HVN162" s="668"/>
      <c r="HVO162" s="668"/>
      <c r="HVP162" s="668"/>
      <c r="HVQ162" s="668"/>
      <c r="HVR162" s="668"/>
      <c r="HVS162" s="668"/>
      <c r="HVT162" s="668"/>
      <c r="HVU162" s="668"/>
      <c r="HVV162" s="668"/>
      <c r="HVW162" s="668"/>
      <c r="HVX162" s="668"/>
      <c r="HVY162" s="668"/>
      <c r="HVZ162" s="668"/>
      <c r="HWA162" s="668"/>
      <c r="HWB162" s="668"/>
      <c r="HWC162" s="668"/>
      <c r="HWD162" s="668"/>
      <c r="HWE162" s="668"/>
      <c r="HWF162" s="668"/>
      <c r="HWG162" s="668"/>
      <c r="HWH162" s="668"/>
      <c r="HWI162" s="668"/>
      <c r="HWJ162" s="668"/>
      <c r="HWK162" s="668"/>
      <c r="HWL162" s="668"/>
      <c r="HWM162" s="668"/>
      <c r="HWN162" s="668"/>
      <c r="HWO162" s="668"/>
      <c r="HWP162" s="668"/>
      <c r="HWQ162" s="668"/>
      <c r="HWR162" s="668"/>
      <c r="HWS162" s="668"/>
      <c r="HWT162" s="668"/>
      <c r="HWU162" s="668"/>
      <c r="HWV162" s="668"/>
      <c r="HWW162" s="668"/>
      <c r="HWX162" s="668"/>
      <c r="HWY162" s="668"/>
      <c r="HWZ162" s="668"/>
      <c r="HXA162" s="668"/>
      <c r="HXB162" s="668"/>
      <c r="HXC162" s="668"/>
      <c r="HXD162" s="668"/>
      <c r="HXE162" s="668"/>
      <c r="HXF162" s="668"/>
      <c r="HXG162" s="668"/>
      <c r="HXH162" s="668"/>
      <c r="HXI162" s="668"/>
      <c r="HXJ162" s="668"/>
      <c r="HXK162" s="668"/>
      <c r="HXL162" s="668"/>
      <c r="HXM162" s="668"/>
      <c r="HXN162" s="668"/>
      <c r="HXO162" s="668"/>
      <c r="HXP162" s="668"/>
      <c r="HXQ162" s="668"/>
      <c r="HXR162" s="668"/>
      <c r="HXS162" s="668"/>
      <c r="HXT162" s="668"/>
      <c r="HXU162" s="668"/>
      <c r="HXV162" s="668"/>
      <c r="HXW162" s="668"/>
      <c r="HXX162" s="668"/>
      <c r="HXY162" s="668"/>
      <c r="HXZ162" s="668"/>
      <c r="HYA162" s="668"/>
      <c r="HYB162" s="668"/>
      <c r="HYC162" s="668"/>
      <c r="HYD162" s="668"/>
      <c r="HYE162" s="668"/>
      <c r="HYF162" s="668"/>
      <c r="HYG162" s="668"/>
      <c r="HYH162" s="668"/>
      <c r="HYI162" s="668"/>
      <c r="HYJ162" s="668"/>
      <c r="HYK162" s="668"/>
      <c r="HYL162" s="668"/>
      <c r="HYM162" s="668"/>
      <c r="HYN162" s="668"/>
      <c r="HYO162" s="668"/>
      <c r="HYP162" s="668"/>
      <c r="HYQ162" s="668"/>
      <c r="HYR162" s="668"/>
      <c r="HYS162" s="668"/>
      <c r="HYT162" s="668"/>
      <c r="HYU162" s="668"/>
      <c r="HYV162" s="668"/>
      <c r="HYW162" s="668"/>
      <c r="HYX162" s="668"/>
      <c r="HYY162" s="668"/>
      <c r="HYZ162" s="668"/>
      <c r="HZA162" s="668"/>
      <c r="HZB162" s="668"/>
      <c r="HZC162" s="668"/>
      <c r="HZD162" s="668"/>
      <c r="HZE162" s="668"/>
      <c r="HZF162" s="668"/>
      <c r="HZG162" s="668"/>
      <c r="HZH162" s="668"/>
      <c r="HZI162" s="668"/>
      <c r="HZJ162" s="668"/>
      <c r="HZK162" s="668"/>
      <c r="HZL162" s="668"/>
      <c r="HZM162" s="668"/>
      <c r="HZN162" s="668"/>
      <c r="HZO162" s="668"/>
      <c r="HZP162" s="668"/>
      <c r="HZQ162" s="668"/>
      <c r="HZR162" s="668"/>
      <c r="HZS162" s="668"/>
      <c r="HZT162" s="668"/>
      <c r="HZU162" s="668"/>
      <c r="HZV162" s="668"/>
      <c r="HZW162" s="668"/>
      <c r="HZX162" s="668"/>
      <c r="HZY162" s="668"/>
      <c r="HZZ162" s="668"/>
      <c r="IAA162" s="668"/>
      <c r="IAB162" s="668"/>
      <c r="IAC162" s="668"/>
      <c r="IAD162" s="668"/>
      <c r="IAE162" s="668"/>
      <c r="IAF162" s="668"/>
      <c r="IAG162" s="668"/>
      <c r="IAH162" s="668"/>
      <c r="IAI162" s="668"/>
      <c r="IAJ162" s="668"/>
      <c r="IAK162" s="668"/>
      <c r="IAL162" s="668"/>
      <c r="IAM162" s="668"/>
      <c r="IAN162" s="668"/>
      <c r="IAO162" s="668"/>
      <c r="IAP162" s="668"/>
      <c r="IAQ162" s="668"/>
      <c r="IAR162" s="668"/>
      <c r="IAS162" s="668"/>
      <c r="IAT162" s="668"/>
      <c r="IAU162" s="668"/>
      <c r="IAV162" s="668"/>
      <c r="IAW162" s="668"/>
      <c r="IAX162" s="668"/>
      <c r="IAY162" s="668"/>
      <c r="IAZ162" s="668"/>
      <c r="IBA162" s="668"/>
      <c r="IBB162" s="668"/>
      <c r="IBC162" s="668"/>
      <c r="IBD162" s="668"/>
      <c r="IBE162" s="668"/>
      <c r="IBF162" s="668"/>
      <c r="IBG162" s="668"/>
      <c r="IBH162" s="668"/>
      <c r="IBI162" s="668"/>
      <c r="IBJ162" s="668"/>
      <c r="IBK162" s="668"/>
      <c r="IBL162" s="668"/>
      <c r="IBM162" s="668"/>
      <c r="IBN162" s="668"/>
      <c r="IBO162" s="668"/>
      <c r="IBP162" s="668"/>
      <c r="IBQ162" s="668"/>
      <c r="IBR162" s="668"/>
      <c r="IBS162" s="668"/>
      <c r="IBT162" s="668"/>
      <c r="IBU162" s="668"/>
      <c r="IBV162" s="668"/>
      <c r="IBW162" s="668"/>
      <c r="IBX162" s="668"/>
      <c r="IBY162" s="668"/>
      <c r="IBZ162" s="668"/>
      <c r="ICA162" s="668"/>
      <c r="ICB162" s="668"/>
      <c r="ICC162" s="668"/>
      <c r="ICD162" s="668"/>
      <c r="ICE162" s="668"/>
      <c r="ICF162" s="668"/>
      <c r="ICG162" s="668"/>
      <c r="ICH162" s="668"/>
      <c r="ICI162" s="668"/>
      <c r="ICJ162" s="668"/>
      <c r="ICK162" s="668"/>
      <c r="ICL162" s="668"/>
      <c r="ICM162" s="668"/>
      <c r="ICN162" s="668"/>
      <c r="ICO162" s="668"/>
      <c r="ICP162" s="668"/>
      <c r="ICQ162" s="668"/>
      <c r="ICR162" s="668"/>
      <c r="ICS162" s="668"/>
      <c r="ICT162" s="668"/>
      <c r="ICU162" s="668"/>
      <c r="ICV162" s="668"/>
      <c r="ICW162" s="668"/>
      <c r="ICX162" s="668"/>
      <c r="ICY162" s="668"/>
      <c r="ICZ162" s="668"/>
      <c r="IDA162" s="668"/>
      <c r="IDB162" s="668"/>
      <c r="IDC162" s="668"/>
      <c r="IDD162" s="668"/>
      <c r="IDE162" s="668"/>
      <c r="IDF162" s="668"/>
      <c r="IDG162" s="668"/>
      <c r="IDH162" s="668"/>
      <c r="IDI162" s="668"/>
      <c r="IDJ162" s="668"/>
      <c r="IDK162" s="668"/>
      <c r="IDL162" s="668"/>
      <c r="IDM162" s="668"/>
      <c r="IDN162" s="668"/>
      <c r="IDO162" s="668"/>
      <c r="IDP162" s="668"/>
      <c r="IDQ162" s="668"/>
      <c r="IDR162" s="668"/>
      <c r="IDS162" s="668"/>
      <c r="IDT162" s="668"/>
      <c r="IDU162" s="668"/>
      <c r="IDV162" s="668"/>
      <c r="IDW162" s="668"/>
      <c r="IDX162" s="668"/>
      <c r="IDY162" s="668"/>
      <c r="IDZ162" s="668"/>
      <c r="IEA162" s="668"/>
      <c r="IEB162" s="668"/>
      <c r="IEC162" s="668"/>
      <c r="IED162" s="668"/>
      <c r="IEE162" s="668"/>
      <c r="IEF162" s="668"/>
      <c r="IEG162" s="668"/>
      <c r="IEH162" s="668"/>
      <c r="IEI162" s="668"/>
      <c r="IEJ162" s="668"/>
      <c r="IEK162" s="668"/>
      <c r="IEL162" s="668"/>
      <c r="IEM162" s="668"/>
      <c r="IEN162" s="668"/>
      <c r="IEO162" s="668"/>
      <c r="IEP162" s="668"/>
      <c r="IEQ162" s="668"/>
      <c r="IER162" s="668"/>
      <c r="IES162" s="668"/>
      <c r="IET162" s="668"/>
      <c r="IEU162" s="668"/>
      <c r="IEV162" s="668"/>
      <c r="IEW162" s="668"/>
      <c r="IEX162" s="668"/>
      <c r="IEY162" s="668"/>
      <c r="IEZ162" s="668"/>
      <c r="IFA162" s="668"/>
      <c r="IFB162" s="668"/>
      <c r="IFC162" s="668"/>
      <c r="IFD162" s="668"/>
      <c r="IFE162" s="668"/>
      <c r="IFF162" s="668"/>
      <c r="IFG162" s="668"/>
      <c r="IFH162" s="668"/>
      <c r="IFI162" s="668"/>
      <c r="IFJ162" s="668"/>
      <c r="IFK162" s="668"/>
      <c r="IFL162" s="668"/>
      <c r="IFM162" s="668"/>
      <c r="IFN162" s="668"/>
      <c r="IFO162" s="668"/>
      <c r="IFP162" s="668"/>
      <c r="IFQ162" s="668"/>
      <c r="IFR162" s="668"/>
      <c r="IFS162" s="668"/>
      <c r="IFT162" s="668"/>
      <c r="IFU162" s="668"/>
      <c r="IFV162" s="668"/>
      <c r="IFW162" s="668"/>
      <c r="IFX162" s="668"/>
      <c r="IFY162" s="668"/>
      <c r="IFZ162" s="668"/>
      <c r="IGA162" s="668"/>
      <c r="IGB162" s="668"/>
      <c r="IGC162" s="668"/>
      <c r="IGD162" s="668"/>
      <c r="IGE162" s="668"/>
      <c r="IGF162" s="668"/>
      <c r="IGG162" s="668"/>
      <c r="IGH162" s="668"/>
      <c r="IGI162" s="668"/>
      <c r="IGJ162" s="668"/>
      <c r="IGK162" s="668"/>
      <c r="IGL162" s="668"/>
      <c r="IGM162" s="668"/>
      <c r="IGN162" s="668"/>
      <c r="IGO162" s="668"/>
      <c r="IGP162" s="668"/>
      <c r="IGQ162" s="668"/>
      <c r="IGR162" s="668"/>
      <c r="IGS162" s="668"/>
      <c r="IGT162" s="668"/>
      <c r="IGU162" s="668"/>
      <c r="IGV162" s="668"/>
      <c r="IGW162" s="668"/>
      <c r="IGX162" s="668"/>
      <c r="IGY162" s="668"/>
      <c r="IGZ162" s="668"/>
      <c r="IHA162" s="668"/>
      <c r="IHB162" s="668"/>
      <c r="IHC162" s="668"/>
      <c r="IHD162" s="668"/>
      <c r="IHE162" s="668"/>
      <c r="IHF162" s="668"/>
      <c r="IHG162" s="668"/>
      <c r="IHH162" s="668"/>
      <c r="IHI162" s="668"/>
      <c r="IHJ162" s="668"/>
      <c r="IHK162" s="668"/>
      <c r="IHL162" s="668"/>
      <c r="IHM162" s="668"/>
      <c r="IHN162" s="668"/>
      <c r="IHO162" s="668"/>
      <c r="IHP162" s="668"/>
      <c r="IHQ162" s="668"/>
      <c r="IHR162" s="668"/>
      <c r="IHS162" s="668"/>
      <c r="IHT162" s="668"/>
      <c r="IHU162" s="668"/>
      <c r="IHV162" s="668"/>
      <c r="IHW162" s="668"/>
      <c r="IHX162" s="668"/>
      <c r="IHY162" s="668"/>
      <c r="IHZ162" s="668"/>
      <c r="IIA162" s="668"/>
      <c r="IIB162" s="668"/>
      <c r="IIC162" s="668"/>
      <c r="IID162" s="668"/>
      <c r="IIE162" s="668"/>
      <c r="IIF162" s="668"/>
      <c r="IIG162" s="668"/>
      <c r="IIH162" s="668"/>
      <c r="III162" s="668"/>
      <c r="IIJ162" s="668"/>
      <c r="IIK162" s="668"/>
      <c r="IIL162" s="668"/>
      <c r="IIM162" s="668"/>
      <c r="IIN162" s="668"/>
      <c r="IIO162" s="668"/>
      <c r="IIP162" s="668"/>
      <c r="IIQ162" s="668"/>
      <c r="IIR162" s="668"/>
      <c r="IIS162" s="668"/>
      <c r="IIT162" s="668"/>
      <c r="IIU162" s="668"/>
      <c r="IIV162" s="668"/>
      <c r="IIW162" s="668"/>
      <c r="IIX162" s="668"/>
      <c r="IIY162" s="668"/>
      <c r="IIZ162" s="668"/>
      <c r="IJA162" s="668"/>
      <c r="IJB162" s="668"/>
      <c r="IJC162" s="668"/>
      <c r="IJD162" s="668"/>
      <c r="IJE162" s="668"/>
      <c r="IJF162" s="668"/>
      <c r="IJG162" s="668"/>
      <c r="IJH162" s="668"/>
      <c r="IJI162" s="668"/>
      <c r="IJJ162" s="668"/>
      <c r="IJK162" s="668"/>
      <c r="IJL162" s="668"/>
      <c r="IJM162" s="668"/>
      <c r="IJN162" s="668"/>
      <c r="IJO162" s="668"/>
      <c r="IJP162" s="668"/>
      <c r="IJQ162" s="668"/>
      <c r="IJR162" s="668"/>
      <c r="IJS162" s="668"/>
      <c r="IJT162" s="668"/>
      <c r="IJU162" s="668"/>
      <c r="IJV162" s="668"/>
      <c r="IJW162" s="668"/>
      <c r="IJX162" s="668"/>
      <c r="IJY162" s="668"/>
      <c r="IJZ162" s="668"/>
      <c r="IKA162" s="668"/>
      <c r="IKB162" s="668"/>
      <c r="IKC162" s="668"/>
      <c r="IKD162" s="668"/>
      <c r="IKE162" s="668"/>
      <c r="IKF162" s="668"/>
      <c r="IKG162" s="668"/>
      <c r="IKH162" s="668"/>
      <c r="IKI162" s="668"/>
      <c r="IKJ162" s="668"/>
      <c r="IKK162" s="668"/>
      <c r="IKL162" s="668"/>
      <c r="IKM162" s="668"/>
      <c r="IKN162" s="668"/>
      <c r="IKO162" s="668"/>
      <c r="IKP162" s="668"/>
      <c r="IKQ162" s="668"/>
      <c r="IKR162" s="668"/>
      <c r="IKS162" s="668"/>
      <c r="IKT162" s="668"/>
      <c r="IKU162" s="668"/>
      <c r="IKV162" s="668"/>
      <c r="IKW162" s="668"/>
      <c r="IKX162" s="668"/>
      <c r="IKY162" s="668"/>
      <c r="IKZ162" s="668"/>
      <c r="ILA162" s="668"/>
      <c r="ILB162" s="668"/>
      <c r="ILC162" s="668"/>
      <c r="ILD162" s="668"/>
      <c r="ILE162" s="668"/>
      <c r="ILF162" s="668"/>
      <c r="ILG162" s="668"/>
      <c r="ILH162" s="668"/>
      <c r="ILI162" s="668"/>
      <c r="ILJ162" s="668"/>
      <c r="ILK162" s="668"/>
      <c r="ILL162" s="668"/>
      <c r="ILM162" s="668"/>
      <c r="ILN162" s="668"/>
      <c r="ILO162" s="668"/>
      <c r="ILP162" s="668"/>
      <c r="ILQ162" s="668"/>
      <c r="ILR162" s="668"/>
      <c r="ILS162" s="668"/>
      <c r="ILT162" s="668"/>
      <c r="ILU162" s="668"/>
      <c r="ILV162" s="668"/>
      <c r="ILW162" s="668"/>
      <c r="ILX162" s="668"/>
      <c r="ILY162" s="668"/>
      <c r="ILZ162" s="668"/>
      <c r="IMA162" s="668"/>
      <c r="IMB162" s="668"/>
      <c r="IMC162" s="668"/>
      <c r="IMD162" s="668"/>
      <c r="IME162" s="668"/>
      <c r="IMF162" s="668"/>
      <c r="IMG162" s="668"/>
      <c r="IMH162" s="668"/>
      <c r="IMI162" s="668"/>
      <c r="IMJ162" s="668"/>
      <c r="IMK162" s="668"/>
      <c r="IML162" s="668"/>
      <c r="IMM162" s="668"/>
      <c r="IMN162" s="668"/>
      <c r="IMO162" s="668"/>
      <c r="IMP162" s="668"/>
      <c r="IMQ162" s="668"/>
      <c r="IMR162" s="668"/>
      <c r="IMS162" s="668"/>
      <c r="IMT162" s="668"/>
      <c r="IMU162" s="668"/>
      <c r="IMV162" s="668"/>
      <c r="IMW162" s="668"/>
      <c r="IMX162" s="668"/>
      <c r="IMY162" s="668"/>
      <c r="IMZ162" s="668"/>
      <c r="INA162" s="668"/>
      <c r="INB162" s="668"/>
      <c r="INC162" s="668"/>
      <c r="IND162" s="668"/>
      <c r="INE162" s="668"/>
      <c r="INF162" s="668"/>
      <c r="ING162" s="668"/>
      <c r="INH162" s="668"/>
      <c r="INI162" s="668"/>
      <c r="INJ162" s="668"/>
      <c r="INK162" s="668"/>
      <c r="INL162" s="668"/>
      <c r="INM162" s="668"/>
      <c r="INN162" s="668"/>
      <c r="INO162" s="668"/>
      <c r="INP162" s="668"/>
      <c r="INQ162" s="668"/>
      <c r="INR162" s="668"/>
      <c r="INS162" s="668"/>
      <c r="INT162" s="668"/>
      <c r="INU162" s="668"/>
      <c r="INV162" s="668"/>
      <c r="INW162" s="668"/>
      <c r="INX162" s="668"/>
      <c r="INY162" s="668"/>
      <c r="INZ162" s="668"/>
      <c r="IOA162" s="668"/>
      <c r="IOB162" s="668"/>
      <c r="IOC162" s="668"/>
      <c r="IOD162" s="668"/>
      <c r="IOE162" s="668"/>
      <c r="IOF162" s="668"/>
      <c r="IOG162" s="668"/>
      <c r="IOH162" s="668"/>
      <c r="IOI162" s="668"/>
      <c r="IOJ162" s="668"/>
      <c r="IOK162" s="668"/>
      <c r="IOL162" s="668"/>
      <c r="IOM162" s="668"/>
      <c r="ION162" s="668"/>
      <c r="IOO162" s="668"/>
      <c r="IOP162" s="668"/>
      <c r="IOQ162" s="668"/>
      <c r="IOR162" s="668"/>
      <c r="IOS162" s="668"/>
      <c r="IOT162" s="668"/>
      <c r="IOU162" s="668"/>
      <c r="IOV162" s="668"/>
      <c r="IOW162" s="668"/>
      <c r="IOX162" s="668"/>
      <c r="IOY162" s="668"/>
      <c r="IOZ162" s="668"/>
      <c r="IPA162" s="668"/>
      <c r="IPB162" s="668"/>
      <c r="IPC162" s="668"/>
      <c r="IPD162" s="668"/>
      <c r="IPE162" s="668"/>
      <c r="IPF162" s="668"/>
      <c r="IPG162" s="668"/>
      <c r="IPH162" s="668"/>
      <c r="IPI162" s="668"/>
      <c r="IPJ162" s="668"/>
      <c r="IPK162" s="668"/>
      <c r="IPL162" s="668"/>
      <c r="IPM162" s="668"/>
      <c r="IPN162" s="668"/>
      <c r="IPO162" s="668"/>
      <c r="IPP162" s="668"/>
      <c r="IPQ162" s="668"/>
      <c r="IPR162" s="668"/>
      <c r="IPS162" s="668"/>
      <c r="IPT162" s="668"/>
      <c r="IPU162" s="668"/>
      <c r="IPV162" s="668"/>
      <c r="IPW162" s="668"/>
      <c r="IPX162" s="668"/>
      <c r="IPY162" s="668"/>
      <c r="IPZ162" s="668"/>
      <c r="IQA162" s="668"/>
      <c r="IQB162" s="668"/>
      <c r="IQC162" s="668"/>
      <c r="IQD162" s="668"/>
      <c r="IQE162" s="668"/>
      <c r="IQF162" s="668"/>
      <c r="IQG162" s="668"/>
      <c r="IQH162" s="668"/>
      <c r="IQI162" s="668"/>
      <c r="IQJ162" s="668"/>
      <c r="IQK162" s="668"/>
      <c r="IQL162" s="668"/>
      <c r="IQM162" s="668"/>
      <c r="IQN162" s="668"/>
      <c r="IQO162" s="668"/>
      <c r="IQP162" s="668"/>
      <c r="IQQ162" s="668"/>
      <c r="IQR162" s="668"/>
      <c r="IQS162" s="668"/>
      <c r="IQT162" s="668"/>
      <c r="IQU162" s="668"/>
      <c r="IQV162" s="668"/>
      <c r="IQW162" s="668"/>
      <c r="IQX162" s="668"/>
      <c r="IQY162" s="668"/>
      <c r="IQZ162" s="668"/>
      <c r="IRA162" s="668"/>
      <c r="IRB162" s="668"/>
      <c r="IRC162" s="668"/>
      <c r="IRD162" s="668"/>
      <c r="IRE162" s="668"/>
      <c r="IRF162" s="668"/>
      <c r="IRG162" s="668"/>
      <c r="IRH162" s="668"/>
      <c r="IRI162" s="668"/>
      <c r="IRJ162" s="668"/>
      <c r="IRK162" s="668"/>
      <c r="IRL162" s="668"/>
      <c r="IRM162" s="668"/>
      <c r="IRN162" s="668"/>
      <c r="IRO162" s="668"/>
      <c r="IRP162" s="668"/>
      <c r="IRQ162" s="668"/>
      <c r="IRR162" s="668"/>
      <c r="IRS162" s="668"/>
      <c r="IRT162" s="668"/>
      <c r="IRU162" s="668"/>
      <c r="IRV162" s="668"/>
      <c r="IRW162" s="668"/>
      <c r="IRX162" s="668"/>
      <c r="IRY162" s="668"/>
      <c r="IRZ162" s="668"/>
      <c r="ISA162" s="668"/>
      <c r="ISB162" s="668"/>
      <c r="ISC162" s="668"/>
      <c r="ISD162" s="668"/>
      <c r="ISE162" s="668"/>
      <c r="ISF162" s="668"/>
      <c r="ISG162" s="668"/>
      <c r="ISH162" s="668"/>
      <c r="ISI162" s="668"/>
      <c r="ISJ162" s="668"/>
      <c r="ISK162" s="668"/>
      <c r="ISL162" s="668"/>
      <c r="ISM162" s="668"/>
      <c r="ISN162" s="668"/>
      <c r="ISO162" s="668"/>
      <c r="ISP162" s="668"/>
      <c r="ISQ162" s="668"/>
      <c r="ISR162" s="668"/>
      <c r="ISS162" s="668"/>
      <c r="IST162" s="668"/>
      <c r="ISU162" s="668"/>
      <c r="ISV162" s="668"/>
      <c r="ISW162" s="668"/>
      <c r="ISX162" s="668"/>
      <c r="ISY162" s="668"/>
      <c r="ISZ162" s="668"/>
      <c r="ITA162" s="668"/>
      <c r="ITB162" s="668"/>
      <c r="ITC162" s="668"/>
      <c r="ITD162" s="668"/>
      <c r="ITE162" s="668"/>
      <c r="ITF162" s="668"/>
      <c r="ITG162" s="668"/>
      <c r="ITH162" s="668"/>
      <c r="ITI162" s="668"/>
      <c r="ITJ162" s="668"/>
      <c r="ITK162" s="668"/>
      <c r="ITL162" s="668"/>
      <c r="ITM162" s="668"/>
      <c r="ITN162" s="668"/>
      <c r="ITO162" s="668"/>
      <c r="ITP162" s="668"/>
      <c r="ITQ162" s="668"/>
      <c r="ITR162" s="668"/>
      <c r="ITS162" s="668"/>
      <c r="ITT162" s="668"/>
      <c r="ITU162" s="668"/>
      <c r="ITV162" s="668"/>
      <c r="ITW162" s="668"/>
      <c r="ITX162" s="668"/>
      <c r="ITY162" s="668"/>
      <c r="ITZ162" s="668"/>
      <c r="IUA162" s="668"/>
      <c r="IUB162" s="668"/>
      <c r="IUC162" s="668"/>
      <c r="IUD162" s="668"/>
      <c r="IUE162" s="668"/>
      <c r="IUF162" s="668"/>
      <c r="IUG162" s="668"/>
      <c r="IUH162" s="668"/>
      <c r="IUI162" s="668"/>
      <c r="IUJ162" s="668"/>
      <c r="IUK162" s="668"/>
      <c r="IUL162" s="668"/>
      <c r="IUM162" s="668"/>
      <c r="IUN162" s="668"/>
      <c r="IUO162" s="668"/>
      <c r="IUP162" s="668"/>
      <c r="IUQ162" s="668"/>
      <c r="IUR162" s="668"/>
      <c r="IUS162" s="668"/>
      <c r="IUT162" s="668"/>
      <c r="IUU162" s="668"/>
      <c r="IUV162" s="668"/>
      <c r="IUW162" s="668"/>
      <c r="IUX162" s="668"/>
      <c r="IUY162" s="668"/>
      <c r="IUZ162" s="668"/>
      <c r="IVA162" s="668"/>
      <c r="IVB162" s="668"/>
      <c r="IVC162" s="668"/>
      <c r="IVD162" s="668"/>
      <c r="IVE162" s="668"/>
      <c r="IVF162" s="668"/>
      <c r="IVG162" s="668"/>
      <c r="IVH162" s="668"/>
      <c r="IVI162" s="668"/>
      <c r="IVJ162" s="668"/>
      <c r="IVK162" s="668"/>
      <c r="IVL162" s="668"/>
      <c r="IVM162" s="668"/>
      <c r="IVN162" s="668"/>
      <c r="IVO162" s="668"/>
      <c r="IVP162" s="668"/>
      <c r="IVQ162" s="668"/>
      <c r="IVR162" s="668"/>
      <c r="IVS162" s="668"/>
      <c r="IVT162" s="668"/>
      <c r="IVU162" s="668"/>
      <c r="IVV162" s="668"/>
      <c r="IVW162" s="668"/>
      <c r="IVX162" s="668"/>
      <c r="IVY162" s="668"/>
      <c r="IVZ162" s="668"/>
      <c r="IWA162" s="668"/>
      <c r="IWB162" s="668"/>
      <c r="IWC162" s="668"/>
      <c r="IWD162" s="668"/>
      <c r="IWE162" s="668"/>
      <c r="IWF162" s="668"/>
      <c r="IWG162" s="668"/>
      <c r="IWH162" s="668"/>
      <c r="IWI162" s="668"/>
      <c r="IWJ162" s="668"/>
      <c r="IWK162" s="668"/>
      <c r="IWL162" s="668"/>
      <c r="IWM162" s="668"/>
      <c r="IWN162" s="668"/>
      <c r="IWO162" s="668"/>
      <c r="IWP162" s="668"/>
      <c r="IWQ162" s="668"/>
      <c r="IWR162" s="668"/>
      <c r="IWS162" s="668"/>
      <c r="IWT162" s="668"/>
      <c r="IWU162" s="668"/>
      <c r="IWV162" s="668"/>
      <c r="IWW162" s="668"/>
      <c r="IWX162" s="668"/>
      <c r="IWY162" s="668"/>
      <c r="IWZ162" s="668"/>
      <c r="IXA162" s="668"/>
      <c r="IXB162" s="668"/>
      <c r="IXC162" s="668"/>
      <c r="IXD162" s="668"/>
      <c r="IXE162" s="668"/>
      <c r="IXF162" s="668"/>
      <c r="IXG162" s="668"/>
      <c r="IXH162" s="668"/>
      <c r="IXI162" s="668"/>
      <c r="IXJ162" s="668"/>
      <c r="IXK162" s="668"/>
      <c r="IXL162" s="668"/>
      <c r="IXM162" s="668"/>
      <c r="IXN162" s="668"/>
      <c r="IXO162" s="668"/>
      <c r="IXP162" s="668"/>
      <c r="IXQ162" s="668"/>
      <c r="IXR162" s="668"/>
      <c r="IXS162" s="668"/>
      <c r="IXT162" s="668"/>
      <c r="IXU162" s="668"/>
      <c r="IXV162" s="668"/>
      <c r="IXW162" s="668"/>
      <c r="IXX162" s="668"/>
      <c r="IXY162" s="668"/>
      <c r="IXZ162" s="668"/>
      <c r="IYA162" s="668"/>
      <c r="IYB162" s="668"/>
      <c r="IYC162" s="668"/>
      <c r="IYD162" s="668"/>
      <c r="IYE162" s="668"/>
      <c r="IYF162" s="668"/>
      <c r="IYG162" s="668"/>
      <c r="IYH162" s="668"/>
      <c r="IYI162" s="668"/>
      <c r="IYJ162" s="668"/>
      <c r="IYK162" s="668"/>
      <c r="IYL162" s="668"/>
      <c r="IYM162" s="668"/>
      <c r="IYN162" s="668"/>
      <c r="IYO162" s="668"/>
      <c r="IYP162" s="668"/>
      <c r="IYQ162" s="668"/>
      <c r="IYR162" s="668"/>
      <c r="IYS162" s="668"/>
      <c r="IYT162" s="668"/>
      <c r="IYU162" s="668"/>
      <c r="IYV162" s="668"/>
      <c r="IYW162" s="668"/>
      <c r="IYX162" s="668"/>
      <c r="IYY162" s="668"/>
      <c r="IYZ162" s="668"/>
      <c r="IZA162" s="668"/>
      <c r="IZB162" s="668"/>
      <c r="IZC162" s="668"/>
      <c r="IZD162" s="668"/>
      <c r="IZE162" s="668"/>
      <c r="IZF162" s="668"/>
      <c r="IZG162" s="668"/>
      <c r="IZH162" s="668"/>
      <c r="IZI162" s="668"/>
      <c r="IZJ162" s="668"/>
      <c r="IZK162" s="668"/>
      <c r="IZL162" s="668"/>
      <c r="IZM162" s="668"/>
      <c r="IZN162" s="668"/>
      <c r="IZO162" s="668"/>
      <c r="IZP162" s="668"/>
      <c r="IZQ162" s="668"/>
      <c r="IZR162" s="668"/>
      <c r="IZS162" s="668"/>
      <c r="IZT162" s="668"/>
      <c r="IZU162" s="668"/>
      <c r="IZV162" s="668"/>
      <c r="IZW162" s="668"/>
      <c r="IZX162" s="668"/>
      <c r="IZY162" s="668"/>
      <c r="IZZ162" s="668"/>
      <c r="JAA162" s="668"/>
      <c r="JAB162" s="668"/>
      <c r="JAC162" s="668"/>
      <c r="JAD162" s="668"/>
      <c r="JAE162" s="668"/>
      <c r="JAF162" s="668"/>
      <c r="JAG162" s="668"/>
      <c r="JAH162" s="668"/>
      <c r="JAI162" s="668"/>
      <c r="JAJ162" s="668"/>
      <c r="JAK162" s="668"/>
      <c r="JAL162" s="668"/>
      <c r="JAM162" s="668"/>
      <c r="JAN162" s="668"/>
      <c r="JAO162" s="668"/>
      <c r="JAP162" s="668"/>
      <c r="JAQ162" s="668"/>
      <c r="JAR162" s="668"/>
      <c r="JAS162" s="668"/>
      <c r="JAT162" s="668"/>
      <c r="JAU162" s="668"/>
      <c r="JAV162" s="668"/>
      <c r="JAW162" s="668"/>
      <c r="JAX162" s="668"/>
      <c r="JAY162" s="668"/>
      <c r="JAZ162" s="668"/>
      <c r="JBA162" s="668"/>
      <c r="JBB162" s="668"/>
      <c r="JBC162" s="668"/>
      <c r="JBD162" s="668"/>
      <c r="JBE162" s="668"/>
      <c r="JBF162" s="668"/>
      <c r="JBG162" s="668"/>
      <c r="JBH162" s="668"/>
      <c r="JBI162" s="668"/>
      <c r="JBJ162" s="668"/>
      <c r="JBK162" s="668"/>
      <c r="JBL162" s="668"/>
      <c r="JBM162" s="668"/>
      <c r="JBN162" s="668"/>
      <c r="JBO162" s="668"/>
      <c r="JBP162" s="668"/>
      <c r="JBQ162" s="668"/>
      <c r="JBR162" s="668"/>
      <c r="JBS162" s="668"/>
      <c r="JBT162" s="668"/>
      <c r="JBU162" s="668"/>
      <c r="JBV162" s="668"/>
      <c r="JBW162" s="668"/>
      <c r="JBX162" s="668"/>
      <c r="JBY162" s="668"/>
      <c r="JBZ162" s="668"/>
      <c r="JCA162" s="668"/>
      <c r="JCB162" s="668"/>
      <c r="JCC162" s="668"/>
      <c r="JCD162" s="668"/>
      <c r="JCE162" s="668"/>
      <c r="JCF162" s="668"/>
      <c r="JCG162" s="668"/>
      <c r="JCH162" s="668"/>
      <c r="JCI162" s="668"/>
      <c r="JCJ162" s="668"/>
      <c r="JCK162" s="668"/>
      <c r="JCL162" s="668"/>
      <c r="JCM162" s="668"/>
      <c r="JCN162" s="668"/>
      <c r="JCO162" s="668"/>
      <c r="JCP162" s="668"/>
      <c r="JCQ162" s="668"/>
      <c r="JCR162" s="668"/>
      <c r="JCS162" s="668"/>
      <c r="JCT162" s="668"/>
      <c r="JCU162" s="668"/>
      <c r="JCV162" s="668"/>
      <c r="JCW162" s="668"/>
      <c r="JCX162" s="668"/>
      <c r="JCY162" s="668"/>
      <c r="JCZ162" s="668"/>
      <c r="JDA162" s="668"/>
      <c r="JDB162" s="668"/>
      <c r="JDC162" s="668"/>
      <c r="JDD162" s="668"/>
      <c r="JDE162" s="668"/>
      <c r="JDF162" s="668"/>
      <c r="JDG162" s="668"/>
      <c r="JDH162" s="668"/>
      <c r="JDI162" s="668"/>
      <c r="JDJ162" s="668"/>
      <c r="JDK162" s="668"/>
      <c r="JDL162" s="668"/>
      <c r="JDM162" s="668"/>
      <c r="JDN162" s="668"/>
      <c r="JDO162" s="668"/>
      <c r="JDP162" s="668"/>
      <c r="JDQ162" s="668"/>
      <c r="JDR162" s="668"/>
      <c r="JDS162" s="668"/>
      <c r="JDT162" s="668"/>
      <c r="JDU162" s="668"/>
      <c r="JDV162" s="668"/>
      <c r="JDW162" s="668"/>
      <c r="JDX162" s="668"/>
      <c r="JDY162" s="668"/>
      <c r="JDZ162" s="668"/>
      <c r="JEA162" s="668"/>
      <c r="JEB162" s="668"/>
      <c r="JEC162" s="668"/>
      <c r="JED162" s="668"/>
      <c r="JEE162" s="668"/>
      <c r="JEF162" s="668"/>
      <c r="JEG162" s="668"/>
      <c r="JEH162" s="668"/>
      <c r="JEI162" s="668"/>
      <c r="JEJ162" s="668"/>
      <c r="JEK162" s="668"/>
      <c r="JEL162" s="668"/>
      <c r="JEM162" s="668"/>
      <c r="JEN162" s="668"/>
      <c r="JEO162" s="668"/>
      <c r="JEP162" s="668"/>
      <c r="JEQ162" s="668"/>
      <c r="JER162" s="668"/>
      <c r="JES162" s="668"/>
      <c r="JET162" s="668"/>
      <c r="JEU162" s="668"/>
      <c r="JEV162" s="668"/>
      <c r="JEW162" s="668"/>
      <c r="JEX162" s="668"/>
      <c r="JEY162" s="668"/>
      <c r="JEZ162" s="668"/>
      <c r="JFA162" s="668"/>
      <c r="JFB162" s="668"/>
      <c r="JFC162" s="668"/>
      <c r="JFD162" s="668"/>
      <c r="JFE162" s="668"/>
      <c r="JFF162" s="668"/>
      <c r="JFG162" s="668"/>
      <c r="JFH162" s="668"/>
      <c r="JFI162" s="668"/>
      <c r="JFJ162" s="668"/>
      <c r="JFK162" s="668"/>
      <c r="JFL162" s="668"/>
      <c r="JFM162" s="668"/>
      <c r="JFN162" s="668"/>
      <c r="JFO162" s="668"/>
      <c r="JFP162" s="668"/>
      <c r="JFQ162" s="668"/>
      <c r="JFR162" s="668"/>
      <c r="JFS162" s="668"/>
      <c r="JFT162" s="668"/>
      <c r="JFU162" s="668"/>
      <c r="JFV162" s="668"/>
      <c r="JFW162" s="668"/>
      <c r="JFX162" s="668"/>
      <c r="JFY162" s="668"/>
      <c r="JFZ162" s="668"/>
      <c r="JGA162" s="668"/>
      <c r="JGB162" s="668"/>
      <c r="JGC162" s="668"/>
      <c r="JGD162" s="668"/>
      <c r="JGE162" s="668"/>
      <c r="JGF162" s="668"/>
      <c r="JGG162" s="668"/>
      <c r="JGH162" s="668"/>
      <c r="JGI162" s="668"/>
      <c r="JGJ162" s="668"/>
      <c r="JGK162" s="668"/>
      <c r="JGL162" s="668"/>
      <c r="JGM162" s="668"/>
      <c r="JGN162" s="668"/>
      <c r="JGO162" s="668"/>
      <c r="JGP162" s="668"/>
      <c r="JGQ162" s="668"/>
      <c r="JGR162" s="668"/>
      <c r="JGS162" s="668"/>
      <c r="JGT162" s="668"/>
      <c r="JGU162" s="668"/>
      <c r="JGV162" s="668"/>
      <c r="JGW162" s="668"/>
      <c r="JGX162" s="668"/>
      <c r="JGY162" s="668"/>
      <c r="JGZ162" s="668"/>
      <c r="JHA162" s="668"/>
      <c r="JHB162" s="668"/>
      <c r="JHC162" s="668"/>
      <c r="JHD162" s="668"/>
      <c r="JHE162" s="668"/>
      <c r="JHF162" s="668"/>
      <c r="JHG162" s="668"/>
      <c r="JHH162" s="668"/>
      <c r="JHI162" s="668"/>
      <c r="JHJ162" s="668"/>
      <c r="JHK162" s="668"/>
      <c r="JHL162" s="668"/>
      <c r="JHM162" s="668"/>
      <c r="JHN162" s="668"/>
      <c r="JHO162" s="668"/>
      <c r="JHP162" s="668"/>
      <c r="JHQ162" s="668"/>
      <c r="JHR162" s="668"/>
      <c r="JHS162" s="668"/>
      <c r="JHT162" s="668"/>
      <c r="JHU162" s="668"/>
      <c r="JHV162" s="668"/>
      <c r="JHW162" s="668"/>
      <c r="JHX162" s="668"/>
      <c r="JHY162" s="668"/>
      <c r="JHZ162" s="668"/>
      <c r="JIA162" s="668"/>
      <c r="JIB162" s="668"/>
      <c r="JIC162" s="668"/>
      <c r="JID162" s="668"/>
      <c r="JIE162" s="668"/>
      <c r="JIF162" s="668"/>
      <c r="JIG162" s="668"/>
      <c r="JIH162" s="668"/>
      <c r="JII162" s="668"/>
      <c r="JIJ162" s="668"/>
      <c r="JIK162" s="668"/>
      <c r="JIL162" s="668"/>
      <c r="JIM162" s="668"/>
      <c r="JIN162" s="668"/>
      <c r="JIO162" s="668"/>
      <c r="JIP162" s="668"/>
      <c r="JIQ162" s="668"/>
      <c r="JIR162" s="668"/>
      <c r="JIS162" s="668"/>
      <c r="JIT162" s="668"/>
      <c r="JIU162" s="668"/>
      <c r="JIV162" s="668"/>
      <c r="JIW162" s="668"/>
      <c r="JIX162" s="668"/>
      <c r="JIY162" s="668"/>
      <c r="JIZ162" s="668"/>
      <c r="JJA162" s="668"/>
      <c r="JJB162" s="668"/>
      <c r="JJC162" s="668"/>
      <c r="JJD162" s="668"/>
      <c r="JJE162" s="668"/>
      <c r="JJF162" s="668"/>
      <c r="JJG162" s="668"/>
      <c r="JJH162" s="668"/>
      <c r="JJI162" s="668"/>
      <c r="JJJ162" s="668"/>
      <c r="JJK162" s="668"/>
      <c r="JJL162" s="668"/>
      <c r="JJM162" s="668"/>
      <c r="JJN162" s="668"/>
      <c r="JJO162" s="668"/>
      <c r="JJP162" s="668"/>
      <c r="JJQ162" s="668"/>
      <c r="JJR162" s="668"/>
      <c r="JJS162" s="668"/>
      <c r="JJT162" s="668"/>
      <c r="JJU162" s="668"/>
      <c r="JJV162" s="668"/>
      <c r="JJW162" s="668"/>
      <c r="JJX162" s="668"/>
      <c r="JJY162" s="668"/>
      <c r="JJZ162" s="668"/>
      <c r="JKA162" s="668"/>
      <c r="JKB162" s="668"/>
      <c r="JKC162" s="668"/>
      <c r="JKD162" s="668"/>
      <c r="JKE162" s="668"/>
      <c r="JKF162" s="668"/>
      <c r="JKG162" s="668"/>
      <c r="JKH162" s="668"/>
      <c r="JKI162" s="668"/>
      <c r="JKJ162" s="668"/>
      <c r="JKK162" s="668"/>
      <c r="JKL162" s="668"/>
      <c r="JKM162" s="668"/>
      <c r="JKN162" s="668"/>
      <c r="JKO162" s="668"/>
      <c r="JKP162" s="668"/>
      <c r="JKQ162" s="668"/>
      <c r="JKR162" s="668"/>
      <c r="JKS162" s="668"/>
      <c r="JKT162" s="668"/>
      <c r="JKU162" s="668"/>
      <c r="JKV162" s="668"/>
      <c r="JKW162" s="668"/>
      <c r="JKX162" s="668"/>
      <c r="JKY162" s="668"/>
      <c r="JKZ162" s="668"/>
      <c r="JLA162" s="668"/>
      <c r="JLB162" s="668"/>
      <c r="JLC162" s="668"/>
      <c r="JLD162" s="668"/>
      <c r="JLE162" s="668"/>
      <c r="JLF162" s="668"/>
      <c r="JLG162" s="668"/>
      <c r="JLH162" s="668"/>
      <c r="JLI162" s="668"/>
      <c r="JLJ162" s="668"/>
      <c r="JLK162" s="668"/>
      <c r="JLL162" s="668"/>
      <c r="JLM162" s="668"/>
      <c r="JLN162" s="668"/>
      <c r="JLO162" s="668"/>
      <c r="JLP162" s="668"/>
      <c r="JLQ162" s="668"/>
      <c r="JLR162" s="668"/>
      <c r="JLS162" s="668"/>
      <c r="JLT162" s="668"/>
      <c r="JLU162" s="668"/>
      <c r="JLV162" s="668"/>
      <c r="JLW162" s="668"/>
      <c r="JLX162" s="668"/>
      <c r="JLY162" s="668"/>
      <c r="JLZ162" s="668"/>
      <c r="JMA162" s="668"/>
      <c r="JMB162" s="668"/>
      <c r="JMC162" s="668"/>
      <c r="JMD162" s="668"/>
      <c r="JME162" s="668"/>
      <c r="JMF162" s="668"/>
      <c r="JMG162" s="668"/>
      <c r="JMH162" s="668"/>
      <c r="JMI162" s="668"/>
      <c r="JMJ162" s="668"/>
      <c r="JMK162" s="668"/>
      <c r="JML162" s="668"/>
      <c r="JMM162" s="668"/>
      <c r="JMN162" s="668"/>
      <c r="JMO162" s="668"/>
      <c r="JMP162" s="668"/>
      <c r="JMQ162" s="668"/>
      <c r="JMR162" s="668"/>
      <c r="JMS162" s="668"/>
      <c r="JMT162" s="668"/>
      <c r="JMU162" s="668"/>
      <c r="JMV162" s="668"/>
      <c r="JMW162" s="668"/>
      <c r="JMX162" s="668"/>
      <c r="JMY162" s="668"/>
      <c r="JMZ162" s="668"/>
      <c r="JNA162" s="668"/>
      <c r="JNB162" s="668"/>
      <c r="JNC162" s="668"/>
      <c r="JND162" s="668"/>
      <c r="JNE162" s="668"/>
      <c r="JNF162" s="668"/>
      <c r="JNG162" s="668"/>
      <c r="JNH162" s="668"/>
      <c r="JNI162" s="668"/>
      <c r="JNJ162" s="668"/>
      <c r="JNK162" s="668"/>
      <c r="JNL162" s="668"/>
      <c r="JNM162" s="668"/>
      <c r="JNN162" s="668"/>
      <c r="JNO162" s="668"/>
      <c r="JNP162" s="668"/>
      <c r="JNQ162" s="668"/>
      <c r="JNR162" s="668"/>
      <c r="JNS162" s="668"/>
      <c r="JNT162" s="668"/>
      <c r="JNU162" s="668"/>
      <c r="JNV162" s="668"/>
      <c r="JNW162" s="668"/>
      <c r="JNX162" s="668"/>
      <c r="JNY162" s="668"/>
      <c r="JNZ162" s="668"/>
      <c r="JOA162" s="668"/>
      <c r="JOB162" s="668"/>
      <c r="JOC162" s="668"/>
      <c r="JOD162" s="668"/>
      <c r="JOE162" s="668"/>
      <c r="JOF162" s="668"/>
      <c r="JOG162" s="668"/>
      <c r="JOH162" s="668"/>
      <c r="JOI162" s="668"/>
      <c r="JOJ162" s="668"/>
      <c r="JOK162" s="668"/>
      <c r="JOL162" s="668"/>
      <c r="JOM162" s="668"/>
      <c r="JON162" s="668"/>
      <c r="JOO162" s="668"/>
      <c r="JOP162" s="668"/>
      <c r="JOQ162" s="668"/>
      <c r="JOR162" s="668"/>
      <c r="JOS162" s="668"/>
      <c r="JOT162" s="668"/>
      <c r="JOU162" s="668"/>
      <c r="JOV162" s="668"/>
      <c r="JOW162" s="668"/>
      <c r="JOX162" s="668"/>
      <c r="JOY162" s="668"/>
      <c r="JOZ162" s="668"/>
      <c r="JPA162" s="668"/>
      <c r="JPB162" s="668"/>
      <c r="JPC162" s="668"/>
      <c r="JPD162" s="668"/>
      <c r="JPE162" s="668"/>
      <c r="JPF162" s="668"/>
      <c r="JPG162" s="668"/>
      <c r="JPH162" s="668"/>
      <c r="JPI162" s="668"/>
      <c r="JPJ162" s="668"/>
      <c r="JPK162" s="668"/>
      <c r="JPL162" s="668"/>
      <c r="JPM162" s="668"/>
      <c r="JPN162" s="668"/>
      <c r="JPO162" s="668"/>
      <c r="JPP162" s="668"/>
      <c r="JPQ162" s="668"/>
      <c r="JPR162" s="668"/>
      <c r="JPS162" s="668"/>
      <c r="JPT162" s="668"/>
      <c r="JPU162" s="668"/>
      <c r="JPV162" s="668"/>
      <c r="JPW162" s="668"/>
      <c r="JPX162" s="668"/>
      <c r="JPY162" s="668"/>
      <c r="JPZ162" s="668"/>
      <c r="JQA162" s="668"/>
      <c r="JQB162" s="668"/>
      <c r="JQC162" s="668"/>
      <c r="JQD162" s="668"/>
      <c r="JQE162" s="668"/>
      <c r="JQF162" s="668"/>
      <c r="JQG162" s="668"/>
      <c r="JQH162" s="668"/>
      <c r="JQI162" s="668"/>
      <c r="JQJ162" s="668"/>
      <c r="JQK162" s="668"/>
      <c r="JQL162" s="668"/>
      <c r="JQM162" s="668"/>
      <c r="JQN162" s="668"/>
      <c r="JQO162" s="668"/>
      <c r="JQP162" s="668"/>
      <c r="JQQ162" s="668"/>
      <c r="JQR162" s="668"/>
      <c r="JQS162" s="668"/>
      <c r="JQT162" s="668"/>
      <c r="JQU162" s="668"/>
      <c r="JQV162" s="668"/>
      <c r="JQW162" s="668"/>
      <c r="JQX162" s="668"/>
      <c r="JQY162" s="668"/>
      <c r="JQZ162" s="668"/>
      <c r="JRA162" s="668"/>
      <c r="JRB162" s="668"/>
      <c r="JRC162" s="668"/>
      <c r="JRD162" s="668"/>
      <c r="JRE162" s="668"/>
      <c r="JRF162" s="668"/>
      <c r="JRG162" s="668"/>
      <c r="JRH162" s="668"/>
      <c r="JRI162" s="668"/>
      <c r="JRJ162" s="668"/>
      <c r="JRK162" s="668"/>
      <c r="JRL162" s="668"/>
      <c r="JRM162" s="668"/>
      <c r="JRN162" s="668"/>
      <c r="JRO162" s="668"/>
      <c r="JRP162" s="668"/>
      <c r="JRQ162" s="668"/>
      <c r="JRR162" s="668"/>
      <c r="JRS162" s="668"/>
      <c r="JRT162" s="668"/>
      <c r="JRU162" s="668"/>
      <c r="JRV162" s="668"/>
      <c r="JRW162" s="668"/>
      <c r="JRX162" s="668"/>
      <c r="JRY162" s="668"/>
      <c r="JRZ162" s="668"/>
      <c r="JSA162" s="668"/>
      <c r="JSB162" s="668"/>
      <c r="JSC162" s="668"/>
      <c r="JSD162" s="668"/>
      <c r="JSE162" s="668"/>
      <c r="JSF162" s="668"/>
      <c r="JSG162" s="668"/>
      <c r="JSH162" s="668"/>
      <c r="JSI162" s="668"/>
      <c r="JSJ162" s="668"/>
      <c r="JSK162" s="668"/>
      <c r="JSL162" s="668"/>
      <c r="JSM162" s="668"/>
      <c r="JSN162" s="668"/>
      <c r="JSO162" s="668"/>
      <c r="JSP162" s="668"/>
      <c r="JSQ162" s="668"/>
      <c r="JSR162" s="668"/>
      <c r="JSS162" s="668"/>
      <c r="JST162" s="668"/>
      <c r="JSU162" s="668"/>
      <c r="JSV162" s="668"/>
      <c r="JSW162" s="668"/>
      <c r="JSX162" s="668"/>
      <c r="JSY162" s="668"/>
      <c r="JSZ162" s="668"/>
      <c r="JTA162" s="668"/>
      <c r="JTB162" s="668"/>
      <c r="JTC162" s="668"/>
      <c r="JTD162" s="668"/>
      <c r="JTE162" s="668"/>
      <c r="JTF162" s="668"/>
      <c r="JTG162" s="668"/>
      <c r="JTH162" s="668"/>
      <c r="JTI162" s="668"/>
      <c r="JTJ162" s="668"/>
      <c r="JTK162" s="668"/>
      <c r="JTL162" s="668"/>
      <c r="JTM162" s="668"/>
      <c r="JTN162" s="668"/>
      <c r="JTO162" s="668"/>
      <c r="JTP162" s="668"/>
      <c r="JTQ162" s="668"/>
      <c r="JTR162" s="668"/>
      <c r="JTS162" s="668"/>
      <c r="JTT162" s="668"/>
      <c r="JTU162" s="668"/>
      <c r="JTV162" s="668"/>
      <c r="JTW162" s="668"/>
      <c r="JTX162" s="668"/>
      <c r="JTY162" s="668"/>
      <c r="JTZ162" s="668"/>
      <c r="JUA162" s="668"/>
      <c r="JUB162" s="668"/>
      <c r="JUC162" s="668"/>
      <c r="JUD162" s="668"/>
      <c r="JUE162" s="668"/>
      <c r="JUF162" s="668"/>
      <c r="JUG162" s="668"/>
      <c r="JUH162" s="668"/>
      <c r="JUI162" s="668"/>
      <c r="JUJ162" s="668"/>
      <c r="JUK162" s="668"/>
      <c r="JUL162" s="668"/>
      <c r="JUM162" s="668"/>
      <c r="JUN162" s="668"/>
      <c r="JUO162" s="668"/>
      <c r="JUP162" s="668"/>
      <c r="JUQ162" s="668"/>
      <c r="JUR162" s="668"/>
      <c r="JUS162" s="668"/>
      <c r="JUT162" s="668"/>
      <c r="JUU162" s="668"/>
      <c r="JUV162" s="668"/>
      <c r="JUW162" s="668"/>
      <c r="JUX162" s="668"/>
      <c r="JUY162" s="668"/>
      <c r="JUZ162" s="668"/>
      <c r="JVA162" s="668"/>
      <c r="JVB162" s="668"/>
      <c r="JVC162" s="668"/>
      <c r="JVD162" s="668"/>
      <c r="JVE162" s="668"/>
      <c r="JVF162" s="668"/>
      <c r="JVG162" s="668"/>
      <c r="JVH162" s="668"/>
      <c r="JVI162" s="668"/>
      <c r="JVJ162" s="668"/>
      <c r="JVK162" s="668"/>
      <c r="JVL162" s="668"/>
      <c r="JVM162" s="668"/>
      <c r="JVN162" s="668"/>
      <c r="JVO162" s="668"/>
      <c r="JVP162" s="668"/>
      <c r="JVQ162" s="668"/>
      <c r="JVR162" s="668"/>
      <c r="JVS162" s="668"/>
      <c r="JVT162" s="668"/>
      <c r="JVU162" s="668"/>
      <c r="JVV162" s="668"/>
      <c r="JVW162" s="668"/>
      <c r="JVX162" s="668"/>
      <c r="JVY162" s="668"/>
      <c r="JVZ162" s="668"/>
      <c r="JWA162" s="668"/>
      <c r="JWB162" s="668"/>
      <c r="JWC162" s="668"/>
      <c r="JWD162" s="668"/>
      <c r="JWE162" s="668"/>
      <c r="JWF162" s="668"/>
      <c r="JWG162" s="668"/>
      <c r="JWH162" s="668"/>
      <c r="JWI162" s="668"/>
      <c r="JWJ162" s="668"/>
      <c r="JWK162" s="668"/>
      <c r="JWL162" s="668"/>
      <c r="JWM162" s="668"/>
      <c r="JWN162" s="668"/>
      <c r="JWO162" s="668"/>
      <c r="JWP162" s="668"/>
      <c r="JWQ162" s="668"/>
      <c r="JWR162" s="668"/>
      <c r="JWS162" s="668"/>
      <c r="JWT162" s="668"/>
      <c r="JWU162" s="668"/>
      <c r="JWV162" s="668"/>
      <c r="JWW162" s="668"/>
      <c r="JWX162" s="668"/>
      <c r="JWY162" s="668"/>
      <c r="JWZ162" s="668"/>
      <c r="JXA162" s="668"/>
      <c r="JXB162" s="668"/>
      <c r="JXC162" s="668"/>
      <c r="JXD162" s="668"/>
      <c r="JXE162" s="668"/>
      <c r="JXF162" s="668"/>
      <c r="JXG162" s="668"/>
      <c r="JXH162" s="668"/>
      <c r="JXI162" s="668"/>
      <c r="JXJ162" s="668"/>
      <c r="JXK162" s="668"/>
      <c r="JXL162" s="668"/>
      <c r="JXM162" s="668"/>
      <c r="JXN162" s="668"/>
      <c r="JXO162" s="668"/>
      <c r="JXP162" s="668"/>
      <c r="JXQ162" s="668"/>
      <c r="JXR162" s="668"/>
      <c r="JXS162" s="668"/>
      <c r="JXT162" s="668"/>
      <c r="JXU162" s="668"/>
      <c r="JXV162" s="668"/>
      <c r="JXW162" s="668"/>
      <c r="JXX162" s="668"/>
      <c r="JXY162" s="668"/>
      <c r="JXZ162" s="668"/>
      <c r="JYA162" s="668"/>
      <c r="JYB162" s="668"/>
      <c r="JYC162" s="668"/>
      <c r="JYD162" s="668"/>
      <c r="JYE162" s="668"/>
      <c r="JYF162" s="668"/>
      <c r="JYG162" s="668"/>
      <c r="JYH162" s="668"/>
      <c r="JYI162" s="668"/>
      <c r="JYJ162" s="668"/>
      <c r="JYK162" s="668"/>
      <c r="JYL162" s="668"/>
      <c r="JYM162" s="668"/>
      <c r="JYN162" s="668"/>
      <c r="JYO162" s="668"/>
      <c r="JYP162" s="668"/>
      <c r="JYQ162" s="668"/>
      <c r="JYR162" s="668"/>
      <c r="JYS162" s="668"/>
      <c r="JYT162" s="668"/>
      <c r="JYU162" s="668"/>
      <c r="JYV162" s="668"/>
      <c r="JYW162" s="668"/>
      <c r="JYX162" s="668"/>
      <c r="JYY162" s="668"/>
      <c r="JYZ162" s="668"/>
      <c r="JZA162" s="668"/>
      <c r="JZB162" s="668"/>
      <c r="JZC162" s="668"/>
      <c r="JZD162" s="668"/>
      <c r="JZE162" s="668"/>
      <c r="JZF162" s="668"/>
      <c r="JZG162" s="668"/>
      <c r="JZH162" s="668"/>
      <c r="JZI162" s="668"/>
      <c r="JZJ162" s="668"/>
      <c r="JZK162" s="668"/>
      <c r="JZL162" s="668"/>
      <c r="JZM162" s="668"/>
      <c r="JZN162" s="668"/>
      <c r="JZO162" s="668"/>
      <c r="JZP162" s="668"/>
      <c r="JZQ162" s="668"/>
      <c r="JZR162" s="668"/>
      <c r="JZS162" s="668"/>
      <c r="JZT162" s="668"/>
      <c r="JZU162" s="668"/>
      <c r="JZV162" s="668"/>
      <c r="JZW162" s="668"/>
      <c r="JZX162" s="668"/>
      <c r="JZY162" s="668"/>
      <c r="JZZ162" s="668"/>
      <c r="KAA162" s="668"/>
      <c r="KAB162" s="668"/>
      <c r="KAC162" s="668"/>
      <c r="KAD162" s="668"/>
      <c r="KAE162" s="668"/>
      <c r="KAF162" s="668"/>
      <c r="KAG162" s="668"/>
      <c r="KAH162" s="668"/>
      <c r="KAI162" s="668"/>
      <c r="KAJ162" s="668"/>
      <c r="KAK162" s="668"/>
      <c r="KAL162" s="668"/>
      <c r="KAM162" s="668"/>
      <c r="KAN162" s="668"/>
      <c r="KAO162" s="668"/>
      <c r="KAP162" s="668"/>
      <c r="KAQ162" s="668"/>
      <c r="KAR162" s="668"/>
      <c r="KAS162" s="668"/>
      <c r="KAT162" s="668"/>
      <c r="KAU162" s="668"/>
      <c r="KAV162" s="668"/>
      <c r="KAW162" s="668"/>
      <c r="KAX162" s="668"/>
      <c r="KAY162" s="668"/>
      <c r="KAZ162" s="668"/>
      <c r="KBA162" s="668"/>
      <c r="KBB162" s="668"/>
      <c r="KBC162" s="668"/>
      <c r="KBD162" s="668"/>
      <c r="KBE162" s="668"/>
      <c r="KBF162" s="668"/>
      <c r="KBG162" s="668"/>
      <c r="KBH162" s="668"/>
      <c r="KBI162" s="668"/>
      <c r="KBJ162" s="668"/>
      <c r="KBK162" s="668"/>
      <c r="KBL162" s="668"/>
      <c r="KBM162" s="668"/>
      <c r="KBN162" s="668"/>
      <c r="KBO162" s="668"/>
      <c r="KBP162" s="668"/>
      <c r="KBQ162" s="668"/>
      <c r="KBR162" s="668"/>
      <c r="KBS162" s="668"/>
      <c r="KBT162" s="668"/>
      <c r="KBU162" s="668"/>
      <c r="KBV162" s="668"/>
      <c r="KBW162" s="668"/>
      <c r="KBX162" s="668"/>
      <c r="KBY162" s="668"/>
      <c r="KBZ162" s="668"/>
      <c r="KCA162" s="668"/>
      <c r="KCB162" s="668"/>
      <c r="KCC162" s="668"/>
      <c r="KCD162" s="668"/>
      <c r="KCE162" s="668"/>
      <c r="KCF162" s="668"/>
      <c r="KCG162" s="668"/>
      <c r="KCH162" s="668"/>
      <c r="KCI162" s="668"/>
      <c r="KCJ162" s="668"/>
      <c r="KCK162" s="668"/>
      <c r="KCL162" s="668"/>
      <c r="KCM162" s="668"/>
      <c r="KCN162" s="668"/>
      <c r="KCO162" s="668"/>
      <c r="KCP162" s="668"/>
      <c r="KCQ162" s="668"/>
      <c r="KCR162" s="668"/>
      <c r="KCS162" s="668"/>
      <c r="KCT162" s="668"/>
      <c r="KCU162" s="668"/>
      <c r="KCV162" s="668"/>
      <c r="KCW162" s="668"/>
      <c r="KCX162" s="668"/>
      <c r="KCY162" s="668"/>
      <c r="KCZ162" s="668"/>
      <c r="KDA162" s="668"/>
      <c r="KDB162" s="668"/>
      <c r="KDC162" s="668"/>
      <c r="KDD162" s="668"/>
      <c r="KDE162" s="668"/>
      <c r="KDF162" s="668"/>
      <c r="KDG162" s="668"/>
      <c r="KDH162" s="668"/>
      <c r="KDI162" s="668"/>
      <c r="KDJ162" s="668"/>
      <c r="KDK162" s="668"/>
      <c r="KDL162" s="668"/>
      <c r="KDM162" s="668"/>
      <c r="KDN162" s="668"/>
      <c r="KDO162" s="668"/>
      <c r="KDP162" s="668"/>
      <c r="KDQ162" s="668"/>
      <c r="KDR162" s="668"/>
      <c r="KDS162" s="668"/>
      <c r="KDT162" s="668"/>
      <c r="KDU162" s="668"/>
      <c r="KDV162" s="668"/>
      <c r="KDW162" s="668"/>
      <c r="KDX162" s="668"/>
      <c r="KDY162" s="668"/>
      <c r="KDZ162" s="668"/>
      <c r="KEA162" s="668"/>
      <c r="KEB162" s="668"/>
      <c r="KEC162" s="668"/>
      <c r="KED162" s="668"/>
      <c r="KEE162" s="668"/>
      <c r="KEF162" s="668"/>
      <c r="KEG162" s="668"/>
      <c r="KEH162" s="668"/>
      <c r="KEI162" s="668"/>
      <c r="KEJ162" s="668"/>
      <c r="KEK162" s="668"/>
      <c r="KEL162" s="668"/>
      <c r="KEM162" s="668"/>
      <c r="KEN162" s="668"/>
      <c r="KEO162" s="668"/>
      <c r="KEP162" s="668"/>
      <c r="KEQ162" s="668"/>
      <c r="KER162" s="668"/>
      <c r="KES162" s="668"/>
      <c r="KET162" s="668"/>
      <c r="KEU162" s="668"/>
      <c r="KEV162" s="668"/>
      <c r="KEW162" s="668"/>
      <c r="KEX162" s="668"/>
      <c r="KEY162" s="668"/>
      <c r="KEZ162" s="668"/>
      <c r="KFA162" s="668"/>
      <c r="KFB162" s="668"/>
      <c r="KFC162" s="668"/>
      <c r="KFD162" s="668"/>
      <c r="KFE162" s="668"/>
      <c r="KFF162" s="668"/>
      <c r="KFG162" s="668"/>
      <c r="KFH162" s="668"/>
      <c r="KFI162" s="668"/>
      <c r="KFJ162" s="668"/>
      <c r="KFK162" s="668"/>
      <c r="KFL162" s="668"/>
      <c r="KFM162" s="668"/>
      <c r="KFN162" s="668"/>
      <c r="KFO162" s="668"/>
      <c r="KFP162" s="668"/>
      <c r="KFQ162" s="668"/>
      <c r="KFR162" s="668"/>
      <c r="KFS162" s="668"/>
      <c r="KFT162" s="668"/>
      <c r="KFU162" s="668"/>
      <c r="KFV162" s="668"/>
      <c r="KFW162" s="668"/>
      <c r="KFX162" s="668"/>
      <c r="KFY162" s="668"/>
      <c r="KFZ162" s="668"/>
      <c r="KGA162" s="668"/>
      <c r="KGB162" s="668"/>
      <c r="KGC162" s="668"/>
      <c r="KGD162" s="668"/>
      <c r="KGE162" s="668"/>
      <c r="KGF162" s="668"/>
      <c r="KGG162" s="668"/>
      <c r="KGH162" s="668"/>
      <c r="KGI162" s="668"/>
      <c r="KGJ162" s="668"/>
      <c r="KGK162" s="668"/>
      <c r="KGL162" s="668"/>
      <c r="KGM162" s="668"/>
      <c r="KGN162" s="668"/>
      <c r="KGO162" s="668"/>
      <c r="KGP162" s="668"/>
      <c r="KGQ162" s="668"/>
      <c r="KGR162" s="668"/>
      <c r="KGS162" s="668"/>
      <c r="KGT162" s="668"/>
      <c r="KGU162" s="668"/>
      <c r="KGV162" s="668"/>
      <c r="KGW162" s="668"/>
      <c r="KGX162" s="668"/>
      <c r="KGY162" s="668"/>
      <c r="KGZ162" s="668"/>
      <c r="KHA162" s="668"/>
      <c r="KHB162" s="668"/>
      <c r="KHC162" s="668"/>
      <c r="KHD162" s="668"/>
      <c r="KHE162" s="668"/>
      <c r="KHF162" s="668"/>
      <c r="KHG162" s="668"/>
      <c r="KHH162" s="668"/>
      <c r="KHI162" s="668"/>
      <c r="KHJ162" s="668"/>
      <c r="KHK162" s="668"/>
      <c r="KHL162" s="668"/>
      <c r="KHM162" s="668"/>
      <c r="KHN162" s="668"/>
      <c r="KHO162" s="668"/>
      <c r="KHP162" s="668"/>
      <c r="KHQ162" s="668"/>
      <c r="KHR162" s="668"/>
      <c r="KHS162" s="668"/>
      <c r="KHT162" s="668"/>
      <c r="KHU162" s="668"/>
      <c r="KHV162" s="668"/>
      <c r="KHW162" s="668"/>
      <c r="KHX162" s="668"/>
      <c r="KHY162" s="668"/>
      <c r="KHZ162" s="668"/>
      <c r="KIA162" s="668"/>
      <c r="KIB162" s="668"/>
      <c r="KIC162" s="668"/>
      <c r="KID162" s="668"/>
      <c r="KIE162" s="668"/>
      <c r="KIF162" s="668"/>
      <c r="KIG162" s="668"/>
      <c r="KIH162" s="668"/>
      <c r="KII162" s="668"/>
      <c r="KIJ162" s="668"/>
      <c r="KIK162" s="668"/>
      <c r="KIL162" s="668"/>
      <c r="KIM162" s="668"/>
      <c r="KIN162" s="668"/>
      <c r="KIO162" s="668"/>
      <c r="KIP162" s="668"/>
      <c r="KIQ162" s="668"/>
      <c r="KIR162" s="668"/>
      <c r="KIS162" s="668"/>
      <c r="KIT162" s="668"/>
      <c r="KIU162" s="668"/>
      <c r="KIV162" s="668"/>
      <c r="KIW162" s="668"/>
      <c r="KIX162" s="668"/>
      <c r="KIY162" s="668"/>
      <c r="KIZ162" s="668"/>
      <c r="KJA162" s="668"/>
      <c r="KJB162" s="668"/>
      <c r="KJC162" s="668"/>
      <c r="KJD162" s="668"/>
      <c r="KJE162" s="668"/>
      <c r="KJF162" s="668"/>
      <c r="KJG162" s="668"/>
      <c r="KJH162" s="668"/>
      <c r="KJI162" s="668"/>
      <c r="KJJ162" s="668"/>
      <c r="KJK162" s="668"/>
      <c r="KJL162" s="668"/>
      <c r="KJM162" s="668"/>
      <c r="KJN162" s="668"/>
      <c r="KJO162" s="668"/>
      <c r="KJP162" s="668"/>
      <c r="KJQ162" s="668"/>
      <c r="KJR162" s="668"/>
      <c r="KJS162" s="668"/>
      <c r="KJT162" s="668"/>
      <c r="KJU162" s="668"/>
      <c r="KJV162" s="668"/>
      <c r="KJW162" s="668"/>
      <c r="KJX162" s="668"/>
      <c r="KJY162" s="668"/>
      <c r="KJZ162" s="668"/>
      <c r="KKA162" s="668"/>
      <c r="KKB162" s="668"/>
      <c r="KKC162" s="668"/>
      <c r="KKD162" s="668"/>
      <c r="KKE162" s="668"/>
      <c r="KKF162" s="668"/>
      <c r="KKG162" s="668"/>
      <c r="KKH162" s="668"/>
      <c r="KKI162" s="668"/>
      <c r="KKJ162" s="668"/>
      <c r="KKK162" s="668"/>
      <c r="KKL162" s="668"/>
      <c r="KKM162" s="668"/>
      <c r="KKN162" s="668"/>
      <c r="KKO162" s="668"/>
      <c r="KKP162" s="668"/>
      <c r="KKQ162" s="668"/>
      <c r="KKR162" s="668"/>
      <c r="KKS162" s="668"/>
      <c r="KKT162" s="668"/>
      <c r="KKU162" s="668"/>
      <c r="KKV162" s="668"/>
      <c r="KKW162" s="668"/>
      <c r="KKX162" s="668"/>
      <c r="KKY162" s="668"/>
      <c r="KKZ162" s="668"/>
      <c r="KLA162" s="668"/>
      <c r="KLB162" s="668"/>
      <c r="KLC162" s="668"/>
      <c r="KLD162" s="668"/>
      <c r="KLE162" s="668"/>
      <c r="KLF162" s="668"/>
      <c r="KLG162" s="668"/>
      <c r="KLH162" s="668"/>
      <c r="KLI162" s="668"/>
      <c r="KLJ162" s="668"/>
      <c r="KLK162" s="668"/>
      <c r="KLL162" s="668"/>
      <c r="KLM162" s="668"/>
      <c r="KLN162" s="668"/>
      <c r="KLO162" s="668"/>
      <c r="KLP162" s="668"/>
      <c r="KLQ162" s="668"/>
      <c r="KLR162" s="668"/>
      <c r="KLS162" s="668"/>
      <c r="KLT162" s="668"/>
      <c r="KLU162" s="668"/>
      <c r="KLV162" s="668"/>
      <c r="KLW162" s="668"/>
      <c r="KLX162" s="668"/>
      <c r="KLY162" s="668"/>
      <c r="KLZ162" s="668"/>
      <c r="KMA162" s="668"/>
      <c r="KMB162" s="668"/>
      <c r="KMC162" s="668"/>
      <c r="KMD162" s="668"/>
      <c r="KME162" s="668"/>
      <c r="KMF162" s="668"/>
      <c r="KMG162" s="668"/>
      <c r="KMH162" s="668"/>
      <c r="KMI162" s="668"/>
      <c r="KMJ162" s="668"/>
      <c r="KMK162" s="668"/>
      <c r="KML162" s="668"/>
      <c r="KMM162" s="668"/>
      <c r="KMN162" s="668"/>
      <c r="KMO162" s="668"/>
      <c r="KMP162" s="668"/>
      <c r="KMQ162" s="668"/>
      <c r="KMR162" s="668"/>
      <c r="KMS162" s="668"/>
      <c r="KMT162" s="668"/>
      <c r="KMU162" s="668"/>
      <c r="KMV162" s="668"/>
      <c r="KMW162" s="668"/>
      <c r="KMX162" s="668"/>
      <c r="KMY162" s="668"/>
      <c r="KMZ162" s="668"/>
      <c r="KNA162" s="668"/>
      <c r="KNB162" s="668"/>
      <c r="KNC162" s="668"/>
      <c r="KND162" s="668"/>
      <c r="KNE162" s="668"/>
      <c r="KNF162" s="668"/>
      <c r="KNG162" s="668"/>
      <c r="KNH162" s="668"/>
      <c r="KNI162" s="668"/>
      <c r="KNJ162" s="668"/>
      <c r="KNK162" s="668"/>
      <c r="KNL162" s="668"/>
      <c r="KNM162" s="668"/>
      <c r="KNN162" s="668"/>
      <c r="KNO162" s="668"/>
      <c r="KNP162" s="668"/>
      <c r="KNQ162" s="668"/>
      <c r="KNR162" s="668"/>
      <c r="KNS162" s="668"/>
      <c r="KNT162" s="668"/>
      <c r="KNU162" s="668"/>
      <c r="KNV162" s="668"/>
      <c r="KNW162" s="668"/>
      <c r="KNX162" s="668"/>
      <c r="KNY162" s="668"/>
      <c r="KNZ162" s="668"/>
      <c r="KOA162" s="668"/>
      <c r="KOB162" s="668"/>
      <c r="KOC162" s="668"/>
      <c r="KOD162" s="668"/>
      <c r="KOE162" s="668"/>
      <c r="KOF162" s="668"/>
      <c r="KOG162" s="668"/>
      <c r="KOH162" s="668"/>
      <c r="KOI162" s="668"/>
      <c r="KOJ162" s="668"/>
      <c r="KOK162" s="668"/>
      <c r="KOL162" s="668"/>
      <c r="KOM162" s="668"/>
      <c r="KON162" s="668"/>
      <c r="KOO162" s="668"/>
      <c r="KOP162" s="668"/>
      <c r="KOQ162" s="668"/>
      <c r="KOR162" s="668"/>
      <c r="KOS162" s="668"/>
      <c r="KOT162" s="668"/>
      <c r="KOU162" s="668"/>
      <c r="KOV162" s="668"/>
      <c r="KOW162" s="668"/>
      <c r="KOX162" s="668"/>
      <c r="KOY162" s="668"/>
      <c r="KOZ162" s="668"/>
      <c r="KPA162" s="668"/>
      <c r="KPB162" s="668"/>
      <c r="KPC162" s="668"/>
      <c r="KPD162" s="668"/>
      <c r="KPE162" s="668"/>
      <c r="KPF162" s="668"/>
      <c r="KPG162" s="668"/>
      <c r="KPH162" s="668"/>
      <c r="KPI162" s="668"/>
      <c r="KPJ162" s="668"/>
      <c r="KPK162" s="668"/>
      <c r="KPL162" s="668"/>
      <c r="KPM162" s="668"/>
      <c r="KPN162" s="668"/>
      <c r="KPO162" s="668"/>
      <c r="KPP162" s="668"/>
      <c r="KPQ162" s="668"/>
      <c r="KPR162" s="668"/>
      <c r="KPS162" s="668"/>
      <c r="KPT162" s="668"/>
      <c r="KPU162" s="668"/>
      <c r="KPV162" s="668"/>
      <c r="KPW162" s="668"/>
      <c r="KPX162" s="668"/>
      <c r="KPY162" s="668"/>
      <c r="KPZ162" s="668"/>
      <c r="KQA162" s="668"/>
      <c r="KQB162" s="668"/>
      <c r="KQC162" s="668"/>
      <c r="KQD162" s="668"/>
      <c r="KQE162" s="668"/>
      <c r="KQF162" s="668"/>
      <c r="KQG162" s="668"/>
      <c r="KQH162" s="668"/>
      <c r="KQI162" s="668"/>
      <c r="KQJ162" s="668"/>
      <c r="KQK162" s="668"/>
      <c r="KQL162" s="668"/>
      <c r="KQM162" s="668"/>
      <c r="KQN162" s="668"/>
      <c r="KQO162" s="668"/>
      <c r="KQP162" s="668"/>
      <c r="KQQ162" s="668"/>
      <c r="KQR162" s="668"/>
      <c r="KQS162" s="668"/>
      <c r="KQT162" s="668"/>
      <c r="KQU162" s="668"/>
      <c r="KQV162" s="668"/>
      <c r="KQW162" s="668"/>
      <c r="KQX162" s="668"/>
      <c r="KQY162" s="668"/>
      <c r="KQZ162" s="668"/>
      <c r="KRA162" s="668"/>
      <c r="KRB162" s="668"/>
      <c r="KRC162" s="668"/>
      <c r="KRD162" s="668"/>
      <c r="KRE162" s="668"/>
      <c r="KRF162" s="668"/>
      <c r="KRG162" s="668"/>
      <c r="KRH162" s="668"/>
      <c r="KRI162" s="668"/>
      <c r="KRJ162" s="668"/>
      <c r="KRK162" s="668"/>
      <c r="KRL162" s="668"/>
      <c r="KRM162" s="668"/>
      <c r="KRN162" s="668"/>
      <c r="KRO162" s="668"/>
      <c r="KRP162" s="668"/>
      <c r="KRQ162" s="668"/>
      <c r="KRR162" s="668"/>
      <c r="KRS162" s="668"/>
      <c r="KRT162" s="668"/>
      <c r="KRU162" s="668"/>
      <c r="KRV162" s="668"/>
      <c r="KRW162" s="668"/>
      <c r="KRX162" s="668"/>
      <c r="KRY162" s="668"/>
      <c r="KRZ162" s="668"/>
      <c r="KSA162" s="668"/>
      <c r="KSB162" s="668"/>
      <c r="KSC162" s="668"/>
      <c r="KSD162" s="668"/>
      <c r="KSE162" s="668"/>
      <c r="KSF162" s="668"/>
      <c r="KSG162" s="668"/>
      <c r="KSH162" s="668"/>
      <c r="KSI162" s="668"/>
      <c r="KSJ162" s="668"/>
      <c r="KSK162" s="668"/>
      <c r="KSL162" s="668"/>
      <c r="KSM162" s="668"/>
      <c r="KSN162" s="668"/>
      <c r="KSO162" s="668"/>
      <c r="KSP162" s="668"/>
      <c r="KSQ162" s="668"/>
      <c r="KSR162" s="668"/>
      <c r="KSS162" s="668"/>
      <c r="KST162" s="668"/>
      <c r="KSU162" s="668"/>
      <c r="KSV162" s="668"/>
      <c r="KSW162" s="668"/>
      <c r="KSX162" s="668"/>
      <c r="KSY162" s="668"/>
      <c r="KSZ162" s="668"/>
      <c r="KTA162" s="668"/>
      <c r="KTB162" s="668"/>
      <c r="KTC162" s="668"/>
      <c r="KTD162" s="668"/>
      <c r="KTE162" s="668"/>
      <c r="KTF162" s="668"/>
      <c r="KTG162" s="668"/>
      <c r="KTH162" s="668"/>
      <c r="KTI162" s="668"/>
      <c r="KTJ162" s="668"/>
      <c r="KTK162" s="668"/>
      <c r="KTL162" s="668"/>
      <c r="KTM162" s="668"/>
      <c r="KTN162" s="668"/>
      <c r="KTO162" s="668"/>
      <c r="KTP162" s="668"/>
      <c r="KTQ162" s="668"/>
      <c r="KTR162" s="668"/>
      <c r="KTS162" s="668"/>
      <c r="KTT162" s="668"/>
      <c r="KTU162" s="668"/>
      <c r="KTV162" s="668"/>
      <c r="KTW162" s="668"/>
      <c r="KTX162" s="668"/>
      <c r="KTY162" s="668"/>
      <c r="KTZ162" s="668"/>
      <c r="KUA162" s="668"/>
      <c r="KUB162" s="668"/>
      <c r="KUC162" s="668"/>
      <c r="KUD162" s="668"/>
      <c r="KUE162" s="668"/>
      <c r="KUF162" s="668"/>
      <c r="KUG162" s="668"/>
      <c r="KUH162" s="668"/>
      <c r="KUI162" s="668"/>
      <c r="KUJ162" s="668"/>
      <c r="KUK162" s="668"/>
      <c r="KUL162" s="668"/>
      <c r="KUM162" s="668"/>
      <c r="KUN162" s="668"/>
      <c r="KUO162" s="668"/>
      <c r="KUP162" s="668"/>
      <c r="KUQ162" s="668"/>
      <c r="KUR162" s="668"/>
      <c r="KUS162" s="668"/>
      <c r="KUT162" s="668"/>
      <c r="KUU162" s="668"/>
      <c r="KUV162" s="668"/>
      <c r="KUW162" s="668"/>
      <c r="KUX162" s="668"/>
      <c r="KUY162" s="668"/>
      <c r="KUZ162" s="668"/>
      <c r="KVA162" s="668"/>
      <c r="KVB162" s="668"/>
      <c r="KVC162" s="668"/>
      <c r="KVD162" s="668"/>
      <c r="KVE162" s="668"/>
      <c r="KVF162" s="668"/>
      <c r="KVG162" s="668"/>
      <c r="KVH162" s="668"/>
      <c r="KVI162" s="668"/>
      <c r="KVJ162" s="668"/>
      <c r="KVK162" s="668"/>
      <c r="KVL162" s="668"/>
      <c r="KVM162" s="668"/>
      <c r="KVN162" s="668"/>
      <c r="KVO162" s="668"/>
      <c r="KVP162" s="668"/>
      <c r="KVQ162" s="668"/>
      <c r="KVR162" s="668"/>
      <c r="KVS162" s="668"/>
      <c r="KVT162" s="668"/>
      <c r="KVU162" s="668"/>
      <c r="KVV162" s="668"/>
      <c r="KVW162" s="668"/>
      <c r="KVX162" s="668"/>
      <c r="KVY162" s="668"/>
      <c r="KVZ162" s="668"/>
      <c r="KWA162" s="668"/>
      <c r="KWB162" s="668"/>
      <c r="KWC162" s="668"/>
      <c r="KWD162" s="668"/>
      <c r="KWE162" s="668"/>
      <c r="KWF162" s="668"/>
      <c r="KWG162" s="668"/>
      <c r="KWH162" s="668"/>
      <c r="KWI162" s="668"/>
      <c r="KWJ162" s="668"/>
      <c r="KWK162" s="668"/>
      <c r="KWL162" s="668"/>
      <c r="KWM162" s="668"/>
      <c r="KWN162" s="668"/>
      <c r="KWO162" s="668"/>
      <c r="KWP162" s="668"/>
      <c r="KWQ162" s="668"/>
      <c r="KWR162" s="668"/>
      <c r="KWS162" s="668"/>
      <c r="KWT162" s="668"/>
      <c r="KWU162" s="668"/>
      <c r="KWV162" s="668"/>
      <c r="KWW162" s="668"/>
      <c r="KWX162" s="668"/>
      <c r="KWY162" s="668"/>
      <c r="KWZ162" s="668"/>
      <c r="KXA162" s="668"/>
      <c r="KXB162" s="668"/>
      <c r="KXC162" s="668"/>
      <c r="KXD162" s="668"/>
      <c r="KXE162" s="668"/>
      <c r="KXF162" s="668"/>
      <c r="KXG162" s="668"/>
      <c r="KXH162" s="668"/>
      <c r="KXI162" s="668"/>
      <c r="KXJ162" s="668"/>
      <c r="KXK162" s="668"/>
      <c r="KXL162" s="668"/>
      <c r="KXM162" s="668"/>
      <c r="KXN162" s="668"/>
      <c r="KXO162" s="668"/>
      <c r="KXP162" s="668"/>
      <c r="KXQ162" s="668"/>
      <c r="KXR162" s="668"/>
      <c r="KXS162" s="668"/>
      <c r="KXT162" s="668"/>
      <c r="KXU162" s="668"/>
      <c r="KXV162" s="668"/>
      <c r="KXW162" s="668"/>
      <c r="KXX162" s="668"/>
      <c r="KXY162" s="668"/>
      <c r="KXZ162" s="668"/>
      <c r="KYA162" s="668"/>
      <c r="KYB162" s="668"/>
      <c r="KYC162" s="668"/>
      <c r="KYD162" s="668"/>
      <c r="KYE162" s="668"/>
      <c r="KYF162" s="668"/>
      <c r="KYG162" s="668"/>
      <c r="KYH162" s="668"/>
      <c r="KYI162" s="668"/>
      <c r="KYJ162" s="668"/>
      <c r="KYK162" s="668"/>
      <c r="KYL162" s="668"/>
      <c r="KYM162" s="668"/>
      <c r="KYN162" s="668"/>
      <c r="KYO162" s="668"/>
      <c r="KYP162" s="668"/>
      <c r="KYQ162" s="668"/>
      <c r="KYR162" s="668"/>
      <c r="KYS162" s="668"/>
      <c r="KYT162" s="668"/>
      <c r="KYU162" s="668"/>
      <c r="KYV162" s="668"/>
      <c r="KYW162" s="668"/>
      <c r="KYX162" s="668"/>
      <c r="KYY162" s="668"/>
      <c r="KYZ162" s="668"/>
      <c r="KZA162" s="668"/>
      <c r="KZB162" s="668"/>
      <c r="KZC162" s="668"/>
      <c r="KZD162" s="668"/>
      <c r="KZE162" s="668"/>
      <c r="KZF162" s="668"/>
      <c r="KZG162" s="668"/>
      <c r="KZH162" s="668"/>
      <c r="KZI162" s="668"/>
      <c r="KZJ162" s="668"/>
      <c r="KZK162" s="668"/>
      <c r="KZL162" s="668"/>
      <c r="KZM162" s="668"/>
      <c r="KZN162" s="668"/>
      <c r="KZO162" s="668"/>
      <c r="KZP162" s="668"/>
      <c r="KZQ162" s="668"/>
      <c r="KZR162" s="668"/>
      <c r="KZS162" s="668"/>
      <c r="KZT162" s="668"/>
      <c r="KZU162" s="668"/>
      <c r="KZV162" s="668"/>
      <c r="KZW162" s="668"/>
      <c r="KZX162" s="668"/>
      <c r="KZY162" s="668"/>
      <c r="KZZ162" s="668"/>
      <c r="LAA162" s="668"/>
      <c r="LAB162" s="668"/>
      <c r="LAC162" s="668"/>
      <c r="LAD162" s="668"/>
      <c r="LAE162" s="668"/>
      <c r="LAF162" s="668"/>
      <c r="LAG162" s="668"/>
      <c r="LAH162" s="668"/>
      <c r="LAI162" s="668"/>
      <c r="LAJ162" s="668"/>
      <c r="LAK162" s="668"/>
      <c r="LAL162" s="668"/>
      <c r="LAM162" s="668"/>
      <c r="LAN162" s="668"/>
      <c r="LAO162" s="668"/>
      <c r="LAP162" s="668"/>
      <c r="LAQ162" s="668"/>
      <c r="LAR162" s="668"/>
      <c r="LAS162" s="668"/>
      <c r="LAT162" s="668"/>
      <c r="LAU162" s="668"/>
      <c r="LAV162" s="668"/>
      <c r="LAW162" s="668"/>
      <c r="LAX162" s="668"/>
      <c r="LAY162" s="668"/>
      <c r="LAZ162" s="668"/>
      <c r="LBA162" s="668"/>
      <c r="LBB162" s="668"/>
      <c r="LBC162" s="668"/>
      <c r="LBD162" s="668"/>
      <c r="LBE162" s="668"/>
      <c r="LBF162" s="668"/>
      <c r="LBG162" s="668"/>
      <c r="LBH162" s="668"/>
      <c r="LBI162" s="668"/>
      <c r="LBJ162" s="668"/>
      <c r="LBK162" s="668"/>
      <c r="LBL162" s="668"/>
      <c r="LBM162" s="668"/>
      <c r="LBN162" s="668"/>
      <c r="LBO162" s="668"/>
      <c r="LBP162" s="668"/>
      <c r="LBQ162" s="668"/>
      <c r="LBR162" s="668"/>
      <c r="LBS162" s="668"/>
      <c r="LBT162" s="668"/>
      <c r="LBU162" s="668"/>
      <c r="LBV162" s="668"/>
      <c r="LBW162" s="668"/>
      <c r="LBX162" s="668"/>
      <c r="LBY162" s="668"/>
      <c r="LBZ162" s="668"/>
      <c r="LCA162" s="668"/>
      <c r="LCB162" s="668"/>
      <c r="LCC162" s="668"/>
      <c r="LCD162" s="668"/>
      <c r="LCE162" s="668"/>
      <c r="LCF162" s="668"/>
      <c r="LCG162" s="668"/>
      <c r="LCH162" s="668"/>
      <c r="LCI162" s="668"/>
      <c r="LCJ162" s="668"/>
      <c r="LCK162" s="668"/>
      <c r="LCL162" s="668"/>
      <c r="LCM162" s="668"/>
      <c r="LCN162" s="668"/>
      <c r="LCO162" s="668"/>
      <c r="LCP162" s="668"/>
      <c r="LCQ162" s="668"/>
      <c r="LCR162" s="668"/>
      <c r="LCS162" s="668"/>
      <c r="LCT162" s="668"/>
      <c r="LCU162" s="668"/>
      <c r="LCV162" s="668"/>
      <c r="LCW162" s="668"/>
      <c r="LCX162" s="668"/>
      <c r="LCY162" s="668"/>
      <c r="LCZ162" s="668"/>
      <c r="LDA162" s="668"/>
      <c r="LDB162" s="668"/>
      <c r="LDC162" s="668"/>
      <c r="LDD162" s="668"/>
      <c r="LDE162" s="668"/>
      <c r="LDF162" s="668"/>
      <c r="LDG162" s="668"/>
      <c r="LDH162" s="668"/>
      <c r="LDI162" s="668"/>
      <c r="LDJ162" s="668"/>
      <c r="LDK162" s="668"/>
      <c r="LDL162" s="668"/>
      <c r="LDM162" s="668"/>
      <c r="LDN162" s="668"/>
      <c r="LDO162" s="668"/>
      <c r="LDP162" s="668"/>
      <c r="LDQ162" s="668"/>
      <c r="LDR162" s="668"/>
      <c r="LDS162" s="668"/>
      <c r="LDT162" s="668"/>
      <c r="LDU162" s="668"/>
      <c r="LDV162" s="668"/>
      <c r="LDW162" s="668"/>
      <c r="LDX162" s="668"/>
      <c r="LDY162" s="668"/>
      <c r="LDZ162" s="668"/>
      <c r="LEA162" s="668"/>
      <c r="LEB162" s="668"/>
      <c r="LEC162" s="668"/>
      <c r="LED162" s="668"/>
      <c r="LEE162" s="668"/>
      <c r="LEF162" s="668"/>
      <c r="LEG162" s="668"/>
      <c r="LEH162" s="668"/>
      <c r="LEI162" s="668"/>
      <c r="LEJ162" s="668"/>
      <c r="LEK162" s="668"/>
      <c r="LEL162" s="668"/>
      <c r="LEM162" s="668"/>
      <c r="LEN162" s="668"/>
      <c r="LEO162" s="668"/>
      <c r="LEP162" s="668"/>
      <c r="LEQ162" s="668"/>
      <c r="LER162" s="668"/>
      <c r="LES162" s="668"/>
      <c r="LET162" s="668"/>
      <c r="LEU162" s="668"/>
      <c r="LEV162" s="668"/>
      <c r="LEW162" s="668"/>
      <c r="LEX162" s="668"/>
      <c r="LEY162" s="668"/>
      <c r="LEZ162" s="668"/>
      <c r="LFA162" s="668"/>
      <c r="LFB162" s="668"/>
      <c r="LFC162" s="668"/>
      <c r="LFD162" s="668"/>
      <c r="LFE162" s="668"/>
      <c r="LFF162" s="668"/>
      <c r="LFG162" s="668"/>
      <c r="LFH162" s="668"/>
      <c r="LFI162" s="668"/>
      <c r="LFJ162" s="668"/>
      <c r="LFK162" s="668"/>
      <c r="LFL162" s="668"/>
      <c r="LFM162" s="668"/>
      <c r="LFN162" s="668"/>
      <c r="LFO162" s="668"/>
      <c r="LFP162" s="668"/>
      <c r="LFQ162" s="668"/>
      <c r="LFR162" s="668"/>
      <c r="LFS162" s="668"/>
      <c r="LFT162" s="668"/>
      <c r="LFU162" s="668"/>
      <c r="LFV162" s="668"/>
      <c r="LFW162" s="668"/>
      <c r="LFX162" s="668"/>
      <c r="LFY162" s="668"/>
      <c r="LFZ162" s="668"/>
      <c r="LGA162" s="668"/>
      <c r="LGB162" s="668"/>
      <c r="LGC162" s="668"/>
      <c r="LGD162" s="668"/>
      <c r="LGE162" s="668"/>
      <c r="LGF162" s="668"/>
      <c r="LGG162" s="668"/>
      <c r="LGH162" s="668"/>
      <c r="LGI162" s="668"/>
      <c r="LGJ162" s="668"/>
      <c r="LGK162" s="668"/>
      <c r="LGL162" s="668"/>
      <c r="LGM162" s="668"/>
      <c r="LGN162" s="668"/>
      <c r="LGO162" s="668"/>
      <c r="LGP162" s="668"/>
      <c r="LGQ162" s="668"/>
      <c r="LGR162" s="668"/>
      <c r="LGS162" s="668"/>
      <c r="LGT162" s="668"/>
      <c r="LGU162" s="668"/>
      <c r="LGV162" s="668"/>
      <c r="LGW162" s="668"/>
      <c r="LGX162" s="668"/>
      <c r="LGY162" s="668"/>
      <c r="LGZ162" s="668"/>
      <c r="LHA162" s="668"/>
      <c r="LHB162" s="668"/>
      <c r="LHC162" s="668"/>
      <c r="LHD162" s="668"/>
      <c r="LHE162" s="668"/>
      <c r="LHF162" s="668"/>
      <c r="LHG162" s="668"/>
      <c r="LHH162" s="668"/>
      <c r="LHI162" s="668"/>
      <c r="LHJ162" s="668"/>
      <c r="LHK162" s="668"/>
      <c r="LHL162" s="668"/>
      <c r="LHM162" s="668"/>
      <c r="LHN162" s="668"/>
      <c r="LHO162" s="668"/>
      <c r="LHP162" s="668"/>
      <c r="LHQ162" s="668"/>
      <c r="LHR162" s="668"/>
      <c r="LHS162" s="668"/>
      <c r="LHT162" s="668"/>
      <c r="LHU162" s="668"/>
      <c r="LHV162" s="668"/>
      <c r="LHW162" s="668"/>
      <c r="LHX162" s="668"/>
      <c r="LHY162" s="668"/>
      <c r="LHZ162" s="668"/>
      <c r="LIA162" s="668"/>
      <c r="LIB162" s="668"/>
      <c r="LIC162" s="668"/>
      <c r="LID162" s="668"/>
      <c r="LIE162" s="668"/>
      <c r="LIF162" s="668"/>
      <c r="LIG162" s="668"/>
      <c r="LIH162" s="668"/>
      <c r="LII162" s="668"/>
      <c r="LIJ162" s="668"/>
      <c r="LIK162" s="668"/>
      <c r="LIL162" s="668"/>
      <c r="LIM162" s="668"/>
      <c r="LIN162" s="668"/>
      <c r="LIO162" s="668"/>
      <c r="LIP162" s="668"/>
      <c r="LIQ162" s="668"/>
      <c r="LIR162" s="668"/>
      <c r="LIS162" s="668"/>
      <c r="LIT162" s="668"/>
      <c r="LIU162" s="668"/>
      <c r="LIV162" s="668"/>
      <c r="LIW162" s="668"/>
      <c r="LIX162" s="668"/>
      <c r="LIY162" s="668"/>
      <c r="LIZ162" s="668"/>
      <c r="LJA162" s="668"/>
      <c r="LJB162" s="668"/>
      <c r="LJC162" s="668"/>
      <c r="LJD162" s="668"/>
      <c r="LJE162" s="668"/>
      <c r="LJF162" s="668"/>
      <c r="LJG162" s="668"/>
      <c r="LJH162" s="668"/>
      <c r="LJI162" s="668"/>
      <c r="LJJ162" s="668"/>
      <c r="LJK162" s="668"/>
      <c r="LJL162" s="668"/>
      <c r="LJM162" s="668"/>
      <c r="LJN162" s="668"/>
      <c r="LJO162" s="668"/>
      <c r="LJP162" s="668"/>
      <c r="LJQ162" s="668"/>
      <c r="LJR162" s="668"/>
      <c r="LJS162" s="668"/>
      <c r="LJT162" s="668"/>
      <c r="LJU162" s="668"/>
      <c r="LJV162" s="668"/>
      <c r="LJW162" s="668"/>
      <c r="LJX162" s="668"/>
      <c r="LJY162" s="668"/>
      <c r="LJZ162" s="668"/>
      <c r="LKA162" s="668"/>
      <c r="LKB162" s="668"/>
      <c r="LKC162" s="668"/>
      <c r="LKD162" s="668"/>
      <c r="LKE162" s="668"/>
      <c r="LKF162" s="668"/>
      <c r="LKG162" s="668"/>
      <c r="LKH162" s="668"/>
      <c r="LKI162" s="668"/>
      <c r="LKJ162" s="668"/>
      <c r="LKK162" s="668"/>
      <c r="LKL162" s="668"/>
      <c r="LKM162" s="668"/>
      <c r="LKN162" s="668"/>
      <c r="LKO162" s="668"/>
      <c r="LKP162" s="668"/>
      <c r="LKQ162" s="668"/>
      <c r="LKR162" s="668"/>
      <c r="LKS162" s="668"/>
      <c r="LKT162" s="668"/>
      <c r="LKU162" s="668"/>
      <c r="LKV162" s="668"/>
      <c r="LKW162" s="668"/>
      <c r="LKX162" s="668"/>
      <c r="LKY162" s="668"/>
      <c r="LKZ162" s="668"/>
      <c r="LLA162" s="668"/>
      <c r="LLB162" s="668"/>
      <c r="LLC162" s="668"/>
      <c r="LLD162" s="668"/>
      <c r="LLE162" s="668"/>
      <c r="LLF162" s="668"/>
      <c r="LLG162" s="668"/>
      <c r="LLH162" s="668"/>
      <c r="LLI162" s="668"/>
      <c r="LLJ162" s="668"/>
      <c r="LLK162" s="668"/>
      <c r="LLL162" s="668"/>
      <c r="LLM162" s="668"/>
      <c r="LLN162" s="668"/>
      <c r="LLO162" s="668"/>
      <c r="LLP162" s="668"/>
      <c r="LLQ162" s="668"/>
      <c r="LLR162" s="668"/>
      <c r="LLS162" s="668"/>
      <c r="LLT162" s="668"/>
      <c r="LLU162" s="668"/>
      <c r="LLV162" s="668"/>
      <c r="LLW162" s="668"/>
      <c r="LLX162" s="668"/>
      <c r="LLY162" s="668"/>
      <c r="LLZ162" s="668"/>
      <c r="LMA162" s="668"/>
      <c r="LMB162" s="668"/>
      <c r="LMC162" s="668"/>
      <c r="LMD162" s="668"/>
      <c r="LME162" s="668"/>
      <c r="LMF162" s="668"/>
      <c r="LMG162" s="668"/>
      <c r="LMH162" s="668"/>
      <c r="LMI162" s="668"/>
      <c r="LMJ162" s="668"/>
      <c r="LMK162" s="668"/>
      <c r="LML162" s="668"/>
      <c r="LMM162" s="668"/>
      <c r="LMN162" s="668"/>
      <c r="LMO162" s="668"/>
      <c r="LMP162" s="668"/>
      <c r="LMQ162" s="668"/>
      <c r="LMR162" s="668"/>
      <c r="LMS162" s="668"/>
      <c r="LMT162" s="668"/>
      <c r="LMU162" s="668"/>
      <c r="LMV162" s="668"/>
      <c r="LMW162" s="668"/>
      <c r="LMX162" s="668"/>
      <c r="LMY162" s="668"/>
      <c r="LMZ162" s="668"/>
      <c r="LNA162" s="668"/>
      <c r="LNB162" s="668"/>
      <c r="LNC162" s="668"/>
      <c r="LND162" s="668"/>
      <c r="LNE162" s="668"/>
      <c r="LNF162" s="668"/>
      <c r="LNG162" s="668"/>
      <c r="LNH162" s="668"/>
      <c r="LNI162" s="668"/>
      <c r="LNJ162" s="668"/>
      <c r="LNK162" s="668"/>
      <c r="LNL162" s="668"/>
      <c r="LNM162" s="668"/>
      <c r="LNN162" s="668"/>
      <c r="LNO162" s="668"/>
      <c r="LNP162" s="668"/>
      <c r="LNQ162" s="668"/>
      <c r="LNR162" s="668"/>
      <c r="LNS162" s="668"/>
      <c r="LNT162" s="668"/>
      <c r="LNU162" s="668"/>
      <c r="LNV162" s="668"/>
      <c r="LNW162" s="668"/>
      <c r="LNX162" s="668"/>
      <c r="LNY162" s="668"/>
      <c r="LNZ162" s="668"/>
      <c r="LOA162" s="668"/>
      <c r="LOB162" s="668"/>
      <c r="LOC162" s="668"/>
      <c r="LOD162" s="668"/>
      <c r="LOE162" s="668"/>
      <c r="LOF162" s="668"/>
      <c r="LOG162" s="668"/>
      <c r="LOH162" s="668"/>
      <c r="LOI162" s="668"/>
      <c r="LOJ162" s="668"/>
      <c r="LOK162" s="668"/>
      <c r="LOL162" s="668"/>
      <c r="LOM162" s="668"/>
      <c r="LON162" s="668"/>
      <c r="LOO162" s="668"/>
      <c r="LOP162" s="668"/>
      <c r="LOQ162" s="668"/>
      <c r="LOR162" s="668"/>
      <c r="LOS162" s="668"/>
      <c r="LOT162" s="668"/>
      <c r="LOU162" s="668"/>
      <c r="LOV162" s="668"/>
      <c r="LOW162" s="668"/>
      <c r="LOX162" s="668"/>
      <c r="LOY162" s="668"/>
      <c r="LOZ162" s="668"/>
      <c r="LPA162" s="668"/>
      <c r="LPB162" s="668"/>
      <c r="LPC162" s="668"/>
      <c r="LPD162" s="668"/>
      <c r="LPE162" s="668"/>
      <c r="LPF162" s="668"/>
      <c r="LPG162" s="668"/>
      <c r="LPH162" s="668"/>
      <c r="LPI162" s="668"/>
      <c r="LPJ162" s="668"/>
      <c r="LPK162" s="668"/>
      <c r="LPL162" s="668"/>
      <c r="LPM162" s="668"/>
      <c r="LPN162" s="668"/>
      <c r="LPO162" s="668"/>
      <c r="LPP162" s="668"/>
      <c r="LPQ162" s="668"/>
      <c r="LPR162" s="668"/>
      <c r="LPS162" s="668"/>
      <c r="LPT162" s="668"/>
      <c r="LPU162" s="668"/>
      <c r="LPV162" s="668"/>
      <c r="LPW162" s="668"/>
      <c r="LPX162" s="668"/>
      <c r="LPY162" s="668"/>
      <c r="LPZ162" s="668"/>
      <c r="LQA162" s="668"/>
      <c r="LQB162" s="668"/>
      <c r="LQC162" s="668"/>
      <c r="LQD162" s="668"/>
      <c r="LQE162" s="668"/>
      <c r="LQF162" s="668"/>
      <c r="LQG162" s="668"/>
      <c r="LQH162" s="668"/>
      <c r="LQI162" s="668"/>
      <c r="LQJ162" s="668"/>
      <c r="LQK162" s="668"/>
      <c r="LQL162" s="668"/>
      <c r="LQM162" s="668"/>
      <c r="LQN162" s="668"/>
      <c r="LQO162" s="668"/>
      <c r="LQP162" s="668"/>
      <c r="LQQ162" s="668"/>
      <c r="LQR162" s="668"/>
      <c r="LQS162" s="668"/>
      <c r="LQT162" s="668"/>
      <c r="LQU162" s="668"/>
      <c r="LQV162" s="668"/>
      <c r="LQW162" s="668"/>
      <c r="LQX162" s="668"/>
      <c r="LQY162" s="668"/>
      <c r="LQZ162" s="668"/>
      <c r="LRA162" s="668"/>
      <c r="LRB162" s="668"/>
      <c r="LRC162" s="668"/>
      <c r="LRD162" s="668"/>
      <c r="LRE162" s="668"/>
      <c r="LRF162" s="668"/>
      <c r="LRG162" s="668"/>
      <c r="LRH162" s="668"/>
      <c r="LRI162" s="668"/>
      <c r="LRJ162" s="668"/>
      <c r="LRK162" s="668"/>
      <c r="LRL162" s="668"/>
      <c r="LRM162" s="668"/>
      <c r="LRN162" s="668"/>
      <c r="LRO162" s="668"/>
      <c r="LRP162" s="668"/>
      <c r="LRQ162" s="668"/>
      <c r="LRR162" s="668"/>
      <c r="LRS162" s="668"/>
      <c r="LRT162" s="668"/>
      <c r="LRU162" s="668"/>
      <c r="LRV162" s="668"/>
      <c r="LRW162" s="668"/>
      <c r="LRX162" s="668"/>
      <c r="LRY162" s="668"/>
      <c r="LRZ162" s="668"/>
      <c r="LSA162" s="668"/>
      <c r="LSB162" s="668"/>
      <c r="LSC162" s="668"/>
      <c r="LSD162" s="668"/>
      <c r="LSE162" s="668"/>
      <c r="LSF162" s="668"/>
      <c r="LSG162" s="668"/>
      <c r="LSH162" s="668"/>
      <c r="LSI162" s="668"/>
      <c r="LSJ162" s="668"/>
      <c r="LSK162" s="668"/>
      <c r="LSL162" s="668"/>
      <c r="LSM162" s="668"/>
      <c r="LSN162" s="668"/>
      <c r="LSO162" s="668"/>
      <c r="LSP162" s="668"/>
      <c r="LSQ162" s="668"/>
      <c r="LSR162" s="668"/>
      <c r="LSS162" s="668"/>
      <c r="LST162" s="668"/>
      <c r="LSU162" s="668"/>
      <c r="LSV162" s="668"/>
      <c r="LSW162" s="668"/>
      <c r="LSX162" s="668"/>
      <c r="LSY162" s="668"/>
      <c r="LSZ162" s="668"/>
      <c r="LTA162" s="668"/>
      <c r="LTB162" s="668"/>
      <c r="LTC162" s="668"/>
      <c r="LTD162" s="668"/>
      <c r="LTE162" s="668"/>
      <c r="LTF162" s="668"/>
      <c r="LTG162" s="668"/>
      <c r="LTH162" s="668"/>
      <c r="LTI162" s="668"/>
      <c r="LTJ162" s="668"/>
      <c r="LTK162" s="668"/>
      <c r="LTL162" s="668"/>
      <c r="LTM162" s="668"/>
      <c r="LTN162" s="668"/>
      <c r="LTO162" s="668"/>
      <c r="LTP162" s="668"/>
      <c r="LTQ162" s="668"/>
      <c r="LTR162" s="668"/>
      <c r="LTS162" s="668"/>
      <c r="LTT162" s="668"/>
      <c r="LTU162" s="668"/>
      <c r="LTV162" s="668"/>
      <c r="LTW162" s="668"/>
      <c r="LTX162" s="668"/>
      <c r="LTY162" s="668"/>
      <c r="LTZ162" s="668"/>
      <c r="LUA162" s="668"/>
      <c r="LUB162" s="668"/>
      <c r="LUC162" s="668"/>
      <c r="LUD162" s="668"/>
      <c r="LUE162" s="668"/>
      <c r="LUF162" s="668"/>
      <c r="LUG162" s="668"/>
      <c r="LUH162" s="668"/>
      <c r="LUI162" s="668"/>
      <c r="LUJ162" s="668"/>
      <c r="LUK162" s="668"/>
      <c r="LUL162" s="668"/>
      <c r="LUM162" s="668"/>
      <c r="LUN162" s="668"/>
      <c r="LUO162" s="668"/>
      <c r="LUP162" s="668"/>
      <c r="LUQ162" s="668"/>
      <c r="LUR162" s="668"/>
      <c r="LUS162" s="668"/>
      <c r="LUT162" s="668"/>
      <c r="LUU162" s="668"/>
      <c r="LUV162" s="668"/>
      <c r="LUW162" s="668"/>
      <c r="LUX162" s="668"/>
      <c r="LUY162" s="668"/>
      <c r="LUZ162" s="668"/>
      <c r="LVA162" s="668"/>
      <c r="LVB162" s="668"/>
      <c r="LVC162" s="668"/>
      <c r="LVD162" s="668"/>
      <c r="LVE162" s="668"/>
      <c r="LVF162" s="668"/>
      <c r="LVG162" s="668"/>
      <c r="LVH162" s="668"/>
      <c r="LVI162" s="668"/>
      <c r="LVJ162" s="668"/>
      <c r="LVK162" s="668"/>
      <c r="LVL162" s="668"/>
      <c r="LVM162" s="668"/>
      <c r="LVN162" s="668"/>
      <c r="LVO162" s="668"/>
      <c r="LVP162" s="668"/>
      <c r="LVQ162" s="668"/>
      <c r="LVR162" s="668"/>
      <c r="LVS162" s="668"/>
      <c r="LVT162" s="668"/>
      <c r="LVU162" s="668"/>
      <c r="LVV162" s="668"/>
      <c r="LVW162" s="668"/>
      <c r="LVX162" s="668"/>
      <c r="LVY162" s="668"/>
      <c r="LVZ162" s="668"/>
      <c r="LWA162" s="668"/>
      <c r="LWB162" s="668"/>
      <c r="LWC162" s="668"/>
      <c r="LWD162" s="668"/>
      <c r="LWE162" s="668"/>
      <c r="LWF162" s="668"/>
      <c r="LWG162" s="668"/>
      <c r="LWH162" s="668"/>
      <c r="LWI162" s="668"/>
      <c r="LWJ162" s="668"/>
      <c r="LWK162" s="668"/>
      <c r="LWL162" s="668"/>
      <c r="LWM162" s="668"/>
      <c r="LWN162" s="668"/>
      <c r="LWO162" s="668"/>
      <c r="LWP162" s="668"/>
      <c r="LWQ162" s="668"/>
      <c r="LWR162" s="668"/>
      <c r="LWS162" s="668"/>
      <c r="LWT162" s="668"/>
      <c r="LWU162" s="668"/>
      <c r="LWV162" s="668"/>
      <c r="LWW162" s="668"/>
      <c r="LWX162" s="668"/>
      <c r="LWY162" s="668"/>
      <c r="LWZ162" s="668"/>
      <c r="LXA162" s="668"/>
      <c r="LXB162" s="668"/>
      <c r="LXC162" s="668"/>
      <c r="LXD162" s="668"/>
      <c r="LXE162" s="668"/>
      <c r="LXF162" s="668"/>
      <c r="LXG162" s="668"/>
      <c r="LXH162" s="668"/>
      <c r="LXI162" s="668"/>
      <c r="LXJ162" s="668"/>
      <c r="LXK162" s="668"/>
      <c r="LXL162" s="668"/>
      <c r="LXM162" s="668"/>
      <c r="LXN162" s="668"/>
      <c r="LXO162" s="668"/>
      <c r="LXP162" s="668"/>
      <c r="LXQ162" s="668"/>
      <c r="LXR162" s="668"/>
      <c r="LXS162" s="668"/>
      <c r="LXT162" s="668"/>
      <c r="LXU162" s="668"/>
      <c r="LXV162" s="668"/>
      <c r="LXW162" s="668"/>
      <c r="LXX162" s="668"/>
      <c r="LXY162" s="668"/>
      <c r="LXZ162" s="668"/>
      <c r="LYA162" s="668"/>
      <c r="LYB162" s="668"/>
      <c r="LYC162" s="668"/>
      <c r="LYD162" s="668"/>
      <c r="LYE162" s="668"/>
      <c r="LYF162" s="668"/>
      <c r="LYG162" s="668"/>
      <c r="LYH162" s="668"/>
      <c r="LYI162" s="668"/>
      <c r="LYJ162" s="668"/>
      <c r="LYK162" s="668"/>
      <c r="LYL162" s="668"/>
      <c r="LYM162" s="668"/>
      <c r="LYN162" s="668"/>
      <c r="LYO162" s="668"/>
      <c r="LYP162" s="668"/>
      <c r="LYQ162" s="668"/>
      <c r="LYR162" s="668"/>
      <c r="LYS162" s="668"/>
      <c r="LYT162" s="668"/>
      <c r="LYU162" s="668"/>
      <c r="LYV162" s="668"/>
      <c r="LYW162" s="668"/>
      <c r="LYX162" s="668"/>
      <c r="LYY162" s="668"/>
      <c r="LYZ162" s="668"/>
      <c r="LZA162" s="668"/>
      <c r="LZB162" s="668"/>
      <c r="LZC162" s="668"/>
      <c r="LZD162" s="668"/>
      <c r="LZE162" s="668"/>
      <c r="LZF162" s="668"/>
      <c r="LZG162" s="668"/>
      <c r="LZH162" s="668"/>
      <c r="LZI162" s="668"/>
      <c r="LZJ162" s="668"/>
      <c r="LZK162" s="668"/>
      <c r="LZL162" s="668"/>
      <c r="LZM162" s="668"/>
      <c r="LZN162" s="668"/>
      <c r="LZO162" s="668"/>
      <c r="LZP162" s="668"/>
      <c r="LZQ162" s="668"/>
      <c r="LZR162" s="668"/>
      <c r="LZS162" s="668"/>
      <c r="LZT162" s="668"/>
      <c r="LZU162" s="668"/>
      <c r="LZV162" s="668"/>
      <c r="LZW162" s="668"/>
      <c r="LZX162" s="668"/>
      <c r="LZY162" s="668"/>
      <c r="LZZ162" s="668"/>
      <c r="MAA162" s="668"/>
      <c r="MAB162" s="668"/>
      <c r="MAC162" s="668"/>
      <c r="MAD162" s="668"/>
      <c r="MAE162" s="668"/>
      <c r="MAF162" s="668"/>
      <c r="MAG162" s="668"/>
      <c r="MAH162" s="668"/>
      <c r="MAI162" s="668"/>
      <c r="MAJ162" s="668"/>
      <c r="MAK162" s="668"/>
      <c r="MAL162" s="668"/>
      <c r="MAM162" s="668"/>
      <c r="MAN162" s="668"/>
      <c r="MAO162" s="668"/>
      <c r="MAP162" s="668"/>
      <c r="MAQ162" s="668"/>
      <c r="MAR162" s="668"/>
      <c r="MAS162" s="668"/>
      <c r="MAT162" s="668"/>
      <c r="MAU162" s="668"/>
      <c r="MAV162" s="668"/>
      <c r="MAW162" s="668"/>
      <c r="MAX162" s="668"/>
      <c r="MAY162" s="668"/>
      <c r="MAZ162" s="668"/>
      <c r="MBA162" s="668"/>
      <c r="MBB162" s="668"/>
      <c r="MBC162" s="668"/>
      <c r="MBD162" s="668"/>
      <c r="MBE162" s="668"/>
      <c r="MBF162" s="668"/>
      <c r="MBG162" s="668"/>
      <c r="MBH162" s="668"/>
      <c r="MBI162" s="668"/>
      <c r="MBJ162" s="668"/>
      <c r="MBK162" s="668"/>
      <c r="MBL162" s="668"/>
      <c r="MBM162" s="668"/>
      <c r="MBN162" s="668"/>
      <c r="MBO162" s="668"/>
      <c r="MBP162" s="668"/>
      <c r="MBQ162" s="668"/>
      <c r="MBR162" s="668"/>
      <c r="MBS162" s="668"/>
      <c r="MBT162" s="668"/>
      <c r="MBU162" s="668"/>
      <c r="MBV162" s="668"/>
      <c r="MBW162" s="668"/>
      <c r="MBX162" s="668"/>
      <c r="MBY162" s="668"/>
      <c r="MBZ162" s="668"/>
      <c r="MCA162" s="668"/>
      <c r="MCB162" s="668"/>
      <c r="MCC162" s="668"/>
      <c r="MCD162" s="668"/>
      <c r="MCE162" s="668"/>
      <c r="MCF162" s="668"/>
      <c r="MCG162" s="668"/>
      <c r="MCH162" s="668"/>
      <c r="MCI162" s="668"/>
      <c r="MCJ162" s="668"/>
      <c r="MCK162" s="668"/>
      <c r="MCL162" s="668"/>
      <c r="MCM162" s="668"/>
      <c r="MCN162" s="668"/>
      <c r="MCO162" s="668"/>
      <c r="MCP162" s="668"/>
      <c r="MCQ162" s="668"/>
      <c r="MCR162" s="668"/>
      <c r="MCS162" s="668"/>
      <c r="MCT162" s="668"/>
      <c r="MCU162" s="668"/>
      <c r="MCV162" s="668"/>
      <c r="MCW162" s="668"/>
      <c r="MCX162" s="668"/>
      <c r="MCY162" s="668"/>
      <c r="MCZ162" s="668"/>
      <c r="MDA162" s="668"/>
      <c r="MDB162" s="668"/>
      <c r="MDC162" s="668"/>
      <c r="MDD162" s="668"/>
      <c r="MDE162" s="668"/>
      <c r="MDF162" s="668"/>
      <c r="MDG162" s="668"/>
      <c r="MDH162" s="668"/>
      <c r="MDI162" s="668"/>
      <c r="MDJ162" s="668"/>
      <c r="MDK162" s="668"/>
      <c r="MDL162" s="668"/>
      <c r="MDM162" s="668"/>
      <c r="MDN162" s="668"/>
      <c r="MDO162" s="668"/>
      <c r="MDP162" s="668"/>
      <c r="MDQ162" s="668"/>
      <c r="MDR162" s="668"/>
      <c r="MDS162" s="668"/>
      <c r="MDT162" s="668"/>
      <c r="MDU162" s="668"/>
      <c r="MDV162" s="668"/>
      <c r="MDW162" s="668"/>
      <c r="MDX162" s="668"/>
      <c r="MDY162" s="668"/>
      <c r="MDZ162" s="668"/>
      <c r="MEA162" s="668"/>
      <c r="MEB162" s="668"/>
      <c r="MEC162" s="668"/>
      <c r="MED162" s="668"/>
      <c r="MEE162" s="668"/>
      <c r="MEF162" s="668"/>
      <c r="MEG162" s="668"/>
      <c r="MEH162" s="668"/>
      <c r="MEI162" s="668"/>
      <c r="MEJ162" s="668"/>
      <c r="MEK162" s="668"/>
      <c r="MEL162" s="668"/>
      <c r="MEM162" s="668"/>
      <c r="MEN162" s="668"/>
      <c r="MEO162" s="668"/>
      <c r="MEP162" s="668"/>
      <c r="MEQ162" s="668"/>
      <c r="MER162" s="668"/>
      <c r="MES162" s="668"/>
      <c r="MET162" s="668"/>
      <c r="MEU162" s="668"/>
      <c r="MEV162" s="668"/>
      <c r="MEW162" s="668"/>
      <c r="MEX162" s="668"/>
      <c r="MEY162" s="668"/>
      <c r="MEZ162" s="668"/>
      <c r="MFA162" s="668"/>
      <c r="MFB162" s="668"/>
      <c r="MFC162" s="668"/>
      <c r="MFD162" s="668"/>
      <c r="MFE162" s="668"/>
      <c r="MFF162" s="668"/>
      <c r="MFG162" s="668"/>
      <c r="MFH162" s="668"/>
      <c r="MFI162" s="668"/>
      <c r="MFJ162" s="668"/>
      <c r="MFK162" s="668"/>
      <c r="MFL162" s="668"/>
      <c r="MFM162" s="668"/>
      <c r="MFN162" s="668"/>
      <c r="MFO162" s="668"/>
      <c r="MFP162" s="668"/>
      <c r="MFQ162" s="668"/>
      <c r="MFR162" s="668"/>
      <c r="MFS162" s="668"/>
      <c r="MFT162" s="668"/>
      <c r="MFU162" s="668"/>
      <c r="MFV162" s="668"/>
      <c r="MFW162" s="668"/>
      <c r="MFX162" s="668"/>
      <c r="MFY162" s="668"/>
      <c r="MFZ162" s="668"/>
      <c r="MGA162" s="668"/>
      <c r="MGB162" s="668"/>
      <c r="MGC162" s="668"/>
      <c r="MGD162" s="668"/>
      <c r="MGE162" s="668"/>
      <c r="MGF162" s="668"/>
      <c r="MGG162" s="668"/>
      <c r="MGH162" s="668"/>
      <c r="MGI162" s="668"/>
      <c r="MGJ162" s="668"/>
      <c r="MGK162" s="668"/>
      <c r="MGL162" s="668"/>
      <c r="MGM162" s="668"/>
      <c r="MGN162" s="668"/>
      <c r="MGO162" s="668"/>
      <c r="MGP162" s="668"/>
      <c r="MGQ162" s="668"/>
      <c r="MGR162" s="668"/>
      <c r="MGS162" s="668"/>
      <c r="MGT162" s="668"/>
      <c r="MGU162" s="668"/>
      <c r="MGV162" s="668"/>
      <c r="MGW162" s="668"/>
      <c r="MGX162" s="668"/>
      <c r="MGY162" s="668"/>
      <c r="MGZ162" s="668"/>
      <c r="MHA162" s="668"/>
      <c r="MHB162" s="668"/>
      <c r="MHC162" s="668"/>
      <c r="MHD162" s="668"/>
      <c r="MHE162" s="668"/>
      <c r="MHF162" s="668"/>
      <c r="MHG162" s="668"/>
      <c r="MHH162" s="668"/>
      <c r="MHI162" s="668"/>
      <c r="MHJ162" s="668"/>
      <c r="MHK162" s="668"/>
      <c r="MHL162" s="668"/>
      <c r="MHM162" s="668"/>
      <c r="MHN162" s="668"/>
      <c r="MHO162" s="668"/>
      <c r="MHP162" s="668"/>
      <c r="MHQ162" s="668"/>
      <c r="MHR162" s="668"/>
      <c r="MHS162" s="668"/>
      <c r="MHT162" s="668"/>
      <c r="MHU162" s="668"/>
      <c r="MHV162" s="668"/>
      <c r="MHW162" s="668"/>
      <c r="MHX162" s="668"/>
      <c r="MHY162" s="668"/>
      <c r="MHZ162" s="668"/>
      <c r="MIA162" s="668"/>
      <c r="MIB162" s="668"/>
      <c r="MIC162" s="668"/>
      <c r="MID162" s="668"/>
      <c r="MIE162" s="668"/>
      <c r="MIF162" s="668"/>
      <c r="MIG162" s="668"/>
      <c r="MIH162" s="668"/>
      <c r="MII162" s="668"/>
      <c r="MIJ162" s="668"/>
      <c r="MIK162" s="668"/>
      <c r="MIL162" s="668"/>
      <c r="MIM162" s="668"/>
      <c r="MIN162" s="668"/>
      <c r="MIO162" s="668"/>
      <c r="MIP162" s="668"/>
      <c r="MIQ162" s="668"/>
      <c r="MIR162" s="668"/>
      <c r="MIS162" s="668"/>
      <c r="MIT162" s="668"/>
      <c r="MIU162" s="668"/>
      <c r="MIV162" s="668"/>
      <c r="MIW162" s="668"/>
      <c r="MIX162" s="668"/>
      <c r="MIY162" s="668"/>
      <c r="MIZ162" s="668"/>
      <c r="MJA162" s="668"/>
      <c r="MJB162" s="668"/>
      <c r="MJC162" s="668"/>
      <c r="MJD162" s="668"/>
      <c r="MJE162" s="668"/>
      <c r="MJF162" s="668"/>
      <c r="MJG162" s="668"/>
      <c r="MJH162" s="668"/>
      <c r="MJI162" s="668"/>
      <c r="MJJ162" s="668"/>
      <c r="MJK162" s="668"/>
      <c r="MJL162" s="668"/>
      <c r="MJM162" s="668"/>
      <c r="MJN162" s="668"/>
      <c r="MJO162" s="668"/>
      <c r="MJP162" s="668"/>
      <c r="MJQ162" s="668"/>
      <c r="MJR162" s="668"/>
      <c r="MJS162" s="668"/>
      <c r="MJT162" s="668"/>
      <c r="MJU162" s="668"/>
      <c r="MJV162" s="668"/>
      <c r="MJW162" s="668"/>
      <c r="MJX162" s="668"/>
      <c r="MJY162" s="668"/>
      <c r="MJZ162" s="668"/>
      <c r="MKA162" s="668"/>
      <c r="MKB162" s="668"/>
      <c r="MKC162" s="668"/>
      <c r="MKD162" s="668"/>
      <c r="MKE162" s="668"/>
      <c r="MKF162" s="668"/>
      <c r="MKG162" s="668"/>
      <c r="MKH162" s="668"/>
      <c r="MKI162" s="668"/>
      <c r="MKJ162" s="668"/>
      <c r="MKK162" s="668"/>
      <c r="MKL162" s="668"/>
      <c r="MKM162" s="668"/>
      <c r="MKN162" s="668"/>
      <c r="MKO162" s="668"/>
      <c r="MKP162" s="668"/>
      <c r="MKQ162" s="668"/>
      <c r="MKR162" s="668"/>
      <c r="MKS162" s="668"/>
      <c r="MKT162" s="668"/>
      <c r="MKU162" s="668"/>
      <c r="MKV162" s="668"/>
      <c r="MKW162" s="668"/>
      <c r="MKX162" s="668"/>
      <c r="MKY162" s="668"/>
      <c r="MKZ162" s="668"/>
      <c r="MLA162" s="668"/>
      <c r="MLB162" s="668"/>
      <c r="MLC162" s="668"/>
      <c r="MLD162" s="668"/>
      <c r="MLE162" s="668"/>
      <c r="MLF162" s="668"/>
      <c r="MLG162" s="668"/>
      <c r="MLH162" s="668"/>
      <c r="MLI162" s="668"/>
      <c r="MLJ162" s="668"/>
      <c r="MLK162" s="668"/>
      <c r="MLL162" s="668"/>
      <c r="MLM162" s="668"/>
      <c r="MLN162" s="668"/>
      <c r="MLO162" s="668"/>
      <c r="MLP162" s="668"/>
      <c r="MLQ162" s="668"/>
      <c r="MLR162" s="668"/>
      <c r="MLS162" s="668"/>
      <c r="MLT162" s="668"/>
      <c r="MLU162" s="668"/>
      <c r="MLV162" s="668"/>
      <c r="MLW162" s="668"/>
      <c r="MLX162" s="668"/>
      <c r="MLY162" s="668"/>
      <c r="MLZ162" s="668"/>
      <c r="MMA162" s="668"/>
      <c r="MMB162" s="668"/>
      <c r="MMC162" s="668"/>
      <c r="MMD162" s="668"/>
      <c r="MME162" s="668"/>
      <c r="MMF162" s="668"/>
      <c r="MMG162" s="668"/>
      <c r="MMH162" s="668"/>
      <c r="MMI162" s="668"/>
      <c r="MMJ162" s="668"/>
      <c r="MMK162" s="668"/>
      <c r="MML162" s="668"/>
      <c r="MMM162" s="668"/>
      <c r="MMN162" s="668"/>
      <c r="MMO162" s="668"/>
      <c r="MMP162" s="668"/>
      <c r="MMQ162" s="668"/>
      <c r="MMR162" s="668"/>
      <c r="MMS162" s="668"/>
      <c r="MMT162" s="668"/>
      <c r="MMU162" s="668"/>
      <c r="MMV162" s="668"/>
      <c r="MMW162" s="668"/>
      <c r="MMX162" s="668"/>
      <c r="MMY162" s="668"/>
      <c r="MMZ162" s="668"/>
      <c r="MNA162" s="668"/>
      <c r="MNB162" s="668"/>
      <c r="MNC162" s="668"/>
      <c r="MND162" s="668"/>
      <c r="MNE162" s="668"/>
      <c r="MNF162" s="668"/>
      <c r="MNG162" s="668"/>
      <c r="MNH162" s="668"/>
      <c r="MNI162" s="668"/>
      <c r="MNJ162" s="668"/>
      <c r="MNK162" s="668"/>
      <c r="MNL162" s="668"/>
      <c r="MNM162" s="668"/>
      <c r="MNN162" s="668"/>
      <c r="MNO162" s="668"/>
      <c r="MNP162" s="668"/>
      <c r="MNQ162" s="668"/>
      <c r="MNR162" s="668"/>
      <c r="MNS162" s="668"/>
      <c r="MNT162" s="668"/>
      <c r="MNU162" s="668"/>
      <c r="MNV162" s="668"/>
      <c r="MNW162" s="668"/>
      <c r="MNX162" s="668"/>
      <c r="MNY162" s="668"/>
      <c r="MNZ162" s="668"/>
      <c r="MOA162" s="668"/>
      <c r="MOB162" s="668"/>
      <c r="MOC162" s="668"/>
      <c r="MOD162" s="668"/>
      <c r="MOE162" s="668"/>
      <c r="MOF162" s="668"/>
      <c r="MOG162" s="668"/>
      <c r="MOH162" s="668"/>
      <c r="MOI162" s="668"/>
      <c r="MOJ162" s="668"/>
      <c r="MOK162" s="668"/>
      <c r="MOL162" s="668"/>
      <c r="MOM162" s="668"/>
      <c r="MON162" s="668"/>
      <c r="MOO162" s="668"/>
      <c r="MOP162" s="668"/>
      <c r="MOQ162" s="668"/>
      <c r="MOR162" s="668"/>
      <c r="MOS162" s="668"/>
      <c r="MOT162" s="668"/>
      <c r="MOU162" s="668"/>
      <c r="MOV162" s="668"/>
      <c r="MOW162" s="668"/>
      <c r="MOX162" s="668"/>
      <c r="MOY162" s="668"/>
      <c r="MOZ162" s="668"/>
      <c r="MPA162" s="668"/>
      <c r="MPB162" s="668"/>
      <c r="MPC162" s="668"/>
      <c r="MPD162" s="668"/>
      <c r="MPE162" s="668"/>
      <c r="MPF162" s="668"/>
      <c r="MPG162" s="668"/>
      <c r="MPH162" s="668"/>
      <c r="MPI162" s="668"/>
      <c r="MPJ162" s="668"/>
      <c r="MPK162" s="668"/>
      <c r="MPL162" s="668"/>
      <c r="MPM162" s="668"/>
      <c r="MPN162" s="668"/>
      <c r="MPO162" s="668"/>
      <c r="MPP162" s="668"/>
      <c r="MPQ162" s="668"/>
      <c r="MPR162" s="668"/>
      <c r="MPS162" s="668"/>
      <c r="MPT162" s="668"/>
      <c r="MPU162" s="668"/>
      <c r="MPV162" s="668"/>
      <c r="MPW162" s="668"/>
      <c r="MPX162" s="668"/>
      <c r="MPY162" s="668"/>
      <c r="MPZ162" s="668"/>
      <c r="MQA162" s="668"/>
      <c r="MQB162" s="668"/>
      <c r="MQC162" s="668"/>
      <c r="MQD162" s="668"/>
      <c r="MQE162" s="668"/>
      <c r="MQF162" s="668"/>
      <c r="MQG162" s="668"/>
      <c r="MQH162" s="668"/>
      <c r="MQI162" s="668"/>
      <c r="MQJ162" s="668"/>
      <c r="MQK162" s="668"/>
      <c r="MQL162" s="668"/>
      <c r="MQM162" s="668"/>
      <c r="MQN162" s="668"/>
      <c r="MQO162" s="668"/>
      <c r="MQP162" s="668"/>
      <c r="MQQ162" s="668"/>
      <c r="MQR162" s="668"/>
      <c r="MQS162" s="668"/>
      <c r="MQT162" s="668"/>
      <c r="MQU162" s="668"/>
      <c r="MQV162" s="668"/>
      <c r="MQW162" s="668"/>
      <c r="MQX162" s="668"/>
      <c r="MQY162" s="668"/>
      <c r="MQZ162" s="668"/>
      <c r="MRA162" s="668"/>
      <c r="MRB162" s="668"/>
      <c r="MRC162" s="668"/>
      <c r="MRD162" s="668"/>
      <c r="MRE162" s="668"/>
      <c r="MRF162" s="668"/>
      <c r="MRG162" s="668"/>
      <c r="MRH162" s="668"/>
      <c r="MRI162" s="668"/>
      <c r="MRJ162" s="668"/>
      <c r="MRK162" s="668"/>
      <c r="MRL162" s="668"/>
      <c r="MRM162" s="668"/>
      <c r="MRN162" s="668"/>
      <c r="MRO162" s="668"/>
      <c r="MRP162" s="668"/>
      <c r="MRQ162" s="668"/>
      <c r="MRR162" s="668"/>
      <c r="MRS162" s="668"/>
      <c r="MRT162" s="668"/>
      <c r="MRU162" s="668"/>
      <c r="MRV162" s="668"/>
      <c r="MRW162" s="668"/>
      <c r="MRX162" s="668"/>
      <c r="MRY162" s="668"/>
      <c r="MRZ162" s="668"/>
      <c r="MSA162" s="668"/>
      <c r="MSB162" s="668"/>
      <c r="MSC162" s="668"/>
      <c r="MSD162" s="668"/>
      <c r="MSE162" s="668"/>
      <c r="MSF162" s="668"/>
      <c r="MSG162" s="668"/>
      <c r="MSH162" s="668"/>
      <c r="MSI162" s="668"/>
      <c r="MSJ162" s="668"/>
      <c r="MSK162" s="668"/>
      <c r="MSL162" s="668"/>
      <c r="MSM162" s="668"/>
      <c r="MSN162" s="668"/>
      <c r="MSO162" s="668"/>
      <c r="MSP162" s="668"/>
      <c r="MSQ162" s="668"/>
      <c r="MSR162" s="668"/>
      <c r="MSS162" s="668"/>
      <c r="MST162" s="668"/>
      <c r="MSU162" s="668"/>
      <c r="MSV162" s="668"/>
      <c r="MSW162" s="668"/>
      <c r="MSX162" s="668"/>
      <c r="MSY162" s="668"/>
      <c r="MSZ162" s="668"/>
      <c r="MTA162" s="668"/>
      <c r="MTB162" s="668"/>
      <c r="MTC162" s="668"/>
      <c r="MTD162" s="668"/>
      <c r="MTE162" s="668"/>
      <c r="MTF162" s="668"/>
      <c r="MTG162" s="668"/>
      <c r="MTH162" s="668"/>
      <c r="MTI162" s="668"/>
      <c r="MTJ162" s="668"/>
      <c r="MTK162" s="668"/>
      <c r="MTL162" s="668"/>
      <c r="MTM162" s="668"/>
      <c r="MTN162" s="668"/>
      <c r="MTO162" s="668"/>
      <c r="MTP162" s="668"/>
      <c r="MTQ162" s="668"/>
      <c r="MTR162" s="668"/>
      <c r="MTS162" s="668"/>
      <c r="MTT162" s="668"/>
      <c r="MTU162" s="668"/>
      <c r="MTV162" s="668"/>
      <c r="MTW162" s="668"/>
      <c r="MTX162" s="668"/>
      <c r="MTY162" s="668"/>
      <c r="MTZ162" s="668"/>
      <c r="MUA162" s="668"/>
      <c r="MUB162" s="668"/>
      <c r="MUC162" s="668"/>
      <c r="MUD162" s="668"/>
      <c r="MUE162" s="668"/>
      <c r="MUF162" s="668"/>
      <c r="MUG162" s="668"/>
      <c r="MUH162" s="668"/>
      <c r="MUI162" s="668"/>
      <c r="MUJ162" s="668"/>
      <c r="MUK162" s="668"/>
      <c r="MUL162" s="668"/>
      <c r="MUM162" s="668"/>
      <c r="MUN162" s="668"/>
      <c r="MUO162" s="668"/>
      <c r="MUP162" s="668"/>
      <c r="MUQ162" s="668"/>
      <c r="MUR162" s="668"/>
      <c r="MUS162" s="668"/>
      <c r="MUT162" s="668"/>
      <c r="MUU162" s="668"/>
      <c r="MUV162" s="668"/>
      <c r="MUW162" s="668"/>
      <c r="MUX162" s="668"/>
      <c r="MUY162" s="668"/>
      <c r="MUZ162" s="668"/>
      <c r="MVA162" s="668"/>
      <c r="MVB162" s="668"/>
      <c r="MVC162" s="668"/>
      <c r="MVD162" s="668"/>
      <c r="MVE162" s="668"/>
      <c r="MVF162" s="668"/>
      <c r="MVG162" s="668"/>
      <c r="MVH162" s="668"/>
      <c r="MVI162" s="668"/>
      <c r="MVJ162" s="668"/>
      <c r="MVK162" s="668"/>
      <c r="MVL162" s="668"/>
      <c r="MVM162" s="668"/>
      <c r="MVN162" s="668"/>
      <c r="MVO162" s="668"/>
      <c r="MVP162" s="668"/>
      <c r="MVQ162" s="668"/>
      <c r="MVR162" s="668"/>
      <c r="MVS162" s="668"/>
      <c r="MVT162" s="668"/>
      <c r="MVU162" s="668"/>
      <c r="MVV162" s="668"/>
      <c r="MVW162" s="668"/>
      <c r="MVX162" s="668"/>
      <c r="MVY162" s="668"/>
      <c r="MVZ162" s="668"/>
      <c r="MWA162" s="668"/>
      <c r="MWB162" s="668"/>
      <c r="MWC162" s="668"/>
      <c r="MWD162" s="668"/>
      <c r="MWE162" s="668"/>
      <c r="MWF162" s="668"/>
      <c r="MWG162" s="668"/>
      <c r="MWH162" s="668"/>
      <c r="MWI162" s="668"/>
      <c r="MWJ162" s="668"/>
      <c r="MWK162" s="668"/>
      <c r="MWL162" s="668"/>
      <c r="MWM162" s="668"/>
      <c r="MWN162" s="668"/>
      <c r="MWO162" s="668"/>
      <c r="MWP162" s="668"/>
      <c r="MWQ162" s="668"/>
      <c r="MWR162" s="668"/>
      <c r="MWS162" s="668"/>
      <c r="MWT162" s="668"/>
      <c r="MWU162" s="668"/>
      <c r="MWV162" s="668"/>
      <c r="MWW162" s="668"/>
      <c r="MWX162" s="668"/>
      <c r="MWY162" s="668"/>
      <c r="MWZ162" s="668"/>
      <c r="MXA162" s="668"/>
      <c r="MXB162" s="668"/>
      <c r="MXC162" s="668"/>
      <c r="MXD162" s="668"/>
      <c r="MXE162" s="668"/>
      <c r="MXF162" s="668"/>
      <c r="MXG162" s="668"/>
      <c r="MXH162" s="668"/>
      <c r="MXI162" s="668"/>
      <c r="MXJ162" s="668"/>
      <c r="MXK162" s="668"/>
      <c r="MXL162" s="668"/>
      <c r="MXM162" s="668"/>
      <c r="MXN162" s="668"/>
      <c r="MXO162" s="668"/>
      <c r="MXP162" s="668"/>
      <c r="MXQ162" s="668"/>
      <c r="MXR162" s="668"/>
      <c r="MXS162" s="668"/>
      <c r="MXT162" s="668"/>
      <c r="MXU162" s="668"/>
      <c r="MXV162" s="668"/>
      <c r="MXW162" s="668"/>
      <c r="MXX162" s="668"/>
      <c r="MXY162" s="668"/>
      <c r="MXZ162" s="668"/>
      <c r="MYA162" s="668"/>
      <c r="MYB162" s="668"/>
      <c r="MYC162" s="668"/>
      <c r="MYD162" s="668"/>
      <c r="MYE162" s="668"/>
      <c r="MYF162" s="668"/>
      <c r="MYG162" s="668"/>
      <c r="MYH162" s="668"/>
      <c r="MYI162" s="668"/>
      <c r="MYJ162" s="668"/>
      <c r="MYK162" s="668"/>
      <c r="MYL162" s="668"/>
      <c r="MYM162" s="668"/>
      <c r="MYN162" s="668"/>
      <c r="MYO162" s="668"/>
      <c r="MYP162" s="668"/>
      <c r="MYQ162" s="668"/>
      <c r="MYR162" s="668"/>
      <c r="MYS162" s="668"/>
      <c r="MYT162" s="668"/>
      <c r="MYU162" s="668"/>
      <c r="MYV162" s="668"/>
      <c r="MYW162" s="668"/>
      <c r="MYX162" s="668"/>
      <c r="MYY162" s="668"/>
      <c r="MYZ162" s="668"/>
      <c r="MZA162" s="668"/>
      <c r="MZB162" s="668"/>
      <c r="MZC162" s="668"/>
      <c r="MZD162" s="668"/>
      <c r="MZE162" s="668"/>
      <c r="MZF162" s="668"/>
      <c r="MZG162" s="668"/>
      <c r="MZH162" s="668"/>
      <c r="MZI162" s="668"/>
      <c r="MZJ162" s="668"/>
      <c r="MZK162" s="668"/>
      <c r="MZL162" s="668"/>
      <c r="MZM162" s="668"/>
      <c r="MZN162" s="668"/>
      <c r="MZO162" s="668"/>
      <c r="MZP162" s="668"/>
      <c r="MZQ162" s="668"/>
      <c r="MZR162" s="668"/>
      <c r="MZS162" s="668"/>
      <c r="MZT162" s="668"/>
      <c r="MZU162" s="668"/>
      <c r="MZV162" s="668"/>
      <c r="MZW162" s="668"/>
      <c r="MZX162" s="668"/>
      <c r="MZY162" s="668"/>
      <c r="MZZ162" s="668"/>
      <c r="NAA162" s="668"/>
      <c r="NAB162" s="668"/>
      <c r="NAC162" s="668"/>
      <c r="NAD162" s="668"/>
      <c r="NAE162" s="668"/>
      <c r="NAF162" s="668"/>
      <c r="NAG162" s="668"/>
      <c r="NAH162" s="668"/>
      <c r="NAI162" s="668"/>
      <c r="NAJ162" s="668"/>
      <c r="NAK162" s="668"/>
      <c r="NAL162" s="668"/>
      <c r="NAM162" s="668"/>
      <c r="NAN162" s="668"/>
      <c r="NAO162" s="668"/>
      <c r="NAP162" s="668"/>
      <c r="NAQ162" s="668"/>
      <c r="NAR162" s="668"/>
      <c r="NAS162" s="668"/>
      <c r="NAT162" s="668"/>
      <c r="NAU162" s="668"/>
      <c r="NAV162" s="668"/>
      <c r="NAW162" s="668"/>
      <c r="NAX162" s="668"/>
      <c r="NAY162" s="668"/>
      <c r="NAZ162" s="668"/>
      <c r="NBA162" s="668"/>
      <c r="NBB162" s="668"/>
      <c r="NBC162" s="668"/>
      <c r="NBD162" s="668"/>
      <c r="NBE162" s="668"/>
      <c r="NBF162" s="668"/>
      <c r="NBG162" s="668"/>
      <c r="NBH162" s="668"/>
      <c r="NBI162" s="668"/>
      <c r="NBJ162" s="668"/>
      <c r="NBK162" s="668"/>
      <c r="NBL162" s="668"/>
      <c r="NBM162" s="668"/>
      <c r="NBN162" s="668"/>
      <c r="NBO162" s="668"/>
      <c r="NBP162" s="668"/>
      <c r="NBQ162" s="668"/>
      <c r="NBR162" s="668"/>
      <c r="NBS162" s="668"/>
      <c r="NBT162" s="668"/>
      <c r="NBU162" s="668"/>
      <c r="NBV162" s="668"/>
      <c r="NBW162" s="668"/>
      <c r="NBX162" s="668"/>
      <c r="NBY162" s="668"/>
      <c r="NBZ162" s="668"/>
      <c r="NCA162" s="668"/>
      <c r="NCB162" s="668"/>
      <c r="NCC162" s="668"/>
      <c r="NCD162" s="668"/>
      <c r="NCE162" s="668"/>
      <c r="NCF162" s="668"/>
      <c r="NCG162" s="668"/>
      <c r="NCH162" s="668"/>
      <c r="NCI162" s="668"/>
      <c r="NCJ162" s="668"/>
      <c r="NCK162" s="668"/>
      <c r="NCL162" s="668"/>
      <c r="NCM162" s="668"/>
      <c r="NCN162" s="668"/>
      <c r="NCO162" s="668"/>
      <c r="NCP162" s="668"/>
      <c r="NCQ162" s="668"/>
      <c r="NCR162" s="668"/>
      <c r="NCS162" s="668"/>
      <c r="NCT162" s="668"/>
      <c r="NCU162" s="668"/>
      <c r="NCV162" s="668"/>
      <c r="NCW162" s="668"/>
      <c r="NCX162" s="668"/>
      <c r="NCY162" s="668"/>
      <c r="NCZ162" s="668"/>
      <c r="NDA162" s="668"/>
      <c r="NDB162" s="668"/>
      <c r="NDC162" s="668"/>
      <c r="NDD162" s="668"/>
      <c r="NDE162" s="668"/>
      <c r="NDF162" s="668"/>
      <c r="NDG162" s="668"/>
      <c r="NDH162" s="668"/>
      <c r="NDI162" s="668"/>
      <c r="NDJ162" s="668"/>
      <c r="NDK162" s="668"/>
      <c r="NDL162" s="668"/>
      <c r="NDM162" s="668"/>
      <c r="NDN162" s="668"/>
      <c r="NDO162" s="668"/>
      <c r="NDP162" s="668"/>
      <c r="NDQ162" s="668"/>
      <c r="NDR162" s="668"/>
      <c r="NDS162" s="668"/>
      <c r="NDT162" s="668"/>
      <c r="NDU162" s="668"/>
      <c r="NDV162" s="668"/>
      <c r="NDW162" s="668"/>
      <c r="NDX162" s="668"/>
      <c r="NDY162" s="668"/>
      <c r="NDZ162" s="668"/>
      <c r="NEA162" s="668"/>
      <c r="NEB162" s="668"/>
      <c r="NEC162" s="668"/>
      <c r="NED162" s="668"/>
      <c r="NEE162" s="668"/>
      <c r="NEF162" s="668"/>
      <c r="NEG162" s="668"/>
      <c r="NEH162" s="668"/>
      <c r="NEI162" s="668"/>
      <c r="NEJ162" s="668"/>
      <c r="NEK162" s="668"/>
      <c r="NEL162" s="668"/>
      <c r="NEM162" s="668"/>
      <c r="NEN162" s="668"/>
      <c r="NEO162" s="668"/>
      <c r="NEP162" s="668"/>
      <c r="NEQ162" s="668"/>
      <c r="NER162" s="668"/>
      <c r="NES162" s="668"/>
      <c r="NET162" s="668"/>
      <c r="NEU162" s="668"/>
      <c r="NEV162" s="668"/>
      <c r="NEW162" s="668"/>
      <c r="NEX162" s="668"/>
      <c r="NEY162" s="668"/>
      <c r="NEZ162" s="668"/>
      <c r="NFA162" s="668"/>
      <c r="NFB162" s="668"/>
      <c r="NFC162" s="668"/>
      <c r="NFD162" s="668"/>
      <c r="NFE162" s="668"/>
      <c r="NFF162" s="668"/>
      <c r="NFG162" s="668"/>
      <c r="NFH162" s="668"/>
      <c r="NFI162" s="668"/>
      <c r="NFJ162" s="668"/>
      <c r="NFK162" s="668"/>
      <c r="NFL162" s="668"/>
      <c r="NFM162" s="668"/>
      <c r="NFN162" s="668"/>
      <c r="NFO162" s="668"/>
      <c r="NFP162" s="668"/>
      <c r="NFQ162" s="668"/>
      <c r="NFR162" s="668"/>
      <c r="NFS162" s="668"/>
      <c r="NFT162" s="668"/>
      <c r="NFU162" s="668"/>
      <c r="NFV162" s="668"/>
      <c r="NFW162" s="668"/>
      <c r="NFX162" s="668"/>
      <c r="NFY162" s="668"/>
      <c r="NFZ162" s="668"/>
      <c r="NGA162" s="668"/>
      <c r="NGB162" s="668"/>
      <c r="NGC162" s="668"/>
      <c r="NGD162" s="668"/>
      <c r="NGE162" s="668"/>
      <c r="NGF162" s="668"/>
      <c r="NGG162" s="668"/>
      <c r="NGH162" s="668"/>
      <c r="NGI162" s="668"/>
      <c r="NGJ162" s="668"/>
      <c r="NGK162" s="668"/>
      <c r="NGL162" s="668"/>
      <c r="NGM162" s="668"/>
      <c r="NGN162" s="668"/>
      <c r="NGO162" s="668"/>
      <c r="NGP162" s="668"/>
      <c r="NGQ162" s="668"/>
      <c r="NGR162" s="668"/>
      <c r="NGS162" s="668"/>
      <c r="NGT162" s="668"/>
      <c r="NGU162" s="668"/>
      <c r="NGV162" s="668"/>
      <c r="NGW162" s="668"/>
      <c r="NGX162" s="668"/>
      <c r="NGY162" s="668"/>
      <c r="NGZ162" s="668"/>
      <c r="NHA162" s="668"/>
      <c r="NHB162" s="668"/>
      <c r="NHC162" s="668"/>
      <c r="NHD162" s="668"/>
      <c r="NHE162" s="668"/>
      <c r="NHF162" s="668"/>
      <c r="NHG162" s="668"/>
      <c r="NHH162" s="668"/>
      <c r="NHI162" s="668"/>
      <c r="NHJ162" s="668"/>
      <c r="NHK162" s="668"/>
      <c r="NHL162" s="668"/>
      <c r="NHM162" s="668"/>
      <c r="NHN162" s="668"/>
      <c r="NHO162" s="668"/>
      <c r="NHP162" s="668"/>
      <c r="NHQ162" s="668"/>
      <c r="NHR162" s="668"/>
      <c r="NHS162" s="668"/>
      <c r="NHT162" s="668"/>
      <c r="NHU162" s="668"/>
      <c r="NHV162" s="668"/>
      <c r="NHW162" s="668"/>
      <c r="NHX162" s="668"/>
      <c r="NHY162" s="668"/>
      <c r="NHZ162" s="668"/>
      <c r="NIA162" s="668"/>
      <c r="NIB162" s="668"/>
      <c r="NIC162" s="668"/>
      <c r="NID162" s="668"/>
      <c r="NIE162" s="668"/>
      <c r="NIF162" s="668"/>
      <c r="NIG162" s="668"/>
      <c r="NIH162" s="668"/>
      <c r="NII162" s="668"/>
      <c r="NIJ162" s="668"/>
      <c r="NIK162" s="668"/>
      <c r="NIL162" s="668"/>
      <c r="NIM162" s="668"/>
      <c r="NIN162" s="668"/>
      <c r="NIO162" s="668"/>
      <c r="NIP162" s="668"/>
      <c r="NIQ162" s="668"/>
      <c r="NIR162" s="668"/>
      <c r="NIS162" s="668"/>
      <c r="NIT162" s="668"/>
      <c r="NIU162" s="668"/>
      <c r="NIV162" s="668"/>
      <c r="NIW162" s="668"/>
      <c r="NIX162" s="668"/>
      <c r="NIY162" s="668"/>
      <c r="NIZ162" s="668"/>
      <c r="NJA162" s="668"/>
      <c r="NJB162" s="668"/>
      <c r="NJC162" s="668"/>
      <c r="NJD162" s="668"/>
      <c r="NJE162" s="668"/>
      <c r="NJF162" s="668"/>
      <c r="NJG162" s="668"/>
      <c r="NJH162" s="668"/>
      <c r="NJI162" s="668"/>
      <c r="NJJ162" s="668"/>
      <c r="NJK162" s="668"/>
      <c r="NJL162" s="668"/>
      <c r="NJM162" s="668"/>
      <c r="NJN162" s="668"/>
      <c r="NJO162" s="668"/>
      <c r="NJP162" s="668"/>
      <c r="NJQ162" s="668"/>
      <c r="NJR162" s="668"/>
      <c r="NJS162" s="668"/>
      <c r="NJT162" s="668"/>
      <c r="NJU162" s="668"/>
      <c r="NJV162" s="668"/>
      <c r="NJW162" s="668"/>
      <c r="NJX162" s="668"/>
      <c r="NJY162" s="668"/>
      <c r="NJZ162" s="668"/>
      <c r="NKA162" s="668"/>
      <c r="NKB162" s="668"/>
      <c r="NKC162" s="668"/>
      <c r="NKD162" s="668"/>
      <c r="NKE162" s="668"/>
      <c r="NKF162" s="668"/>
      <c r="NKG162" s="668"/>
      <c r="NKH162" s="668"/>
      <c r="NKI162" s="668"/>
      <c r="NKJ162" s="668"/>
      <c r="NKK162" s="668"/>
      <c r="NKL162" s="668"/>
      <c r="NKM162" s="668"/>
      <c r="NKN162" s="668"/>
      <c r="NKO162" s="668"/>
      <c r="NKP162" s="668"/>
      <c r="NKQ162" s="668"/>
      <c r="NKR162" s="668"/>
      <c r="NKS162" s="668"/>
      <c r="NKT162" s="668"/>
      <c r="NKU162" s="668"/>
      <c r="NKV162" s="668"/>
      <c r="NKW162" s="668"/>
      <c r="NKX162" s="668"/>
      <c r="NKY162" s="668"/>
      <c r="NKZ162" s="668"/>
      <c r="NLA162" s="668"/>
      <c r="NLB162" s="668"/>
      <c r="NLC162" s="668"/>
      <c r="NLD162" s="668"/>
      <c r="NLE162" s="668"/>
      <c r="NLF162" s="668"/>
      <c r="NLG162" s="668"/>
      <c r="NLH162" s="668"/>
      <c r="NLI162" s="668"/>
      <c r="NLJ162" s="668"/>
      <c r="NLK162" s="668"/>
      <c r="NLL162" s="668"/>
      <c r="NLM162" s="668"/>
      <c r="NLN162" s="668"/>
      <c r="NLO162" s="668"/>
      <c r="NLP162" s="668"/>
      <c r="NLQ162" s="668"/>
      <c r="NLR162" s="668"/>
      <c r="NLS162" s="668"/>
      <c r="NLT162" s="668"/>
      <c r="NLU162" s="668"/>
      <c r="NLV162" s="668"/>
      <c r="NLW162" s="668"/>
      <c r="NLX162" s="668"/>
      <c r="NLY162" s="668"/>
      <c r="NLZ162" s="668"/>
      <c r="NMA162" s="668"/>
      <c r="NMB162" s="668"/>
      <c r="NMC162" s="668"/>
      <c r="NMD162" s="668"/>
      <c r="NME162" s="668"/>
      <c r="NMF162" s="668"/>
      <c r="NMG162" s="668"/>
      <c r="NMH162" s="668"/>
      <c r="NMI162" s="668"/>
      <c r="NMJ162" s="668"/>
      <c r="NMK162" s="668"/>
      <c r="NML162" s="668"/>
      <c r="NMM162" s="668"/>
      <c r="NMN162" s="668"/>
      <c r="NMO162" s="668"/>
      <c r="NMP162" s="668"/>
      <c r="NMQ162" s="668"/>
      <c r="NMR162" s="668"/>
      <c r="NMS162" s="668"/>
      <c r="NMT162" s="668"/>
      <c r="NMU162" s="668"/>
      <c r="NMV162" s="668"/>
      <c r="NMW162" s="668"/>
      <c r="NMX162" s="668"/>
      <c r="NMY162" s="668"/>
      <c r="NMZ162" s="668"/>
      <c r="NNA162" s="668"/>
      <c r="NNB162" s="668"/>
      <c r="NNC162" s="668"/>
      <c r="NND162" s="668"/>
      <c r="NNE162" s="668"/>
      <c r="NNF162" s="668"/>
      <c r="NNG162" s="668"/>
      <c r="NNH162" s="668"/>
      <c r="NNI162" s="668"/>
      <c r="NNJ162" s="668"/>
      <c r="NNK162" s="668"/>
      <c r="NNL162" s="668"/>
      <c r="NNM162" s="668"/>
      <c r="NNN162" s="668"/>
      <c r="NNO162" s="668"/>
      <c r="NNP162" s="668"/>
      <c r="NNQ162" s="668"/>
      <c r="NNR162" s="668"/>
      <c r="NNS162" s="668"/>
      <c r="NNT162" s="668"/>
      <c r="NNU162" s="668"/>
      <c r="NNV162" s="668"/>
      <c r="NNW162" s="668"/>
      <c r="NNX162" s="668"/>
      <c r="NNY162" s="668"/>
      <c r="NNZ162" s="668"/>
      <c r="NOA162" s="668"/>
      <c r="NOB162" s="668"/>
      <c r="NOC162" s="668"/>
      <c r="NOD162" s="668"/>
      <c r="NOE162" s="668"/>
      <c r="NOF162" s="668"/>
      <c r="NOG162" s="668"/>
      <c r="NOH162" s="668"/>
      <c r="NOI162" s="668"/>
      <c r="NOJ162" s="668"/>
      <c r="NOK162" s="668"/>
      <c r="NOL162" s="668"/>
      <c r="NOM162" s="668"/>
      <c r="NON162" s="668"/>
      <c r="NOO162" s="668"/>
      <c r="NOP162" s="668"/>
      <c r="NOQ162" s="668"/>
      <c r="NOR162" s="668"/>
      <c r="NOS162" s="668"/>
      <c r="NOT162" s="668"/>
      <c r="NOU162" s="668"/>
      <c r="NOV162" s="668"/>
      <c r="NOW162" s="668"/>
      <c r="NOX162" s="668"/>
      <c r="NOY162" s="668"/>
      <c r="NOZ162" s="668"/>
      <c r="NPA162" s="668"/>
      <c r="NPB162" s="668"/>
      <c r="NPC162" s="668"/>
      <c r="NPD162" s="668"/>
      <c r="NPE162" s="668"/>
      <c r="NPF162" s="668"/>
      <c r="NPG162" s="668"/>
      <c r="NPH162" s="668"/>
      <c r="NPI162" s="668"/>
      <c r="NPJ162" s="668"/>
      <c r="NPK162" s="668"/>
      <c r="NPL162" s="668"/>
      <c r="NPM162" s="668"/>
      <c r="NPN162" s="668"/>
      <c r="NPO162" s="668"/>
      <c r="NPP162" s="668"/>
      <c r="NPQ162" s="668"/>
      <c r="NPR162" s="668"/>
      <c r="NPS162" s="668"/>
      <c r="NPT162" s="668"/>
      <c r="NPU162" s="668"/>
      <c r="NPV162" s="668"/>
      <c r="NPW162" s="668"/>
      <c r="NPX162" s="668"/>
      <c r="NPY162" s="668"/>
      <c r="NPZ162" s="668"/>
      <c r="NQA162" s="668"/>
      <c r="NQB162" s="668"/>
      <c r="NQC162" s="668"/>
      <c r="NQD162" s="668"/>
      <c r="NQE162" s="668"/>
      <c r="NQF162" s="668"/>
      <c r="NQG162" s="668"/>
      <c r="NQH162" s="668"/>
      <c r="NQI162" s="668"/>
      <c r="NQJ162" s="668"/>
      <c r="NQK162" s="668"/>
      <c r="NQL162" s="668"/>
      <c r="NQM162" s="668"/>
      <c r="NQN162" s="668"/>
      <c r="NQO162" s="668"/>
      <c r="NQP162" s="668"/>
      <c r="NQQ162" s="668"/>
      <c r="NQR162" s="668"/>
      <c r="NQS162" s="668"/>
      <c r="NQT162" s="668"/>
      <c r="NQU162" s="668"/>
      <c r="NQV162" s="668"/>
      <c r="NQW162" s="668"/>
      <c r="NQX162" s="668"/>
      <c r="NQY162" s="668"/>
      <c r="NQZ162" s="668"/>
      <c r="NRA162" s="668"/>
      <c r="NRB162" s="668"/>
      <c r="NRC162" s="668"/>
      <c r="NRD162" s="668"/>
      <c r="NRE162" s="668"/>
      <c r="NRF162" s="668"/>
      <c r="NRG162" s="668"/>
      <c r="NRH162" s="668"/>
      <c r="NRI162" s="668"/>
      <c r="NRJ162" s="668"/>
      <c r="NRK162" s="668"/>
      <c r="NRL162" s="668"/>
      <c r="NRM162" s="668"/>
      <c r="NRN162" s="668"/>
      <c r="NRO162" s="668"/>
      <c r="NRP162" s="668"/>
      <c r="NRQ162" s="668"/>
      <c r="NRR162" s="668"/>
      <c r="NRS162" s="668"/>
      <c r="NRT162" s="668"/>
      <c r="NRU162" s="668"/>
      <c r="NRV162" s="668"/>
      <c r="NRW162" s="668"/>
      <c r="NRX162" s="668"/>
      <c r="NRY162" s="668"/>
      <c r="NRZ162" s="668"/>
      <c r="NSA162" s="668"/>
      <c r="NSB162" s="668"/>
      <c r="NSC162" s="668"/>
      <c r="NSD162" s="668"/>
      <c r="NSE162" s="668"/>
      <c r="NSF162" s="668"/>
      <c r="NSG162" s="668"/>
      <c r="NSH162" s="668"/>
      <c r="NSI162" s="668"/>
      <c r="NSJ162" s="668"/>
      <c r="NSK162" s="668"/>
      <c r="NSL162" s="668"/>
      <c r="NSM162" s="668"/>
      <c r="NSN162" s="668"/>
      <c r="NSO162" s="668"/>
      <c r="NSP162" s="668"/>
      <c r="NSQ162" s="668"/>
      <c r="NSR162" s="668"/>
      <c r="NSS162" s="668"/>
      <c r="NST162" s="668"/>
      <c r="NSU162" s="668"/>
      <c r="NSV162" s="668"/>
      <c r="NSW162" s="668"/>
      <c r="NSX162" s="668"/>
      <c r="NSY162" s="668"/>
      <c r="NSZ162" s="668"/>
      <c r="NTA162" s="668"/>
      <c r="NTB162" s="668"/>
      <c r="NTC162" s="668"/>
      <c r="NTD162" s="668"/>
      <c r="NTE162" s="668"/>
      <c r="NTF162" s="668"/>
      <c r="NTG162" s="668"/>
      <c r="NTH162" s="668"/>
      <c r="NTI162" s="668"/>
      <c r="NTJ162" s="668"/>
      <c r="NTK162" s="668"/>
      <c r="NTL162" s="668"/>
      <c r="NTM162" s="668"/>
      <c r="NTN162" s="668"/>
      <c r="NTO162" s="668"/>
      <c r="NTP162" s="668"/>
      <c r="NTQ162" s="668"/>
      <c r="NTR162" s="668"/>
      <c r="NTS162" s="668"/>
      <c r="NTT162" s="668"/>
      <c r="NTU162" s="668"/>
      <c r="NTV162" s="668"/>
      <c r="NTW162" s="668"/>
      <c r="NTX162" s="668"/>
      <c r="NTY162" s="668"/>
      <c r="NTZ162" s="668"/>
      <c r="NUA162" s="668"/>
      <c r="NUB162" s="668"/>
      <c r="NUC162" s="668"/>
      <c r="NUD162" s="668"/>
      <c r="NUE162" s="668"/>
      <c r="NUF162" s="668"/>
      <c r="NUG162" s="668"/>
      <c r="NUH162" s="668"/>
      <c r="NUI162" s="668"/>
      <c r="NUJ162" s="668"/>
      <c r="NUK162" s="668"/>
      <c r="NUL162" s="668"/>
      <c r="NUM162" s="668"/>
      <c r="NUN162" s="668"/>
      <c r="NUO162" s="668"/>
      <c r="NUP162" s="668"/>
      <c r="NUQ162" s="668"/>
      <c r="NUR162" s="668"/>
      <c r="NUS162" s="668"/>
      <c r="NUT162" s="668"/>
      <c r="NUU162" s="668"/>
      <c r="NUV162" s="668"/>
      <c r="NUW162" s="668"/>
      <c r="NUX162" s="668"/>
      <c r="NUY162" s="668"/>
      <c r="NUZ162" s="668"/>
      <c r="NVA162" s="668"/>
      <c r="NVB162" s="668"/>
      <c r="NVC162" s="668"/>
      <c r="NVD162" s="668"/>
      <c r="NVE162" s="668"/>
      <c r="NVF162" s="668"/>
      <c r="NVG162" s="668"/>
      <c r="NVH162" s="668"/>
      <c r="NVI162" s="668"/>
      <c r="NVJ162" s="668"/>
      <c r="NVK162" s="668"/>
      <c r="NVL162" s="668"/>
      <c r="NVM162" s="668"/>
      <c r="NVN162" s="668"/>
      <c r="NVO162" s="668"/>
      <c r="NVP162" s="668"/>
      <c r="NVQ162" s="668"/>
      <c r="NVR162" s="668"/>
      <c r="NVS162" s="668"/>
      <c r="NVT162" s="668"/>
      <c r="NVU162" s="668"/>
      <c r="NVV162" s="668"/>
      <c r="NVW162" s="668"/>
      <c r="NVX162" s="668"/>
      <c r="NVY162" s="668"/>
      <c r="NVZ162" s="668"/>
      <c r="NWA162" s="668"/>
      <c r="NWB162" s="668"/>
      <c r="NWC162" s="668"/>
      <c r="NWD162" s="668"/>
      <c r="NWE162" s="668"/>
      <c r="NWF162" s="668"/>
      <c r="NWG162" s="668"/>
      <c r="NWH162" s="668"/>
      <c r="NWI162" s="668"/>
      <c r="NWJ162" s="668"/>
      <c r="NWK162" s="668"/>
      <c r="NWL162" s="668"/>
      <c r="NWM162" s="668"/>
      <c r="NWN162" s="668"/>
      <c r="NWO162" s="668"/>
      <c r="NWP162" s="668"/>
      <c r="NWQ162" s="668"/>
      <c r="NWR162" s="668"/>
      <c r="NWS162" s="668"/>
      <c r="NWT162" s="668"/>
      <c r="NWU162" s="668"/>
      <c r="NWV162" s="668"/>
      <c r="NWW162" s="668"/>
      <c r="NWX162" s="668"/>
      <c r="NWY162" s="668"/>
      <c r="NWZ162" s="668"/>
      <c r="NXA162" s="668"/>
      <c r="NXB162" s="668"/>
      <c r="NXC162" s="668"/>
      <c r="NXD162" s="668"/>
      <c r="NXE162" s="668"/>
      <c r="NXF162" s="668"/>
      <c r="NXG162" s="668"/>
      <c r="NXH162" s="668"/>
      <c r="NXI162" s="668"/>
      <c r="NXJ162" s="668"/>
      <c r="NXK162" s="668"/>
      <c r="NXL162" s="668"/>
      <c r="NXM162" s="668"/>
      <c r="NXN162" s="668"/>
      <c r="NXO162" s="668"/>
      <c r="NXP162" s="668"/>
      <c r="NXQ162" s="668"/>
      <c r="NXR162" s="668"/>
      <c r="NXS162" s="668"/>
      <c r="NXT162" s="668"/>
      <c r="NXU162" s="668"/>
      <c r="NXV162" s="668"/>
      <c r="NXW162" s="668"/>
      <c r="NXX162" s="668"/>
      <c r="NXY162" s="668"/>
      <c r="NXZ162" s="668"/>
      <c r="NYA162" s="668"/>
      <c r="NYB162" s="668"/>
      <c r="NYC162" s="668"/>
      <c r="NYD162" s="668"/>
      <c r="NYE162" s="668"/>
      <c r="NYF162" s="668"/>
      <c r="NYG162" s="668"/>
      <c r="NYH162" s="668"/>
      <c r="NYI162" s="668"/>
      <c r="NYJ162" s="668"/>
      <c r="NYK162" s="668"/>
      <c r="NYL162" s="668"/>
      <c r="NYM162" s="668"/>
      <c r="NYN162" s="668"/>
      <c r="NYO162" s="668"/>
      <c r="NYP162" s="668"/>
      <c r="NYQ162" s="668"/>
      <c r="NYR162" s="668"/>
      <c r="NYS162" s="668"/>
      <c r="NYT162" s="668"/>
      <c r="NYU162" s="668"/>
      <c r="NYV162" s="668"/>
      <c r="NYW162" s="668"/>
      <c r="NYX162" s="668"/>
      <c r="NYY162" s="668"/>
      <c r="NYZ162" s="668"/>
      <c r="NZA162" s="668"/>
      <c r="NZB162" s="668"/>
      <c r="NZC162" s="668"/>
      <c r="NZD162" s="668"/>
      <c r="NZE162" s="668"/>
      <c r="NZF162" s="668"/>
      <c r="NZG162" s="668"/>
      <c r="NZH162" s="668"/>
      <c r="NZI162" s="668"/>
      <c r="NZJ162" s="668"/>
      <c r="NZK162" s="668"/>
      <c r="NZL162" s="668"/>
      <c r="NZM162" s="668"/>
      <c r="NZN162" s="668"/>
      <c r="NZO162" s="668"/>
      <c r="NZP162" s="668"/>
      <c r="NZQ162" s="668"/>
      <c r="NZR162" s="668"/>
      <c r="NZS162" s="668"/>
      <c r="NZT162" s="668"/>
      <c r="NZU162" s="668"/>
      <c r="NZV162" s="668"/>
      <c r="NZW162" s="668"/>
      <c r="NZX162" s="668"/>
      <c r="NZY162" s="668"/>
      <c r="NZZ162" s="668"/>
      <c r="OAA162" s="668"/>
      <c r="OAB162" s="668"/>
      <c r="OAC162" s="668"/>
      <c r="OAD162" s="668"/>
      <c r="OAE162" s="668"/>
      <c r="OAF162" s="668"/>
      <c r="OAG162" s="668"/>
      <c r="OAH162" s="668"/>
      <c r="OAI162" s="668"/>
      <c r="OAJ162" s="668"/>
      <c r="OAK162" s="668"/>
      <c r="OAL162" s="668"/>
      <c r="OAM162" s="668"/>
      <c r="OAN162" s="668"/>
      <c r="OAO162" s="668"/>
      <c r="OAP162" s="668"/>
      <c r="OAQ162" s="668"/>
      <c r="OAR162" s="668"/>
      <c r="OAS162" s="668"/>
      <c r="OAT162" s="668"/>
      <c r="OAU162" s="668"/>
      <c r="OAV162" s="668"/>
      <c r="OAW162" s="668"/>
      <c r="OAX162" s="668"/>
      <c r="OAY162" s="668"/>
      <c r="OAZ162" s="668"/>
      <c r="OBA162" s="668"/>
      <c r="OBB162" s="668"/>
      <c r="OBC162" s="668"/>
      <c r="OBD162" s="668"/>
      <c r="OBE162" s="668"/>
      <c r="OBF162" s="668"/>
      <c r="OBG162" s="668"/>
      <c r="OBH162" s="668"/>
      <c r="OBI162" s="668"/>
      <c r="OBJ162" s="668"/>
      <c r="OBK162" s="668"/>
      <c r="OBL162" s="668"/>
      <c r="OBM162" s="668"/>
      <c r="OBN162" s="668"/>
      <c r="OBO162" s="668"/>
      <c r="OBP162" s="668"/>
      <c r="OBQ162" s="668"/>
      <c r="OBR162" s="668"/>
      <c r="OBS162" s="668"/>
      <c r="OBT162" s="668"/>
      <c r="OBU162" s="668"/>
      <c r="OBV162" s="668"/>
      <c r="OBW162" s="668"/>
      <c r="OBX162" s="668"/>
      <c r="OBY162" s="668"/>
      <c r="OBZ162" s="668"/>
      <c r="OCA162" s="668"/>
      <c r="OCB162" s="668"/>
      <c r="OCC162" s="668"/>
      <c r="OCD162" s="668"/>
      <c r="OCE162" s="668"/>
      <c r="OCF162" s="668"/>
      <c r="OCG162" s="668"/>
      <c r="OCH162" s="668"/>
      <c r="OCI162" s="668"/>
      <c r="OCJ162" s="668"/>
      <c r="OCK162" s="668"/>
      <c r="OCL162" s="668"/>
      <c r="OCM162" s="668"/>
      <c r="OCN162" s="668"/>
      <c r="OCO162" s="668"/>
      <c r="OCP162" s="668"/>
      <c r="OCQ162" s="668"/>
      <c r="OCR162" s="668"/>
      <c r="OCS162" s="668"/>
      <c r="OCT162" s="668"/>
      <c r="OCU162" s="668"/>
      <c r="OCV162" s="668"/>
      <c r="OCW162" s="668"/>
      <c r="OCX162" s="668"/>
      <c r="OCY162" s="668"/>
      <c r="OCZ162" s="668"/>
      <c r="ODA162" s="668"/>
      <c r="ODB162" s="668"/>
      <c r="ODC162" s="668"/>
      <c r="ODD162" s="668"/>
      <c r="ODE162" s="668"/>
      <c r="ODF162" s="668"/>
      <c r="ODG162" s="668"/>
      <c r="ODH162" s="668"/>
      <c r="ODI162" s="668"/>
      <c r="ODJ162" s="668"/>
      <c r="ODK162" s="668"/>
      <c r="ODL162" s="668"/>
      <c r="ODM162" s="668"/>
      <c r="ODN162" s="668"/>
      <c r="ODO162" s="668"/>
      <c r="ODP162" s="668"/>
      <c r="ODQ162" s="668"/>
      <c r="ODR162" s="668"/>
      <c r="ODS162" s="668"/>
      <c r="ODT162" s="668"/>
      <c r="ODU162" s="668"/>
      <c r="ODV162" s="668"/>
      <c r="ODW162" s="668"/>
      <c r="ODX162" s="668"/>
      <c r="ODY162" s="668"/>
      <c r="ODZ162" s="668"/>
      <c r="OEA162" s="668"/>
      <c r="OEB162" s="668"/>
      <c r="OEC162" s="668"/>
      <c r="OED162" s="668"/>
      <c r="OEE162" s="668"/>
      <c r="OEF162" s="668"/>
      <c r="OEG162" s="668"/>
      <c r="OEH162" s="668"/>
      <c r="OEI162" s="668"/>
      <c r="OEJ162" s="668"/>
      <c r="OEK162" s="668"/>
      <c r="OEL162" s="668"/>
      <c r="OEM162" s="668"/>
      <c r="OEN162" s="668"/>
      <c r="OEO162" s="668"/>
      <c r="OEP162" s="668"/>
      <c r="OEQ162" s="668"/>
      <c r="OER162" s="668"/>
      <c r="OES162" s="668"/>
      <c r="OET162" s="668"/>
      <c r="OEU162" s="668"/>
      <c r="OEV162" s="668"/>
      <c r="OEW162" s="668"/>
      <c r="OEX162" s="668"/>
      <c r="OEY162" s="668"/>
      <c r="OEZ162" s="668"/>
      <c r="OFA162" s="668"/>
      <c r="OFB162" s="668"/>
      <c r="OFC162" s="668"/>
      <c r="OFD162" s="668"/>
      <c r="OFE162" s="668"/>
      <c r="OFF162" s="668"/>
      <c r="OFG162" s="668"/>
      <c r="OFH162" s="668"/>
      <c r="OFI162" s="668"/>
      <c r="OFJ162" s="668"/>
      <c r="OFK162" s="668"/>
      <c r="OFL162" s="668"/>
      <c r="OFM162" s="668"/>
      <c r="OFN162" s="668"/>
      <c r="OFO162" s="668"/>
      <c r="OFP162" s="668"/>
      <c r="OFQ162" s="668"/>
      <c r="OFR162" s="668"/>
      <c r="OFS162" s="668"/>
      <c r="OFT162" s="668"/>
      <c r="OFU162" s="668"/>
      <c r="OFV162" s="668"/>
      <c r="OFW162" s="668"/>
      <c r="OFX162" s="668"/>
      <c r="OFY162" s="668"/>
      <c r="OFZ162" s="668"/>
      <c r="OGA162" s="668"/>
      <c r="OGB162" s="668"/>
      <c r="OGC162" s="668"/>
      <c r="OGD162" s="668"/>
      <c r="OGE162" s="668"/>
      <c r="OGF162" s="668"/>
      <c r="OGG162" s="668"/>
      <c r="OGH162" s="668"/>
      <c r="OGI162" s="668"/>
      <c r="OGJ162" s="668"/>
      <c r="OGK162" s="668"/>
      <c r="OGL162" s="668"/>
      <c r="OGM162" s="668"/>
      <c r="OGN162" s="668"/>
      <c r="OGO162" s="668"/>
      <c r="OGP162" s="668"/>
      <c r="OGQ162" s="668"/>
      <c r="OGR162" s="668"/>
      <c r="OGS162" s="668"/>
      <c r="OGT162" s="668"/>
      <c r="OGU162" s="668"/>
      <c r="OGV162" s="668"/>
      <c r="OGW162" s="668"/>
      <c r="OGX162" s="668"/>
      <c r="OGY162" s="668"/>
      <c r="OGZ162" s="668"/>
      <c r="OHA162" s="668"/>
      <c r="OHB162" s="668"/>
      <c r="OHC162" s="668"/>
      <c r="OHD162" s="668"/>
      <c r="OHE162" s="668"/>
      <c r="OHF162" s="668"/>
      <c r="OHG162" s="668"/>
      <c r="OHH162" s="668"/>
      <c r="OHI162" s="668"/>
      <c r="OHJ162" s="668"/>
      <c r="OHK162" s="668"/>
      <c r="OHL162" s="668"/>
      <c r="OHM162" s="668"/>
      <c r="OHN162" s="668"/>
      <c r="OHO162" s="668"/>
      <c r="OHP162" s="668"/>
      <c r="OHQ162" s="668"/>
      <c r="OHR162" s="668"/>
      <c r="OHS162" s="668"/>
      <c r="OHT162" s="668"/>
      <c r="OHU162" s="668"/>
      <c r="OHV162" s="668"/>
      <c r="OHW162" s="668"/>
      <c r="OHX162" s="668"/>
      <c r="OHY162" s="668"/>
      <c r="OHZ162" s="668"/>
      <c r="OIA162" s="668"/>
      <c r="OIB162" s="668"/>
      <c r="OIC162" s="668"/>
      <c r="OID162" s="668"/>
      <c r="OIE162" s="668"/>
      <c r="OIF162" s="668"/>
      <c r="OIG162" s="668"/>
      <c r="OIH162" s="668"/>
      <c r="OII162" s="668"/>
      <c r="OIJ162" s="668"/>
      <c r="OIK162" s="668"/>
      <c r="OIL162" s="668"/>
      <c r="OIM162" s="668"/>
      <c r="OIN162" s="668"/>
      <c r="OIO162" s="668"/>
      <c r="OIP162" s="668"/>
      <c r="OIQ162" s="668"/>
      <c r="OIR162" s="668"/>
      <c r="OIS162" s="668"/>
      <c r="OIT162" s="668"/>
      <c r="OIU162" s="668"/>
      <c r="OIV162" s="668"/>
      <c r="OIW162" s="668"/>
      <c r="OIX162" s="668"/>
      <c r="OIY162" s="668"/>
      <c r="OIZ162" s="668"/>
      <c r="OJA162" s="668"/>
      <c r="OJB162" s="668"/>
      <c r="OJC162" s="668"/>
      <c r="OJD162" s="668"/>
      <c r="OJE162" s="668"/>
      <c r="OJF162" s="668"/>
      <c r="OJG162" s="668"/>
      <c r="OJH162" s="668"/>
      <c r="OJI162" s="668"/>
      <c r="OJJ162" s="668"/>
      <c r="OJK162" s="668"/>
      <c r="OJL162" s="668"/>
      <c r="OJM162" s="668"/>
      <c r="OJN162" s="668"/>
      <c r="OJO162" s="668"/>
      <c r="OJP162" s="668"/>
      <c r="OJQ162" s="668"/>
      <c r="OJR162" s="668"/>
      <c r="OJS162" s="668"/>
      <c r="OJT162" s="668"/>
      <c r="OJU162" s="668"/>
      <c r="OJV162" s="668"/>
      <c r="OJW162" s="668"/>
      <c r="OJX162" s="668"/>
      <c r="OJY162" s="668"/>
      <c r="OJZ162" s="668"/>
      <c r="OKA162" s="668"/>
      <c r="OKB162" s="668"/>
      <c r="OKC162" s="668"/>
      <c r="OKD162" s="668"/>
      <c r="OKE162" s="668"/>
      <c r="OKF162" s="668"/>
      <c r="OKG162" s="668"/>
      <c r="OKH162" s="668"/>
      <c r="OKI162" s="668"/>
      <c r="OKJ162" s="668"/>
      <c r="OKK162" s="668"/>
      <c r="OKL162" s="668"/>
      <c r="OKM162" s="668"/>
      <c r="OKN162" s="668"/>
      <c r="OKO162" s="668"/>
      <c r="OKP162" s="668"/>
      <c r="OKQ162" s="668"/>
      <c r="OKR162" s="668"/>
      <c r="OKS162" s="668"/>
      <c r="OKT162" s="668"/>
      <c r="OKU162" s="668"/>
      <c r="OKV162" s="668"/>
      <c r="OKW162" s="668"/>
      <c r="OKX162" s="668"/>
      <c r="OKY162" s="668"/>
      <c r="OKZ162" s="668"/>
      <c r="OLA162" s="668"/>
      <c r="OLB162" s="668"/>
      <c r="OLC162" s="668"/>
      <c r="OLD162" s="668"/>
      <c r="OLE162" s="668"/>
      <c r="OLF162" s="668"/>
      <c r="OLG162" s="668"/>
      <c r="OLH162" s="668"/>
      <c r="OLI162" s="668"/>
      <c r="OLJ162" s="668"/>
      <c r="OLK162" s="668"/>
      <c r="OLL162" s="668"/>
      <c r="OLM162" s="668"/>
      <c r="OLN162" s="668"/>
      <c r="OLO162" s="668"/>
      <c r="OLP162" s="668"/>
      <c r="OLQ162" s="668"/>
      <c r="OLR162" s="668"/>
      <c r="OLS162" s="668"/>
      <c r="OLT162" s="668"/>
      <c r="OLU162" s="668"/>
      <c r="OLV162" s="668"/>
      <c r="OLW162" s="668"/>
      <c r="OLX162" s="668"/>
      <c r="OLY162" s="668"/>
      <c r="OLZ162" s="668"/>
      <c r="OMA162" s="668"/>
      <c r="OMB162" s="668"/>
      <c r="OMC162" s="668"/>
      <c r="OMD162" s="668"/>
      <c r="OME162" s="668"/>
      <c r="OMF162" s="668"/>
      <c r="OMG162" s="668"/>
      <c r="OMH162" s="668"/>
      <c r="OMI162" s="668"/>
      <c r="OMJ162" s="668"/>
      <c r="OMK162" s="668"/>
      <c r="OML162" s="668"/>
      <c r="OMM162" s="668"/>
      <c r="OMN162" s="668"/>
      <c r="OMO162" s="668"/>
      <c r="OMP162" s="668"/>
      <c r="OMQ162" s="668"/>
      <c r="OMR162" s="668"/>
      <c r="OMS162" s="668"/>
      <c r="OMT162" s="668"/>
      <c r="OMU162" s="668"/>
      <c r="OMV162" s="668"/>
      <c r="OMW162" s="668"/>
      <c r="OMX162" s="668"/>
      <c r="OMY162" s="668"/>
      <c r="OMZ162" s="668"/>
      <c r="ONA162" s="668"/>
      <c r="ONB162" s="668"/>
      <c r="ONC162" s="668"/>
      <c r="OND162" s="668"/>
      <c r="ONE162" s="668"/>
      <c r="ONF162" s="668"/>
      <c r="ONG162" s="668"/>
      <c r="ONH162" s="668"/>
      <c r="ONI162" s="668"/>
      <c r="ONJ162" s="668"/>
      <c r="ONK162" s="668"/>
      <c r="ONL162" s="668"/>
      <c r="ONM162" s="668"/>
      <c r="ONN162" s="668"/>
      <c r="ONO162" s="668"/>
      <c r="ONP162" s="668"/>
      <c r="ONQ162" s="668"/>
      <c r="ONR162" s="668"/>
      <c r="ONS162" s="668"/>
      <c r="ONT162" s="668"/>
      <c r="ONU162" s="668"/>
      <c r="ONV162" s="668"/>
      <c r="ONW162" s="668"/>
      <c r="ONX162" s="668"/>
      <c r="ONY162" s="668"/>
      <c r="ONZ162" s="668"/>
      <c r="OOA162" s="668"/>
      <c r="OOB162" s="668"/>
      <c r="OOC162" s="668"/>
      <c r="OOD162" s="668"/>
      <c r="OOE162" s="668"/>
      <c r="OOF162" s="668"/>
      <c r="OOG162" s="668"/>
      <c r="OOH162" s="668"/>
      <c r="OOI162" s="668"/>
      <c r="OOJ162" s="668"/>
      <c r="OOK162" s="668"/>
      <c r="OOL162" s="668"/>
      <c r="OOM162" s="668"/>
      <c r="OON162" s="668"/>
      <c r="OOO162" s="668"/>
      <c r="OOP162" s="668"/>
      <c r="OOQ162" s="668"/>
      <c r="OOR162" s="668"/>
      <c r="OOS162" s="668"/>
      <c r="OOT162" s="668"/>
      <c r="OOU162" s="668"/>
      <c r="OOV162" s="668"/>
      <c r="OOW162" s="668"/>
      <c r="OOX162" s="668"/>
      <c r="OOY162" s="668"/>
      <c r="OOZ162" s="668"/>
      <c r="OPA162" s="668"/>
      <c r="OPB162" s="668"/>
      <c r="OPC162" s="668"/>
      <c r="OPD162" s="668"/>
      <c r="OPE162" s="668"/>
      <c r="OPF162" s="668"/>
      <c r="OPG162" s="668"/>
      <c r="OPH162" s="668"/>
      <c r="OPI162" s="668"/>
      <c r="OPJ162" s="668"/>
      <c r="OPK162" s="668"/>
      <c r="OPL162" s="668"/>
      <c r="OPM162" s="668"/>
      <c r="OPN162" s="668"/>
      <c r="OPO162" s="668"/>
      <c r="OPP162" s="668"/>
      <c r="OPQ162" s="668"/>
      <c r="OPR162" s="668"/>
      <c r="OPS162" s="668"/>
      <c r="OPT162" s="668"/>
      <c r="OPU162" s="668"/>
      <c r="OPV162" s="668"/>
      <c r="OPW162" s="668"/>
      <c r="OPX162" s="668"/>
      <c r="OPY162" s="668"/>
      <c r="OPZ162" s="668"/>
      <c r="OQA162" s="668"/>
      <c r="OQB162" s="668"/>
      <c r="OQC162" s="668"/>
      <c r="OQD162" s="668"/>
      <c r="OQE162" s="668"/>
      <c r="OQF162" s="668"/>
      <c r="OQG162" s="668"/>
      <c r="OQH162" s="668"/>
      <c r="OQI162" s="668"/>
      <c r="OQJ162" s="668"/>
      <c r="OQK162" s="668"/>
      <c r="OQL162" s="668"/>
      <c r="OQM162" s="668"/>
      <c r="OQN162" s="668"/>
      <c r="OQO162" s="668"/>
      <c r="OQP162" s="668"/>
      <c r="OQQ162" s="668"/>
      <c r="OQR162" s="668"/>
      <c r="OQS162" s="668"/>
      <c r="OQT162" s="668"/>
      <c r="OQU162" s="668"/>
      <c r="OQV162" s="668"/>
      <c r="OQW162" s="668"/>
      <c r="OQX162" s="668"/>
      <c r="OQY162" s="668"/>
      <c r="OQZ162" s="668"/>
      <c r="ORA162" s="668"/>
      <c r="ORB162" s="668"/>
      <c r="ORC162" s="668"/>
      <c r="ORD162" s="668"/>
      <c r="ORE162" s="668"/>
      <c r="ORF162" s="668"/>
      <c r="ORG162" s="668"/>
      <c r="ORH162" s="668"/>
      <c r="ORI162" s="668"/>
      <c r="ORJ162" s="668"/>
      <c r="ORK162" s="668"/>
      <c r="ORL162" s="668"/>
      <c r="ORM162" s="668"/>
      <c r="ORN162" s="668"/>
      <c r="ORO162" s="668"/>
      <c r="ORP162" s="668"/>
      <c r="ORQ162" s="668"/>
      <c r="ORR162" s="668"/>
      <c r="ORS162" s="668"/>
      <c r="ORT162" s="668"/>
      <c r="ORU162" s="668"/>
      <c r="ORV162" s="668"/>
      <c r="ORW162" s="668"/>
      <c r="ORX162" s="668"/>
      <c r="ORY162" s="668"/>
      <c r="ORZ162" s="668"/>
      <c r="OSA162" s="668"/>
      <c r="OSB162" s="668"/>
      <c r="OSC162" s="668"/>
      <c r="OSD162" s="668"/>
      <c r="OSE162" s="668"/>
      <c r="OSF162" s="668"/>
      <c r="OSG162" s="668"/>
      <c r="OSH162" s="668"/>
      <c r="OSI162" s="668"/>
      <c r="OSJ162" s="668"/>
      <c r="OSK162" s="668"/>
      <c r="OSL162" s="668"/>
      <c r="OSM162" s="668"/>
      <c r="OSN162" s="668"/>
      <c r="OSO162" s="668"/>
      <c r="OSP162" s="668"/>
      <c r="OSQ162" s="668"/>
      <c r="OSR162" s="668"/>
      <c r="OSS162" s="668"/>
      <c r="OST162" s="668"/>
      <c r="OSU162" s="668"/>
      <c r="OSV162" s="668"/>
      <c r="OSW162" s="668"/>
      <c r="OSX162" s="668"/>
      <c r="OSY162" s="668"/>
      <c r="OSZ162" s="668"/>
      <c r="OTA162" s="668"/>
      <c r="OTB162" s="668"/>
      <c r="OTC162" s="668"/>
      <c r="OTD162" s="668"/>
      <c r="OTE162" s="668"/>
      <c r="OTF162" s="668"/>
      <c r="OTG162" s="668"/>
      <c r="OTH162" s="668"/>
      <c r="OTI162" s="668"/>
      <c r="OTJ162" s="668"/>
      <c r="OTK162" s="668"/>
      <c r="OTL162" s="668"/>
      <c r="OTM162" s="668"/>
      <c r="OTN162" s="668"/>
      <c r="OTO162" s="668"/>
      <c r="OTP162" s="668"/>
      <c r="OTQ162" s="668"/>
      <c r="OTR162" s="668"/>
      <c r="OTS162" s="668"/>
      <c r="OTT162" s="668"/>
      <c r="OTU162" s="668"/>
      <c r="OTV162" s="668"/>
      <c r="OTW162" s="668"/>
      <c r="OTX162" s="668"/>
      <c r="OTY162" s="668"/>
      <c r="OTZ162" s="668"/>
      <c r="OUA162" s="668"/>
      <c r="OUB162" s="668"/>
      <c r="OUC162" s="668"/>
      <c r="OUD162" s="668"/>
      <c r="OUE162" s="668"/>
      <c r="OUF162" s="668"/>
      <c r="OUG162" s="668"/>
      <c r="OUH162" s="668"/>
      <c r="OUI162" s="668"/>
      <c r="OUJ162" s="668"/>
      <c r="OUK162" s="668"/>
      <c r="OUL162" s="668"/>
      <c r="OUM162" s="668"/>
      <c r="OUN162" s="668"/>
      <c r="OUO162" s="668"/>
      <c r="OUP162" s="668"/>
      <c r="OUQ162" s="668"/>
      <c r="OUR162" s="668"/>
      <c r="OUS162" s="668"/>
      <c r="OUT162" s="668"/>
      <c r="OUU162" s="668"/>
      <c r="OUV162" s="668"/>
      <c r="OUW162" s="668"/>
      <c r="OUX162" s="668"/>
      <c r="OUY162" s="668"/>
      <c r="OUZ162" s="668"/>
      <c r="OVA162" s="668"/>
      <c r="OVB162" s="668"/>
      <c r="OVC162" s="668"/>
      <c r="OVD162" s="668"/>
      <c r="OVE162" s="668"/>
      <c r="OVF162" s="668"/>
      <c r="OVG162" s="668"/>
      <c r="OVH162" s="668"/>
      <c r="OVI162" s="668"/>
      <c r="OVJ162" s="668"/>
      <c r="OVK162" s="668"/>
      <c r="OVL162" s="668"/>
      <c r="OVM162" s="668"/>
      <c r="OVN162" s="668"/>
      <c r="OVO162" s="668"/>
      <c r="OVP162" s="668"/>
      <c r="OVQ162" s="668"/>
      <c r="OVR162" s="668"/>
      <c r="OVS162" s="668"/>
      <c r="OVT162" s="668"/>
      <c r="OVU162" s="668"/>
      <c r="OVV162" s="668"/>
      <c r="OVW162" s="668"/>
      <c r="OVX162" s="668"/>
      <c r="OVY162" s="668"/>
      <c r="OVZ162" s="668"/>
      <c r="OWA162" s="668"/>
      <c r="OWB162" s="668"/>
      <c r="OWC162" s="668"/>
      <c r="OWD162" s="668"/>
      <c r="OWE162" s="668"/>
      <c r="OWF162" s="668"/>
      <c r="OWG162" s="668"/>
      <c r="OWH162" s="668"/>
      <c r="OWI162" s="668"/>
      <c r="OWJ162" s="668"/>
      <c r="OWK162" s="668"/>
      <c r="OWL162" s="668"/>
      <c r="OWM162" s="668"/>
      <c r="OWN162" s="668"/>
      <c r="OWO162" s="668"/>
      <c r="OWP162" s="668"/>
      <c r="OWQ162" s="668"/>
      <c r="OWR162" s="668"/>
      <c r="OWS162" s="668"/>
      <c r="OWT162" s="668"/>
      <c r="OWU162" s="668"/>
      <c r="OWV162" s="668"/>
      <c r="OWW162" s="668"/>
      <c r="OWX162" s="668"/>
      <c r="OWY162" s="668"/>
      <c r="OWZ162" s="668"/>
      <c r="OXA162" s="668"/>
      <c r="OXB162" s="668"/>
      <c r="OXC162" s="668"/>
      <c r="OXD162" s="668"/>
      <c r="OXE162" s="668"/>
      <c r="OXF162" s="668"/>
      <c r="OXG162" s="668"/>
      <c r="OXH162" s="668"/>
      <c r="OXI162" s="668"/>
      <c r="OXJ162" s="668"/>
      <c r="OXK162" s="668"/>
      <c r="OXL162" s="668"/>
      <c r="OXM162" s="668"/>
      <c r="OXN162" s="668"/>
      <c r="OXO162" s="668"/>
      <c r="OXP162" s="668"/>
      <c r="OXQ162" s="668"/>
      <c r="OXR162" s="668"/>
      <c r="OXS162" s="668"/>
      <c r="OXT162" s="668"/>
      <c r="OXU162" s="668"/>
      <c r="OXV162" s="668"/>
      <c r="OXW162" s="668"/>
      <c r="OXX162" s="668"/>
      <c r="OXY162" s="668"/>
      <c r="OXZ162" s="668"/>
      <c r="OYA162" s="668"/>
      <c r="OYB162" s="668"/>
      <c r="OYC162" s="668"/>
      <c r="OYD162" s="668"/>
      <c r="OYE162" s="668"/>
      <c r="OYF162" s="668"/>
      <c r="OYG162" s="668"/>
      <c r="OYH162" s="668"/>
      <c r="OYI162" s="668"/>
      <c r="OYJ162" s="668"/>
      <c r="OYK162" s="668"/>
      <c r="OYL162" s="668"/>
      <c r="OYM162" s="668"/>
      <c r="OYN162" s="668"/>
      <c r="OYO162" s="668"/>
      <c r="OYP162" s="668"/>
      <c r="OYQ162" s="668"/>
      <c r="OYR162" s="668"/>
      <c r="OYS162" s="668"/>
      <c r="OYT162" s="668"/>
      <c r="OYU162" s="668"/>
      <c r="OYV162" s="668"/>
      <c r="OYW162" s="668"/>
      <c r="OYX162" s="668"/>
      <c r="OYY162" s="668"/>
      <c r="OYZ162" s="668"/>
      <c r="OZA162" s="668"/>
      <c r="OZB162" s="668"/>
      <c r="OZC162" s="668"/>
      <c r="OZD162" s="668"/>
      <c r="OZE162" s="668"/>
      <c r="OZF162" s="668"/>
      <c r="OZG162" s="668"/>
      <c r="OZH162" s="668"/>
      <c r="OZI162" s="668"/>
      <c r="OZJ162" s="668"/>
      <c r="OZK162" s="668"/>
      <c r="OZL162" s="668"/>
      <c r="OZM162" s="668"/>
      <c r="OZN162" s="668"/>
      <c r="OZO162" s="668"/>
      <c r="OZP162" s="668"/>
      <c r="OZQ162" s="668"/>
      <c r="OZR162" s="668"/>
      <c r="OZS162" s="668"/>
      <c r="OZT162" s="668"/>
      <c r="OZU162" s="668"/>
      <c r="OZV162" s="668"/>
      <c r="OZW162" s="668"/>
      <c r="OZX162" s="668"/>
      <c r="OZY162" s="668"/>
      <c r="OZZ162" s="668"/>
      <c r="PAA162" s="668"/>
      <c r="PAB162" s="668"/>
      <c r="PAC162" s="668"/>
      <c r="PAD162" s="668"/>
      <c r="PAE162" s="668"/>
      <c r="PAF162" s="668"/>
      <c r="PAG162" s="668"/>
      <c r="PAH162" s="668"/>
      <c r="PAI162" s="668"/>
      <c r="PAJ162" s="668"/>
      <c r="PAK162" s="668"/>
      <c r="PAL162" s="668"/>
      <c r="PAM162" s="668"/>
      <c r="PAN162" s="668"/>
      <c r="PAO162" s="668"/>
      <c r="PAP162" s="668"/>
      <c r="PAQ162" s="668"/>
      <c r="PAR162" s="668"/>
      <c r="PAS162" s="668"/>
      <c r="PAT162" s="668"/>
      <c r="PAU162" s="668"/>
      <c r="PAV162" s="668"/>
      <c r="PAW162" s="668"/>
      <c r="PAX162" s="668"/>
      <c r="PAY162" s="668"/>
      <c r="PAZ162" s="668"/>
      <c r="PBA162" s="668"/>
      <c r="PBB162" s="668"/>
      <c r="PBC162" s="668"/>
      <c r="PBD162" s="668"/>
      <c r="PBE162" s="668"/>
      <c r="PBF162" s="668"/>
      <c r="PBG162" s="668"/>
      <c r="PBH162" s="668"/>
      <c r="PBI162" s="668"/>
      <c r="PBJ162" s="668"/>
      <c r="PBK162" s="668"/>
      <c r="PBL162" s="668"/>
      <c r="PBM162" s="668"/>
      <c r="PBN162" s="668"/>
      <c r="PBO162" s="668"/>
      <c r="PBP162" s="668"/>
      <c r="PBQ162" s="668"/>
      <c r="PBR162" s="668"/>
      <c r="PBS162" s="668"/>
      <c r="PBT162" s="668"/>
      <c r="PBU162" s="668"/>
      <c r="PBV162" s="668"/>
      <c r="PBW162" s="668"/>
      <c r="PBX162" s="668"/>
      <c r="PBY162" s="668"/>
      <c r="PBZ162" s="668"/>
      <c r="PCA162" s="668"/>
      <c r="PCB162" s="668"/>
      <c r="PCC162" s="668"/>
      <c r="PCD162" s="668"/>
      <c r="PCE162" s="668"/>
      <c r="PCF162" s="668"/>
      <c r="PCG162" s="668"/>
      <c r="PCH162" s="668"/>
      <c r="PCI162" s="668"/>
      <c r="PCJ162" s="668"/>
      <c r="PCK162" s="668"/>
      <c r="PCL162" s="668"/>
      <c r="PCM162" s="668"/>
      <c r="PCN162" s="668"/>
      <c r="PCO162" s="668"/>
      <c r="PCP162" s="668"/>
      <c r="PCQ162" s="668"/>
      <c r="PCR162" s="668"/>
      <c r="PCS162" s="668"/>
      <c r="PCT162" s="668"/>
      <c r="PCU162" s="668"/>
      <c r="PCV162" s="668"/>
      <c r="PCW162" s="668"/>
      <c r="PCX162" s="668"/>
      <c r="PCY162" s="668"/>
      <c r="PCZ162" s="668"/>
      <c r="PDA162" s="668"/>
      <c r="PDB162" s="668"/>
      <c r="PDC162" s="668"/>
      <c r="PDD162" s="668"/>
      <c r="PDE162" s="668"/>
      <c r="PDF162" s="668"/>
      <c r="PDG162" s="668"/>
      <c r="PDH162" s="668"/>
      <c r="PDI162" s="668"/>
      <c r="PDJ162" s="668"/>
      <c r="PDK162" s="668"/>
      <c r="PDL162" s="668"/>
      <c r="PDM162" s="668"/>
      <c r="PDN162" s="668"/>
      <c r="PDO162" s="668"/>
      <c r="PDP162" s="668"/>
      <c r="PDQ162" s="668"/>
      <c r="PDR162" s="668"/>
      <c r="PDS162" s="668"/>
      <c r="PDT162" s="668"/>
      <c r="PDU162" s="668"/>
      <c r="PDV162" s="668"/>
      <c r="PDW162" s="668"/>
      <c r="PDX162" s="668"/>
      <c r="PDY162" s="668"/>
      <c r="PDZ162" s="668"/>
      <c r="PEA162" s="668"/>
      <c r="PEB162" s="668"/>
      <c r="PEC162" s="668"/>
      <c r="PED162" s="668"/>
      <c r="PEE162" s="668"/>
      <c r="PEF162" s="668"/>
      <c r="PEG162" s="668"/>
      <c r="PEH162" s="668"/>
      <c r="PEI162" s="668"/>
      <c r="PEJ162" s="668"/>
      <c r="PEK162" s="668"/>
      <c r="PEL162" s="668"/>
      <c r="PEM162" s="668"/>
      <c r="PEN162" s="668"/>
      <c r="PEO162" s="668"/>
      <c r="PEP162" s="668"/>
      <c r="PEQ162" s="668"/>
      <c r="PER162" s="668"/>
      <c r="PES162" s="668"/>
      <c r="PET162" s="668"/>
      <c r="PEU162" s="668"/>
      <c r="PEV162" s="668"/>
      <c r="PEW162" s="668"/>
      <c r="PEX162" s="668"/>
      <c r="PEY162" s="668"/>
      <c r="PEZ162" s="668"/>
      <c r="PFA162" s="668"/>
      <c r="PFB162" s="668"/>
      <c r="PFC162" s="668"/>
      <c r="PFD162" s="668"/>
      <c r="PFE162" s="668"/>
      <c r="PFF162" s="668"/>
      <c r="PFG162" s="668"/>
      <c r="PFH162" s="668"/>
      <c r="PFI162" s="668"/>
      <c r="PFJ162" s="668"/>
      <c r="PFK162" s="668"/>
      <c r="PFL162" s="668"/>
      <c r="PFM162" s="668"/>
      <c r="PFN162" s="668"/>
      <c r="PFO162" s="668"/>
      <c r="PFP162" s="668"/>
      <c r="PFQ162" s="668"/>
      <c r="PFR162" s="668"/>
      <c r="PFS162" s="668"/>
      <c r="PFT162" s="668"/>
      <c r="PFU162" s="668"/>
      <c r="PFV162" s="668"/>
      <c r="PFW162" s="668"/>
      <c r="PFX162" s="668"/>
      <c r="PFY162" s="668"/>
      <c r="PFZ162" s="668"/>
      <c r="PGA162" s="668"/>
      <c r="PGB162" s="668"/>
      <c r="PGC162" s="668"/>
      <c r="PGD162" s="668"/>
      <c r="PGE162" s="668"/>
      <c r="PGF162" s="668"/>
      <c r="PGG162" s="668"/>
      <c r="PGH162" s="668"/>
      <c r="PGI162" s="668"/>
      <c r="PGJ162" s="668"/>
      <c r="PGK162" s="668"/>
      <c r="PGL162" s="668"/>
      <c r="PGM162" s="668"/>
      <c r="PGN162" s="668"/>
      <c r="PGO162" s="668"/>
      <c r="PGP162" s="668"/>
      <c r="PGQ162" s="668"/>
      <c r="PGR162" s="668"/>
      <c r="PGS162" s="668"/>
      <c r="PGT162" s="668"/>
      <c r="PGU162" s="668"/>
      <c r="PGV162" s="668"/>
      <c r="PGW162" s="668"/>
      <c r="PGX162" s="668"/>
      <c r="PGY162" s="668"/>
      <c r="PGZ162" s="668"/>
      <c r="PHA162" s="668"/>
      <c r="PHB162" s="668"/>
      <c r="PHC162" s="668"/>
      <c r="PHD162" s="668"/>
      <c r="PHE162" s="668"/>
      <c r="PHF162" s="668"/>
      <c r="PHG162" s="668"/>
      <c r="PHH162" s="668"/>
      <c r="PHI162" s="668"/>
      <c r="PHJ162" s="668"/>
      <c r="PHK162" s="668"/>
      <c r="PHL162" s="668"/>
      <c r="PHM162" s="668"/>
      <c r="PHN162" s="668"/>
      <c r="PHO162" s="668"/>
      <c r="PHP162" s="668"/>
      <c r="PHQ162" s="668"/>
      <c r="PHR162" s="668"/>
      <c r="PHS162" s="668"/>
      <c r="PHT162" s="668"/>
      <c r="PHU162" s="668"/>
      <c r="PHV162" s="668"/>
      <c r="PHW162" s="668"/>
      <c r="PHX162" s="668"/>
      <c r="PHY162" s="668"/>
      <c r="PHZ162" s="668"/>
      <c r="PIA162" s="668"/>
      <c r="PIB162" s="668"/>
      <c r="PIC162" s="668"/>
      <c r="PID162" s="668"/>
      <c r="PIE162" s="668"/>
      <c r="PIF162" s="668"/>
      <c r="PIG162" s="668"/>
      <c r="PIH162" s="668"/>
      <c r="PII162" s="668"/>
      <c r="PIJ162" s="668"/>
      <c r="PIK162" s="668"/>
      <c r="PIL162" s="668"/>
      <c r="PIM162" s="668"/>
      <c r="PIN162" s="668"/>
      <c r="PIO162" s="668"/>
      <c r="PIP162" s="668"/>
      <c r="PIQ162" s="668"/>
      <c r="PIR162" s="668"/>
      <c r="PIS162" s="668"/>
      <c r="PIT162" s="668"/>
      <c r="PIU162" s="668"/>
      <c r="PIV162" s="668"/>
      <c r="PIW162" s="668"/>
      <c r="PIX162" s="668"/>
      <c r="PIY162" s="668"/>
      <c r="PIZ162" s="668"/>
      <c r="PJA162" s="668"/>
      <c r="PJB162" s="668"/>
      <c r="PJC162" s="668"/>
      <c r="PJD162" s="668"/>
      <c r="PJE162" s="668"/>
      <c r="PJF162" s="668"/>
      <c r="PJG162" s="668"/>
      <c r="PJH162" s="668"/>
      <c r="PJI162" s="668"/>
      <c r="PJJ162" s="668"/>
      <c r="PJK162" s="668"/>
      <c r="PJL162" s="668"/>
      <c r="PJM162" s="668"/>
      <c r="PJN162" s="668"/>
      <c r="PJO162" s="668"/>
      <c r="PJP162" s="668"/>
      <c r="PJQ162" s="668"/>
      <c r="PJR162" s="668"/>
      <c r="PJS162" s="668"/>
      <c r="PJT162" s="668"/>
      <c r="PJU162" s="668"/>
      <c r="PJV162" s="668"/>
      <c r="PJW162" s="668"/>
      <c r="PJX162" s="668"/>
      <c r="PJY162" s="668"/>
      <c r="PJZ162" s="668"/>
      <c r="PKA162" s="668"/>
      <c r="PKB162" s="668"/>
      <c r="PKC162" s="668"/>
      <c r="PKD162" s="668"/>
      <c r="PKE162" s="668"/>
      <c r="PKF162" s="668"/>
      <c r="PKG162" s="668"/>
      <c r="PKH162" s="668"/>
      <c r="PKI162" s="668"/>
      <c r="PKJ162" s="668"/>
      <c r="PKK162" s="668"/>
      <c r="PKL162" s="668"/>
      <c r="PKM162" s="668"/>
      <c r="PKN162" s="668"/>
      <c r="PKO162" s="668"/>
      <c r="PKP162" s="668"/>
      <c r="PKQ162" s="668"/>
      <c r="PKR162" s="668"/>
      <c r="PKS162" s="668"/>
      <c r="PKT162" s="668"/>
      <c r="PKU162" s="668"/>
      <c r="PKV162" s="668"/>
      <c r="PKW162" s="668"/>
      <c r="PKX162" s="668"/>
      <c r="PKY162" s="668"/>
      <c r="PKZ162" s="668"/>
      <c r="PLA162" s="668"/>
      <c r="PLB162" s="668"/>
      <c r="PLC162" s="668"/>
      <c r="PLD162" s="668"/>
      <c r="PLE162" s="668"/>
      <c r="PLF162" s="668"/>
      <c r="PLG162" s="668"/>
      <c r="PLH162" s="668"/>
      <c r="PLI162" s="668"/>
      <c r="PLJ162" s="668"/>
      <c r="PLK162" s="668"/>
      <c r="PLL162" s="668"/>
      <c r="PLM162" s="668"/>
      <c r="PLN162" s="668"/>
      <c r="PLO162" s="668"/>
      <c r="PLP162" s="668"/>
      <c r="PLQ162" s="668"/>
      <c r="PLR162" s="668"/>
      <c r="PLS162" s="668"/>
      <c r="PLT162" s="668"/>
      <c r="PLU162" s="668"/>
      <c r="PLV162" s="668"/>
      <c r="PLW162" s="668"/>
      <c r="PLX162" s="668"/>
      <c r="PLY162" s="668"/>
      <c r="PLZ162" s="668"/>
      <c r="PMA162" s="668"/>
      <c r="PMB162" s="668"/>
      <c r="PMC162" s="668"/>
      <c r="PMD162" s="668"/>
      <c r="PME162" s="668"/>
      <c r="PMF162" s="668"/>
      <c r="PMG162" s="668"/>
      <c r="PMH162" s="668"/>
      <c r="PMI162" s="668"/>
      <c r="PMJ162" s="668"/>
      <c r="PMK162" s="668"/>
      <c r="PML162" s="668"/>
      <c r="PMM162" s="668"/>
      <c r="PMN162" s="668"/>
      <c r="PMO162" s="668"/>
      <c r="PMP162" s="668"/>
      <c r="PMQ162" s="668"/>
      <c r="PMR162" s="668"/>
      <c r="PMS162" s="668"/>
      <c r="PMT162" s="668"/>
      <c r="PMU162" s="668"/>
      <c r="PMV162" s="668"/>
      <c r="PMW162" s="668"/>
      <c r="PMX162" s="668"/>
      <c r="PMY162" s="668"/>
      <c r="PMZ162" s="668"/>
      <c r="PNA162" s="668"/>
      <c r="PNB162" s="668"/>
      <c r="PNC162" s="668"/>
      <c r="PND162" s="668"/>
      <c r="PNE162" s="668"/>
      <c r="PNF162" s="668"/>
      <c r="PNG162" s="668"/>
      <c r="PNH162" s="668"/>
      <c r="PNI162" s="668"/>
      <c r="PNJ162" s="668"/>
      <c r="PNK162" s="668"/>
      <c r="PNL162" s="668"/>
      <c r="PNM162" s="668"/>
      <c r="PNN162" s="668"/>
      <c r="PNO162" s="668"/>
      <c r="PNP162" s="668"/>
      <c r="PNQ162" s="668"/>
      <c r="PNR162" s="668"/>
      <c r="PNS162" s="668"/>
      <c r="PNT162" s="668"/>
      <c r="PNU162" s="668"/>
      <c r="PNV162" s="668"/>
      <c r="PNW162" s="668"/>
      <c r="PNX162" s="668"/>
      <c r="PNY162" s="668"/>
      <c r="PNZ162" s="668"/>
      <c r="POA162" s="668"/>
      <c r="POB162" s="668"/>
      <c r="POC162" s="668"/>
      <c r="POD162" s="668"/>
      <c r="POE162" s="668"/>
      <c r="POF162" s="668"/>
      <c r="POG162" s="668"/>
      <c r="POH162" s="668"/>
      <c r="POI162" s="668"/>
      <c r="POJ162" s="668"/>
      <c r="POK162" s="668"/>
      <c r="POL162" s="668"/>
      <c r="POM162" s="668"/>
      <c r="PON162" s="668"/>
      <c r="POO162" s="668"/>
      <c r="POP162" s="668"/>
      <c r="POQ162" s="668"/>
      <c r="POR162" s="668"/>
      <c r="POS162" s="668"/>
      <c r="POT162" s="668"/>
      <c r="POU162" s="668"/>
      <c r="POV162" s="668"/>
      <c r="POW162" s="668"/>
      <c r="POX162" s="668"/>
      <c r="POY162" s="668"/>
      <c r="POZ162" s="668"/>
      <c r="PPA162" s="668"/>
      <c r="PPB162" s="668"/>
      <c r="PPC162" s="668"/>
      <c r="PPD162" s="668"/>
      <c r="PPE162" s="668"/>
      <c r="PPF162" s="668"/>
      <c r="PPG162" s="668"/>
      <c r="PPH162" s="668"/>
      <c r="PPI162" s="668"/>
      <c r="PPJ162" s="668"/>
      <c r="PPK162" s="668"/>
      <c r="PPL162" s="668"/>
      <c r="PPM162" s="668"/>
      <c r="PPN162" s="668"/>
      <c r="PPO162" s="668"/>
      <c r="PPP162" s="668"/>
      <c r="PPQ162" s="668"/>
      <c r="PPR162" s="668"/>
      <c r="PPS162" s="668"/>
      <c r="PPT162" s="668"/>
      <c r="PPU162" s="668"/>
      <c r="PPV162" s="668"/>
      <c r="PPW162" s="668"/>
      <c r="PPX162" s="668"/>
      <c r="PPY162" s="668"/>
      <c r="PPZ162" s="668"/>
      <c r="PQA162" s="668"/>
      <c r="PQB162" s="668"/>
      <c r="PQC162" s="668"/>
      <c r="PQD162" s="668"/>
      <c r="PQE162" s="668"/>
      <c r="PQF162" s="668"/>
      <c r="PQG162" s="668"/>
      <c r="PQH162" s="668"/>
      <c r="PQI162" s="668"/>
      <c r="PQJ162" s="668"/>
      <c r="PQK162" s="668"/>
      <c r="PQL162" s="668"/>
      <c r="PQM162" s="668"/>
      <c r="PQN162" s="668"/>
      <c r="PQO162" s="668"/>
      <c r="PQP162" s="668"/>
      <c r="PQQ162" s="668"/>
      <c r="PQR162" s="668"/>
      <c r="PQS162" s="668"/>
      <c r="PQT162" s="668"/>
      <c r="PQU162" s="668"/>
      <c r="PQV162" s="668"/>
      <c r="PQW162" s="668"/>
      <c r="PQX162" s="668"/>
      <c r="PQY162" s="668"/>
      <c r="PQZ162" s="668"/>
      <c r="PRA162" s="668"/>
      <c r="PRB162" s="668"/>
      <c r="PRC162" s="668"/>
      <c r="PRD162" s="668"/>
      <c r="PRE162" s="668"/>
      <c r="PRF162" s="668"/>
      <c r="PRG162" s="668"/>
      <c r="PRH162" s="668"/>
      <c r="PRI162" s="668"/>
      <c r="PRJ162" s="668"/>
      <c r="PRK162" s="668"/>
      <c r="PRL162" s="668"/>
      <c r="PRM162" s="668"/>
      <c r="PRN162" s="668"/>
      <c r="PRO162" s="668"/>
      <c r="PRP162" s="668"/>
      <c r="PRQ162" s="668"/>
      <c r="PRR162" s="668"/>
      <c r="PRS162" s="668"/>
      <c r="PRT162" s="668"/>
      <c r="PRU162" s="668"/>
      <c r="PRV162" s="668"/>
      <c r="PRW162" s="668"/>
      <c r="PRX162" s="668"/>
      <c r="PRY162" s="668"/>
      <c r="PRZ162" s="668"/>
      <c r="PSA162" s="668"/>
      <c r="PSB162" s="668"/>
      <c r="PSC162" s="668"/>
      <c r="PSD162" s="668"/>
      <c r="PSE162" s="668"/>
      <c r="PSF162" s="668"/>
      <c r="PSG162" s="668"/>
      <c r="PSH162" s="668"/>
      <c r="PSI162" s="668"/>
      <c r="PSJ162" s="668"/>
      <c r="PSK162" s="668"/>
      <c r="PSL162" s="668"/>
      <c r="PSM162" s="668"/>
      <c r="PSN162" s="668"/>
      <c r="PSO162" s="668"/>
      <c r="PSP162" s="668"/>
      <c r="PSQ162" s="668"/>
      <c r="PSR162" s="668"/>
      <c r="PSS162" s="668"/>
      <c r="PST162" s="668"/>
      <c r="PSU162" s="668"/>
      <c r="PSV162" s="668"/>
      <c r="PSW162" s="668"/>
      <c r="PSX162" s="668"/>
      <c r="PSY162" s="668"/>
      <c r="PSZ162" s="668"/>
      <c r="PTA162" s="668"/>
      <c r="PTB162" s="668"/>
      <c r="PTC162" s="668"/>
      <c r="PTD162" s="668"/>
      <c r="PTE162" s="668"/>
      <c r="PTF162" s="668"/>
      <c r="PTG162" s="668"/>
      <c r="PTH162" s="668"/>
      <c r="PTI162" s="668"/>
      <c r="PTJ162" s="668"/>
      <c r="PTK162" s="668"/>
      <c r="PTL162" s="668"/>
      <c r="PTM162" s="668"/>
      <c r="PTN162" s="668"/>
      <c r="PTO162" s="668"/>
      <c r="PTP162" s="668"/>
      <c r="PTQ162" s="668"/>
      <c r="PTR162" s="668"/>
      <c r="PTS162" s="668"/>
      <c r="PTT162" s="668"/>
      <c r="PTU162" s="668"/>
      <c r="PTV162" s="668"/>
      <c r="PTW162" s="668"/>
      <c r="PTX162" s="668"/>
      <c r="PTY162" s="668"/>
      <c r="PTZ162" s="668"/>
      <c r="PUA162" s="668"/>
      <c r="PUB162" s="668"/>
      <c r="PUC162" s="668"/>
      <c r="PUD162" s="668"/>
      <c r="PUE162" s="668"/>
      <c r="PUF162" s="668"/>
      <c r="PUG162" s="668"/>
      <c r="PUH162" s="668"/>
      <c r="PUI162" s="668"/>
      <c r="PUJ162" s="668"/>
      <c r="PUK162" s="668"/>
      <c r="PUL162" s="668"/>
      <c r="PUM162" s="668"/>
      <c r="PUN162" s="668"/>
      <c r="PUO162" s="668"/>
      <c r="PUP162" s="668"/>
      <c r="PUQ162" s="668"/>
      <c r="PUR162" s="668"/>
      <c r="PUS162" s="668"/>
      <c r="PUT162" s="668"/>
      <c r="PUU162" s="668"/>
      <c r="PUV162" s="668"/>
      <c r="PUW162" s="668"/>
      <c r="PUX162" s="668"/>
      <c r="PUY162" s="668"/>
      <c r="PUZ162" s="668"/>
      <c r="PVA162" s="668"/>
      <c r="PVB162" s="668"/>
      <c r="PVC162" s="668"/>
      <c r="PVD162" s="668"/>
      <c r="PVE162" s="668"/>
      <c r="PVF162" s="668"/>
      <c r="PVG162" s="668"/>
      <c r="PVH162" s="668"/>
      <c r="PVI162" s="668"/>
      <c r="PVJ162" s="668"/>
      <c r="PVK162" s="668"/>
      <c r="PVL162" s="668"/>
      <c r="PVM162" s="668"/>
      <c r="PVN162" s="668"/>
      <c r="PVO162" s="668"/>
      <c r="PVP162" s="668"/>
      <c r="PVQ162" s="668"/>
      <c r="PVR162" s="668"/>
      <c r="PVS162" s="668"/>
      <c r="PVT162" s="668"/>
      <c r="PVU162" s="668"/>
      <c r="PVV162" s="668"/>
      <c r="PVW162" s="668"/>
      <c r="PVX162" s="668"/>
      <c r="PVY162" s="668"/>
      <c r="PVZ162" s="668"/>
      <c r="PWA162" s="668"/>
      <c r="PWB162" s="668"/>
      <c r="PWC162" s="668"/>
      <c r="PWD162" s="668"/>
      <c r="PWE162" s="668"/>
      <c r="PWF162" s="668"/>
      <c r="PWG162" s="668"/>
      <c r="PWH162" s="668"/>
      <c r="PWI162" s="668"/>
      <c r="PWJ162" s="668"/>
      <c r="PWK162" s="668"/>
      <c r="PWL162" s="668"/>
      <c r="PWM162" s="668"/>
      <c r="PWN162" s="668"/>
      <c r="PWO162" s="668"/>
      <c r="PWP162" s="668"/>
      <c r="PWQ162" s="668"/>
      <c r="PWR162" s="668"/>
      <c r="PWS162" s="668"/>
      <c r="PWT162" s="668"/>
      <c r="PWU162" s="668"/>
      <c r="PWV162" s="668"/>
      <c r="PWW162" s="668"/>
      <c r="PWX162" s="668"/>
      <c r="PWY162" s="668"/>
      <c r="PWZ162" s="668"/>
      <c r="PXA162" s="668"/>
      <c r="PXB162" s="668"/>
      <c r="PXC162" s="668"/>
      <c r="PXD162" s="668"/>
      <c r="PXE162" s="668"/>
      <c r="PXF162" s="668"/>
      <c r="PXG162" s="668"/>
      <c r="PXH162" s="668"/>
      <c r="PXI162" s="668"/>
      <c r="PXJ162" s="668"/>
      <c r="PXK162" s="668"/>
      <c r="PXL162" s="668"/>
      <c r="PXM162" s="668"/>
      <c r="PXN162" s="668"/>
      <c r="PXO162" s="668"/>
      <c r="PXP162" s="668"/>
      <c r="PXQ162" s="668"/>
      <c r="PXR162" s="668"/>
      <c r="PXS162" s="668"/>
      <c r="PXT162" s="668"/>
      <c r="PXU162" s="668"/>
      <c r="PXV162" s="668"/>
      <c r="PXW162" s="668"/>
      <c r="PXX162" s="668"/>
      <c r="PXY162" s="668"/>
      <c r="PXZ162" s="668"/>
      <c r="PYA162" s="668"/>
      <c r="PYB162" s="668"/>
      <c r="PYC162" s="668"/>
      <c r="PYD162" s="668"/>
      <c r="PYE162" s="668"/>
      <c r="PYF162" s="668"/>
      <c r="PYG162" s="668"/>
      <c r="PYH162" s="668"/>
      <c r="PYI162" s="668"/>
      <c r="PYJ162" s="668"/>
      <c r="PYK162" s="668"/>
      <c r="PYL162" s="668"/>
      <c r="PYM162" s="668"/>
      <c r="PYN162" s="668"/>
      <c r="PYO162" s="668"/>
      <c r="PYP162" s="668"/>
      <c r="PYQ162" s="668"/>
      <c r="PYR162" s="668"/>
      <c r="PYS162" s="668"/>
      <c r="PYT162" s="668"/>
      <c r="PYU162" s="668"/>
      <c r="PYV162" s="668"/>
      <c r="PYW162" s="668"/>
      <c r="PYX162" s="668"/>
      <c r="PYY162" s="668"/>
      <c r="PYZ162" s="668"/>
      <c r="PZA162" s="668"/>
      <c r="PZB162" s="668"/>
      <c r="PZC162" s="668"/>
      <c r="PZD162" s="668"/>
      <c r="PZE162" s="668"/>
      <c r="PZF162" s="668"/>
      <c r="PZG162" s="668"/>
      <c r="PZH162" s="668"/>
      <c r="PZI162" s="668"/>
      <c r="PZJ162" s="668"/>
      <c r="PZK162" s="668"/>
      <c r="PZL162" s="668"/>
      <c r="PZM162" s="668"/>
      <c r="PZN162" s="668"/>
      <c r="PZO162" s="668"/>
      <c r="PZP162" s="668"/>
      <c r="PZQ162" s="668"/>
      <c r="PZR162" s="668"/>
      <c r="PZS162" s="668"/>
      <c r="PZT162" s="668"/>
      <c r="PZU162" s="668"/>
      <c r="PZV162" s="668"/>
      <c r="PZW162" s="668"/>
      <c r="PZX162" s="668"/>
      <c r="PZY162" s="668"/>
      <c r="PZZ162" s="668"/>
      <c r="QAA162" s="668"/>
      <c r="QAB162" s="668"/>
      <c r="QAC162" s="668"/>
      <c r="QAD162" s="668"/>
      <c r="QAE162" s="668"/>
      <c r="QAF162" s="668"/>
      <c r="QAG162" s="668"/>
      <c r="QAH162" s="668"/>
      <c r="QAI162" s="668"/>
      <c r="QAJ162" s="668"/>
      <c r="QAK162" s="668"/>
      <c r="QAL162" s="668"/>
      <c r="QAM162" s="668"/>
      <c r="QAN162" s="668"/>
      <c r="QAO162" s="668"/>
      <c r="QAP162" s="668"/>
      <c r="QAQ162" s="668"/>
      <c r="QAR162" s="668"/>
      <c r="QAS162" s="668"/>
      <c r="QAT162" s="668"/>
      <c r="QAU162" s="668"/>
      <c r="QAV162" s="668"/>
      <c r="QAW162" s="668"/>
      <c r="QAX162" s="668"/>
      <c r="QAY162" s="668"/>
      <c r="QAZ162" s="668"/>
      <c r="QBA162" s="668"/>
      <c r="QBB162" s="668"/>
      <c r="QBC162" s="668"/>
      <c r="QBD162" s="668"/>
      <c r="QBE162" s="668"/>
      <c r="QBF162" s="668"/>
      <c r="QBG162" s="668"/>
      <c r="QBH162" s="668"/>
      <c r="QBI162" s="668"/>
      <c r="QBJ162" s="668"/>
      <c r="QBK162" s="668"/>
      <c r="QBL162" s="668"/>
      <c r="QBM162" s="668"/>
      <c r="QBN162" s="668"/>
      <c r="QBO162" s="668"/>
      <c r="QBP162" s="668"/>
      <c r="QBQ162" s="668"/>
      <c r="QBR162" s="668"/>
      <c r="QBS162" s="668"/>
      <c r="QBT162" s="668"/>
      <c r="QBU162" s="668"/>
      <c r="QBV162" s="668"/>
      <c r="QBW162" s="668"/>
      <c r="QBX162" s="668"/>
      <c r="QBY162" s="668"/>
      <c r="QBZ162" s="668"/>
      <c r="QCA162" s="668"/>
      <c r="QCB162" s="668"/>
      <c r="QCC162" s="668"/>
      <c r="QCD162" s="668"/>
      <c r="QCE162" s="668"/>
      <c r="QCF162" s="668"/>
      <c r="QCG162" s="668"/>
      <c r="QCH162" s="668"/>
      <c r="QCI162" s="668"/>
      <c r="QCJ162" s="668"/>
      <c r="QCK162" s="668"/>
      <c r="QCL162" s="668"/>
      <c r="QCM162" s="668"/>
      <c r="QCN162" s="668"/>
      <c r="QCO162" s="668"/>
      <c r="QCP162" s="668"/>
      <c r="QCQ162" s="668"/>
      <c r="QCR162" s="668"/>
      <c r="QCS162" s="668"/>
      <c r="QCT162" s="668"/>
      <c r="QCU162" s="668"/>
      <c r="QCV162" s="668"/>
      <c r="QCW162" s="668"/>
      <c r="QCX162" s="668"/>
      <c r="QCY162" s="668"/>
      <c r="QCZ162" s="668"/>
      <c r="QDA162" s="668"/>
      <c r="QDB162" s="668"/>
      <c r="QDC162" s="668"/>
      <c r="QDD162" s="668"/>
      <c r="QDE162" s="668"/>
      <c r="QDF162" s="668"/>
      <c r="QDG162" s="668"/>
      <c r="QDH162" s="668"/>
      <c r="QDI162" s="668"/>
      <c r="QDJ162" s="668"/>
      <c r="QDK162" s="668"/>
      <c r="QDL162" s="668"/>
      <c r="QDM162" s="668"/>
      <c r="QDN162" s="668"/>
      <c r="QDO162" s="668"/>
      <c r="QDP162" s="668"/>
      <c r="QDQ162" s="668"/>
      <c r="QDR162" s="668"/>
      <c r="QDS162" s="668"/>
      <c r="QDT162" s="668"/>
      <c r="QDU162" s="668"/>
      <c r="QDV162" s="668"/>
      <c r="QDW162" s="668"/>
      <c r="QDX162" s="668"/>
      <c r="QDY162" s="668"/>
      <c r="QDZ162" s="668"/>
      <c r="QEA162" s="668"/>
      <c r="QEB162" s="668"/>
      <c r="QEC162" s="668"/>
      <c r="QED162" s="668"/>
      <c r="QEE162" s="668"/>
      <c r="QEF162" s="668"/>
      <c r="QEG162" s="668"/>
      <c r="QEH162" s="668"/>
      <c r="QEI162" s="668"/>
      <c r="QEJ162" s="668"/>
      <c r="QEK162" s="668"/>
      <c r="QEL162" s="668"/>
      <c r="QEM162" s="668"/>
      <c r="QEN162" s="668"/>
      <c r="QEO162" s="668"/>
      <c r="QEP162" s="668"/>
      <c r="QEQ162" s="668"/>
      <c r="QER162" s="668"/>
      <c r="QES162" s="668"/>
      <c r="QET162" s="668"/>
      <c r="QEU162" s="668"/>
      <c r="QEV162" s="668"/>
      <c r="QEW162" s="668"/>
      <c r="QEX162" s="668"/>
      <c r="QEY162" s="668"/>
      <c r="QEZ162" s="668"/>
      <c r="QFA162" s="668"/>
      <c r="QFB162" s="668"/>
      <c r="QFC162" s="668"/>
      <c r="QFD162" s="668"/>
      <c r="QFE162" s="668"/>
      <c r="QFF162" s="668"/>
      <c r="QFG162" s="668"/>
      <c r="QFH162" s="668"/>
      <c r="QFI162" s="668"/>
      <c r="QFJ162" s="668"/>
      <c r="QFK162" s="668"/>
      <c r="QFL162" s="668"/>
      <c r="QFM162" s="668"/>
      <c r="QFN162" s="668"/>
      <c r="QFO162" s="668"/>
      <c r="QFP162" s="668"/>
      <c r="QFQ162" s="668"/>
      <c r="QFR162" s="668"/>
      <c r="QFS162" s="668"/>
      <c r="QFT162" s="668"/>
      <c r="QFU162" s="668"/>
      <c r="QFV162" s="668"/>
      <c r="QFW162" s="668"/>
      <c r="QFX162" s="668"/>
      <c r="QFY162" s="668"/>
      <c r="QFZ162" s="668"/>
      <c r="QGA162" s="668"/>
      <c r="QGB162" s="668"/>
      <c r="QGC162" s="668"/>
      <c r="QGD162" s="668"/>
      <c r="QGE162" s="668"/>
      <c r="QGF162" s="668"/>
      <c r="QGG162" s="668"/>
      <c r="QGH162" s="668"/>
      <c r="QGI162" s="668"/>
      <c r="QGJ162" s="668"/>
      <c r="QGK162" s="668"/>
      <c r="QGL162" s="668"/>
      <c r="QGM162" s="668"/>
      <c r="QGN162" s="668"/>
      <c r="QGO162" s="668"/>
      <c r="QGP162" s="668"/>
      <c r="QGQ162" s="668"/>
      <c r="QGR162" s="668"/>
      <c r="QGS162" s="668"/>
      <c r="QGT162" s="668"/>
      <c r="QGU162" s="668"/>
      <c r="QGV162" s="668"/>
      <c r="QGW162" s="668"/>
      <c r="QGX162" s="668"/>
      <c r="QGY162" s="668"/>
      <c r="QGZ162" s="668"/>
      <c r="QHA162" s="668"/>
      <c r="QHB162" s="668"/>
      <c r="QHC162" s="668"/>
      <c r="QHD162" s="668"/>
      <c r="QHE162" s="668"/>
      <c r="QHF162" s="668"/>
      <c r="QHG162" s="668"/>
      <c r="QHH162" s="668"/>
      <c r="QHI162" s="668"/>
      <c r="QHJ162" s="668"/>
      <c r="QHK162" s="668"/>
      <c r="QHL162" s="668"/>
      <c r="QHM162" s="668"/>
      <c r="QHN162" s="668"/>
      <c r="QHO162" s="668"/>
      <c r="QHP162" s="668"/>
      <c r="QHQ162" s="668"/>
      <c r="QHR162" s="668"/>
      <c r="QHS162" s="668"/>
      <c r="QHT162" s="668"/>
      <c r="QHU162" s="668"/>
      <c r="QHV162" s="668"/>
      <c r="QHW162" s="668"/>
      <c r="QHX162" s="668"/>
      <c r="QHY162" s="668"/>
      <c r="QHZ162" s="668"/>
      <c r="QIA162" s="668"/>
      <c r="QIB162" s="668"/>
      <c r="QIC162" s="668"/>
      <c r="QID162" s="668"/>
      <c r="QIE162" s="668"/>
      <c r="QIF162" s="668"/>
      <c r="QIG162" s="668"/>
      <c r="QIH162" s="668"/>
      <c r="QII162" s="668"/>
      <c r="QIJ162" s="668"/>
      <c r="QIK162" s="668"/>
      <c r="QIL162" s="668"/>
      <c r="QIM162" s="668"/>
      <c r="QIN162" s="668"/>
      <c r="QIO162" s="668"/>
      <c r="QIP162" s="668"/>
      <c r="QIQ162" s="668"/>
      <c r="QIR162" s="668"/>
      <c r="QIS162" s="668"/>
      <c r="QIT162" s="668"/>
      <c r="QIU162" s="668"/>
      <c r="QIV162" s="668"/>
      <c r="QIW162" s="668"/>
      <c r="QIX162" s="668"/>
      <c r="QIY162" s="668"/>
      <c r="QIZ162" s="668"/>
      <c r="QJA162" s="668"/>
      <c r="QJB162" s="668"/>
      <c r="QJC162" s="668"/>
      <c r="QJD162" s="668"/>
      <c r="QJE162" s="668"/>
      <c r="QJF162" s="668"/>
      <c r="QJG162" s="668"/>
      <c r="QJH162" s="668"/>
      <c r="QJI162" s="668"/>
      <c r="QJJ162" s="668"/>
      <c r="QJK162" s="668"/>
      <c r="QJL162" s="668"/>
      <c r="QJM162" s="668"/>
      <c r="QJN162" s="668"/>
      <c r="QJO162" s="668"/>
      <c r="QJP162" s="668"/>
      <c r="QJQ162" s="668"/>
      <c r="QJR162" s="668"/>
      <c r="QJS162" s="668"/>
      <c r="QJT162" s="668"/>
      <c r="QJU162" s="668"/>
      <c r="QJV162" s="668"/>
      <c r="QJW162" s="668"/>
      <c r="QJX162" s="668"/>
      <c r="QJY162" s="668"/>
      <c r="QJZ162" s="668"/>
      <c r="QKA162" s="668"/>
      <c r="QKB162" s="668"/>
      <c r="QKC162" s="668"/>
      <c r="QKD162" s="668"/>
      <c r="QKE162" s="668"/>
      <c r="QKF162" s="668"/>
      <c r="QKG162" s="668"/>
      <c r="QKH162" s="668"/>
      <c r="QKI162" s="668"/>
      <c r="QKJ162" s="668"/>
      <c r="QKK162" s="668"/>
      <c r="QKL162" s="668"/>
      <c r="QKM162" s="668"/>
      <c r="QKN162" s="668"/>
      <c r="QKO162" s="668"/>
      <c r="QKP162" s="668"/>
      <c r="QKQ162" s="668"/>
      <c r="QKR162" s="668"/>
      <c r="QKS162" s="668"/>
      <c r="QKT162" s="668"/>
      <c r="QKU162" s="668"/>
      <c r="QKV162" s="668"/>
      <c r="QKW162" s="668"/>
      <c r="QKX162" s="668"/>
      <c r="QKY162" s="668"/>
      <c r="QKZ162" s="668"/>
      <c r="QLA162" s="668"/>
      <c r="QLB162" s="668"/>
      <c r="QLC162" s="668"/>
      <c r="QLD162" s="668"/>
      <c r="QLE162" s="668"/>
      <c r="QLF162" s="668"/>
      <c r="QLG162" s="668"/>
      <c r="QLH162" s="668"/>
      <c r="QLI162" s="668"/>
      <c r="QLJ162" s="668"/>
      <c r="QLK162" s="668"/>
      <c r="QLL162" s="668"/>
      <c r="QLM162" s="668"/>
      <c r="QLN162" s="668"/>
      <c r="QLO162" s="668"/>
      <c r="QLP162" s="668"/>
      <c r="QLQ162" s="668"/>
      <c r="QLR162" s="668"/>
      <c r="QLS162" s="668"/>
      <c r="QLT162" s="668"/>
      <c r="QLU162" s="668"/>
      <c r="QLV162" s="668"/>
      <c r="QLW162" s="668"/>
      <c r="QLX162" s="668"/>
      <c r="QLY162" s="668"/>
      <c r="QLZ162" s="668"/>
      <c r="QMA162" s="668"/>
      <c r="QMB162" s="668"/>
      <c r="QMC162" s="668"/>
      <c r="QMD162" s="668"/>
      <c r="QME162" s="668"/>
      <c r="QMF162" s="668"/>
      <c r="QMG162" s="668"/>
      <c r="QMH162" s="668"/>
      <c r="QMI162" s="668"/>
      <c r="QMJ162" s="668"/>
      <c r="QMK162" s="668"/>
      <c r="QML162" s="668"/>
      <c r="QMM162" s="668"/>
      <c r="QMN162" s="668"/>
      <c r="QMO162" s="668"/>
      <c r="QMP162" s="668"/>
      <c r="QMQ162" s="668"/>
      <c r="QMR162" s="668"/>
      <c r="QMS162" s="668"/>
      <c r="QMT162" s="668"/>
      <c r="QMU162" s="668"/>
      <c r="QMV162" s="668"/>
      <c r="QMW162" s="668"/>
      <c r="QMX162" s="668"/>
      <c r="QMY162" s="668"/>
      <c r="QMZ162" s="668"/>
      <c r="QNA162" s="668"/>
      <c r="QNB162" s="668"/>
      <c r="QNC162" s="668"/>
      <c r="QND162" s="668"/>
      <c r="QNE162" s="668"/>
      <c r="QNF162" s="668"/>
      <c r="QNG162" s="668"/>
      <c r="QNH162" s="668"/>
      <c r="QNI162" s="668"/>
      <c r="QNJ162" s="668"/>
      <c r="QNK162" s="668"/>
      <c r="QNL162" s="668"/>
      <c r="QNM162" s="668"/>
      <c r="QNN162" s="668"/>
      <c r="QNO162" s="668"/>
      <c r="QNP162" s="668"/>
      <c r="QNQ162" s="668"/>
      <c r="QNR162" s="668"/>
      <c r="QNS162" s="668"/>
      <c r="QNT162" s="668"/>
      <c r="QNU162" s="668"/>
      <c r="QNV162" s="668"/>
      <c r="QNW162" s="668"/>
      <c r="QNX162" s="668"/>
      <c r="QNY162" s="668"/>
      <c r="QNZ162" s="668"/>
      <c r="QOA162" s="668"/>
      <c r="QOB162" s="668"/>
      <c r="QOC162" s="668"/>
      <c r="QOD162" s="668"/>
      <c r="QOE162" s="668"/>
      <c r="QOF162" s="668"/>
      <c r="QOG162" s="668"/>
      <c r="QOH162" s="668"/>
      <c r="QOI162" s="668"/>
      <c r="QOJ162" s="668"/>
      <c r="QOK162" s="668"/>
      <c r="QOL162" s="668"/>
      <c r="QOM162" s="668"/>
      <c r="QON162" s="668"/>
      <c r="QOO162" s="668"/>
      <c r="QOP162" s="668"/>
      <c r="QOQ162" s="668"/>
      <c r="QOR162" s="668"/>
      <c r="QOS162" s="668"/>
      <c r="QOT162" s="668"/>
      <c r="QOU162" s="668"/>
      <c r="QOV162" s="668"/>
      <c r="QOW162" s="668"/>
      <c r="QOX162" s="668"/>
      <c r="QOY162" s="668"/>
      <c r="QOZ162" s="668"/>
      <c r="QPA162" s="668"/>
      <c r="QPB162" s="668"/>
      <c r="QPC162" s="668"/>
      <c r="QPD162" s="668"/>
      <c r="QPE162" s="668"/>
      <c r="QPF162" s="668"/>
      <c r="QPG162" s="668"/>
      <c r="QPH162" s="668"/>
      <c r="QPI162" s="668"/>
      <c r="QPJ162" s="668"/>
      <c r="QPK162" s="668"/>
      <c r="QPL162" s="668"/>
      <c r="QPM162" s="668"/>
      <c r="QPN162" s="668"/>
      <c r="QPO162" s="668"/>
      <c r="QPP162" s="668"/>
      <c r="QPQ162" s="668"/>
      <c r="QPR162" s="668"/>
      <c r="QPS162" s="668"/>
      <c r="QPT162" s="668"/>
      <c r="QPU162" s="668"/>
      <c r="QPV162" s="668"/>
      <c r="QPW162" s="668"/>
      <c r="QPX162" s="668"/>
      <c r="QPY162" s="668"/>
      <c r="QPZ162" s="668"/>
      <c r="QQA162" s="668"/>
      <c r="QQB162" s="668"/>
      <c r="QQC162" s="668"/>
      <c r="QQD162" s="668"/>
      <c r="QQE162" s="668"/>
      <c r="QQF162" s="668"/>
      <c r="QQG162" s="668"/>
      <c r="QQH162" s="668"/>
      <c r="QQI162" s="668"/>
      <c r="QQJ162" s="668"/>
      <c r="QQK162" s="668"/>
      <c r="QQL162" s="668"/>
      <c r="QQM162" s="668"/>
      <c r="QQN162" s="668"/>
      <c r="QQO162" s="668"/>
      <c r="QQP162" s="668"/>
      <c r="QQQ162" s="668"/>
      <c r="QQR162" s="668"/>
      <c r="QQS162" s="668"/>
      <c r="QQT162" s="668"/>
      <c r="QQU162" s="668"/>
      <c r="QQV162" s="668"/>
      <c r="QQW162" s="668"/>
      <c r="QQX162" s="668"/>
      <c r="QQY162" s="668"/>
      <c r="QQZ162" s="668"/>
      <c r="QRA162" s="668"/>
      <c r="QRB162" s="668"/>
      <c r="QRC162" s="668"/>
      <c r="QRD162" s="668"/>
      <c r="QRE162" s="668"/>
      <c r="QRF162" s="668"/>
      <c r="QRG162" s="668"/>
      <c r="QRH162" s="668"/>
      <c r="QRI162" s="668"/>
      <c r="QRJ162" s="668"/>
      <c r="QRK162" s="668"/>
      <c r="QRL162" s="668"/>
      <c r="QRM162" s="668"/>
      <c r="QRN162" s="668"/>
      <c r="QRO162" s="668"/>
      <c r="QRP162" s="668"/>
      <c r="QRQ162" s="668"/>
      <c r="QRR162" s="668"/>
      <c r="QRS162" s="668"/>
      <c r="QRT162" s="668"/>
      <c r="QRU162" s="668"/>
      <c r="QRV162" s="668"/>
      <c r="QRW162" s="668"/>
      <c r="QRX162" s="668"/>
      <c r="QRY162" s="668"/>
      <c r="QRZ162" s="668"/>
      <c r="QSA162" s="668"/>
      <c r="QSB162" s="668"/>
      <c r="QSC162" s="668"/>
      <c r="QSD162" s="668"/>
      <c r="QSE162" s="668"/>
      <c r="QSF162" s="668"/>
      <c r="QSG162" s="668"/>
      <c r="QSH162" s="668"/>
      <c r="QSI162" s="668"/>
      <c r="QSJ162" s="668"/>
      <c r="QSK162" s="668"/>
      <c r="QSL162" s="668"/>
      <c r="QSM162" s="668"/>
      <c r="QSN162" s="668"/>
      <c r="QSO162" s="668"/>
      <c r="QSP162" s="668"/>
      <c r="QSQ162" s="668"/>
      <c r="QSR162" s="668"/>
      <c r="QSS162" s="668"/>
      <c r="QST162" s="668"/>
      <c r="QSU162" s="668"/>
      <c r="QSV162" s="668"/>
      <c r="QSW162" s="668"/>
      <c r="QSX162" s="668"/>
      <c r="QSY162" s="668"/>
      <c r="QSZ162" s="668"/>
      <c r="QTA162" s="668"/>
      <c r="QTB162" s="668"/>
      <c r="QTC162" s="668"/>
      <c r="QTD162" s="668"/>
      <c r="QTE162" s="668"/>
      <c r="QTF162" s="668"/>
      <c r="QTG162" s="668"/>
      <c r="QTH162" s="668"/>
      <c r="QTI162" s="668"/>
      <c r="QTJ162" s="668"/>
      <c r="QTK162" s="668"/>
      <c r="QTL162" s="668"/>
      <c r="QTM162" s="668"/>
      <c r="QTN162" s="668"/>
      <c r="QTO162" s="668"/>
      <c r="QTP162" s="668"/>
      <c r="QTQ162" s="668"/>
      <c r="QTR162" s="668"/>
      <c r="QTS162" s="668"/>
      <c r="QTT162" s="668"/>
      <c r="QTU162" s="668"/>
      <c r="QTV162" s="668"/>
      <c r="QTW162" s="668"/>
      <c r="QTX162" s="668"/>
      <c r="QTY162" s="668"/>
      <c r="QTZ162" s="668"/>
      <c r="QUA162" s="668"/>
      <c r="QUB162" s="668"/>
      <c r="QUC162" s="668"/>
      <c r="QUD162" s="668"/>
      <c r="QUE162" s="668"/>
      <c r="QUF162" s="668"/>
      <c r="QUG162" s="668"/>
      <c r="QUH162" s="668"/>
      <c r="QUI162" s="668"/>
      <c r="QUJ162" s="668"/>
      <c r="QUK162" s="668"/>
      <c r="QUL162" s="668"/>
      <c r="QUM162" s="668"/>
      <c r="QUN162" s="668"/>
      <c r="QUO162" s="668"/>
      <c r="QUP162" s="668"/>
      <c r="QUQ162" s="668"/>
      <c r="QUR162" s="668"/>
      <c r="QUS162" s="668"/>
      <c r="QUT162" s="668"/>
      <c r="QUU162" s="668"/>
      <c r="QUV162" s="668"/>
      <c r="QUW162" s="668"/>
      <c r="QUX162" s="668"/>
      <c r="QUY162" s="668"/>
      <c r="QUZ162" s="668"/>
      <c r="QVA162" s="668"/>
      <c r="QVB162" s="668"/>
      <c r="QVC162" s="668"/>
      <c r="QVD162" s="668"/>
      <c r="QVE162" s="668"/>
      <c r="QVF162" s="668"/>
      <c r="QVG162" s="668"/>
      <c r="QVH162" s="668"/>
      <c r="QVI162" s="668"/>
      <c r="QVJ162" s="668"/>
      <c r="QVK162" s="668"/>
      <c r="QVL162" s="668"/>
      <c r="QVM162" s="668"/>
      <c r="QVN162" s="668"/>
      <c r="QVO162" s="668"/>
      <c r="QVP162" s="668"/>
      <c r="QVQ162" s="668"/>
      <c r="QVR162" s="668"/>
      <c r="QVS162" s="668"/>
      <c r="QVT162" s="668"/>
      <c r="QVU162" s="668"/>
      <c r="QVV162" s="668"/>
      <c r="QVW162" s="668"/>
      <c r="QVX162" s="668"/>
      <c r="QVY162" s="668"/>
      <c r="QVZ162" s="668"/>
      <c r="QWA162" s="668"/>
      <c r="QWB162" s="668"/>
      <c r="QWC162" s="668"/>
      <c r="QWD162" s="668"/>
      <c r="QWE162" s="668"/>
      <c r="QWF162" s="668"/>
      <c r="QWG162" s="668"/>
      <c r="QWH162" s="668"/>
      <c r="QWI162" s="668"/>
      <c r="QWJ162" s="668"/>
      <c r="QWK162" s="668"/>
      <c r="QWL162" s="668"/>
      <c r="QWM162" s="668"/>
      <c r="QWN162" s="668"/>
      <c r="QWO162" s="668"/>
      <c r="QWP162" s="668"/>
      <c r="QWQ162" s="668"/>
      <c r="QWR162" s="668"/>
      <c r="QWS162" s="668"/>
      <c r="QWT162" s="668"/>
      <c r="QWU162" s="668"/>
      <c r="QWV162" s="668"/>
      <c r="QWW162" s="668"/>
      <c r="QWX162" s="668"/>
      <c r="QWY162" s="668"/>
      <c r="QWZ162" s="668"/>
      <c r="QXA162" s="668"/>
      <c r="QXB162" s="668"/>
      <c r="QXC162" s="668"/>
      <c r="QXD162" s="668"/>
      <c r="QXE162" s="668"/>
      <c r="QXF162" s="668"/>
      <c r="QXG162" s="668"/>
      <c r="QXH162" s="668"/>
      <c r="QXI162" s="668"/>
      <c r="QXJ162" s="668"/>
      <c r="QXK162" s="668"/>
      <c r="QXL162" s="668"/>
      <c r="QXM162" s="668"/>
      <c r="QXN162" s="668"/>
      <c r="QXO162" s="668"/>
      <c r="QXP162" s="668"/>
      <c r="QXQ162" s="668"/>
      <c r="QXR162" s="668"/>
      <c r="QXS162" s="668"/>
      <c r="QXT162" s="668"/>
      <c r="QXU162" s="668"/>
      <c r="QXV162" s="668"/>
      <c r="QXW162" s="668"/>
      <c r="QXX162" s="668"/>
      <c r="QXY162" s="668"/>
      <c r="QXZ162" s="668"/>
      <c r="QYA162" s="668"/>
      <c r="QYB162" s="668"/>
      <c r="QYC162" s="668"/>
      <c r="QYD162" s="668"/>
      <c r="QYE162" s="668"/>
      <c r="QYF162" s="668"/>
      <c r="QYG162" s="668"/>
      <c r="QYH162" s="668"/>
      <c r="QYI162" s="668"/>
      <c r="QYJ162" s="668"/>
      <c r="QYK162" s="668"/>
      <c r="QYL162" s="668"/>
      <c r="QYM162" s="668"/>
      <c r="QYN162" s="668"/>
      <c r="QYO162" s="668"/>
      <c r="QYP162" s="668"/>
      <c r="QYQ162" s="668"/>
      <c r="QYR162" s="668"/>
      <c r="QYS162" s="668"/>
      <c r="QYT162" s="668"/>
      <c r="QYU162" s="668"/>
      <c r="QYV162" s="668"/>
      <c r="QYW162" s="668"/>
      <c r="QYX162" s="668"/>
      <c r="QYY162" s="668"/>
      <c r="QYZ162" s="668"/>
      <c r="QZA162" s="668"/>
      <c r="QZB162" s="668"/>
      <c r="QZC162" s="668"/>
      <c r="QZD162" s="668"/>
      <c r="QZE162" s="668"/>
      <c r="QZF162" s="668"/>
      <c r="QZG162" s="668"/>
      <c r="QZH162" s="668"/>
      <c r="QZI162" s="668"/>
      <c r="QZJ162" s="668"/>
      <c r="QZK162" s="668"/>
      <c r="QZL162" s="668"/>
      <c r="QZM162" s="668"/>
      <c r="QZN162" s="668"/>
      <c r="QZO162" s="668"/>
      <c r="QZP162" s="668"/>
      <c r="QZQ162" s="668"/>
      <c r="QZR162" s="668"/>
      <c r="QZS162" s="668"/>
      <c r="QZT162" s="668"/>
      <c r="QZU162" s="668"/>
      <c r="QZV162" s="668"/>
      <c r="QZW162" s="668"/>
      <c r="QZX162" s="668"/>
      <c r="QZY162" s="668"/>
      <c r="QZZ162" s="668"/>
      <c r="RAA162" s="668"/>
      <c r="RAB162" s="668"/>
      <c r="RAC162" s="668"/>
      <c r="RAD162" s="668"/>
      <c r="RAE162" s="668"/>
      <c r="RAF162" s="668"/>
      <c r="RAG162" s="668"/>
      <c r="RAH162" s="668"/>
      <c r="RAI162" s="668"/>
      <c r="RAJ162" s="668"/>
      <c r="RAK162" s="668"/>
      <c r="RAL162" s="668"/>
      <c r="RAM162" s="668"/>
      <c r="RAN162" s="668"/>
      <c r="RAO162" s="668"/>
      <c r="RAP162" s="668"/>
      <c r="RAQ162" s="668"/>
      <c r="RAR162" s="668"/>
      <c r="RAS162" s="668"/>
      <c r="RAT162" s="668"/>
      <c r="RAU162" s="668"/>
      <c r="RAV162" s="668"/>
      <c r="RAW162" s="668"/>
      <c r="RAX162" s="668"/>
      <c r="RAY162" s="668"/>
      <c r="RAZ162" s="668"/>
      <c r="RBA162" s="668"/>
      <c r="RBB162" s="668"/>
      <c r="RBC162" s="668"/>
      <c r="RBD162" s="668"/>
      <c r="RBE162" s="668"/>
      <c r="RBF162" s="668"/>
      <c r="RBG162" s="668"/>
      <c r="RBH162" s="668"/>
      <c r="RBI162" s="668"/>
      <c r="RBJ162" s="668"/>
      <c r="RBK162" s="668"/>
      <c r="RBL162" s="668"/>
      <c r="RBM162" s="668"/>
      <c r="RBN162" s="668"/>
      <c r="RBO162" s="668"/>
      <c r="RBP162" s="668"/>
      <c r="RBQ162" s="668"/>
      <c r="RBR162" s="668"/>
      <c r="RBS162" s="668"/>
      <c r="RBT162" s="668"/>
      <c r="RBU162" s="668"/>
      <c r="RBV162" s="668"/>
      <c r="RBW162" s="668"/>
      <c r="RBX162" s="668"/>
      <c r="RBY162" s="668"/>
      <c r="RBZ162" s="668"/>
      <c r="RCA162" s="668"/>
      <c r="RCB162" s="668"/>
      <c r="RCC162" s="668"/>
      <c r="RCD162" s="668"/>
      <c r="RCE162" s="668"/>
      <c r="RCF162" s="668"/>
      <c r="RCG162" s="668"/>
      <c r="RCH162" s="668"/>
      <c r="RCI162" s="668"/>
      <c r="RCJ162" s="668"/>
      <c r="RCK162" s="668"/>
      <c r="RCL162" s="668"/>
      <c r="RCM162" s="668"/>
      <c r="RCN162" s="668"/>
      <c r="RCO162" s="668"/>
      <c r="RCP162" s="668"/>
      <c r="RCQ162" s="668"/>
      <c r="RCR162" s="668"/>
      <c r="RCS162" s="668"/>
      <c r="RCT162" s="668"/>
      <c r="RCU162" s="668"/>
      <c r="RCV162" s="668"/>
      <c r="RCW162" s="668"/>
      <c r="RCX162" s="668"/>
      <c r="RCY162" s="668"/>
      <c r="RCZ162" s="668"/>
      <c r="RDA162" s="668"/>
      <c r="RDB162" s="668"/>
      <c r="RDC162" s="668"/>
      <c r="RDD162" s="668"/>
      <c r="RDE162" s="668"/>
      <c r="RDF162" s="668"/>
      <c r="RDG162" s="668"/>
      <c r="RDH162" s="668"/>
      <c r="RDI162" s="668"/>
      <c r="RDJ162" s="668"/>
      <c r="RDK162" s="668"/>
      <c r="RDL162" s="668"/>
      <c r="RDM162" s="668"/>
      <c r="RDN162" s="668"/>
      <c r="RDO162" s="668"/>
      <c r="RDP162" s="668"/>
      <c r="RDQ162" s="668"/>
      <c r="RDR162" s="668"/>
      <c r="RDS162" s="668"/>
      <c r="RDT162" s="668"/>
      <c r="RDU162" s="668"/>
      <c r="RDV162" s="668"/>
      <c r="RDW162" s="668"/>
      <c r="RDX162" s="668"/>
      <c r="RDY162" s="668"/>
      <c r="RDZ162" s="668"/>
      <c r="REA162" s="668"/>
      <c r="REB162" s="668"/>
      <c r="REC162" s="668"/>
      <c r="RED162" s="668"/>
      <c r="REE162" s="668"/>
      <c r="REF162" s="668"/>
      <c r="REG162" s="668"/>
      <c r="REH162" s="668"/>
      <c r="REI162" s="668"/>
      <c r="REJ162" s="668"/>
      <c r="REK162" s="668"/>
      <c r="REL162" s="668"/>
      <c r="REM162" s="668"/>
      <c r="REN162" s="668"/>
      <c r="REO162" s="668"/>
      <c r="REP162" s="668"/>
      <c r="REQ162" s="668"/>
      <c r="RER162" s="668"/>
      <c r="RES162" s="668"/>
      <c r="RET162" s="668"/>
      <c r="REU162" s="668"/>
      <c r="REV162" s="668"/>
      <c r="REW162" s="668"/>
      <c r="REX162" s="668"/>
      <c r="REY162" s="668"/>
      <c r="REZ162" s="668"/>
      <c r="RFA162" s="668"/>
      <c r="RFB162" s="668"/>
      <c r="RFC162" s="668"/>
      <c r="RFD162" s="668"/>
      <c r="RFE162" s="668"/>
      <c r="RFF162" s="668"/>
      <c r="RFG162" s="668"/>
      <c r="RFH162" s="668"/>
      <c r="RFI162" s="668"/>
      <c r="RFJ162" s="668"/>
      <c r="RFK162" s="668"/>
      <c r="RFL162" s="668"/>
      <c r="RFM162" s="668"/>
      <c r="RFN162" s="668"/>
      <c r="RFO162" s="668"/>
      <c r="RFP162" s="668"/>
      <c r="RFQ162" s="668"/>
      <c r="RFR162" s="668"/>
      <c r="RFS162" s="668"/>
      <c r="RFT162" s="668"/>
      <c r="RFU162" s="668"/>
      <c r="RFV162" s="668"/>
      <c r="RFW162" s="668"/>
      <c r="RFX162" s="668"/>
      <c r="RFY162" s="668"/>
      <c r="RFZ162" s="668"/>
      <c r="RGA162" s="668"/>
      <c r="RGB162" s="668"/>
      <c r="RGC162" s="668"/>
      <c r="RGD162" s="668"/>
      <c r="RGE162" s="668"/>
      <c r="RGF162" s="668"/>
      <c r="RGG162" s="668"/>
      <c r="RGH162" s="668"/>
      <c r="RGI162" s="668"/>
      <c r="RGJ162" s="668"/>
      <c r="RGK162" s="668"/>
      <c r="RGL162" s="668"/>
      <c r="RGM162" s="668"/>
      <c r="RGN162" s="668"/>
      <c r="RGO162" s="668"/>
      <c r="RGP162" s="668"/>
      <c r="RGQ162" s="668"/>
      <c r="RGR162" s="668"/>
      <c r="RGS162" s="668"/>
      <c r="RGT162" s="668"/>
      <c r="RGU162" s="668"/>
      <c r="RGV162" s="668"/>
      <c r="RGW162" s="668"/>
      <c r="RGX162" s="668"/>
      <c r="RGY162" s="668"/>
      <c r="RGZ162" s="668"/>
      <c r="RHA162" s="668"/>
      <c r="RHB162" s="668"/>
      <c r="RHC162" s="668"/>
      <c r="RHD162" s="668"/>
      <c r="RHE162" s="668"/>
      <c r="RHF162" s="668"/>
      <c r="RHG162" s="668"/>
      <c r="RHH162" s="668"/>
      <c r="RHI162" s="668"/>
      <c r="RHJ162" s="668"/>
      <c r="RHK162" s="668"/>
      <c r="RHL162" s="668"/>
      <c r="RHM162" s="668"/>
      <c r="RHN162" s="668"/>
      <c r="RHO162" s="668"/>
      <c r="RHP162" s="668"/>
      <c r="RHQ162" s="668"/>
      <c r="RHR162" s="668"/>
      <c r="RHS162" s="668"/>
      <c r="RHT162" s="668"/>
      <c r="RHU162" s="668"/>
      <c r="RHV162" s="668"/>
      <c r="RHW162" s="668"/>
      <c r="RHX162" s="668"/>
      <c r="RHY162" s="668"/>
      <c r="RHZ162" s="668"/>
      <c r="RIA162" s="668"/>
      <c r="RIB162" s="668"/>
      <c r="RIC162" s="668"/>
      <c r="RID162" s="668"/>
      <c r="RIE162" s="668"/>
      <c r="RIF162" s="668"/>
      <c r="RIG162" s="668"/>
      <c r="RIH162" s="668"/>
      <c r="RII162" s="668"/>
      <c r="RIJ162" s="668"/>
      <c r="RIK162" s="668"/>
      <c r="RIL162" s="668"/>
      <c r="RIM162" s="668"/>
      <c r="RIN162" s="668"/>
      <c r="RIO162" s="668"/>
      <c r="RIP162" s="668"/>
      <c r="RIQ162" s="668"/>
      <c r="RIR162" s="668"/>
      <c r="RIS162" s="668"/>
      <c r="RIT162" s="668"/>
      <c r="RIU162" s="668"/>
      <c r="RIV162" s="668"/>
      <c r="RIW162" s="668"/>
      <c r="RIX162" s="668"/>
      <c r="RIY162" s="668"/>
      <c r="RIZ162" s="668"/>
      <c r="RJA162" s="668"/>
      <c r="RJB162" s="668"/>
      <c r="RJC162" s="668"/>
      <c r="RJD162" s="668"/>
      <c r="RJE162" s="668"/>
      <c r="RJF162" s="668"/>
      <c r="RJG162" s="668"/>
      <c r="RJH162" s="668"/>
      <c r="RJI162" s="668"/>
      <c r="RJJ162" s="668"/>
      <c r="RJK162" s="668"/>
      <c r="RJL162" s="668"/>
      <c r="RJM162" s="668"/>
      <c r="RJN162" s="668"/>
      <c r="RJO162" s="668"/>
      <c r="RJP162" s="668"/>
      <c r="RJQ162" s="668"/>
      <c r="RJR162" s="668"/>
      <c r="RJS162" s="668"/>
      <c r="RJT162" s="668"/>
      <c r="RJU162" s="668"/>
      <c r="RJV162" s="668"/>
      <c r="RJW162" s="668"/>
      <c r="RJX162" s="668"/>
      <c r="RJY162" s="668"/>
      <c r="RJZ162" s="668"/>
      <c r="RKA162" s="668"/>
      <c r="RKB162" s="668"/>
      <c r="RKC162" s="668"/>
      <c r="RKD162" s="668"/>
      <c r="RKE162" s="668"/>
      <c r="RKF162" s="668"/>
      <c r="RKG162" s="668"/>
      <c r="RKH162" s="668"/>
      <c r="RKI162" s="668"/>
      <c r="RKJ162" s="668"/>
      <c r="RKK162" s="668"/>
      <c r="RKL162" s="668"/>
      <c r="RKM162" s="668"/>
      <c r="RKN162" s="668"/>
      <c r="RKO162" s="668"/>
      <c r="RKP162" s="668"/>
      <c r="RKQ162" s="668"/>
      <c r="RKR162" s="668"/>
      <c r="RKS162" s="668"/>
      <c r="RKT162" s="668"/>
      <c r="RKU162" s="668"/>
      <c r="RKV162" s="668"/>
      <c r="RKW162" s="668"/>
      <c r="RKX162" s="668"/>
      <c r="RKY162" s="668"/>
      <c r="RKZ162" s="668"/>
      <c r="RLA162" s="668"/>
      <c r="RLB162" s="668"/>
      <c r="RLC162" s="668"/>
      <c r="RLD162" s="668"/>
      <c r="RLE162" s="668"/>
      <c r="RLF162" s="668"/>
      <c r="RLG162" s="668"/>
      <c r="RLH162" s="668"/>
      <c r="RLI162" s="668"/>
      <c r="RLJ162" s="668"/>
      <c r="RLK162" s="668"/>
      <c r="RLL162" s="668"/>
      <c r="RLM162" s="668"/>
      <c r="RLN162" s="668"/>
      <c r="RLO162" s="668"/>
      <c r="RLP162" s="668"/>
      <c r="RLQ162" s="668"/>
      <c r="RLR162" s="668"/>
      <c r="RLS162" s="668"/>
      <c r="RLT162" s="668"/>
      <c r="RLU162" s="668"/>
      <c r="RLV162" s="668"/>
      <c r="RLW162" s="668"/>
      <c r="RLX162" s="668"/>
      <c r="RLY162" s="668"/>
      <c r="RLZ162" s="668"/>
      <c r="RMA162" s="668"/>
      <c r="RMB162" s="668"/>
      <c r="RMC162" s="668"/>
      <c r="RMD162" s="668"/>
      <c r="RME162" s="668"/>
      <c r="RMF162" s="668"/>
      <c r="RMG162" s="668"/>
      <c r="RMH162" s="668"/>
      <c r="RMI162" s="668"/>
      <c r="RMJ162" s="668"/>
      <c r="RMK162" s="668"/>
      <c r="RML162" s="668"/>
      <c r="RMM162" s="668"/>
      <c r="RMN162" s="668"/>
      <c r="RMO162" s="668"/>
      <c r="RMP162" s="668"/>
      <c r="RMQ162" s="668"/>
      <c r="RMR162" s="668"/>
      <c r="RMS162" s="668"/>
      <c r="RMT162" s="668"/>
      <c r="RMU162" s="668"/>
      <c r="RMV162" s="668"/>
      <c r="RMW162" s="668"/>
      <c r="RMX162" s="668"/>
      <c r="RMY162" s="668"/>
      <c r="RMZ162" s="668"/>
      <c r="RNA162" s="668"/>
      <c r="RNB162" s="668"/>
      <c r="RNC162" s="668"/>
      <c r="RND162" s="668"/>
      <c r="RNE162" s="668"/>
      <c r="RNF162" s="668"/>
      <c r="RNG162" s="668"/>
      <c r="RNH162" s="668"/>
      <c r="RNI162" s="668"/>
      <c r="RNJ162" s="668"/>
      <c r="RNK162" s="668"/>
      <c r="RNL162" s="668"/>
      <c r="RNM162" s="668"/>
      <c r="RNN162" s="668"/>
      <c r="RNO162" s="668"/>
      <c r="RNP162" s="668"/>
      <c r="RNQ162" s="668"/>
      <c r="RNR162" s="668"/>
      <c r="RNS162" s="668"/>
      <c r="RNT162" s="668"/>
      <c r="RNU162" s="668"/>
      <c r="RNV162" s="668"/>
      <c r="RNW162" s="668"/>
      <c r="RNX162" s="668"/>
      <c r="RNY162" s="668"/>
      <c r="RNZ162" s="668"/>
      <c r="ROA162" s="668"/>
      <c r="ROB162" s="668"/>
      <c r="ROC162" s="668"/>
      <c r="ROD162" s="668"/>
      <c r="ROE162" s="668"/>
      <c r="ROF162" s="668"/>
      <c r="ROG162" s="668"/>
      <c r="ROH162" s="668"/>
      <c r="ROI162" s="668"/>
      <c r="ROJ162" s="668"/>
      <c r="ROK162" s="668"/>
      <c r="ROL162" s="668"/>
      <c r="ROM162" s="668"/>
      <c r="RON162" s="668"/>
      <c r="ROO162" s="668"/>
      <c r="ROP162" s="668"/>
      <c r="ROQ162" s="668"/>
      <c r="ROR162" s="668"/>
      <c r="ROS162" s="668"/>
      <c r="ROT162" s="668"/>
      <c r="ROU162" s="668"/>
      <c r="ROV162" s="668"/>
      <c r="ROW162" s="668"/>
      <c r="ROX162" s="668"/>
      <c r="ROY162" s="668"/>
      <c r="ROZ162" s="668"/>
      <c r="RPA162" s="668"/>
      <c r="RPB162" s="668"/>
      <c r="RPC162" s="668"/>
      <c r="RPD162" s="668"/>
      <c r="RPE162" s="668"/>
      <c r="RPF162" s="668"/>
      <c r="RPG162" s="668"/>
      <c r="RPH162" s="668"/>
      <c r="RPI162" s="668"/>
      <c r="RPJ162" s="668"/>
      <c r="RPK162" s="668"/>
      <c r="RPL162" s="668"/>
      <c r="RPM162" s="668"/>
      <c r="RPN162" s="668"/>
      <c r="RPO162" s="668"/>
      <c r="RPP162" s="668"/>
      <c r="RPQ162" s="668"/>
      <c r="RPR162" s="668"/>
      <c r="RPS162" s="668"/>
      <c r="RPT162" s="668"/>
      <c r="RPU162" s="668"/>
      <c r="RPV162" s="668"/>
      <c r="RPW162" s="668"/>
      <c r="RPX162" s="668"/>
      <c r="RPY162" s="668"/>
      <c r="RPZ162" s="668"/>
      <c r="RQA162" s="668"/>
      <c r="RQB162" s="668"/>
      <c r="RQC162" s="668"/>
      <c r="RQD162" s="668"/>
      <c r="RQE162" s="668"/>
      <c r="RQF162" s="668"/>
      <c r="RQG162" s="668"/>
      <c r="RQH162" s="668"/>
      <c r="RQI162" s="668"/>
      <c r="RQJ162" s="668"/>
      <c r="RQK162" s="668"/>
      <c r="RQL162" s="668"/>
      <c r="RQM162" s="668"/>
      <c r="RQN162" s="668"/>
      <c r="RQO162" s="668"/>
      <c r="RQP162" s="668"/>
      <c r="RQQ162" s="668"/>
      <c r="RQR162" s="668"/>
      <c r="RQS162" s="668"/>
      <c r="RQT162" s="668"/>
      <c r="RQU162" s="668"/>
      <c r="RQV162" s="668"/>
      <c r="RQW162" s="668"/>
      <c r="RQX162" s="668"/>
      <c r="RQY162" s="668"/>
      <c r="RQZ162" s="668"/>
      <c r="RRA162" s="668"/>
      <c r="RRB162" s="668"/>
      <c r="RRC162" s="668"/>
      <c r="RRD162" s="668"/>
      <c r="RRE162" s="668"/>
      <c r="RRF162" s="668"/>
      <c r="RRG162" s="668"/>
      <c r="RRH162" s="668"/>
      <c r="RRI162" s="668"/>
      <c r="RRJ162" s="668"/>
      <c r="RRK162" s="668"/>
      <c r="RRL162" s="668"/>
      <c r="RRM162" s="668"/>
      <c r="RRN162" s="668"/>
      <c r="RRO162" s="668"/>
      <c r="RRP162" s="668"/>
      <c r="RRQ162" s="668"/>
      <c r="RRR162" s="668"/>
      <c r="RRS162" s="668"/>
      <c r="RRT162" s="668"/>
      <c r="RRU162" s="668"/>
      <c r="RRV162" s="668"/>
      <c r="RRW162" s="668"/>
      <c r="RRX162" s="668"/>
      <c r="RRY162" s="668"/>
      <c r="RRZ162" s="668"/>
      <c r="RSA162" s="668"/>
      <c r="RSB162" s="668"/>
      <c r="RSC162" s="668"/>
      <c r="RSD162" s="668"/>
      <c r="RSE162" s="668"/>
      <c r="RSF162" s="668"/>
      <c r="RSG162" s="668"/>
      <c r="RSH162" s="668"/>
      <c r="RSI162" s="668"/>
      <c r="RSJ162" s="668"/>
      <c r="RSK162" s="668"/>
      <c r="RSL162" s="668"/>
      <c r="RSM162" s="668"/>
      <c r="RSN162" s="668"/>
      <c r="RSO162" s="668"/>
      <c r="RSP162" s="668"/>
      <c r="RSQ162" s="668"/>
      <c r="RSR162" s="668"/>
      <c r="RSS162" s="668"/>
      <c r="RST162" s="668"/>
      <c r="RSU162" s="668"/>
      <c r="RSV162" s="668"/>
      <c r="RSW162" s="668"/>
      <c r="RSX162" s="668"/>
      <c r="RSY162" s="668"/>
      <c r="RSZ162" s="668"/>
      <c r="RTA162" s="668"/>
      <c r="RTB162" s="668"/>
      <c r="RTC162" s="668"/>
      <c r="RTD162" s="668"/>
      <c r="RTE162" s="668"/>
      <c r="RTF162" s="668"/>
      <c r="RTG162" s="668"/>
      <c r="RTH162" s="668"/>
      <c r="RTI162" s="668"/>
      <c r="RTJ162" s="668"/>
      <c r="RTK162" s="668"/>
      <c r="RTL162" s="668"/>
      <c r="RTM162" s="668"/>
      <c r="RTN162" s="668"/>
      <c r="RTO162" s="668"/>
      <c r="RTP162" s="668"/>
      <c r="RTQ162" s="668"/>
      <c r="RTR162" s="668"/>
      <c r="RTS162" s="668"/>
      <c r="RTT162" s="668"/>
      <c r="RTU162" s="668"/>
      <c r="RTV162" s="668"/>
      <c r="RTW162" s="668"/>
      <c r="RTX162" s="668"/>
      <c r="RTY162" s="668"/>
      <c r="RTZ162" s="668"/>
      <c r="RUA162" s="668"/>
      <c r="RUB162" s="668"/>
      <c r="RUC162" s="668"/>
      <c r="RUD162" s="668"/>
      <c r="RUE162" s="668"/>
      <c r="RUF162" s="668"/>
      <c r="RUG162" s="668"/>
      <c r="RUH162" s="668"/>
      <c r="RUI162" s="668"/>
      <c r="RUJ162" s="668"/>
      <c r="RUK162" s="668"/>
      <c r="RUL162" s="668"/>
      <c r="RUM162" s="668"/>
      <c r="RUN162" s="668"/>
      <c r="RUO162" s="668"/>
      <c r="RUP162" s="668"/>
      <c r="RUQ162" s="668"/>
      <c r="RUR162" s="668"/>
      <c r="RUS162" s="668"/>
      <c r="RUT162" s="668"/>
      <c r="RUU162" s="668"/>
      <c r="RUV162" s="668"/>
      <c r="RUW162" s="668"/>
      <c r="RUX162" s="668"/>
      <c r="RUY162" s="668"/>
      <c r="RUZ162" s="668"/>
      <c r="RVA162" s="668"/>
      <c r="RVB162" s="668"/>
      <c r="RVC162" s="668"/>
      <c r="RVD162" s="668"/>
      <c r="RVE162" s="668"/>
      <c r="RVF162" s="668"/>
      <c r="RVG162" s="668"/>
      <c r="RVH162" s="668"/>
      <c r="RVI162" s="668"/>
      <c r="RVJ162" s="668"/>
      <c r="RVK162" s="668"/>
      <c r="RVL162" s="668"/>
      <c r="RVM162" s="668"/>
      <c r="RVN162" s="668"/>
      <c r="RVO162" s="668"/>
      <c r="RVP162" s="668"/>
      <c r="RVQ162" s="668"/>
      <c r="RVR162" s="668"/>
      <c r="RVS162" s="668"/>
      <c r="RVT162" s="668"/>
      <c r="RVU162" s="668"/>
      <c r="RVV162" s="668"/>
      <c r="RVW162" s="668"/>
      <c r="RVX162" s="668"/>
      <c r="RVY162" s="668"/>
      <c r="RVZ162" s="668"/>
      <c r="RWA162" s="668"/>
      <c r="RWB162" s="668"/>
      <c r="RWC162" s="668"/>
      <c r="RWD162" s="668"/>
      <c r="RWE162" s="668"/>
      <c r="RWF162" s="668"/>
      <c r="RWG162" s="668"/>
      <c r="RWH162" s="668"/>
      <c r="RWI162" s="668"/>
      <c r="RWJ162" s="668"/>
      <c r="RWK162" s="668"/>
      <c r="RWL162" s="668"/>
      <c r="RWM162" s="668"/>
      <c r="RWN162" s="668"/>
      <c r="RWO162" s="668"/>
      <c r="RWP162" s="668"/>
      <c r="RWQ162" s="668"/>
      <c r="RWR162" s="668"/>
      <c r="RWS162" s="668"/>
      <c r="RWT162" s="668"/>
      <c r="RWU162" s="668"/>
      <c r="RWV162" s="668"/>
      <c r="RWW162" s="668"/>
      <c r="RWX162" s="668"/>
      <c r="RWY162" s="668"/>
      <c r="RWZ162" s="668"/>
      <c r="RXA162" s="668"/>
      <c r="RXB162" s="668"/>
      <c r="RXC162" s="668"/>
      <c r="RXD162" s="668"/>
      <c r="RXE162" s="668"/>
      <c r="RXF162" s="668"/>
      <c r="RXG162" s="668"/>
      <c r="RXH162" s="668"/>
      <c r="RXI162" s="668"/>
      <c r="RXJ162" s="668"/>
      <c r="RXK162" s="668"/>
      <c r="RXL162" s="668"/>
      <c r="RXM162" s="668"/>
      <c r="RXN162" s="668"/>
      <c r="RXO162" s="668"/>
      <c r="RXP162" s="668"/>
      <c r="RXQ162" s="668"/>
      <c r="RXR162" s="668"/>
      <c r="RXS162" s="668"/>
      <c r="RXT162" s="668"/>
      <c r="RXU162" s="668"/>
      <c r="RXV162" s="668"/>
      <c r="RXW162" s="668"/>
      <c r="RXX162" s="668"/>
      <c r="RXY162" s="668"/>
      <c r="RXZ162" s="668"/>
      <c r="RYA162" s="668"/>
      <c r="RYB162" s="668"/>
      <c r="RYC162" s="668"/>
      <c r="RYD162" s="668"/>
      <c r="RYE162" s="668"/>
      <c r="RYF162" s="668"/>
      <c r="RYG162" s="668"/>
      <c r="RYH162" s="668"/>
      <c r="RYI162" s="668"/>
      <c r="RYJ162" s="668"/>
      <c r="RYK162" s="668"/>
      <c r="RYL162" s="668"/>
      <c r="RYM162" s="668"/>
      <c r="RYN162" s="668"/>
      <c r="RYO162" s="668"/>
      <c r="RYP162" s="668"/>
      <c r="RYQ162" s="668"/>
      <c r="RYR162" s="668"/>
      <c r="RYS162" s="668"/>
      <c r="RYT162" s="668"/>
      <c r="RYU162" s="668"/>
      <c r="RYV162" s="668"/>
      <c r="RYW162" s="668"/>
      <c r="RYX162" s="668"/>
      <c r="RYY162" s="668"/>
      <c r="RYZ162" s="668"/>
      <c r="RZA162" s="668"/>
      <c r="RZB162" s="668"/>
      <c r="RZC162" s="668"/>
      <c r="RZD162" s="668"/>
      <c r="RZE162" s="668"/>
      <c r="RZF162" s="668"/>
      <c r="RZG162" s="668"/>
      <c r="RZH162" s="668"/>
      <c r="RZI162" s="668"/>
      <c r="RZJ162" s="668"/>
      <c r="RZK162" s="668"/>
      <c r="RZL162" s="668"/>
      <c r="RZM162" s="668"/>
      <c r="RZN162" s="668"/>
      <c r="RZO162" s="668"/>
      <c r="RZP162" s="668"/>
      <c r="RZQ162" s="668"/>
      <c r="RZR162" s="668"/>
      <c r="RZS162" s="668"/>
      <c r="RZT162" s="668"/>
      <c r="RZU162" s="668"/>
      <c r="RZV162" s="668"/>
      <c r="RZW162" s="668"/>
      <c r="RZX162" s="668"/>
      <c r="RZY162" s="668"/>
      <c r="RZZ162" s="668"/>
      <c r="SAA162" s="668"/>
      <c r="SAB162" s="668"/>
      <c r="SAC162" s="668"/>
      <c r="SAD162" s="668"/>
      <c r="SAE162" s="668"/>
      <c r="SAF162" s="668"/>
      <c r="SAG162" s="668"/>
      <c r="SAH162" s="668"/>
      <c r="SAI162" s="668"/>
      <c r="SAJ162" s="668"/>
      <c r="SAK162" s="668"/>
      <c r="SAL162" s="668"/>
      <c r="SAM162" s="668"/>
      <c r="SAN162" s="668"/>
      <c r="SAO162" s="668"/>
      <c r="SAP162" s="668"/>
      <c r="SAQ162" s="668"/>
      <c r="SAR162" s="668"/>
      <c r="SAS162" s="668"/>
      <c r="SAT162" s="668"/>
      <c r="SAU162" s="668"/>
      <c r="SAV162" s="668"/>
      <c r="SAW162" s="668"/>
      <c r="SAX162" s="668"/>
      <c r="SAY162" s="668"/>
      <c r="SAZ162" s="668"/>
      <c r="SBA162" s="668"/>
      <c r="SBB162" s="668"/>
      <c r="SBC162" s="668"/>
      <c r="SBD162" s="668"/>
      <c r="SBE162" s="668"/>
      <c r="SBF162" s="668"/>
      <c r="SBG162" s="668"/>
      <c r="SBH162" s="668"/>
      <c r="SBI162" s="668"/>
      <c r="SBJ162" s="668"/>
      <c r="SBK162" s="668"/>
      <c r="SBL162" s="668"/>
      <c r="SBM162" s="668"/>
      <c r="SBN162" s="668"/>
      <c r="SBO162" s="668"/>
      <c r="SBP162" s="668"/>
      <c r="SBQ162" s="668"/>
      <c r="SBR162" s="668"/>
      <c r="SBS162" s="668"/>
      <c r="SBT162" s="668"/>
      <c r="SBU162" s="668"/>
      <c r="SBV162" s="668"/>
      <c r="SBW162" s="668"/>
      <c r="SBX162" s="668"/>
      <c r="SBY162" s="668"/>
      <c r="SBZ162" s="668"/>
      <c r="SCA162" s="668"/>
      <c r="SCB162" s="668"/>
      <c r="SCC162" s="668"/>
      <c r="SCD162" s="668"/>
      <c r="SCE162" s="668"/>
      <c r="SCF162" s="668"/>
      <c r="SCG162" s="668"/>
      <c r="SCH162" s="668"/>
      <c r="SCI162" s="668"/>
      <c r="SCJ162" s="668"/>
      <c r="SCK162" s="668"/>
      <c r="SCL162" s="668"/>
      <c r="SCM162" s="668"/>
      <c r="SCN162" s="668"/>
      <c r="SCO162" s="668"/>
      <c r="SCP162" s="668"/>
      <c r="SCQ162" s="668"/>
      <c r="SCR162" s="668"/>
      <c r="SCS162" s="668"/>
      <c r="SCT162" s="668"/>
      <c r="SCU162" s="668"/>
      <c r="SCV162" s="668"/>
      <c r="SCW162" s="668"/>
      <c r="SCX162" s="668"/>
      <c r="SCY162" s="668"/>
      <c r="SCZ162" s="668"/>
      <c r="SDA162" s="668"/>
      <c r="SDB162" s="668"/>
      <c r="SDC162" s="668"/>
      <c r="SDD162" s="668"/>
      <c r="SDE162" s="668"/>
      <c r="SDF162" s="668"/>
      <c r="SDG162" s="668"/>
      <c r="SDH162" s="668"/>
      <c r="SDI162" s="668"/>
      <c r="SDJ162" s="668"/>
      <c r="SDK162" s="668"/>
      <c r="SDL162" s="668"/>
      <c r="SDM162" s="668"/>
      <c r="SDN162" s="668"/>
      <c r="SDO162" s="668"/>
      <c r="SDP162" s="668"/>
      <c r="SDQ162" s="668"/>
      <c r="SDR162" s="668"/>
      <c r="SDS162" s="668"/>
      <c r="SDT162" s="668"/>
      <c r="SDU162" s="668"/>
      <c r="SDV162" s="668"/>
      <c r="SDW162" s="668"/>
      <c r="SDX162" s="668"/>
      <c r="SDY162" s="668"/>
      <c r="SDZ162" s="668"/>
      <c r="SEA162" s="668"/>
      <c r="SEB162" s="668"/>
      <c r="SEC162" s="668"/>
      <c r="SED162" s="668"/>
      <c r="SEE162" s="668"/>
      <c r="SEF162" s="668"/>
      <c r="SEG162" s="668"/>
      <c r="SEH162" s="668"/>
      <c r="SEI162" s="668"/>
      <c r="SEJ162" s="668"/>
      <c r="SEK162" s="668"/>
      <c r="SEL162" s="668"/>
      <c r="SEM162" s="668"/>
      <c r="SEN162" s="668"/>
      <c r="SEO162" s="668"/>
      <c r="SEP162" s="668"/>
      <c r="SEQ162" s="668"/>
      <c r="SER162" s="668"/>
      <c r="SES162" s="668"/>
      <c r="SET162" s="668"/>
      <c r="SEU162" s="668"/>
      <c r="SEV162" s="668"/>
      <c r="SEW162" s="668"/>
      <c r="SEX162" s="668"/>
      <c r="SEY162" s="668"/>
      <c r="SEZ162" s="668"/>
      <c r="SFA162" s="668"/>
      <c r="SFB162" s="668"/>
      <c r="SFC162" s="668"/>
      <c r="SFD162" s="668"/>
      <c r="SFE162" s="668"/>
      <c r="SFF162" s="668"/>
      <c r="SFG162" s="668"/>
      <c r="SFH162" s="668"/>
      <c r="SFI162" s="668"/>
      <c r="SFJ162" s="668"/>
      <c r="SFK162" s="668"/>
      <c r="SFL162" s="668"/>
      <c r="SFM162" s="668"/>
      <c r="SFN162" s="668"/>
      <c r="SFO162" s="668"/>
      <c r="SFP162" s="668"/>
      <c r="SFQ162" s="668"/>
      <c r="SFR162" s="668"/>
      <c r="SFS162" s="668"/>
      <c r="SFT162" s="668"/>
      <c r="SFU162" s="668"/>
      <c r="SFV162" s="668"/>
      <c r="SFW162" s="668"/>
      <c r="SFX162" s="668"/>
      <c r="SFY162" s="668"/>
      <c r="SFZ162" s="668"/>
      <c r="SGA162" s="668"/>
      <c r="SGB162" s="668"/>
      <c r="SGC162" s="668"/>
      <c r="SGD162" s="668"/>
      <c r="SGE162" s="668"/>
      <c r="SGF162" s="668"/>
      <c r="SGG162" s="668"/>
      <c r="SGH162" s="668"/>
      <c r="SGI162" s="668"/>
      <c r="SGJ162" s="668"/>
      <c r="SGK162" s="668"/>
      <c r="SGL162" s="668"/>
      <c r="SGM162" s="668"/>
      <c r="SGN162" s="668"/>
      <c r="SGO162" s="668"/>
      <c r="SGP162" s="668"/>
      <c r="SGQ162" s="668"/>
      <c r="SGR162" s="668"/>
      <c r="SGS162" s="668"/>
      <c r="SGT162" s="668"/>
      <c r="SGU162" s="668"/>
      <c r="SGV162" s="668"/>
      <c r="SGW162" s="668"/>
      <c r="SGX162" s="668"/>
      <c r="SGY162" s="668"/>
      <c r="SGZ162" s="668"/>
      <c r="SHA162" s="668"/>
      <c r="SHB162" s="668"/>
      <c r="SHC162" s="668"/>
      <c r="SHD162" s="668"/>
      <c r="SHE162" s="668"/>
      <c r="SHF162" s="668"/>
      <c r="SHG162" s="668"/>
      <c r="SHH162" s="668"/>
      <c r="SHI162" s="668"/>
      <c r="SHJ162" s="668"/>
      <c r="SHK162" s="668"/>
      <c r="SHL162" s="668"/>
      <c r="SHM162" s="668"/>
      <c r="SHN162" s="668"/>
      <c r="SHO162" s="668"/>
      <c r="SHP162" s="668"/>
      <c r="SHQ162" s="668"/>
      <c r="SHR162" s="668"/>
      <c r="SHS162" s="668"/>
      <c r="SHT162" s="668"/>
      <c r="SHU162" s="668"/>
      <c r="SHV162" s="668"/>
      <c r="SHW162" s="668"/>
      <c r="SHX162" s="668"/>
      <c r="SHY162" s="668"/>
      <c r="SHZ162" s="668"/>
      <c r="SIA162" s="668"/>
      <c r="SIB162" s="668"/>
      <c r="SIC162" s="668"/>
      <c r="SID162" s="668"/>
      <c r="SIE162" s="668"/>
      <c r="SIF162" s="668"/>
      <c r="SIG162" s="668"/>
      <c r="SIH162" s="668"/>
      <c r="SII162" s="668"/>
      <c r="SIJ162" s="668"/>
      <c r="SIK162" s="668"/>
      <c r="SIL162" s="668"/>
      <c r="SIM162" s="668"/>
      <c r="SIN162" s="668"/>
      <c r="SIO162" s="668"/>
      <c r="SIP162" s="668"/>
      <c r="SIQ162" s="668"/>
      <c r="SIR162" s="668"/>
      <c r="SIS162" s="668"/>
      <c r="SIT162" s="668"/>
      <c r="SIU162" s="668"/>
      <c r="SIV162" s="668"/>
      <c r="SIW162" s="668"/>
      <c r="SIX162" s="668"/>
      <c r="SIY162" s="668"/>
      <c r="SIZ162" s="668"/>
      <c r="SJA162" s="668"/>
      <c r="SJB162" s="668"/>
      <c r="SJC162" s="668"/>
      <c r="SJD162" s="668"/>
      <c r="SJE162" s="668"/>
      <c r="SJF162" s="668"/>
      <c r="SJG162" s="668"/>
      <c r="SJH162" s="668"/>
      <c r="SJI162" s="668"/>
      <c r="SJJ162" s="668"/>
      <c r="SJK162" s="668"/>
      <c r="SJL162" s="668"/>
      <c r="SJM162" s="668"/>
      <c r="SJN162" s="668"/>
      <c r="SJO162" s="668"/>
      <c r="SJP162" s="668"/>
      <c r="SJQ162" s="668"/>
      <c r="SJR162" s="668"/>
      <c r="SJS162" s="668"/>
      <c r="SJT162" s="668"/>
      <c r="SJU162" s="668"/>
      <c r="SJV162" s="668"/>
      <c r="SJW162" s="668"/>
      <c r="SJX162" s="668"/>
      <c r="SJY162" s="668"/>
      <c r="SJZ162" s="668"/>
      <c r="SKA162" s="668"/>
      <c r="SKB162" s="668"/>
      <c r="SKC162" s="668"/>
      <c r="SKD162" s="668"/>
      <c r="SKE162" s="668"/>
      <c r="SKF162" s="668"/>
      <c r="SKG162" s="668"/>
      <c r="SKH162" s="668"/>
      <c r="SKI162" s="668"/>
      <c r="SKJ162" s="668"/>
      <c r="SKK162" s="668"/>
      <c r="SKL162" s="668"/>
      <c r="SKM162" s="668"/>
      <c r="SKN162" s="668"/>
      <c r="SKO162" s="668"/>
      <c r="SKP162" s="668"/>
      <c r="SKQ162" s="668"/>
      <c r="SKR162" s="668"/>
      <c r="SKS162" s="668"/>
      <c r="SKT162" s="668"/>
      <c r="SKU162" s="668"/>
      <c r="SKV162" s="668"/>
      <c r="SKW162" s="668"/>
      <c r="SKX162" s="668"/>
      <c r="SKY162" s="668"/>
      <c r="SKZ162" s="668"/>
      <c r="SLA162" s="668"/>
      <c r="SLB162" s="668"/>
      <c r="SLC162" s="668"/>
      <c r="SLD162" s="668"/>
      <c r="SLE162" s="668"/>
      <c r="SLF162" s="668"/>
      <c r="SLG162" s="668"/>
      <c r="SLH162" s="668"/>
      <c r="SLI162" s="668"/>
      <c r="SLJ162" s="668"/>
      <c r="SLK162" s="668"/>
      <c r="SLL162" s="668"/>
      <c r="SLM162" s="668"/>
      <c r="SLN162" s="668"/>
      <c r="SLO162" s="668"/>
      <c r="SLP162" s="668"/>
      <c r="SLQ162" s="668"/>
      <c r="SLR162" s="668"/>
      <c r="SLS162" s="668"/>
      <c r="SLT162" s="668"/>
      <c r="SLU162" s="668"/>
      <c r="SLV162" s="668"/>
      <c r="SLW162" s="668"/>
      <c r="SLX162" s="668"/>
      <c r="SLY162" s="668"/>
      <c r="SLZ162" s="668"/>
      <c r="SMA162" s="668"/>
      <c r="SMB162" s="668"/>
      <c r="SMC162" s="668"/>
      <c r="SMD162" s="668"/>
      <c r="SME162" s="668"/>
      <c r="SMF162" s="668"/>
      <c r="SMG162" s="668"/>
      <c r="SMH162" s="668"/>
      <c r="SMI162" s="668"/>
      <c r="SMJ162" s="668"/>
      <c r="SMK162" s="668"/>
      <c r="SML162" s="668"/>
      <c r="SMM162" s="668"/>
      <c r="SMN162" s="668"/>
      <c r="SMO162" s="668"/>
      <c r="SMP162" s="668"/>
      <c r="SMQ162" s="668"/>
      <c r="SMR162" s="668"/>
      <c r="SMS162" s="668"/>
      <c r="SMT162" s="668"/>
      <c r="SMU162" s="668"/>
      <c r="SMV162" s="668"/>
      <c r="SMW162" s="668"/>
      <c r="SMX162" s="668"/>
      <c r="SMY162" s="668"/>
      <c r="SMZ162" s="668"/>
      <c r="SNA162" s="668"/>
      <c r="SNB162" s="668"/>
      <c r="SNC162" s="668"/>
      <c r="SND162" s="668"/>
      <c r="SNE162" s="668"/>
      <c r="SNF162" s="668"/>
      <c r="SNG162" s="668"/>
      <c r="SNH162" s="668"/>
      <c r="SNI162" s="668"/>
      <c r="SNJ162" s="668"/>
      <c r="SNK162" s="668"/>
      <c r="SNL162" s="668"/>
      <c r="SNM162" s="668"/>
      <c r="SNN162" s="668"/>
      <c r="SNO162" s="668"/>
      <c r="SNP162" s="668"/>
      <c r="SNQ162" s="668"/>
      <c r="SNR162" s="668"/>
      <c r="SNS162" s="668"/>
      <c r="SNT162" s="668"/>
      <c r="SNU162" s="668"/>
      <c r="SNV162" s="668"/>
      <c r="SNW162" s="668"/>
      <c r="SNX162" s="668"/>
      <c r="SNY162" s="668"/>
      <c r="SNZ162" s="668"/>
      <c r="SOA162" s="668"/>
      <c r="SOB162" s="668"/>
      <c r="SOC162" s="668"/>
      <c r="SOD162" s="668"/>
      <c r="SOE162" s="668"/>
      <c r="SOF162" s="668"/>
      <c r="SOG162" s="668"/>
      <c r="SOH162" s="668"/>
      <c r="SOI162" s="668"/>
      <c r="SOJ162" s="668"/>
      <c r="SOK162" s="668"/>
      <c r="SOL162" s="668"/>
      <c r="SOM162" s="668"/>
      <c r="SON162" s="668"/>
      <c r="SOO162" s="668"/>
      <c r="SOP162" s="668"/>
      <c r="SOQ162" s="668"/>
      <c r="SOR162" s="668"/>
      <c r="SOS162" s="668"/>
      <c r="SOT162" s="668"/>
      <c r="SOU162" s="668"/>
      <c r="SOV162" s="668"/>
      <c r="SOW162" s="668"/>
      <c r="SOX162" s="668"/>
      <c r="SOY162" s="668"/>
      <c r="SOZ162" s="668"/>
      <c r="SPA162" s="668"/>
      <c r="SPB162" s="668"/>
      <c r="SPC162" s="668"/>
      <c r="SPD162" s="668"/>
      <c r="SPE162" s="668"/>
      <c r="SPF162" s="668"/>
      <c r="SPG162" s="668"/>
      <c r="SPH162" s="668"/>
      <c r="SPI162" s="668"/>
      <c r="SPJ162" s="668"/>
      <c r="SPK162" s="668"/>
      <c r="SPL162" s="668"/>
      <c r="SPM162" s="668"/>
      <c r="SPN162" s="668"/>
      <c r="SPO162" s="668"/>
      <c r="SPP162" s="668"/>
      <c r="SPQ162" s="668"/>
      <c r="SPR162" s="668"/>
      <c r="SPS162" s="668"/>
      <c r="SPT162" s="668"/>
      <c r="SPU162" s="668"/>
      <c r="SPV162" s="668"/>
      <c r="SPW162" s="668"/>
      <c r="SPX162" s="668"/>
      <c r="SPY162" s="668"/>
      <c r="SPZ162" s="668"/>
      <c r="SQA162" s="668"/>
      <c r="SQB162" s="668"/>
      <c r="SQC162" s="668"/>
      <c r="SQD162" s="668"/>
      <c r="SQE162" s="668"/>
      <c r="SQF162" s="668"/>
      <c r="SQG162" s="668"/>
      <c r="SQH162" s="668"/>
      <c r="SQI162" s="668"/>
      <c r="SQJ162" s="668"/>
      <c r="SQK162" s="668"/>
      <c r="SQL162" s="668"/>
      <c r="SQM162" s="668"/>
      <c r="SQN162" s="668"/>
      <c r="SQO162" s="668"/>
      <c r="SQP162" s="668"/>
      <c r="SQQ162" s="668"/>
      <c r="SQR162" s="668"/>
      <c r="SQS162" s="668"/>
      <c r="SQT162" s="668"/>
      <c r="SQU162" s="668"/>
      <c r="SQV162" s="668"/>
      <c r="SQW162" s="668"/>
      <c r="SQX162" s="668"/>
      <c r="SQY162" s="668"/>
      <c r="SQZ162" s="668"/>
      <c r="SRA162" s="668"/>
      <c r="SRB162" s="668"/>
      <c r="SRC162" s="668"/>
      <c r="SRD162" s="668"/>
      <c r="SRE162" s="668"/>
      <c r="SRF162" s="668"/>
      <c r="SRG162" s="668"/>
      <c r="SRH162" s="668"/>
      <c r="SRI162" s="668"/>
      <c r="SRJ162" s="668"/>
      <c r="SRK162" s="668"/>
      <c r="SRL162" s="668"/>
      <c r="SRM162" s="668"/>
      <c r="SRN162" s="668"/>
      <c r="SRO162" s="668"/>
      <c r="SRP162" s="668"/>
      <c r="SRQ162" s="668"/>
      <c r="SRR162" s="668"/>
      <c r="SRS162" s="668"/>
      <c r="SRT162" s="668"/>
      <c r="SRU162" s="668"/>
      <c r="SRV162" s="668"/>
      <c r="SRW162" s="668"/>
      <c r="SRX162" s="668"/>
      <c r="SRY162" s="668"/>
      <c r="SRZ162" s="668"/>
      <c r="SSA162" s="668"/>
      <c r="SSB162" s="668"/>
      <c r="SSC162" s="668"/>
      <c r="SSD162" s="668"/>
      <c r="SSE162" s="668"/>
      <c r="SSF162" s="668"/>
      <c r="SSG162" s="668"/>
      <c r="SSH162" s="668"/>
      <c r="SSI162" s="668"/>
      <c r="SSJ162" s="668"/>
      <c r="SSK162" s="668"/>
      <c r="SSL162" s="668"/>
      <c r="SSM162" s="668"/>
      <c r="SSN162" s="668"/>
      <c r="SSO162" s="668"/>
      <c r="SSP162" s="668"/>
      <c r="SSQ162" s="668"/>
      <c r="SSR162" s="668"/>
      <c r="SSS162" s="668"/>
      <c r="SST162" s="668"/>
      <c r="SSU162" s="668"/>
      <c r="SSV162" s="668"/>
      <c r="SSW162" s="668"/>
      <c r="SSX162" s="668"/>
      <c r="SSY162" s="668"/>
      <c r="SSZ162" s="668"/>
      <c r="STA162" s="668"/>
      <c r="STB162" s="668"/>
      <c r="STC162" s="668"/>
      <c r="STD162" s="668"/>
      <c r="STE162" s="668"/>
      <c r="STF162" s="668"/>
      <c r="STG162" s="668"/>
      <c r="STH162" s="668"/>
      <c r="STI162" s="668"/>
      <c r="STJ162" s="668"/>
      <c r="STK162" s="668"/>
      <c r="STL162" s="668"/>
      <c r="STM162" s="668"/>
      <c r="STN162" s="668"/>
      <c r="STO162" s="668"/>
      <c r="STP162" s="668"/>
      <c r="STQ162" s="668"/>
      <c r="STR162" s="668"/>
      <c r="STS162" s="668"/>
      <c r="STT162" s="668"/>
      <c r="STU162" s="668"/>
      <c r="STV162" s="668"/>
      <c r="STW162" s="668"/>
      <c r="STX162" s="668"/>
      <c r="STY162" s="668"/>
      <c r="STZ162" s="668"/>
      <c r="SUA162" s="668"/>
      <c r="SUB162" s="668"/>
      <c r="SUC162" s="668"/>
      <c r="SUD162" s="668"/>
      <c r="SUE162" s="668"/>
      <c r="SUF162" s="668"/>
      <c r="SUG162" s="668"/>
      <c r="SUH162" s="668"/>
      <c r="SUI162" s="668"/>
      <c r="SUJ162" s="668"/>
      <c r="SUK162" s="668"/>
      <c r="SUL162" s="668"/>
      <c r="SUM162" s="668"/>
      <c r="SUN162" s="668"/>
      <c r="SUO162" s="668"/>
      <c r="SUP162" s="668"/>
      <c r="SUQ162" s="668"/>
      <c r="SUR162" s="668"/>
      <c r="SUS162" s="668"/>
      <c r="SUT162" s="668"/>
      <c r="SUU162" s="668"/>
      <c r="SUV162" s="668"/>
      <c r="SUW162" s="668"/>
      <c r="SUX162" s="668"/>
      <c r="SUY162" s="668"/>
      <c r="SUZ162" s="668"/>
      <c r="SVA162" s="668"/>
      <c r="SVB162" s="668"/>
      <c r="SVC162" s="668"/>
      <c r="SVD162" s="668"/>
      <c r="SVE162" s="668"/>
      <c r="SVF162" s="668"/>
      <c r="SVG162" s="668"/>
      <c r="SVH162" s="668"/>
      <c r="SVI162" s="668"/>
      <c r="SVJ162" s="668"/>
      <c r="SVK162" s="668"/>
      <c r="SVL162" s="668"/>
      <c r="SVM162" s="668"/>
      <c r="SVN162" s="668"/>
      <c r="SVO162" s="668"/>
      <c r="SVP162" s="668"/>
      <c r="SVQ162" s="668"/>
      <c r="SVR162" s="668"/>
      <c r="SVS162" s="668"/>
      <c r="SVT162" s="668"/>
      <c r="SVU162" s="668"/>
      <c r="SVV162" s="668"/>
      <c r="SVW162" s="668"/>
      <c r="SVX162" s="668"/>
      <c r="SVY162" s="668"/>
      <c r="SVZ162" s="668"/>
      <c r="SWA162" s="668"/>
      <c r="SWB162" s="668"/>
      <c r="SWC162" s="668"/>
      <c r="SWD162" s="668"/>
      <c r="SWE162" s="668"/>
      <c r="SWF162" s="668"/>
      <c r="SWG162" s="668"/>
      <c r="SWH162" s="668"/>
      <c r="SWI162" s="668"/>
      <c r="SWJ162" s="668"/>
      <c r="SWK162" s="668"/>
      <c r="SWL162" s="668"/>
      <c r="SWM162" s="668"/>
      <c r="SWN162" s="668"/>
      <c r="SWO162" s="668"/>
      <c r="SWP162" s="668"/>
      <c r="SWQ162" s="668"/>
      <c r="SWR162" s="668"/>
      <c r="SWS162" s="668"/>
      <c r="SWT162" s="668"/>
      <c r="SWU162" s="668"/>
      <c r="SWV162" s="668"/>
      <c r="SWW162" s="668"/>
      <c r="SWX162" s="668"/>
      <c r="SWY162" s="668"/>
      <c r="SWZ162" s="668"/>
      <c r="SXA162" s="668"/>
      <c r="SXB162" s="668"/>
      <c r="SXC162" s="668"/>
      <c r="SXD162" s="668"/>
      <c r="SXE162" s="668"/>
      <c r="SXF162" s="668"/>
      <c r="SXG162" s="668"/>
      <c r="SXH162" s="668"/>
      <c r="SXI162" s="668"/>
      <c r="SXJ162" s="668"/>
      <c r="SXK162" s="668"/>
      <c r="SXL162" s="668"/>
      <c r="SXM162" s="668"/>
      <c r="SXN162" s="668"/>
      <c r="SXO162" s="668"/>
      <c r="SXP162" s="668"/>
      <c r="SXQ162" s="668"/>
      <c r="SXR162" s="668"/>
      <c r="SXS162" s="668"/>
      <c r="SXT162" s="668"/>
      <c r="SXU162" s="668"/>
      <c r="SXV162" s="668"/>
      <c r="SXW162" s="668"/>
      <c r="SXX162" s="668"/>
      <c r="SXY162" s="668"/>
      <c r="SXZ162" s="668"/>
      <c r="SYA162" s="668"/>
      <c r="SYB162" s="668"/>
      <c r="SYC162" s="668"/>
      <c r="SYD162" s="668"/>
      <c r="SYE162" s="668"/>
      <c r="SYF162" s="668"/>
      <c r="SYG162" s="668"/>
      <c r="SYH162" s="668"/>
      <c r="SYI162" s="668"/>
      <c r="SYJ162" s="668"/>
      <c r="SYK162" s="668"/>
      <c r="SYL162" s="668"/>
      <c r="SYM162" s="668"/>
      <c r="SYN162" s="668"/>
      <c r="SYO162" s="668"/>
      <c r="SYP162" s="668"/>
      <c r="SYQ162" s="668"/>
      <c r="SYR162" s="668"/>
      <c r="SYS162" s="668"/>
      <c r="SYT162" s="668"/>
      <c r="SYU162" s="668"/>
      <c r="SYV162" s="668"/>
      <c r="SYW162" s="668"/>
      <c r="SYX162" s="668"/>
      <c r="SYY162" s="668"/>
      <c r="SYZ162" s="668"/>
      <c r="SZA162" s="668"/>
      <c r="SZB162" s="668"/>
      <c r="SZC162" s="668"/>
      <c r="SZD162" s="668"/>
      <c r="SZE162" s="668"/>
      <c r="SZF162" s="668"/>
      <c r="SZG162" s="668"/>
      <c r="SZH162" s="668"/>
      <c r="SZI162" s="668"/>
      <c r="SZJ162" s="668"/>
      <c r="SZK162" s="668"/>
      <c r="SZL162" s="668"/>
      <c r="SZM162" s="668"/>
      <c r="SZN162" s="668"/>
      <c r="SZO162" s="668"/>
      <c r="SZP162" s="668"/>
      <c r="SZQ162" s="668"/>
      <c r="SZR162" s="668"/>
      <c r="SZS162" s="668"/>
      <c r="SZT162" s="668"/>
      <c r="SZU162" s="668"/>
      <c r="SZV162" s="668"/>
      <c r="SZW162" s="668"/>
      <c r="SZX162" s="668"/>
      <c r="SZY162" s="668"/>
      <c r="SZZ162" s="668"/>
      <c r="TAA162" s="668"/>
      <c r="TAB162" s="668"/>
      <c r="TAC162" s="668"/>
      <c r="TAD162" s="668"/>
      <c r="TAE162" s="668"/>
      <c r="TAF162" s="668"/>
      <c r="TAG162" s="668"/>
      <c r="TAH162" s="668"/>
      <c r="TAI162" s="668"/>
      <c r="TAJ162" s="668"/>
      <c r="TAK162" s="668"/>
      <c r="TAL162" s="668"/>
      <c r="TAM162" s="668"/>
      <c r="TAN162" s="668"/>
      <c r="TAO162" s="668"/>
      <c r="TAP162" s="668"/>
      <c r="TAQ162" s="668"/>
      <c r="TAR162" s="668"/>
      <c r="TAS162" s="668"/>
      <c r="TAT162" s="668"/>
      <c r="TAU162" s="668"/>
      <c r="TAV162" s="668"/>
      <c r="TAW162" s="668"/>
      <c r="TAX162" s="668"/>
      <c r="TAY162" s="668"/>
      <c r="TAZ162" s="668"/>
      <c r="TBA162" s="668"/>
      <c r="TBB162" s="668"/>
      <c r="TBC162" s="668"/>
      <c r="TBD162" s="668"/>
      <c r="TBE162" s="668"/>
      <c r="TBF162" s="668"/>
      <c r="TBG162" s="668"/>
      <c r="TBH162" s="668"/>
      <c r="TBI162" s="668"/>
      <c r="TBJ162" s="668"/>
      <c r="TBK162" s="668"/>
      <c r="TBL162" s="668"/>
      <c r="TBM162" s="668"/>
      <c r="TBN162" s="668"/>
      <c r="TBO162" s="668"/>
      <c r="TBP162" s="668"/>
      <c r="TBQ162" s="668"/>
      <c r="TBR162" s="668"/>
      <c r="TBS162" s="668"/>
      <c r="TBT162" s="668"/>
      <c r="TBU162" s="668"/>
      <c r="TBV162" s="668"/>
      <c r="TBW162" s="668"/>
      <c r="TBX162" s="668"/>
      <c r="TBY162" s="668"/>
      <c r="TBZ162" s="668"/>
      <c r="TCA162" s="668"/>
      <c r="TCB162" s="668"/>
      <c r="TCC162" s="668"/>
      <c r="TCD162" s="668"/>
      <c r="TCE162" s="668"/>
      <c r="TCF162" s="668"/>
      <c r="TCG162" s="668"/>
      <c r="TCH162" s="668"/>
      <c r="TCI162" s="668"/>
      <c r="TCJ162" s="668"/>
      <c r="TCK162" s="668"/>
      <c r="TCL162" s="668"/>
      <c r="TCM162" s="668"/>
      <c r="TCN162" s="668"/>
      <c r="TCO162" s="668"/>
      <c r="TCP162" s="668"/>
      <c r="TCQ162" s="668"/>
      <c r="TCR162" s="668"/>
      <c r="TCS162" s="668"/>
      <c r="TCT162" s="668"/>
      <c r="TCU162" s="668"/>
      <c r="TCV162" s="668"/>
      <c r="TCW162" s="668"/>
      <c r="TCX162" s="668"/>
      <c r="TCY162" s="668"/>
      <c r="TCZ162" s="668"/>
      <c r="TDA162" s="668"/>
      <c r="TDB162" s="668"/>
      <c r="TDC162" s="668"/>
      <c r="TDD162" s="668"/>
      <c r="TDE162" s="668"/>
      <c r="TDF162" s="668"/>
      <c r="TDG162" s="668"/>
      <c r="TDH162" s="668"/>
      <c r="TDI162" s="668"/>
      <c r="TDJ162" s="668"/>
      <c r="TDK162" s="668"/>
      <c r="TDL162" s="668"/>
      <c r="TDM162" s="668"/>
      <c r="TDN162" s="668"/>
      <c r="TDO162" s="668"/>
      <c r="TDP162" s="668"/>
      <c r="TDQ162" s="668"/>
      <c r="TDR162" s="668"/>
      <c r="TDS162" s="668"/>
      <c r="TDT162" s="668"/>
      <c r="TDU162" s="668"/>
      <c r="TDV162" s="668"/>
      <c r="TDW162" s="668"/>
      <c r="TDX162" s="668"/>
      <c r="TDY162" s="668"/>
      <c r="TDZ162" s="668"/>
      <c r="TEA162" s="668"/>
      <c r="TEB162" s="668"/>
      <c r="TEC162" s="668"/>
      <c r="TED162" s="668"/>
      <c r="TEE162" s="668"/>
      <c r="TEF162" s="668"/>
      <c r="TEG162" s="668"/>
      <c r="TEH162" s="668"/>
      <c r="TEI162" s="668"/>
      <c r="TEJ162" s="668"/>
      <c r="TEK162" s="668"/>
      <c r="TEL162" s="668"/>
      <c r="TEM162" s="668"/>
      <c r="TEN162" s="668"/>
      <c r="TEO162" s="668"/>
      <c r="TEP162" s="668"/>
      <c r="TEQ162" s="668"/>
      <c r="TER162" s="668"/>
      <c r="TES162" s="668"/>
      <c r="TET162" s="668"/>
      <c r="TEU162" s="668"/>
      <c r="TEV162" s="668"/>
      <c r="TEW162" s="668"/>
      <c r="TEX162" s="668"/>
      <c r="TEY162" s="668"/>
      <c r="TEZ162" s="668"/>
      <c r="TFA162" s="668"/>
      <c r="TFB162" s="668"/>
      <c r="TFC162" s="668"/>
      <c r="TFD162" s="668"/>
      <c r="TFE162" s="668"/>
      <c r="TFF162" s="668"/>
      <c r="TFG162" s="668"/>
      <c r="TFH162" s="668"/>
      <c r="TFI162" s="668"/>
      <c r="TFJ162" s="668"/>
      <c r="TFK162" s="668"/>
      <c r="TFL162" s="668"/>
      <c r="TFM162" s="668"/>
      <c r="TFN162" s="668"/>
      <c r="TFO162" s="668"/>
      <c r="TFP162" s="668"/>
      <c r="TFQ162" s="668"/>
      <c r="TFR162" s="668"/>
      <c r="TFS162" s="668"/>
      <c r="TFT162" s="668"/>
      <c r="TFU162" s="668"/>
      <c r="TFV162" s="668"/>
      <c r="TFW162" s="668"/>
      <c r="TFX162" s="668"/>
      <c r="TFY162" s="668"/>
      <c r="TFZ162" s="668"/>
      <c r="TGA162" s="668"/>
      <c r="TGB162" s="668"/>
      <c r="TGC162" s="668"/>
      <c r="TGD162" s="668"/>
      <c r="TGE162" s="668"/>
      <c r="TGF162" s="668"/>
      <c r="TGG162" s="668"/>
      <c r="TGH162" s="668"/>
      <c r="TGI162" s="668"/>
      <c r="TGJ162" s="668"/>
      <c r="TGK162" s="668"/>
      <c r="TGL162" s="668"/>
      <c r="TGM162" s="668"/>
      <c r="TGN162" s="668"/>
      <c r="TGO162" s="668"/>
      <c r="TGP162" s="668"/>
      <c r="TGQ162" s="668"/>
      <c r="TGR162" s="668"/>
      <c r="TGS162" s="668"/>
      <c r="TGT162" s="668"/>
      <c r="TGU162" s="668"/>
      <c r="TGV162" s="668"/>
      <c r="TGW162" s="668"/>
      <c r="TGX162" s="668"/>
      <c r="TGY162" s="668"/>
      <c r="TGZ162" s="668"/>
      <c r="THA162" s="668"/>
      <c r="THB162" s="668"/>
      <c r="THC162" s="668"/>
      <c r="THD162" s="668"/>
      <c r="THE162" s="668"/>
      <c r="THF162" s="668"/>
      <c r="THG162" s="668"/>
      <c r="THH162" s="668"/>
      <c r="THI162" s="668"/>
      <c r="THJ162" s="668"/>
      <c r="THK162" s="668"/>
      <c r="THL162" s="668"/>
      <c r="THM162" s="668"/>
      <c r="THN162" s="668"/>
      <c r="THO162" s="668"/>
      <c r="THP162" s="668"/>
      <c r="THQ162" s="668"/>
      <c r="THR162" s="668"/>
      <c r="THS162" s="668"/>
      <c r="THT162" s="668"/>
      <c r="THU162" s="668"/>
      <c r="THV162" s="668"/>
      <c r="THW162" s="668"/>
      <c r="THX162" s="668"/>
      <c r="THY162" s="668"/>
      <c r="THZ162" s="668"/>
      <c r="TIA162" s="668"/>
      <c r="TIB162" s="668"/>
      <c r="TIC162" s="668"/>
      <c r="TID162" s="668"/>
      <c r="TIE162" s="668"/>
      <c r="TIF162" s="668"/>
      <c r="TIG162" s="668"/>
      <c r="TIH162" s="668"/>
      <c r="TII162" s="668"/>
      <c r="TIJ162" s="668"/>
      <c r="TIK162" s="668"/>
      <c r="TIL162" s="668"/>
      <c r="TIM162" s="668"/>
      <c r="TIN162" s="668"/>
      <c r="TIO162" s="668"/>
      <c r="TIP162" s="668"/>
      <c r="TIQ162" s="668"/>
      <c r="TIR162" s="668"/>
      <c r="TIS162" s="668"/>
      <c r="TIT162" s="668"/>
      <c r="TIU162" s="668"/>
      <c r="TIV162" s="668"/>
      <c r="TIW162" s="668"/>
      <c r="TIX162" s="668"/>
      <c r="TIY162" s="668"/>
      <c r="TIZ162" s="668"/>
      <c r="TJA162" s="668"/>
      <c r="TJB162" s="668"/>
      <c r="TJC162" s="668"/>
      <c r="TJD162" s="668"/>
      <c r="TJE162" s="668"/>
      <c r="TJF162" s="668"/>
      <c r="TJG162" s="668"/>
      <c r="TJH162" s="668"/>
      <c r="TJI162" s="668"/>
      <c r="TJJ162" s="668"/>
      <c r="TJK162" s="668"/>
      <c r="TJL162" s="668"/>
      <c r="TJM162" s="668"/>
      <c r="TJN162" s="668"/>
      <c r="TJO162" s="668"/>
      <c r="TJP162" s="668"/>
      <c r="TJQ162" s="668"/>
      <c r="TJR162" s="668"/>
      <c r="TJS162" s="668"/>
      <c r="TJT162" s="668"/>
      <c r="TJU162" s="668"/>
      <c r="TJV162" s="668"/>
      <c r="TJW162" s="668"/>
      <c r="TJX162" s="668"/>
      <c r="TJY162" s="668"/>
      <c r="TJZ162" s="668"/>
      <c r="TKA162" s="668"/>
      <c r="TKB162" s="668"/>
      <c r="TKC162" s="668"/>
      <c r="TKD162" s="668"/>
      <c r="TKE162" s="668"/>
      <c r="TKF162" s="668"/>
      <c r="TKG162" s="668"/>
      <c r="TKH162" s="668"/>
      <c r="TKI162" s="668"/>
      <c r="TKJ162" s="668"/>
      <c r="TKK162" s="668"/>
      <c r="TKL162" s="668"/>
      <c r="TKM162" s="668"/>
      <c r="TKN162" s="668"/>
      <c r="TKO162" s="668"/>
      <c r="TKP162" s="668"/>
      <c r="TKQ162" s="668"/>
      <c r="TKR162" s="668"/>
      <c r="TKS162" s="668"/>
      <c r="TKT162" s="668"/>
      <c r="TKU162" s="668"/>
      <c r="TKV162" s="668"/>
      <c r="TKW162" s="668"/>
      <c r="TKX162" s="668"/>
      <c r="TKY162" s="668"/>
      <c r="TKZ162" s="668"/>
      <c r="TLA162" s="668"/>
      <c r="TLB162" s="668"/>
      <c r="TLC162" s="668"/>
      <c r="TLD162" s="668"/>
      <c r="TLE162" s="668"/>
      <c r="TLF162" s="668"/>
      <c r="TLG162" s="668"/>
      <c r="TLH162" s="668"/>
      <c r="TLI162" s="668"/>
      <c r="TLJ162" s="668"/>
      <c r="TLK162" s="668"/>
      <c r="TLL162" s="668"/>
      <c r="TLM162" s="668"/>
      <c r="TLN162" s="668"/>
      <c r="TLO162" s="668"/>
      <c r="TLP162" s="668"/>
      <c r="TLQ162" s="668"/>
      <c r="TLR162" s="668"/>
      <c r="TLS162" s="668"/>
      <c r="TLT162" s="668"/>
      <c r="TLU162" s="668"/>
      <c r="TLV162" s="668"/>
      <c r="TLW162" s="668"/>
      <c r="TLX162" s="668"/>
      <c r="TLY162" s="668"/>
      <c r="TLZ162" s="668"/>
      <c r="TMA162" s="668"/>
      <c r="TMB162" s="668"/>
      <c r="TMC162" s="668"/>
      <c r="TMD162" s="668"/>
      <c r="TME162" s="668"/>
      <c r="TMF162" s="668"/>
      <c r="TMG162" s="668"/>
      <c r="TMH162" s="668"/>
      <c r="TMI162" s="668"/>
      <c r="TMJ162" s="668"/>
      <c r="TMK162" s="668"/>
      <c r="TML162" s="668"/>
      <c r="TMM162" s="668"/>
      <c r="TMN162" s="668"/>
      <c r="TMO162" s="668"/>
      <c r="TMP162" s="668"/>
      <c r="TMQ162" s="668"/>
      <c r="TMR162" s="668"/>
      <c r="TMS162" s="668"/>
      <c r="TMT162" s="668"/>
      <c r="TMU162" s="668"/>
      <c r="TMV162" s="668"/>
      <c r="TMW162" s="668"/>
      <c r="TMX162" s="668"/>
      <c r="TMY162" s="668"/>
      <c r="TMZ162" s="668"/>
      <c r="TNA162" s="668"/>
      <c r="TNB162" s="668"/>
      <c r="TNC162" s="668"/>
      <c r="TND162" s="668"/>
      <c r="TNE162" s="668"/>
      <c r="TNF162" s="668"/>
      <c r="TNG162" s="668"/>
      <c r="TNH162" s="668"/>
      <c r="TNI162" s="668"/>
      <c r="TNJ162" s="668"/>
      <c r="TNK162" s="668"/>
      <c r="TNL162" s="668"/>
      <c r="TNM162" s="668"/>
      <c r="TNN162" s="668"/>
      <c r="TNO162" s="668"/>
      <c r="TNP162" s="668"/>
      <c r="TNQ162" s="668"/>
      <c r="TNR162" s="668"/>
      <c r="TNS162" s="668"/>
      <c r="TNT162" s="668"/>
      <c r="TNU162" s="668"/>
      <c r="TNV162" s="668"/>
      <c r="TNW162" s="668"/>
      <c r="TNX162" s="668"/>
      <c r="TNY162" s="668"/>
      <c r="TNZ162" s="668"/>
      <c r="TOA162" s="668"/>
      <c r="TOB162" s="668"/>
      <c r="TOC162" s="668"/>
      <c r="TOD162" s="668"/>
      <c r="TOE162" s="668"/>
      <c r="TOF162" s="668"/>
      <c r="TOG162" s="668"/>
      <c r="TOH162" s="668"/>
      <c r="TOI162" s="668"/>
      <c r="TOJ162" s="668"/>
      <c r="TOK162" s="668"/>
      <c r="TOL162" s="668"/>
      <c r="TOM162" s="668"/>
      <c r="TON162" s="668"/>
      <c r="TOO162" s="668"/>
      <c r="TOP162" s="668"/>
      <c r="TOQ162" s="668"/>
      <c r="TOR162" s="668"/>
      <c r="TOS162" s="668"/>
      <c r="TOT162" s="668"/>
      <c r="TOU162" s="668"/>
      <c r="TOV162" s="668"/>
      <c r="TOW162" s="668"/>
      <c r="TOX162" s="668"/>
      <c r="TOY162" s="668"/>
      <c r="TOZ162" s="668"/>
      <c r="TPA162" s="668"/>
      <c r="TPB162" s="668"/>
      <c r="TPC162" s="668"/>
      <c r="TPD162" s="668"/>
      <c r="TPE162" s="668"/>
      <c r="TPF162" s="668"/>
      <c r="TPG162" s="668"/>
      <c r="TPH162" s="668"/>
      <c r="TPI162" s="668"/>
      <c r="TPJ162" s="668"/>
      <c r="TPK162" s="668"/>
      <c r="TPL162" s="668"/>
      <c r="TPM162" s="668"/>
      <c r="TPN162" s="668"/>
      <c r="TPO162" s="668"/>
      <c r="TPP162" s="668"/>
      <c r="TPQ162" s="668"/>
      <c r="TPR162" s="668"/>
      <c r="TPS162" s="668"/>
      <c r="TPT162" s="668"/>
      <c r="TPU162" s="668"/>
      <c r="TPV162" s="668"/>
      <c r="TPW162" s="668"/>
      <c r="TPX162" s="668"/>
      <c r="TPY162" s="668"/>
      <c r="TPZ162" s="668"/>
      <c r="TQA162" s="668"/>
      <c r="TQB162" s="668"/>
      <c r="TQC162" s="668"/>
      <c r="TQD162" s="668"/>
      <c r="TQE162" s="668"/>
      <c r="TQF162" s="668"/>
      <c r="TQG162" s="668"/>
      <c r="TQH162" s="668"/>
      <c r="TQI162" s="668"/>
      <c r="TQJ162" s="668"/>
      <c r="TQK162" s="668"/>
      <c r="TQL162" s="668"/>
      <c r="TQM162" s="668"/>
      <c r="TQN162" s="668"/>
      <c r="TQO162" s="668"/>
      <c r="TQP162" s="668"/>
      <c r="TQQ162" s="668"/>
      <c r="TQR162" s="668"/>
      <c r="TQS162" s="668"/>
      <c r="TQT162" s="668"/>
      <c r="TQU162" s="668"/>
      <c r="TQV162" s="668"/>
      <c r="TQW162" s="668"/>
      <c r="TQX162" s="668"/>
      <c r="TQY162" s="668"/>
      <c r="TQZ162" s="668"/>
      <c r="TRA162" s="668"/>
      <c r="TRB162" s="668"/>
      <c r="TRC162" s="668"/>
      <c r="TRD162" s="668"/>
      <c r="TRE162" s="668"/>
      <c r="TRF162" s="668"/>
      <c r="TRG162" s="668"/>
      <c r="TRH162" s="668"/>
      <c r="TRI162" s="668"/>
      <c r="TRJ162" s="668"/>
      <c r="TRK162" s="668"/>
      <c r="TRL162" s="668"/>
      <c r="TRM162" s="668"/>
      <c r="TRN162" s="668"/>
      <c r="TRO162" s="668"/>
      <c r="TRP162" s="668"/>
      <c r="TRQ162" s="668"/>
      <c r="TRR162" s="668"/>
      <c r="TRS162" s="668"/>
      <c r="TRT162" s="668"/>
      <c r="TRU162" s="668"/>
      <c r="TRV162" s="668"/>
      <c r="TRW162" s="668"/>
      <c r="TRX162" s="668"/>
      <c r="TRY162" s="668"/>
      <c r="TRZ162" s="668"/>
      <c r="TSA162" s="668"/>
      <c r="TSB162" s="668"/>
      <c r="TSC162" s="668"/>
      <c r="TSD162" s="668"/>
      <c r="TSE162" s="668"/>
      <c r="TSF162" s="668"/>
      <c r="TSG162" s="668"/>
      <c r="TSH162" s="668"/>
      <c r="TSI162" s="668"/>
      <c r="TSJ162" s="668"/>
      <c r="TSK162" s="668"/>
      <c r="TSL162" s="668"/>
      <c r="TSM162" s="668"/>
      <c r="TSN162" s="668"/>
      <c r="TSO162" s="668"/>
      <c r="TSP162" s="668"/>
      <c r="TSQ162" s="668"/>
      <c r="TSR162" s="668"/>
      <c r="TSS162" s="668"/>
      <c r="TST162" s="668"/>
      <c r="TSU162" s="668"/>
      <c r="TSV162" s="668"/>
      <c r="TSW162" s="668"/>
      <c r="TSX162" s="668"/>
      <c r="TSY162" s="668"/>
      <c r="TSZ162" s="668"/>
      <c r="TTA162" s="668"/>
      <c r="TTB162" s="668"/>
      <c r="TTC162" s="668"/>
      <c r="TTD162" s="668"/>
      <c r="TTE162" s="668"/>
      <c r="TTF162" s="668"/>
      <c r="TTG162" s="668"/>
      <c r="TTH162" s="668"/>
      <c r="TTI162" s="668"/>
      <c r="TTJ162" s="668"/>
      <c r="TTK162" s="668"/>
      <c r="TTL162" s="668"/>
      <c r="TTM162" s="668"/>
      <c r="TTN162" s="668"/>
      <c r="TTO162" s="668"/>
      <c r="TTP162" s="668"/>
      <c r="TTQ162" s="668"/>
      <c r="TTR162" s="668"/>
      <c r="TTS162" s="668"/>
      <c r="TTT162" s="668"/>
      <c r="TTU162" s="668"/>
      <c r="TTV162" s="668"/>
      <c r="TTW162" s="668"/>
      <c r="TTX162" s="668"/>
      <c r="TTY162" s="668"/>
      <c r="TTZ162" s="668"/>
      <c r="TUA162" s="668"/>
      <c r="TUB162" s="668"/>
      <c r="TUC162" s="668"/>
      <c r="TUD162" s="668"/>
      <c r="TUE162" s="668"/>
      <c r="TUF162" s="668"/>
      <c r="TUG162" s="668"/>
      <c r="TUH162" s="668"/>
      <c r="TUI162" s="668"/>
      <c r="TUJ162" s="668"/>
      <c r="TUK162" s="668"/>
      <c r="TUL162" s="668"/>
      <c r="TUM162" s="668"/>
      <c r="TUN162" s="668"/>
      <c r="TUO162" s="668"/>
      <c r="TUP162" s="668"/>
      <c r="TUQ162" s="668"/>
      <c r="TUR162" s="668"/>
      <c r="TUS162" s="668"/>
      <c r="TUT162" s="668"/>
      <c r="TUU162" s="668"/>
      <c r="TUV162" s="668"/>
      <c r="TUW162" s="668"/>
      <c r="TUX162" s="668"/>
      <c r="TUY162" s="668"/>
      <c r="TUZ162" s="668"/>
      <c r="TVA162" s="668"/>
      <c r="TVB162" s="668"/>
      <c r="TVC162" s="668"/>
      <c r="TVD162" s="668"/>
      <c r="TVE162" s="668"/>
      <c r="TVF162" s="668"/>
      <c r="TVG162" s="668"/>
      <c r="TVH162" s="668"/>
      <c r="TVI162" s="668"/>
      <c r="TVJ162" s="668"/>
      <c r="TVK162" s="668"/>
      <c r="TVL162" s="668"/>
      <c r="TVM162" s="668"/>
      <c r="TVN162" s="668"/>
      <c r="TVO162" s="668"/>
      <c r="TVP162" s="668"/>
      <c r="TVQ162" s="668"/>
      <c r="TVR162" s="668"/>
      <c r="TVS162" s="668"/>
      <c r="TVT162" s="668"/>
      <c r="TVU162" s="668"/>
      <c r="TVV162" s="668"/>
      <c r="TVW162" s="668"/>
      <c r="TVX162" s="668"/>
      <c r="TVY162" s="668"/>
      <c r="TVZ162" s="668"/>
      <c r="TWA162" s="668"/>
      <c r="TWB162" s="668"/>
      <c r="TWC162" s="668"/>
      <c r="TWD162" s="668"/>
      <c r="TWE162" s="668"/>
      <c r="TWF162" s="668"/>
      <c r="TWG162" s="668"/>
      <c r="TWH162" s="668"/>
      <c r="TWI162" s="668"/>
      <c r="TWJ162" s="668"/>
      <c r="TWK162" s="668"/>
      <c r="TWL162" s="668"/>
      <c r="TWM162" s="668"/>
      <c r="TWN162" s="668"/>
      <c r="TWO162" s="668"/>
      <c r="TWP162" s="668"/>
      <c r="TWQ162" s="668"/>
      <c r="TWR162" s="668"/>
      <c r="TWS162" s="668"/>
      <c r="TWT162" s="668"/>
      <c r="TWU162" s="668"/>
      <c r="TWV162" s="668"/>
      <c r="TWW162" s="668"/>
      <c r="TWX162" s="668"/>
      <c r="TWY162" s="668"/>
      <c r="TWZ162" s="668"/>
      <c r="TXA162" s="668"/>
      <c r="TXB162" s="668"/>
      <c r="TXC162" s="668"/>
      <c r="TXD162" s="668"/>
      <c r="TXE162" s="668"/>
      <c r="TXF162" s="668"/>
      <c r="TXG162" s="668"/>
      <c r="TXH162" s="668"/>
      <c r="TXI162" s="668"/>
      <c r="TXJ162" s="668"/>
      <c r="TXK162" s="668"/>
      <c r="TXL162" s="668"/>
      <c r="TXM162" s="668"/>
      <c r="TXN162" s="668"/>
      <c r="TXO162" s="668"/>
      <c r="TXP162" s="668"/>
      <c r="TXQ162" s="668"/>
      <c r="TXR162" s="668"/>
      <c r="TXS162" s="668"/>
      <c r="TXT162" s="668"/>
      <c r="TXU162" s="668"/>
      <c r="TXV162" s="668"/>
      <c r="TXW162" s="668"/>
      <c r="TXX162" s="668"/>
      <c r="TXY162" s="668"/>
      <c r="TXZ162" s="668"/>
      <c r="TYA162" s="668"/>
      <c r="TYB162" s="668"/>
      <c r="TYC162" s="668"/>
      <c r="TYD162" s="668"/>
      <c r="TYE162" s="668"/>
      <c r="TYF162" s="668"/>
      <c r="TYG162" s="668"/>
      <c r="TYH162" s="668"/>
      <c r="TYI162" s="668"/>
      <c r="TYJ162" s="668"/>
      <c r="TYK162" s="668"/>
      <c r="TYL162" s="668"/>
      <c r="TYM162" s="668"/>
      <c r="TYN162" s="668"/>
      <c r="TYO162" s="668"/>
      <c r="TYP162" s="668"/>
      <c r="TYQ162" s="668"/>
      <c r="TYR162" s="668"/>
      <c r="TYS162" s="668"/>
      <c r="TYT162" s="668"/>
      <c r="TYU162" s="668"/>
      <c r="TYV162" s="668"/>
      <c r="TYW162" s="668"/>
      <c r="TYX162" s="668"/>
      <c r="TYY162" s="668"/>
      <c r="TYZ162" s="668"/>
      <c r="TZA162" s="668"/>
      <c r="TZB162" s="668"/>
      <c r="TZC162" s="668"/>
      <c r="TZD162" s="668"/>
      <c r="TZE162" s="668"/>
      <c r="TZF162" s="668"/>
      <c r="TZG162" s="668"/>
      <c r="TZH162" s="668"/>
      <c r="TZI162" s="668"/>
      <c r="TZJ162" s="668"/>
      <c r="TZK162" s="668"/>
      <c r="TZL162" s="668"/>
      <c r="TZM162" s="668"/>
      <c r="TZN162" s="668"/>
      <c r="TZO162" s="668"/>
      <c r="TZP162" s="668"/>
      <c r="TZQ162" s="668"/>
      <c r="TZR162" s="668"/>
      <c r="TZS162" s="668"/>
      <c r="TZT162" s="668"/>
      <c r="TZU162" s="668"/>
      <c r="TZV162" s="668"/>
      <c r="TZW162" s="668"/>
      <c r="TZX162" s="668"/>
      <c r="TZY162" s="668"/>
      <c r="TZZ162" s="668"/>
      <c r="UAA162" s="668"/>
      <c r="UAB162" s="668"/>
      <c r="UAC162" s="668"/>
      <c r="UAD162" s="668"/>
      <c r="UAE162" s="668"/>
      <c r="UAF162" s="668"/>
      <c r="UAG162" s="668"/>
      <c r="UAH162" s="668"/>
      <c r="UAI162" s="668"/>
      <c r="UAJ162" s="668"/>
      <c r="UAK162" s="668"/>
      <c r="UAL162" s="668"/>
      <c r="UAM162" s="668"/>
      <c r="UAN162" s="668"/>
      <c r="UAO162" s="668"/>
      <c r="UAP162" s="668"/>
      <c r="UAQ162" s="668"/>
      <c r="UAR162" s="668"/>
      <c r="UAS162" s="668"/>
      <c r="UAT162" s="668"/>
      <c r="UAU162" s="668"/>
      <c r="UAV162" s="668"/>
      <c r="UAW162" s="668"/>
      <c r="UAX162" s="668"/>
      <c r="UAY162" s="668"/>
      <c r="UAZ162" s="668"/>
      <c r="UBA162" s="668"/>
      <c r="UBB162" s="668"/>
      <c r="UBC162" s="668"/>
      <c r="UBD162" s="668"/>
      <c r="UBE162" s="668"/>
      <c r="UBF162" s="668"/>
      <c r="UBG162" s="668"/>
      <c r="UBH162" s="668"/>
      <c r="UBI162" s="668"/>
      <c r="UBJ162" s="668"/>
      <c r="UBK162" s="668"/>
      <c r="UBL162" s="668"/>
      <c r="UBM162" s="668"/>
      <c r="UBN162" s="668"/>
      <c r="UBO162" s="668"/>
      <c r="UBP162" s="668"/>
      <c r="UBQ162" s="668"/>
      <c r="UBR162" s="668"/>
      <c r="UBS162" s="668"/>
      <c r="UBT162" s="668"/>
      <c r="UBU162" s="668"/>
      <c r="UBV162" s="668"/>
      <c r="UBW162" s="668"/>
      <c r="UBX162" s="668"/>
      <c r="UBY162" s="668"/>
      <c r="UBZ162" s="668"/>
      <c r="UCA162" s="668"/>
      <c r="UCB162" s="668"/>
      <c r="UCC162" s="668"/>
      <c r="UCD162" s="668"/>
      <c r="UCE162" s="668"/>
      <c r="UCF162" s="668"/>
      <c r="UCG162" s="668"/>
      <c r="UCH162" s="668"/>
      <c r="UCI162" s="668"/>
      <c r="UCJ162" s="668"/>
      <c r="UCK162" s="668"/>
      <c r="UCL162" s="668"/>
      <c r="UCM162" s="668"/>
      <c r="UCN162" s="668"/>
      <c r="UCO162" s="668"/>
      <c r="UCP162" s="668"/>
      <c r="UCQ162" s="668"/>
      <c r="UCR162" s="668"/>
      <c r="UCS162" s="668"/>
      <c r="UCT162" s="668"/>
      <c r="UCU162" s="668"/>
      <c r="UCV162" s="668"/>
      <c r="UCW162" s="668"/>
      <c r="UCX162" s="668"/>
      <c r="UCY162" s="668"/>
      <c r="UCZ162" s="668"/>
      <c r="UDA162" s="668"/>
      <c r="UDB162" s="668"/>
      <c r="UDC162" s="668"/>
      <c r="UDD162" s="668"/>
      <c r="UDE162" s="668"/>
      <c r="UDF162" s="668"/>
      <c r="UDG162" s="668"/>
      <c r="UDH162" s="668"/>
      <c r="UDI162" s="668"/>
      <c r="UDJ162" s="668"/>
      <c r="UDK162" s="668"/>
      <c r="UDL162" s="668"/>
      <c r="UDM162" s="668"/>
      <c r="UDN162" s="668"/>
      <c r="UDO162" s="668"/>
      <c r="UDP162" s="668"/>
      <c r="UDQ162" s="668"/>
      <c r="UDR162" s="668"/>
      <c r="UDS162" s="668"/>
      <c r="UDT162" s="668"/>
      <c r="UDU162" s="668"/>
      <c r="UDV162" s="668"/>
      <c r="UDW162" s="668"/>
      <c r="UDX162" s="668"/>
      <c r="UDY162" s="668"/>
      <c r="UDZ162" s="668"/>
      <c r="UEA162" s="668"/>
      <c r="UEB162" s="668"/>
      <c r="UEC162" s="668"/>
      <c r="UED162" s="668"/>
      <c r="UEE162" s="668"/>
      <c r="UEF162" s="668"/>
      <c r="UEG162" s="668"/>
      <c r="UEH162" s="668"/>
      <c r="UEI162" s="668"/>
      <c r="UEJ162" s="668"/>
      <c r="UEK162" s="668"/>
      <c r="UEL162" s="668"/>
      <c r="UEM162" s="668"/>
      <c r="UEN162" s="668"/>
      <c r="UEO162" s="668"/>
      <c r="UEP162" s="668"/>
      <c r="UEQ162" s="668"/>
      <c r="UER162" s="668"/>
      <c r="UES162" s="668"/>
      <c r="UET162" s="668"/>
      <c r="UEU162" s="668"/>
      <c r="UEV162" s="668"/>
      <c r="UEW162" s="668"/>
      <c r="UEX162" s="668"/>
      <c r="UEY162" s="668"/>
      <c r="UEZ162" s="668"/>
      <c r="UFA162" s="668"/>
      <c r="UFB162" s="668"/>
      <c r="UFC162" s="668"/>
      <c r="UFD162" s="668"/>
      <c r="UFE162" s="668"/>
      <c r="UFF162" s="668"/>
      <c r="UFG162" s="668"/>
      <c r="UFH162" s="668"/>
      <c r="UFI162" s="668"/>
      <c r="UFJ162" s="668"/>
      <c r="UFK162" s="668"/>
      <c r="UFL162" s="668"/>
      <c r="UFM162" s="668"/>
      <c r="UFN162" s="668"/>
      <c r="UFO162" s="668"/>
      <c r="UFP162" s="668"/>
      <c r="UFQ162" s="668"/>
      <c r="UFR162" s="668"/>
      <c r="UFS162" s="668"/>
      <c r="UFT162" s="668"/>
      <c r="UFU162" s="668"/>
      <c r="UFV162" s="668"/>
      <c r="UFW162" s="668"/>
      <c r="UFX162" s="668"/>
      <c r="UFY162" s="668"/>
      <c r="UFZ162" s="668"/>
      <c r="UGA162" s="668"/>
      <c r="UGB162" s="668"/>
      <c r="UGC162" s="668"/>
      <c r="UGD162" s="668"/>
      <c r="UGE162" s="668"/>
      <c r="UGF162" s="668"/>
      <c r="UGG162" s="668"/>
      <c r="UGH162" s="668"/>
      <c r="UGI162" s="668"/>
      <c r="UGJ162" s="668"/>
      <c r="UGK162" s="668"/>
      <c r="UGL162" s="668"/>
      <c r="UGM162" s="668"/>
      <c r="UGN162" s="668"/>
      <c r="UGO162" s="668"/>
      <c r="UGP162" s="668"/>
      <c r="UGQ162" s="668"/>
      <c r="UGR162" s="668"/>
      <c r="UGS162" s="668"/>
      <c r="UGT162" s="668"/>
      <c r="UGU162" s="668"/>
      <c r="UGV162" s="668"/>
      <c r="UGW162" s="668"/>
      <c r="UGX162" s="668"/>
      <c r="UGY162" s="668"/>
      <c r="UGZ162" s="668"/>
      <c r="UHA162" s="668"/>
      <c r="UHB162" s="668"/>
      <c r="UHC162" s="668"/>
      <c r="UHD162" s="668"/>
      <c r="UHE162" s="668"/>
      <c r="UHF162" s="668"/>
      <c r="UHG162" s="668"/>
      <c r="UHH162" s="668"/>
      <c r="UHI162" s="668"/>
      <c r="UHJ162" s="668"/>
      <c r="UHK162" s="668"/>
      <c r="UHL162" s="668"/>
      <c r="UHM162" s="668"/>
      <c r="UHN162" s="668"/>
      <c r="UHO162" s="668"/>
      <c r="UHP162" s="668"/>
      <c r="UHQ162" s="668"/>
      <c r="UHR162" s="668"/>
      <c r="UHS162" s="668"/>
      <c r="UHT162" s="668"/>
      <c r="UHU162" s="668"/>
      <c r="UHV162" s="668"/>
      <c r="UHW162" s="668"/>
      <c r="UHX162" s="668"/>
      <c r="UHY162" s="668"/>
      <c r="UHZ162" s="668"/>
      <c r="UIA162" s="668"/>
      <c r="UIB162" s="668"/>
      <c r="UIC162" s="668"/>
      <c r="UID162" s="668"/>
      <c r="UIE162" s="668"/>
      <c r="UIF162" s="668"/>
      <c r="UIG162" s="668"/>
      <c r="UIH162" s="668"/>
      <c r="UII162" s="668"/>
      <c r="UIJ162" s="668"/>
      <c r="UIK162" s="668"/>
      <c r="UIL162" s="668"/>
      <c r="UIM162" s="668"/>
      <c r="UIN162" s="668"/>
      <c r="UIO162" s="668"/>
      <c r="UIP162" s="668"/>
      <c r="UIQ162" s="668"/>
      <c r="UIR162" s="668"/>
      <c r="UIS162" s="668"/>
      <c r="UIT162" s="668"/>
      <c r="UIU162" s="668"/>
      <c r="UIV162" s="668"/>
      <c r="UIW162" s="668"/>
      <c r="UIX162" s="668"/>
      <c r="UIY162" s="668"/>
      <c r="UIZ162" s="668"/>
      <c r="UJA162" s="668"/>
      <c r="UJB162" s="668"/>
      <c r="UJC162" s="668"/>
      <c r="UJD162" s="668"/>
      <c r="UJE162" s="668"/>
      <c r="UJF162" s="668"/>
      <c r="UJG162" s="668"/>
      <c r="UJH162" s="668"/>
      <c r="UJI162" s="668"/>
      <c r="UJJ162" s="668"/>
      <c r="UJK162" s="668"/>
      <c r="UJL162" s="668"/>
      <c r="UJM162" s="668"/>
      <c r="UJN162" s="668"/>
      <c r="UJO162" s="668"/>
      <c r="UJP162" s="668"/>
      <c r="UJQ162" s="668"/>
      <c r="UJR162" s="668"/>
      <c r="UJS162" s="668"/>
      <c r="UJT162" s="668"/>
      <c r="UJU162" s="668"/>
      <c r="UJV162" s="668"/>
      <c r="UJW162" s="668"/>
      <c r="UJX162" s="668"/>
      <c r="UJY162" s="668"/>
      <c r="UJZ162" s="668"/>
      <c r="UKA162" s="668"/>
      <c r="UKB162" s="668"/>
      <c r="UKC162" s="668"/>
      <c r="UKD162" s="668"/>
      <c r="UKE162" s="668"/>
      <c r="UKF162" s="668"/>
      <c r="UKG162" s="668"/>
      <c r="UKH162" s="668"/>
      <c r="UKI162" s="668"/>
      <c r="UKJ162" s="668"/>
      <c r="UKK162" s="668"/>
      <c r="UKL162" s="668"/>
      <c r="UKM162" s="668"/>
      <c r="UKN162" s="668"/>
      <c r="UKO162" s="668"/>
      <c r="UKP162" s="668"/>
      <c r="UKQ162" s="668"/>
      <c r="UKR162" s="668"/>
      <c r="UKS162" s="668"/>
      <c r="UKT162" s="668"/>
      <c r="UKU162" s="668"/>
      <c r="UKV162" s="668"/>
      <c r="UKW162" s="668"/>
      <c r="UKX162" s="668"/>
      <c r="UKY162" s="668"/>
      <c r="UKZ162" s="668"/>
      <c r="ULA162" s="668"/>
      <c r="ULB162" s="668"/>
      <c r="ULC162" s="668"/>
      <c r="ULD162" s="668"/>
      <c r="ULE162" s="668"/>
      <c r="ULF162" s="668"/>
      <c r="ULG162" s="668"/>
      <c r="ULH162" s="668"/>
      <c r="ULI162" s="668"/>
      <c r="ULJ162" s="668"/>
      <c r="ULK162" s="668"/>
      <c r="ULL162" s="668"/>
      <c r="ULM162" s="668"/>
      <c r="ULN162" s="668"/>
      <c r="ULO162" s="668"/>
      <c r="ULP162" s="668"/>
      <c r="ULQ162" s="668"/>
      <c r="ULR162" s="668"/>
      <c r="ULS162" s="668"/>
      <c r="ULT162" s="668"/>
      <c r="ULU162" s="668"/>
      <c r="ULV162" s="668"/>
      <c r="ULW162" s="668"/>
      <c r="ULX162" s="668"/>
      <c r="ULY162" s="668"/>
      <c r="ULZ162" s="668"/>
      <c r="UMA162" s="668"/>
      <c r="UMB162" s="668"/>
      <c r="UMC162" s="668"/>
      <c r="UMD162" s="668"/>
      <c r="UME162" s="668"/>
      <c r="UMF162" s="668"/>
      <c r="UMG162" s="668"/>
      <c r="UMH162" s="668"/>
      <c r="UMI162" s="668"/>
      <c r="UMJ162" s="668"/>
      <c r="UMK162" s="668"/>
      <c r="UML162" s="668"/>
      <c r="UMM162" s="668"/>
      <c r="UMN162" s="668"/>
      <c r="UMO162" s="668"/>
      <c r="UMP162" s="668"/>
      <c r="UMQ162" s="668"/>
      <c r="UMR162" s="668"/>
      <c r="UMS162" s="668"/>
      <c r="UMT162" s="668"/>
      <c r="UMU162" s="668"/>
      <c r="UMV162" s="668"/>
      <c r="UMW162" s="668"/>
      <c r="UMX162" s="668"/>
      <c r="UMY162" s="668"/>
      <c r="UMZ162" s="668"/>
      <c r="UNA162" s="668"/>
      <c r="UNB162" s="668"/>
      <c r="UNC162" s="668"/>
      <c r="UND162" s="668"/>
      <c r="UNE162" s="668"/>
      <c r="UNF162" s="668"/>
      <c r="UNG162" s="668"/>
      <c r="UNH162" s="668"/>
      <c r="UNI162" s="668"/>
      <c r="UNJ162" s="668"/>
      <c r="UNK162" s="668"/>
      <c r="UNL162" s="668"/>
      <c r="UNM162" s="668"/>
      <c r="UNN162" s="668"/>
      <c r="UNO162" s="668"/>
      <c r="UNP162" s="668"/>
      <c r="UNQ162" s="668"/>
      <c r="UNR162" s="668"/>
      <c r="UNS162" s="668"/>
      <c r="UNT162" s="668"/>
      <c r="UNU162" s="668"/>
      <c r="UNV162" s="668"/>
      <c r="UNW162" s="668"/>
      <c r="UNX162" s="668"/>
      <c r="UNY162" s="668"/>
      <c r="UNZ162" s="668"/>
      <c r="UOA162" s="668"/>
      <c r="UOB162" s="668"/>
      <c r="UOC162" s="668"/>
      <c r="UOD162" s="668"/>
      <c r="UOE162" s="668"/>
      <c r="UOF162" s="668"/>
      <c r="UOG162" s="668"/>
      <c r="UOH162" s="668"/>
      <c r="UOI162" s="668"/>
      <c r="UOJ162" s="668"/>
      <c r="UOK162" s="668"/>
      <c r="UOL162" s="668"/>
      <c r="UOM162" s="668"/>
      <c r="UON162" s="668"/>
      <c r="UOO162" s="668"/>
      <c r="UOP162" s="668"/>
      <c r="UOQ162" s="668"/>
      <c r="UOR162" s="668"/>
      <c r="UOS162" s="668"/>
      <c r="UOT162" s="668"/>
      <c r="UOU162" s="668"/>
      <c r="UOV162" s="668"/>
      <c r="UOW162" s="668"/>
      <c r="UOX162" s="668"/>
      <c r="UOY162" s="668"/>
      <c r="UOZ162" s="668"/>
      <c r="UPA162" s="668"/>
      <c r="UPB162" s="668"/>
      <c r="UPC162" s="668"/>
      <c r="UPD162" s="668"/>
      <c r="UPE162" s="668"/>
      <c r="UPF162" s="668"/>
      <c r="UPG162" s="668"/>
      <c r="UPH162" s="668"/>
      <c r="UPI162" s="668"/>
      <c r="UPJ162" s="668"/>
      <c r="UPK162" s="668"/>
      <c r="UPL162" s="668"/>
      <c r="UPM162" s="668"/>
      <c r="UPN162" s="668"/>
      <c r="UPO162" s="668"/>
      <c r="UPP162" s="668"/>
      <c r="UPQ162" s="668"/>
      <c r="UPR162" s="668"/>
      <c r="UPS162" s="668"/>
      <c r="UPT162" s="668"/>
      <c r="UPU162" s="668"/>
      <c r="UPV162" s="668"/>
      <c r="UPW162" s="668"/>
      <c r="UPX162" s="668"/>
      <c r="UPY162" s="668"/>
      <c r="UPZ162" s="668"/>
      <c r="UQA162" s="668"/>
      <c r="UQB162" s="668"/>
      <c r="UQC162" s="668"/>
      <c r="UQD162" s="668"/>
      <c r="UQE162" s="668"/>
      <c r="UQF162" s="668"/>
      <c r="UQG162" s="668"/>
      <c r="UQH162" s="668"/>
      <c r="UQI162" s="668"/>
      <c r="UQJ162" s="668"/>
      <c r="UQK162" s="668"/>
      <c r="UQL162" s="668"/>
      <c r="UQM162" s="668"/>
      <c r="UQN162" s="668"/>
      <c r="UQO162" s="668"/>
      <c r="UQP162" s="668"/>
      <c r="UQQ162" s="668"/>
      <c r="UQR162" s="668"/>
      <c r="UQS162" s="668"/>
      <c r="UQT162" s="668"/>
      <c r="UQU162" s="668"/>
      <c r="UQV162" s="668"/>
      <c r="UQW162" s="668"/>
      <c r="UQX162" s="668"/>
      <c r="UQY162" s="668"/>
      <c r="UQZ162" s="668"/>
      <c r="URA162" s="668"/>
      <c r="URB162" s="668"/>
      <c r="URC162" s="668"/>
      <c r="URD162" s="668"/>
      <c r="URE162" s="668"/>
      <c r="URF162" s="668"/>
      <c r="URG162" s="668"/>
      <c r="URH162" s="668"/>
      <c r="URI162" s="668"/>
      <c r="URJ162" s="668"/>
      <c r="URK162" s="668"/>
      <c r="URL162" s="668"/>
      <c r="URM162" s="668"/>
      <c r="URN162" s="668"/>
      <c r="URO162" s="668"/>
      <c r="URP162" s="668"/>
      <c r="URQ162" s="668"/>
      <c r="URR162" s="668"/>
      <c r="URS162" s="668"/>
      <c r="URT162" s="668"/>
      <c r="URU162" s="668"/>
      <c r="URV162" s="668"/>
      <c r="URW162" s="668"/>
      <c r="URX162" s="668"/>
      <c r="URY162" s="668"/>
      <c r="URZ162" s="668"/>
      <c r="USA162" s="668"/>
      <c r="USB162" s="668"/>
      <c r="USC162" s="668"/>
      <c r="USD162" s="668"/>
      <c r="USE162" s="668"/>
      <c r="USF162" s="668"/>
      <c r="USG162" s="668"/>
      <c r="USH162" s="668"/>
      <c r="USI162" s="668"/>
      <c r="USJ162" s="668"/>
      <c r="USK162" s="668"/>
      <c r="USL162" s="668"/>
      <c r="USM162" s="668"/>
      <c r="USN162" s="668"/>
      <c r="USO162" s="668"/>
      <c r="USP162" s="668"/>
      <c r="USQ162" s="668"/>
      <c r="USR162" s="668"/>
      <c r="USS162" s="668"/>
      <c r="UST162" s="668"/>
      <c r="USU162" s="668"/>
      <c r="USV162" s="668"/>
      <c r="USW162" s="668"/>
      <c r="USX162" s="668"/>
      <c r="USY162" s="668"/>
      <c r="USZ162" s="668"/>
      <c r="UTA162" s="668"/>
      <c r="UTB162" s="668"/>
      <c r="UTC162" s="668"/>
      <c r="UTD162" s="668"/>
      <c r="UTE162" s="668"/>
      <c r="UTF162" s="668"/>
      <c r="UTG162" s="668"/>
      <c r="UTH162" s="668"/>
      <c r="UTI162" s="668"/>
      <c r="UTJ162" s="668"/>
      <c r="UTK162" s="668"/>
      <c r="UTL162" s="668"/>
      <c r="UTM162" s="668"/>
      <c r="UTN162" s="668"/>
      <c r="UTO162" s="668"/>
      <c r="UTP162" s="668"/>
      <c r="UTQ162" s="668"/>
      <c r="UTR162" s="668"/>
      <c r="UTS162" s="668"/>
      <c r="UTT162" s="668"/>
      <c r="UTU162" s="668"/>
      <c r="UTV162" s="668"/>
      <c r="UTW162" s="668"/>
      <c r="UTX162" s="668"/>
      <c r="UTY162" s="668"/>
      <c r="UTZ162" s="668"/>
      <c r="UUA162" s="668"/>
      <c r="UUB162" s="668"/>
      <c r="UUC162" s="668"/>
      <c r="UUD162" s="668"/>
      <c r="UUE162" s="668"/>
      <c r="UUF162" s="668"/>
      <c r="UUG162" s="668"/>
      <c r="UUH162" s="668"/>
      <c r="UUI162" s="668"/>
      <c r="UUJ162" s="668"/>
      <c r="UUK162" s="668"/>
      <c r="UUL162" s="668"/>
      <c r="UUM162" s="668"/>
      <c r="UUN162" s="668"/>
      <c r="UUO162" s="668"/>
      <c r="UUP162" s="668"/>
      <c r="UUQ162" s="668"/>
      <c r="UUR162" s="668"/>
      <c r="UUS162" s="668"/>
      <c r="UUT162" s="668"/>
      <c r="UUU162" s="668"/>
      <c r="UUV162" s="668"/>
      <c r="UUW162" s="668"/>
      <c r="UUX162" s="668"/>
      <c r="UUY162" s="668"/>
      <c r="UUZ162" s="668"/>
      <c r="UVA162" s="668"/>
      <c r="UVB162" s="668"/>
      <c r="UVC162" s="668"/>
      <c r="UVD162" s="668"/>
      <c r="UVE162" s="668"/>
      <c r="UVF162" s="668"/>
      <c r="UVG162" s="668"/>
      <c r="UVH162" s="668"/>
      <c r="UVI162" s="668"/>
      <c r="UVJ162" s="668"/>
      <c r="UVK162" s="668"/>
      <c r="UVL162" s="668"/>
      <c r="UVM162" s="668"/>
      <c r="UVN162" s="668"/>
      <c r="UVO162" s="668"/>
      <c r="UVP162" s="668"/>
      <c r="UVQ162" s="668"/>
      <c r="UVR162" s="668"/>
      <c r="UVS162" s="668"/>
      <c r="UVT162" s="668"/>
      <c r="UVU162" s="668"/>
      <c r="UVV162" s="668"/>
      <c r="UVW162" s="668"/>
      <c r="UVX162" s="668"/>
      <c r="UVY162" s="668"/>
      <c r="UVZ162" s="668"/>
      <c r="UWA162" s="668"/>
      <c r="UWB162" s="668"/>
      <c r="UWC162" s="668"/>
      <c r="UWD162" s="668"/>
      <c r="UWE162" s="668"/>
      <c r="UWF162" s="668"/>
      <c r="UWG162" s="668"/>
      <c r="UWH162" s="668"/>
      <c r="UWI162" s="668"/>
      <c r="UWJ162" s="668"/>
      <c r="UWK162" s="668"/>
      <c r="UWL162" s="668"/>
      <c r="UWM162" s="668"/>
      <c r="UWN162" s="668"/>
      <c r="UWO162" s="668"/>
      <c r="UWP162" s="668"/>
      <c r="UWQ162" s="668"/>
      <c r="UWR162" s="668"/>
      <c r="UWS162" s="668"/>
      <c r="UWT162" s="668"/>
      <c r="UWU162" s="668"/>
      <c r="UWV162" s="668"/>
      <c r="UWW162" s="668"/>
      <c r="UWX162" s="668"/>
      <c r="UWY162" s="668"/>
      <c r="UWZ162" s="668"/>
      <c r="UXA162" s="668"/>
      <c r="UXB162" s="668"/>
      <c r="UXC162" s="668"/>
      <c r="UXD162" s="668"/>
      <c r="UXE162" s="668"/>
      <c r="UXF162" s="668"/>
      <c r="UXG162" s="668"/>
      <c r="UXH162" s="668"/>
      <c r="UXI162" s="668"/>
      <c r="UXJ162" s="668"/>
      <c r="UXK162" s="668"/>
      <c r="UXL162" s="668"/>
      <c r="UXM162" s="668"/>
      <c r="UXN162" s="668"/>
      <c r="UXO162" s="668"/>
      <c r="UXP162" s="668"/>
      <c r="UXQ162" s="668"/>
      <c r="UXR162" s="668"/>
      <c r="UXS162" s="668"/>
      <c r="UXT162" s="668"/>
      <c r="UXU162" s="668"/>
      <c r="UXV162" s="668"/>
      <c r="UXW162" s="668"/>
      <c r="UXX162" s="668"/>
      <c r="UXY162" s="668"/>
      <c r="UXZ162" s="668"/>
      <c r="UYA162" s="668"/>
      <c r="UYB162" s="668"/>
      <c r="UYC162" s="668"/>
      <c r="UYD162" s="668"/>
      <c r="UYE162" s="668"/>
      <c r="UYF162" s="668"/>
      <c r="UYG162" s="668"/>
      <c r="UYH162" s="668"/>
      <c r="UYI162" s="668"/>
      <c r="UYJ162" s="668"/>
      <c r="UYK162" s="668"/>
      <c r="UYL162" s="668"/>
      <c r="UYM162" s="668"/>
      <c r="UYN162" s="668"/>
      <c r="UYO162" s="668"/>
      <c r="UYP162" s="668"/>
      <c r="UYQ162" s="668"/>
      <c r="UYR162" s="668"/>
      <c r="UYS162" s="668"/>
      <c r="UYT162" s="668"/>
      <c r="UYU162" s="668"/>
      <c r="UYV162" s="668"/>
      <c r="UYW162" s="668"/>
      <c r="UYX162" s="668"/>
      <c r="UYY162" s="668"/>
      <c r="UYZ162" s="668"/>
      <c r="UZA162" s="668"/>
      <c r="UZB162" s="668"/>
      <c r="UZC162" s="668"/>
      <c r="UZD162" s="668"/>
      <c r="UZE162" s="668"/>
      <c r="UZF162" s="668"/>
      <c r="UZG162" s="668"/>
      <c r="UZH162" s="668"/>
      <c r="UZI162" s="668"/>
      <c r="UZJ162" s="668"/>
      <c r="UZK162" s="668"/>
      <c r="UZL162" s="668"/>
      <c r="UZM162" s="668"/>
      <c r="UZN162" s="668"/>
      <c r="UZO162" s="668"/>
      <c r="UZP162" s="668"/>
      <c r="UZQ162" s="668"/>
      <c r="UZR162" s="668"/>
      <c r="UZS162" s="668"/>
      <c r="UZT162" s="668"/>
      <c r="UZU162" s="668"/>
      <c r="UZV162" s="668"/>
      <c r="UZW162" s="668"/>
      <c r="UZX162" s="668"/>
      <c r="UZY162" s="668"/>
      <c r="UZZ162" s="668"/>
      <c r="VAA162" s="668"/>
      <c r="VAB162" s="668"/>
      <c r="VAC162" s="668"/>
      <c r="VAD162" s="668"/>
      <c r="VAE162" s="668"/>
      <c r="VAF162" s="668"/>
      <c r="VAG162" s="668"/>
      <c r="VAH162" s="668"/>
      <c r="VAI162" s="668"/>
      <c r="VAJ162" s="668"/>
      <c r="VAK162" s="668"/>
      <c r="VAL162" s="668"/>
      <c r="VAM162" s="668"/>
      <c r="VAN162" s="668"/>
      <c r="VAO162" s="668"/>
      <c r="VAP162" s="668"/>
      <c r="VAQ162" s="668"/>
      <c r="VAR162" s="668"/>
      <c r="VAS162" s="668"/>
      <c r="VAT162" s="668"/>
      <c r="VAU162" s="668"/>
      <c r="VAV162" s="668"/>
      <c r="VAW162" s="668"/>
      <c r="VAX162" s="668"/>
      <c r="VAY162" s="668"/>
      <c r="VAZ162" s="668"/>
      <c r="VBA162" s="668"/>
      <c r="VBB162" s="668"/>
      <c r="VBC162" s="668"/>
      <c r="VBD162" s="668"/>
      <c r="VBE162" s="668"/>
      <c r="VBF162" s="668"/>
      <c r="VBG162" s="668"/>
      <c r="VBH162" s="668"/>
      <c r="VBI162" s="668"/>
      <c r="VBJ162" s="668"/>
      <c r="VBK162" s="668"/>
      <c r="VBL162" s="668"/>
      <c r="VBM162" s="668"/>
      <c r="VBN162" s="668"/>
      <c r="VBO162" s="668"/>
      <c r="VBP162" s="668"/>
      <c r="VBQ162" s="668"/>
      <c r="VBR162" s="668"/>
      <c r="VBS162" s="668"/>
      <c r="VBT162" s="668"/>
      <c r="VBU162" s="668"/>
      <c r="VBV162" s="668"/>
      <c r="VBW162" s="668"/>
      <c r="VBX162" s="668"/>
      <c r="VBY162" s="668"/>
      <c r="VBZ162" s="668"/>
      <c r="VCA162" s="668"/>
      <c r="VCB162" s="668"/>
      <c r="VCC162" s="668"/>
      <c r="VCD162" s="668"/>
      <c r="VCE162" s="668"/>
      <c r="VCF162" s="668"/>
      <c r="VCG162" s="668"/>
      <c r="VCH162" s="668"/>
      <c r="VCI162" s="668"/>
      <c r="VCJ162" s="668"/>
      <c r="VCK162" s="668"/>
      <c r="VCL162" s="668"/>
      <c r="VCM162" s="668"/>
      <c r="VCN162" s="668"/>
      <c r="VCO162" s="668"/>
      <c r="VCP162" s="668"/>
      <c r="VCQ162" s="668"/>
      <c r="VCR162" s="668"/>
      <c r="VCS162" s="668"/>
      <c r="VCT162" s="668"/>
      <c r="VCU162" s="668"/>
      <c r="VCV162" s="668"/>
      <c r="VCW162" s="668"/>
      <c r="VCX162" s="668"/>
      <c r="VCY162" s="668"/>
      <c r="VCZ162" s="668"/>
      <c r="VDA162" s="668"/>
      <c r="VDB162" s="668"/>
      <c r="VDC162" s="668"/>
      <c r="VDD162" s="668"/>
      <c r="VDE162" s="668"/>
      <c r="VDF162" s="668"/>
      <c r="VDG162" s="668"/>
      <c r="VDH162" s="668"/>
      <c r="VDI162" s="668"/>
      <c r="VDJ162" s="668"/>
      <c r="VDK162" s="668"/>
      <c r="VDL162" s="668"/>
      <c r="VDM162" s="668"/>
      <c r="VDN162" s="668"/>
      <c r="VDO162" s="668"/>
      <c r="VDP162" s="668"/>
      <c r="VDQ162" s="668"/>
      <c r="VDR162" s="668"/>
      <c r="VDS162" s="668"/>
      <c r="VDT162" s="668"/>
      <c r="VDU162" s="668"/>
      <c r="VDV162" s="668"/>
      <c r="VDW162" s="668"/>
      <c r="VDX162" s="668"/>
      <c r="VDY162" s="668"/>
      <c r="VDZ162" s="668"/>
      <c r="VEA162" s="668"/>
      <c r="VEB162" s="668"/>
      <c r="VEC162" s="668"/>
      <c r="VED162" s="668"/>
      <c r="VEE162" s="668"/>
      <c r="VEF162" s="668"/>
      <c r="VEG162" s="668"/>
      <c r="VEH162" s="668"/>
      <c r="VEI162" s="668"/>
      <c r="VEJ162" s="668"/>
      <c r="VEK162" s="668"/>
      <c r="VEL162" s="668"/>
      <c r="VEM162" s="668"/>
      <c r="VEN162" s="668"/>
      <c r="VEO162" s="668"/>
      <c r="VEP162" s="668"/>
      <c r="VEQ162" s="668"/>
      <c r="VER162" s="668"/>
      <c r="VES162" s="668"/>
      <c r="VET162" s="668"/>
      <c r="VEU162" s="668"/>
      <c r="VEV162" s="668"/>
      <c r="VEW162" s="668"/>
      <c r="VEX162" s="668"/>
      <c r="VEY162" s="668"/>
      <c r="VEZ162" s="668"/>
      <c r="VFA162" s="668"/>
      <c r="VFB162" s="668"/>
      <c r="VFC162" s="668"/>
      <c r="VFD162" s="668"/>
      <c r="VFE162" s="668"/>
      <c r="VFF162" s="668"/>
      <c r="VFG162" s="668"/>
      <c r="VFH162" s="668"/>
      <c r="VFI162" s="668"/>
      <c r="VFJ162" s="668"/>
      <c r="VFK162" s="668"/>
      <c r="VFL162" s="668"/>
      <c r="VFM162" s="668"/>
      <c r="VFN162" s="668"/>
      <c r="VFO162" s="668"/>
      <c r="VFP162" s="668"/>
      <c r="VFQ162" s="668"/>
      <c r="VFR162" s="668"/>
      <c r="VFS162" s="668"/>
      <c r="VFT162" s="668"/>
      <c r="VFU162" s="668"/>
      <c r="VFV162" s="668"/>
      <c r="VFW162" s="668"/>
      <c r="VFX162" s="668"/>
      <c r="VFY162" s="668"/>
      <c r="VFZ162" s="668"/>
      <c r="VGA162" s="668"/>
      <c r="VGB162" s="668"/>
      <c r="VGC162" s="668"/>
      <c r="VGD162" s="668"/>
      <c r="VGE162" s="668"/>
      <c r="VGF162" s="668"/>
      <c r="VGG162" s="668"/>
      <c r="VGH162" s="668"/>
      <c r="VGI162" s="668"/>
      <c r="VGJ162" s="668"/>
      <c r="VGK162" s="668"/>
      <c r="VGL162" s="668"/>
      <c r="VGM162" s="668"/>
      <c r="VGN162" s="668"/>
      <c r="VGO162" s="668"/>
      <c r="VGP162" s="668"/>
      <c r="VGQ162" s="668"/>
      <c r="VGR162" s="668"/>
      <c r="VGS162" s="668"/>
      <c r="VGT162" s="668"/>
      <c r="VGU162" s="668"/>
      <c r="VGV162" s="668"/>
      <c r="VGW162" s="668"/>
      <c r="VGX162" s="668"/>
      <c r="VGY162" s="668"/>
      <c r="VGZ162" s="668"/>
      <c r="VHA162" s="668"/>
      <c r="VHB162" s="668"/>
      <c r="VHC162" s="668"/>
      <c r="VHD162" s="668"/>
      <c r="VHE162" s="668"/>
      <c r="VHF162" s="668"/>
      <c r="VHG162" s="668"/>
      <c r="VHH162" s="668"/>
      <c r="VHI162" s="668"/>
      <c r="VHJ162" s="668"/>
      <c r="VHK162" s="668"/>
      <c r="VHL162" s="668"/>
      <c r="VHM162" s="668"/>
      <c r="VHN162" s="668"/>
      <c r="VHO162" s="668"/>
      <c r="VHP162" s="668"/>
      <c r="VHQ162" s="668"/>
      <c r="VHR162" s="668"/>
      <c r="VHS162" s="668"/>
      <c r="VHT162" s="668"/>
      <c r="VHU162" s="668"/>
      <c r="VHV162" s="668"/>
      <c r="VHW162" s="668"/>
      <c r="VHX162" s="668"/>
      <c r="VHY162" s="668"/>
      <c r="VHZ162" s="668"/>
      <c r="VIA162" s="668"/>
      <c r="VIB162" s="668"/>
      <c r="VIC162" s="668"/>
      <c r="VID162" s="668"/>
      <c r="VIE162" s="668"/>
      <c r="VIF162" s="668"/>
      <c r="VIG162" s="668"/>
      <c r="VIH162" s="668"/>
      <c r="VII162" s="668"/>
      <c r="VIJ162" s="668"/>
      <c r="VIK162" s="668"/>
      <c r="VIL162" s="668"/>
      <c r="VIM162" s="668"/>
      <c r="VIN162" s="668"/>
      <c r="VIO162" s="668"/>
      <c r="VIP162" s="668"/>
      <c r="VIQ162" s="668"/>
      <c r="VIR162" s="668"/>
      <c r="VIS162" s="668"/>
      <c r="VIT162" s="668"/>
      <c r="VIU162" s="668"/>
      <c r="VIV162" s="668"/>
      <c r="VIW162" s="668"/>
      <c r="VIX162" s="668"/>
      <c r="VIY162" s="668"/>
      <c r="VIZ162" s="668"/>
      <c r="VJA162" s="668"/>
      <c r="VJB162" s="668"/>
      <c r="VJC162" s="668"/>
      <c r="VJD162" s="668"/>
      <c r="VJE162" s="668"/>
      <c r="VJF162" s="668"/>
      <c r="VJG162" s="668"/>
      <c r="VJH162" s="668"/>
      <c r="VJI162" s="668"/>
      <c r="VJJ162" s="668"/>
      <c r="VJK162" s="668"/>
      <c r="VJL162" s="668"/>
      <c r="VJM162" s="668"/>
      <c r="VJN162" s="668"/>
      <c r="VJO162" s="668"/>
      <c r="VJP162" s="668"/>
      <c r="VJQ162" s="668"/>
      <c r="VJR162" s="668"/>
      <c r="VJS162" s="668"/>
      <c r="VJT162" s="668"/>
      <c r="VJU162" s="668"/>
      <c r="VJV162" s="668"/>
      <c r="VJW162" s="668"/>
      <c r="VJX162" s="668"/>
      <c r="VJY162" s="668"/>
      <c r="VJZ162" s="668"/>
      <c r="VKA162" s="668"/>
      <c r="VKB162" s="668"/>
      <c r="VKC162" s="668"/>
      <c r="VKD162" s="668"/>
      <c r="VKE162" s="668"/>
      <c r="VKF162" s="668"/>
      <c r="VKG162" s="668"/>
      <c r="VKH162" s="668"/>
      <c r="VKI162" s="668"/>
      <c r="VKJ162" s="668"/>
      <c r="VKK162" s="668"/>
      <c r="VKL162" s="668"/>
      <c r="VKM162" s="668"/>
      <c r="VKN162" s="668"/>
      <c r="VKO162" s="668"/>
      <c r="VKP162" s="668"/>
      <c r="VKQ162" s="668"/>
      <c r="VKR162" s="668"/>
      <c r="VKS162" s="668"/>
      <c r="VKT162" s="668"/>
      <c r="VKU162" s="668"/>
      <c r="VKV162" s="668"/>
      <c r="VKW162" s="668"/>
      <c r="VKX162" s="668"/>
      <c r="VKY162" s="668"/>
      <c r="VKZ162" s="668"/>
      <c r="VLA162" s="668"/>
      <c r="VLB162" s="668"/>
      <c r="VLC162" s="668"/>
      <c r="VLD162" s="668"/>
      <c r="VLE162" s="668"/>
      <c r="VLF162" s="668"/>
      <c r="VLG162" s="668"/>
      <c r="VLH162" s="668"/>
      <c r="VLI162" s="668"/>
      <c r="VLJ162" s="668"/>
      <c r="VLK162" s="668"/>
      <c r="VLL162" s="668"/>
      <c r="VLM162" s="668"/>
      <c r="VLN162" s="668"/>
      <c r="VLO162" s="668"/>
      <c r="VLP162" s="668"/>
      <c r="VLQ162" s="668"/>
      <c r="VLR162" s="668"/>
      <c r="VLS162" s="668"/>
      <c r="VLT162" s="668"/>
      <c r="VLU162" s="668"/>
      <c r="VLV162" s="668"/>
      <c r="VLW162" s="668"/>
      <c r="VLX162" s="668"/>
      <c r="VLY162" s="668"/>
      <c r="VLZ162" s="668"/>
      <c r="VMA162" s="668"/>
      <c r="VMB162" s="668"/>
      <c r="VMC162" s="668"/>
      <c r="VMD162" s="668"/>
      <c r="VME162" s="668"/>
      <c r="VMF162" s="668"/>
      <c r="VMG162" s="668"/>
      <c r="VMH162" s="668"/>
      <c r="VMI162" s="668"/>
      <c r="VMJ162" s="668"/>
      <c r="VMK162" s="668"/>
      <c r="VML162" s="668"/>
      <c r="VMM162" s="668"/>
      <c r="VMN162" s="668"/>
      <c r="VMO162" s="668"/>
      <c r="VMP162" s="668"/>
      <c r="VMQ162" s="668"/>
      <c r="VMR162" s="668"/>
      <c r="VMS162" s="668"/>
      <c r="VMT162" s="668"/>
      <c r="VMU162" s="668"/>
      <c r="VMV162" s="668"/>
      <c r="VMW162" s="668"/>
      <c r="VMX162" s="668"/>
      <c r="VMY162" s="668"/>
      <c r="VMZ162" s="668"/>
      <c r="VNA162" s="668"/>
      <c r="VNB162" s="668"/>
      <c r="VNC162" s="668"/>
      <c r="VND162" s="668"/>
      <c r="VNE162" s="668"/>
      <c r="VNF162" s="668"/>
      <c r="VNG162" s="668"/>
      <c r="VNH162" s="668"/>
      <c r="VNI162" s="668"/>
      <c r="VNJ162" s="668"/>
      <c r="VNK162" s="668"/>
      <c r="VNL162" s="668"/>
      <c r="VNM162" s="668"/>
      <c r="VNN162" s="668"/>
      <c r="VNO162" s="668"/>
      <c r="VNP162" s="668"/>
      <c r="VNQ162" s="668"/>
      <c r="VNR162" s="668"/>
      <c r="VNS162" s="668"/>
      <c r="VNT162" s="668"/>
      <c r="VNU162" s="668"/>
      <c r="VNV162" s="668"/>
      <c r="VNW162" s="668"/>
      <c r="VNX162" s="668"/>
      <c r="VNY162" s="668"/>
      <c r="VNZ162" s="668"/>
      <c r="VOA162" s="668"/>
      <c r="VOB162" s="668"/>
      <c r="VOC162" s="668"/>
      <c r="VOD162" s="668"/>
      <c r="VOE162" s="668"/>
      <c r="VOF162" s="668"/>
      <c r="VOG162" s="668"/>
      <c r="VOH162" s="668"/>
      <c r="VOI162" s="668"/>
      <c r="VOJ162" s="668"/>
      <c r="VOK162" s="668"/>
      <c r="VOL162" s="668"/>
      <c r="VOM162" s="668"/>
      <c r="VON162" s="668"/>
      <c r="VOO162" s="668"/>
      <c r="VOP162" s="668"/>
      <c r="VOQ162" s="668"/>
      <c r="VOR162" s="668"/>
      <c r="VOS162" s="668"/>
      <c r="VOT162" s="668"/>
      <c r="VOU162" s="668"/>
      <c r="VOV162" s="668"/>
      <c r="VOW162" s="668"/>
      <c r="VOX162" s="668"/>
      <c r="VOY162" s="668"/>
      <c r="VOZ162" s="668"/>
      <c r="VPA162" s="668"/>
      <c r="VPB162" s="668"/>
      <c r="VPC162" s="668"/>
      <c r="VPD162" s="668"/>
      <c r="VPE162" s="668"/>
      <c r="VPF162" s="668"/>
      <c r="VPG162" s="668"/>
      <c r="VPH162" s="668"/>
      <c r="VPI162" s="668"/>
      <c r="VPJ162" s="668"/>
      <c r="VPK162" s="668"/>
      <c r="VPL162" s="668"/>
      <c r="VPM162" s="668"/>
      <c r="VPN162" s="668"/>
      <c r="VPO162" s="668"/>
      <c r="VPP162" s="668"/>
      <c r="VPQ162" s="668"/>
      <c r="VPR162" s="668"/>
      <c r="VPS162" s="668"/>
      <c r="VPT162" s="668"/>
      <c r="VPU162" s="668"/>
      <c r="VPV162" s="668"/>
      <c r="VPW162" s="668"/>
      <c r="VPX162" s="668"/>
      <c r="VPY162" s="668"/>
      <c r="VPZ162" s="668"/>
      <c r="VQA162" s="668"/>
      <c r="VQB162" s="668"/>
      <c r="VQC162" s="668"/>
      <c r="VQD162" s="668"/>
      <c r="VQE162" s="668"/>
      <c r="VQF162" s="668"/>
      <c r="VQG162" s="668"/>
      <c r="VQH162" s="668"/>
      <c r="VQI162" s="668"/>
      <c r="VQJ162" s="668"/>
      <c r="VQK162" s="668"/>
      <c r="VQL162" s="668"/>
      <c r="VQM162" s="668"/>
      <c r="VQN162" s="668"/>
      <c r="VQO162" s="668"/>
      <c r="VQP162" s="668"/>
      <c r="VQQ162" s="668"/>
      <c r="VQR162" s="668"/>
      <c r="VQS162" s="668"/>
      <c r="VQT162" s="668"/>
      <c r="VQU162" s="668"/>
      <c r="VQV162" s="668"/>
      <c r="VQW162" s="668"/>
      <c r="VQX162" s="668"/>
      <c r="VQY162" s="668"/>
      <c r="VQZ162" s="668"/>
      <c r="VRA162" s="668"/>
      <c r="VRB162" s="668"/>
      <c r="VRC162" s="668"/>
      <c r="VRD162" s="668"/>
      <c r="VRE162" s="668"/>
      <c r="VRF162" s="668"/>
      <c r="VRG162" s="668"/>
      <c r="VRH162" s="668"/>
      <c r="VRI162" s="668"/>
      <c r="VRJ162" s="668"/>
      <c r="VRK162" s="668"/>
      <c r="VRL162" s="668"/>
      <c r="VRM162" s="668"/>
      <c r="VRN162" s="668"/>
      <c r="VRO162" s="668"/>
      <c r="VRP162" s="668"/>
      <c r="VRQ162" s="668"/>
      <c r="VRR162" s="668"/>
      <c r="VRS162" s="668"/>
      <c r="VRT162" s="668"/>
      <c r="VRU162" s="668"/>
      <c r="VRV162" s="668"/>
      <c r="VRW162" s="668"/>
      <c r="VRX162" s="668"/>
      <c r="VRY162" s="668"/>
      <c r="VRZ162" s="668"/>
      <c r="VSA162" s="668"/>
      <c r="VSB162" s="668"/>
      <c r="VSC162" s="668"/>
      <c r="VSD162" s="668"/>
      <c r="VSE162" s="668"/>
      <c r="VSF162" s="668"/>
      <c r="VSG162" s="668"/>
      <c r="VSH162" s="668"/>
      <c r="VSI162" s="668"/>
      <c r="VSJ162" s="668"/>
      <c r="VSK162" s="668"/>
      <c r="VSL162" s="668"/>
      <c r="VSM162" s="668"/>
      <c r="VSN162" s="668"/>
      <c r="VSO162" s="668"/>
      <c r="VSP162" s="668"/>
      <c r="VSQ162" s="668"/>
      <c r="VSR162" s="668"/>
      <c r="VSS162" s="668"/>
      <c r="VST162" s="668"/>
      <c r="VSU162" s="668"/>
      <c r="VSV162" s="668"/>
      <c r="VSW162" s="668"/>
      <c r="VSX162" s="668"/>
      <c r="VSY162" s="668"/>
      <c r="VSZ162" s="668"/>
      <c r="VTA162" s="668"/>
      <c r="VTB162" s="668"/>
      <c r="VTC162" s="668"/>
      <c r="VTD162" s="668"/>
      <c r="VTE162" s="668"/>
      <c r="VTF162" s="668"/>
      <c r="VTG162" s="668"/>
      <c r="VTH162" s="668"/>
      <c r="VTI162" s="668"/>
      <c r="VTJ162" s="668"/>
      <c r="VTK162" s="668"/>
      <c r="VTL162" s="668"/>
      <c r="VTM162" s="668"/>
      <c r="VTN162" s="668"/>
      <c r="VTO162" s="668"/>
      <c r="VTP162" s="668"/>
      <c r="VTQ162" s="668"/>
      <c r="VTR162" s="668"/>
      <c r="VTS162" s="668"/>
      <c r="VTT162" s="668"/>
      <c r="VTU162" s="668"/>
      <c r="VTV162" s="668"/>
      <c r="VTW162" s="668"/>
      <c r="VTX162" s="668"/>
      <c r="VTY162" s="668"/>
      <c r="VTZ162" s="668"/>
      <c r="VUA162" s="668"/>
      <c r="VUB162" s="668"/>
      <c r="VUC162" s="668"/>
      <c r="VUD162" s="668"/>
      <c r="VUE162" s="668"/>
      <c r="VUF162" s="668"/>
      <c r="VUG162" s="668"/>
      <c r="VUH162" s="668"/>
      <c r="VUI162" s="668"/>
      <c r="VUJ162" s="668"/>
      <c r="VUK162" s="668"/>
      <c r="VUL162" s="668"/>
      <c r="VUM162" s="668"/>
      <c r="VUN162" s="668"/>
      <c r="VUO162" s="668"/>
      <c r="VUP162" s="668"/>
      <c r="VUQ162" s="668"/>
      <c r="VUR162" s="668"/>
      <c r="VUS162" s="668"/>
      <c r="VUT162" s="668"/>
      <c r="VUU162" s="668"/>
      <c r="VUV162" s="668"/>
      <c r="VUW162" s="668"/>
      <c r="VUX162" s="668"/>
      <c r="VUY162" s="668"/>
      <c r="VUZ162" s="668"/>
      <c r="VVA162" s="668"/>
      <c r="VVB162" s="668"/>
      <c r="VVC162" s="668"/>
      <c r="VVD162" s="668"/>
      <c r="VVE162" s="668"/>
      <c r="VVF162" s="668"/>
      <c r="VVG162" s="668"/>
      <c r="VVH162" s="668"/>
      <c r="VVI162" s="668"/>
      <c r="VVJ162" s="668"/>
      <c r="VVK162" s="668"/>
      <c r="VVL162" s="668"/>
      <c r="VVM162" s="668"/>
      <c r="VVN162" s="668"/>
      <c r="VVO162" s="668"/>
      <c r="VVP162" s="668"/>
      <c r="VVQ162" s="668"/>
      <c r="VVR162" s="668"/>
      <c r="VVS162" s="668"/>
      <c r="VVT162" s="668"/>
      <c r="VVU162" s="668"/>
      <c r="VVV162" s="668"/>
      <c r="VVW162" s="668"/>
      <c r="VVX162" s="668"/>
      <c r="VVY162" s="668"/>
      <c r="VVZ162" s="668"/>
      <c r="VWA162" s="668"/>
      <c r="VWB162" s="668"/>
      <c r="VWC162" s="668"/>
      <c r="VWD162" s="668"/>
      <c r="VWE162" s="668"/>
      <c r="VWF162" s="668"/>
      <c r="VWG162" s="668"/>
      <c r="VWH162" s="668"/>
      <c r="VWI162" s="668"/>
      <c r="VWJ162" s="668"/>
      <c r="VWK162" s="668"/>
      <c r="VWL162" s="668"/>
      <c r="VWM162" s="668"/>
      <c r="VWN162" s="668"/>
      <c r="VWO162" s="668"/>
      <c r="VWP162" s="668"/>
      <c r="VWQ162" s="668"/>
      <c r="VWR162" s="668"/>
      <c r="VWS162" s="668"/>
      <c r="VWT162" s="668"/>
      <c r="VWU162" s="668"/>
      <c r="VWV162" s="668"/>
      <c r="VWW162" s="668"/>
      <c r="VWX162" s="668"/>
      <c r="VWY162" s="668"/>
      <c r="VWZ162" s="668"/>
      <c r="VXA162" s="668"/>
      <c r="VXB162" s="668"/>
      <c r="VXC162" s="668"/>
      <c r="VXD162" s="668"/>
      <c r="VXE162" s="668"/>
      <c r="VXF162" s="668"/>
      <c r="VXG162" s="668"/>
      <c r="VXH162" s="668"/>
      <c r="VXI162" s="668"/>
      <c r="VXJ162" s="668"/>
      <c r="VXK162" s="668"/>
      <c r="VXL162" s="668"/>
      <c r="VXM162" s="668"/>
      <c r="VXN162" s="668"/>
      <c r="VXO162" s="668"/>
      <c r="VXP162" s="668"/>
      <c r="VXQ162" s="668"/>
      <c r="VXR162" s="668"/>
      <c r="VXS162" s="668"/>
      <c r="VXT162" s="668"/>
      <c r="VXU162" s="668"/>
      <c r="VXV162" s="668"/>
      <c r="VXW162" s="668"/>
      <c r="VXX162" s="668"/>
      <c r="VXY162" s="668"/>
      <c r="VXZ162" s="668"/>
      <c r="VYA162" s="668"/>
      <c r="VYB162" s="668"/>
      <c r="VYC162" s="668"/>
      <c r="VYD162" s="668"/>
      <c r="VYE162" s="668"/>
      <c r="VYF162" s="668"/>
      <c r="VYG162" s="668"/>
      <c r="VYH162" s="668"/>
      <c r="VYI162" s="668"/>
      <c r="VYJ162" s="668"/>
      <c r="VYK162" s="668"/>
      <c r="VYL162" s="668"/>
      <c r="VYM162" s="668"/>
      <c r="VYN162" s="668"/>
      <c r="VYO162" s="668"/>
      <c r="VYP162" s="668"/>
      <c r="VYQ162" s="668"/>
      <c r="VYR162" s="668"/>
      <c r="VYS162" s="668"/>
      <c r="VYT162" s="668"/>
      <c r="VYU162" s="668"/>
      <c r="VYV162" s="668"/>
      <c r="VYW162" s="668"/>
      <c r="VYX162" s="668"/>
      <c r="VYY162" s="668"/>
      <c r="VYZ162" s="668"/>
      <c r="VZA162" s="668"/>
      <c r="VZB162" s="668"/>
      <c r="VZC162" s="668"/>
      <c r="VZD162" s="668"/>
      <c r="VZE162" s="668"/>
      <c r="VZF162" s="668"/>
      <c r="VZG162" s="668"/>
      <c r="VZH162" s="668"/>
      <c r="VZI162" s="668"/>
      <c r="VZJ162" s="668"/>
      <c r="VZK162" s="668"/>
      <c r="VZL162" s="668"/>
      <c r="VZM162" s="668"/>
      <c r="VZN162" s="668"/>
      <c r="VZO162" s="668"/>
      <c r="VZP162" s="668"/>
      <c r="VZQ162" s="668"/>
      <c r="VZR162" s="668"/>
      <c r="VZS162" s="668"/>
      <c r="VZT162" s="668"/>
      <c r="VZU162" s="668"/>
      <c r="VZV162" s="668"/>
      <c r="VZW162" s="668"/>
      <c r="VZX162" s="668"/>
      <c r="VZY162" s="668"/>
      <c r="VZZ162" s="668"/>
      <c r="WAA162" s="668"/>
      <c r="WAB162" s="668"/>
      <c r="WAC162" s="668"/>
      <c r="WAD162" s="668"/>
      <c r="WAE162" s="668"/>
      <c r="WAF162" s="668"/>
      <c r="WAG162" s="668"/>
      <c r="WAH162" s="668"/>
      <c r="WAI162" s="668"/>
      <c r="WAJ162" s="668"/>
      <c r="WAK162" s="668"/>
      <c r="WAL162" s="668"/>
      <c r="WAM162" s="668"/>
      <c r="WAN162" s="668"/>
      <c r="WAO162" s="668"/>
      <c r="WAP162" s="668"/>
      <c r="WAQ162" s="668"/>
      <c r="WAR162" s="668"/>
      <c r="WAS162" s="668"/>
      <c r="WAT162" s="668"/>
      <c r="WAU162" s="668"/>
      <c r="WAV162" s="668"/>
      <c r="WAW162" s="668"/>
      <c r="WAX162" s="668"/>
      <c r="WAY162" s="668"/>
      <c r="WAZ162" s="668"/>
      <c r="WBA162" s="668"/>
      <c r="WBB162" s="668"/>
      <c r="WBC162" s="668"/>
      <c r="WBD162" s="668"/>
      <c r="WBE162" s="668"/>
      <c r="WBF162" s="668"/>
      <c r="WBG162" s="668"/>
      <c r="WBH162" s="668"/>
      <c r="WBI162" s="668"/>
      <c r="WBJ162" s="668"/>
      <c r="WBK162" s="668"/>
      <c r="WBL162" s="668"/>
      <c r="WBM162" s="668"/>
      <c r="WBN162" s="668"/>
      <c r="WBO162" s="668"/>
      <c r="WBP162" s="668"/>
      <c r="WBQ162" s="668"/>
      <c r="WBR162" s="668"/>
      <c r="WBS162" s="668"/>
      <c r="WBT162" s="668"/>
      <c r="WBU162" s="668"/>
      <c r="WBV162" s="668"/>
      <c r="WBW162" s="668"/>
      <c r="WBX162" s="668"/>
      <c r="WBY162" s="668"/>
      <c r="WBZ162" s="668"/>
      <c r="WCA162" s="668"/>
      <c r="WCB162" s="668"/>
      <c r="WCC162" s="668"/>
      <c r="WCD162" s="668"/>
      <c r="WCE162" s="668"/>
      <c r="WCF162" s="668"/>
      <c r="WCG162" s="668"/>
      <c r="WCH162" s="668"/>
      <c r="WCI162" s="668"/>
      <c r="WCJ162" s="668"/>
      <c r="WCK162" s="668"/>
      <c r="WCL162" s="668"/>
      <c r="WCM162" s="668"/>
      <c r="WCN162" s="668"/>
      <c r="WCO162" s="668"/>
      <c r="WCP162" s="668"/>
      <c r="WCQ162" s="668"/>
      <c r="WCR162" s="668"/>
      <c r="WCS162" s="668"/>
      <c r="WCT162" s="668"/>
      <c r="WCU162" s="668"/>
      <c r="WCV162" s="668"/>
      <c r="WCW162" s="668"/>
      <c r="WCX162" s="668"/>
      <c r="WCY162" s="668"/>
      <c r="WCZ162" s="668"/>
      <c r="WDA162" s="668"/>
      <c r="WDB162" s="668"/>
      <c r="WDC162" s="668"/>
      <c r="WDD162" s="668"/>
      <c r="WDE162" s="668"/>
      <c r="WDF162" s="668"/>
      <c r="WDG162" s="668"/>
      <c r="WDH162" s="668"/>
      <c r="WDI162" s="668"/>
      <c r="WDJ162" s="668"/>
      <c r="WDK162" s="668"/>
      <c r="WDL162" s="668"/>
      <c r="WDM162" s="668"/>
      <c r="WDN162" s="668"/>
      <c r="WDO162" s="668"/>
      <c r="WDP162" s="668"/>
      <c r="WDQ162" s="668"/>
      <c r="WDR162" s="668"/>
      <c r="WDS162" s="668"/>
      <c r="WDT162" s="668"/>
      <c r="WDU162" s="668"/>
      <c r="WDV162" s="668"/>
      <c r="WDW162" s="668"/>
      <c r="WDX162" s="668"/>
      <c r="WDY162" s="668"/>
      <c r="WDZ162" s="668"/>
      <c r="WEA162" s="668"/>
      <c r="WEB162" s="668"/>
      <c r="WEC162" s="668"/>
      <c r="WED162" s="668"/>
      <c r="WEE162" s="668"/>
      <c r="WEF162" s="668"/>
      <c r="WEG162" s="668"/>
      <c r="WEH162" s="668"/>
      <c r="WEI162" s="668"/>
      <c r="WEJ162" s="668"/>
      <c r="WEK162" s="668"/>
      <c r="WEL162" s="668"/>
      <c r="WEM162" s="668"/>
      <c r="WEN162" s="668"/>
      <c r="WEO162" s="668"/>
      <c r="WEP162" s="668"/>
      <c r="WEQ162" s="668"/>
      <c r="WER162" s="668"/>
      <c r="WES162" s="668"/>
      <c r="WET162" s="668"/>
      <c r="WEU162" s="668"/>
      <c r="WEV162" s="668"/>
      <c r="WEW162" s="668"/>
      <c r="WEX162" s="668"/>
      <c r="WEY162" s="668"/>
      <c r="WEZ162" s="668"/>
      <c r="WFA162" s="668"/>
      <c r="WFB162" s="668"/>
      <c r="WFC162" s="668"/>
      <c r="WFD162" s="668"/>
      <c r="WFE162" s="668"/>
      <c r="WFF162" s="668"/>
      <c r="WFG162" s="668"/>
      <c r="WFH162" s="668"/>
      <c r="WFI162" s="668"/>
      <c r="WFJ162" s="668"/>
      <c r="WFK162" s="668"/>
      <c r="WFL162" s="668"/>
      <c r="WFM162" s="668"/>
      <c r="WFN162" s="668"/>
      <c r="WFO162" s="668"/>
      <c r="WFP162" s="668"/>
      <c r="WFQ162" s="668"/>
      <c r="WFR162" s="668"/>
      <c r="WFS162" s="668"/>
      <c r="WFT162" s="668"/>
      <c r="WFU162" s="668"/>
      <c r="WFV162" s="668"/>
      <c r="WFW162" s="668"/>
      <c r="WFX162" s="668"/>
      <c r="WFY162" s="668"/>
      <c r="WFZ162" s="668"/>
      <c r="WGA162" s="668"/>
      <c r="WGB162" s="668"/>
      <c r="WGC162" s="668"/>
      <c r="WGD162" s="668"/>
      <c r="WGE162" s="668"/>
      <c r="WGF162" s="668"/>
      <c r="WGG162" s="668"/>
      <c r="WGH162" s="668"/>
      <c r="WGI162" s="668"/>
      <c r="WGJ162" s="668"/>
      <c r="WGK162" s="668"/>
      <c r="WGL162" s="668"/>
      <c r="WGM162" s="668"/>
      <c r="WGN162" s="668"/>
      <c r="WGO162" s="668"/>
      <c r="WGP162" s="668"/>
      <c r="WGQ162" s="668"/>
      <c r="WGR162" s="668"/>
      <c r="WGS162" s="668"/>
      <c r="WGT162" s="668"/>
      <c r="WGU162" s="668"/>
      <c r="WGV162" s="668"/>
      <c r="WGW162" s="668"/>
      <c r="WGX162" s="668"/>
      <c r="WGY162" s="668"/>
      <c r="WGZ162" s="668"/>
      <c r="WHA162" s="668"/>
      <c r="WHB162" s="668"/>
      <c r="WHC162" s="668"/>
      <c r="WHD162" s="668"/>
      <c r="WHE162" s="668"/>
      <c r="WHF162" s="668"/>
      <c r="WHG162" s="668"/>
      <c r="WHH162" s="668"/>
      <c r="WHI162" s="668"/>
      <c r="WHJ162" s="668"/>
      <c r="WHK162" s="668"/>
      <c r="WHL162" s="668"/>
      <c r="WHM162" s="668"/>
      <c r="WHN162" s="668"/>
      <c r="WHO162" s="668"/>
      <c r="WHP162" s="668"/>
      <c r="WHQ162" s="668"/>
      <c r="WHR162" s="668"/>
      <c r="WHS162" s="668"/>
      <c r="WHT162" s="668"/>
      <c r="WHU162" s="668"/>
      <c r="WHV162" s="668"/>
      <c r="WHW162" s="668"/>
      <c r="WHX162" s="668"/>
      <c r="WHY162" s="668"/>
      <c r="WHZ162" s="668"/>
      <c r="WIA162" s="668"/>
      <c r="WIB162" s="668"/>
      <c r="WIC162" s="668"/>
      <c r="WID162" s="668"/>
      <c r="WIE162" s="668"/>
      <c r="WIF162" s="668"/>
      <c r="WIG162" s="668"/>
      <c r="WIH162" s="668"/>
      <c r="WII162" s="668"/>
      <c r="WIJ162" s="668"/>
      <c r="WIK162" s="668"/>
      <c r="WIL162" s="668"/>
      <c r="WIM162" s="668"/>
      <c r="WIN162" s="668"/>
      <c r="WIO162" s="668"/>
      <c r="WIP162" s="668"/>
      <c r="WIQ162" s="668"/>
      <c r="WIR162" s="668"/>
      <c r="WIS162" s="668"/>
      <c r="WIT162" s="668"/>
      <c r="WIU162" s="668"/>
      <c r="WIV162" s="668"/>
      <c r="WIW162" s="668"/>
      <c r="WIX162" s="668"/>
      <c r="WIY162" s="668"/>
      <c r="WIZ162" s="668"/>
      <c r="WJA162" s="668"/>
      <c r="WJB162" s="668"/>
      <c r="WJC162" s="668"/>
      <c r="WJD162" s="668"/>
      <c r="WJE162" s="668"/>
      <c r="WJF162" s="668"/>
      <c r="WJG162" s="668"/>
      <c r="WJH162" s="668"/>
      <c r="WJI162" s="668"/>
      <c r="WJJ162" s="668"/>
      <c r="WJK162" s="668"/>
      <c r="WJL162" s="668"/>
      <c r="WJM162" s="668"/>
      <c r="WJN162" s="668"/>
      <c r="WJO162" s="668"/>
      <c r="WJP162" s="668"/>
      <c r="WJQ162" s="668"/>
      <c r="WJR162" s="668"/>
      <c r="WJS162" s="668"/>
      <c r="WJT162" s="668"/>
      <c r="WJU162" s="668"/>
      <c r="WJV162" s="668"/>
      <c r="WJW162" s="668"/>
      <c r="WJX162" s="668"/>
      <c r="WJY162" s="668"/>
      <c r="WJZ162" s="668"/>
      <c r="WKA162" s="668"/>
      <c r="WKB162" s="668"/>
      <c r="WKC162" s="668"/>
      <c r="WKD162" s="668"/>
      <c r="WKE162" s="668"/>
      <c r="WKF162" s="668"/>
      <c r="WKG162" s="668"/>
      <c r="WKH162" s="668"/>
      <c r="WKI162" s="668"/>
      <c r="WKJ162" s="668"/>
      <c r="WKK162" s="668"/>
      <c r="WKL162" s="668"/>
      <c r="WKM162" s="668"/>
      <c r="WKN162" s="668"/>
      <c r="WKO162" s="668"/>
      <c r="WKP162" s="668"/>
      <c r="WKQ162" s="668"/>
      <c r="WKR162" s="668"/>
      <c r="WKS162" s="668"/>
      <c r="WKT162" s="668"/>
      <c r="WKU162" s="668"/>
      <c r="WKV162" s="668"/>
      <c r="WKW162" s="668"/>
      <c r="WKX162" s="668"/>
      <c r="WKY162" s="668"/>
      <c r="WKZ162" s="668"/>
      <c r="WLA162" s="668"/>
      <c r="WLB162" s="668"/>
      <c r="WLC162" s="668"/>
      <c r="WLD162" s="668"/>
      <c r="WLE162" s="668"/>
      <c r="WLF162" s="668"/>
      <c r="WLG162" s="668"/>
      <c r="WLH162" s="668"/>
      <c r="WLI162" s="668"/>
      <c r="WLJ162" s="668"/>
      <c r="WLK162" s="668"/>
      <c r="WLL162" s="668"/>
      <c r="WLM162" s="668"/>
      <c r="WLN162" s="668"/>
      <c r="WLO162" s="668"/>
      <c r="WLP162" s="668"/>
      <c r="WLQ162" s="668"/>
      <c r="WLR162" s="668"/>
      <c r="WLS162" s="668"/>
      <c r="WLT162" s="668"/>
      <c r="WLU162" s="668"/>
      <c r="WLV162" s="668"/>
      <c r="WLW162" s="668"/>
      <c r="WLX162" s="668"/>
      <c r="WLY162" s="668"/>
      <c r="WLZ162" s="668"/>
      <c r="WMA162" s="668"/>
      <c r="WMB162" s="668"/>
      <c r="WMC162" s="668"/>
      <c r="WMD162" s="668"/>
      <c r="WME162" s="668"/>
      <c r="WMF162" s="668"/>
      <c r="WMG162" s="668"/>
      <c r="WMH162" s="668"/>
      <c r="WMI162" s="668"/>
      <c r="WMJ162" s="668"/>
      <c r="WMK162" s="668"/>
      <c r="WML162" s="668"/>
      <c r="WMM162" s="668"/>
      <c r="WMN162" s="668"/>
      <c r="WMO162" s="668"/>
      <c r="WMP162" s="668"/>
      <c r="WMQ162" s="668"/>
      <c r="WMR162" s="668"/>
      <c r="WMS162" s="668"/>
      <c r="WMT162" s="668"/>
      <c r="WMU162" s="668"/>
      <c r="WMV162" s="668"/>
      <c r="WMW162" s="668"/>
      <c r="WMX162" s="668"/>
      <c r="WMY162" s="668"/>
      <c r="WMZ162" s="668"/>
      <c r="WNA162" s="668"/>
      <c r="WNB162" s="668"/>
      <c r="WNC162" s="668"/>
      <c r="WND162" s="668"/>
      <c r="WNE162" s="668"/>
      <c r="WNF162" s="668"/>
      <c r="WNG162" s="668"/>
      <c r="WNH162" s="668"/>
      <c r="WNI162" s="668"/>
      <c r="WNJ162" s="668"/>
      <c r="WNK162" s="668"/>
      <c r="WNL162" s="668"/>
      <c r="WNM162" s="668"/>
      <c r="WNN162" s="668"/>
      <c r="WNO162" s="668"/>
      <c r="WNP162" s="668"/>
      <c r="WNQ162" s="668"/>
      <c r="WNR162" s="668"/>
      <c r="WNS162" s="668"/>
      <c r="WNT162" s="668"/>
      <c r="WNU162" s="668"/>
      <c r="WNV162" s="668"/>
      <c r="WNW162" s="668"/>
      <c r="WNX162" s="668"/>
      <c r="WNY162" s="668"/>
      <c r="WNZ162" s="668"/>
      <c r="WOA162" s="668"/>
      <c r="WOB162" s="668"/>
      <c r="WOC162" s="668"/>
      <c r="WOD162" s="668"/>
      <c r="WOE162" s="668"/>
      <c r="WOF162" s="668"/>
      <c r="WOG162" s="668"/>
      <c r="WOH162" s="668"/>
      <c r="WOI162" s="668"/>
      <c r="WOJ162" s="668"/>
      <c r="WOK162" s="668"/>
      <c r="WOL162" s="668"/>
      <c r="WOM162" s="668"/>
      <c r="WON162" s="668"/>
      <c r="WOO162" s="668"/>
      <c r="WOP162" s="668"/>
      <c r="WOQ162" s="668"/>
      <c r="WOR162" s="668"/>
      <c r="WOS162" s="668"/>
      <c r="WOT162" s="668"/>
      <c r="WOU162" s="668"/>
      <c r="WOV162" s="668"/>
      <c r="WOW162" s="668"/>
      <c r="WOX162" s="668"/>
      <c r="WOY162" s="668"/>
      <c r="WOZ162" s="668"/>
      <c r="WPA162" s="668"/>
      <c r="WPB162" s="668"/>
      <c r="WPC162" s="668"/>
      <c r="WPD162" s="668"/>
      <c r="WPE162" s="668"/>
      <c r="WPF162" s="668"/>
      <c r="WPG162" s="668"/>
      <c r="WPH162" s="668"/>
      <c r="WPI162" s="668"/>
      <c r="WPJ162" s="668"/>
      <c r="WPK162" s="668"/>
      <c r="WPL162" s="668"/>
      <c r="WPM162" s="668"/>
      <c r="WPN162" s="668"/>
      <c r="WPO162" s="668"/>
      <c r="WPP162" s="668"/>
      <c r="WPQ162" s="668"/>
      <c r="WPR162" s="668"/>
      <c r="WPS162" s="668"/>
      <c r="WPT162" s="668"/>
      <c r="WPU162" s="668"/>
      <c r="WPV162" s="668"/>
      <c r="WPW162" s="668"/>
      <c r="WPX162" s="668"/>
      <c r="WPY162" s="668"/>
      <c r="WPZ162" s="668"/>
      <c r="WQA162" s="668"/>
      <c r="WQB162" s="668"/>
      <c r="WQC162" s="668"/>
      <c r="WQD162" s="668"/>
      <c r="WQE162" s="668"/>
      <c r="WQF162" s="668"/>
      <c r="WQG162" s="668"/>
      <c r="WQH162" s="668"/>
      <c r="WQI162" s="668"/>
      <c r="WQJ162" s="668"/>
      <c r="WQK162" s="668"/>
      <c r="WQL162" s="668"/>
      <c r="WQM162" s="668"/>
      <c r="WQN162" s="668"/>
      <c r="WQO162" s="668"/>
      <c r="WQP162" s="668"/>
      <c r="WQQ162" s="668"/>
      <c r="WQR162" s="668"/>
      <c r="WQS162" s="668"/>
      <c r="WQT162" s="668"/>
      <c r="WQU162" s="668"/>
      <c r="WQV162" s="668"/>
      <c r="WQW162" s="668"/>
      <c r="WQX162" s="668"/>
      <c r="WQY162" s="668"/>
      <c r="WQZ162" s="668"/>
      <c r="WRA162" s="668"/>
      <c r="WRB162" s="668"/>
      <c r="WRC162" s="668"/>
      <c r="WRD162" s="668"/>
      <c r="WRE162" s="668"/>
      <c r="WRF162" s="668"/>
      <c r="WRG162" s="668"/>
      <c r="WRH162" s="668"/>
      <c r="WRI162" s="668"/>
      <c r="WRJ162" s="668"/>
      <c r="WRK162" s="668"/>
      <c r="WRL162" s="668"/>
      <c r="WRM162" s="668"/>
      <c r="WRN162" s="668"/>
      <c r="WRO162" s="668"/>
      <c r="WRP162" s="668"/>
      <c r="WRQ162" s="668"/>
      <c r="WRR162" s="668"/>
      <c r="WRS162" s="668"/>
      <c r="WRT162" s="668"/>
      <c r="WRU162" s="668"/>
      <c r="WRV162" s="668"/>
      <c r="WRW162" s="668"/>
      <c r="WRX162" s="668"/>
      <c r="WRY162" s="668"/>
      <c r="WRZ162" s="668"/>
      <c r="WSA162" s="668"/>
      <c r="WSB162" s="668"/>
      <c r="WSC162" s="668"/>
      <c r="WSD162" s="668"/>
      <c r="WSE162" s="668"/>
      <c r="WSF162" s="668"/>
      <c r="WSG162" s="668"/>
      <c r="WSH162" s="668"/>
      <c r="WSI162" s="668"/>
      <c r="WSJ162" s="668"/>
      <c r="WSK162" s="668"/>
      <c r="WSL162" s="668"/>
      <c r="WSM162" s="668"/>
      <c r="WSN162" s="668"/>
      <c r="WSO162" s="668"/>
      <c r="WSP162" s="668"/>
      <c r="WSQ162" s="668"/>
      <c r="WSR162" s="668"/>
      <c r="WSS162" s="668"/>
      <c r="WST162" s="668"/>
      <c r="WSU162" s="668"/>
      <c r="WSV162" s="668"/>
      <c r="WSW162" s="668"/>
      <c r="WSX162" s="668"/>
      <c r="WSY162" s="668"/>
      <c r="WSZ162" s="668"/>
      <c r="WTA162" s="668"/>
      <c r="WTB162" s="668"/>
      <c r="WTC162" s="668"/>
      <c r="WTD162" s="668"/>
      <c r="WTE162" s="668"/>
      <c r="WTF162" s="668"/>
      <c r="WTG162" s="668"/>
      <c r="WTH162" s="668"/>
      <c r="WTI162" s="668"/>
      <c r="WTJ162" s="668"/>
      <c r="WTK162" s="668"/>
      <c r="WTL162" s="668"/>
      <c r="WTM162" s="668"/>
      <c r="WTN162" s="668"/>
      <c r="WTO162" s="668"/>
      <c r="WTP162" s="668"/>
      <c r="WTQ162" s="668"/>
      <c r="WTR162" s="668"/>
      <c r="WTS162" s="668"/>
      <c r="WTT162" s="668"/>
      <c r="WTU162" s="668"/>
      <c r="WTV162" s="668"/>
      <c r="WTW162" s="668"/>
      <c r="WTX162" s="668"/>
      <c r="WTY162" s="668"/>
      <c r="WTZ162" s="668"/>
      <c r="WUA162" s="668"/>
      <c r="WUB162" s="668"/>
      <c r="WUC162" s="668"/>
      <c r="WUD162" s="668"/>
      <c r="WUE162" s="668"/>
      <c r="WUF162" s="668"/>
      <c r="WUG162" s="668"/>
      <c r="WUH162" s="668"/>
      <c r="WUI162" s="668"/>
      <c r="WUJ162" s="668"/>
      <c r="WUK162" s="668"/>
      <c r="WUL162" s="668"/>
      <c r="WUM162" s="668"/>
      <c r="WUN162" s="668"/>
      <c r="WUO162" s="668"/>
      <c r="WUP162" s="668"/>
      <c r="WUQ162" s="668"/>
      <c r="WUR162" s="668"/>
      <c r="WUS162" s="668"/>
      <c r="WUT162" s="668"/>
      <c r="WUU162" s="668"/>
      <c r="WUV162" s="668"/>
      <c r="WUW162" s="668"/>
      <c r="WUX162" s="668"/>
      <c r="WUY162" s="668"/>
      <c r="WUZ162" s="668"/>
      <c r="WVA162" s="668"/>
      <c r="WVB162" s="668"/>
      <c r="WVC162" s="668"/>
      <c r="WVD162" s="668"/>
      <c r="WVE162" s="668"/>
      <c r="WVF162" s="668"/>
      <c r="WVG162" s="668"/>
      <c r="WVH162" s="668"/>
      <c r="WVI162" s="668"/>
      <c r="WVJ162" s="668"/>
      <c r="WVK162" s="668"/>
      <c r="WVL162" s="668"/>
      <c r="WVM162" s="668"/>
      <c r="WVN162" s="668"/>
      <c r="WVO162" s="668"/>
      <c r="WVP162" s="668"/>
      <c r="WVQ162" s="668"/>
      <c r="WVR162" s="668"/>
      <c r="WVS162" s="668"/>
      <c r="WVT162" s="668"/>
      <c r="WVU162" s="668"/>
      <c r="WVV162" s="668"/>
      <c r="WVW162" s="668"/>
      <c r="WVX162" s="668"/>
      <c r="WVY162" s="668"/>
      <c r="WVZ162" s="668"/>
      <c r="WWA162" s="668"/>
      <c r="WWB162" s="668"/>
      <c r="WWC162" s="668"/>
      <c r="WWD162" s="668"/>
      <c r="WWE162" s="668"/>
      <c r="WWF162" s="668"/>
      <c r="WWG162" s="668"/>
      <c r="WWH162" s="668"/>
      <c r="WWI162" s="668"/>
      <c r="WWJ162" s="668"/>
      <c r="WWK162" s="668"/>
      <c r="WWL162" s="668"/>
      <c r="WWM162" s="668"/>
      <c r="WWN162" s="668"/>
      <c r="WWO162" s="668"/>
      <c r="WWP162" s="668"/>
      <c r="WWQ162" s="668"/>
      <c r="WWR162" s="668"/>
      <c r="WWS162" s="668"/>
      <c r="WWT162" s="668"/>
      <c r="WWU162" s="668"/>
      <c r="WWV162" s="668"/>
      <c r="WWW162" s="668"/>
      <c r="WWX162" s="668"/>
      <c r="WWY162" s="668"/>
      <c r="WWZ162" s="668"/>
      <c r="WXA162" s="668"/>
      <c r="WXB162" s="668"/>
      <c r="WXC162" s="668"/>
      <c r="WXD162" s="668"/>
      <c r="WXE162" s="668"/>
      <c r="WXF162" s="668"/>
      <c r="WXG162" s="668"/>
      <c r="WXH162" s="668"/>
      <c r="WXI162" s="668"/>
      <c r="WXJ162" s="668"/>
      <c r="WXK162" s="668"/>
      <c r="WXL162" s="668"/>
      <c r="WXM162" s="668"/>
      <c r="WXN162" s="668"/>
      <c r="WXO162" s="668"/>
      <c r="WXP162" s="668"/>
      <c r="WXQ162" s="668"/>
      <c r="WXR162" s="668"/>
      <c r="WXS162" s="668"/>
      <c r="WXT162" s="668"/>
      <c r="WXU162" s="668"/>
      <c r="WXV162" s="668"/>
      <c r="WXW162" s="668"/>
      <c r="WXX162" s="668"/>
      <c r="WXY162" s="668"/>
      <c r="WXZ162" s="668"/>
      <c r="WYA162" s="668"/>
      <c r="WYB162" s="668"/>
      <c r="WYC162" s="668"/>
      <c r="WYD162" s="668"/>
      <c r="WYE162" s="668"/>
      <c r="WYF162" s="668"/>
      <c r="WYG162" s="668"/>
      <c r="WYH162" s="668"/>
      <c r="WYI162" s="668"/>
      <c r="WYJ162" s="668"/>
      <c r="WYK162" s="668"/>
      <c r="WYL162" s="668"/>
      <c r="WYM162" s="668"/>
      <c r="WYN162" s="668"/>
      <c r="WYO162" s="668"/>
      <c r="WYP162" s="668"/>
      <c r="WYQ162" s="668"/>
      <c r="WYR162" s="668"/>
      <c r="WYS162" s="668"/>
      <c r="WYT162" s="668"/>
      <c r="WYU162" s="668"/>
      <c r="WYV162" s="668"/>
      <c r="WYW162" s="668"/>
      <c r="WYX162" s="668"/>
      <c r="WYY162" s="668"/>
      <c r="WYZ162" s="668"/>
      <c r="WZA162" s="668"/>
      <c r="WZB162" s="668"/>
      <c r="WZC162" s="668"/>
      <c r="WZD162" s="668"/>
      <c r="WZE162" s="668"/>
      <c r="WZF162" s="668"/>
      <c r="WZG162" s="668"/>
      <c r="WZH162" s="668"/>
      <c r="WZI162" s="668"/>
      <c r="WZJ162" s="668"/>
      <c r="WZK162" s="668"/>
      <c r="WZL162" s="668"/>
      <c r="WZM162" s="668"/>
      <c r="WZN162" s="668"/>
      <c r="WZO162" s="668"/>
      <c r="WZP162" s="668"/>
      <c r="WZQ162" s="668"/>
      <c r="WZR162" s="668"/>
      <c r="WZS162" s="668"/>
      <c r="WZT162" s="668"/>
      <c r="WZU162" s="668"/>
      <c r="WZV162" s="668"/>
      <c r="WZW162" s="668"/>
      <c r="WZX162" s="668"/>
      <c r="WZY162" s="668"/>
      <c r="WZZ162" s="668"/>
      <c r="XAA162" s="668"/>
      <c r="XAB162" s="668"/>
      <c r="XAC162" s="668"/>
      <c r="XAD162" s="668"/>
      <c r="XAE162" s="668"/>
      <c r="XAF162" s="668"/>
      <c r="XAG162" s="668"/>
      <c r="XAH162" s="668"/>
      <c r="XAI162" s="668"/>
      <c r="XAJ162" s="668"/>
      <c r="XAK162" s="668"/>
      <c r="XAL162" s="668"/>
      <c r="XAM162" s="668"/>
      <c r="XAN162" s="668"/>
      <c r="XAO162" s="668"/>
      <c r="XAP162" s="668"/>
      <c r="XAQ162" s="668"/>
      <c r="XAR162" s="668"/>
      <c r="XAS162" s="668"/>
      <c r="XAT162" s="668"/>
      <c r="XAU162" s="668"/>
      <c r="XAV162" s="668"/>
      <c r="XAW162" s="668"/>
      <c r="XAX162" s="668"/>
      <c r="XAY162" s="668"/>
      <c r="XAZ162" s="668"/>
      <c r="XBA162" s="668"/>
      <c r="XBB162" s="668"/>
      <c r="XBC162" s="668"/>
      <c r="XBD162" s="668"/>
      <c r="XBE162" s="668"/>
      <c r="XBF162" s="668"/>
      <c r="XBG162" s="668"/>
      <c r="XBH162" s="668"/>
      <c r="XBI162" s="668"/>
      <c r="XBJ162" s="668"/>
      <c r="XBK162" s="668"/>
      <c r="XBL162" s="668"/>
      <c r="XBM162" s="668"/>
      <c r="XBN162" s="668"/>
      <c r="XBO162" s="668"/>
      <c r="XBP162" s="668"/>
      <c r="XBQ162" s="668"/>
      <c r="XBR162" s="668"/>
      <c r="XBS162" s="668"/>
      <c r="XBT162" s="668"/>
      <c r="XBU162" s="668"/>
      <c r="XBV162" s="668"/>
      <c r="XBW162" s="668"/>
      <c r="XBX162" s="668"/>
      <c r="XBY162" s="668"/>
      <c r="XBZ162" s="668"/>
      <c r="XCA162" s="668"/>
      <c r="XCB162" s="668"/>
      <c r="XCC162" s="668"/>
      <c r="XCD162" s="668"/>
      <c r="XCE162" s="668"/>
      <c r="XCF162" s="668"/>
      <c r="XCG162" s="668"/>
      <c r="XCH162" s="668"/>
      <c r="XCI162" s="668"/>
      <c r="XCJ162" s="668"/>
      <c r="XCK162" s="668"/>
      <c r="XCL162" s="668"/>
      <c r="XCM162" s="668"/>
      <c r="XCN162" s="668"/>
      <c r="XCO162" s="668"/>
      <c r="XCP162" s="668"/>
      <c r="XCQ162" s="668"/>
      <c r="XCR162" s="668"/>
      <c r="XCS162" s="668"/>
      <c r="XCT162" s="668"/>
      <c r="XCU162" s="668"/>
      <c r="XCV162" s="668"/>
      <c r="XCW162" s="668"/>
      <c r="XCX162" s="668"/>
      <c r="XCY162" s="668"/>
      <c r="XCZ162" s="668"/>
      <c r="XDA162" s="668"/>
      <c r="XDB162" s="668"/>
      <c r="XDC162" s="668"/>
      <c r="XDD162" s="668"/>
      <c r="XDE162" s="668"/>
      <c r="XDF162" s="668"/>
      <c r="XDG162" s="668"/>
      <c r="XDH162" s="668"/>
      <c r="XDI162" s="668"/>
      <c r="XDJ162" s="668"/>
      <c r="XDK162" s="668"/>
      <c r="XDL162" s="668"/>
      <c r="XDM162" s="668"/>
      <c r="XDN162" s="668"/>
      <c r="XDO162" s="668"/>
      <c r="XDP162" s="668"/>
      <c r="XDQ162" s="668"/>
      <c r="XDR162" s="668"/>
      <c r="XDS162" s="668"/>
      <c r="XDT162" s="668"/>
      <c r="XDU162" s="668"/>
      <c r="XDV162" s="668"/>
      <c r="XDW162" s="668"/>
      <c r="XDX162" s="668"/>
      <c r="XDY162" s="668"/>
      <c r="XDZ162" s="668"/>
      <c r="XEA162" s="668"/>
      <c r="XEB162" s="668"/>
      <c r="XEC162" s="668"/>
      <c r="XED162" s="668"/>
      <c r="XEE162" s="668"/>
      <c r="XEF162" s="668"/>
      <c r="XEG162" s="668"/>
      <c r="XEH162" s="668"/>
      <c r="XEI162" s="668"/>
      <c r="XEJ162" s="668"/>
      <c r="XEK162" s="668"/>
      <c r="XEL162" s="668"/>
      <c r="XEM162" s="668"/>
      <c r="XEN162" s="668"/>
      <c r="XEO162" s="668"/>
      <c r="XEP162" s="668"/>
      <c r="XEQ162" s="668"/>
      <c r="XER162" s="668"/>
      <c r="XES162" s="668"/>
      <c r="XET162" s="668"/>
      <c r="XEU162" s="668"/>
      <c r="XEV162" s="668"/>
      <c r="XEW162" s="668"/>
      <c r="XEX162" s="668"/>
      <c r="XEY162" s="668"/>
    </row>
    <row r="163" spans="2:16379" ht="12.5">
      <c r="B163" s="435" t="s">
        <v>393</v>
      </c>
      <c r="C163" s="222" t="s">
        <v>98</v>
      </c>
      <c r="D163" s="95" t="s">
        <v>822</v>
      </c>
      <c r="E163" s="773"/>
      <c r="F163" s="530">
        <f>SUMIFS('ELF VILLA TB 30GIU22'!T:T,'ELF VILLA TB 30GIU22'!W:W,'IFRS TB'!B163)*IF(C163="L",1,-1)</f>
        <v>0</v>
      </c>
      <c r="G163" s="1115"/>
      <c r="H163" s="530">
        <f>SUMIFS('ELF VILLA TB 30GIU22'!U:U,'ELF VILLA TB 30GIU22'!W:W,'IFRS TB'!B163)*IF(C163="L",1,-1)</f>
        <v>0</v>
      </c>
      <c r="I163" s="666"/>
      <c r="J163" s="493">
        <f t="shared" si="6"/>
        <v>0</v>
      </c>
      <c r="K163" s="934">
        <v>0</v>
      </c>
      <c r="L163" s="934">
        <v>0</v>
      </c>
      <c r="M163" s="888">
        <f t="shared" si="8"/>
        <v>0</v>
      </c>
    </row>
    <row r="164" spans="2:16379" ht="12.5">
      <c r="B164" s="435" t="s">
        <v>394</v>
      </c>
      <c r="C164" s="222" t="s">
        <v>98</v>
      </c>
      <c r="D164" s="95" t="s">
        <v>823</v>
      </c>
      <c r="E164" s="773"/>
      <c r="F164" s="530">
        <f>SUMIFS('ELF VILLA TB 30GIU22'!T:T,'ELF VILLA TB 30GIU22'!W:W,'IFRS TB'!B164)*IF(C164="L",1,-1)</f>
        <v>0</v>
      </c>
      <c r="G164" s="1115"/>
      <c r="H164" s="530">
        <f>SUMIFS('ELF VILLA TB 30GIU22'!U:U,'ELF VILLA TB 30GIU22'!W:W,'IFRS TB'!B164)*IF(C164="L",1,-1)</f>
        <v>0</v>
      </c>
      <c r="I164" s="666"/>
      <c r="J164" s="493">
        <f t="shared" si="6"/>
        <v>0</v>
      </c>
      <c r="K164" s="934">
        <v>0</v>
      </c>
      <c r="L164" s="934">
        <v>0</v>
      </c>
      <c r="M164" s="888">
        <f t="shared" si="8"/>
        <v>0</v>
      </c>
    </row>
    <row r="165" spans="2:16379" ht="12.5">
      <c r="B165" s="435" t="s">
        <v>395</v>
      </c>
      <c r="C165" s="222" t="s">
        <v>98</v>
      </c>
      <c r="D165" s="95" t="s">
        <v>824</v>
      </c>
      <c r="E165" s="773"/>
      <c r="F165" s="530">
        <f>SUMIFS('ELF VILLA TB 30GIU22'!T:T,'ELF VILLA TB 30GIU22'!W:W,'IFRS TB'!B165)*IF(C165="L",1,-1)</f>
        <v>0</v>
      </c>
      <c r="G165" s="1115"/>
      <c r="H165" s="530">
        <f>SUMIFS('ELF VILLA TB 30GIU22'!U:U,'ELF VILLA TB 30GIU22'!W:W,'IFRS TB'!B165)*IF(C165="L",1,-1)</f>
        <v>0</v>
      </c>
      <c r="I165" s="666"/>
      <c r="J165" s="493">
        <f t="shared" si="6"/>
        <v>0</v>
      </c>
      <c r="K165" s="934">
        <v>0</v>
      </c>
      <c r="L165" s="934">
        <v>0</v>
      </c>
      <c r="M165" s="888">
        <f t="shared" si="8"/>
        <v>0</v>
      </c>
    </row>
    <row r="166" spans="2:16379" ht="12.5">
      <c r="B166" s="435" t="s">
        <v>396</v>
      </c>
      <c r="C166" s="222" t="s">
        <v>98</v>
      </c>
      <c r="D166" s="95" t="s">
        <v>825</v>
      </c>
      <c r="E166" s="773"/>
      <c r="F166" s="530">
        <f>SUMIFS('ELF VILLA TB 30GIU22'!T:T,'ELF VILLA TB 30GIU22'!W:W,'IFRS TB'!B166)*IF(C166="L",1,-1)</f>
        <v>-9583.82</v>
      </c>
      <c r="G166" s="1115"/>
      <c r="H166" s="530">
        <f>SUMIFS('ELF VILLA TB 30GIU22'!U:U,'ELF VILLA TB 30GIU22'!W:W,'IFRS TB'!B166)*IF(C166="L",1,-1)</f>
        <v>0</v>
      </c>
      <c r="I166" s="666"/>
      <c r="J166" s="493">
        <f t="shared" si="6"/>
        <v>-9583.82</v>
      </c>
      <c r="K166" s="934">
        <v>-8950.1700000000019</v>
      </c>
      <c r="L166" s="934">
        <v>-4808.59</v>
      </c>
      <c r="M166" s="888">
        <f t="shared" si="8"/>
        <v>9583.82</v>
      </c>
    </row>
    <row r="167" spans="2:16379" ht="12.5">
      <c r="B167" s="435" t="s">
        <v>397</v>
      </c>
      <c r="C167" s="222" t="s">
        <v>98</v>
      </c>
      <c r="D167" s="95" t="s">
        <v>826</v>
      </c>
      <c r="E167" s="773"/>
      <c r="F167" s="530">
        <f>SUMIFS('ELF VILLA TB 30GIU22'!T:T,'ELF VILLA TB 30GIU22'!W:W,'IFRS TB'!B167)*IF(C167="L",1,-1)</f>
        <v>-1957.86</v>
      </c>
      <c r="G167" s="1115"/>
      <c r="H167" s="530">
        <f>SUMIFS('ELF VILLA TB 30GIU22'!U:U,'ELF VILLA TB 30GIU22'!W:W,'IFRS TB'!B167)*IF(C167="L",1,-1)</f>
        <v>0</v>
      </c>
      <c r="I167" s="666"/>
      <c r="J167" s="493">
        <f t="shared" si="6"/>
        <v>-1957.86</v>
      </c>
      <c r="K167" s="934">
        <v>0</v>
      </c>
      <c r="L167" s="934">
        <v>0</v>
      </c>
      <c r="M167" s="888">
        <f t="shared" si="8"/>
        <v>1957.86</v>
      </c>
    </row>
    <row r="168" spans="2:16379" ht="12.5">
      <c r="B168" s="435" t="s">
        <v>398</v>
      </c>
      <c r="C168" s="222" t="s">
        <v>98</v>
      </c>
      <c r="D168" s="95" t="s">
        <v>827</v>
      </c>
      <c r="E168" s="773"/>
      <c r="F168" s="530">
        <f>SUMIFS('ELF VILLA TB 30GIU22'!T:T,'ELF VILLA TB 30GIU22'!W:W,'IFRS TB'!B168)*IF(C168="L",1,-1)</f>
        <v>-83041</v>
      </c>
      <c r="G168" s="1115"/>
      <c r="H168" s="530">
        <f>SUMIFS('ELF VILLA TB 30GIU22'!U:U,'ELF VILLA TB 30GIU22'!W:W,'IFRS TB'!B168)*IF(C168="L",1,-1)</f>
        <v>0</v>
      </c>
      <c r="I168" s="666"/>
      <c r="J168" s="493">
        <f t="shared" si="6"/>
        <v>-83041</v>
      </c>
      <c r="K168" s="934">
        <v>-76792.069999999992</v>
      </c>
      <c r="L168" s="934">
        <v>-41520.410000000003</v>
      </c>
      <c r="M168" s="888">
        <f t="shared" si="8"/>
        <v>83041</v>
      </c>
    </row>
    <row r="169" spans="2:16379" ht="12.5">
      <c r="B169" s="435" t="s">
        <v>931</v>
      </c>
      <c r="C169" s="222" t="s">
        <v>98</v>
      </c>
      <c r="D169" s="95" t="s">
        <v>828</v>
      </c>
      <c r="E169" s="773"/>
      <c r="F169" s="530">
        <f>SUMIFS('ELF VILLA TB 30GIU22'!T:T,'ELF VILLA TB 30GIU22'!W:W,'IFRS TB'!B169)*IF(C169="L",1,-1)</f>
        <v>0</v>
      </c>
      <c r="G169" s="1115"/>
      <c r="H169" s="530">
        <f>SUMIFS('ELF VILLA TB 30GIU22'!U:U,'ELF VILLA TB 30GIU22'!W:W,'IFRS TB'!B169)*IF(C169="L",1,-1)</f>
        <v>0</v>
      </c>
      <c r="I169" s="666"/>
      <c r="J169" s="493">
        <f t="shared" si="6"/>
        <v>0</v>
      </c>
      <c r="K169" s="934">
        <v>0</v>
      </c>
      <c r="L169" s="934">
        <v>0</v>
      </c>
      <c r="M169" s="888">
        <f t="shared" si="8"/>
        <v>0</v>
      </c>
    </row>
    <row r="170" spans="2:16379" ht="12.5">
      <c r="B170" s="435" t="s">
        <v>932</v>
      </c>
      <c r="C170" s="222" t="s">
        <v>98</v>
      </c>
      <c r="D170" s="95" t="s">
        <v>829</v>
      </c>
      <c r="E170" s="773"/>
      <c r="F170" s="530">
        <f>SUMIFS('ELF VILLA TB 30GIU22'!T:T,'ELF VILLA TB 30GIU22'!W:W,'IFRS TB'!B170)*IF(C170="L",1,-1)</f>
        <v>0</v>
      </c>
      <c r="G170" s="1115"/>
      <c r="H170" s="530">
        <f>SUMIFS('ELF VILLA TB 30GIU22'!U:U,'ELF VILLA TB 30GIU22'!W:W,'IFRS TB'!B170)*IF(C170="L",1,-1)</f>
        <v>0</v>
      </c>
      <c r="I170" s="666"/>
      <c r="J170" s="493">
        <f t="shared" si="6"/>
        <v>0</v>
      </c>
      <c r="K170" s="934">
        <v>0</v>
      </c>
      <c r="L170" s="934">
        <v>0</v>
      </c>
      <c r="M170" s="888">
        <f t="shared" si="8"/>
        <v>0</v>
      </c>
    </row>
    <row r="171" spans="2:16379" ht="12.5">
      <c r="B171" s="435" t="s">
        <v>933</v>
      </c>
      <c r="C171" s="222" t="s">
        <v>98</v>
      </c>
      <c r="D171" s="95" t="s">
        <v>830</v>
      </c>
      <c r="E171" s="773"/>
      <c r="F171" s="530">
        <f>SUMIFS('ELF VILLA TB 30GIU22'!T:T,'ELF VILLA TB 30GIU22'!W:W,'IFRS TB'!B171)*IF(C171="L",1,-1)</f>
        <v>0</v>
      </c>
      <c r="G171" s="1115"/>
      <c r="H171" s="530">
        <f>SUMIFS('ELF VILLA TB 30GIU22'!U:U,'ELF VILLA TB 30GIU22'!W:W,'IFRS TB'!B171)*IF(C171="L",1,-1)</f>
        <v>0</v>
      </c>
      <c r="I171" s="666"/>
      <c r="J171" s="493">
        <f t="shared" si="6"/>
        <v>0</v>
      </c>
      <c r="K171" s="934">
        <v>0</v>
      </c>
      <c r="L171" s="934">
        <v>0</v>
      </c>
      <c r="M171" s="888">
        <f t="shared" si="8"/>
        <v>0</v>
      </c>
    </row>
    <row r="172" spans="2:16379" ht="12.5">
      <c r="B172" s="435" t="s">
        <v>934</v>
      </c>
      <c r="C172" s="222" t="s">
        <v>98</v>
      </c>
      <c r="D172" s="95" t="s">
        <v>831</v>
      </c>
      <c r="E172" s="773"/>
      <c r="F172" s="530">
        <f>SUMIFS('ELF VILLA TB 30GIU22'!T:T,'ELF VILLA TB 30GIU22'!W:W,'IFRS TB'!B172)*IF(C172="L",1,-1)</f>
        <v>0</v>
      </c>
      <c r="G172" s="1115"/>
      <c r="H172" s="530">
        <f>SUMIFS('ELF VILLA TB 30GIU22'!U:U,'ELF VILLA TB 30GIU22'!W:W,'IFRS TB'!B172)*IF(C172="L",1,-1)</f>
        <v>0</v>
      </c>
      <c r="I172" s="666"/>
      <c r="J172" s="493">
        <f t="shared" si="6"/>
        <v>0</v>
      </c>
      <c r="K172" s="934">
        <v>0</v>
      </c>
      <c r="L172" s="934">
        <v>0</v>
      </c>
      <c r="M172" s="888">
        <f t="shared" si="8"/>
        <v>0</v>
      </c>
    </row>
    <row r="173" spans="2:16379" ht="12.5">
      <c r="B173" s="435" t="s">
        <v>935</v>
      </c>
      <c r="C173" s="222" t="s">
        <v>98</v>
      </c>
      <c r="D173" s="95" t="s">
        <v>832</v>
      </c>
      <c r="E173" s="773"/>
      <c r="F173" s="530">
        <f>SUMIFS('ELF VILLA TB 30GIU22'!T:T,'ELF VILLA TB 30GIU22'!W:W,'IFRS TB'!B173)*IF(C173="L",1,-1)</f>
        <v>0</v>
      </c>
      <c r="G173" s="1115"/>
      <c r="H173" s="530">
        <f>SUMIFS('ELF VILLA TB 30GIU22'!U:U,'ELF VILLA TB 30GIU22'!W:W,'IFRS TB'!B173)*IF(C173="L",1,-1)</f>
        <v>0</v>
      </c>
      <c r="I173" s="666"/>
      <c r="J173" s="493">
        <f t="shared" si="6"/>
        <v>0</v>
      </c>
      <c r="K173" s="934">
        <v>0</v>
      </c>
      <c r="L173" s="934">
        <v>0</v>
      </c>
      <c r="M173" s="888">
        <f t="shared" si="8"/>
        <v>0</v>
      </c>
    </row>
    <row r="174" spans="2:16379" ht="12.5">
      <c r="B174" s="435" t="s">
        <v>936</v>
      </c>
      <c r="C174" s="222" t="s">
        <v>98</v>
      </c>
      <c r="D174" s="95" t="s">
        <v>833</v>
      </c>
      <c r="E174" s="773"/>
      <c r="F174" s="530">
        <f>SUMIFS('ELF VILLA TB 30GIU22'!T:T,'ELF VILLA TB 30GIU22'!W:W,'IFRS TB'!B174)*IF(C174="L",1,-1)</f>
        <v>0</v>
      </c>
      <c r="G174" s="1115"/>
      <c r="H174" s="530">
        <f>SUMIFS('ELF VILLA TB 30GIU22'!U:U,'ELF VILLA TB 30GIU22'!W:W,'IFRS TB'!B174)*IF(C174="L",1,-1)</f>
        <v>0</v>
      </c>
      <c r="I174" s="666"/>
      <c r="J174" s="493">
        <f t="shared" si="6"/>
        <v>0</v>
      </c>
      <c r="K174" s="934">
        <v>0</v>
      </c>
      <c r="L174" s="934">
        <v>0</v>
      </c>
      <c r="M174" s="888">
        <f t="shared" si="8"/>
        <v>0</v>
      </c>
    </row>
    <row r="175" spans="2:16379" ht="12.5">
      <c r="B175" s="435" t="s">
        <v>937</v>
      </c>
      <c r="C175" s="222" t="s">
        <v>98</v>
      </c>
      <c r="D175" s="95" t="s">
        <v>834</v>
      </c>
      <c r="E175" s="773"/>
      <c r="F175" s="530">
        <f>SUMIFS('ELF VILLA TB 30GIU22'!T:T,'ELF VILLA TB 30GIU22'!W:W,'IFRS TB'!B175)*IF(C175="L",1,-1)</f>
        <v>0</v>
      </c>
      <c r="G175" s="1115"/>
      <c r="H175" s="530">
        <f>SUMIFS('ELF VILLA TB 30GIU22'!U:U,'ELF VILLA TB 30GIU22'!W:W,'IFRS TB'!B175)*IF(C175="L",1,-1)</f>
        <v>0</v>
      </c>
      <c r="I175" s="666"/>
      <c r="J175" s="493">
        <f t="shared" si="6"/>
        <v>0</v>
      </c>
      <c r="K175" s="934">
        <v>0</v>
      </c>
      <c r="L175" s="934">
        <v>0</v>
      </c>
      <c r="M175" s="888">
        <f t="shared" si="8"/>
        <v>0</v>
      </c>
    </row>
    <row r="176" spans="2:16379" ht="12.5">
      <c r="B176" s="435" t="s">
        <v>938</v>
      </c>
      <c r="C176" s="222" t="s">
        <v>98</v>
      </c>
      <c r="D176" s="95" t="s">
        <v>835</v>
      </c>
      <c r="E176" s="773"/>
      <c r="F176" s="530">
        <f>SUMIFS('ELF VILLA TB 30GIU22'!T:T,'ELF VILLA TB 30GIU22'!W:W,'IFRS TB'!B176)*IF(C176="L",1,-1)</f>
        <v>0</v>
      </c>
      <c r="G176" s="1115"/>
      <c r="H176" s="530">
        <f>SUMIFS('ELF VILLA TB 30GIU22'!U:U,'ELF VILLA TB 30GIU22'!W:W,'IFRS TB'!B176)*IF(C176="L",1,-1)</f>
        <v>0</v>
      </c>
      <c r="I176" s="666"/>
      <c r="J176" s="493">
        <f t="shared" si="6"/>
        <v>0</v>
      </c>
      <c r="K176" s="934">
        <v>0</v>
      </c>
      <c r="L176" s="934">
        <v>0</v>
      </c>
      <c r="M176" s="888">
        <f t="shared" si="8"/>
        <v>0</v>
      </c>
    </row>
    <row r="177" spans="2:13" ht="12.5">
      <c r="B177" s="435" t="s">
        <v>939</v>
      </c>
      <c r="C177" s="222" t="s">
        <v>98</v>
      </c>
      <c r="D177" s="95" t="s">
        <v>836</v>
      </c>
      <c r="E177" s="773"/>
      <c r="F177" s="530">
        <f>SUMIFS('ELF VILLA TB 30GIU22'!T:T,'ELF VILLA TB 30GIU22'!W:W,'IFRS TB'!B177)*IF(C177="L",1,-1)</f>
        <v>0</v>
      </c>
      <c r="G177" s="1115"/>
      <c r="H177" s="530">
        <f>SUMIFS('ELF VILLA TB 30GIU22'!U:U,'ELF VILLA TB 30GIU22'!W:W,'IFRS TB'!B177)*IF(C177="L",1,-1)</f>
        <v>0</v>
      </c>
      <c r="I177" s="666"/>
      <c r="J177" s="493">
        <f t="shared" si="6"/>
        <v>0</v>
      </c>
      <c r="K177" s="934">
        <v>0</v>
      </c>
      <c r="L177" s="934">
        <v>0</v>
      </c>
      <c r="M177" s="888">
        <f t="shared" si="8"/>
        <v>0</v>
      </c>
    </row>
    <row r="178" spans="2:13" ht="12.5">
      <c r="B178" s="435" t="s">
        <v>940</v>
      </c>
      <c r="C178" s="222" t="s">
        <v>98</v>
      </c>
      <c r="D178" s="95" t="s">
        <v>837</v>
      </c>
      <c r="E178" s="773"/>
      <c r="F178" s="530">
        <f>SUMIFS('ELF VILLA TB 30GIU22'!T:T,'ELF VILLA TB 30GIU22'!W:W,'IFRS TB'!B178)*IF(C178="L",1,-1)</f>
        <v>-6660.5099999999966</v>
      </c>
      <c r="G178" s="1115"/>
      <c r="H178" s="530">
        <f>SUMIFS('ELF VILLA TB 30GIU22'!U:U,'ELF VILLA TB 30GIU22'!W:W,'IFRS TB'!B178)*IF(C178="L",1,-1)</f>
        <v>0</v>
      </c>
      <c r="I178" s="666"/>
      <c r="J178" s="493">
        <f t="shared" si="6"/>
        <v>-6660.5099999999966</v>
      </c>
      <c r="K178" s="934">
        <v>-5762.92</v>
      </c>
      <c r="L178" s="934">
        <v>-2046.0099999999966</v>
      </c>
      <c r="M178" s="888">
        <f t="shared" si="8"/>
        <v>6660.5099999999966</v>
      </c>
    </row>
    <row r="179" spans="2:13" ht="12.5">
      <c r="B179" s="435" t="s">
        <v>941</v>
      </c>
      <c r="C179" s="222" t="s">
        <v>98</v>
      </c>
      <c r="D179" s="95" t="s">
        <v>838</v>
      </c>
      <c r="E179" s="773"/>
      <c r="F179" s="530">
        <f>SUMIFS('ELF VILLA TB 30GIU22'!T:T,'ELF VILLA TB 30GIU22'!W:W,'IFRS TB'!B179)*IF(C179="L",1,-1)</f>
        <v>0</v>
      </c>
      <c r="G179" s="1115"/>
      <c r="H179" s="530">
        <f>SUMIFS('ELF VILLA TB 30GIU22'!U:U,'ELF VILLA TB 30GIU22'!W:W,'IFRS TB'!B179)*IF(C179="L",1,-1)</f>
        <v>0</v>
      </c>
      <c r="I179" s="666"/>
      <c r="J179" s="493">
        <f t="shared" si="6"/>
        <v>0</v>
      </c>
      <c r="K179" s="934">
        <v>0</v>
      </c>
      <c r="L179" s="934">
        <v>0</v>
      </c>
      <c r="M179" s="888">
        <f t="shared" si="8"/>
        <v>0</v>
      </c>
    </row>
    <row r="180" spans="2:13" ht="12.5">
      <c r="B180" s="435" t="s">
        <v>942</v>
      </c>
      <c r="C180" s="222" t="s">
        <v>98</v>
      </c>
      <c r="D180" s="95" t="s">
        <v>839</v>
      </c>
      <c r="E180" s="773"/>
      <c r="F180" s="530">
        <f>SUMIFS('ELF VILLA TB 30GIU22'!T:T,'ELF VILLA TB 30GIU22'!W:W,'IFRS TB'!B180)*IF(C180="L",1,-1)</f>
        <v>0</v>
      </c>
      <c r="G180" s="1115"/>
      <c r="H180" s="530">
        <f>SUMIFS('ELF VILLA TB 30GIU22'!U:U,'ELF VILLA TB 30GIU22'!W:W,'IFRS TB'!B180)*IF(C180="L",1,-1)</f>
        <v>0</v>
      </c>
      <c r="I180" s="666"/>
      <c r="J180" s="493">
        <f t="shared" si="6"/>
        <v>0</v>
      </c>
      <c r="K180" s="934">
        <v>0</v>
      </c>
      <c r="L180" s="934">
        <v>0</v>
      </c>
      <c r="M180" s="888">
        <f t="shared" si="8"/>
        <v>0</v>
      </c>
    </row>
    <row r="181" spans="2:13" ht="12.5">
      <c r="B181" s="435" t="s">
        <v>401</v>
      </c>
      <c r="C181" s="222" t="s">
        <v>98</v>
      </c>
      <c r="D181" s="95" t="s">
        <v>403</v>
      </c>
      <c r="E181" s="773"/>
      <c r="F181" s="530">
        <f>SUMIFS('ELF VILLA TB 30GIU22'!T:T,'ELF VILLA TB 30GIU22'!W:W,'IFRS TB'!B181)*IF(C181="L",1,-1)</f>
        <v>0</v>
      </c>
      <c r="G181" s="1115"/>
      <c r="H181" s="530">
        <f>SUMIFS('ELF VILLA TB 30GIU22'!U:U,'ELF VILLA TB 30GIU22'!W:W,'IFRS TB'!B181)*IF(C181="L",1,-1)</f>
        <v>0</v>
      </c>
      <c r="I181" s="666"/>
      <c r="J181" s="493">
        <f t="shared" si="6"/>
        <v>0</v>
      </c>
      <c r="K181" s="934">
        <v>0</v>
      </c>
      <c r="L181" s="934">
        <v>0</v>
      </c>
      <c r="M181" s="888">
        <f t="shared" si="8"/>
        <v>0</v>
      </c>
    </row>
    <row r="182" spans="2:13" ht="12.5">
      <c r="B182" s="435" t="s">
        <v>47</v>
      </c>
      <c r="C182" s="222" t="s">
        <v>98</v>
      </c>
      <c r="D182" s="95" t="s">
        <v>16</v>
      </c>
      <c r="E182" s="773"/>
      <c r="F182" s="530">
        <f>SUMIFS('ELF VILLA TB 30GIU22'!T:T,'ELF VILLA TB 30GIU22'!W:W,'IFRS TB'!B182)*IF(C182="L",1,-1)</f>
        <v>-7746.76</v>
      </c>
      <c r="G182" s="1115"/>
      <c r="H182" s="530">
        <f>SUMIFS('ELF VILLA TB 30GIU22'!U:U,'ELF VILLA TB 30GIU22'!W:W,'IFRS TB'!B182)*IF(C182="L",1,-1)</f>
        <v>0</v>
      </c>
      <c r="I182" s="666"/>
      <c r="J182" s="493">
        <f t="shared" si="6"/>
        <v>-7746.76</v>
      </c>
      <c r="K182" s="934">
        <v>-7080</v>
      </c>
      <c r="L182" s="934">
        <v>-3540</v>
      </c>
      <c r="M182" s="888">
        <f t="shared" si="8"/>
        <v>7746.76</v>
      </c>
    </row>
    <row r="183" spans="2:13" ht="12.5">
      <c r="B183" s="435" t="s">
        <v>410</v>
      </c>
      <c r="C183" s="222" t="s">
        <v>98</v>
      </c>
      <c r="D183" s="95" t="s">
        <v>409</v>
      </c>
      <c r="E183" s="773"/>
      <c r="F183" s="530">
        <f>SUMIFS('ELF VILLA TB 30GIU22'!T:T,'ELF VILLA TB 30GIU22'!W:W,'IFRS TB'!B183)*IF(C183="L",1,-1)</f>
        <v>0</v>
      </c>
      <c r="G183" s="1115"/>
      <c r="H183" s="530">
        <f>SUMIFS('ELF VILLA TB 30GIU22'!U:U,'ELF VILLA TB 30GIU22'!W:W,'IFRS TB'!B183)*IF(C183="L",1,-1)</f>
        <v>0</v>
      </c>
      <c r="I183" s="666"/>
      <c r="J183" s="493">
        <f t="shared" si="6"/>
        <v>0</v>
      </c>
      <c r="K183" s="934">
        <v>-4370.2299999999814</v>
      </c>
      <c r="L183" s="934">
        <v>0</v>
      </c>
      <c r="M183" s="888">
        <f t="shared" si="8"/>
        <v>0</v>
      </c>
    </row>
    <row r="184" spans="2:13" ht="12.5">
      <c r="B184" s="435" t="s">
        <v>943</v>
      </c>
      <c r="C184" s="222" t="s">
        <v>98</v>
      </c>
      <c r="D184" s="95" t="s">
        <v>840</v>
      </c>
      <c r="E184" s="773"/>
      <c r="F184" s="530">
        <f>SUMIFS('ELF VILLA TB 30GIU22'!T:T,'ELF VILLA TB 30GIU22'!W:W,'IFRS TB'!B184)*IF(C184="L",1,-1)</f>
        <v>0</v>
      </c>
      <c r="G184" s="1115"/>
      <c r="H184" s="530">
        <f>SUMIFS('ELF VILLA TB 30GIU22'!U:U,'ELF VILLA TB 30GIU22'!W:W,'IFRS TB'!B184)*IF(C184="L",1,-1)</f>
        <v>0</v>
      </c>
      <c r="I184" s="666"/>
      <c r="J184" s="493">
        <f t="shared" si="6"/>
        <v>0</v>
      </c>
      <c r="K184" s="934">
        <v>0</v>
      </c>
      <c r="L184" s="934">
        <v>0</v>
      </c>
      <c r="M184" s="888">
        <f t="shared" si="8"/>
        <v>0</v>
      </c>
    </row>
    <row r="185" spans="2:13" ht="12.5">
      <c r="B185" s="435" t="s">
        <v>944</v>
      </c>
      <c r="C185" s="222" t="s">
        <v>98</v>
      </c>
      <c r="D185" s="95" t="s">
        <v>841</v>
      </c>
      <c r="E185" s="773"/>
      <c r="F185" s="530">
        <f>SUMIFS('ELF VILLA TB 30GIU22'!T:T,'ELF VILLA TB 30GIU22'!W:W,'IFRS TB'!B185)*IF(C185="L",1,-1)</f>
        <v>0</v>
      </c>
      <c r="G185" s="1115"/>
      <c r="H185" s="530">
        <f>SUMIFS('ELF VILLA TB 30GIU22'!U:U,'ELF VILLA TB 30GIU22'!W:W,'IFRS TB'!B185)*IF(C185="L",1,-1)</f>
        <v>0</v>
      </c>
      <c r="I185" s="666"/>
      <c r="J185" s="493">
        <f t="shared" si="6"/>
        <v>0</v>
      </c>
      <c r="K185" s="934">
        <v>0</v>
      </c>
      <c r="L185" s="934">
        <v>0</v>
      </c>
      <c r="M185" s="888">
        <f t="shared" si="8"/>
        <v>0</v>
      </c>
    </row>
    <row r="186" spans="2:13" ht="12.5">
      <c r="B186" s="435" t="s">
        <v>407</v>
      </c>
      <c r="C186" s="373" t="s">
        <v>98</v>
      </c>
      <c r="D186" s="96" t="s">
        <v>51</v>
      </c>
      <c r="E186" s="776"/>
      <c r="F186" s="530">
        <f>SUMIFS('ELF VILLA TB 30GIU22'!T:T,'ELF VILLA TB 30GIU22'!W:W,'IFRS TB'!B186)*IF(C186="L",1,-1)</f>
        <v>0</v>
      </c>
      <c r="G186" s="1115"/>
      <c r="H186" s="530">
        <f>SUMIFS('ELF VILLA TB 30GIU22'!U:U,'ELF VILLA TB 30GIU22'!W:W,'IFRS TB'!B186)*IF(C186="L",1,-1)</f>
        <v>0</v>
      </c>
      <c r="I186" s="666"/>
      <c r="J186" s="493">
        <f t="shared" si="6"/>
        <v>0</v>
      </c>
      <c r="K186" s="934">
        <v>0</v>
      </c>
      <c r="L186" s="934">
        <v>0</v>
      </c>
      <c r="M186" s="888">
        <f t="shared" si="8"/>
        <v>0</v>
      </c>
    </row>
    <row r="187" spans="2:13" ht="12.5">
      <c r="B187" s="435" t="s">
        <v>408</v>
      </c>
      <c r="C187" s="222" t="s">
        <v>98</v>
      </c>
      <c r="D187" s="95" t="s">
        <v>842</v>
      </c>
      <c r="E187" s="773"/>
      <c r="F187" s="530">
        <f>SUMIFS('ELF VILLA TB 30GIU22'!T:T,'ELF VILLA TB 30GIU22'!W:W,'IFRS TB'!B187)*IF(C187="L",1,-1)</f>
        <v>-17595.830000000002</v>
      </c>
      <c r="G187" s="1115"/>
      <c r="H187" s="530">
        <f>SUMIFS('ELF VILLA TB 30GIU22'!U:U,'ELF VILLA TB 30GIU22'!W:W,'IFRS TB'!B187)*IF(C187="L",1,-1)</f>
        <v>0</v>
      </c>
      <c r="I187" s="666"/>
      <c r="J187" s="493">
        <f t="shared" si="6"/>
        <v>-17595.830000000002</v>
      </c>
      <c r="K187" s="934">
        <v>-21950</v>
      </c>
      <c r="L187" s="934">
        <v>-8087.5</v>
      </c>
      <c r="M187" s="888">
        <f t="shared" si="8"/>
        <v>17595.830000000002</v>
      </c>
    </row>
    <row r="188" spans="2:13" ht="12.5">
      <c r="B188" s="435" t="s">
        <v>945</v>
      </c>
      <c r="C188" s="222" t="s">
        <v>98</v>
      </c>
      <c r="D188" s="95" t="s">
        <v>843</v>
      </c>
      <c r="E188" s="773"/>
      <c r="F188" s="530">
        <f>SUMIFS('ELF VILLA TB 30GIU22'!T:T,'ELF VILLA TB 30GIU22'!W:W,'IFRS TB'!B188)*IF(C188="L",1,-1)</f>
        <v>0</v>
      </c>
      <c r="G188" s="1115"/>
      <c r="H188" s="530">
        <f>SUMIFS('ELF VILLA TB 30GIU22'!U:U,'ELF VILLA TB 30GIU22'!W:W,'IFRS TB'!B188)*IF(C188="L",1,-1)</f>
        <v>0</v>
      </c>
      <c r="I188" s="666"/>
      <c r="J188" s="493">
        <f t="shared" si="6"/>
        <v>0</v>
      </c>
      <c r="K188" s="934">
        <v>0</v>
      </c>
      <c r="L188" s="934">
        <v>0</v>
      </c>
      <c r="M188" s="888">
        <f t="shared" si="8"/>
        <v>0</v>
      </c>
    </row>
    <row r="189" spans="2:13" ht="12.5">
      <c r="B189" s="435" t="s">
        <v>417</v>
      </c>
      <c r="C189" s="373" t="s">
        <v>98</v>
      </c>
      <c r="D189" s="96" t="s">
        <v>416</v>
      </c>
      <c r="E189" s="776"/>
      <c r="F189" s="530">
        <f>SUMIFS('ELF VILLA TB 30GIU22'!T:T,'ELF VILLA TB 30GIU22'!W:W,'IFRS TB'!B189)*IF(C189="L",1,-1)</f>
        <v>-7774.2</v>
      </c>
      <c r="G189" s="1115"/>
      <c r="H189" s="530">
        <f>SUMIFS('ELF VILLA TB 30GIU22'!U:U,'ELF VILLA TB 30GIU22'!W:W,'IFRS TB'!B189)*IF(C189="L",1,-1)</f>
        <v>0</v>
      </c>
      <c r="I189" s="667"/>
      <c r="J189" s="493">
        <f t="shared" si="6"/>
        <v>-7774.2</v>
      </c>
      <c r="K189" s="934">
        <v>-7126.3499999999985</v>
      </c>
      <c r="L189" s="934">
        <v>-3887.1</v>
      </c>
      <c r="M189" s="888">
        <f t="shared" si="8"/>
        <v>7774.2</v>
      </c>
    </row>
    <row r="190" spans="2:13" ht="12.5">
      <c r="B190" s="435" t="s">
        <v>412</v>
      </c>
      <c r="C190" s="222" t="s">
        <v>98</v>
      </c>
      <c r="D190" s="95" t="s">
        <v>81</v>
      </c>
      <c r="E190" s="773"/>
      <c r="F190" s="530">
        <f>SUMIFS('ELF VILLA TB 30GIU22'!T:T,'ELF VILLA TB 30GIU22'!W:W,'IFRS TB'!B190)*IF(C190="L",1,-1)</f>
        <v>0</v>
      </c>
      <c r="G190" s="1115"/>
      <c r="H190" s="530">
        <f>SUMIFS('ELF VILLA TB 30GIU22'!U:U,'ELF VILLA TB 30GIU22'!W:W,'IFRS TB'!B190)*IF(C190="L",1,-1)</f>
        <v>0</v>
      </c>
      <c r="I190" s="666"/>
      <c r="J190" s="493">
        <f t="shared" si="6"/>
        <v>0</v>
      </c>
      <c r="K190" s="934">
        <v>0</v>
      </c>
      <c r="L190" s="934">
        <v>0</v>
      </c>
      <c r="M190" s="888">
        <f t="shared" si="8"/>
        <v>0</v>
      </c>
    </row>
    <row r="191" spans="2:13" ht="12.5">
      <c r="B191" s="435" t="s">
        <v>413</v>
      </c>
      <c r="C191" s="222" t="s">
        <v>98</v>
      </c>
      <c r="D191" s="95" t="s">
        <v>411</v>
      </c>
      <c r="E191" s="773"/>
      <c r="F191" s="530">
        <f>SUMIFS('ELF VILLA TB 30GIU22'!T:T,'ELF VILLA TB 30GIU22'!W:W,'IFRS TB'!B191)*IF(C191="L",1,-1)</f>
        <v>-3600</v>
      </c>
      <c r="G191" s="1115"/>
      <c r="H191" s="530">
        <f>SUMIFS('ELF VILLA TB 30GIU22'!U:U,'ELF VILLA TB 30GIU22'!W:W,'IFRS TB'!B191)*IF(C191="L",1,-1)</f>
        <v>0</v>
      </c>
      <c r="I191" s="666"/>
      <c r="J191" s="493">
        <f t="shared" si="6"/>
        <v>-3600</v>
      </c>
      <c r="K191" s="934">
        <v>-5492.18</v>
      </c>
      <c r="L191" s="934">
        <v>0</v>
      </c>
      <c r="M191" s="888">
        <f t="shared" si="8"/>
        <v>3600</v>
      </c>
    </row>
    <row r="192" spans="2:13" ht="12.5">
      <c r="B192" s="435" t="s">
        <v>415</v>
      </c>
      <c r="C192" s="222" t="s">
        <v>98</v>
      </c>
      <c r="D192" s="95" t="s">
        <v>414</v>
      </c>
      <c r="E192" s="773"/>
      <c r="F192" s="530">
        <f>SUMIFS('ELF VILLA TB 30GIU22'!T:T,'ELF VILLA TB 30GIU22'!W:W,'IFRS TB'!B192)*IF(C192="L",1,-1)</f>
        <v>0</v>
      </c>
      <c r="G192" s="1115"/>
      <c r="H192" s="530">
        <f>SUMIFS('ELF VILLA TB 30GIU22'!U:U,'ELF VILLA TB 30GIU22'!W:W,'IFRS TB'!B192)*IF(C192="L",1,-1)</f>
        <v>0</v>
      </c>
      <c r="I192" s="666"/>
      <c r="J192" s="493">
        <f t="shared" si="6"/>
        <v>0</v>
      </c>
      <c r="K192" s="934">
        <v>0</v>
      </c>
      <c r="L192" s="934">
        <v>0</v>
      </c>
      <c r="M192" s="888">
        <f t="shared" si="8"/>
        <v>0</v>
      </c>
    </row>
    <row r="193" spans="2:13" ht="12.5">
      <c r="B193" s="435" t="s">
        <v>418</v>
      </c>
      <c r="C193" s="222" t="s">
        <v>98</v>
      </c>
      <c r="D193" s="95" t="s">
        <v>593</v>
      </c>
      <c r="E193" s="773"/>
      <c r="F193" s="530">
        <f>SUMIFS('ELF VILLA TB 30GIU22'!T:T,'ELF VILLA TB 30GIU22'!W:W,'IFRS TB'!B193)*IF(C193="L",1,-1)</f>
        <v>0</v>
      </c>
      <c r="G193" s="1115"/>
      <c r="H193" s="530">
        <f>SUMIFS('ELF VILLA TB 30GIU22'!U:U,'ELF VILLA TB 30GIU22'!W:W,'IFRS TB'!B193)*IF(C193="L",1,-1)</f>
        <v>0</v>
      </c>
      <c r="I193" s="666"/>
      <c r="J193" s="493">
        <f t="shared" si="6"/>
        <v>0</v>
      </c>
      <c r="K193" s="934">
        <v>0</v>
      </c>
      <c r="L193" s="934">
        <v>0</v>
      </c>
      <c r="M193" s="888">
        <f t="shared" si="8"/>
        <v>0</v>
      </c>
    </row>
    <row r="194" spans="2:13" ht="12.5">
      <c r="B194" s="435" t="s">
        <v>419</v>
      </c>
      <c r="C194" s="222" t="s">
        <v>98</v>
      </c>
      <c r="D194" s="95" t="s">
        <v>201</v>
      </c>
      <c r="E194" s="773"/>
      <c r="F194" s="530">
        <f>SUMIFS('ELF VILLA TB 30GIU22'!T:T,'ELF VILLA TB 30GIU22'!W:W,'IFRS TB'!B194)*IF(C194="L",1,-1)</f>
        <v>-4650</v>
      </c>
      <c r="G194" s="1115"/>
      <c r="H194" s="530">
        <f>SUMIFS('ELF VILLA TB 30GIU22'!U:U,'ELF VILLA TB 30GIU22'!W:W,'IFRS TB'!B194)*IF(C194="L",1,-1)</f>
        <v>0</v>
      </c>
      <c r="I194" s="666"/>
      <c r="J194" s="493">
        <f t="shared" si="6"/>
        <v>-4650</v>
      </c>
      <c r="K194" s="934">
        <v>-6900</v>
      </c>
      <c r="L194" s="934">
        <v>-1700</v>
      </c>
      <c r="M194" s="888">
        <f t="shared" ref="M194:M225" si="9">IF(C194="E",-J194,-J194)</f>
        <v>4650</v>
      </c>
    </row>
    <row r="195" spans="2:13" ht="12.5">
      <c r="B195" s="435" t="s">
        <v>420</v>
      </c>
      <c r="C195" s="222" t="s">
        <v>98</v>
      </c>
      <c r="D195" s="95" t="s">
        <v>421</v>
      </c>
      <c r="E195" s="773"/>
      <c r="F195" s="530">
        <f>SUMIFS('ELF VILLA TB 30GIU22'!T:T,'ELF VILLA TB 30GIU22'!W:W,'IFRS TB'!B195)*IF(C195="L",1,-1)</f>
        <v>0</v>
      </c>
      <c r="G195" s="1115"/>
      <c r="H195" s="530">
        <f>SUMIFS('ELF VILLA TB 30GIU22'!U:U,'ELF VILLA TB 30GIU22'!W:W,'IFRS TB'!B195)*IF(C195="L",1,-1)</f>
        <v>0</v>
      </c>
      <c r="I195" s="666"/>
      <c r="J195" s="493">
        <f t="shared" si="6"/>
        <v>0</v>
      </c>
      <c r="K195" s="934">
        <v>0</v>
      </c>
      <c r="L195" s="934">
        <v>0</v>
      </c>
      <c r="M195" s="888">
        <f t="shared" si="9"/>
        <v>0</v>
      </c>
    </row>
    <row r="196" spans="2:13" ht="12.5">
      <c r="B196" s="435" t="s">
        <v>1045</v>
      </c>
      <c r="C196" s="222" t="s">
        <v>98</v>
      </c>
      <c r="D196" s="95" t="s">
        <v>845</v>
      </c>
      <c r="E196" s="773"/>
      <c r="F196" s="530">
        <f>SUMIFS('ELF VILLA TB 30GIU22'!T:T,'ELF VILLA TB 30GIU22'!W:W,'IFRS TB'!B196)*IF(C196="L",1,-1)</f>
        <v>0</v>
      </c>
      <c r="G196" s="1115"/>
      <c r="H196" s="530">
        <f>SUMIFS('ELF VILLA TB 30GIU22'!U:U,'ELF VILLA TB 30GIU22'!W:W,'IFRS TB'!B196)*IF(C196="L",1,-1)</f>
        <v>0</v>
      </c>
      <c r="I196" s="666"/>
      <c r="J196" s="493">
        <f t="shared" si="6"/>
        <v>0</v>
      </c>
      <c r="K196" s="934">
        <v>0</v>
      </c>
      <c r="L196" s="934">
        <v>0</v>
      </c>
      <c r="M196" s="888">
        <f t="shared" si="9"/>
        <v>0</v>
      </c>
    </row>
    <row r="197" spans="2:13" ht="12.5">
      <c r="B197" s="435" t="s">
        <v>48</v>
      </c>
      <c r="C197" s="222" t="s">
        <v>98</v>
      </c>
      <c r="D197" s="95" t="s">
        <v>405</v>
      </c>
      <c r="E197" s="773"/>
      <c r="F197" s="530">
        <f>SUMIFS('ELF VILLA TB 30GIU22'!T:T,'ELF VILLA TB 30GIU22'!W:W,'IFRS TB'!B197)*IF(C197="L",1,-1)</f>
        <v>-62780</v>
      </c>
      <c r="G197" s="1115"/>
      <c r="H197" s="530">
        <f>SUMIFS('ELF VILLA TB 30GIU22'!U:U,'ELF VILLA TB 30GIU22'!W:W,'IFRS TB'!B197)*IF(C197="L",1,-1)</f>
        <v>0</v>
      </c>
      <c r="I197" s="666"/>
      <c r="J197" s="493">
        <f t="shared" si="6"/>
        <v>-62780</v>
      </c>
      <c r="K197" s="934">
        <v>-57598</v>
      </c>
      <c r="L197" s="934">
        <v>-31390</v>
      </c>
      <c r="M197" s="888">
        <f t="shared" si="9"/>
        <v>62780</v>
      </c>
    </row>
    <row r="198" spans="2:13" ht="12.5">
      <c r="B198" s="435" t="s">
        <v>744</v>
      </c>
      <c r="C198" s="222" t="s">
        <v>98</v>
      </c>
      <c r="D198" s="95" t="s">
        <v>743</v>
      </c>
      <c r="E198" s="773"/>
      <c r="F198" s="530">
        <f>SUMIFS('ELF VILLA TB 30GIU22'!T:T,'ELF VILLA TB 30GIU22'!W:W,'IFRS TB'!B198)*IF(C198="L",1,-1)</f>
        <v>0</v>
      </c>
      <c r="G198" s="1115"/>
      <c r="H198" s="530">
        <f>SUMIFS('ELF VILLA TB 30GIU22'!U:U,'ELF VILLA TB 30GIU22'!W:W,'IFRS TB'!B198)*IF(C198="L",1,-1)</f>
        <v>0</v>
      </c>
      <c r="I198" s="666"/>
      <c r="J198" s="493">
        <f t="shared" si="6"/>
        <v>0</v>
      </c>
      <c r="K198" s="934">
        <v>0</v>
      </c>
      <c r="L198" s="934">
        <v>0</v>
      </c>
      <c r="M198" s="888">
        <f t="shared" si="9"/>
        <v>0</v>
      </c>
    </row>
    <row r="199" spans="2:13" ht="12.5">
      <c r="B199" s="435" t="s">
        <v>745</v>
      </c>
      <c r="C199" s="222" t="s">
        <v>98</v>
      </c>
      <c r="D199" s="95" t="s">
        <v>746</v>
      </c>
      <c r="E199" s="773"/>
      <c r="F199" s="530">
        <f>SUMIFS('ELF VILLA TB 30GIU22'!T:T,'ELF VILLA TB 30GIU22'!W:W,'IFRS TB'!B199)*IF(C199="L",1,-1)</f>
        <v>0</v>
      </c>
      <c r="G199" s="1115"/>
      <c r="H199" s="530">
        <f>SUMIFS('ELF VILLA TB 30GIU22'!U:U,'ELF VILLA TB 30GIU22'!W:W,'IFRS TB'!B199)*IF(C199="L",1,-1)</f>
        <v>0</v>
      </c>
      <c r="I199" s="666"/>
      <c r="J199" s="493">
        <f t="shared" si="6"/>
        <v>0</v>
      </c>
      <c r="K199" s="934">
        <v>0</v>
      </c>
      <c r="L199" s="934">
        <v>0</v>
      </c>
      <c r="M199" s="888">
        <f t="shared" si="9"/>
        <v>0</v>
      </c>
    </row>
    <row r="200" spans="2:13" ht="12.5">
      <c r="B200" s="435" t="s">
        <v>49</v>
      </c>
      <c r="C200" s="222" t="s">
        <v>98</v>
      </c>
      <c r="D200" s="95" t="s">
        <v>846</v>
      </c>
      <c r="E200" s="773"/>
      <c r="F200" s="530">
        <f>SUMIFS('ELF VILLA TB 30GIU22'!T:T,'ELF VILLA TB 30GIU22'!W:W,'IFRS TB'!B200)*IF(C200="L",1,-1)</f>
        <v>0</v>
      </c>
      <c r="G200" s="1115"/>
      <c r="H200" s="530">
        <f>SUMIFS('ELF VILLA TB 30GIU22'!U:U,'ELF VILLA TB 30GIU22'!W:W,'IFRS TB'!B200)*IF(C200="L",1,-1)</f>
        <v>0</v>
      </c>
      <c r="I200" s="666"/>
      <c r="J200" s="493">
        <f t="shared" si="6"/>
        <v>0</v>
      </c>
      <c r="K200" s="934">
        <v>0</v>
      </c>
      <c r="L200" s="934">
        <v>0</v>
      </c>
      <c r="M200" s="888">
        <f t="shared" si="9"/>
        <v>0</v>
      </c>
    </row>
    <row r="201" spans="2:13" ht="12.5">
      <c r="B201" s="435" t="s">
        <v>406</v>
      </c>
      <c r="C201" s="222" t="s">
        <v>98</v>
      </c>
      <c r="D201" s="95" t="s">
        <v>105</v>
      </c>
      <c r="E201" s="773"/>
      <c r="F201" s="530">
        <f>SUMIFS('ELF VILLA TB 30GIU22'!T:T,'ELF VILLA TB 30GIU22'!W:W,'IFRS TB'!B201)*IF(C201="L",1,-1)</f>
        <v>0</v>
      </c>
      <c r="G201" s="1115"/>
      <c r="H201" s="530">
        <f>SUMIFS('ELF VILLA TB 30GIU22'!U:U,'ELF VILLA TB 30GIU22'!W:W,'IFRS TB'!B201)*IF(C201="L",1,-1)</f>
        <v>0</v>
      </c>
      <c r="I201" s="666"/>
      <c r="J201" s="493">
        <f t="shared" si="6"/>
        <v>0</v>
      </c>
      <c r="K201" s="934">
        <v>0</v>
      </c>
      <c r="L201" s="934">
        <v>0</v>
      </c>
      <c r="M201" s="888">
        <f t="shared" si="9"/>
        <v>0</v>
      </c>
    </row>
    <row r="202" spans="2:13" ht="12.5">
      <c r="B202" s="435" t="s">
        <v>946</v>
      </c>
      <c r="C202" s="222" t="s">
        <v>98</v>
      </c>
      <c r="D202" s="95" t="s">
        <v>844</v>
      </c>
      <c r="E202" s="773"/>
      <c r="F202" s="530">
        <f>SUMIFS('ELF VILLA TB 30GIU22'!T:T,'ELF VILLA TB 30GIU22'!W:W,'IFRS TB'!B202)*IF(C202="L",1,-1)</f>
        <v>-65</v>
      </c>
      <c r="G202" s="1115"/>
      <c r="H202" s="530">
        <f>SUMIFS('ELF VILLA TB 30GIU22'!U:U,'ELF VILLA TB 30GIU22'!W:W,'IFRS TB'!B202)*IF(C202="L",1,-1)</f>
        <v>0</v>
      </c>
      <c r="I202" s="666"/>
      <c r="J202" s="493">
        <f t="shared" si="6"/>
        <v>-65</v>
      </c>
      <c r="K202" s="934">
        <v>-69</v>
      </c>
      <c r="L202" s="934">
        <v>0</v>
      </c>
      <c r="M202" s="888">
        <f t="shared" si="9"/>
        <v>65</v>
      </c>
    </row>
    <row r="203" spans="2:13" ht="12.5">
      <c r="B203" s="435" t="s">
        <v>947</v>
      </c>
      <c r="C203" s="222" t="s">
        <v>98</v>
      </c>
      <c r="D203" s="95" t="s">
        <v>847</v>
      </c>
      <c r="E203" s="773"/>
      <c r="F203" s="530">
        <f>SUMIFS('ELF VILLA TB 30GIU22'!T:T,'ELF VILLA TB 30GIU22'!W:W,'IFRS TB'!B203)*IF(C203="L",1,-1)</f>
        <v>-17520</v>
      </c>
      <c r="G203" s="1115"/>
      <c r="H203" s="530">
        <f>SUMIFS('ELF VILLA TB 30GIU22'!U:U,'ELF VILLA TB 30GIU22'!W:W,'IFRS TB'!B203)*IF(C203="L",1,-1)</f>
        <v>0</v>
      </c>
      <c r="I203" s="666"/>
      <c r="J203" s="493">
        <f t="shared" si="6"/>
        <v>-17520</v>
      </c>
      <c r="K203" s="934">
        <v>-16074</v>
      </c>
      <c r="L203" s="934">
        <v>-8760</v>
      </c>
      <c r="M203" s="888">
        <f t="shared" si="9"/>
        <v>17520</v>
      </c>
    </row>
    <row r="204" spans="2:13" ht="12.5">
      <c r="B204" s="435" t="s">
        <v>402</v>
      </c>
      <c r="C204" s="222" t="s">
        <v>98</v>
      </c>
      <c r="D204" s="95" t="s">
        <v>404</v>
      </c>
      <c r="E204" s="773"/>
      <c r="F204" s="530">
        <f>SUMIFS('ELF VILLA TB 30GIU22'!T:T,'ELF VILLA TB 30GIU22'!W:W,'IFRS TB'!B204)*IF(C204="L",1,-1)</f>
        <v>0</v>
      </c>
      <c r="G204" s="1115"/>
      <c r="H204" s="530">
        <f>SUMIFS('ELF VILLA TB 30GIU22'!U:U,'ELF VILLA TB 30GIU22'!W:W,'IFRS TB'!B204)*IF(C204="L",1,-1)</f>
        <v>0</v>
      </c>
      <c r="I204" s="666"/>
      <c r="J204" s="493">
        <f t="shared" si="6"/>
        <v>0</v>
      </c>
      <c r="K204" s="934">
        <v>0</v>
      </c>
      <c r="L204" s="934">
        <v>0</v>
      </c>
      <c r="M204" s="888">
        <f t="shared" si="9"/>
        <v>0</v>
      </c>
    </row>
    <row r="205" spans="2:13" ht="12.5">
      <c r="B205" s="439" t="s">
        <v>387</v>
      </c>
      <c r="C205" s="222" t="s">
        <v>98</v>
      </c>
      <c r="D205" s="95" t="s">
        <v>388</v>
      </c>
      <c r="E205" s="773"/>
      <c r="F205" s="530">
        <f>SUMIFS('ELF VILLA TB 30GIU22'!T:T,'ELF VILLA TB 30GIU22'!W:W,'IFRS TB'!B205)*IF(C205="L",1,-1)</f>
        <v>0</v>
      </c>
      <c r="G205" s="1115"/>
      <c r="H205" s="530">
        <f>SUMIFS('ELF VILLA TB 30GIU22'!U:U,'ELF VILLA TB 30GIU22'!W:W,'IFRS TB'!B205)*IF(C205="L",1,-1)</f>
        <v>1000000</v>
      </c>
      <c r="I205" s="666"/>
      <c r="J205" s="493">
        <f t="shared" si="6"/>
        <v>1000000</v>
      </c>
      <c r="K205" s="934">
        <v>-850794</v>
      </c>
      <c r="L205" s="934">
        <v>0</v>
      </c>
      <c r="M205" s="888">
        <f t="shared" si="9"/>
        <v>-1000000</v>
      </c>
    </row>
    <row r="206" spans="2:13" ht="12.5">
      <c r="B206" s="439" t="s">
        <v>427</v>
      </c>
      <c r="C206" s="222" t="s">
        <v>98</v>
      </c>
      <c r="D206" s="95" t="s">
        <v>389</v>
      </c>
      <c r="E206" s="773"/>
      <c r="F206" s="530">
        <f>SUMIFS('ELF VILLA TB 30GIU22'!T:T,'ELF VILLA TB 30GIU22'!W:W,'IFRS TB'!B206)*IF(C206="L",1,-1)</f>
        <v>0</v>
      </c>
      <c r="G206" s="1115"/>
      <c r="H206" s="530">
        <f>SUMIFS('ELF VILLA TB 30GIU22'!U:U,'ELF VILLA TB 30GIU22'!W:W,'IFRS TB'!B206)*IF(C206="L",1,-1)</f>
        <v>0</v>
      </c>
      <c r="I206" s="666"/>
      <c r="J206" s="493">
        <f t="shared" si="6"/>
        <v>0</v>
      </c>
      <c r="K206" s="934">
        <v>0</v>
      </c>
      <c r="L206" s="934">
        <v>0</v>
      </c>
      <c r="M206" s="888">
        <f t="shared" si="9"/>
        <v>0</v>
      </c>
    </row>
    <row r="207" spans="2:13" ht="12.5">
      <c r="B207" s="439" t="s">
        <v>955</v>
      </c>
      <c r="C207" s="222" t="s">
        <v>98</v>
      </c>
      <c r="D207" s="95" t="s">
        <v>855</v>
      </c>
      <c r="E207" s="773"/>
      <c r="F207" s="530">
        <f>SUMIFS('ELF VILLA TB 30GIU22'!T:T,'ELF VILLA TB 30GIU22'!W:W,'IFRS TB'!B207)*IF(C207="L",1,-1)</f>
        <v>0</v>
      </c>
      <c r="G207" s="1115"/>
      <c r="H207" s="530">
        <f>SUMIFS('ELF VILLA TB 30GIU22'!U:U,'ELF VILLA TB 30GIU22'!W:W,'IFRS TB'!B207)*IF(C207="L",1,-1)</f>
        <v>0</v>
      </c>
      <c r="I207" s="666"/>
      <c r="J207" s="493">
        <f t="shared" ref="J207:J270" si="10">SUM(F207:I207)</f>
        <v>0</v>
      </c>
      <c r="K207" s="934">
        <v>0</v>
      </c>
      <c r="L207" s="934">
        <v>0</v>
      </c>
      <c r="M207" s="888">
        <f t="shared" si="9"/>
        <v>0</v>
      </c>
    </row>
    <row r="208" spans="2:13" ht="12.5">
      <c r="B208" s="439" t="s">
        <v>956</v>
      </c>
      <c r="C208" s="222" t="s">
        <v>98</v>
      </c>
      <c r="D208" s="95" t="s">
        <v>857</v>
      </c>
      <c r="E208" s="773"/>
      <c r="F208" s="530">
        <f>SUMIFS('ELF VILLA TB 30GIU22'!T:T,'ELF VILLA TB 30GIU22'!W:W,'IFRS TB'!B208)*IF(C208="L",1,-1)</f>
        <v>0</v>
      </c>
      <c r="G208" s="1115"/>
      <c r="H208" s="530">
        <f>SUMIFS('ELF VILLA TB 30GIU22'!U:U,'ELF VILLA TB 30GIU22'!W:W,'IFRS TB'!B208)*IF(C208="L",1,-1)</f>
        <v>0</v>
      </c>
      <c r="I208" s="666"/>
      <c r="J208" s="493">
        <f t="shared" si="10"/>
        <v>0</v>
      </c>
      <c r="K208" s="934">
        <v>0</v>
      </c>
      <c r="L208" s="934">
        <v>0</v>
      </c>
      <c r="M208" s="888">
        <f t="shared" si="9"/>
        <v>0</v>
      </c>
    </row>
    <row r="209" spans="2:13" ht="12.5">
      <c r="B209" s="439" t="s">
        <v>492</v>
      </c>
      <c r="C209" s="222" t="s">
        <v>98</v>
      </c>
      <c r="D209" s="95" t="s">
        <v>494</v>
      </c>
      <c r="E209" s="773"/>
      <c r="F209" s="530">
        <f>SUMIFS('ELF VILLA TB 30GIU22'!T:T,'ELF VILLA TB 30GIU22'!W:W,'IFRS TB'!B209)*IF(C209="L",1,-1)</f>
        <v>-359274.43999999994</v>
      </c>
      <c r="G209" s="1115"/>
      <c r="H209" s="530">
        <f>SUMIFS('ELF VILLA TB 30GIU22'!U:U,'ELF VILLA TB 30GIU22'!W:W,'IFRS TB'!B209)*IF(C209="L",1,-1)</f>
        <v>359274.44</v>
      </c>
      <c r="I209" s="666"/>
      <c r="J209" s="493">
        <f t="shared" si="10"/>
        <v>0</v>
      </c>
      <c r="K209" s="934">
        <v>0</v>
      </c>
      <c r="L209" s="934">
        <v>0</v>
      </c>
      <c r="M209" s="888">
        <f t="shared" si="9"/>
        <v>0</v>
      </c>
    </row>
    <row r="210" spans="2:13" ht="12.5">
      <c r="B210" s="439" t="s">
        <v>493</v>
      </c>
      <c r="C210" s="222" t="s">
        <v>98</v>
      </c>
      <c r="D210" s="95" t="s">
        <v>496</v>
      </c>
      <c r="E210" s="773"/>
      <c r="F210" s="530">
        <f>SUMIFS('ELF VILLA TB 30GIU22'!T:T,'ELF VILLA TB 30GIU22'!W:W,'IFRS TB'!B210)*IF(C210="L",1,-1)</f>
        <v>0</v>
      </c>
      <c r="G210" s="1115"/>
      <c r="H210" s="530">
        <f>SUMIFS('ELF VILLA TB 30GIU22'!U:U,'ELF VILLA TB 30GIU22'!W:W,'IFRS TB'!B210)*IF(C210="L",1,-1)</f>
        <v>0</v>
      </c>
      <c r="I210" s="666"/>
      <c r="J210" s="493">
        <f t="shared" si="10"/>
        <v>0</v>
      </c>
      <c r="K210" s="934">
        <v>0</v>
      </c>
      <c r="L210" s="934">
        <v>0</v>
      </c>
      <c r="M210" s="888">
        <f t="shared" si="9"/>
        <v>0</v>
      </c>
    </row>
    <row r="211" spans="2:13" ht="12.5">
      <c r="B211" s="439" t="s">
        <v>957</v>
      </c>
      <c r="C211" s="222" t="s">
        <v>98</v>
      </c>
      <c r="D211" s="95" t="s">
        <v>859</v>
      </c>
      <c r="E211" s="773"/>
      <c r="F211" s="530">
        <f>SUMIFS('ELF VILLA TB 30GIU22'!T:T,'ELF VILLA TB 30GIU22'!W:W,'IFRS TB'!B211)*IF(C211="L",1,-1)</f>
        <v>0</v>
      </c>
      <c r="G211" s="1115"/>
      <c r="H211" s="530">
        <f>SUMIFS('ELF VILLA TB 30GIU22'!U:U,'ELF VILLA TB 30GIU22'!W:W,'IFRS TB'!B211)*IF(C211="L",1,-1)</f>
        <v>0</v>
      </c>
      <c r="I211" s="666"/>
      <c r="J211" s="493">
        <f t="shared" si="10"/>
        <v>0</v>
      </c>
      <c r="K211" s="934">
        <v>0</v>
      </c>
      <c r="L211" s="934">
        <v>0</v>
      </c>
      <c r="M211" s="888">
        <f t="shared" si="9"/>
        <v>0</v>
      </c>
    </row>
    <row r="212" spans="2:13" ht="12.5">
      <c r="B212" s="439" t="s">
        <v>958</v>
      </c>
      <c r="C212" s="222" t="s">
        <v>98</v>
      </c>
      <c r="D212" s="95" t="s">
        <v>860</v>
      </c>
      <c r="E212" s="773"/>
      <c r="F212" s="530">
        <f>SUMIFS('ELF VILLA TB 30GIU22'!T:T,'ELF VILLA TB 30GIU22'!W:W,'IFRS TB'!B212)*IF(C212="L",1,-1)</f>
        <v>0</v>
      </c>
      <c r="G212" s="1115"/>
      <c r="H212" s="530">
        <f>SUMIFS('ELF VILLA TB 30GIU22'!U:U,'ELF VILLA TB 30GIU22'!W:W,'IFRS TB'!B212)*IF(C212="L",1,-1)</f>
        <v>0</v>
      </c>
      <c r="I212" s="666"/>
      <c r="J212" s="493">
        <f t="shared" si="10"/>
        <v>0</v>
      </c>
      <c r="K212" s="934">
        <v>0</v>
      </c>
      <c r="L212" s="934">
        <v>0</v>
      </c>
      <c r="M212" s="888">
        <f t="shared" si="9"/>
        <v>0</v>
      </c>
    </row>
    <row r="213" spans="2:13" ht="12.5">
      <c r="B213" s="439" t="s">
        <v>959</v>
      </c>
      <c r="C213" s="222" t="s">
        <v>98</v>
      </c>
      <c r="D213" s="95" t="s">
        <v>861</v>
      </c>
      <c r="E213" s="773"/>
      <c r="F213" s="530">
        <f>SUMIFS('ELF VILLA TB 30GIU22'!T:T,'ELF VILLA TB 30GIU22'!W:W,'IFRS TB'!B213)*IF(C213="L",1,-1)</f>
        <v>0</v>
      </c>
      <c r="G213" s="1115"/>
      <c r="H213" s="530">
        <f>SUMIFS('ELF VILLA TB 30GIU22'!U:U,'ELF VILLA TB 30GIU22'!W:W,'IFRS TB'!B213)*IF(C213="L",1,-1)</f>
        <v>0</v>
      </c>
      <c r="I213" s="666"/>
      <c r="J213" s="493">
        <f t="shared" si="10"/>
        <v>0</v>
      </c>
      <c r="K213" s="934">
        <v>0</v>
      </c>
      <c r="L213" s="934">
        <v>0</v>
      </c>
      <c r="M213" s="888">
        <f t="shared" si="9"/>
        <v>0</v>
      </c>
    </row>
    <row r="214" spans="2:13" ht="12.5">
      <c r="B214" s="439" t="s">
        <v>960</v>
      </c>
      <c r="C214" s="222" t="s">
        <v>98</v>
      </c>
      <c r="D214" s="95" t="s">
        <v>862</v>
      </c>
      <c r="E214" s="773"/>
      <c r="F214" s="530">
        <f>SUMIFS('ELF VILLA TB 30GIU22'!T:T,'ELF VILLA TB 30GIU22'!W:W,'IFRS TB'!B214)*IF(C214="L",1,-1)</f>
        <v>0</v>
      </c>
      <c r="G214" s="1115"/>
      <c r="H214" s="530">
        <f>SUMIFS('ELF VILLA TB 30GIU22'!U:U,'ELF VILLA TB 30GIU22'!W:W,'IFRS TB'!B214)*IF(C214="L",1,-1)</f>
        <v>0</v>
      </c>
      <c r="I214" s="666"/>
      <c r="J214" s="493">
        <f t="shared" si="10"/>
        <v>0</v>
      </c>
      <c r="K214" s="934">
        <v>0</v>
      </c>
      <c r="L214" s="934">
        <v>0</v>
      </c>
      <c r="M214" s="888">
        <f t="shared" si="9"/>
        <v>0</v>
      </c>
    </row>
    <row r="215" spans="2:13" ht="12.5">
      <c r="B215" s="439" t="s">
        <v>390</v>
      </c>
      <c r="C215" s="222" t="s">
        <v>98</v>
      </c>
      <c r="D215" s="95" t="s">
        <v>429</v>
      </c>
      <c r="E215" s="773"/>
      <c r="F215" s="530">
        <f>SUMIFS('ELF VILLA TB 30GIU22'!T:T,'ELF VILLA TB 30GIU22'!W:W,'IFRS TB'!B215)*IF(C215="L",1,-1)</f>
        <v>0</v>
      </c>
      <c r="G215" s="1115"/>
      <c r="H215" s="530">
        <f>SUMIFS('ELF VILLA TB 30GIU22'!U:U,'ELF VILLA TB 30GIU22'!W:W,'IFRS TB'!B215)*IF(C215="L",1,-1)</f>
        <v>0</v>
      </c>
      <c r="I215" s="666"/>
      <c r="J215" s="493">
        <f t="shared" si="10"/>
        <v>0</v>
      </c>
      <c r="K215" s="934">
        <v>0</v>
      </c>
      <c r="L215" s="934">
        <v>0</v>
      </c>
      <c r="M215" s="888">
        <f t="shared" si="9"/>
        <v>0</v>
      </c>
    </row>
    <row r="216" spans="2:13" ht="12.5">
      <c r="B216" s="439" t="s">
        <v>391</v>
      </c>
      <c r="C216" s="222" t="s">
        <v>98</v>
      </c>
      <c r="D216" s="95" t="s">
        <v>197</v>
      </c>
      <c r="E216" s="773"/>
      <c r="F216" s="530">
        <f>SUMIFS('ELF VILLA TB 30GIU22'!T:T,'ELF VILLA TB 30GIU22'!W:W,'IFRS TB'!B216)*IF(C216="L",1,-1)</f>
        <v>0</v>
      </c>
      <c r="G216" s="1115"/>
      <c r="H216" s="530">
        <f>SUMIFS('ELF VILLA TB 30GIU22'!U:U,'ELF VILLA TB 30GIU22'!W:W,'IFRS TB'!B216)*IF(C216="L",1,-1)</f>
        <v>0</v>
      </c>
      <c r="I216" s="666"/>
      <c r="J216" s="493">
        <f t="shared" si="10"/>
        <v>0</v>
      </c>
      <c r="K216" s="934">
        <v>0</v>
      </c>
      <c r="L216" s="934">
        <v>0</v>
      </c>
      <c r="M216" s="888">
        <f t="shared" si="9"/>
        <v>0</v>
      </c>
    </row>
    <row r="217" spans="2:13" ht="12.5">
      <c r="B217" s="439" t="s">
        <v>961</v>
      </c>
      <c r="C217" s="222" t="s">
        <v>98</v>
      </c>
      <c r="D217" s="95" t="s">
        <v>863</v>
      </c>
      <c r="E217" s="773"/>
      <c r="F217" s="530">
        <f>SUMIFS('ELF VILLA TB 30GIU22'!T:T,'ELF VILLA TB 30GIU22'!W:W,'IFRS TB'!B217)*IF(C217="L",1,-1)</f>
        <v>0</v>
      </c>
      <c r="G217" s="1115"/>
      <c r="H217" s="530">
        <f>SUMIFS('ELF VILLA TB 30GIU22'!U:U,'ELF VILLA TB 30GIU22'!W:W,'IFRS TB'!B217)*IF(C217="L",1,-1)</f>
        <v>0</v>
      </c>
      <c r="I217" s="666"/>
      <c r="J217" s="493">
        <f t="shared" si="10"/>
        <v>0</v>
      </c>
      <c r="K217" s="934">
        <v>0</v>
      </c>
      <c r="L217" s="934">
        <v>0</v>
      </c>
      <c r="M217" s="888">
        <f t="shared" si="9"/>
        <v>0</v>
      </c>
    </row>
    <row r="218" spans="2:13" ht="12.5">
      <c r="B218" s="439" t="s">
        <v>962</v>
      </c>
      <c r="C218" s="222" t="s">
        <v>98</v>
      </c>
      <c r="D218" s="95" t="s">
        <v>864</v>
      </c>
      <c r="E218" s="773"/>
      <c r="F218" s="530">
        <f>SUMIFS('ELF VILLA TB 30GIU22'!T:T,'ELF VILLA TB 30GIU22'!W:W,'IFRS TB'!B218)*IF(C218="L",1,-1)</f>
        <v>0</v>
      </c>
      <c r="G218" s="1115"/>
      <c r="H218" s="530">
        <f>SUMIFS('ELF VILLA TB 30GIU22'!U:U,'ELF VILLA TB 30GIU22'!W:W,'IFRS TB'!B218)*IF(C218="L",1,-1)</f>
        <v>0</v>
      </c>
      <c r="I218" s="666"/>
      <c r="J218" s="493">
        <f t="shared" si="10"/>
        <v>0</v>
      </c>
      <c r="K218" s="934">
        <v>0</v>
      </c>
      <c r="L218" s="934">
        <v>0</v>
      </c>
      <c r="M218" s="888">
        <f t="shared" si="9"/>
        <v>0</v>
      </c>
    </row>
    <row r="219" spans="2:13" ht="12.5">
      <c r="B219" s="439" t="s">
        <v>963</v>
      </c>
      <c r="C219" s="222" t="s">
        <v>98</v>
      </c>
      <c r="D219" s="95" t="s">
        <v>865</v>
      </c>
      <c r="E219" s="773"/>
      <c r="F219" s="530">
        <f>SUMIFS('ELF VILLA TB 30GIU22'!T:T,'ELF VILLA TB 30GIU22'!W:W,'IFRS TB'!B219)*IF(C219="L",1,-1)</f>
        <v>0</v>
      </c>
      <c r="G219" s="1115"/>
      <c r="H219" s="530">
        <f>SUMIFS('ELF VILLA TB 30GIU22'!U:U,'ELF VILLA TB 30GIU22'!W:W,'IFRS TB'!B219)*IF(C219="L",1,-1)</f>
        <v>0</v>
      </c>
      <c r="I219" s="666"/>
      <c r="J219" s="493">
        <f t="shared" si="10"/>
        <v>0</v>
      </c>
      <c r="K219" s="934">
        <v>0</v>
      </c>
      <c r="L219" s="934">
        <v>0</v>
      </c>
      <c r="M219" s="888">
        <f t="shared" si="9"/>
        <v>0</v>
      </c>
    </row>
    <row r="220" spans="2:13" ht="12.5">
      <c r="B220" s="439" t="s">
        <v>964</v>
      </c>
      <c r="C220" s="222" t="s">
        <v>98</v>
      </c>
      <c r="D220" s="95" t="s">
        <v>866</v>
      </c>
      <c r="E220" s="773"/>
      <c r="F220" s="530">
        <f>SUMIFS('ELF VILLA TB 30GIU22'!T:T,'ELF VILLA TB 30GIU22'!W:W,'IFRS TB'!B220)*IF(C220="L",1,-1)</f>
        <v>0</v>
      </c>
      <c r="G220" s="1115"/>
      <c r="H220" s="530">
        <f>SUMIFS('ELF VILLA TB 30GIU22'!U:U,'ELF VILLA TB 30GIU22'!W:W,'IFRS TB'!B220)*IF(C220="L",1,-1)</f>
        <v>0</v>
      </c>
      <c r="I220" s="666"/>
      <c r="J220" s="493">
        <f t="shared" si="10"/>
        <v>0</v>
      </c>
      <c r="K220" s="934">
        <v>0</v>
      </c>
      <c r="L220" s="934">
        <v>0</v>
      </c>
      <c r="M220" s="888">
        <f t="shared" si="9"/>
        <v>0</v>
      </c>
    </row>
    <row r="221" spans="2:13" ht="12.5">
      <c r="B221" s="439" t="s">
        <v>965</v>
      </c>
      <c r="C221" s="222" t="s">
        <v>98</v>
      </c>
      <c r="D221" s="95" t="s">
        <v>867</v>
      </c>
      <c r="E221" s="773"/>
      <c r="F221" s="530">
        <f>SUMIFS('ELF VILLA TB 30GIU22'!T:T,'ELF VILLA TB 30GIU22'!W:W,'IFRS TB'!B221)*IF(C221="L",1,-1)</f>
        <v>0</v>
      </c>
      <c r="G221" s="1115"/>
      <c r="H221" s="530">
        <f>SUMIFS('ELF VILLA TB 30GIU22'!U:U,'ELF VILLA TB 30GIU22'!W:W,'IFRS TB'!B221)*IF(C221="L",1,-1)</f>
        <v>0</v>
      </c>
      <c r="I221" s="666"/>
      <c r="J221" s="493">
        <f t="shared" si="10"/>
        <v>0</v>
      </c>
      <c r="K221" s="934">
        <v>0</v>
      </c>
      <c r="L221" s="934">
        <v>0</v>
      </c>
      <c r="M221" s="888">
        <f t="shared" si="9"/>
        <v>0</v>
      </c>
    </row>
    <row r="222" spans="2:13" ht="12.5">
      <c r="B222" s="439" t="s">
        <v>966</v>
      </c>
      <c r="C222" s="222" t="s">
        <v>98</v>
      </c>
      <c r="D222" s="95" t="s">
        <v>868</v>
      </c>
      <c r="E222" s="773"/>
      <c r="F222" s="530">
        <f>SUMIFS('ELF VILLA TB 30GIU22'!T:T,'ELF VILLA TB 30GIU22'!W:W,'IFRS TB'!B222)*IF(C222="L",1,-1)</f>
        <v>0</v>
      </c>
      <c r="G222" s="1115"/>
      <c r="H222" s="530">
        <f>SUMIFS('ELF VILLA TB 30GIU22'!U:U,'ELF VILLA TB 30GIU22'!W:W,'IFRS TB'!B222)*IF(C222="L",1,-1)</f>
        <v>0</v>
      </c>
      <c r="I222" s="666"/>
      <c r="J222" s="493">
        <f t="shared" si="10"/>
        <v>0</v>
      </c>
      <c r="K222" s="934">
        <v>0</v>
      </c>
      <c r="L222" s="934">
        <v>0</v>
      </c>
      <c r="M222" s="888">
        <f t="shared" si="9"/>
        <v>0</v>
      </c>
    </row>
    <row r="223" spans="2:13" ht="12.5">
      <c r="B223" s="439" t="s">
        <v>967</v>
      </c>
      <c r="C223" s="222" t="s">
        <v>98</v>
      </c>
      <c r="D223" s="95" t="s">
        <v>869</v>
      </c>
      <c r="E223" s="773"/>
      <c r="F223" s="530">
        <f>SUMIFS('ELF VILLA TB 30GIU22'!T:T,'ELF VILLA TB 30GIU22'!W:W,'IFRS TB'!B223)*IF(C223="L",1,-1)</f>
        <v>0</v>
      </c>
      <c r="G223" s="1115"/>
      <c r="H223" s="530">
        <f>SUMIFS('ELF VILLA TB 30GIU22'!U:U,'ELF VILLA TB 30GIU22'!W:W,'IFRS TB'!B223)*IF(C223="L",1,-1)</f>
        <v>0</v>
      </c>
      <c r="I223" s="666"/>
      <c r="J223" s="493">
        <f t="shared" si="10"/>
        <v>0</v>
      </c>
      <c r="K223" s="934">
        <v>0</v>
      </c>
      <c r="L223" s="934">
        <v>0</v>
      </c>
      <c r="M223" s="888">
        <f t="shared" si="9"/>
        <v>0</v>
      </c>
    </row>
    <row r="224" spans="2:13" ht="12.5">
      <c r="B224" s="439" t="s">
        <v>968</v>
      </c>
      <c r="C224" s="222" t="s">
        <v>98</v>
      </c>
      <c r="D224" s="95" t="s">
        <v>870</v>
      </c>
      <c r="E224" s="773"/>
      <c r="F224" s="530">
        <f>SUMIFS('ELF VILLA TB 30GIU22'!T:T,'ELF VILLA TB 30GIU22'!W:W,'IFRS TB'!B224)*IF(C224="L",1,-1)</f>
        <v>0</v>
      </c>
      <c r="G224" s="1115"/>
      <c r="H224" s="530">
        <f>SUMIFS('ELF VILLA TB 30GIU22'!U:U,'ELF VILLA TB 30GIU22'!W:W,'IFRS TB'!B224)*IF(C224="L",1,-1)</f>
        <v>0</v>
      </c>
      <c r="I224" s="666"/>
      <c r="J224" s="493">
        <f t="shared" si="10"/>
        <v>0</v>
      </c>
      <c r="K224" s="934">
        <v>0</v>
      </c>
      <c r="L224" s="934">
        <v>0</v>
      </c>
      <c r="M224" s="888">
        <f t="shared" si="9"/>
        <v>0</v>
      </c>
    </row>
    <row r="225" spans="2:13" ht="12.5">
      <c r="B225" s="435" t="s">
        <v>399</v>
      </c>
      <c r="C225" s="222" t="s">
        <v>98</v>
      </c>
      <c r="D225" s="95" t="s">
        <v>654</v>
      </c>
      <c r="E225" s="773"/>
      <c r="F225" s="530">
        <f>SUMIFS('ELF VILLA TB 30GIU22'!T:T,'ELF VILLA TB 30GIU22'!W:W,'IFRS TB'!B225)*IF(C225="L",1,-1)</f>
        <v>0</v>
      </c>
      <c r="G225" s="1115"/>
      <c r="H225" s="530">
        <f>SUMIFS('ELF VILLA TB 30GIU22'!U:U,'ELF VILLA TB 30GIU22'!W:W,'IFRS TB'!B225)*IF(C225="L",1,-1)</f>
        <v>0</v>
      </c>
      <c r="I225" s="666"/>
      <c r="J225" s="493">
        <f t="shared" si="10"/>
        <v>0</v>
      </c>
      <c r="K225" s="934">
        <v>0</v>
      </c>
      <c r="L225" s="934">
        <v>0</v>
      </c>
      <c r="M225" s="888">
        <f t="shared" si="9"/>
        <v>0</v>
      </c>
    </row>
    <row r="226" spans="2:13" ht="12.5">
      <c r="B226" s="439" t="s">
        <v>385</v>
      </c>
      <c r="C226" s="222" t="s">
        <v>98</v>
      </c>
      <c r="D226" s="95" t="s">
        <v>386</v>
      </c>
      <c r="E226" s="773"/>
      <c r="F226" s="530">
        <f>SUMIFS('ELF VILLA TB 30GIU22'!T:T,'ELF VILLA TB 30GIU22'!W:W,'IFRS TB'!B226)*IF(C226="L",1,-1)</f>
        <v>0</v>
      </c>
      <c r="G226" s="1115"/>
      <c r="H226" s="530">
        <f>SUMIFS('ELF VILLA TB 30GIU22'!U:U,'ELF VILLA TB 30GIU22'!W:W,'IFRS TB'!B226)*IF(C226="L",1,-1)</f>
        <v>0</v>
      </c>
      <c r="I226" s="666"/>
      <c r="J226" s="493">
        <f t="shared" si="10"/>
        <v>0</v>
      </c>
      <c r="K226" s="934">
        <v>0</v>
      </c>
      <c r="L226" s="934">
        <v>0</v>
      </c>
      <c r="M226" s="888">
        <f t="shared" ref="M226:M257" si="11">IF(C226="E",-J226,-J226)</f>
        <v>0</v>
      </c>
    </row>
    <row r="227" spans="2:13" ht="12.5">
      <c r="B227" s="439" t="s">
        <v>673</v>
      </c>
      <c r="C227" s="222" t="s">
        <v>98</v>
      </c>
      <c r="D227" s="95" t="s">
        <v>674</v>
      </c>
      <c r="E227" s="773"/>
      <c r="F227" s="530">
        <f>SUMIFS('ELF VILLA TB 30GIU22'!T:T,'ELF VILLA TB 30GIU22'!W:W,'IFRS TB'!B227)*IF(C227="L",1,-1)</f>
        <v>0</v>
      </c>
      <c r="G227" s="1115"/>
      <c r="H227" s="530">
        <f>SUMIFS('ELF VILLA TB 30GIU22'!U:U,'ELF VILLA TB 30GIU22'!W:W,'IFRS TB'!B227)*IF(C227="L",1,-1)</f>
        <v>0</v>
      </c>
      <c r="I227" s="666"/>
      <c r="J227" s="493">
        <f t="shared" si="10"/>
        <v>0</v>
      </c>
      <c r="K227" s="934">
        <v>0</v>
      </c>
      <c r="L227" s="934">
        <v>0</v>
      </c>
      <c r="M227" s="888">
        <f t="shared" si="11"/>
        <v>0</v>
      </c>
    </row>
    <row r="228" spans="2:13" ht="12.5">
      <c r="B228" s="435" t="s">
        <v>445</v>
      </c>
      <c r="C228" s="222" t="s">
        <v>98</v>
      </c>
      <c r="D228" s="95" t="s">
        <v>443</v>
      </c>
      <c r="E228" s="773"/>
      <c r="F228" s="530">
        <f>SUMIFS('ELF VILLA TB 30GIU22'!T:T,'ELF VILLA TB 30GIU22'!W:W,'IFRS TB'!B228)*IF(C228="L",1,-1)</f>
        <v>-90477.87</v>
      </c>
      <c r="G228" s="1115"/>
      <c r="H228" s="530">
        <f>SUMIFS('ELF VILLA TB 30GIU22'!U:U,'ELF VILLA TB 30GIU22'!W:W,'IFRS TB'!B228)*IF(C228="L",1,-1)</f>
        <v>0</v>
      </c>
      <c r="I228" s="666"/>
      <c r="J228" s="493">
        <f t="shared" si="10"/>
        <v>-90477.87</v>
      </c>
      <c r="K228" s="934">
        <v>-92737.94</v>
      </c>
      <c r="L228" s="934">
        <v>-46289.94</v>
      </c>
      <c r="M228" s="888">
        <f t="shared" si="11"/>
        <v>90477.87</v>
      </c>
    </row>
    <row r="229" spans="2:13" ht="12.5">
      <c r="B229" s="435" t="s">
        <v>972</v>
      </c>
      <c r="C229" s="222" t="s">
        <v>98</v>
      </c>
      <c r="D229" s="95" t="s">
        <v>877</v>
      </c>
      <c r="E229" s="773"/>
      <c r="F229" s="530">
        <f>SUMIFS('ELF VILLA TB 30GIU22'!T:T,'ELF VILLA TB 30GIU22'!W:W,'IFRS TB'!B229)*IF(C229="L",1,-1)</f>
        <v>0</v>
      </c>
      <c r="G229" s="1115"/>
      <c r="H229" s="530">
        <f>SUMIFS('ELF VILLA TB 30GIU22'!U:U,'ELF VILLA TB 30GIU22'!W:W,'IFRS TB'!B229)*IF(C229="L",1,-1)</f>
        <v>0</v>
      </c>
      <c r="I229" s="666"/>
      <c r="J229" s="493">
        <f t="shared" si="10"/>
        <v>0</v>
      </c>
      <c r="K229" s="934">
        <v>0</v>
      </c>
      <c r="L229" s="934">
        <v>0</v>
      </c>
      <c r="M229" s="888">
        <f t="shared" si="11"/>
        <v>0</v>
      </c>
    </row>
    <row r="230" spans="2:13" ht="12.5">
      <c r="B230" s="435" t="s">
        <v>446</v>
      </c>
      <c r="C230" s="222" t="s">
        <v>98</v>
      </c>
      <c r="D230" s="95" t="s">
        <v>444</v>
      </c>
      <c r="E230" s="773"/>
      <c r="F230" s="530">
        <f>SUMIFS('ELF VILLA TB 30GIU22'!T:T,'ELF VILLA TB 30GIU22'!W:W,'IFRS TB'!B230)*IF(C230="L",1,-1)</f>
        <v>0</v>
      </c>
      <c r="G230" s="1115"/>
      <c r="H230" s="530">
        <f>SUMIFS('ELF VILLA TB 30GIU22'!U:U,'ELF VILLA TB 30GIU22'!W:W,'IFRS TB'!B230)*IF(C230="L",1,-1)</f>
        <v>0</v>
      </c>
      <c r="I230" s="666"/>
      <c r="J230" s="493">
        <f t="shared" si="10"/>
        <v>0</v>
      </c>
      <c r="K230" s="934">
        <v>0</v>
      </c>
      <c r="L230" s="934">
        <v>0</v>
      </c>
      <c r="M230" s="888">
        <f t="shared" si="11"/>
        <v>0</v>
      </c>
    </row>
    <row r="231" spans="2:13" ht="12.5">
      <c r="B231" s="435" t="s">
        <v>973</v>
      </c>
      <c r="C231" s="222" t="s">
        <v>98</v>
      </c>
      <c r="D231" s="95" t="s">
        <v>878</v>
      </c>
      <c r="E231" s="773"/>
      <c r="F231" s="530">
        <f>SUMIFS('ELF VILLA TB 30GIU22'!T:T,'ELF VILLA TB 30GIU22'!W:W,'IFRS TB'!B231)*IF(C231="L",1,-1)</f>
        <v>-16394.34</v>
      </c>
      <c r="G231" s="1115"/>
      <c r="H231" s="530">
        <f>SUMIFS('ELF VILLA TB 30GIU22'!U:U,'ELF VILLA TB 30GIU22'!W:W,'IFRS TB'!B231)*IF(C231="L",1,-1)</f>
        <v>0</v>
      </c>
      <c r="I231" s="666"/>
      <c r="J231" s="493">
        <f t="shared" si="10"/>
        <v>-16394.34</v>
      </c>
      <c r="K231" s="934">
        <v>-16309.67</v>
      </c>
      <c r="L231" s="934">
        <v>-9630</v>
      </c>
      <c r="M231" s="888">
        <f t="shared" si="11"/>
        <v>16394.34</v>
      </c>
    </row>
    <row r="232" spans="2:13" ht="12.5">
      <c r="B232" s="435" t="s">
        <v>447</v>
      </c>
      <c r="C232" s="222" t="s">
        <v>98</v>
      </c>
      <c r="D232" s="95" t="s">
        <v>875</v>
      </c>
      <c r="E232" s="773"/>
      <c r="F232" s="530">
        <f>SUMIFS('ELF VILLA TB 30GIU22'!T:T,'ELF VILLA TB 30GIU22'!W:W,'IFRS TB'!B232)*IF(C232="L",1,-1)</f>
        <v>-83148.67</v>
      </c>
      <c r="G232" s="1115"/>
      <c r="H232" s="530">
        <f>SUMIFS('ELF VILLA TB 30GIU22'!U:U,'ELF VILLA TB 30GIU22'!W:W,'IFRS TB'!B232)*IF(C232="L",1,-1)</f>
        <v>0</v>
      </c>
      <c r="I232" s="666"/>
      <c r="J232" s="493">
        <f t="shared" si="10"/>
        <v>-83148.67</v>
      </c>
      <c r="K232" s="934">
        <v>-75838</v>
      </c>
      <c r="L232" s="934">
        <v>-39510</v>
      </c>
      <c r="M232" s="888">
        <f t="shared" si="11"/>
        <v>83148.67</v>
      </c>
    </row>
    <row r="233" spans="2:13" ht="12.5">
      <c r="B233" s="435" t="s">
        <v>971</v>
      </c>
      <c r="C233" s="222" t="s">
        <v>98</v>
      </c>
      <c r="D233" s="95" t="s">
        <v>876</v>
      </c>
      <c r="E233" s="773"/>
      <c r="F233" s="530">
        <f>SUMIFS('ELF VILLA TB 30GIU22'!T:T,'ELF VILLA TB 30GIU22'!W:W,'IFRS TB'!B233)*IF(C233="L",1,-1)</f>
        <v>0</v>
      </c>
      <c r="G233" s="1115"/>
      <c r="H233" s="530">
        <f>SUMIFS('ELF VILLA TB 30GIU22'!U:U,'ELF VILLA TB 30GIU22'!W:W,'IFRS TB'!B233)*IF(C233="L",1,-1)</f>
        <v>0</v>
      </c>
      <c r="I233" s="666"/>
      <c r="J233" s="493">
        <f t="shared" si="10"/>
        <v>0</v>
      </c>
      <c r="K233" s="934">
        <v>0</v>
      </c>
      <c r="L233" s="934">
        <v>0</v>
      </c>
      <c r="M233" s="888">
        <f t="shared" si="11"/>
        <v>0</v>
      </c>
    </row>
    <row r="234" spans="2:13" ht="12.5">
      <c r="B234" s="435" t="s">
        <v>449</v>
      </c>
      <c r="C234" s="222" t="s">
        <v>98</v>
      </c>
      <c r="D234" s="95" t="s">
        <v>448</v>
      </c>
      <c r="E234" s="773"/>
      <c r="F234" s="530">
        <f>SUMIFS('ELF VILLA TB 30GIU22'!T:T,'ELF VILLA TB 30GIU22'!W:W,'IFRS TB'!B234)*IF(C234="L",1,-1)</f>
        <v>0</v>
      </c>
      <c r="G234" s="1115"/>
      <c r="H234" s="530">
        <f>SUMIFS('ELF VILLA TB 30GIU22'!U:U,'ELF VILLA TB 30GIU22'!W:W,'IFRS TB'!B234)*IF(C234="L",1,-1)</f>
        <v>0</v>
      </c>
      <c r="I234" s="666"/>
      <c r="J234" s="493">
        <f t="shared" si="10"/>
        <v>0</v>
      </c>
      <c r="K234" s="934">
        <v>0</v>
      </c>
      <c r="L234" s="934">
        <v>0</v>
      </c>
      <c r="M234" s="888">
        <f t="shared" si="11"/>
        <v>0</v>
      </c>
    </row>
    <row r="235" spans="2:13" ht="12.5">
      <c r="B235" s="435" t="s">
        <v>450</v>
      </c>
      <c r="C235" s="222" t="s">
        <v>98</v>
      </c>
      <c r="D235" s="95" t="s">
        <v>430</v>
      </c>
      <c r="E235" s="773"/>
      <c r="F235" s="530">
        <f>SUMIFS('ELF VILLA TB 30GIU22'!T:T,'ELF VILLA TB 30GIU22'!W:W,'IFRS TB'!B235)*IF(C235="L",1,-1)</f>
        <v>0</v>
      </c>
      <c r="G235" s="1115"/>
      <c r="H235" s="530">
        <f>SUMIFS('ELF VILLA TB 30GIU22'!U:U,'ELF VILLA TB 30GIU22'!W:W,'IFRS TB'!B235)*IF(C235="L",1,-1)</f>
        <v>0</v>
      </c>
      <c r="I235" s="666"/>
      <c r="J235" s="493">
        <f t="shared" si="10"/>
        <v>0</v>
      </c>
      <c r="K235" s="934">
        <v>0</v>
      </c>
      <c r="L235" s="934">
        <v>0</v>
      </c>
      <c r="M235" s="888">
        <f t="shared" si="11"/>
        <v>0</v>
      </c>
    </row>
    <row r="236" spans="2:13" ht="12.5">
      <c r="B236" s="435" t="s">
        <v>95</v>
      </c>
      <c r="C236" s="222" t="s">
        <v>98</v>
      </c>
      <c r="D236" s="95" t="s">
        <v>871</v>
      </c>
      <c r="E236" s="773"/>
      <c r="F236" s="530">
        <f>SUMIFS('ELF VILLA TB 30GIU22'!T:T,'ELF VILLA TB 30GIU22'!W:W,'IFRS TB'!B236)*IF(C236="L",1,-1)</f>
        <v>0</v>
      </c>
      <c r="G236" s="1115"/>
      <c r="H236" s="530">
        <f>SUMIFS('ELF VILLA TB 30GIU22'!U:U,'ELF VILLA TB 30GIU22'!W:W,'IFRS TB'!B236)*IF(C236="L",1,-1)</f>
        <v>0</v>
      </c>
      <c r="I236" s="666"/>
      <c r="J236" s="493">
        <f t="shared" si="10"/>
        <v>0</v>
      </c>
      <c r="K236" s="934">
        <v>0</v>
      </c>
      <c r="L236" s="934">
        <v>0</v>
      </c>
      <c r="M236" s="888">
        <f t="shared" si="11"/>
        <v>0</v>
      </c>
    </row>
    <row r="237" spans="2:13" ht="12.5">
      <c r="B237" s="435" t="s">
        <v>969</v>
      </c>
      <c r="C237" s="222" t="s">
        <v>98</v>
      </c>
      <c r="D237" s="95" t="s">
        <v>873</v>
      </c>
      <c r="E237" s="773"/>
      <c r="F237" s="530">
        <f>SUMIFS('ELF VILLA TB 30GIU22'!T:T,'ELF VILLA TB 30GIU22'!W:W,'IFRS TB'!B237)*IF(C237="L",1,-1)</f>
        <v>0</v>
      </c>
      <c r="G237" s="1115"/>
      <c r="H237" s="530">
        <f>SUMIFS('ELF VILLA TB 30GIU22'!U:U,'ELF VILLA TB 30GIU22'!W:W,'IFRS TB'!B237)*IF(C237="L",1,-1)</f>
        <v>0</v>
      </c>
      <c r="I237" s="666"/>
      <c r="J237" s="493">
        <f t="shared" si="10"/>
        <v>0</v>
      </c>
      <c r="K237" s="934">
        <v>0</v>
      </c>
      <c r="L237" s="934">
        <v>0</v>
      </c>
      <c r="M237" s="888">
        <f t="shared" si="11"/>
        <v>0</v>
      </c>
    </row>
    <row r="238" spans="2:13" ht="12.5">
      <c r="B238" s="435" t="s">
        <v>970</v>
      </c>
      <c r="C238" s="222" t="s">
        <v>98</v>
      </c>
      <c r="D238" s="95" t="s">
        <v>874</v>
      </c>
      <c r="E238" s="773"/>
      <c r="F238" s="530">
        <f>SUMIFS('ELF VILLA TB 30GIU22'!T:T,'ELF VILLA TB 30GIU22'!W:W,'IFRS TB'!B238)*IF(C238="L",1,-1)</f>
        <v>0</v>
      </c>
      <c r="G238" s="1115"/>
      <c r="H238" s="530">
        <f>SUMIFS('ELF VILLA TB 30GIU22'!U:U,'ELF VILLA TB 30GIU22'!W:W,'IFRS TB'!B238)*IF(C238="L",1,-1)</f>
        <v>0</v>
      </c>
      <c r="I238" s="666"/>
      <c r="J238" s="493">
        <f t="shared" si="10"/>
        <v>0</v>
      </c>
      <c r="K238" s="934">
        <v>0</v>
      </c>
      <c r="L238" s="934">
        <v>0</v>
      </c>
      <c r="M238" s="888">
        <f t="shared" si="11"/>
        <v>0</v>
      </c>
    </row>
    <row r="239" spans="2:13" ht="12.5">
      <c r="B239" s="435" t="s">
        <v>451</v>
      </c>
      <c r="C239" s="222" t="s">
        <v>98</v>
      </c>
      <c r="D239" s="95" t="s">
        <v>452</v>
      </c>
      <c r="E239" s="773"/>
      <c r="F239" s="530">
        <f>SUMIFS('ELF VILLA TB 30GIU22'!T:T,'ELF VILLA TB 30GIU22'!W:W,'IFRS TB'!B239)*IF(C239="L",1,-1)</f>
        <v>0</v>
      </c>
      <c r="G239" s="1115"/>
      <c r="H239" s="530">
        <f>SUMIFS('ELF VILLA TB 30GIU22'!U:U,'ELF VILLA TB 30GIU22'!W:W,'IFRS TB'!B239)*IF(C239="L",1,-1)</f>
        <v>0</v>
      </c>
      <c r="I239" s="666"/>
      <c r="J239" s="493">
        <f t="shared" si="10"/>
        <v>0</v>
      </c>
      <c r="K239" s="934">
        <v>0</v>
      </c>
      <c r="L239" s="934">
        <v>0</v>
      </c>
      <c r="M239" s="888">
        <f t="shared" si="11"/>
        <v>0</v>
      </c>
    </row>
    <row r="240" spans="2:13" ht="12.5">
      <c r="B240" s="435" t="s">
        <v>453</v>
      </c>
      <c r="C240" s="222" t="s">
        <v>98</v>
      </c>
      <c r="D240" s="95" t="s">
        <v>460</v>
      </c>
      <c r="E240" s="773"/>
      <c r="F240" s="530">
        <f>SUMIFS('ELF VILLA TB 30GIU22'!T:T,'ELF VILLA TB 30GIU22'!W:W,'IFRS TB'!B240)*IF(C240="L",1,-1)</f>
        <v>0</v>
      </c>
      <c r="G240" s="1115"/>
      <c r="H240" s="530">
        <f>SUMIFS('ELF VILLA TB 30GIU22'!U:U,'ELF VILLA TB 30GIU22'!W:W,'IFRS TB'!B240)*IF(C240="L",1,-1)</f>
        <v>0</v>
      </c>
      <c r="I240" s="666"/>
      <c r="J240" s="493">
        <f t="shared" si="10"/>
        <v>0</v>
      </c>
      <c r="K240" s="934">
        <v>0</v>
      </c>
      <c r="L240" s="934">
        <v>0</v>
      </c>
      <c r="M240" s="888">
        <f t="shared" si="11"/>
        <v>0</v>
      </c>
    </row>
    <row r="241" spans="2:13" ht="12.5">
      <c r="B241" s="435" t="s">
        <v>454</v>
      </c>
      <c r="C241" s="222" t="s">
        <v>98</v>
      </c>
      <c r="D241" s="95" t="s">
        <v>461</v>
      </c>
      <c r="E241" s="773"/>
      <c r="F241" s="530">
        <f>SUMIFS('ELF VILLA TB 30GIU22'!T:T,'ELF VILLA TB 30GIU22'!W:W,'IFRS TB'!B241)*IF(C241="L",1,-1)</f>
        <v>0</v>
      </c>
      <c r="G241" s="1115"/>
      <c r="H241" s="530">
        <f>SUMIFS('ELF VILLA TB 30GIU22'!U:U,'ELF VILLA TB 30GIU22'!W:W,'IFRS TB'!B241)*IF(C241="L",1,-1)</f>
        <v>0</v>
      </c>
      <c r="I241" s="666"/>
      <c r="J241" s="493">
        <f t="shared" si="10"/>
        <v>0</v>
      </c>
      <c r="K241" s="934">
        <v>0</v>
      </c>
      <c r="L241" s="934">
        <v>0</v>
      </c>
      <c r="M241" s="888">
        <f t="shared" si="11"/>
        <v>0</v>
      </c>
    </row>
    <row r="242" spans="2:13" ht="12.5">
      <c r="B242" s="435" t="s">
        <v>456</v>
      </c>
      <c r="C242" s="222" t="s">
        <v>98</v>
      </c>
      <c r="D242" s="95" t="s">
        <v>455</v>
      </c>
      <c r="E242" s="773"/>
      <c r="F242" s="530">
        <f>SUMIFS('ELF VILLA TB 30GIU22'!T:T,'ELF VILLA TB 30GIU22'!W:W,'IFRS TB'!B242)*IF(C242="L",1,-1)</f>
        <v>-20377.57</v>
      </c>
      <c r="G242" s="1115"/>
      <c r="H242" s="530">
        <f>SUMIFS('ELF VILLA TB 30GIU22'!U:U,'ELF VILLA TB 30GIU22'!W:W,'IFRS TB'!B242)*IF(C242="L",1,-1)</f>
        <v>838.56999999999971</v>
      </c>
      <c r="I242" s="666"/>
      <c r="J242" s="493">
        <f t="shared" si="10"/>
        <v>-19539</v>
      </c>
      <c r="K242" s="934">
        <v>-19598.310000000165</v>
      </c>
      <c r="L242" s="934">
        <v>-11258.59</v>
      </c>
      <c r="M242" s="888">
        <f t="shared" si="11"/>
        <v>19539</v>
      </c>
    </row>
    <row r="243" spans="2:13" ht="12.5">
      <c r="B243" s="435" t="s">
        <v>457</v>
      </c>
      <c r="C243" s="222" t="s">
        <v>98</v>
      </c>
      <c r="D243" s="95" t="s">
        <v>183</v>
      </c>
      <c r="E243" s="773"/>
      <c r="F243" s="530">
        <f>SUMIFS('ELF VILLA TB 30GIU22'!T:T,'ELF VILLA TB 30GIU22'!W:W,'IFRS TB'!B243)*IF(C243="L",1,-1)</f>
        <v>-1823.4700000000003</v>
      </c>
      <c r="G243" s="1115"/>
      <c r="H243" s="530">
        <f>SUMIFS('ELF VILLA TB 30GIU22'!U:U,'ELF VILLA TB 30GIU22'!W:W,'IFRS TB'!B243)*IF(C243="L",1,-1)</f>
        <v>0</v>
      </c>
      <c r="I243" s="666"/>
      <c r="J243" s="493">
        <f t="shared" si="10"/>
        <v>-1823.4700000000003</v>
      </c>
      <c r="K243" s="934">
        <v>-460.09</v>
      </c>
      <c r="L243" s="934">
        <v>-872.12</v>
      </c>
      <c r="M243" s="888">
        <f t="shared" si="11"/>
        <v>1823.4700000000003</v>
      </c>
    </row>
    <row r="244" spans="2:13" ht="12.5">
      <c r="B244" s="435" t="s">
        <v>458</v>
      </c>
      <c r="C244" s="222" t="s">
        <v>98</v>
      </c>
      <c r="D244" s="95" t="s">
        <v>459</v>
      </c>
      <c r="E244" s="773"/>
      <c r="F244" s="530">
        <f>SUMIFS('ELF VILLA TB 30GIU22'!T:T,'ELF VILLA TB 30GIU22'!W:W,'IFRS TB'!B244)*IF(C244="L",1,-1)</f>
        <v>0</v>
      </c>
      <c r="G244" s="1115"/>
      <c r="H244" s="530">
        <f>SUMIFS('ELF VILLA TB 30GIU22'!U:U,'ELF VILLA TB 30GIU22'!W:W,'IFRS TB'!B244)*IF(C244="L",1,-1)</f>
        <v>0</v>
      </c>
      <c r="I244" s="666"/>
      <c r="J244" s="493">
        <f t="shared" si="10"/>
        <v>0</v>
      </c>
      <c r="K244" s="934">
        <v>0</v>
      </c>
      <c r="L244" s="934">
        <v>0</v>
      </c>
      <c r="M244" s="888">
        <f t="shared" si="11"/>
        <v>0</v>
      </c>
    </row>
    <row r="245" spans="2:13" ht="12.5">
      <c r="B245" s="435" t="s">
        <v>466</v>
      </c>
      <c r="C245" s="222" t="s">
        <v>98</v>
      </c>
      <c r="D245" s="95" t="s">
        <v>464</v>
      </c>
      <c r="E245" s="773"/>
      <c r="F245" s="530">
        <f>SUMIFS('ELF VILLA TB 30GIU22'!T:T,'ELF VILLA TB 30GIU22'!W:W,'IFRS TB'!B245)*IF(C245="L",1,-1)</f>
        <v>-252.46</v>
      </c>
      <c r="G245" s="1115"/>
      <c r="H245" s="530">
        <f>SUMIFS('ELF VILLA TB 30GIU22'!U:U,'ELF VILLA TB 30GIU22'!W:W,'IFRS TB'!B245)*IF(C245="L",1,-1)</f>
        <v>252.46</v>
      </c>
      <c r="I245" s="666"/>
      <c r="J245" s="493">
        <f t="shared" si="10"/>
        <v>0</v>
      </c>
      <c r="K245" s="934">
        <v>0</v>
      </c>
      <c r="L245" s="934">
        <v>0</v>
      </c>
      <c r="M245" s="888">
        <f t="shared" si="11"/>
        <v>0</v>
      </c>
    </row>
    <row r="246" spans="2:13" ht="12.5">
      <c r="B246" s="435" t="s">
        <v>948</v>
      </c>
      <c r="C246" s="222" t="s">
        <v>98</v>
      </c>
      <c r="D246" s="95" t="s">
        <v>848</v>
      </c>
      <c r="E246" s="773"/>
      <c r="F246" s="530">
        <f>SUMIFS('ELF VILLA TB 30GIU22'!T:T,'ELF VILLA TB 30GIU22'!W:W,'IFRS TB'!B246)*IF(C246="L",1,-1)</f>
        <v>0</v>
      </c>
      <c r="G246" s="1115"/>
      <c r="H246" s="530">
        <f>SUMIFS('ELF VILLA TB 30GIU22'!U:U,'ELF VILLA TB 30GIU22'!W:W,'IFRS TB'!B246)*IF(C246="L",1,-1)</f>
        <v>0</v>
      </c>
      <c r="I246" s="666"/>
      <c r="J246" s="493">
        <f t="shared" si="10"/>
        <v>0</v>
      </c>
      <c r="K246" s="934">
        <v>0</v>
      </c>
      <c r="L246" s="934">
        <v>0</v>
      </c>
      <c r="M246" s="888">
        <f t="shared" si="11"/>
        <v>0</v>
      </c>
    </row>
    <row r="247" spans="2:13" ht="12.5">
      <c r="B247" s="435" t="s">
        <v>949</v>
      </c>
      <c r="C247" s="222" t="s">
        <v>98</v>
      </c>
      <c r="D247" s="95" t="s">
        <v>849</v>
      </c>
      <c r="E247" s="773"/>
      <c r="F247" s="530">
        <f>SUMIFS('ELF VILLA TB 30GIU22'!T:T,'ELF VILLA TB 30GIU22'!W:W,'IFRS TB'!B247)*IF(C247="L",1,-1)</f>
        <v>0</v>
      </c>
      <c r="G247" s="1115"/>
      <c r="H247" s="530">
        <f>SUMIFS('ELF VILLA TB 30GIU22'!U:U,'ELF VILLA TB 30GIU22'!W:W,'IFRS TB'!B247)*IF(C247="L",1,-1)</f>
        <v>0</v>
      </c>
      <c r="I247" s="666"/>
      <c r="J247" s="493">
        <f t="shared" si="10"/>
        <v>0</v>
      </c>
      <c r="K247" s="934">
        <v>0</v>
      </c>
      <c r="L247" s="934">
        <v>0</v>
      </c>
      <c r="M247" s="888">
        <f t="shared" si="11"/>
        <v>0</v>
      </c>
    </row>
    <row r="248" spans="2:13" ht="12.5">
      <c r="B248" s="435" t="s">
        <v>950</v>
      </c>
      <c r="C248" s="222" t="s">
        <v>98</v>
      </c>
      <c r="D248" s="95" t="s">
        <v>850</v>
      </c>
      <c r="E248" s="773"/>
      <c r="F248" s="530">
        <f>SUMIFS('ELF VILLA TB 30GIU22'!T:T,'ELF VILLA TB 30GIU22'!W:W,'IFRS TB'!B248)*IF(C248="L",1,-1)</f>
        <v>0</v>
      </c>
      <c r="G248" s="1115"/>
      <c r="H248" s="530">
        <f>SUMIFS('ELF VILLA TB 30GIU22'!U:U,'ELF VILLA TB 30GIU22'!W:W,'IFRS TB'!B248)*IF(C248="L",1,-1)</f>
        <v>0</v>
      </c>
      <c r="I248" s="666"/>
      <c r="J248" s="493">
        <f t="shared" si="10"/>
        <v>0</v>
      </c>
      <c r="K248" s="934">
        <v>0</v>
      </c>
      <c r="L248" s="934">
        <v>0</v>
      </c>
      <c r="M248" s="888">
        <f t="shared" si="11"/>
        <v>0</v>
      </c>
    </row>
    <row r="249" spans="2:13" ht="12.5">
      <c r="B249" s="435" t="s">
        <v>951</v>
      </c>
      <c r="C249" s="222" t="s">
        <v>98</v>
      </c>
      <c r="D249" s="95" t="s">
        <v>851</v>
      </c>
      <c r="E249" s="773"/>
      <c r="F249" s="530">
        <f>SUMIFS('ELF VILLA TB 30GIU22'!T:T,'ELF VILLA TB 30GIU22'!W:W,'IFRS TB'!B249)*IF(C249="L",1,-1)</f>
        <v>0</v>
      </c>
      <c r="G249" s="1115"/>
      <c r="H249" s="530">
        <f>SUMIFS('ELF VILLA TB 30GIU22'!U:U,'ELF VILLA TB 30GIU22'!W:W,'IFRS TB'!B249)*IF(C249="L",1,-1)</f>
        <v>0</v>
      </c>
      <c r="I249" s="666"/>
      <c r="J249" s="493">
        <f t="shared" si="10"/>
        <v>0</v>
      </c>
      <c r="K249" s="934">
        <v>0</v>
      </c>
      <c r="L249" s="934">
        <v>0</v>
      </c>
      <c r="M249" s="888">
        <f t="shared" si="11"/>
        <v>0</v>
      </c>
    </row>
    <row r="250" spans="2:13" ht="12.5">
      <c r="B250" s="435" t="s">
        <v>952</v>
      </c>
      <c r="C250" s="222" t="s">
        <v>98</v>
      </c>
      <c r="D250" s="95" t="s">
        <v>852</v>
      </c>
      <c r="E250" s="773"/>
      <c r="F250" s="530">
        <f>SUMIFS('ELF VILLA TB 30GIU22'!T:T,'ELF VILLA TB 30GIU22'!W:W,'IFRS TB'!B250)*IF(C250="L",1,-1)</f>
        <v>0</v>
      </c>
      <c r="G250" s="1115"/>
      <c r="H250" s="530">
        <f>SUMIFS('ELF VILLA TB 30GIU22'!U:U,'ELF VILLA TB 30GIU22'!W:W,'IFRS TB'!B250)*IF(C250="L",1,-1)</f>
        <v>0</v>
      </c>
      <c r="I250" s="666"/>
      <c r="J250" s="493">
        <f t="shared" si="10"/>
        <v>0</v>
      </c>
      <c r="K250" s="934">
        <v>0</v>
      </c>
      <c r="L250" s="934">
        <v>0</v>
      </c>
      <c r="M250" s="888">
        <f t="shared" si="11"/>
        <v>0</v>
      </c>
    </row>
    <row r="251" spans="2:13" ht="12.5">
      <c r="B251" s="435" t="s">
        <v>953</v>
      </c>
      <c r="C251" s="222" t="s">
        <v>98</v>
      </c>
      <c r="D251" s="95" t="s">
        <v>853</v>
      </c>
      <c r="E251" s="773"/>
      <c r="F251" s="530">
        <f>SUMIFS('ELF VILLA TB 30GIU22'!T:T,'ELF VILLA TB 30GIU22'!W:W,'IFRS TB'!B251)*IF(C251="L",1,-1)</f>
        <v>0</v>
      </c>
      <c r="G251" s="1115"/>
      <c r="H251" s="530">
        <f>SUMIFS('ELF VILLA TB 30GIU22'!U:U,'ELF VILLA TB 30GIU22'!W:W,'IFRS TB'!B251)*IF(C251="L",1,-1)</f>
        <v>0</v>
      </c>
      <c r="I251" s="666"/>
      <c r="J251" s="493">
        <f t="shared" si="10"/>
        <v>0</v>
      </c>
      <c r="K251" s="934">
        <v>0</v>
      </c>
      <c r="L251" s="934">
        <v>0</v>
      </c>
      <c r="M251" s="888">
        <f t="shared" si="11"/>
        <v>0</v>
      </c>
    </row>
    <row r="252" spans="2:13" ht="12.5">
      <c r="B252" s="435" t="s">
        <v>954</v>
      </c>
      <c r="C252" s="222" t="s">
        <v>98</v>
      </c>
      <c r="D252" s="95" t="s">
        <v>854</v>
      </c>
      <c r="E252" s="773"/>
      <c r="F252" s="530">
        <f>SUMIFS('ELF VILLA TB 30GIU22'!T:T,'ELF VILLA TB 30GIU22'!W:W,'IFRS TB'!B252)*IF(C252="L",1,-1)</f>
        <v>0</v>
      </c>
      <c r="G252" s="1115"/>
      <c r="H252" s="530">
        <f>SUMIFS('ELF VILLA TB 30GIU22'!U:U,'ELF VILLA TB 30GIU22'!W:W,'IFRS TB'!B252)*IF(C252="L",1,-1)</f>
        <v>0</v>
      </c>
      <c r="I252" s="666"/>
      <c r="J252" s="493">
        <f t="shared" si="10"/>
        <v>0</v>
      </c>
      <c r="K252" s="934">
        <v>0</v>
      </c>
      <c r="L252" s="934">
        <v>0</v>
      </c>
      <c r="M252" s="888">
        <f t="shared" si="11"/>
        <v>0</v>
      </c>
    </row>
    <row r="253" spans="2:13" ht="12.5">
      <c r="B253" s="435" t="s">
        <v>467</v>
      </c>
      <c r="C253" s="222" t="s">
        <v>98</v>
      </c>
      <c r="D253" s="95" t="s">
        <v>468</v>
      </c>
      <c r="E253" s="773"/>
      <c r="F253" s="530">
        <f>SUMIFS('ELF VILLA TB 30GIU22'!T:T,'ELF VILLA TB 30GIU22'!W:W,'IFRS TB'!B253)*IF(C253="L",1,-1)</f>
        <v>-16231</v>
      </c>
      <c r="G253" s="1115"/>
      <c r="H253" s="530">
        <f>SUMIFS('ELF VILLA TB 30GIU22'!U:U,'ELF VILLA TB 30GIU22'!W:W,'IFRS TB'!B253)*IF(C253="L",1,-1)</f>
        <v>0</v>
      </c>
      <c r="I253" s="666"/>
      <c r="J253" s="493">
        <f t="shared" si="10"/>
        <v>-16231</v>
      </c>
      <c r="K253" s="934">
        <v>0</v>
      </c>
      <c r="L253" s="934">
        <v>-7751</v>
      </c>
      <c r="M253" s="888">
        <f t="shared" si="11"/>
        <v>16231</v>
      </c>
    </row>
    <row r="254" spans="2:13" ht="12.5">
      <c r="B254" s="435" t="s">
        <v>469</v>
      </c>
      <c r="C254" s="222" t="s">
        <v>98</v>
      </c>
      <c r="D254" s="95" t="s">
        <v>470</v>
      </c>
      <c r="E254" s="773"/>
      <c r="F254" s="530">
        <f>SUMIFS('ELF VILLA TB 30GIU22'!T:T,'ELF VILLA TB 30GIU22'!W:W,'IFRS TB'!B254)*IF(C254="L",1,-1)</f>
        <v>0</v>
      </c>
      <c r="G254" s="1115"/>
      <c r="H254" s="530">
        <f>SUMIFS('ELF VILLA TB 30GIU22'!U:U,'ELF VILLA TB 30GIU22'!W:W,'IFRS TB'!B254)*IF(C254="L",1,-1)</f>
        <v>0</v>
      </c>
      <c r="I254" s="666"/>
      <c r="J254" s="493">
        <f t="shared" si="10"/>
        <v>0</v>
      </c>
      <c r="K254" s="934">
        <v>0</v>
      </c>
      <c r="L254" s="934">
        <v>0</v>
      </c>
      <c r="M254" s="888">
        <f t="shared" si="11"/>
        <v>0</v>
      </c>
    </row>
    <row r="255" spans="2:13" ht="12.5">
      <c r="B255" s="435" t="s">
        <v>471</v>
      </c>
      <c r="C255" s="222" t="s">
        <v>98</v>
      </c>
      <c r="D255" s="95" t="s">
        <v>879</v>
      </c>
      <c r="E255" s="773"/>
      <c r="F255" s="530">
        <f>SUMIFS('ELF VILLA TB 30GIU22'!T:T,'ELF VILLA TB 30GIU22'!W:W,'IFRS TB'!B255)*IF(C255="L",1,-1)</f>
        <v>0</v>
      </c>
      <c r="G255" s="1115"/>
      <c r="H255" s="530">
        <f>SUMIFS('ELF VILLA TB 30GIU22'!U:U,'ELF VILLA TB 30GIU22'!W:W,'IFRS TB'!B255)*IF(C255="L",1,-1)</f>
        <v>-475628.71</v>
      </c>
      <c r="I255" s="666"/>
      <c r="J255" s="493">
        <f t="shared" si="10"/>
        <v>-475628.71</v>
      </c>
      <c r="K255" s="934">
        <v>0</v>
      </c>
      <c r="L255" s="934">
        <v>-61275.71</v>
      </c>
      <c r="M255" s="888">
        <f t="shared" si="11"/>
        <v>475628.71</v>
      </c>
    </row>
    <row r="256" spans="2:13" ht="12.5">
      <c r="B256" s="435" t="s">
        <v>441</v>
      </c>
      <c r="C256" s="222" t="s">
        <v>98</v>
      </c>
      <c r="D256" s="95" t="s">
        <v>442</v>
      </c>
      <c r="E256" s="773"/>
      <c r="F256" s="530">
        <f>SUMIFS('ELF VILLA TB 30GIU22'!T:T,'ELF VILLA TB 30GIU22'!W:W,'IFRS TB'!B256)*IF(C256="L",1,-1)</f>
        <v>884.26</v>
      </c>
      <c r="G256" s="1115"/>
      <c r="H256" s="530">
        <f>SUMIFS('ELF VILLA TB 30GIU22'!U:U,'ELF VILLA TB 30GIU22'!W:W,'IFRS TB'!B256)*IF(C256="L",1,-1)</f>
        <v>0</v>
      </c>
      <c r="I256" s="666"/>
      <c r="J256" s="493">
        <f t="shared" si="10"/>
        <v>884.26</v>
      </c>
      <c r="K256" s="934">
        <v>-429.73</v>
      </c>
      <c r="L256" s="934">
        <v>-274.17</v>
      </c>
      <c r="M256" s="888">
        <f t="shared" si="11"/>
        <v>-884.26</v>
      </c>
    </row>
    <row r="257" spans="2:13" ht="12.5">
      <c r="B257" s="435" t="s">
        <v>974</v>
      </c>
      <c r="C257" s="222" t="s">
        <v>98</v>
      </c>
      <c r="D257" s="95" t="s">
        <v>880</v>
      </c>
      <c r="E257" s="773"/>
      <c r="F257" s="530">
        <f>SUMIFS('ELF VILLA TB 30GIU22'!T:T,'ELF VILLA TB 30GIU22'!W:W,'IFRS TB'!B257)*IF(C257="L",1,-1)</f>
        <v>0</v>
      </c>
      <c r="G257" s="1115"/>
      <c r="H257" s="530">
        <f>SUMIFS('ELF VILLA TB 30GIU22'!U:U,'ELF VILLA TB 30GIU22'!W:W,'IFRS TB'!B257)*IF(C257="L",1,-1)</f>
        <v>0</v>
      </c>
      <c r="I257" s="666"/>
      <c r="J257" s="493">
        <f t="shared" si="10"/>
        <v>0</v>
      </c>
      <c r="K257" s="934">
        <v>0</v>
      </c>
      <c r="L257" s="934">
        <v>0</v>
      </c>
      <c r="M257" s="888">
        <f t="shared" si="11"/>
        <v>0</v>
      </c>
    </row>
    <row r="258" spans="2:13" ht="12.5">
      <c r="B258" s="438" t="s">
        <v>73</v>
      </c>
      <c r="C258" s="222" t="s">
        <v>98</v>
      </c>
      <c r="D258" s="218" t="s">
        <v>647</v>
      </c>
      <c r="E258" s="773"/>
      <c r="F258" s="493">
        <f>-F32</f>
        <v>-876145.69000000018</v>
      </c>
      <c r="G258" s="773"/>
      <c r="H258" s="493">
        <f>-H32</f>
        <v>-884736.76</v>
      </c>
      <c r="I258" s="773"/>
      <c r="J258" s="493">
        <f t="shared" si="10"/>
        <v>-1760882.4500000002</v>
      </c>
      <c r="K258" s="1011">
        <f>-K32</f>
        <v>347171.08999999985</v>
      </c>
      <c r="L258" s="1011">
        <f>-L32</f>
        <v>-626454.52</v>
      </c>
      <c r="M258" s="888">
        <f t="shared" ref="M258:M289" si="12">IF(C258="E",-J258,-J258)</f>
        <v>1760882.4500000002</v>
      </c>
    </row>
    <row r="259" spans="2:13" ht="12.5">
      <c r="B259" s="435" t="s">
        <v>368</v>
      </c>
      <c r="C259" s="222" t="s">
        <v>99</v>
      </c>
      <c r="D259" s="95" t="s">
        <v>90</v>
      </c>
      <c r="E259" s="773"/>
      <c r="F259" s="530">
        <f>SUMIFS('ELF VILLA TB 30GIU22'!T:T,'ELF VILLA TB 30GIU22'!W:W,'IFRS TB'!B259)*IF(C259="L",1,-1)</f>
        <v>910524.26</v>
      </c>
      <c r="G259" s="1115"/>
      <c r="H259" s="530">
        <f>SUMIFS('ELF VILLA TB 30GIU22'!U:U,'ELF VILLA TB 30GIU22'!W:W,'IFRS TB'!B259)*IF(C259="L",1,-1)</f>
        <v>0</v>
      </c>
      <c r="I259" s="666"/>
      <c r="J259" s="493">
        <f t="shared" si="10"/>
        <v>910524.26</v>
      </c>
      <c r="K259" s="934">
        <v>819056.62000000011</v>
      </c>
      <c r="L259" s="934">
        <v>442862.01</v>
      </c>
      <c r="M259" s="888">
        <f t="shared" si="12"/>
        <v>-910524.26</v>
      </c>
    </row>
    <row r="260" spans="2:13" ht="12.5">
      <c r="B260" s="435" t="s">
        <v>370</v>
      </c>
      <c r="C260" s="222" t="s">
        <v>99</v>
      </c>
      <c r="D260" s="95" t="s">
        <v>638</v>
      </c>
      <c r="E260" s="773"/>
      <c r="F260" s="530">
        <f>SUMIFS('ELF VILLA TB 30GIU22'!T:T,'ELF VILLA TB 30GIU22'!W:W,'IFRS TB'!B260)*IF(C260="L",1,-1)</f>
        <v>0</v>
      </c>
      <c r="G260" s="1115"/>
      <c r="H260" s="530">
        <f>SUMIFS('ELF VILLA TB 30GIU22'!U:U,'ELF VILLA TB 30GIU22'!W:W,'IFRS TB'!B260)*IF(C260="L",1,-1)</f>
        <v>0</v>
      </c>
      <c r="I260" s="666"/>
      <c r="J260" s="493">
        <f t="shared" si="10"/>
        <v>0</v>
      </c>
      <c r="K260" s="934">
        <v>0</v>
      </c>
      <c r="L260" s="934">
        <v>0</v>
      </c>
      <c r="M260" s="888">
        <f t="shared" si="12"/>
        <v>0</v>
      </c>
    </row>
    <row r="261" spans="2:13" ht="12.5">
      <c r="B261" s="435" t="s">
        <v>371</v>
      </c>
      <c r="C261" s="222" t="s">
        <v>99</v>
      </c>
      <c r="D261" s="95" t="s">
        <v>198</v>
      </c>
      <c r="E261" s="773"/>
      <c r="F261" s="530">
        <f>SUMIFS('ELF VILLA TB 30GIU22'!T:T,'ELF VILLA TB 30GIU22'!W:W,'IFRS TB'!B261)*IF(C261="L",1,-1)</f>
        <v>0</v>
      </c>
      <c r="G261" s="1115"/>
      <c r="H261" s="530">
        <f>SUMIFS('ELF VILLA TB 30GIU22'!U:U,'ELF VILLA TB 30GIU22'!W:W,'IFRS TB'!B261)*IF(C261="L",1,-1)</f>
        <v>0</v>
      </c>
      <c r="I261" s="666"/>
      <c r="J261" s="493">
        <f t="shared" si="10"/>
        <v>0</v>
      </c>
      <c r="K261" s="934">
        <v>0</v>
      </c>
      <c r="L261" s="934">
        <v>0</v>
      </c>
      <c r="M261" s="888">
        <f t="shared" si="12"/>
        <v>0</v>
      </c>
    </row>
    <row r="262" spans="2:13" ht="12.5">
      <c r="B262" s="435" t="s">
        <v>975</v>
      </c>
      <c r="C262" s="222" t="s">
        <v>99</v>
      </c>
      <c r="D262" s="95" t="s">
        <v>881</v>
      </c>
      <c r="E262" s="773"/>
      <c r="F262" s="530">
        <f>SUMIFS('ELF VILLA TB 30GIU22'!T:T,'ELF VILLA TB 30GIU22'!W:W,'IFRS TB'!B262)*IF(C262="L",1,-1)</f>
        <v>0</v>
      </c>
      <c r="G262" s="1115"/>
      <c r="H262" s="530">
        <f>SUMIFS('ELF VILLA TB 30GIU22'!U:U,'ELF VILLA TB 30GIU22'!W:W,'IFRS TB'!B262)*IF(C262="L",1,-1)</f>
        <v>0</v>
      </c>
      <c r="I262" s="666"/>
      <c r="J262" s="493">
        <f t="shared" si="10"/>
        <v>0</v>
      </c>
      <c r="K262" s="934">
        <v>0</v>
      </c>
      <c r="L262" s="934">
        <v>0</v>
      </c>
      <c r="M262" s="888">
        <f t="shared" si="12"/>
        <v>0</v>
      </c>
    </row>
    <row r="263" spans="2:13" ht="12.5">
      <c r="B263" s="435" t="s">
        <v>976</v>
      </c>
      <c r="C263" s="222" t="s">
        <v>99</v>
      </c>
      <c r="D263" s="95" t="s">
        <v>882</v>
      </c>
      <c r="E263" s="773"/>
      <c r="F263" s="530">
        <f>SUMIFS('ELF VILLA TB 30GIU22'!T:T,'ELF VILLA TB 30GIU22'!W:W,'IFRS TB'!B263)*IF(C263="L",1,-1)</f>
        <v>0</v>
      </c>
      <c r="G263" s="1115"/>
      <c r="H263" s="530">
        <f>SUMIFS('ELF VILLA TB 30GIU22'!U:U,'ELF VILLA TB 30GIU22'!W:W,'IFRS TB'!B263)*IF(C263="L",1,-1)</f>
        <v>0</v>
      </c>
      <c r="I263" s="666"/>
      <c r="J263" s="493">
        <f t="shared" si="10"/>
        <v>0</v>
      </c>
      <c r="K263" s="934">
        <v>0</v>
      </c>
      <c r="L263" s="934">
        <v>0</v>
      </c>
      <c r="M263" s="888">
        <f t="shared" si="12"/>
        <v>0</v>
      </c>
    </row>
    <row r="264" spans="2:13" ht="12.5">
      <c r="B264" s="435" t="s">
        <v>977</v>
      </c>
      <c r="C264" s="222" t="s">
        <v>99</v>
      </c>
      <c r="D264" s="95" t="s">
        <v>883</v>
      </c>
      <c r="E264" s="773"/>
      <c r="F264" s="530">
        <f>SUMIFS('ELF VILLA TB 30GIU22'!T:T,'ELF VILLA TB 30GIU22'!W:W,'IFRS TB'!B264)*IF(C264="L",1,-1)</f>
        <v>0</v>
      </c>
      <c r="G264" s="1115"/>
      <c r="H264" s="530">
        <f>SUMIFS('ELF VILLA TB 30GIU22'!U:U,'ELF VILLA TB 30GIU22'!W:W,'IFRS TB'!B264)*IF(C264="L",1,-1)</f>
        <v>0</v>
      </c>
      <c r="I264" s="666"/>
      <c r="J264" s="493">
        <f t="shared" si="10"/>
        <v>0</v>
      </c>
      <c r="K264" s="934">
        <v>0</v>
      </c>
      <c r="L264" s="934">
        <v>0</v>
      </c>
      <c r="M264" s="888">
        <f t="shared" si="12"/>
        <v>0</v>
      </c>
    </row>
    <row r="265" spans="2:13" ht="12.5">
      <c r="B265" s="435" t="s">
        <v>978</v>
      </c>
      <c r="C265" s="222" t="s">
        <v>99</v>
      </c>
      <c r="D265" s="95" t="s">
        <v>884</v>
      </c>
      <c r="E265" s="773"/>
      <c r="F265" s="530">
        <f>SUMIFS('ELF VILLA TB 30GIU22'!T:T,'ELF VILLA TB 30GIU22'!W:W,'IFRS TB'!B265)*IF(C265="L",1,-1)</f>
        <v>0</v>
      </c>
      <c r="G265" s="1115"/>
      <c r="H265" s="530">
        <f>SUMIFS('ELF VILLA TB 30GIU22'!U:U,'ELF VILLA TB 30GIU22'!W:W,'IFRS TB'!B265)*IF(C265="L",1,-1)</f>
        <v>0</v>
      </c>
      <c r="I265" s="666"/>
      <c r="J265" s="493">
        <f t="shared" si="10"/>
        <v>0</v>
      </c>
      <c r="K265" s="934">
        <v>0</v>
      </c>
      <c r="L265" s="934">
        <v>0</v>
      </c>
      <c r="M265" s="888">
        <f t="shared" si="12"/>
        <v>0</v>
      </c>
    </row>
    <row r="266" spans="2:13" ht="12.5">
      <c r="B266" s="435" t="s">
        <v>979</v>
      </c>
      <c r="C266" s="222" t="s">
        <v>99</v>
      </c>
      <c r="D266" s="95" t="s">
        <v>885</v>
      </c>
      <c r="E266" s="773"/>
      <c r="F266" s="530">
        <f>SUMIFS('ELF VILLA TB 30GIU22'!T:T,'ELF VILLA TB 30GIU22'!W:W,'IFRS TB'!B266)*IF(C266="L",1,-1)</f>
        <v>0</v>
      </c>
      <c r="G266" s="1115"/>
      <c r="H266" s="530">
        <f>SUMIFS('ELF VILLA TB 30GIU22'!U:U,'ELF VILLA TB 30GIU22'!W:W,'IFRS TB'!B266)*IF(C266="L",1,-1)</f>
        <v>0</v>
      </c>
      <c r="I266" s="666"/>
      <c r="J266" s="493">
        <f t="shared" si="10"/>
        <v>0</v>
      </c>
      <c r="K266" s="934">
        <v>0</v>
      </c>
      <c r="L266" s="934">
        <v>0</v>
      </c>
      <c r="M266" s="888">
        <f t="shared" si="12"/>
        <v>0</v>
      </c>
    </row>
    <row r="267" spans="2:13" ht="12.5">
      <c r="B267" s="435" t="s">
        <v>980</v>
      </c>
      <c r="C267" s="222" t="s">
        <v>99</v>
      </c>
      <c r="D267" s="95" t="s">
        <v>886</v>
      </c>
      <c r="E267" s="773"/>
      <c r="F267" s="530">
        <f>SUMIFS('ELF VILLA TB 30GIU22'!T:T,'ELF VILLA TB 30GIU22'!W:W,'IFRS TB'!B267)*IF(C267="L",1,-1)</f>
        <v>0</v>
      </c>
      <c r="G267" s="1115"/>
      <c r="H267" s="530">
        <f>SUMIFS('ELF VILLA TB 30GIU22'!U:U,'ELF VILLA TB 30GIU22'!W:W,'IFRS TB'!B267)*IF(C267="L",1,-1)</f>
        <v>0</v>
      </c>
      <c r="I267" s="666"/>
      <c r="J267" s="493">
        <f t="shared" si="10"/>
        <v>0</v>
      </c>
      <c r="K267" s="934">
        <v>0</v>
      </c>
      <c r="L267" s="934">
        <v>0</v>
      </c>
      <c r="M267" s="888">
        <f t="shared" si="12"/>
        <v>0</v>
      </c>
    </row>
    <row r="268" spans="2:13" ht="12.5">
      <c r="B268" s="435" t="s">
        <v>981</v>
      </c>
      <c r="C268" s="222" t="s">
        <v>99</v>
      </c>
      <c r="D268" s="95" t="s">
        <v>887</v>
      </c>
      <c r="E268" s="773"/>
      <c r="F268" s="530">
        <f>SUMIFS('ELF VILLA TB 30GIU22'!T:T,'ELF VILLA TB 30GIU22'!W:W,'IFRS TB'!B268)*IF(C268="L",1,-1)</f>
        <v>0</v>
      </c>
      <c r="G268" s="1115"/>
      <c r="H268" s="530">
        <f>SUMIFS('ELF VILLA TB 30GIU22'!U:U,'ELF VILLA TB 30GIU22'!W:W,'IFRS TB'!B268)*IF(C268="L",1,-1)</f>
        <v>0</v>
      </c>
      <c r="I268" s="666"/>
      <c r="J268" s="493">
        <f t="shared" si="10"/>
        <v>0</v>
      </c>
      <c r="K268" s="934">
        <v>0</v>
      </c>
      <c r="L268" s="934">
        <v>0</v>
      </c>
      <c r="M268" s="888">
        <f t="shared" si="12"/>
        <v>0</v>
      </c>
    </row>
    <row r="269" spans="2:13" ht="12.5">
      <c r="B269" s="439" t="s">
        <v>379</v>
      </c>
      <c r="C269" s="222" t="s">
        <v>99</v>
      </c>
      <c r="D269" s="95" t="s">
        <v>380</v>
      </c>
      <c r="E269" s="773"/>
      <c r="F269" s="530">
        <f>SUMIFS('ELF VILLA TB 30GIU22'!T:T,'ELF VILLA TB 30GIU22'!W:W,'IFRS TB'!B269)*IF(C269="L",1,-1)</f>
        <v>0</v>
      </c>
      <c r="G269" s="1115"/>
      <c r="H269" s="530">
        <f>SUMIFS('ELF VILLA TB 30GIU22'!U:U,'ELF VILLA TB 30GIU22'!W:W,'IFRS TB'!B269)*IF(C269="L",1,-1)</f>
        <v>0</v>
      </c>
      <c r="I269" s="666"/>
      <c r="J269" s="493">
        <f t="shared" si="10"/>
        <v>0</v>
      </c>
      <c r="K269" s="934">
        <v>0</v>
      </c>
      <c r="L269" s="934">
        <v>0</v>
      </c>
      <c r="M269" s="888">
        <f t="shared" si="12"/>
        <v>0</v>
      </c>
    </row>
    <row r="270" spans="2:13" ht="12.5">
      <c r="B270" s="439" t="s">
        <v>428</v>
      </c>
      <c r="C270" s="222" t="s">
        <v>99</v>
      </c>
      <c r="D270" s="95" t="s">
        <v>381</v>
      </c>
      <c r="E270" s="773"/>
      <c r="F270" s="530">
        <f>SUMIFS('ELF VILLA TB 30GIU22'!T:T,'ELF VILLA TB 30GIU22'!W:W,'IFRS TB'!B270)*IF(C270="L",1,-1)</f>
        <v>0</v>
      </c>
      <c r="G270" s="1115"/>
      <c r="H270" s="530">
        <f>SUMIFS('ELF VILLA TB 30GIU22'!U:U,'ELF VILLA TB 30GIU22'!W:W,'IFRS TB'!B270)*IF(C270="L",1,-1)</f>
        <v>0</v>
      </c>
      <c r="I270" s="666"/>
      <c r="J270" s="493">
        <f t="shared" si="10"/>
        <v>0</v>
      </c>
      <c r="K270" s="934">
        <v>0</v>
      </c>
      <c r="L270" s="934">
        <v>0</v>
      </c>
      <c r="M270" s="888">
        <f t="shared" si="12"/>
        <v>0</v>
      </c>
    </row>
    <row r="271" spans="2:13" ht="12.5">
      <c r="B271" s="439" t="s">
        <v>982</v>
      </c>
      <c r="C271" s="222" t="s">
        <v>99</v>
      </c>
      <c r="D271" s="95" t="s">
        <v>889</v>
      </c>
      <c r="E271" s="773"/>
      <c r="F271" s="530">
        <f>SUMIFS('ELF VILLA TB 30GIU22'!T:T,'ELF VILLA TB 30GIU22'!W:W,'IFRS TB'!B271)*IF(C271="L",1,-1)</f>
        <v>0</v>
      </c>
      <c r="G271" s="1115"/>
      <c r="H271" s="530">
        <f>SUMIFS('ELF VILLA TB 30GIU22'!U:U,'ELF VILLA TB 30GIU22'!W:W,'IFRS TB'!B271)*IF(C271="L",1,-1)</f>
        <v>0</v>
      </c>
      <c r="I271" s="666"/>
      <c r="J271" s="493">
        <f t="shared" ref="J271:J308" si="13">SUM(F271:I271)</f>
        <v>0</v>
      </c>
      <c r="K271" s="934">
        <v>0</v>
      </c>
      <c r="L271" s="934">
        <v>0</v>
      </c>
      <c r="M271" s="888">
        <f t="shared" si="12"/>
        <v>0</v>
      </c>
    </row>
    <row r="272" spans="2:13" ht="12.5">
      <c r="B272" s="439" t="s">
        <v>983</v>
      </c>
      <c r="C272" s="222" t="s">
        <v>99</v>
      </c>
      <c r="D272" s="95" t="s">
        <v>890</v>
      </c>
      <c r="E272" s="773"/>
      <c r="F272" s="530">
        <f>SUMIFS('ELF VILLA TB 30GIU22'!T:T,'ELF VILLA TB 30GIU22'!W:W,'IFRS TB'!B272)*IF(C272="L",1,-1)</f>
        <v>0</v>
      </c>
      <c r="G272" s="1115"/>
      <c r="H272" s="530">
        <f>SUMIFS('ELF VILLA TB 30GIU22'!U:U,'ELF VILLA TB 30GIU22'!W:W,'IFRS TB'!B272)*IF(C272="L",1,-1)</f>
        <v>0</v>
      </c>
      <c r="I272" s="666"/>
      <c r="J272" s="493">
        <f t="shared" si="13"/>
        <v>0</v>
      </c>
      <c r="K272" s="934">
        <v>0</v>
      </c>
      <c r="L272" s="934">
        <v>0</v>
      </c>
      <c r="M272" s="888">
        <f t="shared" si="12"/>
        <v>0</v>
      </c>
    </row>
    <row r="273" spans="2:13" ht="12.5">
      <c r="B273" s="435" t="s">
        <v>655</v>
      </c>
      <c r="C273" s="222" t="s">
        <v>99</v>
      </c>
      <c r="D273" s="95" t="s">
        <v>656</v>
      </c>
      <c r="E273" s="773"/>
      <c r="F273" s="530">
        <f>SUMIFS('ELF VILLA TB 30GIU22'!T:T,'ELF VILLA TB 30GIU22'!W:W,'IFRS TB'!B273)*IF(C273="L",1,-1)</f>
        <v>0</v>
      </c>
      <c r="G273" s="1115"/>
      <c r="H273" s="530">
        <f>SUMIFS('ELF VILLA TB 30GIU22'!U:U,'ELF VILLA TB 30GIU22'!W:W,'IFRS TB'!B273)*IF(C273="L",1,-1)</f>
        <v>0</v>
      </c>
      <c r="I273" s="666"/>
      <c r="J273" s="493">
        <f t="shared" si="13"/>
        <v>0</v>
      </c>
      <c r="K273" s="934">
        <v>0</v>
      </c>
      <c r="L273" s="934">
        <v>0</v>
      </c>
      <c r="M273" s="888">
        <f t="shared" si="12"/>
        <v>0</v>
      </c>
    </row>
    <row r="274" spans="2:13" ht="12.5">
      <c r="B274" s="439" t="s">
        <v>382</v>
      </c>
      <c r="C274" s="222" t="s">
        <v>99</v>
      </c>
      <c r="D274" s="95" t="s">
        <v>383</v>
      </c>
      <c r="E274" s="773"/>
      <c r="F274" s="530">
        <f>SUMIFS('ELF VILLA TB 30GIU22'!T:T,'ELF VILLA TB 30GIU22'!W:W,'IFRS TB'!B274)*IF(C274="L",1,-1)</f>
        <v>0</v>
      </c>
      <c r="G274" s="1115"/>
      <c r="H274" s="530">
        <f>SUMIFS('ELF VILLA TB 30GIU22'!U:U,'ELF VILLA TB 30GIU22'!W:W,'IFRS TB'!B274)*IF(C274="L",1,-1)</f>
        <v>0</v>
      </c>
      <c r="I274" s="666"/>
      <c r="J274" s="493">
        <f t="shared" si="13"/>
        <v>0</v>
      </c>
      <c r="K274" s="934">
        <v>0</v>
      </c>
      <c r="L274" s="934">
        <v>0</v>
      </c>
      <c r="M274" s="888">
        <f t="shared" si="12"/>
        <v>0</v>
      </c>
    </row>
    <row r="275" spans="2:13" ht="12.5">
      <c r="B275" s="439" t="s">
        <v>984</v>
      </c>
      <c r="C275" s="222" t="s">
        <v>99</v>
      </c>
      <c r="D275" s="95" t="s">
        <v>891</v>
      </c>
      <c r="E275" s="773"/>
      <c r="F275" s="530">
        <f>SUMIFS('ELF VILLA TB 30GIU22'!T:T,'ELF VILLA TB 30GIU22'!W:W,'IFRS TB'!B275)*IF(C275="L",1,-1)</f>
        <v>0</v>
      </c>
      <c r="G275" s="1115"/>
      <c r="H275" s="530">
        <f>SUMIFS('ELF VILLA TB 30GIU22'!U:U,'ELF VILLA TB 30GIU22'!W:W,'IFRS TB'!B275)*IF(C275="L",1,-1)</f>
        <v>0</v>
      </c>
      <c r="I275" s="666"/>
      <c r="J275" s="493">
        <f t="shared" si="13"/>
        <v>0</v>
      </c>
      <c r="K275" s="934">
        <v>0</v>
      </c>
      <c r="L275" s="934">
        <v>0</v>
      </c>
      <c r="M275" s="888">
        <f t="shared" si="12"/>
        <v>0</v>
      </c>
    </row>
    <row r="276" spans="2:13" ht="12.5">
      <c r="B276" s="439" t="s">
        <v>985</v>
      </c>
      <c r="C276" s="222" t="s">
        <v>99</v>
      </c>
      <c r="D276" s="95" t="s">
        <v>892</v>
      </c>
      <c r="E276" s="773"/>
      <c r="F276" s="530">
        <f>SUMIFS('ELF VILLA TB 30GIU22'!T:T,'ELF VILLA TB 30GIU22'!W:W,'IFRS TB'!B276)*IF(C276="L",1,-1)</f>
        <v>0</v>
      </c>
      <c r="G276" s="1115"/>
      <c r="H276" s="530">
        <f>SUMIFS('ELF VILLA TB 30GIU22'!U:U,'ELF VILLA TB 30GIU22'!W:W,'IFRS TB'!B276)*IF(C276="L",1,-1)</f>
        <v>0</v>
      </c>
      <c r="I276" s="666"/>
      <c r="J276" s="493">
        <f t="shared" si="13"/>
        <v>0</v>
      </c>
      <c r="K276" s="934">
        <v>0</v>
      </c>
      <c r="L276" s="934">
        <v>0</v>
      </c>
      <c r="M276" s="888">
        <f t="shared" si="12"/>
        <v>0</v>
      </c>
    </row>
    <row r="277" spans="2:13" ht="12.5">
      <c r="B277" s="439" t="s">
        <v>986</v>
      </c>
      <c r="C277" s="222" t="s">
        <v>99</v>
      </c>
      <c r="D277" s="95" t="s">
        <v>893</v>
      </c>
      <c r="E277" s="773"/>
      <c r="F277" s="530">
        <f>SUMIFS('ELF VILLA TB 30GIU22'!T:T,'ELF VILLA TB 30GIU22'!W:W,'IFRS TB'!B277)*IF(C277="L",1,-1)</f>
        <v>0</v>
      </c>
      <c r="G277" s="1115"/>
      <c r="H277" s="530">
        <f>SUMIFS('ELF VILLA TB 30GIU22'!U:U,'ELF VILLA TB 30GIU22'!W:W,'IFRS TB'!B277)*IF(C277="L",1,-1)</f>
        <v>0</v>
      </c>
      <c r="I277" s="666"/>
      <c r="J277" s="493">
        <f t="shared" si="13"/>
        <v>0</v>
      </c>
      <c r="K277" s="934">
        <v>0</v>
      </c>
      <c r="L277" s="934">
        <v>0</v>
      </c>
      <c r="M277" s="888">
        <f t="shared" si="12"/>
        <v>0</v>
      </c>
    </row>
    <row r="278" spans="2:13" ht="12.5">
      <c r="B278" s="439" t="s">
        <v>987</v>
      </c>
      <c r="C278" s="222" t="s">
        <v>99</v>
      </c>
      <c r="D278" s="95" t="s">
        <v>894</v>
      </c>
      <c r="E278" s="773"/>
      <c r="F278" s="530">
        <f>SUMIFS('ELF VILLA TB 30GIU22'!T:T,'ELF VILLA TB 30GIU22'!W:W,'IFRS TB'!B278)*IF(C278="L",1,-1)</f>
        <v>0</v>
      </c>
      <c r="G278" s="1115"/>
      <c r="H278" s="530">
        <f>SUMIFS('ELF VILLA TB 30GIU22'!U:U,'ELF VILLA TB 30GIU22'!W:W,'IFRS TB'!B278)*IF(C278="L",1,-1)</f>
        <v>0</v>
      </c>
      <c r="I278" s="666"/>
      <c r="J278" s="493">
        <f t="shared" si="13"/>
        <v>0</v>
      </c>
      <c r="K278" s="934">
        <v>0</v>
      </c>
      <c r="L278" s="934">
        <v>0</v>
      </c>
      <c r="M278" s="888">
        <f t="shared" si="12"/>
        <v>0</v>
      </c>
    </row>
    <row r="279" spans="2:13" ht="12.5">
      <c r="B279" s="439" t="s">
        <v>988</v>
      </c>
      <c r="C279" s="222" t="s">
        <v>99</v>
      </c>
      <c r="D279" s="95" t="s">
        <v>895</v>
      </c>
      <c r="E279" s="773"/>
      <c r="F279" s="530">
        <f>SUMIFS('ELF VILLA TB 30GIU22'!T:T,'ELF VILLA TB 30GIU22'!W:W,'IFRS TB'!B279)*IF(C279="L",1,-1)</f>
        <v>0</v>
      </c>
      <c r="G279" s="1115"/>
      <c r="H279" s="530">
        <f>SUMIFS('ELF VILLA TB 30GIU22'!U:U,'ELF VILLA TB 30GIU22'!W:W,'IFRS TB'!B279)*IF(C279="L",1,-1)</f>
        <v>0</v>
      </c>
      <c r="I279" s="666"/>
      <c r="J279" s="493">
        <f t="shared" si="13"/>
        <v>0</v>
      </c>
      <c r="K279" s="934">
        <v>0</v>
      </c>
      <c r="L279" s="934">
        <v>0</v>
      </c>
      <c r="M279" s="888">
        <f t="shared" si="12"/>
        <v>0</v>
      </c>
    </row>
    <row r="280" spans="2:13" ht="12.5">
      <c r="B280" s="439" t="s">
        <v>989</v>
      </c>
      <c r="C280" s="222" t="s">
        <v>99</v>
      </c>
      <c r="D280" s="95" t="s">
        <v>896</v>
      </c>
      <c r="E280" s="773"/>
      <c r="F280" s="530">
        <f>SUMIFS('ELF VILLA TB 30GIU22'!T:T,'ELF VILLA TB 30GIU22'!W:W,'IFRS TB'!B280)*IF(C280="L",1,-1)</f>
        <v>0</v>
      </c>
      <c r="G280" s="1115"/>
      <c r="H280" s="530">
        <f>SUMIFS('ELF VILLA TB 30GIU22'!U:U,'ELF VILLA TB 30GIU22'!W:W,'IFRS TB'!B280)*IF(C280="L",1,-1)</f>
        <v>0</v>
      </c>
      <c r="I280" s="666"/>
      <c r="J280" s="493">
        <f t="shared" si="13"/>
        <v>0</v>
      </c>
      <c r="K280" s="934">
        <v>0</v>
      </c>
      <c r="L280" s="934">
        <v>0</v>
      </c>
      <c r="M280" s="888">
        <f t="shared" si="12"/>
        <v>0</v>
      </c>
    </row>
    <row r="281" spans="2:13" ht="12.5">
      <c r="B281" s="439" t="s">
        <v>990</v>
      </c>
      <c r="C281" s="222" t="s">
        <v>99</v>
      </c>
      <c r="D281" s="95" t="s">
        <v>897</v>
      </c>
      <c r="E281" s="773"/>
      <c r="F281" s="530">
        <f>SUMIFS('ELF VILLA TB 30GIU22'!T:T,'ELF VILLA TB 30GIU22'!W:W,'IFRS TB'!B281)*IF(C281="L",1,-1)</f>
        <v>0</v>
      </c>
      <c r="G281" s="1115"/>
      <c r="H281" s="530">
        <f>SUMIFS('ELF VILLA TB 30GIU22'!U:U,'ELF VILLA TB 30GIU22'!W:W,'IFRS TB'!B281)*IF(C281="L",1,-1)</f>
        <v>0</v>
      </c>
      <c r="I281" s="666"/>
      <c r="J281" s="493">
        <f t="shared" si="13"/>
        <v>0</v>
      </c>
      <c r="K281" s="934">
        <v>0</v>
      </c>
      <c r="L281" s="934">
        <v>0</v>
      </c>
      <c r="M281" s="888">
        <f t="shared" si="12"/>
        <v>0</v>
      </c>
    </row>
    <row r="282" spans="2:13" ht="12.5">
      <c r="B282" s="439" t="s">
        <v>991</v>
      </c>
      <c r="C282" s="222" t="s">
        <v>99</v>
      </c>
      <c r="D282" s="95" t="s">
        <v>1050</v>
      </c>
      <c r="E282" s="773"/>
      <c r="F282" s="530">
        <f>SUMIFS('ELF VILLA TB 30GIU22'!T:T,'ELF VILLA TB 30GIU22'!W:W,'IFRS TB'!B282)*IF(C282="L",1,-1)</f>
        <v>0</v>
      </c>
      <c r="G282" s="1115"/>
      <c r="H282" s="530">
        <f>SUMIFS('ELF VILLA TB 30GIU22'!U:U,'ELF VILLA TB 30GIU22'!W:W,'IFRS TB'!B282)*IF(C282="L",1,-1)</f>
        <v>0</v>
      </c>
      <c r="I282" s="666"/>
      <c r="J282" s="493">
        <f t="shared" si="13"/>
        <v>0</v>
      </c>
      <c r="K282" s="934">
        <v>0</v>
      </c>
      <c r="L282" s="934">
        <v>0</v>
      </c>
      <c r="M282" s="888">
        <f t="shared" si="12"/>
        <v>0</v>
      </c>
    </row>
    <row r="283" spans="2:13" ht="12.5">
      <c r="B283" s="439" t="s">
        <v>992</v>
      </c>
      <c r="C283" s="222" t="s">
        <v>99</v>
      </c>
      <c r="D283" s="95" t="s">
        <v>1051</v>
      </c>
      <c r="E283" s="773"/>
      <c r="F283" s="530">
        <f>SUMIFS('ELF VILLA TB 30GIU22'!T:T,'ELF VILLA TB 30GIU22'!W:W,'IFRS TB'!B283)*IF(C283="L",1,-1)</f>
        <v>0</v>
      </c>
      <c r="G283" s="1115"/>
      <c r="H283" s="530">
        <f>SUMIFS('ELF VILLA TB 30GIU22'!U:U,'ELF VILLA TB 30GIU22'!W:W,'IFRS TB'!B283)*IF(C283="L",1,-1)</f>
        <v>0</v>
      </c>
      <c r="I283" s="666"/>
      <c r="J283" s="493">
        <f t="shared" si="13"/>
        <v>0</v>
      </c>
      <c r="K283" s="934">
        <v>0</v>
      </c>
      <c r="L283" s="934">
        <v>0</v>
      </c>
      <c r="M283" s="888">
        <f t="shared" si="12"/>
        <v>0</v>
      </c>
    </row>
    <row r="284" spans="2:13" ht="12.5">
      <c r="B284" s="439" t="s">
        <v>993</v>
      </c>
      <c r="C284" s="222" t="s">
        <v>99</v>
      </c>
      <c r="D284" s="95" t="s">
        <v>898</v>
      </c>
      <c r="E284" s="773"/>
      <c r="F284" s="530">
        <f>SUMIFS('ELF VILLA TB 30GIU22'!T:T,'ELF VILLA TB 30GIU22'!W:W,'IFRS TB'!B284)*IF(C284="L",1,-1)</f>
        <v>0</v>
      </c>
      <c r="G284" s="1115"/>
      <c r="H284" s="530">
        <f>SUMIFS('ELF VILLA TB 30GIU22'!U:U,'ELF VILLA TB 30GIU22'!W:W,'IFRS TB'!B284)*IF(C284="L",1,-1)</f>
        <v>0</v>
      </c>
      <c r="I284" s="666"/>
      <c r="J284" s="493">
        <f t="shared" si="13"/>
        <v>0</v>
      </c>
      <c r="K284" s="934">
        <v>0</v>
      </c>
      <c r="L284" s="934">
        <v>0</v>
      </c>
      <c r="M284" s="888">
        <f t="shared" si="12"/>
        <v>0</v>
      </c>
    </row>
    <row r="285" spans="2:13" ht="12.5">
      <c r="B285" s="438" t="s">
        <v>372</v>
      </c>
      <c r="C285" s="222" t="s">
        <v>99</v>
      </c>
      <c r="D285" s="218" t="s">
        <v>524</v>
      </c>
      <c r="E285" s="773"/>
      <c r="F285" s="530">
        <f>SUMIFS('ELF VILLA TB 30GIU22'!T:T,'ELF VILLA TB 30GIU22'!W:W,'IFRS TB'!B285)*IF(C285="L",1,-1)</f>
        <v>0</v>
      </c>
      <c r="G285" s="1115"/>
      <c r="H285" s="530">
        <f>SUMIFS('ELF VILLA TB 30GIU22'!U:U,'ELF VILLA TB 30GIU22'!W:W,'IFRS TB'!B285)*IF(C285="L",1,-1)</f>
        <v>0</v>
      </c>
      <c r="I285" s="666"/>
      <c r="J285" s="493">
        <f t="shared" si="13"/>
        <v>0</v>
      </c>
      <c r="K285" s="934">
        <v>0</v>
      </c>
      <c r="L285" s="934">
        <v>0</v>
      </c>
      <c r="M285" s="888">
        <f t="shared" si="12"/>
        <v>0</v>
      </c>
    </row>
    <row r="286" spans="2:13" ht="12.5">
      <c r="B286" s="438" t="s">
        <v>373</v>
      </c>
      <c r="C286" s="222" t="s">
        <v>99</v>
      </c>
      <c r="D286" s="218" t="s">
        <v>525</v>
      </c>
      <c r="E286" s="773"/>
      <c r="F286" s="530">
        <f>SUMIFS('ELF VILLA TB 30GIU22'!T:T,'ELF VILLA TB 30GIU22'!W:W,'IFRS TB'!B286)*IF(C286="L",1,-1)</f>
        <v>0</v>
      </c>
      <c r="G286" s="1115"/>
      <c r="H286" s="530">
        <f>SUMIFS('ELF VILLA TB 30GIU22'!U:U,'ELF VILLA TB 30GIU22'!W:W,'IFRS TB'!B286)*IF(C286="L",1,-1)</f>
        <v>0</v>
      </c>
      <c r="I286" s="666"/>
      <c r="J286" s="493">
        <f t="shared" si="13"/>
        <v>0</v>
      </c>
      <c r="K286" s="934">
        <v>0</v>
      </c>
      <c r="L286" s="934">
        <v>0</v>
      </c>
      <c r="M286" s="888">
        <f t="shared" si="12"/>
        <v>0</v>
      </c>
    </row>
    <row r="287" spans="2:13" ht="12.5">
      <c r="B287" s="438" t="s">
        <v>374</v>
      </c>
      <c r="C287" s="222" t="s">
        <v>99</v>
      </c>
      <c r="D287" s="218" t="s">
        <v>526</v>
      </c>
      <c r="E287" s="773"/>
      <c r="F287" s="530">
        <f>SUMIFS('ELF VILLA TB 30GIU22'!T:T,'ELF VILLA TB 30GIU22'!W:W,'IFRS TB'!B287)*IF(C287="L",1,-1)</f>
        <v>0</v>
      </c>
      <c r="G287" s="1115"/>
      <c r="H287" s="530">
        <f>SUMIFS('ELF VILLA TB 30GIU22'!U:U,'ELF VILLA TB 30GIU22'!W:W,'IFRS TB'!B287)*IF(C287="L",1,-1)</f>
        <v>0</v>
      </c>
      <c r="I287" s="666"/>
      <c r="J287" s="493">
        <f t="shared" si="13"/>
        <v>0</v>
      </c>
      <c r="K287" s="934">
        <v>0</v>
      </c>
      <c r="L287" s="934">
        <v>0</v>
      </c>
      <c r="M287" s="888">
        <f t="shared" si="12"/>
        <v>0</v>
      </c>
    </row>
    <row r="288" spans="2:13" ht="12.5">
      <c r="B288" s="438" t="s">
        <v>375</v>
      </c>
      <c r="C288" s="222" t="s">
        <v>99</v>
      </c>
      <c r="D288" s="218" t="s">
        <v>527</v>
      </c>
      <c r="E288" s="773"/>
      <c r="F288" s="530">
        <f>SUMIFS('ELF VILLA TB 30GIU22'!T:T,'ELF VILLA TB 30GIU22'!W:W,'IFRS TB'!B288)*IF(C288="L",1,-1)</f>
        <v>0</v>
      </c>
      <c r="G288" s="1115"/>
      <c r="H288" s="530">
        <f>SUMIFS('ELF VILLA TB 30GIU22'!U:U,'ELF VILLA TB 30GIU22'!W:W,'IFRS TB'!B288)*IF(C288="L",1,-1)</f>
        <v>0</v>
      </c>
      <c r="I288" s="666"/>
      <c r="J288" s="493">
        <f t="shared" si="13"/>
        <v>0</v>
      </c>
      <c r="K288" s="934">
        <v>0</v>
      </c>
      <c r="L288" s="934">
        <v>0</v>
      </c>
      <c r="M288" s="888">
        <f t="shared" si="12"/>
        <v>0</v>
      </c>
    </row>
    <row r="289" spans="2:13" ht="12.5">
      <c r="B289" s="438" t="s">
        <v>376</v>
      </c>
      <c r="C289" s="222" t="s">
        <v>99</v>
      </c>
      <c r="D289" s="218" t="s">
        <v>899</v>
      </c>
      <c r="E289" s="773"/>
      <c r="F289" s="530">
        <f>SUMIFS('ELF VILLA TB 30GIU22'!T:T,'ELF VILLA TB 30GIU22'!W:W,'IFRS TB'!B289)*IF(C289="L",1,-1)</f>
        <v>0</v>
      </c>
      <c r="G289" s="1115"/>
      <c r="H289" s="530">
        <f>SUMIFS('ELF VILLA TB 30GIU22'!U:U,'ELF VILLA TB 30GIU22'!W:W,'IFRS TB'!B289)*IF(C289="L",1,-1)</f>
        <v>0</v>
      </c>
      <c r="I289" s="666"/>
      <c r="J289" s="493">
        <f t="shared" si="13"/>
        <v>0</v>
      </c>
      <c r="K289" s="934">
        <v>0</v>
      </c>
      <c r="L289" s="934">
        <v>0</v>
      </c>
      <c r="M289" s="888">
        <f t="shared" si="12"/>
        <v>0</v>
      </c>
    </row>
    <row r="290" spans="2:13" ht="12.5">
      <c r="B290" s="438" t="s">
        <v>377</v>
      </c>
      <c r="C290" s="222" t="s">
        <v>99</v>
      </c>
      <c r="D290" s="218" t="s">
        <v>528</v>
      </c>
      <c r="E290" s="773"/>
      <c r="F290" s="530">
        <f>SUMIFS('ELF VILLA TB 30GIU22'!T:T,'ELF VILLA TB 30GIU22'!W:W,'IFRS TB'!B290)*IF(C290="L",1,-1)</f>
        <v>1957.86</v>
      </c>
      <c r="G290" s="1115"/>
      <c r="H290" s="530">
        <f>SUMIFS('ELF VILLA TB 30GIU22'!U:U,'ELF VILLA TB 30GIU22'!W:W,'IFRS TB'!B290)*IF(C290="L",1,-1)</f>
        <v>0</v>
      </c>
      <c r="I290" s="666"/>
      <c r="J290" s="493">
        <f t="shared" si="13"/>
        <v>1957.86</v>
      </c>
      <c r="K290" s="934">
        <v>0</v>
      </c>
      <c r="L290" s="934">
        <v>0</v>
      </c>
      <c r="M290" s="888">
        <f t="shared" ref="M290:M308" si="14">IF(C290="E",-J290,-J290)</f>
        <v>-1957.86</v>
      </c>
    </row>
    <row r="291" spans="2:13" ht="12.5">
      <c r="B291" s="438" t="s">
        <v>378</v>
      </c>
      <c r="C291" s="222" t="s">
        <v>99</v>
      </c>
      <c r="D291" s="218" t="s">
        <v>529</v>
      </c>
      <c r="E291" s="773"/>
      <c r="F291" s="530">
        <f>SUMIFS('ELF VILLA TB 30GIU22'!T:T,'ELF VILLA TB 30GIU22'!W:W,'IFRS TB'!B291)*IF(C291="L",1,-1)</f>
        <v>0</v>
      </c>
      <c r="G291" s="1115"/>
      <c r="H291" s="530">
        <f>SUMIFS('ELF VILLA TB 30GIU22'!U:U,'ELF VILLA TB 30GIU22'!W:W,'IFRS TB'!B291)*IF(C291="L",1,-1)</f>
        <v>0</v>
      </c>
      <c r="I291" s="666"/>
      <c r="J291" s="493">
        <f t="shared" si="13"/>
        <v>0</v>
      </c>
      <c r="K291" s="934">
        <v>0</v>
      </c>
      <c r="L291" s="934">
        <v>0</v>
      </c>
      <c r="M291" s="888">
        <f t="shared" si="14"/>
        <v>0</v>
      </c>
    </row>
    <row r="292" spans="2:13" ht="12.5">
      <c r="B292" s="438" t="s">
        <v>994</v>
      </c>
      <c r="C292" s="222" t="s">
        <v>99</v>
      </c>
      <c r="D292" s="218" t="s">
        <v>900</v>
      </c>
      <c r="E292" s="773"/>
      <c r="F292" s="530">
        <f>SUMIFS('ELF VILLA TB 30GIU22'!T:T,'ELF VILLA TB 30GIU22'!W:W,'IFRS TB'!B292)*IF(C292="L",1,-1)</f>
        <v>0</v>
      </c>
      <c r="G292" s="1115"/>
      <c r="H292" s="530">
        <f>SUMIFS('ELF VILLA TB 30GIU22'!U:U,'ELF VILLA TB 30GIU22'!W:W,'IFRS TB'!B292)*IF(C292="L",1,-1)</f>
        <v>0</v>
      </c>
      <c r="I292" s="666"/>
      <c r="J292" s="493">
        <f t="shared" si="13"/>
        <v>0</v>
      </c>
      <c r="K292" s="934">
        <v>0</v>
      </c>
      <c r="L292" s="934">
        <v>0</v>
      </c>
      <c r="M292" s="888">
        <f t="shared" si="14"/>
        <v>0</v>
      </c>
    </row>
    <row r="293" spans="2:13" ht="12.5">
      <c r="B293" s="438" t="s">
        <v>995</v>
      </c>
      <c r="C293" s="222" t="s">
        <v>99</v>
      </c>
      <c r="D293" s="218" t="s">
        <v>901</v>
      </c>
      <c r="E293" s="773"/>
      <c r="F293" s="530">
        <f>SUMIFS('ELF VILLA TB 30GIU22'!T:T,'ELF VILLA TB 30GIU22'!W:W,'IFRS TB'!B293)*IF(C293="L",1,-1)</f>
        <v>0</v>
      </c>
      <c r="G293" s="1115"/>
      <c r="H293" s="530">
        <f>SUMIFS('ELF VILLA TB 30GIU22'!U:U,'ELF VILLA TB 30GIU22'!W:W,'IFRS TB'!B293)*IF(C293="L",1,-1)</f>
        <v>0</v>
      </c>
      <c r="I293" s="666"/>
      <c r="J293" s="493">
        <f t="shared" si="13"/>
        <v>0</v>
      </c>
      <c r="K293" s="934">
        <v>0</v>
      </c>
      <c r="L293" s="934">
        <v>0</v>
      </c>
      <c r="M293" s="888">
        <f t="shared" si="14"/>
        <v>0</v>
      </c>
    </row>
    <row r="294" spans="2:13" ht="12.5">
      <c r="B294" s="438" t="s">
        <v>996</v>
      </c>
      <c r="C294" s="222" t="s">
        <v>99</v>
      </c>
      <c r="D294" s="218" t="s">
        <v>902</v>
      </c>
      <c r="E294" s="773"/>
      <c r="F294" s="530">
        <f>SUMIFS('ELF VILLA TB 30GIU22'!T:T,'ELF VILLA TB 30GIU22'!W:W,'IFRS TB'!B294)*IF(C294="L",1,-1)</f>
        <v>0</v>
      </c>
      <c r="G294" s="1115"/>
      <c r="H294" s="530">
        <f>SUMIFS('ELF VILLA TB 30GIU22'!U:U,'ELF VILLA TB 30GIU22'!W:W,'IFRS TB'!B294)*IF(C294="L",1,-1)</f>
        <v>0</v>
      </c>
      <c r="I294" s="666"/>
      <c r="J294" s="493">
        <f t="shared" si="13"/>
        <v>0</v>
      </c>
      <c r="K294" s="934">
        <v>0</v>
      </c>
      <c r="L294" s="934">
        <v>0</v>
      </c>
      <c r="M294" s="888">
        <f t="shared" si="14"/>
        <v>0</v>
      </c>
    </row>
    <row r="295" spans="2:13" ht="12.5">
      <c r="B295" s="438" t="s">
        <v>997</v>
      </c>
      <c r="C295" s="222" t="s">
        <v>99</v>
      </c>
      <c r="D295" s="218" t="s">
        <v>903</v>
      </c>
      <c r="E295" s="773"/>
      <c r="F295" s="530">
        <f>SUMIFS('ELF VILLA TB 30GIU22'!T:T,'ELF VILLA TB 30GIU22'!W:W,'IFRS TB'!B295)*IF(C295="L",1,-1)</f>
        <v>0</v>
      </c>
      <c r="G295" s="1115"/>
      <c r="H295" s="530">
        <f>SUMIFS('ELF VILLA TB 30GIU22'!U:U,'ELF VILLA TB 30GIU22'!W:W,'IFRS TB'!B295)*IF(C295="L",1,-1)</f>
        <v>0</v>
      </c>
      <c r="I295" s="666"/>
      <c r="J295" s="493">
        <f t="shared" si="13"/>
        <v>0</v>
      </c>
      <c r="K295" s="934">
        <v>0</v>
      </c>
      <c r="L295" s="934">
        <v>0</v>
      </c>
      <c r="M295" s="888">
        <f t="shared" si="14"/>
        <v>0</v>
      </c>
    </row>
    <row r="296" spans="2:13" ht="12.5">
      <c r="B296" s="438" t="s">
        <v>998</v>
      </c>
      <c r="C296" s="222" t="s">
        <v>99</v>
      </c>
      <c r="D296" s="218" t="s">
        <v>904</v>
      </c>
      <c r="E296" s="773"/>
      <c r="F296" s="530">
        <f>SUMIFS('ELF VILLA TB 30GIU22'!T:T,'ELF VILLA TB 30GIU22'!W:W,'IFRS TB'!B296)*IF(C296="L",1,-1)</f>
        <v>4101.33</v>
      </c>
      <c r="G296" s="1115"/>
      <c r="H296" s="530">
        <f>SUMIFS('ELF VILLA TB 30GIU22'!U:U,'ELF VILLA TB 30GIU22'!W:W,'IFRS TB'!B296)*IF(C296="L",1,-1)</f>
        <v>0</v>
      </c>
      <c r="I296" s="666"/>
      <c r="J296" s="493">
        <f t="shared" si="13"/>
        <v>4101.33</v>
      </c>
      <c r="K296" s="934">
        <v>2881.47</v>
      </c>
      <c r="L296" s="934">
        <v>1023</v>
      </c>
      <c r="M296" s="888">
        <f t="shared" si="14"/>
        <v>-4101.33</v>
      </c>
    </row>
    <row r="297" spans="2:13" ht="12.5">
      <c r="B297" s="438" t="s">
        <v>675</v>
      </c>
      <c r="C297" s="222" t="s">
        <v>99</v>
      </c>
      <c r="D297" s="218" t="s">
        <v>676</v>
      </c>
      <c r="E297" s="773"/>
      <c r="F297" s="530">
        <f>SUMIFS('ELF VILLA TB 30GIU22'!T:T,'ELF VILLA TB 30GIU22'!W:W,'IFRS TB'!B297)*IF(C297="L",1,-1)</f>
        <v>0</v>
      </c>
      <c r="G297" s="1115"/>
      <c r="H297" s="530">
        <f>SUMIFS('ELF VILLA TB 30GIU22'!U:U,'ELF VILLA TB 30GIU22'!W:W,'IFRS TB'!B297)*IF(C297="L",1,-1)</f>
        <v>0</v>
      </c>
      <c r="I297" s="666"/>
      <c r="J297" s="493">
        <f t="shared" si="13"/>
        <v>0</v>
      </c>
      <c r="K297" s="934">
        <v>0</v>
      </c>
      <c r="L297" s="934">
        <v>0</v>
      </c>
      <c r="M297" s="888">
        <f t="shared" si="14"/>
        <v>0</v>
      </c>
    </row>
    <row r="298" spans="2:13" ht="12.5">
      <c r="B298" s="435" t="s">
        <v>146</v>
      </c>
      <c r="C298" s="222" t="s">
        <v>99</v>
      </c>
      <c r="D298" s="95" t="s">
        <v>905</v>
      </c>
      <c r="E298" s="773"/>
      <c r="F298" s="530">
        <f>SUMIFS('ELF VILLA TB 30GIU22'!T:T,'ELF VILLA TB 30GIU22'!W:W,'IFRS TB'!B298)*IF(C298="L",1,-1)</f>
        <v>769632.78</v>
      </c>
      <c r="G298" s="1115"/>
      <c r="H298" s="530">
        <f>SUMIFS('ELF VILLA TB 30GIU22'!U:U,'ELF VILLA TB 30GIU22'!W:W,'IFRS TB'!B298)*IF(C298="L",1,-1)</f>
        <v>0</v>
      </c>
      <c r="I298" s="666"/>
      <c r="J298" s="493">
        <f t="shared" si="13"/>
        <v>769632.78</v>
      </c>
      <c r="K298" s="934">
        <v>105223.48</v>
      </c>
      <c r="L298" s="934">
        <v>465170.65</v>
      </c>
      <c r="M298" s="888">
        <f t="shared" si="14"/>
        <v>-769632.78</v>
      </c>
    </row>
    <row r="299" spans="2:13" ht="12.5">
      <c r="B299" s="435" t="s">
        <v>999</v>
      </c>
      <c r="C299" s="222" t="s">
        <v>99</v>
      </c>
      <c r="D299" s="95" t="s">
        <v>906</v>
      </c>
      <c r="E299" s="773"/>
      <c r="F299" s="530">
        <f>SUMIFS('ELF VILLA TB 30GIU22'!T:T,'ELF VILLA TB 30GIU22'!W:W,'IFRS TB'!B299)*IF(C299="L",1,-1)</f>
        <v>0</v>
      </c>
      <c r="G299" s="1115"/>
      <c r="H299" s="530">
        <f>SUMIFS('ELF VILLA TB 30GIU22'!U:U,'ELF VILLA TB 30GIU22'!W:W,'IFRS TB'!B299)*IF(C299="L",1,-1)</f>
        <v>0</v>
      </c>
      <c r="I299" s="666"/>
      <c r="J299" s="493">
        <f t="shared" si="13"/>
        <v>0</v>
      </c>
      <c r="K299" s="934">
        <v>0</v>
      </c>
      <c r="L299" s="934">
        <v>0</v>
      </c>
      <c r="M299" s="888">
        <f t="shared" si="14"/>
        <v>0</v>
      </c>
    </row>
    <row r="300" spans="2:13" ht="12.5">
      <c r="B300" s="435" t="s">
        <v>1000</v>
      </c>
      <c r="C300" s="222" t="s">
        <v>99</v>
      </c>
      <c r="D300" s="95" t="s">
        <v>907</v>
      </c>
      <c r="E300" s="773"/>
      <c r="F300" s="530">
        <f>SUMIFS('ELF VILLA TB 30GIU22'!T:T,'ELF VILLA TB 30GIU22'!W:W,'IFRS TB'!B300)*IF(C300="L",1,-1)</f>
        <v>0</v>
      </c>
      <c r="G300" s="1115"/>
      <c r="H300" s="530">
        <f>SUMIFS('ELF VILLA TB 30GIU22'!U:U,'ELF VILLA TB 30GIU22'!W:W,'IFRS TB'!B300)*IF(C300="L",1,-1)</f>
        <v>0</v>
      </c>
      <c r="I300" s="666"/>
      <c r="J300" s="493">
        <f t="shared" si="13"/>
        <v>0</v>
      </c>
      <c r="K300" s="934">
        <v>0</v>
      </c>
      <c r="L300" s="934">
        <v>0</v>
      </c>
      <c r="M300" s="888">
        <f t="shared" si="14"/>
        <v>0</v>
      </c>
    </row>
    <row r="301" spans="2:13" ht="12.5">
      <c r="B301" s="435" t="s">
        <v>437</v>
      </c>
      <c r="C301" s="222" t="s">
        <v>99</v>
      </c>
      <c r="D301" s="95" t="s">
        <v>438</v>
      </c>
      <c r="E301" s="773"/>
      <c r="F301" s="530">
        <f>SUMIFS('ELF VILLA TB 30GIU22'!T:T,'ELF VILLA TB 30GIU22'!W:W,'IFRS TB'!B301)*IF(C301="L",1,-1)</f>
        <v>0</v>
      </c>
      <c r="G301" s="1115"/>
      <c r="H301" s="530">
        <f>SUMIFS('ELF VILLA TB 30GIU22'!U:U,'ELF VILLA TB 30GIU22'!W:W,'IFRS TB'!B301)*IF(C301="L",1,-1)</f>
        <v>0</v>
      </c>
      <c r="I301" s="666"/>
      <c r="J301" s="493">
        <f t="shared" si="13"/>
        <v>0</v>
      </c>
      <c r="K301" s="934">
        <v>0</v>
      </c>
      <c r="L301" s="934">
        <v>0</v>
      </c>
      <c r="M301" s="888">
        <f t="shared" si="14"/>
        <v>0</v>
      </c>
    </row>
    <row r="302" spans="2:13" ht="12.5">
      <c r="B302" s="435" t="s">
        <v>436</v>
      </c>
      <c r="C302" s="222" t="s">
        <v>99</v>
      </c>
      <c r="D302" s="95" t="s">
        <v>435</v>
      </c>
      <c r="E302" s="773"/>
      <c r="F302" s="530">
        <f>SUMIFS('ELF VILLA TB 30GIU22'!T:T,'ELF VILLA TB 30GIU22'!W:W,'IFRS TB'!B302)*IF(C302="L",1,-1)</f>
        <v>0</v>
      </c>
      <c r="G302" s="1115"/>
      <c r="H302" s="530">
        <f>SUMIFS('ELF VILLA TB 30GIU22'!U:U,'ELF VILLA TB 30GIU22'!W:W,'IFRS TB'!B302)*IF(C302="L",1,-1)</f>
        <v>0</v>
      </c>
      <c r="I302" s="666"/>
      <c r="J302" s="493">
        <f t="shared" si="13"/>
        <v>0</v>
      </c>
      <c r="K302" s="934">
        <v>0</v>
      </c>
      <c r="L302" s="934">
        <v>0</v>
      </c>
      <c r="M302" s="888">
        <f t="shared" si="14"/>
        <v>0</v>
      </c>
    </row>
    <row r="303" spans="2:13" ht="12.5">
      <c r="B303" s="435" t="s">
        <v>431</v>
      </c>
      <c r="C303" s="222" t="s">
        <v>99</v>
      </c>
      <c r="D303" s="96" t="s">
        <v>432</v>
      </c>
      <c r="E303" s="773"/>
      <c r="F303" s="530">
        <f>SUMIFS('ELF VILLA TB 30GIU22'!T:T,'ELF VILLA TB 30GIU22'!W:W,'IFRS TB'!B303)*IF(C303="L",1,-1)</f>
        <v>0</v>
      </c>
      <c r="G303" s="1115"/>
      <c r="H303" s="530">
        <f>SUMIFS('ELF VILLA TB 30GIU22'!U:U,'ELF VILLA TB 30GIU22'!W:W,'IFRS TB'!B303)*IF(C303="L",1,-1)</f>
        <v>0</v>
      </c>
      <c r="I303" s="666"/>
      <c r="J303" s="493">
        <f t="shared" si="13"/>
        <v>0</v>
      </c>
      <c r="K303" s="934">
        <v>0</v>
      </c>
      <c r="L303" s="934">
        <v>0</v>
      </c>
      <c r="M303" s="888">
        <f t="shared" si="14"/>
        <v>0</v>
      </c>
    </row>
    <row r="304" spans="2:13" ht="12.5">
      <c r="B304" s="435" t="s">
        <v>433</v>
      </c>
      <c r="C304" s="222" t="s">
        <v>99</v>
      </c>
      <c r="D304" s="96" t="s">
        <v>434</v>
      </c>
      <c r="E304" s="773"/>
      <c r="F304" s="530">
        <f>SUMIFS('ELF VILLA TB 30GIU22'!T:T,'ELF VILLA TB 30GIU22'!W:W,'IFRS TB'!B304)*IF(C304="L",1,-1)</f>
        <v>0</v>
      </c>
      <c r="G304" s="1115"/>
      <c r="H304" s="530">
        <f>SUMIFS('ELF VILLA TB 30GIU22'!U:U,'ELF VILLA TB 30GIU22'!W:W,'IFRS TB'!B304)*IF(C304="L",1,-1)</f>
        <v>0</v>
      </c>
      <c r="I304" s="666"/>
      <c r="J304" s="493">
        <f t="shared" si="13"/>
        <v>0</v>
      </c>
      <c r="K304" s="934">
        <v>0</v>
      </c>
      <c r="L304" s="934">
        <v>0</v>
      </c>
      <c r="M304" s="888">
        <f t="shared" si="14"/>
        <v>0</v>
      </c>
    </row>
    <row r="305" spans="1:14" ht="12.5">
      <c r="B305" s="436" t="s">
        <v>439</v>
      </c>
      <c r="C305" s="222" t="s">
        <v>99</v>
      </c>
      <c r="D305" s="96" t="s">
        <v>462</v>
      </c>
      <c r="E305" s="773"/>
      <c r="F305" s="530">
        <f>SUMIFS('ELF VILLA TB 30GIU22'!T:T,'ELF VILLA TB 30GIU22'!W:W,'IFRS TB'!B305)*IF(C305="L",1,-1)</f>
        <v>0</v>
      </c>
      <c r="G305" s="1115"/>
      <c r="H305" s="530">
        <f>SUMIFS('ELF VILLA TB 30GIU22'!U:U,'ELF VILLA TB 30GIU22'!W:W,'IFRS TB'!B305)*IF(C305="L",1,-1)</f>
        <v>0</v>
      </c>
      <c r="I305" s="666"/>
      <c r="J305" s="493">
        <f t="shared" si="13"/>
        <v>0</v>
      </c>
      <c r="K305" s="934">
        <v>0</v>
      </c>
      <c r="L305" s="934">
        <v>0</v>
      </c>
      <c r="M305" s="888">
        <f t="shared" si="14"/>
        <v>0</v>
      </c>
    </row>
    <row r="306" spans="1:14" ht="12.5">
      <c r="B306" s="436" t="s">
        <v>440</v>
      </c>
      <c r="C306" s="222" t="s">
        <v>99</v>
      </c>
      <c r="D306" s="96" t="s">
        <v>463</v>
      </c>
      <c r="E306" s="773"/>
      <c r="F306" s="530">
        <f>SUMIFS('ELF VILLA TB 30GIU22'!T:T,'ELF VILLA TB 30GIU22'!W:W,'IFRS TB'!B306)*IF(C306="L",1,-1)</f>
        <v>0</v>
      </c>
      <c r="G306" s="1115"/>
      <c r="H306" s="530">
        <f>SUMIFS('ELF VILLA TB 30GIU22'!U:U,'ELF VILLA TB 30GIU22'!W:W,'IFRS TB'!B306)*IF(C306="L",1,-1)</f>
        <v>0</v>
      </c>
      <c r="I306" s="666"/>
      <c r="J306" s="493">
        <f t="shared" si="13"/>
        <v>0</v>
      </c>
      <c r="K306" s="934">
        <v>0</v>
      </c>
      <c r="L306" s="934">
        <v>0</v>
      </c>
      <c r="M306" s="888">
        <f t="shared" si="14"/>
        <v>0</v>
      </c>
    </row>
    <row r="307" spans="1:14" ht="12.5">
      <c r="B307" s="436" t="s">
        <v>1001</v>
      </c>
      <c r="C307" s="222" t="s">
        <v>99</v>
      </c>
      <c r="D307" s="96" t="s">
        <v>908</v>
      </c>
      <c r="E307" s="773"/>
      <c r="F307" s="530">
        <f>SUMIFS('ELF VILLA TB 30GIU22'!T:T,'ELF VILLA TB 30GIU22'!W:W,'IFRS TB'!B307)*IF(C307="L",1,-1)</f>
        <v>0</v>
      </c>
      <c r="G307" s="1115"/>
      <c r="H307" s="530">
        <f>SUMIFS('ELF VILLA TB 30GIU22'!U:U,'ELF VILLA TB 30GIU22'!W:W,'IFRS TB'!B307)*IF(C307="L",1,-1)</f>
        <v>0</v>
      </c>
      <c r="I307" s="666"/>
      <c r="J307" s="493">
        <f t="shared" si="13"/>
        <v>0</v>
      </c>
      <c r="K307" s="934">
        <v>0</v>
      </c>
      <c r="L307" s="934">
        <v>0</v>
      </c>
      <c r="M307" s="888">
        <f t="shared" si="14"/>
        <v>0</v>
      </c>
    </row>
    <row r="308" spans="1:14" ht="12.5">
      <c r="B308" s="436" t="s">
        <v>1002</v>
      </c>
      <c r="C308" s="222" t="s">
        <v>99</v>
      </c>
      <c r="D308" s="96" t="s">
        <v>909</v>
      </c>
      <c r="E308" s="773"/>
      <c r="F308" s="530">
        <f>SUMIFS('ELF VILLA TB 30GIU22'!T:T,'ELF VILLA TB 30GIU22'!W:W,'IFRS TB'!B308)*IF(C308="L",1,-1)</f>
        <v>0</v>
      </c>
      <c r="G308" s="1115"/>
      <c r="H308" s="530">
        <f>SUMIFS('ELF VILLA TB 30GIU22'!U:U,'ELF VILLA TB 30GIU22'!W:W,'IFRS TB'!B308)*IF(C308="L",1,-1)</f>
        <v>0</v>
      </c>
      <c r="I308" s="666"/>
      <c r="J308" s="493">
        <f t="shared" si="13"/>
        <v>0</v>
      </c>
      <c r="K308" s="934">
        <v>0</v>
      </c>
      <c r="L308" s="934">
        <v>0</v>
      </c>
      <c r="M308" s="888">
        <f t="shared" si="14"/>
        <v>0</v>
      </c>
    </row>
    <row r="309" spans="1:14" ht="13">
      <c r="A309" s="91"/>
      <c r="B309" s="372"/>
      <c r="C309" s="91"/>
      <c r="D309" s="374" t="s">
        <v>113</v>
      </c>
      <c r="E309" s="91"/>
      <c r="F309" s="672">
        <f>Details!$C$11</f>
        <v>44742</v>
      </c>
      <c r="G309" s="92"/>
      <c r="H309" s="672">
        <f>Details!$C$11</f>
        <v>44742</v>
      </c>
      <c r="I309" s="92"/>
      <c r="J309" s="672">
        <f>Details!$C$11</f>
        <v>44742</v>
      </c>
      <c r="K309" s="672">
        <f>Details!$C$9</f>
        <v>44561</v>
      </c>
      <c r="L309" s="672">
        <f>Details!$C$10</f>
        <v>44651</v>
      </c>
      <c r="M309" s="962"/>
      <c r="N309" s="91"/>
    </row>
    <row r="310" spans="1:14">
      <c r="A310" s="91"/>
      <c r="B310" s="91"/>
      <c r="C310" s="91"/>
      <c r="D310" s="98"/>
      <c r="E310" s="91"/>
      <c r="F310" s="92"/>
      <c r="G310" s="92"/>
      <c r="H310" s="92"/>
      <c r="I310" s="92"/>
      <c r="J310" s="92"/>
      <c r="K310" s="91"/>
      <c r="L310" s="91"/>
      <c r="M310" s="375"/>
      <c r="N310" s="91"/>
    </row>
    <row r="311" spans="1:14" ht="12.5">
      <c r="A311" s="91"/>
      <c r="B311" s="91"/>
      <c r="C311" s="91"/>
      <c r="D311" s="224" t="s">
        <v>102</v>
      </c>
      <c r="E311" s="91"/>
      <c r="F311" s="673" t="str">
        <f>IF(ROUND((SUMIF($C15:$C308,"A",F15:F308)-SUMIF($C15:$C308,"L",F15:F308)+SUMIF($C15:$C308,"E",F15:F308)+SUMIF($C15:$C308,"I",F15:F308)),0)=0,"ok","check")</f>
        <v>ok</v>
      </c>
      <c r="G311" s="92"/>
      <c r="H311" s="673" t="str">
        <f>IF(ROUND((SUMIF($C15:$C308,"A",H15:H308)-SUMIF($C15:$C308,"L",H15:H308)+SUMIF($C15:$C308,"E",H15:H308)+SUMIF($C15:$C308,"I",H15:H308)),0)=0,"ok","check")</f>
        <v>ok</v>
      </c>
      <c r="I311" s="92"/>
      <c r="J311" s="673" t="str">
        <f>IF(ROUND((SUMIF($C15:$C308,"A",J15:J308)-SUMIF($C15:$C308,"L",J15:J308)+SUMIF($C15:$C308,"E",J15:J308)+SUMIF($C15:$C308,"I",J15:J308)),0)=0,"ok","check")</f>
        <v>ok</v>
      </c>
      <c r="K311" s="673" t="str">
        <f>IF(ROUND((SUMIF($C15:$C308,"A",K15:K308)-SUMIF($C15:$C308,"L",K15:K308)+SUMIF($C15:$C308,"E",K15:K308)+SUMIF($C15:$C308,"I",K15:K308)),0)=0,"ok","check")</f>
        <v>ok</v>
      </c>
      <c r="L311" s="673" t="str">
        <f>IF(ROUND((SUMIF($C15:$C308,"A",L15:L308)-SUMIF($C15:$C308,"L",L15:L308)+SUMIF($C15:$C308,"E",L15:L308)+SUMIF($C15:$C308,"I",L15:L308)),0)=0,"ok","check")</f>
        <v>ok</v>
      </c>
      <c r="M311" s="375"/>
      <c r="N311" s="91"/>
    </row>
    <row r="312" spans="1:14">
      <c r="A312" s="91"/>
      <c r="B312" s="91"/>
      <c r="C312" s="91"/>
      <c r="D312" s="98"/>
      <c r="E312" s="91"/>
      <c r="F312" s="91"/>
      <c r="G312" s="91"/>
      <c r="H312" s="91"/>
      <c r="I312" s="91"/>
      <c r="J312" s="91"/>
      <c r="K312" s="91"/>
      <c r="L312" s="91"/>
      <c r="M312" s="375"/>
      <c r="N312" s="91"/>
    </row>
    <row r="313" spans="1:14">
      <c r="A313" s="91"/>
      <c r="B313" s="91"/>
      <c r="C313" s="91"/>
      <c r="D313" s="98"/>
      <c r="E313" s="91" t="s">
        <v>101</v>
      </c>
      <c r="F313" s="771">
        <f>ROUND(SUMIF($C$15:$C$308,"A",F$15:F$308),0)</f>
        <v>31038524</v>
      </c>
      <c r="G313" s="91"/>
      <c r="H313" s="771">
        <f>ROUND(SUMIF($C$15:$C$308,"A",H$15:H$308),0)</f>
        <v>1200274</v>
      </c>
      <c r="I313" s="91"/>
      <c r="J313" s="771">
        <f>ROUND(SUMIF($C$15:$C$308,"A",J$15:J$308),0)</f>
        <v>32238798</v>
      </c>
      <c r="K313" s="771">
        <f>ROUND(SUMIF($C$15:$C$308,"A",K$15:K$308),0)</f>
        <v>30676892</v>
      </c>
      <c r="L313" s="771">
        <f>ROUND(SUMIF($C$15:$C$308,"A",L$15:L$308),0)</f>
        <v>30947029</v>
      </c>
      <c r="M313" s="375"/>
      <c r="N313" s="91"/>
    </row>
    <row r="314" spans="1:14">
      <c r="A314" s="91"/>
      <c r="B314" s="91"/>
      <c r="C314" s="91"/>
      <c r="D314" s="98"/>
      <c r="E314" s="91" t="s">
        <v>100</v>
      </c>
      <c r="F314" s="771">
        <f>ROUND(SUMIF($C$15:$C$308,"L",F$15:F$308),0)</f>
        <v>31038524</v>
      </c>
      <c r="G314" s="91"/>
      <c r="H314" s="771">
        <f>ROUND(SUMIF($C$15:$C$308,"L",H$15:H$308),0)</f>
        <v>1200274</v>
      </c>
      <c r="I314" s="91"/>
      <c r="J314" s="771">
        <f>ROUND(SUMIF($C$15:$C$308,"L",J$15:J$308),0)</f>
        <v>32238798</v>
      </c>
      <c r="K314" s="771">
        <f>ROUND(SUMIF($C$15:$C$308,"L",K$15:K$308),0)</f>
        <v>30676892</v>
      </c>
      <c r="L314" s="771">
        <f>ROUND(SUMIF($C$15:$C$308,"L",L$15:L$308),0)</f>
        <v>30947029</v>
      </c>
      <c r="M314" s="375"/>
      <c r="N314" s="91"/>
    </row>
    <row r="315" spans="1:14">
      <c r="A315" s="91"/>
      <c r="B315" s="91"/>
      <c r="C315" s="91"/>
      <c r="D315" s="98"/>
      <c r="E315" s="91" t="s">
        <v>98</v>
      </c>
      <c r="F315" s="771">
        <f>ROUND(SUMIF($C$15:$C$308,"E",F$15:F$308),0)</f>
        <v>-1686216</v>
      </c>
      <c r="G315" s="91"/>
      <c r="H315" s="771">
        <f>ROUND(SUMIF($C$15:$C$308,"E",H$15:H$308),0)</f>
        <v>0</v>
      </c>
      <c r="I315" s="91"/>
      <c r="J315" s="771">
        <f>ROUND(SUMIF($C$15:$C$308,"E",J$15:J$308),0)</f>
        <v>-1686216</v>
      </c>
      <c r="K315" s="771">
        <f>ROUND(SUMIF($C$15:$C$308,"E",K$15:K$308),0)</f>
        <v>-927162</v>
      </c>
      <c r="L315" s="771">
        <f>ROUND(SUMIF($C$15:$C$308,"E",L$15:L$308),0)</f>
        <v>-909056</v>
      </c>
      <c r="M315" s="375"/>
      <c r="N315" s="91"/>
    </row>
    <row r="316" spans="1:14">
      <c r="A316" s="91"/>
      <c r="B316" s="91"/>
      <c r="C316" s="91"/>
      <c r="D316" s="98"/>
      <c r="E316" s="91" t="s">
        <v>99</v>
      </c>
      <c r="F316" s="771">
        <f>ROUND(SUMIF($C$15:$C$308,"I",F$15:F$308),0)</f>
        <v>1686216</v>
      </c>
      <c r="G316" s="91"/>
      <c r="H316" s="771">
        <f>ROUND(SUMIF($C$15:$C$308,"I",H$15:H$308),0)</f>
        <v>0</v>
      </c>
      <c r="I316" s="91"/>
      <c r="J316" s="771">
        <f>ROUND(SUMIF($C$15:$C$308,"I",J$15:J$308),0)</f>
        <v>1686216</v>
      </c>
      <c r="K316" s="771">
        <f>ROUND(SUMIF($C$15:$C$308,"I",K$15:K$308),0)</f>
        <v>927162</v>
      </c>
      <c r="L316" s="771">
        <f>ROUND(SUMIF($C$15:$C$308,"I",L$15:L$308),0)</f>
        <v>909056</v>
      </c>
      <c r="M316" s="375"/>
      <c r="N316" s="91"/>
    </row>
    <row r="317" spans="1:14">
      <c r="A317" s="91"/>
      <c r="B317" s="91"/>
      <c r="C317" s="91"/>
      <c r="D317" s="98"/>
      <c r="E317" s="91"/>
      <c r="F317" s="91"/>
      <c r="G317" s="91"/>
      <c r="H317" s="91"/>
      <c r="I317" s="91"/>
      <c r="J317" s="91"/>
      <c r="K317" s="91"/>
      <c r="L317" s="91"/>
      <c r="M317" s="375"/>
      <c r="N317" s="91"/>
    </row>
    <row r="318" spans="1:14">
      <c r="A318" s="91"/>
      <c r="B318" s="91"/>
      <c r="C318" s="91"/>
      <c r="D318" s="98"/>
      <c r="E318" s="91"/>
      <c r="F318" s="772">
        <f>F313-F314</f>
        <v>0</v>
      </c>
      <c r="G318" s="91"/>
      <c r="H318" s="772">
        <f>H313-H314</f>
        <v>0</v>
      </c>
      <c r="I318" s="91"/>
      <c r="J318" s="772">
        <f>J313-J314</f>
        <v>0</v>
      </c>
      <c r="K318" s="772">
        <f>K313-K314</f>
        <v>0</v>
      </c>
      <c r="L318" s="772">
        <f>L313-L314</f>
        <v>0</v>
      </c>
      <c r="M318" s="375"/>
      <c r="N318" s="91"/>
    </row>
    <row r="319" spans="1:14">
      <c r="A319" s="91"/>
      <c r="B319" s="91"/>
      <c r="C319" s="91"/>
      <c r="D319" s="98"/>
      <c r="E319" s="91"/>
      <c r="F319" s="772">
        <f>F315+F316</f>
        <v>0</v>
      </c>
      <c r="G319" s="91"/>
      <c r="H319" s="772">
        <f>H315+H316</f>
        <v>0</v>
      </c>
      <c r="I319" s="91"/>
      <c r="J319" s="772">
        <f>J315+J316</f>
        <v>0</v>
      </c>
      <c r="K319" s="772">
        <f>K315+K316</f>
        <v>0</v>
      </c>
      <c r="L319" s="772">
        <f>L315+L316</f>
        <v>0</v>
      </c>
      <c r="M319" s="375"/>
      <c r="N319" s="91"/>
    </row>
    <row r="320" spans="1:14">
      <c r="A320" s="91"/>
      <c r="B320" s="91"/>
      <c r="C320" s="91"/>
      <c r="D320" s="98"/>
      <c r="E320" s="91"/>
      <c r="F320" s="91"/>
      <c r="G320" s="91"/>
      <c r="H320" s="91"/>
      <c r="I320" s="91"/>
      <c r="J320" s="91"/>
      <c r="K320" s="91"/>
      <c r="L320" s="91"/>
      <c r="M320" s="375"/>
      <c r="N320" s="91"/>
    </row>
    <row r="321" spans="1:17">
      <c r="A321" s="91"/>
      <c r="B321" s="91"/>
      <c r="C321" s="91"/>
      <c r="D321" s="98"/>
      <c r="E321" s="91"/>
      <c r="F321" s="91"/>
      <c r="G321" s="91"/>
      <c r="H321" s="91"/>
      <c r="I321" s="91"/>
      <c r="J321" s="91"/>
      <c r="K321" s="91"/>
      <c r="L321" s="91"/>
      <c r="M321" s="375"/>
      <c r="N321" s="91"/>
    </row>
    <row r="322" spans="1:17">
      <c r="A322" s="91"/>
      <c r="B322" s="91"/>
      <c r="C322" s="91"/>
      <c r="D322" s="98"/>
      <c r="E322" s="91"/>
      <c r="F322" s="91"/>
      <c r="G322" s="91"/>
      <c r="H322" s="91"/>
      <c r="I322" s="91"/>
      <c r="J322" s="91"/>
      <c r="K322" s="91"/>
      <c r="L322" s="91"/>
      <c r="M322" s="375"/>
      <c r="N322" s="91"/>
    </row>
    <row r="323" spans="1:17" ht="12" thickBot="1">
      <c r="A323" s="91"/>
      <c r="B323" s="91"/>
      <c r="C323" s="91"/>
      <c r="D323" s="98"/>
      <c r="E323" s="91"/>
      <c r="F323" s="91"/>
      <c r="G323" s="91"/>
      <c r="H323" s="91"/>
      <c r="I323" s="91"/>
      <c r="J323" s="91"/>
      <c r="K323" s="91"/>
      <c r="L323" s="91"/>
      <c r="M323" s="375"/>
      <c r="N323" s="91"/>
    </row>
    <row r="324" spans="1:17" ht="18.649999999999999" customHeight="1" thickBot="1">
      <c r="A324" s="1237" t="s">
        <v>1814</v>
      </c>
      <c r="B324" s="1238"/>
      <c r="C324" s="1238"/>
      <c r="D324" s="1238"/>
      <c r="E324" s="1238"/>
      <c r="F324" s="1238"/>
      <c r="G324" s="1238"/>
      <c r="H324" s="1238"/>
      <c r="I324" s="1238"/>
      <c r="J324" s="1238"/>
      <c r="K324" s="1238"/>
      <c r="L324" s="1238"/>
      <c r="M324" s="1239"/>
      <c r="N324" s="963"/>
      <c r="O324" s="846"/>
      <c r="P324" s="846"/>
      <c r="Q324" s="846"/>
    </row>
    <row r="325" spans="1:17">
      <c r="A325" s="91"/>
      <c r="B325" s="91"/>
      <c r="C325" s="91"/>
      <c r="D325" s="98"/>
      <c r="E325" s="91"/>
      <c r="F325" s="91"/>
      <c r="G325" s="91"/>
      <c r="H325" s="91"/>
      <c r="I325" s="91"/>
      <c r="J325" s="91"/>
      <c r="K325" s="91"/>
      <c r="L325" s="91"/>
      <c r="M325" s="375"/>
      <c r="N325" s="91"/>
    </row>
    <row r="326" spans="1:17">
      <c r="A326" s="91"/>
      <c r="B326" s="91"/>
      <c r="C326" s="91"/>
      <c r="D326" s="98"/>
      <c r="E326" s="91"/>
      <c r="F326" s="91"/>
      <c r="G326" s="91"/>
      <c r="H326" s="91"/>
      <c r="I326" s="91"/>
      <c r="J326" s="91"/>
      <c r="K326" s="91"/>
      <c r="L326" s="91"/>
      <c r="M326" s="375"/>
      <c r="N326" s="91"/>
    </row>
    <row r="327" spans="1:17" ht="15.5">
      <c r="A327" s="91"/>
      <c r="B327" s="91"/>
      <c r="C327" s="91"/>
      <c r="D327" s="964" t="s">
        <v>1813</v>
      </c>
      <c r="E327" s="91"/>
      <c r="F327" s="91"/>
      <c r="G327" s="91"/>
      <c r="H327" s="91"/>
      <c r="I327" s="91"/>
      <c r="J327" s="91"/>
      <c r="K327" s="91"/>
      <c r="L327" s="91"/>
      <c r="M327" s="375"/>
      <c r="N327" s="91"/>
    </row>
    <row r="328" spans="1:17" ht="12.5">
      <c r="A328" s="91"/>
      <c r="B328" s="87" t="s">
        <v>1063</v>
      </c>
      <c r="C328" s="87"/>
      <c r="D328" s="87" t="s">
        <v>1064</v>
      </c>
      <c r="E328" s="87"/>
      <c r="F328" s="87"/>
      <c r="G328" s="87"/>
      <c r="H328" s="87" t="s">
        <v>1065</v>
      </c>
      <c r="I328" s="87"/>
      <c r="J328" s="91" t="s">
        <v>1066</v>
      </c>
      <c r="K328" s="91"/>
      <c r="L328" s="91"/>
      <c r="M328" s="375"/>
      <c r="N328" s="91"/>
    </row>
    <row r="329" spans="1:17">
      <c r="A329" s="91"/>
      <c r="B329" s="92" t="s">
        <v>1067</v>
      </c>
      <c r="C329" s="92"/>
      <c r="D329" s="965" t="s">
        <v>1068</v>
      </c>
      <c r="E329" s="92"/>
      <c r="F329" s="92"/>
      <c r="G329" s="92"/>
      <c r="H329" s="92" t="s">
        <v>1144</v>
      </c>
      <c r="I329" s="92"/>
      <c r="J329" s="92">
        <f ca="1">INDIRECT(H329)</f>
        <v>29200000</v>
      </c>
      <c r="K329" s="91"/>
      <c r="L329" s="91"/>
      <c r="M329" s="375"/>
      <c r="N329" s="91"/>
    </row>
    <row r="330" spans="1:17">
      <c r="A330" s="91"/>
      <c r="B330" s="92" t="s">
        <v>1069</v>
      </c>
      <c r="C330" s="92"/>
      <c r="D330" s="965" t="s">
        <v>1070</v>
      </c>
      <c r="E330" s="92"/>
      <c r="F330" s="92"/>
      <c r="G330" s="92"/>
      <c r="H330" s="92" t="s">
        <v>1145</v>
      </c>
      <c r="I330" s="92"/>
      <c r="J330" s="92">
        <f t="shared" ref="J330:J588" ca="1" si="15">INDIRECT(H330)</f>
        <v>0</v>
      </c>
      <c r="K330" s="91"/>
      <c r="L330" s="91"/>
      <c r="M330" s="375"/>
      <c r="N330" s="91"/>
    </row>
    <row r="331" spans="1:17">
      <c r="A331" s="91"/>
      <c r="B331" s="92" t="s">
        <v>1071</v>
      </c>
      <c r="C331" s="92"/>
      <c r="D331" s="965" t="s">
        <v>1072</v>
      </c>
      <c r="E331" s="92"/>
      <c r="F331" s="92"/>
      <c r="G331" s="92"/>
      <c r="H331" s="92" t="s">
        <v>1146</v>
      </c>
      <c r="I331" s="92"/>
      <c r="J331" s="92">
        <f ca="1">INDIRECT(H331)</f>
        <v>0</v>
      </c>
      <c r="K331" s="91"/>
      <c r="L331" s="91"/>
      <c r="M331" s="375"/>
      <c r="N331" s="91"/>
    </row>
    <row r="332" spans="1:17">
      <c r="A332" s="91"/>
      <c r="B332" s="92" t="s">
        <v>1073</v>
      </c>
      <c r="C332" s="92"/>
      <c r="D332" s="965" t="s">
        <v>1074</v>
      </c>
      <c r="E332" s="92"/>
      <c r="F332" s="92"/>
      <c r="G332" s="92"/>
      <c r="H332" s="92" t="s">
        <v>1147</v>
      </c>
      <c r="I332" s="92"/>
      <c r="J332" s="92">
        <f ca="1">INDIRECT(H332)</f>
        <v>0</v>
      </c>
      <c r="K332" s="91"/>
      <c r="L332" s="91"/>
      <c r="M332" s="375"/>
      <c r="N332" s="91"/>
    </row>
    <row r="333" spans="1:17">
      <c r="A333" s="91"/>
      <c r="B333" s="92" t="s">
        <v>1075</v>
      </c>
      <c r="C333" s="92"/>
      <c r="D333" s="965" t="s">
        <v>1076</v>
      </c>
      <c r="E333" s="92"/>
      <c r="F333" s="92"/>
      <c r="G333" s="92"/>
      <c r="H333" s="92" t="s">
        <v>1148</v>
      </c>
      <c r="I333" s="92"/>
      <c r="J333" s="92">
        <f t="shared" ca="1" si="15"/>
        <v>0</v>
      </c>
      <c r="K333" s="91"/>
      <c r="L333" s="91"/>
      <c r="M333" s="375"/>
      <c r="N333" s="91"/>
    </row>
    <row r="334" spans="1:17">
      <c r="A334" s="91"/>
      <c r="B334" s="92" t="s">
        <v>1077</v>
      </c>
      <c r="C334" s="92"/>
      <c r="D334" s="965" t="s">
        <v>1078</v>
      </c>
      <c r="E334" s="92"/>
      <c r="F334" s="92"/>
      <c r="G334" s="92"/>
      <c r="H334" s="92" t="s">
        <v>1149</v>
      </c>
      <c r="I334" s="92"/>
      <c r="J334" s="92">
        <f t="shared" ca="1" si="15"/>
        <v>0</v>
      </c>
      <c r="K334" s="91"/>
      <c r="L334" s="91"/>
      <c r="M334" s="375"/>
      <c r="N334" s="91"/>
    </row>
    <row r="335" spans="1:17">
      <c r="A335" s="92"/>
      <c r="B335" s="92" t="s">
        <v>1079</v>
      </c>
      <c r="C335" s="92"/>
      <c r="D335" s="965" t="s">
        <v>1080</v>
      </c>
      <c r="E335" s="92"/>
      <c r="F335" s="92"/>
      <c r="G335" s="92"/>
      <c r="H335" s="92" t="s">
        <v>1150</v>
      </c>
      <c r="I335" s="92"/>
      <c r="J335" s="92">
        <f t="shared" ca="1" si="15"/>
        <v>0</v>
      </c>
      <c r="K335" s="91"/>
      <c r="L335" s="91"/>
      <c r="M335" s="375"/>
      <c r="N335" s="91"/>
    </row>
    <row r="336" spans="1:17">
      <c r="A336" s="92"/>
      <c r="B336" s="92" t="s">
        <v>1081</v>
      </c>
      <c r="C336" s="92"/>
      <c r="D336" s="965" t="s">
        <v>1082</v>
      </c>
      <c r="E336" s="92"/>
      <c r="F336" s="92"/>
      <c r="G336" s="92"/>
      <c r="H336" s="92" t="s">
        <v>1151</v>
      </c>
      <c r="I336" s="92"/>
      <c r="J336" s="92">
        <f t="shared" ca="1" si="15"/>
        <v>0</v>
      </c>
      <c r="K336" s="91"/>
      <c r="L336" s="91"/>
      <c r="M336" s="375"/>
      <c r="N336" s="91"/>
    </row>
    <row r="337" spans="1:14">
      <c r="A337" s="92"/>
      <c r="B337" s="92" t="s">
        <v>1083</v>
      </c>
      <c r="C337" s="92"/>
      <c r="D337" s="965" t="s">
        <v>1084</v>
      </c>
      <c r="E337" s="92"/>
      <c r="F337" s="92"/>
      <c r="G337" s="92"/>
      <c r="H337" s="92" t="s">
        <v>1152</v>
      </c>
      <c r="I337" s="92"/>
      <c r="J337" s="92">
        <f t="shared" ca="1" si="15"/>
        <v>0</v>
      </c>
      <c r="K337" s="91"/>
      <c r="L337" s="91"/>
      <c r="M337" s="375"/>
      <c r="N337" s="91"/>
    </row>
    <row r="338" spans="1:14">
      <c r="A338" s="91"/>
      <c r="B338" s="92" t="s">
        <v>1085</v>
      </c>
      <c r="C338" s="92"/>
      <c r="D338" s="965" t="s">
        <v>1086</v>
      </c>
      <c r="E338" s="92"/>
      <c r="F338" s="92"/>
      <c r="G338" s="92"/>
      <c r="H338" s="92" t="s">
        <v>1153</v>
      </c>
      <c r="I338" s="92"/>
      <c r="J338" s="92">
        <f t="shared" ca="1" si="15"/>
        <v>0</v>
      </c>
      <c r="K338" s="91"/>
      <c r="L338" s="91"/>
      <c r="M338" s="375"/>
      <c r="N338" s="91"/>
    </row>
    <row r="339" spans="1:14">
      <c r="A339" s="91"/>
      <c r="B339" s="92" t="s">
        <v>1087</v>
      </c>
      <c r="C339" s="92"/>
      <c r="D339" s="965" t="s">
        <v>1088</v>
      </c>
      <c r="E339" s="92"/>
      <c r="F339" s="92"/>
      <c r="G339" s="92"/>
      <c r="H339" s="92" t="s">
        <v>1154</v>
      </c>
      <c r="I339" s="92"/>
      <c r="J339" s="92">
        <f t="shared" ca="1" si="15"/>
        <v>0</v>
      </c>
      <c r="K339" s="91"/>
      <c r="L339" s="91"/>
      <c r="M339" s="375"/>
      <c r="N339" s="91"/>
    </row>
    <row r="340" spans="1:14">
      <c r="A340" s="91"/>
      <c r="B340" s="92" t="s">
        <v>1089</v>
      </c>
      <c r="C340" s="92"/>
      <c r="D340" s="965" t="s">
        <v>1090</v>
      </c>
      <c r="E340" s="92"/>
      <c r="F340" s="92"/>
      <c r="G340" s="92"/>
      <c r="H340" s="92" t="s">
        <v>1155</v>
      </c>
      <c r="I340" s="92"/>
      <c r="J340" s="92">
        <f t="shared" ca="1" si="15"/>
        <v>0</v>
      </c>
      <c r="K340" s="91"/>
      <c r="L340" s="91"/>
      <c r="M340" s="375"/>
      <c r="N340" s="91"/>
    </row>
    <row r="341" spans="1:14">
      <c r="A341" s="92"/>
      <c r="B341" s="92" t="s">
        <v>1091</v>
      </c>
      <c r="C341" s="92"/>
      <c r="D341" s="965" t="s">
        <v>1092</v>
      </c>
      <c r="E341" s="92"/>
      <c r="F341" s="92"/>
      <c r="G341" s="92"/>
      <c r="H341" s="92" t="s">
        <v>1156</v>
      </c>
      <c r="I341" s="92"/>
      <c r="J341" s="92">
        <f ca="1">INDIRECT(H341)</f>
        <v>0</v>
      </c>
      <c r="K341" s="91"/>
      <c r="L341" s="91"/>
      <c r="M341" s="375"/>
      <c r="N341" s="91"/>
    </row>
    <row r="342" spans="1:14">
      <c r="A342" s="92"/>
      <c r="B342" s="92" t="s">
        <v>1093</v>
      </c>
      <c r="C342" s="92"/>
      <c r="D342" s="965" t="s">
        <v>1094</v>
      </c>
      <c r="E342" s="92"/>
      <c r="F342" s="92"/>
      <c r="G342" s="92"/>
      <c r="H342" s="92" t="s">
        <v>1157</v>
      </c>
      <c r="I342" s="92"/>
      <c r="J342" s="92">
        <f t="shared" ca="1" si="15"/>
        <v>0</v>
      </c>
      <c r="K342" s="91"/>
      <c r="L342" s="91"/>
      <c r="M342" s="375"/>
      <c r="N342" s="91"/>
    </row>
    <row r="343" spans="1:14">
      <c r="A343" s="92"/>
      <c r="B343" s="92" t="s">
        <v>1095</v>
      </c>
      <c r="C343" s="92"/>
      <c r="D343" s="965" t="s">
        <v>1096</v>
      </c>
      <c r="E343" s="92"/>
      <c r="F343" s="92"/>
      <c r="G343" s="92"/>
      <c r="H343" s="92" t="s">
        <v>1158</v>
      </c>
      <c r="I343" s="92"/>
      <c r="J343" s="92">
        <f t="shared" ca="1" si="15"/>
        <v>0</v>
      </c>
      <c r="K343" s="91"/>
      <c r="L343" s="91"/>
      <c r="M343" s="375"/>
      <c r="N343" s="91"/>
    </row>
    <row r="344" spans="1:14">
      <c r="A344" s="92"/>
      <c r="B344" s="92" t="s">
        <v>1097</v>
      </c>
      <c r="C344" s="92"/>
      <c r="D344" s="965" t="s">
        <v>1098</v>
      </c>
      <c r="E344" s="92"/>
      <c r="F344" s="92"/>
      <c r="G344" s="92"/>
      <c r="H344" s="92" t="s">
        <v>1159</v>
      </c>
      <c r="I344" s="92"/>
      <c r="J344" s="92">
        <f t="shared" ca="1" si="15"/>
        <v>0</v>
      </c>
      <c r="K344" s="91"/>
      <c r="L344" s="91"/>
      <c r="M344" s="375"/>
      <c r="N344" s="91"/>
    </row>
    <row r="345" spans="1:14">
      <c r="A345" s="92"/>
      <c r="B345" s="92" t="s">
        <v>1099</v>
      </c>
      <c r="C345" s="92"/>
      <c r="D345" s="965" t="s">
        <v>1100</v>
      </c>
      <c r="E345" s="92"/>
      <c r="F345" s="92"/>
      <c r="G345" s="92"/>
      <c r="H345" s="92" t="s">
        <v>1160</v>
      </c>
      <c r="I345" s="92"/>
      <c r="J345" s="92">
        <f t="shared" ca="1" si="15"/>
        <v>0</v>
      </c>
      <c r="K345" s="91"/>
      <c r="L345" s="91"/>
      <c r="M345" s="375"/>
      <c r="N345" s="91"/>
    </row>
    <row r="346" spans="1:14">
      <c r="A346" s="92"/>
      <c r="B346" s="92" t="s">
        <v>1101</v>
      </c>
      <c r="C346" s="92"/>
      <c r="D346" s="965" t="s">
        <v>1102</v>
      </c>
      <c r="E346" s="92"/>
      <c r="F346" s="92"/>
      <c r="G346" s="92"/>
      <c r="H346" s="92" t="s">
        <v>1161</v>
      </c>
      <c r="I346" s="92"/>
      <c r="J346" s="92">
        <f t="shared" ca="1" si="15"/>
        <v>0</v>
      </c>
      <c r="K346" s="91"/>
      <c r="L346" s="91"/>
      <c r="M346" s="375"/>
      <c r="N346" s="91"/>
    </row>
    <row r="347" spans="1:14">
      <c r="A347" s="92"/>
      <c r="B347" s="92" t="s">
        <v>1103</v>
      </c>
      <c r="C347" s="92"/>
      <c r="D347" s="965" t="s">
        <v>1104</v>
      </c>
      <c r="E347" s="92"/>
      <c r="F347" s="92"/>
      <c r="G347" s="92"/>
      <c r="H347" s="92" t="s">
        <v>1162</v>
      </c>
      <c r="I347" s="92"/>
      <c r="J347" s="92">
        <f t="shared" ca="1" si="15"/>
        <v>0</v>
      </c>
      <c r="K347" s="91"/>
      <c r="L347" s="91"/>
      <c r="M347" s="375"/>
      <c r="N347" s="91"/>
    </row>
    <row r="348" spans="1:14">
      <c r="A348" s="92"/>
      <c r="B348" s="92" t="s">
        <v>1105</v>
      </c>
      <c r="C348" s="92"/>
      <c r="D348" s="965" t="s">
        <v>1106</v>
      </c>
      <c r="E348" s="92"/>
      <c r="F348" s="92"/>
      <c r="G348" s="92"/>
      <c r="H348" s="92" t="s">
        <v>1163</v>
      </c>
      <c r="I348" s="92"/>
      <c r="J348" s="92">
        <f t="shared" ca="1" si="15"/>
        <v>0</v>
      </c>
      <c r="K348" s="91"/>
      <c r="L348" s="91"/>
      <c r="M348" s="375"/>
      <c r="N348" s="91"/>
    </row>
    <row r="349" spans="1:14">
      <c r="A349" s="92"/>
      <c r="B349" s="92" t="s">
        <v>1107</v>
      </c>
      <c r="C349" s="92"/>
      <c r="D349" s="965" t="s">
        <v>1108</v>
      </c>
      <c r="E349" s="92"/>
      <c r="F349" s="92"/>
      <c r="G349" s="92"/>
      <c r="H349" s="92" t="s">
        <v>1164</v>
      </c>
      <c r="I349" s="92"/>
      <c r="J349" s="92">
        <f t="shared" ca="1" si="15"/>
        <v>0</v>
      </c>
      <c r="K349" s="91"/>
      <c r="L349" s="91"/>
      <c r="M349" s="375"/>
      <c r="N349" s="91"/>
    </row>
    <row r="350" spans="1:14">
      <c r="A350" s="91"/>
      <c r="B350" s="92" t="s">
        <v>1109</v>
      </c>
      <c r="C350" s="92"/>
      <c r="D350" s="965" t="s">
        <v>1110</v>
      </c>
      <c r="E350" s="92"/>
      <c r="F350" s="92"/>
      <c r="G350" s="92"/>
      <c r="H350" s="92" t="s">
        <v>1165</v>
      </c>
      <c r="I350" s="92"/>
      <c r="J350" s="92">
        <f t="shared" ca="1" si="15"/>
        <v>0</v>
      </c>
      <c r="K350" s="91"/>
      <c r="L350" s="91"/>
      <c r="M350" s="375"/>
      <c r="N350" s="91"/>
    </row>
    <row r="351" spans="1:14">
      <c r="A351" s="91"/>
      <c r="B351" s="92" t="s">
        <v>1111</v>
      </c>
      <c r="C351" s="92"/>
      <c r="D351" s="965" t="s">
        <v>1112</v>
      </c>
      <c r="E351" s="92"/>
      <c r="F351" s="92"/>
      <c r="G351" s="92"/>
      <c r="H351" s="92" t="s">
        <v>1166</v>
      </c>
      <c r="I351" s="92"/>
      <c r="J351" s="92">
        <f t="shared" ca="1" si="15"/>
        <v>0</v>
      </c>
      <c r="K351" s="91"/>
      <c r="L351" s="91"/>
      <c r="M351" s="375"/>
      <c r="N351" s="91"/>
    </row>
    <row r="352" spans="1:14">
      <c r="A352" s="91"/>
      <c r="B352" s="92" t="s">
        <v>1113</v>
      </c>
      <c r="C352" s="92"/>
      <c r="D352" s="965" t="s">
        <v>1114</v>
      </c>
      <c r="E352" s="92"/>
      <c r="F352" s="92"/>
      <c r="G352" s="92"/>
      <c r="H352" s="92" t="s">
        <v>1167</v>
      </c>
      <c r="I352" s="92"/>
      <c r="J352" s="92">
        <f t="shared" ca="1" si="15"/>
        <v>0</v>
      </c>
      <c r="K352" s="91"/>
      <c r="L352" s="91"/>
      <c r="M352" s="375"/>
      <c r="N352" s="91"/>
    </row>
    <row r="353" spans="1:14">
      <c r="A353" s="92"/>
      <c r="B353" s="92" t="s">
        <v>1115</v>
      </c>
      <c r="C353" s="92"/>
      <c r="D353" s="965" t="s">
        <v>1116</v>
      </c>
      <c r="E353" s="92"/>
      <c r="F353" s="92"/>
      <c r="G353" s="92"/>
      <c r="H353" s="92" t="s">
        <v>1168</v>
      </c>
      <c r="I353" s="92"/>
      <c r="J353" s="92">
        <f t="shared" ca="1" si="15"/>
        <v>0</v>
      </c>
      <c r="K353" s="91"/>
      <c r="L353" s="91"/>
      <c r="M353" s="375"/>
      <c r="N353" s="91"/>
    </row>
    <row r="354" spans="1:14">
      <c r="A354" s="92"/>
      <c r="B354" s="92" t="s">
        <v>1117</v>
      </c>
      <c r="C354" s="92"/>
      <c r="D354" s="965" t="s">
        <v>1118</v>
      </c>
      <c r="E354" s="92"/>
      <c r="F354" s="92"/>
      <c r="G354" s="92"/>
      <c r="H354" s="92" t="s">
        <v>1169</v>
      </c>
      <c r="I354" s="92"/>
      <c r="J354" s="92">
        <f t="shared" ca="1" si="15"/>
        <v>0</v>
      </c>
      <c r="K354" s="91"/>
      <c r="L354" s="91"/>
      <c r="M354" s="375"/>
      <c r="N354" s="91"/>
    </row>
    <row r="355" spans="1:14">
      <c r="A355" s="92"/>
      <c r="B355" s="92" t="s">
        <v>1119</v>
      </c>
      <c r="C355" s="92"/>
      <c r="D355" s="965" t="s">
        <v>1120</v>
      </c>
      <c r="E355" s="92"/>
      <c r="F355" s="92"/>
      <c r="G355" s="92"/>
      <c r="H355" s="92" t="s">
        <v>1170</v>
      </c>
      <c r="I355" s="92"/>
      <c r="J355" s="92">
        <f t="shared" ca="1" si="15"/>
        <v>0</v>
      </c>
      <c r="K355" s="91"/>
      <c r="L355" s="91"/>
      <c r="M355" s="375"/>
      <c r="N355" s="91"/>
    </row>
    <row r="356" spans="1:14">
      <c r="A356" s="91"/>
      <c r="B356" s="92" t="s">
        <v>1121</v>
      </c>
      <c r="C356" s="92"/>
      <c r="D356" s="965" t="s">
        <v>1122</v>
      </c>
      <c r="E356" s="92"/>
      <c r="F356" s="92"/>
      <c r="G356" s="92"/>
      <c r="H356" s="92" t="s">
        <v>1171</v>
      </c>
      <c r="I356" s="92"/>
      <c r="J356" s="92">
        <f t="shared" ca="1" si="15"/>
        <v>0</v>
      </c>
      <c r="K356" s="91"/>
      <c r="L356" s="91"/>
      <c r="M356" s="375"/>
      <c r="N356" s="91"/>
    </row>
    <row r="357" spans="1:14">
      <c r="A357" s="91"/>
      <c r="B357" s="92" t="s">
        <v>1123</v>
      </c>
      <c r="C357" s="92"/>
      <c r="D357" s="965" t="s">
        <v>1124</v>
      </c>
      <c r="E357" s="92"/>
      <c r="F357" s="92"/>
      <c r="G357" s="92"/>
      <c r="H357" s="92" t="s">
        <v>1172</v>
      </c>
      <c r="I357" s="92"/>
      <c r="J357" s="92">
        <f t="shared" ca="1" si="15"/>
        <v>0</v>
      </c>
      <c r="K357" s="91"/>
      <c r="L357" s="91"/>
      <c r="M357" s="375"/>
      <c r="N357" s="91"/>
    </row>
    <row r="358" spans="1:14">
      <c r="A358" s="91"/>
      <c r="B358" s="92" t="s">
        <v>1125</v>
      </c>
      <c r="C358" s="92"/>
      <c r="D358" s="965" t="s">
        <v>1126</v>
      </c>
      <c r="E358" s="92"/>
      <c r="F358" s="92"/>
      <c r="G358" s="92"/>
      <c r="H358" s="92" t="s">
        <v>1173</v>
      </c>
      <c r="I358" s="92"/>
      <c r="J358" s="92">
        <f t="shared" ca="1" si="15"/>
        <v>0</v>
      </c>
      <c r="K358" s="91"/>
      <c r="L358" s="91"/>
      <c r="M358" s="375"/>
      <c r="N358" s="91"/>
    </row>
    <row r="359" spans="1:14">
      <c r="A359" s="91"/>
      <c r="B359" s="92" t="s">
        <v>1127</v>
      </c>
      <c r="C359" s="92"/>
      <c r="D359" s="965" t="s">
        <v>1128</v>
      </c>
      <c r="E359" s="92"/>
      <c r="F359" s="92"/>
      <c r="G359" s="92"/>
      <c r="H359" s="92" t="s">
        <v>1174</v>
      </c>
      <c r="I359" s="92"/>
      <c r="J359" s="92">
        <f t="shared" ca="1" si="15"/>
        <v>1000000</v>
      </c>
      <c r="K359" s="91"/>
      <c r="L359" s="91"/>
      <c r="M359" s="375"/>
      <c r="N359" s="91"/>
    </row>
    <row r="360" spans="1:14">
      <c r="A360" s="91"/>
      <c r="B360" s="92" t="s">
        <v>1129</v>
      </c>
      <c r="C360" s="92"/>
      <c r="D360" s="965" t="s">
        <v>1130</v>
      </c>
      <c r="E360" s="92"/>
      <c r="F360" s="92"/>
      <c r="G360" s="92"/>
      <c r="H360" s="92" t="s">
        <v>1175</v>
      </c>
      <c r="I360" s="92"/>
      <c r="J360" s="92">
        <f t="shared" ca="1" si="15"/>
        <v>0</v>
      </c>
      <c r="K360" s="91"/>
      <c r="L360" s="91"/>
      <c r="M360" s="375"/>
      <c r="N360" s="91"/>
    </row>
    <row r="361" spans="1:14">
      <c r="A361" s="91"/>
      <c r="B361" s="92" t="s">
        <v>1131</v>
      </c>
      <c r="C361" s="92"/>
      <c r="D361" s="965" t="s">
        <v>1132</v>
      </c>
      <c r="E361" s="92"/>
      <c r="F361" s="92"/>
      <c r="G361" s="92"/>
      <c r="H361" s="92" t="s">
        <v>1176</v>
      </c>
      <c r="I361" s="92"/>
      <c r="J361" s="92">
        <f t="shared" ca="1" si="15"/>
        <v>0</v>
      </c>
      <c r="K361" s="91"/>
      <c r="L361" s="91"/>
      <c r="M361" s="375"/>
      <c r="N361" s="91"/>
    </row>
    <row r="362" spans="1:14">
      <c r="A362" s="91"/>
      <c r="B362" s="92" t="s">
        <v>1133</v>
      </c>
      <c r="C362" s="92"/>
      <c r="D362" s="965" t="s">
        <v>1180</v>
      </c>
      <c r="E362" s="92"/>
      <c r="F362" s="92"/>
      <c r="G362" s="92"/>
      <c r="H362" s="92" t="s">
        <v>1177</v>
      </c>
      <c r="I362" s="92"/>
      <c r="J362" s="92">
        <f t="shared" ca="1" si="15"/>
        <v>0</v>
      </c>
      <c r="K362" s="91"/>
      <c r="L362" s="91"/>
      <c r="M362" s="375"/>
      <c r="N362" s="91"/>
    </row>
    <row r="363" spans="1:14">
      <c r="A363" s="91"/>
      <c r="B363" s="92" t="s">
        <v>1134</v>
      </c>
      <c r="C363" s="92"/>
      <c r="D363" s="965" t="s">
        <v>1181</v>
      </c>
      <c r="E363" s="92"/>
      <c r="F363" s="92"/>
      <c r="G363" s="92"/>
      <c r="H363" s="92" t="s">
        <v>1178</v>
      </c>
      <c r="I363" s="92"/>
      <c r="J363" s="92">
        <f t="shared" ca="1" si="15"/>
        <v>0</v>
      </c>
      <c r="K363" s="91"/>
      <c r="L363" s="91"/>
      <c r="M363" s="375"/>
      <c r="N363" s="91"/>
    </row>
    <row r="364" spans="1:14">
      <c r="A364" s="91"/>
      <c r="B364" s="92" t="s">
        <v>1135</v>
      </c>
      <c r="C364" s="92"/>
      <c r="D364" s="965" t="s">
        <v>1182</v>
      </c>
      <c r="E364" s="92"/>
      <c r="F364" s="92"/>
      <c r="G364" s="92"/>
      <c r="H364" s="92" t="s">
        <v>1179</v>
      </c>
      <c r="I364" s="92"/>
      <c r="J364" s="92">
        <f t="shared" ca="1" si="15"/>
        <v>0</v>
      </c>
      <c r="K364" s="91"/>
      <c r="L364" s="91"/>
      <c r="M364" s="375"/>
      <c r="N364" s="91"/>
    </row>
    <row r="365" spans="1:14">
      <c r="A365" s="91"/>
      <c r="B365" s="92" t="s">
        <v>2018</v>
      </c>
      <c r="C365" s="92"/>
      <c r="D365" s="965" t="s">
        <v>2021</v>
      </c>
      <c r="E365" s="92"/>
      <c r="F365" s="92"/>
      <c r="G365" s="92"/>
      <c r="H365" s="92" t="s">
        <v>2024</v>
      </c>
      <c r="I365" s="92"/>
      <c r="J365" s="92">
        <f t="shared" ca="1" si="15"/>
        <v>0</v>
      </c>
      <c r="K365" s="91"/>
      <c r="L365" s="91"/>
      <c r="M365" s="375"/>
      <c r="N365" s="91"/>
    </row>
    <row r="366" spans="1:14">
      <c r="A366" s="91"/>
      <c r="B366" s="92" t="s">
        <v>2019</v>
      </c>
      <c r="C366" s="92"/>
      <c r="D366" s="965" t="s">
        <v>2022</v>
      </c>
      <c r="E366" s="92"/>
      <c r="F366" s="92"/>
      <c r="G366" s="92"/>
      <c r="H366" s="92" t="s">
        <v>2025</v>
      </c>
      <c r="I366" s="92"/>
      <c r="J366" s="92">
        <f t="shared" ca="1" si="15"/>
        <v>0</v>
      </c>
      <c r="K366" s="91"/>
      <c r="L366" s="91"/>
      <c r="M366" s="375"/>
      <c r="N366" s="91"/>
    </row>
    <row r="367" spans="1:14">
      <c r="A367" s="91"/>
      <c r="B367" s="92" t="s">
        <v>2020</v>
      </c>
      <c r="C367" s="92"/>
      <c r="D367" s="965" t="s">
        <v>2023</v>
      </c>
      <c r="E367" s="92"/>
      <c r="F367" s="92"/>
      <c r="G367" s="92"/>
      <c r="H367" s="92" t="s">
        <v>2026</v>
      </c>
      <c r="I367" s="92"/>
      <c r="J367" s="92">
        <f t="shared" ca="1" si="15"/>
        <v>0</v>
      </c>
      <c r="K367" s="91"/>
      <c r="L367" s="91"/>
      <c r="M367" s="375"/>
      <c r="N367" s="91"/>
    </row>
    <row r="368" spans="1:14">
      <c r="A368" s="91"/>
      <c r="B368" s="92" t="s">
        <v>1918</v>
      </c>
      <c r="C368" s="92"/>
      <c r="D368" s="965" t="s">
        <v>1957</v>
      </c>
      <c r="E368" s="92"/>
      <c r="F368" s="92"/>
      <c r="G368" s="92"/>
      <c r="H368" s="92" t="s">
        <v>1960</v>
      </c>
      <c r="I368" s="92"/>
      <c r="J368" s="92">
        <f t="shared" ca="1" si="15"/>
        <v>0</v>
      </c>
      <c r="K368" s="91"/>
      <c r="L368" s="91"/>
      <c r="M368" s="375"/>
      <c r="N368" s="91"/>
    </row>
    <row r="369" spans="1:14">
      <c r="A369" s="91"/>
      <c r="B369" s="92" t="s">
        <v>1931</v>
      </c>
      <c r="C369" s="92"/>
      <c r="D369" s="965" t="s">
        <v>1958</v>
      </c>
      <c r="E369" s="92"/>
      <c r="F369" s="92"/>
      <c r="G369" s="92"/>
      <c r="H369" s="92" t="s">
        <v>1961</v>
      </c>
      <c r="I369" s="92"/>
      <c r="J369" s="92">
        <f t="shared" ca="1" si="15"/>
        <v>0</v>
      </c>
      <c r="K369" s="91"/>
      <c r="L369" s="91"/>
      <c r="M369" s="375"/>
      <c r="N369" s="91"/>
    </row>
    <row r="370" spans="1:14">
      <c r="A370" s="91"/>
      <c r="B370" s="92" t="s">
        <v>1932</v>
      </c>
      <c r="C370" s="92"/>
      <c r="D370" s="965" t="s">
        <v>1959</v>
      </c>
      <c r="E370" s="92"/>
      <c r="F370" s="92"/>
      <c r="G370" s="92"/>
      <c r="H370" s="92" t="s">
        <v>1962</v>
      </c>
      <c r="I370" s="92"/>
      <c r="J370" s="92">
        <f t="shared" ca="1" si="15"/>
        <v>0</v>
      </c>
      <c r="K370" s="91"/>
      <c r="L370" s="91"/>
      <c r="M370" s="375"/>
      <c r="N370" s="91"/>
    </row>
    <row r="371" spans="1:14">
      <c r="A371" s="91"/>
      <c r="B371" s="92" t="s">
        <v>1933</v>
      </c>
      <c r="C371" s="92"/>
      <c r="D371" s="965" t="s">
        <v>1919</v>
      </c>
      <c r="E371" s="92"/>
      <c r="F371" s="92"/>
      <c r="G371" s="92"/>
      <c r="H371" s="92" t="s">
        <v>1942</v>
      </c>
      <c r="I371" s="92"/>
      <c r="J371" s="92">
        <f t="shared" ca="1" si="15"/>
        <v>0</v>
      </c>
      <c r="K371" s="91"/>
      <c r="L371" s="966"/>
      <c r="M371" s="375"/>
      <c r="N371" s="91"/>
    </row>
    <row r="372" spans="1:14">
      <c r="A372" s="91"/>
      <c r="B372" s="92" t="s">
        <v>1934</v>
      </c>
      <c r="C372" s="92"/>
      <c r="D372" s="965" t="s">
        <v>1920</v>
      </c>
      <c r="E372" s="92"/>
      <c r="F372" s="92"/>
      <c r="G372" s="92"/>
      <c r="H372" s="92" t="s">
        <v>1943</v>
      </c>
      <c r="I372" s="92"/>
      <c r="J372" s="92">
        <f t="shared" ca="1" si="15"/>
        <v>0</v>
      </c>
      <c r="K372" s="91"/>
      <c r="L372" s="966"/>
      <c r="M372" s="375"/>
      <c r="N372" s="91"/>
    </row>
    <row r="373" spans="1:14">
      <c r="A373" s="91"/>
      <c r="B373" s="92" t="s">
        <v>1935</v>
      </c>
      <c r="C373" s="92"/>
      <c r="D373" s="965" t="s">
        <v>1921</v>
      </c>
      <c r="E373" s="92"/>
      <c r="F373" s="92"/>
      <c r="G373" s="92"/>
      <c r="H373" s="92" t="s">
        <v>1944</v>
      </c>
      <c r="I373" s="92"/>
      <c r="J373" s="92">
        <f t="shared" ca="1" si="15"/>
        <v>0</v>
      </c>
      <c r="K373" s="91"/>
      <c r="L373" s="966"/>
      <c r="M373" s="375"/>
      <c r="N373" s="91"/>
    </row>
    <row r="374" spans="1:14">
      <c r="A374" s="91"/>
      <c r="B374" s="92" t="s">
        <v>1936</v>
      </c>
      <c r="C374" s="92"/>
      <c r="D374" s="965" t="s">
        <v>1922</v>
      </c>
      <c r="E374" s="92"/>
      <c r="F374" s="92"/>
      <c r="G374" s="92"/>
      <c r="H374" s="92" t="s">
        <v>1946</v>
      </c>
      <c r="I374" s="92"/>
      <c r="J374" s="92">
        <f t="shared" ca="1" si="15"/>
        <v>0</v>
      </c>
      <c r="K374" s="91"/>
      <c r="L374" s="966"/>
      <c r="M374" s="375"/>
      <c r="N374" s="91"/>
    </row>
    <row r="375" spans="1:14">
      <c r="A375" s="91"/>
      <c r="B375" s="92" t="s">
        <v>1937</v>
      </c>
      <c r="C375" s="92"/>
      <c r="D375" s="965" t="s">
        <v>1923</v>
      </c>
      <c r="E375" s="92"/>
      <c r="F375" s="92"/>
      <c r="G375" s="92"/>
      <c r="H375" s="92" t="s">
        <v>1947</v>
      </c>
      <c r="I375" s="92"/>
      <c r="J375" s="92">
        <f t="shared" ca="1" si="15"/>
        <v>0</v>
      </c>
      <c r="K375" s="91"/>
      <c r="L375" s="91"/>
      <c r="M375" s="375"/>
      <c r="N375" s="91"/>
    </row>
    <row r="376" spans="1:14">
      <c r="A376" s="91"/>
      <c r="B376" s="92" t="s">
        <v>1938</v>
      </c>
      <c r="C376" s="92"/>
      <c r="D376" s="965" t="s">
        <v>1924</v>
      </c>
      <c r="E376" s="92"/>
      <c r="F376" s="92"/>
      <c r="G376" s="92"/>
      <c r="H376" s="92" t="s">
        <v>1945</v>
      </c>
      <c r="I376" s="92"/>
      <c r="J376" s="92">
        <f t="shared" ca="1" si="15"/>
        <v>0</v>
      </c>
      <c r="K376" s="91"/>
      <c r="L376" s="91"/>
      <c r="M376" s="375"/>
      <c r="N376" s="91"/>
    </row>
    <row r="377" spans="1:14">
      <c r="A377" s="91"/>
      <c r="B377" s="92" t="s">
        <v>1939</v>
      </c>
      <c r="C377" s="92"/>
      <c r="D377" s="965" t="s">
        <v>1925</v>
      </c>
      <c r="E377" s="92"/>
      <c r="F377" s="92"/>
      <c r="G377" s="92"/>
      <c r="H377" s="92" t="s">
        <v>1948</v>
      </c>
      <c r="I377" s="92"/>
      <c r="J377" s="92">
        <f t="shared" ca="1" si="15"/>
        <v>0</v>
      </c>
      <c r="K377" s="91"/>
      <c r="L377" s="91"/>
      <c r="M377" s="375"/>
      <c r="N377" s="91"/>
    </row>
    <row r="378" spans="1:14">
      <c r="A378" s="91"/>
      <c r="B378" s="92" t="s">
        <v>1940</v>
      </c>
      <c r="C378" s="92"/>
      <c r="D378" s="965" t="s">
        <v>1926</v>
      </c>
      <c r="E378" s="92"/>
      <c r="F378" s="92"/>
      <c r="G378" s="92"/>
      <c r="H378" s="92" t="s">
        <v>1949</v>
      </c>
      <c r="I378" s="92"/>
      <c r="J378" s="92">
        <f t="shared" ca="1" si="15"/>
        <v>0</v>
      </c>
      <c r="K378" s="91"/>
      <c r="L378" s="91"/>
      <c r="M378" s="375"/>
      <c r="N378" s="91"/>
    </row>
    <row r="379" spans="1:14">
      <c r="A379" s="91"/>
      <c r="B379" s="92" t="s">
        <v>1941</v>
      </c>
      <c r="C379" s="92"/>
      <c r="D379" s="965" t="s">
        <v>1927</v>
      </c>
      <c r="E379" s="92"/>
      <c r="F379" s="92"/>
      <c r="G379" s="92"/>
      <c r="H379" s="92" t="s">
        <v>1950</v>
      </c>
      <c r="I379" s="92"/>
      <c r="J379" s="92">
        <f t="shared" ca="1" si="15"/>
        <v>0</v>
      </c>
      <c r="K379" s="91"/>
      <c r="L379" s="91"/>
      <c r="M379" s="375"/>
      <c r="N379" s="91"/>
    </row>
    <row r="380" spans="1:14">
      <c r="A380" s="91"/>
      <c r="B380" s="92" t="s">
        <v>1954</v>
      </c>
      <c r="C380" s="92"/>
      <c r="D380" s="965" t="s">
        <v>1928</v>
      </c>
      <c r="E380" s="92"/>
      <c r="F380" s="92"/>
      <c r="G380" s="92"/>
      <c r="H380" s="92" t="s">
        <v>1952</v>
      </c>
      <c r="I380" s="92"/>
      <c r="J380" s="92">
        <f t="shared" ca="1" si="15"/>
        <v>0</v>
      </c>
      <c r="K380" s="91"/>
      <c r="L380" s="91"/>
      <c r="M380" s="375"/>
      <c r="N380" s="91"/>
    </row>
    <row r="381" spans="1:14">
      <c r="A381" s="91"/>
      <c r="B381" s="92" t="s">
        <v>1955</v>
      </c>
      <c r="C381" s="92"/>
      <c r="D381" s="965" t="s">
        <v>1929</v>
      </c>
      <c r="E381" s="92"/>
      <c r="F381" s="92"/>
      <c r="G381" s="92"/>
      <c r="H381" s="92" t="s">
        <v>1953</v>
      </c>
      <c r="I381" s="92"/>
      <c r="J381" s="92">
        <f t="shared" ca="1" si="15"/>
        <v>0</v>
      </c>
      <c r="K381" s="91"/>
      <c r="L381" s="91"/>
      <c r="M381" s="375"/>
      <c r="N381" s="91"/>
    </row>
    <row r="382" spans="1:14">
      <c r="A382" s="91"/>
      <c r="B382" s="92" t="s">
        <v>1956</v>
      </c>
      <c r="C382" s="92"/>
      <c r="D382" s="965" t="s">
        <v>1930</v>
      </c>
      <c r="E382" s="92"/>
      <c r="F382" s="92"/>
      <c r="G382" s="92"/>
      <c r="H382" s="92" t="s">
        <v>1951</v>
      </c>
      <c r="I382" s="92"/>
      <c r="J382" s="92">
        <f t="shared" ca="1" si="15"/>
        <v>0</v>
      </c>
      <c r="K382" s="91"/>
      <c r="L382" s="91"/>
      <c r="M382" s="375"/>
      <c r="N382" s="91"/>
    </row>
    <row r="383" spans="1:14">
      <c r="A383" s="91"/>
      <c r="B383" s="92" t="s">
        <v>2009</v>
      </c>
      <c r="C383" s="92"/>
      <c r="D383" s="965" t="s">
        <v>2012</v>
      </c>
      <c r="E383" s="92"/>
      <c r="F383" s="92"/>
      <c r="G383" s="92"/>
      <c r="H383" s="92" t="s">
        <v>2015</v>
      </c>
      <c r="I383" s="92"/>
      <c r="J383" s="92">
        <f t="shared" ca="1" si="15"/>
        <v>0</v>
      </c>
      <c r="K383" s="91"/>
      <c r="L383" s="91"/>
      <c r="M383" s="375"/>
      <c r="N383" s="91"/>
    </row>
    <row r="384" spans="1:14">
      <c r="A384" s="91"/>
      <c r="B384" s="92" t="s">
        <v>2010</v>
      </c>
      <c r="C384" s="92"/>
      <c r="D384" s="965" t="s">
        <v>2013</v>
      </c>
      <c r="E384" s="92"/>
      <c r="F384" s="92"/>
      <c r="G384" s="92"/>
      <c r="H384" s="92" t="s">
        <v>2016</v>
      </c>
      <c r="I384" s="92"/>
      <c r="J384" s="92">
        <f t="shared" ca="1" si="15"/>
        <v>0</v>
      </c>
      <c r="K384" s="91"/>
      <c r="L384" s="91"/>
      <c r="M384" s="375"/>
      <c r="N384" s="91"/>
    </row>
    <row r="385" spans="1:14">
      <c r="A385" s="91"/>
      <c r="B385" s="92" t="s">
        <v>2011</v>
      </c>
      <c r="C385" s="92"/>
      <c r="D385" s="965" t="s">
        <v>2014</v>
      </c>
      <c r="E385" s="92"/>
      <c r="F385" s="92"/>
      <c r="G385" s="92"/>
      <c r="H385" s="92" t="s">
        <v>2017</v>
      </c>
      <c r="I385" s="92"/>
      <c r="J385" s="92">
        <f t="shared" ca="1" si="15"/>
        <v>0</v>
      </c>
      <c r="K385" s="91"/>
      <c r="L385" s="91"/>
      <c r="M385" s="375"/>
      <c r="N385" s="91"/>
    </row>
    <row r="386" spans="1:14">
      <c r="A386" s="91"/>
      <c r="B386" s="92" t="s">
        <v>1136</v>
      </c>
      <c r="C386" s="92"/>
      <c r="D386" s="965" t="s">
        <v>1137</v>
      </c>
      <c r="E386" s="92"/>
      <c r="F386" s="92"/>
      <c r="G386" s="92"/>
      <c r="H386" s="92" t="s">
        <v>2076</v>
      </c>
      <c r="I386" s="92"/>
      <c r="J386" s="92">
        <f ca="1">INDIRECT(H386)</f>
        <v>0</v>
      </c>
      <c r="K386" s="91"/>
      <c r="L386" s="91"/>
      <c r="M386" s="375"/>
      <c r="N386" s="91"/>
    </row>
    <row r="387" spans="1:14">
      <c r="A387" s="91"/>
      <c r="B387" s="92" t="s">
        <v>1138</v>
      </c>
      <c r="C387" s="92"/>
      <c r="D387" s="965" t="s">
        <v>1139</v>
      </c>
      <c r="E387" s="92"/>
      <c r="F387" s="92"/>
      <c r="G387" s="92"/>
      <c r="H387" s="92" t="s">
        <v>2077</v>
      </c>
      <c r="I387" s="92"/>
      <c r="J387" s="92">
        <f t="shared" ref="J387:J392" ca="1" si="16">INDIRECT(H387)</f>
        <v>0</v>
      </c>
      <c r="K387" s="91"/>
      <c r="L387" s="91"/>
      <c r="M387" s="375"/>
      <c r="N387" s="91"/>
    </row>
    <row r="388" spans="1:14">
      <c r="A388" s="91"/>
      <c r="B388" s="92" t="s">
        <v>1140</v>
      </c>
      <c r="C388" s="92"/>
      <c r="D388" s="965" t="s">
        <v>1141</v>
      </c>
      <c r="E388" s="92"/>
      <c r="F388" s="92"/>
      <c r="G388" s="92"/>
      <c r="H388" s="92" t="s">
        <v>2079</v>
      </c>
      <c r="I388" s="92"/>
      <c r="J388" s="92">
        <f t="shared" ca="1" si="16"/>
        <v>0</v>
      </c>
      <c r="K388" s="91"/>
      <c r="L388" s="91"/>
      <c r="M388" s="375"/>
      <c r="N388" s="91"/>
    </row>
    <row r="389" spans="1:14">
      <c r="A389" s="91"/>
      <c r="B389" s="92" t="s">
        <v>1142</v>
      </c>
      <c r="C389" s="92"/>
      <c r="D389" s="965" t="s">
        <v>1143</v>
      </c>
      <c r="E389" s="92"/>
      <c r="F389" s="92"/>
      <c r="G389" s="92"/>
      <c r="H389" s="92" t="s">
        <v>2080</v>
      </c>
      <c r="I389" s="92"/>
      <c r="J389" s="92">
        <f t="shared" ca="1" si="16"/>
        <v>0</v>
      </c>
      <c r="K389" s="91"/>
      <c r="L389" s="91"/>
      <c r="M389" s="375"/>
      <c r="N389" s="91"/>
    </row>
    <row r="390" spans="1:14">
      <c r="A390" s="91"/>
      <c r="B390" s="92" t="s">
        <v>1183</v>
      </c>
      <c r="C390" s="91"/>
      <c r="D390" s="965" t="s">
        <v>2081</v>
      </c>
      <c r="E390" s="91"/>
      <c r="F390" s="91"/>
      <c r="G390" s="91"/>
      <c r="H390" s="92" t="s">
        <v>2083</v>
      </c>
      <c r="I390" s="91"/>
      <c r="J390" s="92">
        <f t="shared" ca="1" si="16"/>
        <v>183216</v>
      </c>
      <c r="K390" s="91"/>
      <c r="L390" s="91"/>
      <c r="M390" s="375"/>
      <c r="N390" s="91"/>
    </row>
    <row r="391" spans="1:14">
      <c r="A391" s="91"/>
      <c r="B391" s="92" t="s">
        <v>2078</v>
      </c>
      <c r="C391" s="91"/>
      <c r="D391" s="965" t="s">
        <v>2082</v>
      </c>
      <c r="E391" s="91"/>
      <c r="F391" s="91"/>
      <c r="G391" s="91"/>
      <c r="H391" s="92" t="s">
        <v>2084</v>
      </c>
      <c r="I391" s="91"/>
      <c r="J391" s="92">
        <f t="shared" ca="1" si="16"/>
        <v>0</v>
      </c>
      <c r="K391" s="91"/>
      <c r="L391" s="91"/>
      <c r="M391" s="375"/>
      <c r="N391" s="91"/>
    </row>
    <row r="392" spans="1:14">
      <c r="A392" s="92"/>
      <c r="B392" s="92" t="s">
        <v>1640</v>
      </c>
      <c r="C392" s="92"/>
      <c r="D392" s="965" t="s">
        <v>1644</v>
      </c>
      <c r="E392" s="92"/>
      <c r="F392" s="92"/>
      <c r="G392" s="92"/>
      <c r="H392" s="92" t="s">
        <v>1651</v>
      </c>
      <c r="I392" s="92"/>
      <c r="J392" s="92">
        <f t="shared" ca="1" si="16"/>
        <v>0</v>
      </c>
      <c r="K392" s="91"/>
      <c r="L392" s="91"/>
      <c r="M392" s="193"/>
      <c r="N392" s="91"/>
    </row>
    <row r="393" spans="1:14">
      <c r="A393" s="92"/>
      <c r="B393" s="92" t="s">
        <v>1641</v>
      </c>
      <c r="C393" s="92"/>
      <c r="D393" s="965" t="s">
        <v>1645</v>
      </c>
      <c r="E393" s="92"/>
      <c r="F393" s="92"/>
      <c r="G393" s="92"/>
      <c r="H393" s="92" t="s">
        <v>1652</v>
      </c>
      <c r="I393" s="92"/>
      <c r="J393" s="92">
        <f t="shared" ca="1" si="15"/>
        <v>1958</v>
      </c>
      <c r="K393" s="91"/>
      <c r="L393" s="91"/>
      <c r="M393" s="193"/>
      <c r="N393" s="91"/>
    </row>
    <row r="394" spans="1:14">
      <c r="A394" s="92"/>
      <c r="B394" s="92" t="s">
        <v>1642</v>
      </c>
      <c r="C394" s="92"/>
      <c r="D394" s="965" t="s">
        <v>1646</v>
      </c>
      <c r="E394" s="92"/>
      <c r="F394" s="92"/>
      <c r="G394" s="92"/>
      <c r="H394" s="92" t="s">
        <v>1653</v>
      </c>
      <c r="I394" s="92"/>
      <c r="J394" s="92">
        <f t="shared" ca="1" si="15"/>
        <v>0</v>
      </c>
      <c r="K394" s="91"/>
      <c r="L394" s="91"/>
      <c r="M394" s="193"/>
      <c r="N394" s="91"/>
    </row>
    <row r="395" spans="1:14">
      <c r="A395" s="92"/>
      <c r="B395" s="92" t="s">
        <v>1643</v>
      </c>
      <c r="C395" s="92"/>
      <c r="D395" s="965" t="s">
        <v>1647</v>
      </c>
      <c r="E395" s="92"/>
      <c r="F395" s="92"/>
      <c r="G395" s="92"/>
      <c r="H395" s="92" t="s">
        <v>1654</v>
      </c>
      <c r="I395" s="92"/>
      <c r="J395" s="92">
        <f t="shared" ca="1" si="15"/>
        <v>0</v>
      </c>
      <c r="K395" s="91"/>
      <c r="L395" s="91"/>
      <c r="M395" s="193"/>
      <c r="N395" s="91"/>
    </row>
    <row r="396" spans="1:14">
      <c r="A396" s="92"/>
      <c r="B396" s="92" t="s">
        <v>1648</v>
      </c>
      <c r="C396" s="92"/>
      <c r="D396" s="965" t="s">
        <v>1649</v>
      </c>
      <c r="E396" s="92"/>
      <c r="F396" s="92"/>
      <c r="G396" s="92"/>
      <c r="H396" s="92" t="s">
        <v>1655</v>
      </c>
      <c r="I396" s="92"/>
      <c r="J396" s="92">
        <f t="shared" ca="1" si="15"/>
        <v>0</v>
      </c>
      <c r="K396" s="91"/>
      <c r="L396" s="91"/>
      <c r="M396" s="193"/>
      <c r="N396" s="91"/>
    </row>
    <row r="397" spans="1:14">
      <c r="A397" s="92"/>
      <c r="B397" s="92" t="s">
        <v>2063</v>
      </c>
      <c r="C397" s="92"/>
      <c r="D397" s="965" t="s">
        <v>1650</v>
      </c>
      <c r="E397" s="92"/>
      <c r="F397" s="92"/>
      <c r="G397" s="92"/>
      <c r="H397" s="92" t="s">
        <v>1656</v>
      </c>
      <c r="I397" s="92"/>
      <c r="J397" s="92">
        <f t="shared" ca="1" si="15"/>
        <v>0</v>
      </c>
      <c r="K397" s="91"/>
      <c r="L397" s="91"/>
      <c r="M397" s="193"/>
      <c r="N397" s="91"/>
    </row>
    <row r="398" spans="1:14">
      <c r="A398" s="92"/>
      <c r="B398" s="92" t="s">
        <v>2064</v>
      </c>
      <c r="C398" s="92"/>
      <c r="D398" s="965" t="s">
        <v>2068</v>
      </c>
      <c r="E398" s="92"/>
      <c r="F398" s="92"/>
      <c r="G398" s="92"/>
      <c r="H398" s="92" t="s">
        <v>2072</v>
      </c>
      <c r="I398" s="92"/>
      <c r="J398" s="92">
        <f t="shared" ca="1" si="15"/>
        <v>0</v>
      </c>
      <c r="K398" s="91"/>
      <c r="L398" s="91"/>
      <c r="M398" s="193"/>
      <c r="N398" s="91"/>
    </row>
    <row r="399" spans="1:14">
      <c r="A399" s="92"/>
      <c r="B399" s="92" t="s">
        <v>2065</v>
      </c>
      <c r="C399" s="92"/>
      <c r="D399" s="965" t="s">
        <v>2069</v>
      </c>
      <c r="E399" s="92"/>
      <c r="F399" s="92"/>
      <c r="G399" s="92"/>
      <c r="H399" s="92" t="s">
        <v>2073</v>
      </c>
      <c r="I399" s="92"/>
      <c r="J399" s="92">
        <f t="shared" ca="1" si="15"/>
        <v>0</v>
      </c>
      <c r="K399" s="91"/>
      <c r="L399" s="91"/>
      <c r="M399" s="193"/>
      <c r="N399" s="91"/>
    </row>
    <row r="400" spans="1:14">
      <c r="A400" s="92"/>
      <c r="B400" s="92" t="s">
        <v>2066</v>
      </c>
      <c r="C400" s="92"/>
      <c r="D400" s="965" t="s">
        <v>2070</v>
      </c>
      <c r="E400" s="92"/>
      <c r="F400" s="92"/>
      <c r="G400" s="92"/>
      <c r="H400" s="92" t="s">
        <v>2074</v>
      </c>
      <c r="I400" s="92"/>
      <c r="J400" s="92">
        <f t="shared" ca="1" si="15"/>
        <v>0</v>
      </c>
      <c r="K400" s="91"/>
      <c r="L400" s="91"/>
      <c r="M400" s="193"/>
      <c r="N400" s="91"/>
    </row>
    <row r="401" spans="1:14">
      <c r="A401" s="92"/>
      <c r="B401" s="92" t="s">
        <v>2067</v>
      </c>
      <c r="C401" s="92"/>
      <c r="D401" s="965" t="s">
        <v>2071</v>
      </c>
      <c r="E401" s="92"/>
      <c r="F401" s="92"/>
      <c r="G401" s="92"/>
      <c r="H401" s="92" t="s">
        <v>2075</v>
      </c>
      <c r="I401" s="92"/>
      <c r="J401" s="92">
        <f t="shared" ca="1" si="15"/>
        <v>0</v>
      </c>
      <c r="K401" s="91"/>
      <c r="L401" s="91"/>
      <c r="M401" s="193"/>
      <c r="N401" s="91"/>
    </row>
    <row r="402" spans="1:14">
      <c r="A402" s="92"/>
      <c r="B402" s="92" t="s">
        <v>2137</v>
      </c>
      <c r="C402" s="92"/>
      <c r="D402" s="965" t="s">
        <v>2132</v>
      </c>
      <c r="E402" s="92"/>
      <c r="F402" s="92"/>
      <c r="G402" s="92"/>
      <c r="H402" s="92" t="s">
        <v>2142</v>
      </c>
      <c r="I402" s="92"/>
      <c r="J402" s="92">
        <f t="shared" ca="1" si="15"/>
        <v>0</v>
      </c>
      <c r="K402" s="91"/>
      <c r="L402" s="91"/>
      <c r="M402" s="193"/>
      <c r="N402" s="91"/>
    </row>
    <row r="403" spans="1:14">
      <c r="A403" s="92"/>
      <c r="B403" s="92" t="s">
        <v>2138</v>
      </c>
      <c r="C403" s="92"/>
      <c r="D403" s="965" t="s">
        <v>2133</v>
      </c>
      <c r="E403" s="92"/>
      <c r="F403" s="92"/>
      <c r="G403" s="92"/>
      <c r="H403" s="92" t="s">
        <v>2143</v>
      </c>
      <c r="I403" s="92"/>
      <c r="J403" s="92">
        <f t="shared" ca="1" si="15"/>
        <v>0</v>
      </c>
      <c r="K403" s="91"/>
      <c r="L403" s="91"/>
      <c r="M403" s="193"/>
      <c r="N403" s="91"/>
    </row>
    <row r="404" spans="1:14">
      <c r="A404" s="92"/>
      <c r="B404" s="92" t="s">
        <v>2139</v>
      </c>
      <c r="C404" s="92"/>
      <c r="D404" s="965" t="s">
        <v>2134</v>
      </c>
      <c r="E404" s="92"/>
      <c r="F404" s="92"/>
      <c r="G404" s="92"/>
      <c r="H404" s="92" t="s">
        <v>2144</v>
      </c>
      <c r="I404" s="92"/>
      <c r="J404" s="92">
        <f t="shared" ca="1" si="15"/>
        <v>0</v>
      </c>
      <c r="K404" s="91"/>
      <c r="L404" s="91"/>
      <c r="M404" s="193"/>
      <c r="N404" s="91"/>
    </row>
    <row r="405" spans="1:14">
      <c r="A405" s="92"/>
      <c r="B405" s="92" t="s">
        <v>2140</v>
      </c>
      <c r="C405" s="92"/>
      <c r="D405" s="965" t="s">
        <v>2135</v>
      </c>
      <c r="E405" s="92"/>
      <c r="F405" s="92"/>
      <c r="G405" s="92"/>
      <c r="H405" s="92" t="s">
        <v>2145</v>
      </c>
      <c r="I405" s="92"/>
      <c r="J405" s="92">
        <f t="shared" ca="1" si="15"/>
        <v>0</v>
      </c>
      <c r="K405" s="91"/>
      <c r="L405" s="91"/>
      <c r="M405" s="193"/>
      <c r="N405" s="91"/>
    </row>
    <row r="406" spans="1:14">
      <c r="A406" s="92"/>
      <c r="B406" s="92" t="s">
        <v>2141</v>
      </c>
      <c r="C406" s="92"/>
      <c r="D406" s="965" t="s">
        <v>2136</v>
      </c>
      <c r="E406" s="92"/>
      <c r="F406" s="92"/>
      <c r="G406" s="92"/>
      <c r="H406" s="92" t="s">
        <v>2146</v>
      </c>
      <c r="I406" s="92"/>
      <c r="J406" s="92">
        <f t="shared" ca="1" si="15"/>
        <v>0</v>
      </c>
      <c r="K406" s="91"/>
      <c r="L406" s="91"/>
      <c r="M406" s="193"/>
      <c r="N406" s="91"/>
    </row>
    <row r="407" spans="1:14" ht="23">
      <c r="A407" s="91"/>
      <c r="B407" s="91" t="s">
        <v>1184</v>
      </c>
      <c r="C407" s="91"/>
      <c r="D407" s="98" t="s">
        <v>1188</v>
      </c>
      <c r="E407" s="91"/>
      <c r="F407" s="91"/>
      <c r="G407" s="91"/>
      <c r="H407" s="92" t="s">
        <v>1186</v>
      </c>
      <c r="I407" s="91"/>
      <c r="J407" s="92">
        <f t="shared" ca="1" si="15"/>
        <v>0</v>
      </c>
      <c r="K407" s="91"/>
      <c r="L407" s="91"/>
      <c r="M407" s="375"/>
      <c r="N407" s="91"/>
    </row>
    <row r="408" spans="1:14" ht="23">
      <c r="A408" s="91"/>
      <c r="B408" s="91" t="s">
        <v>1185</v>
      </c>
      <c r="C408" s="91"/>
      <c r="D408" s="98" t="s">
        <v>1189</v>
      </c>
      <c r="E408" s="91"/>
      <c r="F408" s="91"/>
      <c r="G408" s="91"/>
      <c r="H408" s="92" t="s">
        <v>1187</v>
      </c>
      <c r="I408" s="91"/>
      <c r="J408" s="92">
        <f t="shared" ca="1" si="15"/>
        <v>0</v>
      </c>
      <c r="K408" s="91"/>
      <c r="L408" s="91"/>
      <c r="M408" s="375"/>
      <c r="N408" s="91"/>
    </row>
    <row r="409" spans="1:14">
      <c r="A409" s="91"/>
      <c r="B409" s="91" t="s">
        <v>1190</v>
      </c>
      <c r="C409" s="91"/>
      <c r="D409" s="98" t="s">
        <v>1193</v>
      </c>
      <c r="E409" s="91"/>
      <c r="F409" s="91"/>
      <c r="G409" s="91"/>
      <c r="H409" s="92" t="s">
        <v>1196</v>
      </c>
      <c r="I409" s="91"/>
      <c r="J409" s="92">
        <f t="shared" ca="1" si="15"/>
        <v>0</v>
      </c>
      <c r="K409" s="91"/>
      <c r="L409" s="91"/>
      <c r="M409" s="375"/>
      <c r="N409" s="91"/>
    </row>
    <row r="410" spans="1:14" ht="23">
      <c r="A410" s="91"/>
      <c r="B410" s="91" t="s">
        <v>1191</v>
      </c>
      <c r="C410" s="91"/>
      <c r="D410" s="98" t="s">
        <v>1194</v>
      </c>
      <c r="E410" s="91"/>
      <c r="F410" s="91"/>
      <c r="G410" s="91"/>
      <c r="H410" s="92" t="s">
        <v>1197</v>
      </c>
      <c r="I410" s="91"/>
      <c r="J410" s="92">
        <f t="shared" ca="1" si="15"/>
        <v>0</v>
      </c>
      <c r="K410" s="91"/>
      <c r="L410" s="91"/>
      <c r="M410" s="199"/>
      <c r="N410" s="91"/>
    </row>
    <row r="411" spans="1:14">
      <c r="A411" s="91"/>
      <c r="B411" s="91" t="s">
        <v>1192</v>
      </c>
      <c r="C411" s="91"/>
      <c r="D411" s="98" t="s">
        <v>1195</v>
      </c>
      <c r="E411" s="91"/>
      <c r="F411" s="91"/>
      <c r="G411" s="91"/>
      <c r="H411" s="92" t="s">
        <v>1198</v>
      </c>
      <c r="I411" s="91"/>
      <c r="J411" s="92">
        <f t="shared" ca="1" si="15"/>
        <v>0</v>
      </c>
      <c r="K411" s="91"/>
      <c r="L411" s="91"/>
      <c r="M411" s="199"/>
      <c r="N411" s="91"/>
    </row>
    <row r="412" spans="1:14">
      <c r="A412" s="91"/>
      <c r="B412" s="91" t="s">
        <v>1199</v>
      </c>
      <c r="C412" s="91"/>
      <c r="D412" s="98" t="s">
        <v>1203</v>
      </c>
      <c r="E412" s="91"/>
      <c r="F412" s="91"/>
      <c r="G412" s="91"/>
      <c r="H412" s="92" t="s">
        <v>1209</v>
      </c>
      <c r="I412" s="91"/>
      <c r="J412" s="92">
        <f t="shared" ca="1" si="15"/>
        <v>0</v>
      </c>
      <c r="K412" s="91"/>
      <c r="L412" s="967"/>
      <c r="M412" s="199"/>
      <c r="N412" s="91"/>
    </row>
    <row r="413" spans="1:14">
      <c r="A413" s="91"/>
      <c r="B413" s="91" t="s">
        <v>1200</v>
      </c>
      <c r="C413" s="91"/>
      <c r="D413" s="98" t="s">
        <v>1206</v>
      </c>
      <c r="E413" s="91"/>
      <c r="F413" s="91"/>
      <c r="G413" s="91"/>
      <c r="H413" s="92" t="s">
        <v>1211</v>
      </c>
      <c r="I413" s="91"/>
      <c r="J413" s="92">
        <f t="shared" ca="1" si="15"/>
        <v>10000</v>
      </c>
      <c r="K413" s="91"/>
      <c r="L413" s="968"/>
      <c r="M413" s="375"/>
      <c r="N413" s="91"/>
    </row>
    <row r="414" spans="1:14">
      <c r="A414" s="91"/>
      <c r="B414" s="91" t="s">
        <v>1201</v>
      </c>
      <c r="C414" s="91"/>
      <c r="D414" s="98" t="s">
        <v>1208</v>
      </c>
      <c r="E414" s="91"/>
      <c r="F414" s="91"/>
      <c r="G414" s="91"/>
      <c r="H414" s="92" t="s">
        <v>1212</v>
      </c>
      <c r="I414" s="91"/>
      <c r="J414" s="92">
        <f t="shared" ca="1" si="15"/>
        <v>0</v>
      </c>
      <c r="K414" s="91"/>
      <c r="L414" s="968"/>
      <c r="M414" s="375"/>
      <c r="N414" s="91"/>
    </row>
    <row r="415" spans="1:14">
      <c r="A415" s="91"/>
      <c r="B415" s="91" t="s">
        <v>1202</v>
      </c>
      <c r="C415" s="91"/>
      <c r="D415" s="98" t="s">
        <v>1207</v>
      </c>
      <c r="E415" s="91"/>
      <c r="F415" s="91"/>
      <c r="G415" s="91"/>
      <c r="H415" s="92" t="s">
        <v>1213</v>
      </c>
      <c r="I415" s="91"/>
      <c r="J415" s="92">
        <f t="shared" ca="1" si="15"/>
        <v>0</v>
      </c>
      <c r="K415" s="91"/>
      <c r="L415" s="968"/>
      <c r="M415" s="375"/>
      <c r="N415" s="91"/>
    </row>
    <row r="416" spans="1:14">
      <c r="A416" s="91"/>
      <c r="B416" s="91" t="s">
        <v>1205</v>
      </c>
      <c r="C416" s="91"/>
      <c r="D416" s="98" t="s">
        <v>1204</v>
      </c>
      <c r="E416" s="91"/>
      <c r="F416" s="91"/>
      <c r="G416" s="91"/>
      <c r="H416" s="92" t="s">
        <v>1210</v>
      </c>
      <c r="I416" s="91"/>
      <c r="J416" s="92">
        <f t="shared" ca="1" si="15"/>
        <v>10000</v>
      </c>
      <c r="K416" s="91"/>
      <c r="L416" s="967"/>
      <c r="M416" s="375"/>
      <c r="N416" s="91"/>
    </row>
    <row r="417" spans="1:14">
      <c r="A417" s="91"/>
      <c r="B417" s="91" t="s">
        <v>1214</v>
      </c>
      <c r="C417" s="91"/>
      <c r="D417" s="98" t="s">
        <v>1215</v>
      </c>
      <c r="E417" s="91"/>
      <c r="F417" s="91"/>
      <c r="G417" s="91"/>
      <c r="H417" s="92" t="s">
        <v>1216</v>
      </c>
      <c r="I417" s="91"/>
      <c r="J417" s="92">
        <f t="shared" ca="1" si="15"/>
        <v>0</v>
      </c>
      <c r="K417" s="91"/>
      <c r="L417" s="91"/>
      <c r="M417" s="375"/>
      <c r="N417" s="91"/>
    </row>
    <row r="418" spans="1:14">
      <c r="A418" s="91"/>
      <c r="B418" s="91" t="s">
        <v>1657</v>
      </c>
      <c r="C418" s="91"/>
      <c r="D418" s="98" t="s">
        <v>1975</v>
      </c>
      <c r="E418" s="91"/>
      <c r="F418" s="91"/>
      <c r="G418" s="91"/>
      <c r="H418" s="92" t="s">
        <v>1678</v>
      </c>
      <c r="I418" s="91"/>
      <c r="J418" s="92">
        <f ca="1">INDIRECT(H418)</f>
        <v>0</v>
      </c>
      <c r="K418" s="91"/>
      <c r="L418" s="91"/>
      <c r="M418" s="375"/>
      <c r="N418" s="91"/>
    </row>
    <row r="419" spans="1:14">
      <c r="A419" s="91"/>
      <c r="B419" s="91" t="s">
        <v>1658</v>
      </c>
      <c r="C419" s="91"/>
      <c r="D419" s="98" t="s">
        <v>1976</v>
      </c>
      <c r="E419" s="91"/>
      <c r="F419" s="91"/>
      <c r="G419" s="91"/>
      <c r="H419" s="92" t="s">
        <v>1679</v>
      </c>
      <c r="I419" s="91"/>
      <c r="J419" s="92">
        <f t="shared" ca="1" si="15"/>
        <v>0</v>
      </c>
      <c r="K419" s="91"/>
      <c r="L419" s="91"/>
      <c r="M419" s="375"/>
      <c r="N419" s="91"/>
    </row>
    <row r="420" spans="1:14" ht="23">
      <c r="A420" s="91"/>
      <c r="B420" s="91" t="s">
        <v>1659</v>
      </c>
      <c r="C420" s="91"/>
      <c r="D420" s="98" t="s">
        <v>1977</v>
      </c>
      <c r="E420" s="91"/>
      <c r="F420" s="91"/>
      <c r="G420" s="91"/>
      <c r="H420" s="92" t="s">
        <v>1680</v>
      </c>
      <c r="I420" s="91"/>
      <c r="J420" s="92">
        <f t="shared" ca="1" si="15"/>
        <v>0</v>
      </c>
      <c r="K420" s="91"/>
      <c r="L420" s="91"/>
      <c r="M420" s="375"/>
      <c r="N420" s="91"/>
    </row>
    <row r="421" spans="1:14">
      <c r="A421" s="91"/>
      <c r="B421" s="91" t="s">
        <v>1660</v>
      </c>
      <c r="C421" s="91"/>
      <c r="D421" s="98" t="s">
        <v>1972</v>
      </c>
      <c r="E421" s="91"/>
      <c r="F421" s="91"/>
      <c r="G421" s="91"/>
      <c r="H421" s="92" t="s">
        <v>1681</v>
      </c>
      <c r="I421" s="91"/>
      <c r="J421" s="92">
        <f t="shared" ca="1" si="15"/>
        <v>0</v>
      </c>
      <c r="K421" s="91"/>
      <c r="L421" s="91"/>
      <c r="M421" s="375"/>
      <c r="N421" s="91"/>
    </row>
    <row r="422" spans="1:14">
      <c r="A422" s="91"/>
      <c r="B422" s="91" t="s">
        <v>1661</v>
      </c>
      <c r="C422" s="91"/>
      <c r="D422" s="98" t="s">
        <v>1973</v>
      </c>
      <c r="E422" s="91"/>
      <c r="F422" s="91"/>
      <c r="G422" s="91"/>
      <c r="H422" s="92" t="s">
        <v>1682</v>
      </c>
      <c r="I422" s="91"/>
      <c r="J422" s="92">
        <f t="shared" ca="1" si="15"/>
        <v>0</v>
      </c>
      <c r="K422" s="91"/>
      <c r="L422" s="91"/>
      <c r="M422" s="375"/>
      <c r="N422" s="91"/>
    </row>
    <row r="423" spans="1:14">
      <c r="A423" s="91"/>
      <c r="B423" s="91" t="s">
        <v>1662</v>
      </c>
      <c r="C423" s="91"/>
      <c r="D423" s="98" t="s">
        <v>1978</v>
      </c>
      <c r="E423" s="91"/>
      <c r="F423" s="91"/>
      <c r="G423" s="91"/>
      <c r="H423" s="92" t="s">
        <v>1683</v>
      </c>
      <c r="I423" s="91"/>
      <c r="J423" s="92">
        <f t="shared" ca="1" si="15"/>
        <v>0</v>
      </c>
      <c r="K423" s="91"/>
      <c r="L423" s="91"/>
      <c r="M423" s="375"/>
      <c r="N423" s="91"/>
    </row>
    <row r="424" spans="1:14">
      <c r="A424" s="91"/>
      <c r="B424" s="91" t="s">
        <v>1663</v>
      </c>
      <c r="C424" s="91"/>
      <c r="D424" s="98" t="s">
        <v>1974</v>
      </c>
      <c r="E424" s="91"/>
      <c r="F424" s="91"/>
      <c r="G424" s="91"/>
      <c r="H424" s="92" t="s">
        <v>1684</v>
      </c>
      <c r="I424" s="91"/>
      <c r="J424" s="92">
        <f t="shared" ca="1" si="15"/>
        <v>0</v>
      </c>
      <c r="K424" s="91"/>
      <c r="L424" s="91"/>
      <c r="M424" s="375"/>
      <c r="N424" s="91"/>
    </row>
    <row r="425" spans="1:14">
      <c r="A425" s="91"/>
      <c r="B425" s="91" t="s">
        <v>1664</v>
      </c>
      <c r="C425" s="91"/>
      <c r="D425" s="98" t="s">
        <v>2100</v>
      </c>
      <c r="E425" s="91"/>
      <c r="F425" s="91"/>
      <c r="G425" s="91"/>
      <c r="H425" s="92" t="s">
        <v>2101</v>
      </c>
      <c r="I425" s="91"/>
      <c r="J425" s="92">
        <f t="shared" ca="1" si="15"/>
        <v>0</v>
      </c>
      <c r="K425" s="91"/>
      <c r="L425" s="91"/>
      <c r="M425" s="375"/>
      <c r="N425" s="91"/>
    </row>
    <row r="426" spans="1:14">
      <c r="A426" s="91"/>
      <c r="B426" s="91" t="s">
        <v>1665</v>
      </c>
      <c r="C426" s="91"/>
      <c r="D426" s="98" t="s">
        <v>2150</v>
      </c>
      <c r="E426" s="91"/>
      <c r="F426" s="91"/>
      <c r="G426" s="91"/>
      <c r="H426" s="92" t="s">
        <v>2181</v>
      </c>
      <c r="I426" s="91"/>
      <c r="J426" s="92">
        <f t="shared" ca="1" si="15"/>
        <v>0</v>
      </c>
      <c r="K426" s="91"/>
      <c r="L426" s="91"/>
      <c r="M426" s="375"/>
      <c r="N426" s="91"/>
    </row>
    <row r="427" spans="1:14" ht="23">
      <c r="A427" s="91"/>
      <c r="B427" s="91" t="s">
        <v>1666</v>
      </c>
      <c r="C427" s="91"/>
      <c r="D427" s="98" t="s">
        <v>2151</v>
      </c>
      <c r="E427" s="91"/>
      <c r="F427" s="91"/>
      <c r="G427" s="91"/>
      <c r="H427" s="92" t="s">
        <v>2182</v>
      </c>
      <c r="I427" s="91"/>
      <c r="J427" s="92">
        <f t="shared" ca="1" si="15"/>
        <v>0</v>
      </c>
      <c r="K427" s="91"/>
      <c r="L427" s="91"/>
      <c r="M427" s="375"/>
      <c r="N427" s="91"/>
    </row>
    <row r="428" spans="1:14" ht="23">
      <c r="A428" s="91"/>
      <c r="B428" s="91" t="s">
        <v>1667</v>
      </c>
      <c r="C428" s="91"/>
      <c r="D428" s="98" t="s">
        <v>2152</v>
      </c>
      <c r="E428" s="91"/>
      <c r="F428" s="91"/>
      <c r="G428" s="91"/>
      <c r="H428" s="92" t="s">
        <v>2183</v>
      </c>
      <c r="I428" s="91"/>
      <c r="J428" s="92">
        <f t="shared" ca="1" si="15"/>
        <v>0</v>
      </c>
      <c r="K428" s="91"/>
      <c r="L428" s="91"/>
      <c r="M428" s="375"/>
      <c r="N428" s="91"/>
    </row>
    <row r="429" spans="1:14">
      <c r="A429" s="91"/>
      <c r="B429" s="91" t="s">
        <v>1668</v>
      </c>
      <c r="C429" s="91"/>
      <c r="D429" s="98" t="s">
        <v>2153</v>
      </c>
      <c r="E429" s="91"/>
      <c r="F429" s="91"/>
      <c r="G429" s="91"/>
      <c r="H429" s="92" t="s">
        <v>2184</v>
      </c>
      <c r="I429" s="91"/>
      <c r="J429" s="92">
        <f t="shared" ca="1" si="15"/>
        <v>0</v>
      </c>
      <c r="K429" s="91"/>
      <c r="L429" s="91"/>
      <c r="M429" s="375"/>
      <c r="N429" s="91"/>
    </row>
    <row r="430" spans="1:14">
      <c r="A430" s="91"/>
      <c r="B430" s="91" t="s">
        <v>1669</v>
      </c>
      <c r="C430" s="91"/>
      <c r="D430" s="98" t="s">
        <v>2154</v>
      </c>
      <c r="E430" s="91"/>
      <c r="F430" s="91"/>
      <c r="G430" s="91"/>
      <c r="H430" s="92" t="s">
        <v>2185</v>
      </c>
      <c r="I430" s="91"/>
      <c r="J430" s="92">
        <f t="shared" ca="1" si="15"/>
        <v>0</v>
      </c>
      <c r="K430" s="91"/>
      <c r="L430" s="91"/>
      <c r="M430" s="375"/>
      <c r="N430" s="91"/>
    </row>
    <row r="431" spans="1:14">
      <c r="A431" s="91"/>
      <c r="B431" s="91" t="s">
        <v>1670</v>
      </c>
      <c r="C431" s="91"/>
      <c r="D431" s="98" t="s">
        <v>2155</v>
      </c>
      <c r="E431" s="91"/>
      <c r="F431" s="91"/>
      <c r="G431" s="91"/>
      <c r="H431" s="92" t="s">
        <v>2186</v>
      </c>
      <c r="I431" s="91"/>
      <c r="J431" s="92">
        <f t="shared" ca="1" si="15"/>
        <v>0</v>
      </c>
      <c r="K431" s="91"/>
      <c r="L431" s="91"/>
      <c r="M431" s="375"/>
      <c r="N431" s="91"/>
    </row>
    <row r="432" spans="1:14">
      <c r="A432" s="91"/>
      <c r="B432" s="91" t="s">
        <v>1671</v>
      </c>
      <c r="C432" s="91"/>
      <c r="D432" s="98" t="s">
        <v>2156</v>
      </c>
      <c r="E432" s="91"/>
      <c r="F432" s="91"/>
      <c r="G432" s="91"/>
      <c r="H432" s="92" t="s">
        <v>2187</v>
      </c>
      <c r="I432" s="91"/>
      <c r="J432" s="92">
        <f t="shared" ca="1" si="15"/>
        <v>0</v>
      </c>
      <c r="K432" s="91"/>
      <c r="L432" s="91"/>
      <c r="M432" s="375"/>
      <c r="N432" s="91"/>
    </row>
    <row r="433" spans="1:14">
      <c r="A433" s="91"/>
      <c r="B433" s="91" t="s">
        <v>1672</v>
      </c>
      <c r="C433" s="91"/>
      <c r="D433" s="98" t="s">
        <v>2157</v>
      </c>
      <c r="E433" s="91"/>
      <c r="F433" s="91"/>
      <c r="G433" s="91"/>
      <c r="H433" s="92" t="s">
        <v>2188</v>
      </c>
      <c r="I433" s="91"/>
      <c r="J433" s="92">
        <f t="shared" ca="1" si="15"/>
        <v>0</v>
      </c>
      <c r="K433" s="91"/>
      <c r="L433" s="91"/>
      <c r="M433" s="375"/>
      <c r="N433" s="91"/>
    </row>
    <row r="434" spans="1:14">
      <c r="A434" s="91"/>
      <c r="B434" s="91" t="s">
        <v>1673</v>
      </c>
      <c r="C434" s="91"/>
      <c r="D434" s="98" t="s">
        <v>2150</v>
      </c>
      <c r="E434" s="91"/>
      <c r="F434" s="91"/>
      <c r="G434" s="91"/>
      <c r="H434" s="92" t="s">
        <v>2189</v>
      </c>
      <c r="I434" s="91"/>
      <c r="J434" s="92">
        <f t="shared" ca="1" si="15"/>
        <v>0</v>
      </c>
      <c r="K434" s="91"/>
      <c r="L434" s="91"/>
      <c r="M434" s="375"/>
      <c r="N434" s="91"/>
    </row>
    <row r="435" spans="1:14">
      <c r="A435" s="91"/>
      <c r="B435" s="91" t="s">
        <v>1674</v>
      </c>
      <c r="C435" s="91"/>
      <c r="D435" s="98" t="s">
        <v>2158</v>
      </c>
      <c r="E435" s="91"/>
      <c r="F435" s="91"/>
      <c r="G435" s="91"/>
      <c r="H435" s="92" t="s">
        <v>2190</v>
      </c>
      <c r="I435" s="91"/>
      <c r="J435" s="92">
        <f t="shared" ca="1" si="15"/>
        <v>0</v>
      </c>
      <c r="K435" s="91"/>
      <c r="L435" s="91"/>
      <c r="M435" s="375"/>
      <c r="N435" s="91"/>
    </row>
    <row r="436" spans="1:14" ht="23">
      <c r="A436" s="91"/>
      <c r="B436" s="91" t="s">
        <v>1675</v>
      </c>
      <c r="C436" s="91"/>
      <c r="D436" s="98" t="s">
        <v>2159</v>
      </c>
      <c r="E436" s="91"/>
      <c r="F436" s="91"/>
      <c r="G436" s="91"/>
      <c r="H436" s="92" t="s">
        <v>2191</v>
      </c>
      <c r="I436" s="91"/>
      <c r="J436" s="92">
        <f t="shared" ca="1" si="15"/>
        <v>0</v>
      </c>
      <c r="K436" s="91"/>
      <c r="L436" s="91"/>
      <c r="M436" s="375"/>
      <c r="N436" s="91"/>
    </row>
    <row r="437" spans="1:14">
      <c r="A437" s="91"/>
      <c r="B437" s="91" t="s">
        <v>1676</v>
      </c>
      <c r="C437" s="91"/>
      <c r="D437" s="98" t="s">
        <v>2160</v>
      </c>
      <c r="E437" s="91"/>
      <c r="F437" s="91"/>
      <c r="G437" s="91"/>
      <c r="H437" s="92" t="s">
        <v>2192</v>
      </c>
      <c r="I437" s="91"/>
      <c r="J437" s="92">
        <f t="shared" ca="1" si="15"/>
        <v>0</v>
      </c>
      <c r="K437" s="91"/>
      <c r="L437" s="91"/>
      <c r="M437" s="375"/>
      <c r="N437" s="91"/>
    </row>
    <row r="438" spans="1:14">
      <c r="A438" s="91"/>
      <c r="B438" s="91" t="s">
        <v>1677</v>
      </c>
      <c r="C438" s="91"/>
      <c r="D438" s="98" t="s">
        <v>2161</v>
      </c>
      <c r="E438" s="91"/>
      <c r="F438" s="91"/>
      <c r="G438" s="91"/>
      <c r="H438" s="92" t="s">
        <v>2193</v>
      </c>
      <c r="I438" s="91"/>
      <c r="J438" s="92">
        <f t="shared" ca="1" si="15"/>
        <v>0</v>
      </c>
      <c r="K438" s="91"/>
      <c r="L438" s="91"/>
      <c r="M438" s="375"/>
      <c r="N438" s="91"/>
    </row>
    <row r="439" spans="1:14">
      <c r="A439" s="91"/>
      <c r="B439" s="91" t="s">
        <v>1685</v>
      </c>
      <c r="C439" s="91"/>
      <c r="D439" s="98" t="s">
        <v>2162</v>
      </c>
      <c r="E439" s="91"/>
      <c r="F439" s="91"/>
      <c r="G439" s="91"/>
      <c r="H439" s="92" t="s">
        <v>2194</v>
      </c>
      <c r="I439" s="91"/>
      <c r="J439" s="92">
        <f t="shared" ca="1" si="15"/>
        <v>0</v>
      </c>
      <c r="K439" s="91"/>
      <c r="L439" s="91"/>
      <c r="M439" s="375"/>
      <c r="N439" s="91"/>
    </row>
    <row r="440" spans="1:14">
      <c r="A440" s="91"/>
      <c r="B440" s="91" t="s">
        <v>1686</v>
      </c>
      <c r="C440" s="91"/>
      <c r="D440" s="98" t="s">
        <v>2163</v>
      </c>
      <c r="E440" s="91"/>
      <c r="F440" s="91"/>
      <c r="G440" s="91"/>
      <c r="H440" s="92" t="s">
        <v>2195</v>
      </c>
      <c r="I440" s="91"/>
      <c r="J440" s="92">
        <f t="shared" ca="1" si="15"/>
        <v>0</v>
      </c>
      <c r="K440" s="91"/>
      <c r="L440" s="91"/>
      <c r="M440" s="375"/>
      <c r="N440" s="91"/>
    </row>
    <row r="441" spans="1:14">
      <c r="A441" s="91"/>
      <c r="B441" s="91" t="s">
        <v>1687</v>
      </c>
      <c r="C441" s="91"/>
      <c r="D441" s="98" t="s">
        <v>2164</v>
      </c>
      <c r="E441" s="91"/>
      <c r="F441" s="91"/>
      <c r="G441" s="91"/>
      <c r="H441" s="92" t="s">
        <v>2196</v>
      </c>
      <c r="I441" s="91"/>
      <c r="J441" s="92">
        <f t="shared" ca="1" si="15"/>
        <v>0</v>
      </c>
      <c r="K441" s="91"/>
      <c r="L441" s="91"/>
      <c r="M441" s="375"/>
      <c r="N441" s="91"/>
    </row>
    <row r="442" spans="1:14">
      <c r="A442" s="91"/>
      <c r="B442" s="91" t="s">
        <v>1688</v>
      </c>
      <c r="C442" s="91"/>
      <c r="D442" s="98" t="s">
        <v>1689</v>
      </c>
      <c r="E442" s="91"/>
      <c r="F442" s="91"/>
      <c r="G442" s="91"/>
      <c r="H442" s="92" t="s">
        <v>1707</v>
      </c>
      <c r="I442" s="91"/>
      <c r="J442" s="92">
        <f t="shared" ca="1" si="15"/>
        <v>0</v>
      </c>
      <c r="K442" s="91"/>
      <c r="L442" s="91"/>
      <c r="M442" s="375"/>
      <c r="N442" s="91"/>
    </row>
    <row r="443" spans="1:14">
      <c r="A443" s="91"/>
      <c r="B443" s="91" t="s">
        <v>2087</v>
      </c>
      <c r="C443" s="91"/>
      <c r="D443" s="98" t="s">
        <v>1690</v>
      </c>
      <c r="E443" s="91"/>
      <c r="F443" s="91"/>
      <c r="G443" s="91"/>
      <c r="H443" s="92" t="s">
        <v>1708</v>
      </c>
      <c r="I443" s="91"/>
      <c r="J443" s="92">
        <f t="shared" ref="J443:J465" ca="1" si="17">INDIRECT(H443)</f>
        <v>0</v>
      </c>
      <c r="K443" s="91"/>
      <c r="L443" s="91"/>
      <c r="M443" s="375"/>
      <c r="N443" s="91"/>
    </row>
    <row r="444" spans="1:14">
      <c r="A444" s="91"/>
      <c r="B444" s="91" t="s">
        <v>2088</v>
      </c>
      <c r="C444" s="91"/>
      <c r="D444" s="98" t="s">
        <v>1691</v>
      </c>
      <c r="E444" s="91"/>
      <c r="F444" s="91"/>
      <c r="G444" s="91"/>
      <c r="H444" s="92" t="s">
        <v>1709</v>
      </c>
      <c r="I444" s="91"/>
      <c r="J444" s="92">
        <f t="shared" ca="1" si="17"/>
        <v>0</v>
      </c>
      <c r="K444" s="91"/>
      <c r="L444" s="91"/>
      <c r="M444" s="375"/>
      <c r="N444" s="91"/>
    </row>
    <row r="445" spans="1:14">
      <c r="A445" s="91"/>
      <c r="B445" s="91" t="s">
        <v>2089</v>
      </c>
      <c r="C445" s="91"/>
      <c r="D445" s="98" t="s">
        <v>1692</v>
      </c>
      <c r="E445" s="91"/>
      <c r="F445" s="91"/>
      <c r="G445" s="91"/>
      <c r="H445" s="92" t="s">
        <v>1710</v>
      </c>
      <c r="I445" s="91"/>
      <c r="J445" s="92">
        <f t="shared" ca="1" si="17"/>
        <v>0</v>
      </c>
      <c r="K445" s="91"/>
      <c r="L445" s="91"/>
      <c r="M445" s="375"/>
      <c r="N445" s="91"/>
    </row>
    <row r="446" spans="1:14">
      <c r="A446" s="91"/>
      <c r="B446" s="91" t="s">
        <v>2090</v>
      </c>
      <c r="C446" s="91"/>
      <c r="D446" s="98" t="s">
        <v>1693</v>
      </c>
      <c r="E446" s="91"/>
      <c r="F446" s="91"/>
      <c r="G446" s="91"/>
      <c r="H446" s="92" t="s">
        <v>1711</v>
      </c>
      <c r="I446" s="91"/>
      <c r="J446" s="92">
        <f t="shared" ca="1" si="17"/>
        <v>0</v>
      </c>
      <c r="K446" s="91"/>
      <c r="L446" s="91"/>
      <c r="M446" s="375"/>
      <c r="N446" s="91"/>
    </row>
    <row r="447" spans="1:14">
      <c r="A447" s="91"/>
      <c r="B447" s="91" t="s">
        <v>2099</v>
      </c>
      <c r="C447" s="91"/>
      <c r="D447" s="98" t="s">
        <v>1694</v>
      </c>
      <c r="E447" s="91"/>
      <c r="F447" s="91"/>
      <c r="G447" s="91"/>
      <c r="H447" s="92" t="s">
        <v>1712</v>
      </c>
      <c r="I447" s="91"/>
      <c r="J447" s="92">
        <f t="shared" ca="1" si="17"/>
        <v>0</v>
      </c>
      <c r="K447" s="91"/>
      <c r="L447" s="91"/>
      <c r="M447" s="375"/>
      <c r="N447" s="91"/>
    </row>
    <row r="448" spans="1:14">
      <c r="A448" s="91"/>
      <c r="B448" s="91" t="s">
        <v>2165</v>
      </c>
      <c r="C448" s="91"/>
      <c r="D448" s="98" t="s">
        <v>1695</v>
      </c>
      <c r="E448" s="91"/>
      <c r="F448" s="91"/>
      <c r="G448" s="91"/>
      <c r="H448" s="92" t="s">
        <v>1713</v>
      </c>
      <c r="I448" s="91"/>
      <c r="J448" s="92">
        <f t="shared" ca="1" si="17"/>
        <v>0</v>
      </c>
      <c r="K448" s="91"/>
      <c r="L448" s="91"/>
      <c r="M448" s="375"/>
      <c r="N448" s="91"/>
    </row>
    <row r="449" spans="1:14">
      <c r="A449" s="91"/>
      <c r="B449" s="91" t="s">
        <v>2166</v>
      </c>
      <c r="C449" s="91"/>
      <c r="D449" s="98" t="s">
        <v>1696</v>
      </c>
      <c r="E449" s="91"/>
      <c r="F449" s="91"/>
      <c r="G449" s="91"/>
      <c r="H449" s="92" t="s">
        <v>1714</v>
      </c>
      <c r="I449" s="91"/>
      <c r="J449" s="92">
        <f t="shared" ca="1" si="17"/>
        <v>0</v>
      </c>
      <c r="K449" s="91"/>
      <c r="L449" s="91"/>
      <c r="M449" s="375"/>
      <c r="N449" s="91"/>
    </row>
    <row r="450" spans="1:14">
      <c r="A450" s="91"/>
      <c r="B450" s="91" t="s">
        <v>2167</v>
      </c>
      <c r="C450" s="91"/>
      <c r="D450" s="98" t="s">
        <v>1703</v>
      </c>
      <c r="E450" s="91"/>
      <c r="F450" s="91"/>
      <c r="G450" s="91"/>
      <c r="H450" s="92" t="s">
        <v>1715</v>
      </c>
      <c r="I450" s="91"/>
      <c r="J450" s="92">
        <f t="shared" ca="1" si="17"/>
        <v>0</v>
      </c>
      <c r="K450" s="91"/>
      <c r="L450" s="91"/>
      <c r="M450" s="375"/>
      <c r="N450" s="91"/>
    </row>
    <row r="451" spans="1:14">
      <c r="A451" s="91"/>
      <c r="B451" s="91" t="s">
        <v>2168</v>
      </c>
      <c r="C451" s="91"/>
      <c r="D451" s="98" t="s">
        <v>1704</v>
      </c>
      <c r="E451" s="91"/>
      <c r="F451" s="91"/>
      <c r="G451" s="91"/>
      <c r="H451" s="92" t="s">
        <v>1716</v>
      </c>
      <c r="I451" s="91"/>
      <c r="J451" s="92">
        <f t="shared" ca="1" si="17"/>
        <v>0</v>
      </c>
      <c r="K451" s="91"/>
      <c r="L451" s="91"/>
      <c r="M451" s="375"/>
      <c r="N451" s="91"/>
    </row>
    <row r="452" spans="1:14">
      <c r="A452" s="91"/>
      <c r="B452" s="91" t="s">
        <v>2169</v>
      </c>
      <c r="C452" s="91"/>
      <c r="D452" s="98" t="s">
        <v>1697</v>
      </c>
      <c r="E452" s="91"/>
      <c r="F452" s="91"/>
      <c r="G452" s="91"/>
      <c r="H452" s="92" t="s">
        <v>1717</v>
      </c>
      <c r="I452" s="91"/>
      <c r="J452" s="92">
        <f t="shared" ca="1" si="17"/>
        <v>0</v>
      </c>
      <c r="K452" s="91"/>
      <c r="L452" s="91"/>
      <c r="M452" s="375"/>
      <c r="N452" s="91"/>
    </row>
    <row r="453" spans="1:14">
      <c r="A453" s="91"/>
      <c r="B453" s="91" t="s">
        <v>2170</v>
      </c>
      <c r="C453" s="91"/>
      <c r="D453" s="98" t="s">
        <v>1705</v>
      </c>
      <c r="E453" s="91"/>
      <c r="F453" s="91"/>
      <c r="G453" s="91"/>
      <c r="H453" s="92" t="s">
        <v>1718</v>
      </c>
      <c r="I453" s="91"/>
      <c r="J453" s="92">
        <f t="shared" ca="1" si="17"/>
        <v>0</v>
      </c>
      <c r="K453" s="91"/>
      <c r="L453" s="91"/>
      <c r="M453" s="375"/>
      <c r="N453" s="91"/>
    </row>
    <row r="454" spans="1:14">
      <c r="A454" s="91"/>
      <c r="B454" s="91" t="s">
        <v>2171</v>
      </c>
      <c r="C454" s="91"/>
      <c r="D454" s="98" t="s">
        <v>1698</v>
      </c>
      <c r="E454" s="91"/>
      <c r="F454" s="91"/>
      <c r="G454" s="91"/>
      <c r="H454" s="92" t="s">
        <v>1719</v>
      </c>
      <c r="I454" s="91"/>
      <c r="J454" s="92">
        <f t="shared" ca="1" si="17"/>
        <v>0</v>
      </c>
      <c r="K454" s="91"/>
      <c r="L454" s="91"/>
      <c r="M454" s="375"/>
      <c r="N454" s="91"/>
    </row>
    <row r="455" spans="1:14">
      <c r="A455" s="91"/>
      <c r="B455" s="91" t="s">
        <v>2172</v>
      </c>
      <c r="C455" s="91"/>
      <c r="D455" s="98" t="s">
        <v>1706</v>
      </c>
      <c r="E455" s="91"/>
      <c r="F455" s="91"/>
      <c r="G455" s="91"/>
      <c r="H455" s="92" t="s">
        <v>1720</v>
      </c>
      <c r="I455" s="91"/>
      <c r="J455" s="92">
        <f t="shared" ca="1" si="17"/>
        <v>0</v>
      </c>
      <c r="K455" s="91"/>
      <c r="L455" s="91"/>
      <c r="M455" s="375"/>
      <c r="N455" s="91"/>
    </row>
    <row r="456" spans="1:14">
      <c r="A456" s="91"/>
      <c r="B456" s="91" t="s">
        <v>2173</v>
      </c>
      <c r="C456" s="91"/>
      <c r="D456" s="98" t="s">
        <v>1699</v>
      </c>
      <c r="E456" s="91"/>
      <c r="F456" s="91"/>
      <c r="G456" s="91"/>
      <c r="H456" s="92" t="s">
        <v>1721</v>
      </c>
      <c r="I456" s="91"/>
      <c r="J456" s="92">
        <f t="shared" ca="1" si="17"/>
        <v>0</v>
      </c>
      <c r="K456" s="91"/>
      <c r="L456" s="91"/>
      <c r="M456" s="375"/>
      <c r="N456" s="91"/>
    </row>
    <row r="457" spans="1:14">
      <c r="A457" s="91"/>
      <c r="B457" s="91" t="s">
        <v>2174</v>
      </c>
      <c r="C457" s="91"/>
      <c r="D457" s="98" t="s">
        <v>1702</v>
      </c>
      <c r="E457" s="91"/>
      <c r="F457" s="91"/>
      <c r="G457" s="91"/>
      <c r="H457" s="92" t="s">
        <v>1722</v>
      </c>
      <c r="I457" s="91"/>
      <c r="J457" s="92">
        <f t="shared" ca="1" si="17"/>
        <v>0</v>
      </c>
      <c r="K457" s="91"/>
      <c r="L457" s="91"/>
      <c r="M457" s="375"/>
      <c r="N457" s="91"/>
    </row>
    <row r="458" spans="1:14">
      <c r="A458" s="91"/>
      <c r="B458" s="91" t="s">
        <v>2175</v>
      </c>
      <c r="C458" s="91"/>
      <c r="D458" s="98" t="s">
        <v>1700</v>
      </c>
      <c r="E458" s="91"/>
      <c r="F458" s="91"/>
      <c r="G458" s="91"/>
      <c r="H458" s="92" t="s">
        <v>1723</v>
      </c>
      <c r="I458" s="91"/>
      <c r="J458" s="92">
        <f t="shared" ca="1" si="17"/>
        <v>0</v>
      </c>
      <c r="K458" s="91"/>
      <c r="L458" s="91"/>
      <c r="M458" s="375"/>
      <c r="N458" s="91"/>
    </row>
    <row r="459" spans="1:14">
      <c r="A459" s="91"/>
      <c r="B459" s="91" t="s">
        <v>2176</v>
      </c>
      <c r="C459" s="91"/>
      <c r="D459" s="98" t="s">
        <v>1701</v>
      </c>
      <c r="E459" s="91"/>
      <c r="F459" s="91"/>
      <c r="G459" s="91"/>
      <c r="H459" s="92" t="s">
        <v>1724</v>
      </c>
      <c r="I459" s="91"/>
      <c r="J459" s="92">
        <f t="shared" ca="1" si="17"/>
        <v>0</v>
      </c>
      <c r="K459" s="91"/>
      <c r="L459" s="91"/>
      <c r="M459" s="375"/>
      <c r="N459" s="91"/>
    </row>
    <row r="460" spans="1:14">
      <c r="A460" s="91"/>
      <c r="B460" s="91" t="s">
        <v>2177</v>
      </c>
      <c r="C460" s="91"/>
      <c r="D460" s="98" t="s">
        <v>2092</v>
      </c>
      <c r="E460" s="91"/>
      <c r="F460" s="91"/>
      <c r="G460" s="91"/>
      <c r="H460" s="92" t="s">
        <v>2095</v>
      </c>
      <c r="I460" s="91"/>
      <c r="J460" s="92">
        <f t="shared" ca="1" si="17"/>
        <v>0</v>
      </c>
      <c r="K460" s="91"/>
      <c r="L460" s="91"/>
      <c r="M460" s="375"/>
      <c r="N460" s="91"/>
    </row>
    <row r="461" spans="1:14">
      <c r="A461" s="91"/>
      <c r="B461" s="91" t="s">
        <v>2178</v>
      </c>
      <c r="C461" s="91"/>
      <c r="D461" s="98" t="s">
        <v>2091</v>
      </c>
      <c r="E461" s="91"/>
      <c r="F461" s="91"/>
      <c r="G461" s="91"/>
      <c r="H461" s="92" t="s">
        <v>2096</v>
      </c>
      <c r="I461" s="91"/>
      <c r="J461" s="92">
        <f t="shared" ca="1" si="17"/>
        <v>0</v>
      </c>
      <c r="K461" s="91"/>
      <c r="L461" s="91"/>
      <c r="M461" s="375"/>
      <c r="N461" s="91"/>
    </row>
    <row r="462" spans="1:14">
      <c r="A462" s="91"/>
      <c r="B462" s="91" t="s">
        <v>2179</v>
      </c>
      <c r="C462" s="91"/>
      <c r="D462" s="98" t="s">
        <v>2093</v>
      </c>
      <c r="E462" s="91"/>
      <c r="F462" s="91"/>
      <c r="G462" s="91"/>
      <c r="H462" s="92" t="s">
        <v>2097</v>
      </c>
      <c r="I462" s="91"/>
      <c r="J462" s="92">
        <f t="shared" ca="1" si="17"/>
        <v>0</v>
      </c>
      <c r="K462" s="91"/>
      <c r="L462" s="91"/>
      <c r="M462" s="375"/>
      <c r="N462" s="91"/>
    </row>
    <row r="463" spans="1:14">
      <c r="A463" s="91"/>
      <c r="B463" s="91" t="s">
        <v>2180</v>
      </c>
      <c r="C463" s="91"/>
      <c r="D463" s="98" t="s">
        <v>2094</v>
      </c>
      <c r="E463" s="91"/>
      <c r="F463" s="91"/>
      <c r="G463" s="91"/>
      <c r="H463" s="92" t="s">
        <v>2098</v>
      </c>
      <c r="I463" s="91"/>
      <c r="J463" s="92">
        <f t="shared" ca="1" si="17"/>
        <v>0</v>
      </c>
      <c r="K463" s="91"/>
      <c r="L463" s="91"/>
      <c r="M463" s="375"/>
      <c r="N463" s="91"/>
    </row>
    <row r="464" spans="1:14">
      <c r="A464" s="91"/>
      <c r="B464" s="91" t="s">
        <v>2222</v>
      </c>
      <c r="C464" s="91"/>
      <c r="D464" s="98" t="s">
        <v>2217</v>
      </c>
      <c r="E464" s="91"/>
      <c r="F464" s="91"/>
      <c r="G464" s="91"/>
      <c r="H464" s="92" t="s">
        <v>2218</v>
      </c>
      <c r="I464" s="91"/>
      <c r="J464" s="92">
        <f t="shared" ca="1" si="17"/>
        <v>0.24940000000000001</v>
      </c>
      <c r="K464" s="91"/>
      <c r="L464" s="91"/>
      <c r="M464" s="375"/>
      <c r="N464" s="91"/>
    </row>
    <row r="465" spans="1:14">
      <c r="A465" s="91"/>
      <c r="B465" s="91" t="s">
        <v>2223</v>
      </c>
      <c r="C465" s="91"/>
      <c r="D465" s="98" t="s">
        <v>2219</v>
      </c>
      <c r="E465" s="91"/>
      <c r="F465" s="91"/>
      <c r="G465" s="91"/>
      <c r="H465" s="92" t="s">
        <v>2220</v>
      </c>
      <c r="I465" s="91"/>
      <c r="J465" s="92">
        <f t="shared" ca="1" si="17"/>
        <v>561833.6054</v>
      </c>
      <c r="K465" s="91"/>
      <c r="L465" s="91"/>
      <c r="M465" s="375"/>
      <c r="N465" s="91"/>
    </row>
    <row r="466" spans="1:14">
      <c r="A466" s="92"/>
      <c r="B466" s="92" t="s">
        <v>1317</v>
      </c>
      <c r="C466" s="92"/>
      <c r="D466" s="965" t="s">
        <v>1424</v>
      </c>
      <c r="E466" s="92"/>
      <c r="F466" s="92"/>
      <c r="G466" s="92"/>
      <c r="H466" s="92" t="s">
        <v>1484</v>
      </c>
      <c r="I466" s="92"/>
      <c r="J466" s="92">
        <f t="shared" ca="1" si="15"/>
        <v>0</v>
      </c>
      <c r="K466" s="91"/>
      <c r="L466" s="91"/>
      <c r="M466" s="375"/>
      <c r="N466" s="91"/>
    </row>
    <row r="467" spans="1:14">
      <c r="A467" s="92"/>
      <c r="B467" s="92" t="s">
        <v>1318</v>
      </c>
      <c r="C467" s="92"/>
      <c r="D467" s="965" t="s">
        <v>1425</v>
      </c>
      <c r="E467" s="92"/>
      <c r="F467" s="92"/>
      <c r="G467" s="92"/>
      <c r="H467" s="92" t="s">
        <v>1485</v>
      </c>
      <c r="I467" s="92"/>
      <c r="J467" s="92">
        <f t="shared" ca="1" si="15"/>
        <v>0</v>
      </c>
      <c r="K467" s="91"/>
      <c r="L467" s="91"/>
      <c r="M467" s="375"/>
      <c r="N467" s="91"/>
    </row>
    <row r="468" spans="1:14">
      <c r="A468" s="92"/>
      <c r="B468" s="92" t="s">
        <v>1319</v>
      </c>
      <c r="C468" s="92"/>
      <c r="D468" s="965" t="s">
        <v>1426</v>
      </c>
      <c r="E468" s="92"/>
      <c r="F468" s="92"/>
      <c r="G468" s="92"/>
      <c r="H468" s="92" t="s">
        <v>1486</v>
      </c>
      <c r="I468" s="92"/>
      <c r="J468" s="92">
        <f t="shared" ca="1" si="15"/>
        <v>0</v>
      </c>
      <c r="K468" s="91"/>
      <c r="L468" s="91"/>
      <c r="M468" s="375"/>
      <c r="N468" s="91"/>
    </row>
    <row r="469" spans="1:14">
      <c r="A469" s="92"/>
      <c r="B469" s="92" t="s">
        <v>1320</v>
      </c>
      <c r="C469" s="92"/>
      <c r="D469" s="965" t="s">
        <v>1427</v>
      </c>
      <c r="E469" s="92"/>
      <c r="F469" s="92"/>
      <c r="G469" s="92"/>
      <c r="H469" s="92" t="s">
        <v>1487</v>
      </c>
      <c r="I469" s="92"/>
      <c r="J469" s="92">
        <f t="shared" ca="1" si="15"/>
        <v>30200000</v>
      </c>
      <c r="K469" s="91"/>
      <c r="L469" s="91"/>
      <c r="M469" s="375"/>
      <c r="N469" s="91"/>
    </row>
    <row r="470" spans="1:14">
      <c r="A470" s="91"/>
      <c r="B470" s="92" t="s">
        <v>1321</v>
      </c>
      <c r="C470" s="91"/>
      <c r="D470" s="98" t="s">
        <v>1428</v>
      </c>
      <c r="E470" s="91"/>
      <c r="F470" s="91"/>
      <c r="G470" s="91"/>
      <c r="H470" s="92" t="s">
        <v>1488</v>
      </c>
      <c r="I470" s="91"/>
      <c r="J470" s="92">
        <f t="shared" ca="1" si="15"/>
        <v>0</v>
      </c>
      <c r="K470" s="91"/>
      <c r="L470" s="91"/>
      <c r="M470" s="375"/>
      <c r="N470" s="91"/>
    </row>
    <row r="471" spans="1:14">
      <c r="A471" s="91"/>
      <c r="B471" s="92" t="s">
        <v>1322</v>
      </c>
      <c r="C471" s="91"/>
      <c r="D471" s="98" t="s">
        <v>1429</v>
      </c>
      <c r="E471" s="91"/>
      <c r="F471" s="91"/>
      <c r="G471" s="91"/>
      <c r="H471" s="92" t="s">
        <v>1489</v>
      </c>
      <c r="I471" s="91"/>
      <c r="J471" s="92">
        <f t="shared" ca="1" si="15"/>
        <v>0</v>
      </c>
      <c r="K471" s="91"/>
      <c r="L471" s="91"/>
      <c r="M471" s="375"/>
      <c r="N471" s="91"/>
    </row>
    <row r="472" spans="1:14">
      <c r="A472" s="91"/>
      <c r="B472" s="92" t="s">
        <v>1323</v>
      </c>
      <c r="C472" s="91"/>
      <c r="D472" s="98" t="s">
        <v>1430</v>
      </c>
      <c r="E472" s="91"/>
      <c r="F472" s="91"/>
      <c r="G472" s="91"/>
      <c r="H472" s="92" t="s">
        <v>1490</v>
      </c>
      <c r="I472" s="91"/>
      <c r="J472" s="92">
        <f t="shared" ca="1" si="15"/>
        <v>0</v>
      </c>
      <c r="K472" s="91"/>
      <c r="L472" s="91"/>
      <c r="M472" s="375"/>
      <c r="N472" s="91"/>
    </row>
    <row r="473" spans="1:14">
      <c r="A473" s="91"/>
      <c r="B473" s="92" t="s">
        <v>1324</v>
      </c>
      <c r="C473" s="91"/>
      <c r="D473" s="98" t="s">
        <v>1431</v>
      </c>
      <c r="E473" s="91"/>
      <c r="F473" s="91"/>
      <c r="G473" s="91"/>
      <c r="H473" s="92" t="s">
        <v>1491</v>
      </c>
      <c r="I473" s="91"/>
      <c r="J473" s="92">
        <f t="shared" ca="1" si="15"/>
        <v>0</v>
      </c>
      <c r="K473" s="91"/>
      <c r="L473" s="91"/>
      <c r="M473" s="375"/>
      <c r="N473" s="91"/>
    </row>
    <row r="474" spans="1:14">
      <c r="A474" s="91"/>
      <c r="B474" s="92" t="s">
        <v>1325</v>
      </c>
      <c r="C474" s="91"/>
      <c r="D474" s="98" t="s">
        <v>1432</v>
      </c>
      <c r="E474" s="91"/>
      <c r="F474" s="91"/>
      <c r="G474" s="91"/>
      <c r="H474" s="92" t="s">
        <v>1492</v>
      </c>
      <c r="I474" s="91"/>
      <c r="J474" s="92">
        <f t="shared" ca="1" si="15"/>
        <v>0</v>
      </c>
      <c r="K474" s="91"/>
      <c r="L474" s="91"/>
      <c r="M474" s="375"/>
      <c r="N474" s="91"/>
    </row>
    <row r="475" spans="1:14">
      <c r="A475" s="91"/>
      <c r="B475" s="92" t="s">
        <v>1326</v>
      </c>
      <c r="C475" s="91"/>
      <c r="D475" s="98" t="s">
        <v>1433</v>
      </c>
      <c r="E475" s="91"/>
      <c r="F475" s="91"/>
      <c r="G475" s="91"/>
      <c r="H475" s="92" t="s">
        <v>1493</v>
      </c>
      <c r="I475" s="91"/>
      <c r="J475" s="92">
        <f t="shared" ca="1" si="15"/>
        <v>0</v>
      </c>
      <c r="K475" s="91"/>
      <c r="L475" s="91"/>
      <c r="M475" s="375"/>
      <c r="N475" s="91"/>
    </row>
    <row r="476" spans="1:14">
      <c r="A476" s="91"/>
      <c r="B476" s="92" t="s">
        <v>1327</v>
      </c>
      <c r="C476" s="91"/>
      <c r="D476" s="98" t="s">
        <v>1434</v>
      </c>
      <c r="E476" s="91"/>
      <c r="F476" s="91"/>
      <c r="G476" s="91"/>
      <c r="H476" s="92" t="s">
        <v>1494</v>
      </c>
      <c r="I476" s="91"/>
      <c r="J476" s="92">
        <f t="shared" ca="1" si="15"/>
        <v>874856</v>
      </c>
      <c r="K476" s="91"/>
      <c r="L476" s="91"/>
      <c r="M476" s="375"/>
      <c r="N476" s="91"/>
    </row>
    <row r="477" spans="1:14">
      <c r="A477" s="91"/>
      <c r="B477" s="92" t="s">
        <v>1328</v>
      </c>
      <c r="C477" s="91"/>
      <c r="D477" s="98" t="s">
        <v>1435</v>
      </c>
      <c r="E477" s="91"/>
      <c r="F477" s="91"/>
      <c r="G477" s="91"/>
      <c r="H477" s="92" t="s">
        <v>1495</v>
      </c>
      <c r="I477" s="91"/>
      <c r="J477" s="92">
        <f t="shared" ca="1" si="15"/>
        <v>0</v>
      </c>
      <c r="K477" s="91"/>
      <c r="L477" s="91"/>
      <c r="M477" s="375"/>
      <c r="N477" s="91"/>
    </row>
    <row r="478" spans="1:14">
      <c r="A478" s="91"/>
      <c r="B478" s="92" t="s">
        <v>1329</v>
      </c>
      <c r="C478" s="91"/>
      <c r="D478" s="98" t="s">
        <v>1436</v>
      </c>
      <c r="E478" s="91"/>
      <c r="F478" s="91"/>
      <c r="G478" s="91"/>
      <c r="H478" s="92" t="s">
        <v>1496</v>
      </c>
      <c r="I478" s="91"/>
      <c r="J478" s="92">
        <f t="shared" ca="1" si="15"/>
        <v>0</v>
      </c>
      <c r="K478" s="91"/>
      <c r="L478" s="91"/>
      <c r="M478" s="375"/>
      <c r="N478" s="91"/>
    </row>
    <row r="479" spans="1:14">
      <c r="A479" s="91"/>
      <c r="B479" s="92" t="s">
        <v>1330</v>
      </c>
      <c r="C479" s="91"/>
      <c r="D479" s="98" t="s">
        <v>1437</v>
      </c>
      <c r="E479" s="91"/>
      <c r="F479" s="91"/>
      <c r="G479" s="91"/>
      <c r="H479" s="92" t="s">
        <v>1497</v>
      </c>
      <c r="I479" s="91"/>
      <c r="J479" s="92">
        <f t="shared" ca="1" si="15"/>
        <v>0</v>
      </c>
      <c r="K479" s="91"/>
      <c r="L479" s="91"/>
      <c r="M479" s="375"/>
      <c r="N479" s="91"/>
    </row>
    <row r="480" spans="1:14">
      <c r="A480" s="91"/>
      <c r="B480" s="92" t="s">
        <v>1331</v>
      </c>
      <c r="C480" s="91"/>
      <c r="D480" s="98" t="s">
        <v>1438</v>
      </c>
      <c r="E480" s="91"/>
      <c r="F480" s="91"/>
      <c r="G480" s="91"/>
      <c r="H480" s="92" t="s">
        <v>1498</v>
      </c>
      <c r="I480" s="91"/>
      <c r="J480" s="92">
        <f t="shared" ca="1" si="15"/>
        <v>0</v>
      </c>
      <c r="K480" s="91"/>
      <c r="L480" s="91"/>
      <c r="M480" s="375"/>
      <c r="N480" s="91"/>
    </row>
    <row r="481" spans="1:14">
      <c r="A481" s="91"/>
      <c r="B481" s="92" t="s">
        <v>1332</v>
      </c>
      <c r="C481" s="91"/>
      <c r="D481" s="98" t="s">
        <v>1439</v>
      </c>
      <c r="E481" s="91"/>
      <c r="F481" s="91"/>
      <c r="G481" s="91"/>
      <c r="H481" s="92" t="s">
        <v>1499</v>
      </c>
      <c r="I481" s="91"/>
      <c r="J481" s="92">
        <f t="shared" ca="1" si="15"/>
        <v>0</v>
      </c>
      <c r="K481" s="91"/>
      <c r="L481" s="91"/>
      <c r="M481" s="375"/>
      <c r="N481" s="91"/>
    </row>
    <row r="482" spans="1:14" s="663" customFormat="1">
      <c r="A482" s="92"/>
      <c r="B482" s="92" t="s">
        <v>1333</v>
      </c>
      <c r="C482" s="92"/>
      <c r="D482" s="965" t="s">
        <v>1980</v>
      </c>
      <c r="E482" s="92"/>
      <c r="F482" s="92"/>
      <c r="G482" s="92"/>
      <c r="H482" s="92" t="s">
        <v>1981</v>
      </c>
      <c r="I482" s="92"/>
      <c r="J482" s="92">
        <f t="shared" ca="1" si="15"/>
        <v>0</v>
      </c>
      <c r="K482" s="92"/>
      <c r="L482" s="92"/>
      <c r="M482" s="260"/>
      <c r="N482" s="92"/>
    </row>
    <row r="483" spans="1:14" s="663" customFormat="1">
      <c r="A483" s="92"/>
      <c r="B483" s="92" t="s">
        <v>1334</v>
      </c>
      <c r="C483" s="92"/>
      <c r="D483" s="965" t="s">
        <v>1982</v>
      </c>
      <c r="E483" s="92"/>
      <c r="F483" s="92"/>
      <c r="G483" s="92"/>
      <c r="H483" s="92" t="s">
        <v>1983</v>
      </c>
      <c r="I483" s="92"/>
      <c r="J483" s="92">
        <f t="shared" ca="1" si="15"/>
        <v>0</v>
      </c>
      <c r="K483" s="92"/>
      <c r="L483" s="92"/>
      <c r="M483" s="260"/>
      <c r="N483" s="92"/>
    </row>
    <row r="484" spans="1:14" s="663" customFormat="1">
      <c r="A484" s="92"/>
      <c r="B484" s="92" t="s">
        <v>1335</v>
      </c>
      <c r="C484" s="92"/>
      <c r="D484" s="965" t="s">
        <v>1984</v>
      </c>
      <c r="E484" s="92"/>
      <c r="F484" s="92"/>
      <c r="G484" s="92"/>
      <c r="H484" s="92" t="s">
        <v>1986</v>
      </c>
      <c r="I484" s="92"/>
      <c r="J484" s="92">
        <f t="shared" ca="1" si="15"/>
        <v>0</v>
      </c>
      <c r="K484" s="92"/>
      <c r="L484" s="92"/>
      <c r="M484" s="260"/>
      <c r="N484" s="92"/>
    </row>
    <row r="485" spans="1:14" s="663" customFormat="1">
      <c r="A485" s="92"/>
      <c r="B485" s="92" t="s">
        <v>1336</v>
      </c>
      <c r="C485" s="92"/>
      <c r="D485" s="965" t="s">
        <v>1985</v>
      </c>
      <c r="E485" s="92"/>
      <c r="F485" s="92"/>
      <c r="G485" s="92"/>
      <c r="H485" s="92" t="s">
        <v>1987</v>
      </c>
      <c r="I485" s="92"/>
      <c r="J485" s="92">
        <f t="shared" ca="1" si="15"/>
        <v>1958</v>
      </c>
      <c r="K485" s="92"/>
      <c r="L485" s="92"/>
      <c r="M485" s="260"/>
      <c r="N485" s="92"/>
    </row>
    <row r="486" spans="1:14" s="663" customFormat="1">
      <c r="A486" s="92"/>
      <c r="B486" s="92" t="s">
        <v>1337</v>
      </c>
      <c r="C486" s="92"/>
      <c r="D486" s="965" t="s">
        <v>1440</v>
      </c>
      <c r="E486" s="92"/>
      <c r="F486" s="92"/>
      <c r="G486" s="92"/>
      <c r="H486" s="92" t="s">
        <v>1500</v>
      </c>
      <c r="I486" s="92"/>
      <c r="J486" s="92">
        <f t="shared" ca="1" si="15"/>
        <v>0</v>
      </c>
      <c r="K486" s="92"/>
      <c r="L486" s="92"/>
      <c r="M486" s="260"/>
      <c r="N486" s="92"/>
    </row>
    <row r="487" spans="1:14" s="663" customFormat="1">
      <c r="A487" s="92"/>
      <c r="B487" s="92" t="s">
        <v>1338</v>
      </c>
      <c r="C487" s="92"/>
      <c r="D487" s="965" t="s">
        <v>1441</v>
      </c>
      <c r="E487" s="92"/>
      <c r="F487" s="92"/>
      <c r="G487" s="92"/>
      <c r="H487" s="92" t="s">
        <v>1501</v>
      </c>
      <c r="I487" s="92"/>
      <c r="J487" s="92">
        <f t="shared" ca="1" si="15"/>
        <v>0</v>
      </c>
      <c r="K487" s="92"/>
      <c r="L487" s="92"/>
      <c r="M487" s="260"/>
      <c r="N487" s="92"/>
    </row>
    <row r="488" spans="1:14" s="663" customFormat="1">
      <c r="A488" s="92"/>
      <c r="B488" s="92" t="s">
        <v>1339</v>
      </c>
      <c r="C488" s="92"/>
      <c r="D488" s="965" t="s">
        <v>1442</v>
      </c>
      <c r="E488" s="92"/>
      <c r="F488" s="92"/>
      <c r="G488" s="92"/>
      <c r="H488" s="92" t="s">
        <v>1502</v>
      </c>
      <c r="I488" s="92"/>
      <c r="J488" s="92">
        <f t="shared" ca="1" si="15"/>
        <v>0</v>
      </c>
      <c r="K488" s="92"/>
      <c r="L488" s="92"/>
      <c r="M488" s="260"/>
      <c r="N488" s="92"/>
    </row>
    <row r="489" spans="1:14" s="663" customFormat="1">
      <c r="A489" s="92"/>
      <c r="B489" s="92" t="s">
        <v>1340</v>
      </c>
      <c r="C489" s="92"/>
      <c r="D489" s="965" t="s">
        <v>1443</v>
      </c>
      <c r="E489" s="92"/>
      <c r="F489" s="92"/>
      <c r="G489" s="92"/>
      <c r="H489" s="92" t="s">
        <v>1503</v>
      </c>
      <c r="I489" s="92"/>
      <c r="J489" s="92">
        <f t="shared" ca="1" si="15"/>
        <v>1139738</v>
      </c>
      <c r="K489" s="92"/>
      <c r="L489" s="92"/>
      <c r="M489" s="260"/>
      <c r="N489" s="92"/>
    </row>
    <row r="490" spans="1:14" s="663" customFormat="1">
      <c r="A490" s="92"/>
      <c r="B490" s="92" t="s">
        <v>1996</v>
      </c>
      <c r="C490" s="92"/>
      <c r="D490" s="965" t="s">
        <v>1444</v>
      </c>
      <c r="E490" s="92"/>
      <c r="F490" s="92"/>
      <c r="G490" s="92"/>
      <c r="H490" s="92" t="s">
        <v>1504</v>
      </c>
      <c r="I490" s="92"/>
      <c r="J490" s="92">
        <f t="shared" ca="1" si="15"/>
        <v>0</v>
      </c>
      <c r="K490" s="92"/>
      <c r="L490" s="92"/>
      <c r="M490" s="260"/>
      <c r="N490" s="92"/>
    </row>
    <row r="491" spans="1:14" s="663" customFormat="1">
      <c r="A491" s="92"/>
      <c r="B491" s="92" t="s">
        <v>1997</v>
      </c>
      <c r="C491" s="92"/>
      <c r="D491" s="965" t="s">
        <v>1445</v>
      </c>
      <c r="E491" s="92"/>
      <c r="F491" s="92"/>
      <c r="G491" s="92"/>
      <c r="H491" s="92" t="s">
        <v>1505</v>
      </c>
      <c r="I491" s="92"/>
      <c r="J491" s="92">
        <f t="shared" ca="1" si="15"/>
        <v>0</v>
      </c>
      <c r="K491" s="92"/>
      <c r="L491" s="92"/>
      <c r="M491" s="260"/>
      <c r="N491" s="92"/>
    </row>
    <row r="492" spans="1:14" s="663" customFormat="1">
      <c r="A492" s="92"/>
      <c r="B492" s="92" t="s">
        <v>1998</v>
      </c>
      <c r="C492" s="92"/>
      <c r="D492" s="965" t="s">
        <v>1446</v>
      </c>
      <c r="E492" s="92"/>
      <c r="F492" s="92"/>
      <c r="G492" s="92"/>
      <c r="H492" s="92" t="s">
        <v>1506</v>
      </c>
      <c r="I492" s="92"/>
      <c r="J492" s="92">
        <f t="shared" ca="1" si="15"/>
        <v>0</v>
      </c>
      <c r="K492" s="92"/>
      <c r="L492" s="92"/>
      <c r="M492" s="260"/>
      <c r="N492" s="92"/>
    </row>
    <row r="493" spans="1:14" s="663" customFormat="1">
      <c r="A493" s="92"/>
      <c r="B493" s="92" t="s">
        <v>1999</v>
      </c>
      <c r="C493" s="92"/>
      <c r="D493" s="965" t="s">
        <v>1447</v>
      </c>
      <c r="E493" s="92"/>
      <c r="F493" s="92"/>
      <c r="G493" s="92"/>
      <c r="H493" s="92" t="s">
        <v>1507</v>
      </c>
      <c r="I493" s="92"/>
      <c r="J493" s="92">
        <f t="shared" ca="1" si="15"/>
        <v>22246</v>
      </c>
      <c r="K493" s="92"/>
      <c r="L493" s="92"/>
      <c r="M493" s="260"/>
      <c r="N493" s="92"/>
    </row>
    <row r="494" spans="1:14" s="663" customFormat="1">
      <c r="A494" s="92"/>
      <c r="B494" s="92" t="s">
        <v>1341</v>
      </c>
      <c r="C494" s="92"/>
      <c r="D494" s="965" t="s">
        <v>1448</v>
      </c>
      <c r="E494" s="92"/>
      <c r="F494" s="92"/>
      <c r="G494" s="92"/>
      <c r="H494" s="92" t="s">
        <v>1508</v>
      </c>
      <c r="I494" s="92"/>
      <c r="J494" s="92">
        <f t="shared" ca="1" si="15"/>
        <v>0</v>
      </c>
      <c r="K494" s="92"/>
      <c r="L494" s="92"/>
      <c r="M494" s="260"/>
      <c r="N494" s="92"/>
    </row>
    <row r="495" spans="1:14" s="663" customFormat="1">
      <c r="A495" s="92"/>
      <c r="B495" s="92" t="s">
        <v>1342</v>
      </c>
      <c r="C495" s="92"/>
      <c r="D495" s="965" t="s">
        <v>1449</v>
      </c>
      <c r="E495" s="92"/>
      <c r="F495" s="92"/>
      <c r="G495" s="92"/>
      <c r="H495" s="92" t="s">
        <v>1509</v>
      </c>
      <c r="I495" s="92"/>
      <c r="J495" s="92">
        <f t="shared" ca="1" si="15"/>
        <v>0</v>
      </c>
      <c r="K495" s="92"/>
      <c r="L495" s="92"/>
      <c r="M495" s="260"/>
      <c r="N495" s="92"/>
    </row>
    <row r="496" spans="1:14" s="663" customFormat="1">
      <c r="A496" s="92"/>
      <c r="B496" s="92" t="s">
        <v>1343</v>
      </c>
      <c r="C496" s="92"/>
      <c r="D496" s="965" t="s">
        <v>1450</v>
      </c>
      <c r="E496" s="92"/>
      <c r="F496" s="92"/>
      <c r="G496" s="92"/>
      <c r="H496" s="92" t="s">
        <v>1510</v>
      </c>
      <c r="I496" s="92"/>
      <c r="J496" s="92">
        <f t="shared" ca="1" si="15"/>
        <v>0</v>
      </c>
      <c r="K496" s="92"/>
      <c r="L496" s="92"/>
      <c r="M496" s="260"/>
      <c r="N496" s="92"/>
    </row>
    <row r="497" spans="1:14" s="663" customFormat="1">
      <c r="A497" s="92"/>
      <c r="B497" s="92" t="s">
        <v>1344</v>
      </c>
      <c r="C497" s="92"/>
      <c r="D497" s="965" t="s">
        <v>1451</v>
      </c>
      <c r="E497" s="92"/>
      <c r="F497" s="92"/>
      <c r="G497" s="92"/>
      <c r="H497" s="92" t="s">
        <v>1511</v>
      </c>
      <c r="I497" s="92"/>
      <c r="J497" s="92">
        <f t="shared" ca="1" si="15"/>
        <v>14808387</v>
      </c>
      <c r="K497" s="92"/>
      <c r="L497" s="92"/>
      <c r="M497" s="260"/>
      <c r="N497" s="92"/>
    </row>
    <row r="498" spans="1:14" s="663" customFormat="1">
      <c r="A498" s="92"/>
      <c r="B498" s="92" t="s">
        <v>1345</v>
      </c>
      <c r="C498" s="92"/>
      <c r="D498" s="965" t="s">
        <v>1988</v>
      </c>
      <c r="E498" s="92"/>
      <c r="F498" s="92"/>
      <c r="G498" s="92"/>
      <c r="H498" s="92" t="s">
        <v>1992</v>
      </c>
      <c r="I498" s="92"/>
      <c r="J498" s="92">
        <f t="shared" ca="1" si="15"/>
        <v>0</v>
      </c>
      <c r="K498" s="92"/>
      <c r="L498" s="92"/>
      <c r="M498" s="260"/>
      <c r="N498" s="92"/>
    </row>
    <row r="499" spans="1:14" s="663" customFormat="1">
      <c r="A499" s="92"/>
      <c r="B499" s="92" t="s">
        <v>1346</v>
      </c>
      <c r="C499" s="92"/>
      <c r="D499" s="965" t="s">
        <v>1989</v>
      </c>
      <c r="E499" s="92"/>
      <c r="F499" s="92"/>
      <c r="G499" s="92"/>
      <c r="H499" s="92" t="s">
        <v>1993</v>
      </c>
      <c r="I499" s="92"/>
      <c r="J499" s="92">
        <f t="shared" ca="1" si="15"/>
        <v>0</v>
      </c>
      <c r="K499" s="92"/>
      <c r="L499" s="92"/>
      <c r="M499" s="260"/>
      <c r="N499" s="92"/>
    </row>
    <row r="500" spans="1:14" s="663" customFormat="1">
      <c r="A500" s="92"/>
      <c r="B500" s="92" t="s">
        <v>1347</v>
      </c>
      <c r="C500" s="92"/>
      <c r="D500" s="965" t="s">
        <v>1990</v>
      </c>
      <c r="E500" s="92"/>
      <c r="F500" s="92"/>
      <c r="G500" s="92"/>
      <c r="H500" s="92" t="s">
        <v>1994</v>
      </c>
      <c r="I500" s="92"/>
      <c r="J500" s="92">
        <f t="shared" ca="1" si="15"/>
        <v>0</v>
      </c>
      <c r="K500" s="92"/>
      <c r="L500" s="92"/>
      <c r="M500" s="260"/>
      <c r="N500" s="92"/>
    </row>
    <row r="501" spans="1:14" s="663" customFormat="1">
      <c r="A501" s="92"/>
      <c r="B501" s="92" t="s">
        <v>1348</v>
      </c>
      <c r="C501" s="92"/>
      <c r="D501" s="965" t="s">
        <v>1991</v>
      </c>
      <c r="E501" s="92"/>
      <c r="F501" s="92"/>
      <c r="G501" s="92"/>
      <c r="H501" s="92" t="s">
        <v>1995</v>
      </c>
      <c r="I501" s="92"/>
      <c r="J501" s="92">
        <f t="shared" ca="1" si="15"/>
        <v>0</v>
      </c>
      <c r="K501" s="92"/>
      <c r="L501" s="92"/>
      <c r="M501" s="260"/>
      <c r="N501" s="92"/>
    </row>
    <row r="502" spans="1:14">
      <c r="A502" s="91"/>
      <c r="B502" s="92" t="s">
        <v>1349</v>
      </c>
      <c r="C502" s="91"/>
      <c r="D502" s="98" t="s">
        <v>1452</v>
      </c>
      <c r="E502" s="91"/>
      <c r="F502" s="91"/>
      <c r="G502" s="91"/>
      <c r="H502" s="92" t="s">
        <v>1512</v>
      </c>
      <c r="I502" s="91"/>
      <c r="J502" s="92">
        <f t="shared" ca="1" si="15"/>
        <v>0</v>
      </c>
      <c r="K502" s="91"/>
      <c r="L502" s="91"/>
      <c r="M502" s="375"/>
      <c r="N502" s="91"/>
    </row>
    <row r="503" spans="1:14">
      <c r="A503" s="91"/>
      <c r="B503" s="92" t="s">
        <v>1350</v>
      </c>
      <c r="C503" s="91"/>
      <c r="D503" s="98" t="s">
        <v>1453</v>
      </c>
      <c r="E503" s="91"/>
      <c r="F503" s="91"/>
      <c r="G503" s="91"/>
      <c r="H503" s="92" t="s">
        <v>1513</v>
      </c>
      <c r="I503" s="91"/>
      <c r="J503" s="92">
        <f t="shared" ca="1" si="15"/>
        <v>0</v>
      </c>
      <c r="K503" s="91"/>
      <c r="L503" s="91"/>
      <c r="M503" s="375"/>
      <c r="N503" s="91"/>
    </row>
    <row r="504" spans="1:14">
      <c r="A504" s="91"/>
      <c r="B504" s="92" t="s">
        <v>1351</v>
      </c>
      <c r="C504" s="91"/>
      <c r="D504" s="98" t="s">
        <v>1454</v>
      </c>
      <c r="E504" s="91"/>
      <c r="F504" s="91"/>
      <c r="G504" s="91"/>
      <c r="H504" s="92" t="s">
        <v>1514</v>
      </c>
      <c r="I504" s="91"/>
      <c r="J504" s="92">
        <f t="shared" ca="1" si="15"/>
        <v>0</v>
      </c>
      <c r="K504" s="91"/>
      <c r="L504" s="91"/>
      <c r="M504" s="375"/>
      <c r="N504" s="91"/>
    </row>
    <row r="505" spans="1:14">
      <c r="A505" s="91"/>
      <c r="B505" s="92" t="s">
        <v>1352</v>
      </c>
      <c r="C505" s="91"/>
      <c r="D505" s="98" t="s">
        <v>1455</v>
      </c>
      <c r="E505" s="91"/>
      <c r="F505" s="91"/>
      <c r="G505" s="91"/>
      <c r="H505" s="92" t="s">
        <v>1515</v>
      </c>
      <c r="I505" s="91"/>
      <c r="J505" s="92">
        <f t="shared" ca="1" si="15"/>
        <v>475629</v>
      </c>
      <c r="K505" s="91"/>
      <c r="L505" s="91"/>
      <c r="M505" s="375"/>
      <c r="N505" s="91"/>
    </row>
    <row r="506" spans="1:14">
      <c r="A506" s="91"/>
      <c r="B506" s="92" t="s">
        <v>2000</v>
      </c>
      <c r="C506" s="91"/>
      <c r="D506" s="98" t="s">
        <v>1456</v>
      </c>
      <c r="E506" s="91"/>
      <c r="F506" s="91"/>
      <c r="G506" s="91"/>
      <c r="H506" s="92" t="s">
        <v>1516</v>
      </c>
      <c r="I506" s="91"/>
      <c r="J506" s="92">
        <f t="shared" ca="1" si="15"/>
        <v>0</v>
      </c>
      <c r="K506" s="91"/>
      <c r="L506" s="91"/>
      <c r="M506" s="375"/>
      <c r="N506" s="91"/>
    </row>
    <row r="507" spans="1:14">
      <c r="A507" s="91"/>
      <c r="B507" s="92" t="s">
        <v>2001</v>
      </c>
      <c r="C507" s="91"/>
      <c r="D507" s="98" t="s">
        <v>1457</v>
      </c>
      <c r="E507" s="91"/>
      <c r="F507" s="91"/>
      <c r="G507" s="91"/>
      <c r="H507" s="92" t="s">
        <v>1517</v>
      </c>
      <c r="I507" s="91"/>
      <c r="J507" s="92">
        <f t="shared" ca="1" si="15"/>
        <v>0</v>
      </c>
      <c r="K507" s="91"/>
      <c r="L507" s="91"/>
      <c r="M507" s="375"/>
      <c r="N507" s="91"/>
    </row>
    <row r="508" spans="1:14">
      <c r="A508" s="91"/>
      <c r="B508" s="92" t="s">
        <v>2002</v>
      </c>
      <c r="C508" s="91"/>
      <c r="D508" s="98" t="s">
        <v>1458</v>
      </c>
      <c r="E508" s="91"/>
      <c r="F508" s="91"/>
      <c r="G508" s="91"/>
      <c r="H508" s="92" t="s">
        <v>1518</v>
      </c>
      <c r="I508" s="91"/>
      <c r="J508" s="92">
        <f t="shared" ca="1" si="15"/>
        <v>0</v>
      </c>
      <c r="K508" s="91"/>
      <c r="L508" s="91"/>
      <c r="M508" s="375"/>
      <c r="N508" s="91"/>
    </row>
    <row r="509" spans="1:14">
      <c r="A509" s="91"/>
      <c r="B509" s="92" t="s">
        <v>2003</v>
      </c>
      <c r="C509" s="91"/>
      <c r="D509" s="98" t="s">
        <v>1459</v>
      </c>
      <c r="E509" s="91"/>
      <c r="F509" s="91"/>
      <c r="G509" s="91"/>
      <c r="H509" s="92" t="s">
        <v>1519</v>
      </c>
      <c r="I509" s="91"/>
      <c r="J509" s="92">
        <f t="shared" ca="1" si="15"/>
        <v>0</v>
      </c>
      <c r="K509" s="91"/>
      <c r="L509" s="91"/>
      <c r="M509" s="375"/>
      <c r="N509" s="91"/>
    </row>
    <row r="510" spans="1:14">
      <c r="A510" s="91"/>
      <c r="B510" s="92" t="s">
        <v>1353</v>
      </c>
      <c r="C510" s="91"/>
      <c r="D510" s="98" t="s">
        <v>1460</v>
      </c>
      <c r="E510" s="91"/>
      <c r="F510" s="91"/>
      <c r="G510" s="91"/>
      <c r="H510" s="92" t="s">
        <v>1520</v>
      </c>
      <c r="I510" s="91"/>
      <c r="J510" s="92">
        <f t="shared" ca="1" si="15"/>
        <v>0</v>
      </c>
      <c r="K510" s="91"/>
      <c r="L510" s="91"/>
      <c r="M510" s="375"/>
      <c r="N510" s="91"/>
    </row>
    <row r="511" spans="1:14">
      <c r="A511" s="91"/>
      <c r="B511" s="92" t="s">
        <v>1354</v>
      </c>
      <c r="C511" s="91"/>
      <c r="D511" s="98" t="s">
        <v>1461</v>
      </c>
      <c r="E511" s="91"/>
      <c r="F511" s="91"/>
      <c r="G511" s="91"/>
      <c r="H511" s="92" t="s">
        <v>1521</v>
      </c>
      <c r="I511" s="91"/>
      <c r="J511" s="92">
        <f t="shared" ca="1" si="15"/>
        <v>0</v>
      </c>
      <c r="K511" s="91"/>
      <c r="L511" s="91"/>
      <c r="M511" s="375"/>
      <c r="N511" s="91"/>
    </row>
    <row r="512" spans="1:14">
      <c r="A512" s="91"/>
      <c r="B512" s="92" t="s">
        <v>1355</v>
      </c>
      <c r="C512" s="91"/>
      <c r="D512" s="98" t="s">
        <v>1462</v>
      </c>
      <c r="E512" s="91"/>
      <c r="F512" s="91"/>
      <c r="G512" s="91"/>
      <c r="H512" s="92" t="s">
        <v>1522</v>
      </c>
      <c r="I512" s="91"/>
      <c r="J512" s="92">
        <f t="shared" ca="1" si="15"/>
        <v>0</v>
      </c>
      <c r="K512" s="91"/>
      <c r="L512" s="91"/>
      <c r="M512" s="375"/>
      <c r="N512" s="91"/>
    </row>
    <row r="513" spans="1:14">
      <c r="A513" s="91"/>
      <c r="B513" s="92" t="s">
        <v>1356</v>
      </c>
      <c r="C513" s="91"/>
      <c r="D513" s="98" t="s">
        <v>1463</v>
      </c>
      <c r="E513" s="91"/>
      <c r="F513" s="91"/>
      <c r="G513" s="91"/>
      <c r="H513" s="92" t="s">
        <v>1523</v>
      </c>
      <c r="I513" s="91"/>
      <c r="J513" s="92">
        <f t="shared" ca="1" si="15"/>
        <v>0</v>
      </c>
      <c r="K513" s="91"/>
      <c r="L513" s="91"/>
      <c r="M513" s="375"/>
      <c r="N513" s="91"/>
    </row>
    <row r="514" spans="1:14" s="663" customFormat="1">
      <c r="A514" s="92"/>
      <c r="B514" s="92" t="s">
        <v>1357</v>
      </c>
      <c r="C514" s="92"/>
      <c r="D514" s="965" t="s">
        <v>1464</v>
      </c>
      <c r="E514" s="92"/>
      <c r="F514" s="92"/>
      <c r="G514" s="92"/>
      <c r="H514" s="92" t="s">
        <v>1524</v>
      </c>
      <c r="I514" s="92"/>
      <c r="J514" s="92">
        <f t="shared" ca="1" si="15"/>
        <v>0</v>
      </c>
      <c r="K514" s="92"/>
      <c r="L514" s="92"/>
      <c r="M514" s="260"/>
      <c r="N514" s="92"/>
    </row>
    <row r="515" spans="1:14" s="663" customFormat="1">
      <c r="A515" s="92"/>
      <c r="B515" s="92" t="s">
        <v>1358</v>
      </c>
      <c r="C515" s="92"/>
      <c r="D515" s="965" t="s">
        <v>1465</v>
      </c>
      <c r="E515" s="92"/>
      <c r="F515" s="92"/>
      <c r="G515" s="92"/>
      <c r="H515" s="92" t="s">
        <v>1525</v>
      </c>
      <c r="I515" s="92"/>
      <c r="J515" s="92">
        <f t="shared" ca="1" si="15"/>
        <v>0</v>
      </c>
      <c r="K515" s="92"/>
      <c r="L515" s="92"/>
      <c r="M515" s="260"/>
      <c r="N515" s="92"/>
    </row>
    <row r="516" spans="1:14" s="663" customFormat="1">
      <c r="A516" s="92"/>
      <c r="B516" s="92" t="s">
        <v>1359</v>
      </c>
      <c r="C516" s="92"/>
      <c r="D516" s="965" t="s">
        <v>1466</v>
      </c>
      <c r="E516" s="92"/>
      <c r="F516" s="92"/>
      <c r="G516" s="92"/>
      <c r="H516" s="92" t="s">
        <v>1526</v>
      </c>
      <c r="I516" s="92"/>
      <c r="J516" s="92">
        <f t="shared" ca="1" si="15"/>
        <v>0</v>
      </c>
      <c r="K516" s="92"/>
      <c r="L516" s="92"/>
      <c r="M516" s="260"/>
      <c r="N516" s="92"/>
    </row>
    <row r="517" spans="1:14" s="663" customFormat="1">
      <c r="A517" s="92"/>
      <c r="B517" s="92" t="s">
        <v>1360</v>
      </c>
      <c r="C517" s="92"/>
      <c r="D517" s="965" t="s">
        <v>1467</v>
      </c>
      <c r="E517" s="92"/>
      <c r="F517" s="92"/>
      <c r="G517" s="92"/>
      <c r="H517" s="92" t="s">
        <v>1527</v>
      </c>
      <c r="I517" s="92"/>
      <c r="J517" s="92">
        <f t="shared" ca="1" si="15"/>
        <v>0</v>
      </c>
      <c r="K517" s="92"/>
      <c r="L517" s="92"/>
      <c r="M517" s="260"/>
      <c r="N517" s="92"/>
    </row>
    <row r="518" spans="1:14">
      <c r="A518" s="91"/>
      <c r="B518" s="92" t="s">
        <v>1361</v>
      </c>
      <c r="C518" s="91"/>
      <c r="D518" s="98" t="s">
        <v>1468</v>
      </c>
      <c r="E518" s="91"/>
      <c r="F518" s="91"/>
      <c r="G518" s="91"/>
      <c r="H518" s="92" t="s">
        <v>1528</v>
      </c>
      <c r="I518" s="91"/>
      <c r="J518" s="92">
        <f t="shared" ca="1" si="15"/>
        <v>0</v>
      </c>
      <c r="K518" s="91"/>
      <c r="L518" s="91"/>
      <c r="M518" s="375"/>
      <c r="N518" s="91"/>
    </row>
    <row r="519" spans="1:14">
      <c r="A519" s="91"/>
      <c r="B519" s="92" t="s">
        <v>1362</v>
      </c>
      <c r="C519" s="91"/>
      <c r="D519" s="98" t="s">
        <v>1469</v>
      </c>
      <c r="E519" s="91"/>
      <c r="F519" s="91"/>
      <c r="G519" s="91"/>
      <c r="H519" s="92" t="s">
        <v>1529</v>
      </c>
      <c r="I519" s="91"/>
      <c r="J519" s="92">
        <f t="shared" ca="1" si="15"/>
        <v>0</v>
      </c>
      <c r="K519" s="91"/>
      <c r="L519" s="91"/>
      <c r="M519" s="375"/>
      <c r="N519" s="91"/>
    </row>
    <row r="520" spans="1:14">
      <c r="A520" s="91"/>
      <c r="B520" s="92" t="s">
        <v>1363</v>
      </c>
      <c r="C520" s="91"/>
      <c r="D520" s="98" t="s">
        <v>1470</v>
      </c>
      <c r="E520" s="91"/>
      <c r="F520" s="91"/>
      <c r="G520" s="91"/>
      <c r="H520" s="92" t="s">
        <v>1530</v>
      </c>
      <c r="I520" s="91"/>
      <c r="J520" s="92">
        <f t="shared" ca="1" si="15"/>
        <v>0</v>
      </c>
      <c r="K520" s="91"/>
      <c r="L520" s="91"/>
      <c r="M520" s="375"/>
      <c r="N520" s="91"/>
    </row>
    <row r="521" spans="1:14">
      <c r="A521" s="91"/>
      <c r="B521" s="92" t="s">
        <v>1364</v>
      </c>
      <c r="C521" s="91"/>
      <c r="D521" s="98" t="s">
        <v>1471</v>
      </c>
      <c r="E521" s="91"/>
      <c r="F521" s="91"/>
      <c r="G521" s="91"/>
      <c r="H521" s="92" t="s">
        <v>1531</v>
      </c>
      <c r="I521" s="91"/>
      <c r="J521" s="92">
        <f t="shared" ca="1" si="15"/>
        <v>82816</v>
      </c>
      <c r="K521" s="91"/>
      <c r="L521" s="91"/>
      <c r="M521" s="375"/>
      <c r="N521" s="91"/>
    </row>
    <row r="522" spans="1:14">
      <c r="A522" s="91"/>
      <c r="B522" s="92" t="s">
        <v>1365</v>
      </c>
      <c r="C522" s="91"/>
      <c r="D522" s="98" t="s">
        <v>1472</v>
      </c>
      <c r="E522" s="91"/>
      <c r="F522" s="91"/>
      <c r="G522" s="91"/>
      <c r="H522" s="92" t="s">
        <v>1532</v>
      </c>
      <c r="I522" s="91"/>
      <c r="J522" s="92">
        <f t="shared" ca="1" si="15"/>
        <v>0</v>
      </c>
      <c r="K522" s="91"/>
      <c r="L522" s="91"/>
      <c r="M522" s="375"/>
      <c r="N522" s="91"/>
    </row>
    <row r="523" spans="1:14">
      <c r="A523" s="91"/>
      <c r="B523" s="92" t="s">
        <v>1366</v>
      </c>
      <c r="C523" s="91"/>
      <c r="D523" s="98" t="s">
        <v>1473</v>
      </c>
      <c r="E523" s="91"/>
      <c r="F523" s="91"/>
      <c r="G523" s="91"/>
      <c r="H523" s="92" t="s">
        <v>1533</v>
      </c>
      <c r="I523" s="91"/>
      <c r="J523" s="92">
        <f t="shared" ca="1" si="15"/>
        <v>0</v>
      </c>
      <c r="K523" s="91"/>
      <c r="L523" s="91"/>
      <c r="M523" s="375"/>
      <c r="N523" s="91"/>
    </row>
    <row r="524" spans="1:14">
      <c r="A524" s="91"/>
      <c r="B524" s="92" t="s">
        <v>1367</v>
      </c>
      <c r="C524" s="91"/>
      <c r="D524" s="98" t="s">
        <v>1474</v>
      </c>
      <c r="E524" s="91"/>
      <c r="F524" s="91"/>
      <c r="G524" s="91"/>
      <c r="H524" s="92" t="s">
        <v>1534</v>
      </c>
      <c r="I524" s="91"/>
      <c r="J524" s="92">
        <f t="shared" ca="1" si="15"/>
        <v>0</v>
      </c>
      <c r="K524" s="91"/>
      <c r="L524" s="91"/>
      <c r="M524" s="375"/>
      <c r="N524" s="91"/>
    </row>
    <row r="525" spans="1:14">
      <c r="A525" s="91"/>
      <c r="B525" s="92" t="s">
        <v>1368</v>
      </c>
      <c r="C525" s="91"/>
      <c r="D525" s="98" t="s">
        <v>1475</v>
      </c>
      <c r="E525" s="91"/>
      <c r="F525" s="91"/>
      <c r="G525" s="91"/>
      <c r="H525" s="92" t="s">
        <v>1535</v>
      </c>
      <c r="I525" s="91"/>
      <c r="J525" s="92">
        <f t="shared" ca="1" si="15"/>
        <v>16231</v>
      </c>
      <c r="K525" s="91"/>
      <c r="L525" s="91"/>
      <c r="M525" s="375"/>
      <c r="N525" s="91"/>
    </row>
    <row r="526" spans="1:14">
      <c r="A526" s="91"/>
      <c r="B526" s="92" t="s">
        <v>1369</v>
      </c>
      <c r="C526" s="91"/>
      <c r="D526" s="98" t="s">
        <v>1476</v>
      </c>
      <c r="E526" s="91"/>
      <c r="F526" s="91"/>
      <c r="G526" s="91"/>
      <c r="H526" s="92" t="s">
        <v>1536</v>
      </c>
      <c r="I526" s="91"/>
      <c r="J526" s="92">
        <f t="shared" ca="1" si="15"/>
        <v>0</v>
      </c>
      <c r="K526" s="91"/>
      <c r="L526" s="91"/>
      <c r="M526" s="375"/>
      <c r="N526" s="91"/>
    </row>
    <row r="527" spans="1:14">
      <c r="A527" s="91"/>
      <c r="B527" s="92" t="s">
        <v>1370</v>
      </c>
      <c r="C527" s="91"/>
      <c r="D527" s="98" t="s">
        <v>1477</v>
      </c>
      <c r="E527" s="91"/>
      <c r="F527" s="91"/>
      <c r="G527" s="91"/>
      <c r="H527" s="92" t="s">
        <v>1537</v>
      </c>
      <c r="I527" s="91"/>
      <c r="J527" s="92">
        <f t="shared" ca="1" si="15"/>
        <v>0</v>
      </c>
      <c r="K527" s="91"/>
      <c r="L527" s="91"/>
      <c r="M527" s="375"/>
      <c r="N527" s="91"/>
    </row>
    <row r="528" spans="1:14">
      <c r="A528" s="91"/>
      <c r="B528" s="92" t="s">
        <v>1371</v>
      </c>
      <c r="C528" s="91"/>
      <c r="D528" s="98" t="s">
        <v>1478</v>
      </c>
      <c r="E528" s="91"/>
      <c r="F528" s="91"/>
      <c r="G528" s="91"/>
      <c r="H528" s="92" t="s">
        <v>1538</v>
      </c>
      <c r="I528" s="91"/>
      <c r="J528" s="92">
        <f t="shared" ca="1" si="15"/>
        <v>0</v>
      </c>
      <c r="K528" s="91"/>
      <c r="L528" s="91"/>
      <c r="M528" s="375"/>
      <c r="N528" s="91"/>
    </row>
    <row r="529" spans="1:14">
      <c r="A529" s="91"/>
      <c r="B529" s="92" t="s">
        <v>1372</v>
      </c>
      <c r="C529" s="91"/>
      <c r="D529" s="98" t="s">
        <v>1479</v>
      </c>
      <c r="E529" s="91"/>
      <c r="F529" s="91"/>
      <c r="G529" s="91"/>
      <c r="H529" s="92" t="s">
        <v>1539</v>
      </c>
      <c r="I529" s="91"/>
      <c r="J529" s="92">
        <f t="shared" ca="1" si="15"/>
        <v>122916</v>
      </c>
      <c r="K529" s="91"/>
      <c r="L529" s="91"/>
      <c r="M529" s="375"/>
      <c r="N529" s="91"/>
    </row>
    <row r="530" spans="1:14">
      <c r="A530" s="91"/>
      <c r="B530" s="92" t="s">
        <v>1373</v>
      </c>
      <c r="C530" s="91"/>
      <c r="D530" s="98" t="s">
        <v>1480</v>
      </c>
      <c r="E530" s="91"/>
      <c r="F530" s="91"/>
      <c r="G530" s="91"/>
      <c r="H530" s="92" t="s">
        <v>1540</v>
      </c>
      <c r="I530" s="91"/>
      <c r="J530" s="92">
        <f t="shared" ca="1" si="15"/>
        <v>0</v>
      </c>
      <c r="K530" s="91"/>
      <c r="L530" s="91"/>
      <c r="M530" s="375"/>
      <c r="N530" s="91"/>
    </row>
    <row r="531" spans="1:14">
      <c r="A531" s="91"/>
      <c r="B531" s="92" t="s">
        <v>1374</v>
      </c>
      <c r="C531" s="91"/>
      <c r="D531" s="98" t="s">
        <v>1481</v>
      </c>
      <c r="E531" s="91"/>
      <c r="F531" s="91"/>
      <c r="G531" s="91"/>
      <c r="H531" s="92" t="s">
        <v>1541</v>
      </c>
      <c r="I531" s="91"/>
      <c r="J531" s="92">
        <f t="shared" ca="1" si="15"/>
        <v>0</v>
      </c>
      <c r="K531" s="91"/>
      <c r="L531" s="91"/>
      <c r="M531" s="375"/>
      <c r="N531" s="91"/>
    </row>
    <row r="532" spans="1:14">
      <c r="A532" s="91"/>
      <c r="B532" s="92" t="s">
        <v>1375</v>
      </c>
      <c r="C532" s="91"/>
      <c r="D532" s="98" t="s">
        <v>1482</v>
      </c>
      <c r="E532" s="91"/>
      <c r="F532" s="91"/>
      <c r="G532" s="91"/>
      <c r="H532" s="92" t="s">
        <v>1542</v>
      </c>
      <c r="I532" s="91"/>
      <c r="J532" s="92">
        <f t="shared" ca="1" si="15"/>
        <v>0</v>
      </c>
      <c r="K532" s="91"/>
      <c r="L532" s="91"/>
      <c r="M532" s="375"/>
      <c r="N532" s="91"/>
    </row>
    <row r="533" spans="1:14">
      <c r="A533" s="91"/>
      <c r="B533" s="92" t="s">
        <v>1376</v>
      </c>
      <c r="C533" s="91"/>
      <c r="D533" s="98" t="s">
        <v>1483</v>
      </c>
      <c r="E533" s="91"/>
      <c r="F533" s="91"/>
      <c r="G533" s="91"/>
      <c r="H533" s="92" t="s">
        <v>1543</v>
      </c>
      <c r="I533" s="91"/>
      <c r="J533" s="92">
        <f t="shared" ca="1" si="15"/>
        <v>6153</v>
      </c>
      <c r="K533" s="91"/>
      <c r="L533" s="91"/>
      <c r="M533" s="375"/>
      <c r="N533" s="91"/>
    </row>
    <row r="534" spans="1:14">
      <c r="A534" s="91"/>
      <c r="B534" s="91" t="s">
        <v>1316</v>
      </c>
      <c r="C534" s="91"/>
      <c r="D534" s="98" t="s">
        <v>1544</v>
      </c>
      <c r="E534" s="91"/>
      <c r="F534" s="91"/>
      <c r="G534" s="91"/>
      <c r="H534" s="92" t="s">
        <v>1592</v>
      </c>
      <c r="I534" s="91"/>
      <c r="J534" s="92">
        <f t="shared" ca="1" si="15"/>
        <v>0</v>
      </c>
      <c r="K534" s="91"/>
      <c r="L534" s="91"/>
      <c r="M534" s="375"/>
      <c r="N534" s="91"/>
    </row>
    <row r="535" spans="1:14">
      <c r="A535" s="91"/>
      <c r="B535" s="91" t="s">
        <v>1377</v>
      </c>
      <c r="C535" s="91"/>
      <c r="D535" s="98" t="s">
        <v>1545</v>
      </c>
      <c r="E535" s="91"/>
      <c r="F535" s="91"/>
      <c r="G535" s="91"/>
      <c r="H535" s="92" t="s">
        <v>1593</v>
      </c>
      <c r="I535" s="91"/>
      <c r="J535" s="92">
        <f t="shared" ca="1" si="15"/>
        <v>0</v>
      </c>
      <c r="K535" s="91"/>
      <c r="L535" s="91"/>
      <c r="M535" s="375"/>
      <c r="N535" s="91"/>
    </row>
    <row r="536" spans="1:14">
      <c r="A536" s="91"/>
      <c r="B536" s="91" t="s">
        <v>1378</v>
      </c>
      <c r="C536" s="91"/>
      <c r="D536" s="98" t="s">
        <v>1546</v>
      </c>
      <c r="E536" s="91"/>
      <c r="F536" s="91"/>
      <c r="G536" s="91"/>
      <c r="H536" s="92" t="s">
        <v>1594</v>
      </c>
      <c r="I536" s="91"/>
      <c r="J536" s="92">
        <f t="shared" ca="1" si="15"/>
        <v>874856</v>
      </c>
      <c r="K536" s="91"/>
      <c r="L536" s="91"/>
      <c r="M536" s="375"/>
      <c r="N536" s="91"/>
    </row>
    <row r="537" spans="1:14">
      <c r="A537" s="91"/>
      <c r="B537" s="91" t="s">
        <v>1379</v>
      </c>
      <c r="C537" s="91"/>
      <c r="D537" s="98" t="s">
        <v>1547</v>
      </c>
      <c r="E537" s="91"/>
      <c r="F537" s="91"/>
      <c r="G537" s="91"/>
      <c r="H537" s="92" t="s">
        <v>1595</v>
      </c>
      <c r="I537" s="91"/>
      <c r="J537" s="92">
        <f t="shared" ca="1" si="15"/>
        <v>0</v>
      </c>
      <c r="K537" s="91"/>
      <c r="L537" s="91"/>
      <c r="M537" s="375"/>
      <c r="N537" s="91"/>
    </row>
    <row r="538" spans="1:14">
      <c r="A538" s="91"/>
      <c r="B538" s="91" t="s">
        <v>1380</v>
      </c>
      <c r="C538" s="91"/>
      <c r="D538" s="98" t="s">
        <v>1588</v>
      </c>
      <c r="E538" s="91"/>
      <c r="F538" s="91"/>
      <c r="G538" s="91"/>
      <c r="H538" s="92" t="s">
        <v>1596</v>
      </c>
      <c r="I538" s="91"/>
      <c r="J538" s="92">
        <f t="shared" ca="1" si="15"/>
        <v>1958</v>
      </c>
      <c r="K538" s="91"/>
      <c r="L538" s="91"/>
      <c r="M538" s="375"/>
      <c r="N538" s="91"/>
    </row>
    <row r="539" spans="1:14">
      <c r="A539" s="91"/>
      <c r="B539" s="91" t="s">
        <v>1381</v>
      </c>
      <c r="C539" s="91"/>
      <c r="D539" s="98" t="s">
        <v>1589</v>
      </c>
      <c r="E539" s="91"/>
      <c r="F539" s="91"/>
      <c r="G539" s="91"/>
      <c r="H539" s="92" t="s">
        <v>1597</v>
      </c>
      <c r="I539" s="91"/>
      <c r="J539" s="92">
        <f t="shared" ca="1" si="15"/>
        <v>0</v>
      </c>
      <c r="K539" s="91"/>
      <c r="L539" s="91"/>
      <c r="M539" s="375"/>
      <c r="N539" s="91"/>
    </row>
    <row r="540" spans="1:14">
      <c r="A540" s="91"/>
      <c r="B540" s="91" t="s">
        <v>1382</v>
      </c>
      <c r="C540" s="91"/>
      <c r="D540" s="98" t="s">
        <v>1590</v>
      </c>
      <c r="E540" s="91"/>
      <c r="F540" s="91"/>
      <c r="G540" s="91"/>
      <c r="H540" s="92" t="s">
        <v>1598</v>
      </c>
      <c r="I540" s="91"/>
      <c r="J540" s="92">
        <f t="shared" ca="1" si="15"/>
        <v>0</v>
      </c>
      <c r="K540" s="91"/>
      <c r="L540" s="91"/>
      <c r="M540" s="375"/>
      <c r="N540" s="91"/>
    </row>
    <row r="541" spans="1:14">
      <c r="A541" s="91"/>
      <c r="B541" s="91" t="s">
        <v>1383</v>
      </c>
      <c r="C541" s="91"/>
      <c r="D541" s="98" t="s">
        <v>1591</v>
      </c>
      <c r="E541" s="91"/>
      <c r="F541" s="91"/>
      <c r="G541" s="91"/>
      <c r="H541" s="92" t="s">
        <v>1599</v>
      </c>
      <c r="I541" s="91"/>
      <c r="J541" s="92">
        <f t="shared" ca="1" si="15"/>
        <v>0</v>
      </c>
      <c r="K541" s="91"/>
      <c r="L541" s="91"/>
      <c r="M541" s="375"/>
      <c r="N541" s="91"/>
    </row>
    <row r="542" spans="1:14">
      <c r="A542" s="91"/>
      <c r="B542" s="91" t="s">
        <v>1384</v>
      </c>
      <c r="C542" s="91"/>
      <c r="D542" s="98" t="s">
        <v>1548</v>
      </c>
      <c r="E542" s="91"/>
      <c r="F542" s="91"/>
      <c r="G542" s="91"/>
      <c r="H542" s="92" t="s">
        <v>1600</v>
      </c>
      <c r="I542" s="91"/>
      <c r="J542" s="92">
        <f t="shared" ca="1" si="15"/>
        <v>1139738</v>
      </c>
      <c r="K542" s="91"/>
      <c r="L542" s="91"/>
      <c r="M542" s="375"/>
      <c r="N542" s="91"/>
    </row>
    <row r="543" spans="1:14">
      <c r="A543" s="91"/>
      <c r="B543" s="91" t="s">
        <v>1385</v>
      </c>
      <c r="C543" s="91"/>
      <c r="D543" s="98" t="s">
        <v>1549</v>
      </c>
      <c r="E543" s="91"/>
      <c r="F543" s="91"/>
      <c r="G543" s="91"/>
      <c r="H543" s="92" t="s">
        <v>1601</v>
      </c>
      <c r="I543" s="91"/>
      <c r="J543" s="92">
        <f t="shared" ca="1" si="15"/>
        <v>0</v>
      </c>
      <c r="K543" s="91"/>
      <c r="L543" s="91"/>
      <c r="M543" s="375"/>
      <c r="N543" s="91"/>
    </row>
    <row r="544" spans="1:14">
      <c r="A544" s="91"/>
      <c r="B544" s="91" t="s">
        <v>1386</v>
      </c>
      <c r="C544" s="91"/>
      <c r="D544" s="98" t="s">
        <v>1550</v>
      </c>
      <c r="E544" s="91"/>
      <c r="F544" s="91"/>
      <c r="G544" s="91"/>
      <c r="H544" s="92" t="s">
        <v>1602</v>
      </c>
      <c r="I544" s="91"/>
      <c r="J544" s="92">
        <f t="shared" ca="1" si="15"/>
        <v>0</v>
      </c>
      <c r="K544" s="91"/>
      <c r="L544" s="91"/>
      <c r="M544" s="375"/>
      <c r="N544" s="91"/>
    </row>
    <row r="545" spans="1:14">
      <c r="A545" s="91"/>
      <c r="B545" s="91" t="s">
        <v>1387</v>
      </c>
      <c r="C545" s="91"/>
      <c r="D545" s="98" t="s">
        <v>1551</v>
      </c>
      <c r="E545" s="91"/>
      <c r="F545" s="91"/>
      <c r="G545" s="91"/>
      <c r="H545" s="92" t="s">
        <v>1603</v>
      </c>
      <c r="I545" s="91"/>
      <c r="J545" s="92">
        <f t="shared" ca="1" si="15"/>
        <v>0</v>
      </c>
      <c r="K545" s="91"/>
      <c r="L545" s="91"/>
      <c r="M545" s="375"/>
      <c r="N545" s="91"/>
    </row>
    <row r="546" spans="1:14">
      <c r="A546" s="91"/>
      <c r="B546" s="91" t="s">
        <v>1388</v>
      </c>
      <c r="C546" s="91"/>
      <c r="D546" s="98" t="s">
        <v>1552</v>
      </c>
      <c r="E546" s="91"/>
      <c r="F546" s="91"/>
      <c r="G546" s="91"/>
      <c r="H546" s="92" t="s">
        <v>1604</v>
      </c>
      <c r="I546" s="91"/>
      <c r="J546" s="92">
        <f t="shared" ca="1" si="15"/>
        <v>22246</v>
      </c>
      <c r="K546" s="91"/>
      <c r="L546" s="91"/>
      <c r="M546" s="375"/>
      <c r="N546" s="91"/>
    </row>
    <row r="547" spans="1:14">
      <c r="A547" s="91"/>
      <c r="B547" s="91" t="s">
        <v>1389</v>
      </c>
      <c r="C547" s="91"/>
      <c r="D547" s="98" t="s">
        <v>1553</v>
      </c>
      <c r="E547" s="91"/>
      <c r="F547" s="91"/>
      <c r="G547" s="91"/>
      <c r="H547" s="92" t="s">
        <v>1605</v>
      </c>
      <c r="I547" s="91"/>
      <c r="J547" s="92">
        <f t="shared" ca="1" si="15"/>
        <v>0</v>
      </c>
      <c r="K547" s="91"/>
      <c r="L547" s="91"/>
      <c r="M547" s="375"/>
      <c r="N547" s="91"/>
    </row>
    <row r="548" spans="1:14">
      <c r="A548" s="91"/>
      <c r="B548" s="91" t="s">
        <v>1390</v>
      </c>
      <c r="C548" s="91"/>
      <c r="D548" s="98" t="s">
        <v>1554</v>
      </c>
      <c r="E548" s="91"/>
      <c r="F548" s="91"/>
      <c r="G548" s="91"/>
      <c r="H548" s="92" t="s">
        <v>1606</v>
      </c>
      <c r="I548" s="91"/>
      <c r="J548" s="92">
        <f t="shared" ca="1" si="15"/>
        <v>0</v>
      </c>
      <c r="K548" s="91"/>
      <c r="L548" s="91"/>
      <c r="M548" s="375"/>
      <c r="N548" s="91"/>
    </row>
    <row r="549" spans="1:14">
      <c r="A549" s="91"/>
      <c r="B549" s="91" t="s">
        <v>1391</v>
      </c>
      <c r="C549" s="91"/>
      <c r="D549" s="98" t="s">
        <v>1555</v>
      </c>
      <c r="E549" s="91"/>
      <c r="F549" s="91"/>
      <c r="G549" s="91"/>
      <c r="H549" s="92" t="s">
        <v>1607</v>
      </c>
      <c r="I549" s="91"/>
      <c r="J549" s="92">
        <f t="shared" ca="1" si="15"/>
        <v>0</v>
      </c>
      <c r="K549" s="91"/>
      <c r="L549" s="91"/>
      <c r="M549" s="375"/>
      <c r="N549" s="91"/>
    </row>
    <row r="550" spans="1:14">
      <c r="A550" s="91"/>
      <c r="B550" s="91" t="s">
        <v>1392</v>
      </c>
      <c r="C550" s="91"/>
      <c r="D550" s="98" t="s">
        <v>1556</v>
      </c>
      <c r="E550" s="91"/>
      <c r="F550" s="91"/>
      <c r="G550" s="91"/>
      <c r="H550" s="92" t="s">
        <v>1608</v>
      </c>
      <c r="I550" s="91"/>
      <c r="J550" s="92">
        <f t="shared" ca="1" si="15"/>
        <v>0</v>
      </c>
      <c r="K550" s="91"/>
      <c r="L550" s="91"/>
      <c r="M550" s="375"/>
      <c r="N550" s="91"/>
    </row>
    <row r="551" spans="1:14">
      <c r="A551" s="91"/>
      <c r="B551" s="91" t="s">
        <v>1393</v>
      </c>
      <c r="C551" s="91"/>
      <c r="D551" s="98" t="s">
        <v>1557</v>
      </c>
      <c r="E551" s="91"/>
      <c r="F551" s="91"/>
      <c r="G551" s="91"/>
      <c r="H551" s="92" t="s">
        <v>1609</v>
      </c>
      <c r="I551" s="91"/>
      <c r="J551" s="92">
        <f t="shared" ca="1" si="15"/>
        <v>0</v>
      </c>
      <c r="K551" s="91"/>
      <c r="L551" s="91"/>
      <c r="M551" s="375"/>
      <c r="N551" s="91"/>
    </row>
    <row r="552" spans="1:14">
      <c r="A552" s="91"/>
      <c r="B552" s="91" t="s">
        <v>1394</v>
      </c>
      <c r="C552" s="91"/>
      <c r="D552" s="98" t="s">
        <v>1558</v>
      </c>
      <c r="E552" s="91"/>
      <c r="F552" s="91"/>
      <c r="G552" s="91"/>
      <c r="H552" s="92" t="s">
        <v>1610</v>
      </c>
      <c r="I552" s="91"/>
      <c r="J552" s="92">
        <f t="shared" ca="1" si="15"/>
        <v>0</v>
      </c>
      <c r="K552" s="91"/>
      <c r="L552" s="91"/>
      <c r="M552" s="375"/>
      <c r="N552" s="91"/>
    </row>
    <row r="553" spans="1:14">
      <c r="A553" s="91"/>
      <c r="B553" s="91" t="s">
        <v>1395</v>
      </c>
      <c r="C553" s="91"/>
      <c r="D553" s="98" t="s">
        <v>1559</v>
      </c>
      <c r="E553" s="91"/>
      <c r="F553" s="91"/>
      <c r="G553" s="91"/>
      <c r="H553" s="92" t="s">
        <v>1611</v>
      </c>
      <c r="I553" s="91"/>
      <c r="J553" s="92">
        <f t="shared" ca="1" si="15"/>
        <v>14808387</v>
      </c>
      <c r="K553" s="91"/>
      <c r="L553" s="91"/>
      <c r="M553" s="375"/>
      <c r="N553" s="91"/>
    </row>
    <row r="554" spans="1:14">
      <c r="A554" s="91"/>
      <c r="B554" s="91" t="s">
        <v>1396</v>
      </c>
      <c r="C554" s="91"/>
      <c r="D554" s="98" t="s">
        <v>1560</v>
      </c>
      <c r="E554" s="91"/>
      <c r="F554" s="91"/>
      <c r="G554" s="91"/>
      <c r="H554" s="92" t="s">
        <v>1612</v>
      </c>
      <c r="I554" s="91"/>
      <c r="J554" s="92">
        <f t="shared" ca="1" si="15"/>
        <v>0</v>
      </c>
      <c r="K554" s="91"/>
      <c r="L554" s="91"/>
      <c r="M554" s="375"/>
      <c r="N554" s="91"/>
    </row>
    <row r="555" spans="1:14">
      <c r="A555" s="91"/>
      <c r="B555" s="91" t="s">
        <v>1397</v>
      </c>
      <c r="C555" s="91"/>
      <c r="D555" s="98" t="s">
        <v>1561</v>
      </c>
      <c r="E555" s="91"/>
      <c r="F555" s="91"/>
      <c r="G555" s="91"/>
      <c r="H555" s="92" t="s">
        <v>1613</v>
      </c>
      <c r="I555" s="91"/>
      <c r="J555" s="92">
        <f t="shared" ca="1" si="15"/>
        <v>0</v>
      </c>
      <c r="K555" s="91"/>
      <c r="L555" s="91"/>
      <c r="M555" s="375"/>
      <c r="N555" s="91"/>
    </row>
    <row r="556" spans="1:14">
      <c r="A556" s="91"/>
      <c r="B556" s="91" t="s">
        <v>1398</v>
      </c>
      <c r="C556" s="91"/>
      <c r="D556" s="98" t="s">
        <v>1562</v>
      </c>
      <c r="E556" s="91"/>
      <c r="F556" s="91"/>
      <c r="G556" s="91"/>
      <c r="H556" s="92" t="s">
        <v>1614</v>
      </c>
      <c r="I556" s="91"/>
      <c r="J556" s="92">
        <f t="shared" ca="1" si="15"/>
        <v>0</v>
      </c>
      <c r="K556" s="91"/>
      <c r="L556" s="91"/>
      <c r="M556" s="375"/>
      <c r="N556" s="91"/>
    </row>
    <row r="557" spans="1:14">
      <c r="A557" s="91"/>
      <c r="B557" s="91" t="s">
        <v>1399</v>
      </c>
      <c r="C557" s="91"/>
      <c r="D557" s="98" t="s">
        <v>1563</v>
      </c>
      <c r="E557" s="91"/>
      <c r="F557" s="91"/>
      <c r="G557" s="91"/>
      <c r="H557" s="92" t="s">
        <v>1615</v>
      </c>
      <c r="I557" s="91"/>
      <c r="J557" s="92">
        <f t="shared" ca="1" si="15"/>
        <v>0</v>
      </c>
      <c r="K557" s="91"/>
      <c r="L557" s="91"/>
      <c r="M557" s="375"/>
      <c r="N557" s="91"/>
    </row>
    <row r="558" spans="1:14">
      <c r="A558" s="91"/>
      <c r="B558" s="91" t="s">
        <v>1400</v>
      </c>
      <c r="C558" s="91"/>
      <c r="D558" s="98" t="s">
        <v>1564</v>
      </c>
      <c r="E558" s="91"/>
      <c r="F558" s="91"/>
      <c r="G558" s="91"/>
      <c r="H558" s="92" t="s">
        <v>1616</v>
      </c>
      <c r="I558" s="91"/>
      <c r="J558" s="92">
        <f t="shared" ca="1" si="15"/>
        <v>0</v>
      </c>
      <c r="K558" s="91"/>
      <c r="L558" s="91"/>
      <c r="M558" s="375"/>
      <c r="N558" s="91"/>
    </row>
    <row r="559" spans="1:14">
      <c r="A559" s="91"/>
      <c r="B559" s="91" t="s">
        <v>1401</v>
      </c>
      <c r="C559" s="91"/>
      <c r="D559" s="98" t="s">
        <v>1565</v>
      </c>
      <c r="E559" s="91"/>
      <c r="F559" s="91"/>
      <c r="G559" s="91"/>
      <c r="H559" s="92" t="s">
        <v>1617</v>
      </c>
      <c r="I559" s="91"/>
      <c r="J559" s="92">
        <f t="shared" ca="1" si="15"/>
        <v>0</v>
      </c>
      <c r="K559" s="91"/>
      <c r="L559" s="91"/>
      <c r="M559" s="375"/>
      <c r="N559" s="91"/>
    </row>
    <row r="560" spans="1:14">
      <c r="A560" s="91"/>
      <c r="B560" s="91" t="s">
        <v>1402</v>
      </c>
      <c r="C560" s="91"/>
      <c r="D560" s="98" t="s">
        <v>1566</v>
      </c>
      <c r="E560" s="91"/>
      <c r="F560" s="91"/>
      <c r="G560" s="91"/>
      <c r="H560" s="92" t="s">
        <v>1618</v>
      </c>
      <c r="I560" s="91"/>
      <c r="J560" s="92">
        <f t="shared" ca="1" si="15"/>
        <v>0</v>
      </c>
      <c r="K560" s="91"/>
      <c r="L560" s="91"/>
      <c r="M560" s="375"/>
      <c r="N560" s="91"/>
    </row>
    <row r="561" spans="1:14">
      <c r="A561" s="91"/>
      <c r="B561" s="91" t="s">
        <v>1403</v>
      </c>
      <c r="C561" s="91"/>
      <c r="D561" s="98" t="s">
        <v>1567</v>
      </c>
      <c r="E561" s="91"/>
      <c r="F561" s="91"/>
      <c r="G561" s="91"/>
      <c r="H561" s="92" t="s">
        <v>1619</v>
      </c>
      <c r="I561" s="91"/>
      <c r="J561" s="92">
        <f t="shared" ca="1" si="15"/>
        <v>0</v>
      </c>
      <c r="K561" s="91"/>
      <c r="L561" s="91"/>
      <c r="M561" s="375"/>
      <c r="N561" s="91"/>
    </row>
    <row r="562" spans="1:14">
      <c r="A562" s="91"/>
      <c r="B562" s="91" t="s">
        <v>1404</v>
      </c>
      <c r="C562" s="91"/>
      <c r="D562" s="98" t="s">
        <v>1568</v>
      </c>
      <c r="E562" s="91"/>
      <c r="F562" s="91"/>
      <c r="G562" s="91"/>
      <c r="H562" s="92" t="s">
        <v>1620</v>
      </c>
      <c r="I562" s="91"/>
      <c r="J562" s="92">
        <f t="shared" ca="1" si="15"/>
        <v>0</v>
      </c>
      <c r="K562" s="91"/>
      <c r="L562" s="91"/>
      <c r="M562" s="375"/>
      <c r="N562" s="91"/>
    </row>
    <row r="563" spans="1:14">
      <c r="A563" s="91"/>
      <c r="B563" s="91" t="s">
        <v>1405</v>
      </c>
      <c r="C563" s="91"/>
      <c r="D563" s="98" t="s">
        <v>1569</v>
      </c>
      <c r="E563" s="91"/>
      <c r="F563" s="91"/>
      <c r="G563" s="91"/>
      <c r="H563" s="92" t="s">
        <v>1621</v>
      </c>
      <c r="I563" s="91"/>
      <c r="J563" s="92">
        <f t="shared" ca="1" si="15"/>
        <v>0</v>
      </c>
      <c r="K563" s="91"/>
      <c r="L563" s="91"/>
      <c r="M563" s="375"/>
      <c r="N563" s="91"/>
    </row>
    <row r="564" spans="1:14">
      <c r="A564" s="91"/>
      <c r="B564" s="91" t="s">
        <v>1406</v>
      </c>
      <c r="C564" s="91"/>
      <c r="D564" s="98" t="s">
        <v>1570</v>
      </c>
      <c r="E564" s="91"/>
      <c r="F564" s="91"/>
      <c r="G564" s="91"/>
      <c r="H564" s="92" t="s">
        <v>1622</v>
      </c>
      <c r="I564" s="91"/>
      <c r="J564" s="92">
        <f t="shared" ca="1" si="15"/>
        <v>0</v>
      </c>
      <c r="K564" s="91"/>
      <c r="L564" s="91"/>
      <c r="M564" s="375"/>
      <c r="N564" s="91"/>
    </row>
    <row r="565" spans="1:14">
      <c r="A565" s="91"/>
      <c r="B565" s="91" t="s">
        <v>1407</v>
      </c>
      <c r="C565" s="91"/>
      <c r="D565" s="98" t="s">
        <v>1571</v>
      </c>
      <c r="E565" s="91"/>
      <c r="F565" s="91"/>
      <c r="G565" s="91"/>
      <c r="H565" s="92" t="s">
        <v>1623</v>
      </c>
      <c r="I565" s="91"/>
      <c r="J565" s="92">
        <f t="shared" ca="1" si="15"/>
        <v>0</v>
      </c>
      <c r="K565" s="91"/>
      <c r="L565" s="91"/>
      <c r="M565" s="375"/>
      <c r="N565" s="91"/>
    </row>
    <row r="566" spans="1:14">
      <c r="A566" s="91"/>
      <c r="B566" s="91" t="s">
        <v>1408</v>
      </c>
      <c r="C566" s="91"/>
      <c r="D566" s="98" t="s">
        <v>1572</v>
      </c>
      <c r="E566" s="91"/>
      <c r="F566" s="91"/>
      <c r="G566" s="91"/>
      <c r="H566" s="92" t="s">
        <v>1624</v>
      </c>
      <c r="I566" s="91"/>
      <c r="J566" s="92">
        <f t="shared" ca="1" si="15"/>
        <v>82816</v>
      </c>
      <c r="K566" s="91"/>
      <c r="L566" s="91"/>
      <c r="M566" s="375"/>
      <c r="N566" s="91"/>
    </row>
    <row r="567" spans="1:14">
      <c r="A567" s="91"/>
      <c r="B567" s="91" t="s">
        <v>1409</v>
      </c>
      <c r="C567" s="91"/>
      <c r="D567" s="98" t="s">
        <v>1573</v>
      </c>
      <c r="E567" s="91"/>
      <c r="F567" s="91"/>
      <c r="G567" s="91"/>
      <c r="H567" s="92" t="s">
        <v>1625</v>
      </c>
      <c r="I567" s="91"/>
      <c r="J567" s="92">
        <f t="shared" ca="1" si="15"/>
        <v>0</v>
      </c>
      <c r="K567" s="91"/>
      <c r="L567" s="91"/>
      <c r="M567" s="375"/>
      <c r="N567" s="91"/>
    </row>
    <row r="568" spans="1:14">
      <c r="A568" s="91"/>
      <c r="B568" s="91" t="s">
        <v>1410</v>
      </c>
      <c r="C568" s="91"/>
      <c r="D568" s="98" t="s">
        <v>1574</v>
      </c>
      <c r="E568" s="91"/>
      <c r="F568" s="91"/>
      <c r="G568" s="91"/>
      <c r="H568" s="92" t="s">
        <v>1626</v>
      </c>
      <c r="I568" s="91"/>
      <c r="J568" s="92">
        <f t="shared" ca="1" si="15"/>
        <v>0</v>
      </c>
      <c r="K568" s="91"/>
      <c r="L568" s="91"/>
      <c r="M568" s="375"/>
      <c r="N568" s="91"/>
    </row>
    <row r="569" spans="1:14">
      <c r="A569" s="91"/>
      <c r="B569" s="91" t="s">
        <v>1411</v>
      </c>
      <c r="C569" s="91"/>
      <c r="D569" s="98" t="s">
        <v>1575</v>
      </c>
      <c r="E569" s="91"/>
      <c r="F569" s="91"/>
      <c r="G569" s="91"/>
      <c r="H569" s="92" t="s">
        <v>1627</v>
      </c>
      <c r="I569" s="91"/>
      <c r="J569" s="92">
        <f t="shared" ca="1" si="15"/>
        <v>0</v>
      </c>
      <c r="K569" s="91"/>
      <c r="L569" s="91"/>
      <c r="M569" s="375"/>
      <c r="N569" s="91"/>
    </row>
    <row r="570" spans="1:14">
      <c r="A570" s="91"/>
      <c r="B570" s="91" t="s">
        <v>1412</v>
      </c>
      <c r="C570" s="91"/>
      <c r="D570" s="98" t="s">
        <v>1576</v>
      </c>
      <c r="E570" s="91"/>
      <c r="F570" s="91"/>
      <c r="G570" s="91"/>
      <c r="H570" s="92" t="s">
        <v>1628</v>
      </c>
      <c r="I570" s="91"/>
      <c r="J570" s="92">
        <f t="shared" ca="1" si="15"/>
        <v>16231</v>
      </c>
      <c r="K570" s="91"/>
      <c r="L570" s="91"/>
      <c r="M570" s="375"/>
      <c r="N570" s="91"/>
    </row>
    <row r="571" spans="1:14">
      <c r="A571" s="91"/>
      <c r="B571" s="91" t="s">
        <v>1413</v>
      </c>
      <c r="C571" s="91"/>
      <c r="D571" s="98" t="s">
        <v>1577</v>
      </c>
      <c r="E571" s="91"/>
      <c r="F571" s="91"/>
      <c r="G571" s="91"/>
      <c r="H571" s="92" t="s">
        <v>1629</v>
      </c>
      <c r="I571" s="91"/>
      <c r="J571" s="92">
        <f t="shared" ca="1" si="15"/>
        <v>0</v>
      </c>
      <c r="K571" s="91"/>
      <c r="L571" s="91"/>
      <c r="M571" s="375"/>
      <c r="N571" s="91"/>
    </row>
    <row r="572" spans="1:14">
      <c r="A572" s="91"/>
      <c r="B572" s="91" t="s">
        <v>1414</v>
      </c>
      <c r="C572" s="91"/>
      <c r="D572" s="98" t="s">
        <v>1578</v>
      </c>
      <c r="E572" s="91"/>
      <c r="F572" s="91"/>
      <c r="G572" s="91"/>
      <c r="H572" s="92" t="s">
        <v>1630</v>
      </c>
      <c r="I572" s="91"/>
      <c r="J572" s="92">
        <f t="shared" ca="1" si="15"/>
        <v>0</v>
      </c>
      <c r="K572" s="91"/>
      <c r="L572" s="91"/>
      <c r="M572" s="375"/>
      <c r="N572" s="91"/>
    </row>
    <row r="573" spans="1:14">
      <c r="A573" s="91"/>
      <c r="B573" s="91" t="s">
        <v>1415</v>
      </c>
      <c r="C573" s="91"/>
      <c r="D573" s="98" t="s">
        <v>1579</v>
      </c>
      <c r="E573" s="91"/>
      <c r="F573" s="91"/>
      <c r="G573" s="91"/>
      <c r="H573" s="92" t="s">
        <v>1631</v>
      </c>
      <c r="I573" s="91"/>
      <c r="J573" s="92">
        <f t="shared" ca="1" si="15"/>
        <v>0</v>
      </c>
      <c r="K573" s="91"/>
      <c r="L573" s="91"/>
      <c r="M573" s="375"/>
      <c r="N573" s="91"/>
    </row>
    <row r="574" spans="1:14">
      <c r="A574" s="91"/>
      <c r="B574" s="91" t="s">
        <v>1416</v>
      </c>
      <c r="C574" s="91"/>
      <c r="D574" s="98" t="s">
        <v>1580</v>
      </c>
      <c r="E574" s="91"/>
      <c r="F574" s="91"/>
      <c r="G574" s="91"/>
      <c r="H574" s="92" t="s">
        <v>1632</v>
      </c>
      <c r="I574" s="91"/>
      <c r="J574" s="92">
        <f t="shared" ca="1" si="15"/>
        <v>122916</v>
      </c>
      <c r="K574" s="91"/>
      <c r="L574" s="91"/>
      <c r="M574" s="375"/>
      <c r="N574" s="91"/>
    </row>
    <row r="575" spans="1:14">
      <c r="A575" s="91"/>
      <c r="B575" s="91" t="s">
        <v>1417</v>
      </c>
      <c r="C575" s="91"/>
      <c r="D575" s="98" t="s">
        <v>1581</v>
      </c>
      <c r="E575" s="91"/>
      <c r="F575" s="91"/>
      <c r="G575" s="91"/>
      <c r="H575" s="92" t="s">
        <v>1633</v>
      </c>
      <c r="I575" s="91"/>
      <c r="J575" s="92">
        <f t="shared" ca="1" si="15"/>
        <v>0</v>
      </c>
      <c r="K575" s="91"/>
      <c r="L575" s="91"/>
      <c r="M575" s="375"/>
      <c r="N575" s="91"/>
    </row>
    <row r="576" spans="1:14">
      <c r="A576" s="91"/>
      <c r="B576" s="91" t="s">
        <v>1418</v>
      </c>
      <c r="C576" s="91"/>
      <c r="D576" s="98" t="s">
        <v>1582</v>
      </c>
      <c r="E576" s="91"/>
      <c r="F576" s="91"/>
      <c r="G576" s="91"/>
      <c r="H576" s="92" t="s">
        <v>1634</v>
      </c>
      <c r="I576" s="91"/>
      <c r="J576" s="92">
        <f t="shared" ca="1" si="15"/>
        <v>0</v>
      </c>
      <c r="K576" s="91"/>
      <c r="L576" s="91"/>
      <c r="M576" s="375"/>
      <c r="N576" s="91"/>
    </row>
    <row r="577" spans="1:14">
      <c r="A577" s="91"/>
      <c r="B577" s="91" t="s">
        <v>1419</v>
      </c>
      <c r="C577" s="91"/>
      <c r="D577" s="98" t="s">
        <v>1583</v>
      </c>
      <c r="E577" s="91"/>
      <c r="F577" s="91"/>
      <c r="G577" s="91"/>
      <c r="H577" s="92" t="s">
        <v>1635</v>
      </c>
      <c r="I577" s="91"/>
      <c r="J577" s="92">
        <f t="shared" ca="1" si="15"/>
        <v>0</v>
      </c>
      <c r="K577" s="91"/>
      <c r="L577" s="91"/>
      <c r="M577" s="375"/>
      <c r="N577" s="91"/>
    </row>
    <row r="578" spans="1:14">
      <c r="A578" s="91"/>
      <c r="B578" s="91" t="s">
        <v>1420</v>
      </c>
      <c r="C578" s="91"/>
      <c r="D578" s="98" t="s">
        <v>1584</v>
      </c>
      <c r="E578" s="91"/>
      <c r="F578" s="91"/>
      <c r="G578" s="91"/>
      <c r="H578" s="92" t="s">
        <v>1636</v>
      </c>
      <c r="I578" s="91"/>
      <c r="J578" s="92">
        <f t="shared" ca="1" si="15"/>
        <v>0</v>
      </c>
      <c r="K578" s="91"/>
      <c r="L578" s="91"/>
      <c r="M578" s="375"/>
      <c r="N578" s="91"/>
    </row>
    <row r="579" spans="1:14">
      <c r="A579" s="91"/>
      <c r="B579" s="91" t="s">
        <v>1421</v>
      </c>
      <c r="C579" s="91"/>
      <c r="D579" s="98" t="s">
        <v>1585</v>
      </c>
      <c r="E579" s="91"/>
      <c r="F579" s="91"/>
      <c r="G579" s="91"/>
      <c r="H579" s="92" t="s">
        <v>1637</v>
      </c>
      <c r="I579" s="91"/>
      <c r="J579" s="92">
        <f t="shared" ca="1" si="15"/>
        <v>0</v>
      </c>
      <c r="K579" s="91"/>
      <c r="L579" s="91"/>
      <c r="M579" s="375"/>
      <c r="N579" s="91"/>
    </row>
    <row r="580" spans="1:14">
      <c r="A580" s="91"/>
      <c r="B580" s="91" t="s">
        <v>1422</v>
      </c>
      <c r="C580" s="91"/>
      <c r="D580" s="98" t="s">
        <v>1586</v>
      </c>
      <c r="E580" s="91"/>
      <c r="F580" s="91"/>
      <c r="G580" s="91"/>
      <c r="H580" s="92" t="s">
        <v>1638</v>
      </c>
      <c r="I580" s="91"/>
      <c r="J580" s="92">
        <f t="shared" ca="1" si="15"/>
        <v>6153</v>
      </c>
      <c r="K580" s="91"/>
      <c r="L580" s="91"/>
      <c r="M580" s="375"/>
      <c r="N580" s="91"/>
    </row>
    <row r="581" spans="1:14">
      <c r="A581" s="91"/>
      <c r="B581" s="91" t="s">
        <v>1423</v>
      </c>
      <c r="C581" s="91"/>
      <c r="D581" s="98" t="s">
        <v>1587</v>
      </c>
      <c r="E581" s="91"/>
      <c r="F581" s="91"/>
      <c r="G581" s="91"/>
      <c r="H581" s="92" t="s">
        <v>1639</v>
      </c>
      <c r="I581" s="91"/>
      <c r="J581" s="92">
        <f t="shared" ca="1" si="15"/>
        <v>0</v>
      </c>
      <c r="K581" s="91"/>
      <c r="L581" s="91"/>
      <c r="M581" s="375"/>
      <c r="N581" s="91"/>
    </row>
    <row r="582" spans="1:14">
      <c r="A582" s="91"/>
      <c r="B582" s="91" t="s">
        <v>1217</v>
      </c>
      <c r="C582" s="91"/>
      <c r="D582" s="98" t="s">
        <v>1235</v>
      </c>
      <c r="E582" s="91"/>
      <c r="F582" s="91"/>
      <c r="G582" s="91"/>
      <c r="H582" s="92" t="s">
        <v>1283</v>
      </c>
      <c r="I582" s="91"/>
      <c r="J582" s="92">
        <f t="shared" ca="1" si="15"/>
        <v>0</v>
      </c>
      <c r="K582" s="91"/>
      <c r="L582" s="91"/>
      <c r="M582" s="375"/>
      <c r="N582" s="91"/>
    </row>
    <row r="583" spans="1:14">
      <c r="A583" s="91"/>
      <c r="B583" s="91" t="s">
        <v>1218</v>
      </c>
      <c r="C583" s="91"/>
      <c r="D583" s="98" t="s">
        <v>1236</v>
      </c>
      <c r="E583" s="91"/>
      <c r="F583" s="91"/>
      <c r="G583" s="91"/>
      <c r="H583" s="92" t="s">
        <v>1284</v>
      </c>
      <c r="I583" s="91"/>
      <c r="J583" s="92">
        <f t="shared" ca="1" si="15"/>
        <v>874856</v>
      </c>
      <c r="K583" s="91"/>
      <c r="L583" s="91"/>
      <c r="M583" s="375"/>
      <c r="N583" s="91"/>
    </row>
    <row r="584" spans="1:14">
      <c r="A584" s="91"/>
      <c r="B584" s="91" t="s">
        <v>1219</v>
      </c>
      <c r="C584" s="91"/>
      <c r="D584" s="98" t="s">
        <v>1237</v>
      </c>
      <c r="E584" s="91"/>
      <c r="F584" s="91"/>
      <c r="G584" s="91"/>
      <c r="H584" s="92" t="s">
        <v>1285</v>
      </c>
      <c r="I584" s="91"/>
      <c r="J584" s="92">
        <f t="shared" ca="1" si="15"/>
        <v>0</v>
      </c>
      <c r="K584" s="91"/>
      <c r="L584" s="91"/>
      <c r="M584" s="375"/>
      <c r="N584" s="91"/>
    </row>
    <row r="585" spans="1:14">
      <c r="A585" s="91"/>
      <c r="B585" s="91" t="s">
        <v>1220</v>
      </c>
      <c r="C585" s="91"/>
      <c r="D585" s="98" t="s">
        <v>1223</v>
      </c>
      <c r="E585" s="91"/>
      <c r="F585" s="91"/>
      <c r="G585" s="91"/>
      <c r="H585" s="92" t="s">
        <v>1286</v>
      </c>
      <c r="I585" s="91"/>
      <c r="J585" s="92">
        <f t="shared" ca="1" si="15"/>
        <v>0</v>
      </c>
      <c r="K585" s="91"/>
      <c r="L585" s="91"/>
      <c r="M585" s="375"/>
      <c r="N585" s="91"/>
    </row>
    <row r="586" spans="1:14">
      <c r="A586" s="91"/>
      <c r="B586" s="91" t="s">
        <v>1221</v>
      </c>
      <c r="C586" s="91"/>
      <c r="D586" s="98" t="s">
        <v>1224</v>
      </c>
      <c r="E586" s="91"/>
      <c r="F586" s="91"/>
      <c r="G586" s="91"/>
      <c r="H586" s="92" t="s">
        <v>1287</v>
      </c>
      <c r="I586" s="91"/>
      <c r="J586" s="92">
        <f t="shared" ca="1" si="15"/>
        <v>1958</v>
      </c>
      <c r="K586" s="91"/>
      <c r="L586" s="91"/>
      <c r="M586" s="375"/>
      <c r="N586" s="91"/>
    </row>
    <row r="587" spans="1:14">
      <c r="A587" s="91"/>
      <c r="B587" s="91" t="s">
        <v>1222</v>
      </c>
      <c r="C587" s="91"/>
      <c r="D587" s="98" t="s">
        <v>1225</v>
      </c>
      <c r="E587" s="91"/>
      <c r="F587" s="91"/>
      <c r="G587" s="91"/>
      <c r="H587" s="92" t="s">
        <v>1288</v>
      </c>
      <c r="I587" s="91"/>
      <c r="J587" s="92">
        <f t="shared" ca="1" si="15"/>
        <v>0</v>
      </c>
      <c r="K587" s="91"/>
      <c r="L587" s="91"/>
      <c r="M587" s="375"/>
      <c r="N587" s="91"/>
    </row>
    <row r="588" spans="1:14">
      <c r="A588" s="91"/>
      <c r="B588" s="91" t="s">
        <v>1256</v>
      </c>
      <c r="C588" s="91"/>
      <c r="D588" s="98" t="s">
        <v>1226</v>
      </c>
      <c r="E588" s="91"/>
      <c r="F588" s="91"/>
      <c r="G588" s="91"/>
      <c r="H588" s="92" t="s">
        <v>1289</v>
      </c>
      <c r="I588" s="91"/>
      <c r="J588" s="92">
        <f t="shared" ca="1" si="15"/>
        <v>1139738</v>
      </c>
      <c r="K588" s="91"/>
      <c r="L588" s="91"/>
      <c r="M588" s="375"/>
      <c r="N588" s="91"/>
    </row>
    <row r="589" spans="1:14">
      <c r="A589" s="91"/>
      <c r="B589" s="91" t="s">
        <v>1257</v>
      </c>
      <c r="C589" s="91"/>
      <c r="D589" s="98" t="s">
        <v>1227</v>
      </c>
      <c r="E589" s="91"/>
      <c r="F589" s="91"/>
      <c r="G589" s="91"/>
      <c r="H589" s="92" t="s">
        <v>1290</v>
      </c>
      <c r="I589" s="91"/>
      <c r="J589" s="92">
        <f t="shared" ref="J589:J653" ca="1" si="18">INDIRECT(H589)</f>
        <v>0</v>
      </c>
      <c r="K589" s="91"/>
      <c r="L589" s="91"/>
      <c r="M589" s="375"/>
      <c r="N589" s="91"/>
    </row>
    <row r="590" spans="1:14">
      <c r="A590" s="91"/>
      <c r="B590" s="91" t="s">
        <v>1258</v>
      </c>
      <c r="C590" s="91"/>
      <c r="D590" s="98" t="s">
        <v>1228</v>
      </c>
      <c r="E590" s="91"/>
      <c r="F590" s="91"/>
      <c r="G590" s="91"/>
      <c r="H590" s="92" t="s">
        <v>1291</v>
      </c>
      <c r="I590" s="91"/>
      <c r="J590" s="92">
        <f t="shared" ca="1" si="18"/>
        <v>0</v>
      </c>
      <c r="K590" s="91"/>
      <c r="L590" s="91"/>
      <c r="M590" s="375"/>
      <c r="N590" s="91"/>
    </row>
    <row r="591" spans="1:14">
      <c r="A591" s="91"/>
      <c r="B591" s="91" t="s">
        <v>1259</v>
      </c>
      <c r="C591" s="91"/>
      <c r="D591" s="98" t="s">
        <v>1229</v>
      </c>
      <c r="E591" s="91"/>
      <c r="F591" s="91"/>
      <c r="G591" s="91"/>
      <c r="H591" s="92" t="s">
        <v>1293</v>
      </c>
      <c r="I591" s="91"/>
      <c r="J591" s="92">
        <f t="shared" ca="1" si="18"/>
        <v>0</v>
      </c>
      <c r="K591" s="91"/>
      <c r="L591" s="91"/>
      <c r="M591" s="375"/>
      <c r="N591" s="91"/>
    </row>
    <row r="592" spans="1:14">
      <c r="A592" s="91"/>
      <c r="B592" s="91" t="s">
        <v>1260</v>
      </c>
      <c r="C592" s="91"/>
      <c r="D592" s="98" t="s">
        <v>1230</v>
      </c>
      <c r="E592" s="91"/>
      <c r="F592" s="91"/>
      <c r="G592" s="91"/>
      <c r="H592" s="92" t="s">
        <v>1294</v>
      </c>
      <c r="I592" s="91"/>
      <c r="J592" s="92">
        <f t="shared" ca="1" si="18"/>
        <v>22246</v>
      </c>
      <c r="K592" s="91"/>
      <c r="L592" s="91"/>
      <c r="M592" s="375"/>
      <c r="N592" s="91"/>
    </row>
    <row r="593" spans="1:14">
      <c r="A593" s="91"/>
      <c r="B593" s="91" t="s">
        <v>1261</v>
      </c>
      <c r="C593" s="91"/>
      <c r="D593" s="98" t="s">
        <v>1231</v>
      </c>
      <c r="E593" s="91"/>
      <c r="F593" s="91"/>
      <c r="G593" s="91"/>
      <c r="H593" s="92" t="s">
        <v>1292</v>
      </c>
      <c r="I593" s="91"/>
      <c r="J593" s="92">
        <f t="shared" ca="1" si="18"/>
        <v>0</v>
      </c>
      <c r="K593" s="91"/>
      <c r="L593" s="91"/>
      <c r="M593" s="375"/>
      <c r="N593" s="91"/>
    </row>
    <row r="594" spans="1:14">
      <c r="A594" s="91"/>
      <c r="B594" s="91" t="s">
        <v>1262</v>
      </c>
      <c r="C594" s="91"/>
      <c r="D594" s="98" t="s">
        <v>1232</v>
      </c>
      <c r="E594" s="91"/>
      <c r="F594" s="91"/>
      <c r="G594" s="91"/>
      <c r="H594" s="92" t="s">
        <v>1295</v>
      </c>
      <c r="I594" s="91"/>
      <c r="J594" s="92">
        <f t="shared" ca="1" si="18"/>
        <v>0</v>
      </c>
      <c r="K594" s="91"/>
      <c r="L594" s="91"/>
      <c r="M594" s="375"/>
      <c r="N594" s="91"/>
    </row>
    <row r="595" spans="1:14">
      <c r="A595" s="91"/>
      <c r="B595" s="91" t="s">
        <v>1263</v>
      </c>
      <c r="C595" s="91"/>
      <c r="D595" s="98" t="s">
        <v>1233</v>
      </c>
      <c r="E595" s="91"/>
      <c r="F595" s="91"/>
      <c r="G595" s="91"/>
      <c r="H595" s="92" t="s">
        <v>1296</v>
      </c>
      <c r="I595" s="91"/>
      <c r="J595" s="92">
        <f t="shared" ca="1" si="18"/>
        <v>11835136</v>
      </c>
      <c r="K595" s="91"/>
      <c r="L595" s="91"/>
      <c r="M595" s="375"/>
      <c r="N595" s="91"/>
    </row>
    <row r="596" spans="1:14">
      <c r="A596" s="91"/>
      <c r="B596" s="91" t="s">
        <v>1264</v>
      </c>
      <c r="C596" s="91"/>
      <c r="D596" s="98" t="s">
        <v>1234</v>
      </c>
      <c r="E596" s="91"/>
      <c r="F596" s="91"/>
      <c r="G596" s="91"/>
      <c r="H596" s="92" t="s">
        <v>1297</v>
      </c>
      <c r="I596" s="91"/>
      <c r="J596" s="92">
        <f t="shared" ca="1" si="18"/>
        <v>0</v>
      </c>
      <c r="K596" s="91"/>
      <c r="L596" s="91"/>
      <c r="M596" s="375"/>
      <c r="N596" s="91"/>
    </row>
    <row r="597" spans="1:14">
      <c r="A597" s="91"/>
      <c r="B597" s="91" t="s">
        <v>1265</v>
      </c>
      <c r="C597" s="91"/>
      <c r="D597" s="98" t="s">
        <v>1238</v>
      </c>
      <c r="E597" s="91"/>
      <c r="F597" s="91"/>
      <c r="G597" s="91"/>
      <c r="H597" s="92" t="s">
        <v>1298</v>
      </c>
      <c r="I597" s="91"/>
      <c r="J597" s="92">
        <f t="shared" ca="1" si="18"/>
        <v>0</v>
      </c>
      <c r="K597" s="91"/>
      <c r="L597" s="91"/>
      <c r="M597" s="375"/>
      <c r="N597" s="91"/>
    </row>
    <row r="598" spans="1:14">
      <c r="A598" s="91"/>
      <c r="B598" s="91" t="s">
        <v>1266</v>
      </c>
      <c r="C598" s="91"/>
      <c r="D598" s="98" t="s">
        <v>1239</v>
      </c>
      <c r="E598" s="91"/>
      <c r="F598" s="91"/>
      <c r="G598" s="91"/>
      <c r="H598" s="92" t="s">
        <v>1299</v>
      </c>
      <c r="I598" s="91"/>
      <c r="J598" s="92">
        <f t="shared" ca="1" si="18"/>
        <v>0</v>
      </c>
      <c r="K598" s="91"/>
      <c r="L598" s="91"/>
      <c r="M598" s="375"/>
      <c r="N598" s="91"/>
    </row>
    <row r="599" spans="1:14">
      <c r="A599" s="91"/>
      <c r="B599" s="91" t="s">
        <v>1267</v>
      </c>
      <c r="C599" s="91"/>
      <c r="D599" s="98" t="s">
        <v>1240</v>
      </c>
      <c r="E599" s="91"/>
      <c r="F599" s="91"/>
      <c r="G599" s="91"/>
      <c r="H599" s="92" t="s">
        <v>1300</v>
      </c>
      <c r="I599" s="91"/>
      <c r="J599" s="92">
        <f t="shared" ca="1" si="18"/>
        <v>0</v>
      </c>
      <c r="K599" s="91"/>
      <c r="L599" s="91"/>
      <c r="M599" s="375"/>
      <c r="N599" s="91"/>
    </row>
    <row r="600" spans="1:14">
      <c r="A600" s="91"/>
      <c r="B600" s="91" t="s">
        <v>1268</v>
      </c>
      <c r="C600" s="91"/>
      <c r="D600" s="98" t="s">
        <v>1241</v>
      </c>
      <c r="E600" s="91"/>
      <c r="F600" s="91"/>
      <c r="G600" s="91"/>
      <c r="H600" s="92" t="s">
        <v>1302</v>
      </c>
      <c r="I600" s="91"/>
      <c r="J600" s="92">
        <f t="shared" ca="1" si="18"/>
        <v>0</v>
      </c>
      <c r="K600" s="91"/>
      <c r="L600" s="91"/>
      <c r="M600" s="375"/>
      <c r="N600" s="91"/>
    </row>
    <row r="601" spans="1:14">
      <c r="A601" s="91"/>
      <c r="B601" s="91" t="s">
        <v>1269</v>
      </c>
      <c r="C601" s="91"/>
      <c r="D601" s="98" t="s">
        <v>1242</v>
      </c>
      <c r="E601" s="91"/>
      <c r="F601" s="91"/>
      <c r="G601" s="91"/>
      <c r="H601" s="92" t="s">
        <v>1303</v>
      </c>
      <c r="I601" s="91"/>
      <c r="J601" s="92">
        <f t="shared" ca="1" si="18"/>
        <v>0</v>
      </c>
      <c r="K601" s="91"/>
      <c r="L601" s="91"/>
      <c r="M601" s="375"/>
      <c r="N601" s="91"/>
    </row>
    <row r="602" spans="1:14">
      <c r="A602" s="91"/>
      <c r="B602" s="91" t="s">
        <v>1270</v>
      </c>
      <c r="C602" s="91"/>
      <c r="D602" s="98" t="s">
        <v>1243</v>
      </c>
      <c r="E602" s="91"/>
      <c r="F602" s="91"/>
      <c r="G602" s="91"/>
      <c r="H602" s="92" t="s">
        <v>1301</v>
      </c>
      <c r="I602" s="91"/>
      <c r="J602" s="92">
        <f t="shared" ca="1" si="18"/>
        <v>0</v>
      </c>
      <c r="K602" s="91"/>
      <c r="L602" s="91"/>
      <c r="M602" s="375"/>
      <c r="N602" s="91"/>
    </row>
    <row r="603" spans="1:14">
      <c r="A603" s="91"/>
      <c r="B603" s="91" t="s">
        <v>1271</v>
      </c>
      <c r="C603" s="91"/>
      <c r="D603" s="98" t="s">
        <v>1244</v>
      </c>
      <c r="E603" s="91"/>
      <c r="F603" s="91"/>
      <c r="G603" s="91"/>
      <c r="H603" s="92" t="s">
        <v>1304</v>
      </c>
      <c r="I603" s="91"/>
      <c r="J603" s="92">
        <f t="shared" ca="1" si="18"/>
        <v>0</v>
      </c>
      <c r="K603" s="91"/>
      <c r="L603" s="91"/>
      <c r="M603" s="375"/>
      <c r="N603" s="91"/>
    </row>
    <row r="604" spans="1:14">
      <c r="A604" s="91"/>
      <c r="B604" s="91" t="s">
        <v>1272</v>
      </c>
      <c r="C604" s="91"/>
      <c r="D604" s="98" t="s">
        <v>1245</v>
      </c>
      <c r="E604" s="91"/>
      <c r="F604" s="91"/>
      <c r="G604" s="91"/>
      <c r="H604" s="92" t="s">
        <v>1305</v>
      </c>
      <c r="I604" s="91"/>
      <c r="J604" s="92">
        <f t="shared" ca="1" si="18"/>
        <v>82816</v>
      </c>
      <c r="K604" s="91"/>
      <c r="L604" s="91"/>
      <c r="M604" s="375"/>
      <c r="N604" s="91"/>
    </row>
    <row r="605" spans="1:14">
      <c r="A605" s="91"/>
      <c r="B605" s="91" t="s">
        <v>1273</v>
      </c>
      <c r="C605" s="91"/>
      <c r="D605" s="98" t="s">
        <v>1246</v>
      </c>
      <c r="E605" s="91"/>
      <c r="F605" s="91"/>
      <c r="G605" s="91"/>
      <c r="H605" s="92" t="s">
        <v>1306</v>
      </c>
      <c r="I605" s="91"/>
      <c r="J605" s="92">
        <f t="shared" ca="1" si="18"/>
        <v>0</v>
      </c>
      <c r="K605" s="91"/>
      <c r="L605" s="91"/>
      <c r="M605" s="375"/>
      <c r="N605" s="91"/>
    </row>
    <row r="606" spans="1:14">
      <c r="A606" s="91"/>
      <c r="B606" s="91" t="s">
        <v>1274</v>
      </c>
      <c r="C606" s="91"/>
      <c r="D606" s="98" t="s">
        <v>1247</v>
      </c>
      <c r="E606" s="91"/>
      <c r="F606" s="91"/>
      <c r="G606" s="91"/>
      <c r="H606" s="92" t="s">
        <v>1307</v>
      </c>
      <c r="I606" s="91"/>
      <c r="J606" s="92">
        <f t="shared" ca="1" si="18"/>
        <v>0</v>
      </c>
      <c r="K606" s="91"/>
      <c r="L606" s="91"/>
      <c r="M606" s="375"/>
      <c r="N606" s="91"/>
    </row>
    <row r="607" spans="1:14">
      <c r="A607" s="91"/>
      <c r="B607" s="91" t="s">
        <v>1275</v>
      </c>
      <c r="C607" s="91"/>
      <c r="D607" s="98" t="s">
        <v>1248</v>
      </c>
      <c r="E607" s="91"/>
      <c r="F607" s="91"/>
      <c r="G607" s="91"/>
      <c r="H607" s="92" t="s">
        <v>1308</v>
      </c>
      <c r="I607" s="91"/>
      <c r="J607" s="92">
        <f t="shared" ca="1" si="18"/>
        <v>16231</v>
      </c>
      <c r="K607" s="91"/>
      <c r="L607" s="91"/>
      <c r="M607" s="375"/>
      <c r="N607" s="91"/>
    </row>
    <row r="608" spans="1:14">
      <c r="A608" s="91"/>
      <c r="B608" s="91" t="s">
        <v>1276</v>
      </c>
      <c r="C608" s="91"/>
      <c r="D608" s="98" t="s">
        <v>1249</v>
      </c>
      <c r="E608" s="91"/>
      <c r="F608" s="91"/>
      <c r="G608" s="91"/>
      <c r="H608" s="92" t="s">
        <v>1309</v>
      </c>
      <c r="I608" s="91"/>
      <c r="J608" s="92">
        <f t="shared" ca="1" si="18"/>
        <v>0</v>
      </c>
      <c r="K608" s="91"/>
      <c r="L608" s="91"/>
      <c r="M608" s="375"/>
      <c r="N608" s="91"/>
    </row>
    <row r="609" spans="1:14">
      <c r="A609" s="91"/>
      <c r="B609" s="91" t="s">
        <v>1277</v>
      </c>
      <c r="C609" s="91"/>
      <c r="D609" s="98" t="s">
        <v>1250</v>
      </c>
      <c r="E609" s="91"/>
      <c r="F609" s="91"/>
      <c r="G609" s="91"/>
      <c r="H609" s="92" t="s">
        <v>1310</v>
      </c>
      <c r="I609" s="91"/>
      <c r="J609" s="92">
        <f t="shared" ca="1" si="18"/>
        <v>0</v>
      </c>
      <c r="K609" s="91"/>
      <c r="L609" s="91"/>
      <c r="M609" s="375"/>
      <c r="N609" s="91"/>
    </row>
    <row r="610" spans="1:14">
      <c r="A610" s="91"/>
      <c r="B610" s="91" t="s">
        <v>1278</v>
      </c>
      <c r="C610" s="91"/>
      <c r="D610" s="98" t="s">
        <v>1251</v>
      </c>
      <c r="E610" s="91"/>
      <c r="F610" s="91"/>
      <c r="G610" s="91"/>
      <c r="H610" s="92" t="s">
        <v>1311</v>
      </c>
      <c r="I610" s="91"/>
      <c r="J610" s="92">
        <f t="shared" ca="1" si="18"/>
        <v>122916</v>
      </c>
      <c r="K610" s="91"/>
      <c r="L610" s="91"/>
      <c r="M610" s="375"/>
      <c r="N610" s="91"/>
    </row>
    <row r="611" spans="1:14">
      <c r="A611" s="91"/>
      <c r="B611" s="91" t="s">
        <v>1279</v>
      </c>
      <c r="C611" s="91"/>
      <c r="D611" s="98" t="s">
        <v>1252</v>
      </c>
      <c r="E611" s="91"/>
      <c r="F611" s="91"/>
      <c r="G611" s="91"/>
      <c r="H611" s="92" t="s">
        <v>1312</v>
      </c>
      <c r="I611" s="91"/>
      <c r="J611" s="92">
        <f t="shared" ca="1" si="18"/>
        <v>0</v>
      </c>
      <c r="K611" s="91"/>
      <c r="L611" s="91"/>
      <c r="M611" s="375"/>
      <c r="N611" s="91"/>
    </row>
    <row r="612" spans="1:14">
      <c r="A612" s="91"/>
      <c r="B612" s="91" t="s">
        <v>1280</v>
      </c>
      <c r="C612" s="91"/>
      <c r="D612" s="98" t="s">
        <v>1254</v>
      </c>
      <c r="E612" s="91"/>
      <c r="F612" s="91"/>
      <c r="G612" s="91"/>
      <c r="H612" s="92" t="s">
        <v>1313</v>
      </c>
      <c r="I612" s="91"/>
      <c r="J612" s="92">
        <f t="shared" ca="1" si="18"/>
        <v>0</v>
      </c>
      <c r="K612" s="91"/>
      <c r="L612" s="91"/>
      <c r="M612" s="375"/>
      <c r="N612" s="91"/>
    </row>
    <row r="613" spans="1:14">
      <c r="A613" s="91"/>
      <c r="B613" s="91" t="s">
        <v>1281</v>
      </c>
      <c r="C613" s="91"/>
      <c r="D613" s="98" t="s">
        <v>1255</v>
      </c>
      <c r="E613" s="91"/>
      <c r="F613" s="91"/>
      <c r="G613" s="91"/>
      <c r="H613" s="92" t="s">
        <v>1314</v>
      </c>
      <c r="I613" s="91"/>
      <c r="J613" s="92">
        <f t="shared" ca="1" si="18"/>
        <v>6153</v>
      </c>
      <c r="K613" s="91"/>
      <c r="L613" s="91"/>
      <c r="M613" s="375"/>
      <c r="N613" s="91"/>
    </row>
    <row r="614" spans="1:14">
      <c r="A614" s="91"/>
      <c r="B614" s="91" t="s">
        <v>1282</v>
      </c>
      <c r="C614" s="91"/>
      <c r="D614" s="98" t="s">
        <v>1253</v>
      </c>
      <c r="E614" s="91"/>
      <c r="F614" s="91"/>
      <c r="G614" s="91"/>
      <c r="H614" s="92" t="s">
        <v>1315</v>
      </c>
      <c r="I614" s="91"/>
      <c r="J614" s="92">
        <f t="shared" ca="1" si="18"/>
        <v>6153</v>
      </c>
      <c r="K614" s="91"/>
      <c r="L614" s="91"/>
      <c r="M614" s="375"/>
      <c r="N614" s="91"/>
    </row>
    <row r="615" spans="1:14">
      <c r="A615" s="91"/>
      <c r="B615" s="91" t="s">
        <v>1725</v>
      </c>
      <c r="C615" s="91"/>
      <c r="D615" s="98" t="s">
        <v>1817</v>
      </c>
      <c r="E615" s="91"/>
      <c r="F615" s="91"/>
      <c r="G615" s="91"/>
      <c r="H615" s="92" t="s">
        <v>1819</v>
      </c>
      <c r="I615" s="91"/>
      <c r="J615" s="92">
        <f t="shared" ca="1" si="18"/>
        <v>0</v>
      </c>
      <c r="K615" s="91"/>
      <c r="L615" s="103"/>
      <c r="M615" s="375"/>
      <c r="N615" s="91"/>
    </row>
    <row r="616" spans="1:14">
      <c r="A616" s="91"/>
      <c r="B616" s="91" t="s">
        <v>1726</v>
      </c>
      <c r="C616" s="91"/>
      <c r="D616" s="98" t="s">
        <v>1821</v>
      </c>
      <c r="E616" s="91"/>
      <c r="F616" s="91"/>
      <c r="G616" s="91"/>
      <c r="H616" s="92" t="s">
        <v>1822</v>
      </c>
      <c r="I616" s="91"/>
      <c r="J616" s="92">
        <f t="shared" ca="1" si="18"/>
        <v>0</v>
      </c>
      <c r="K616" s="91"/>
      <c r="L616" s="103"/>
      <c r="M616" s="375"/>
      <c r="N616" s="91"/>
    </row>
    <row r="617" spans="1:14">
      <c r="A617" s="91"/>
      <c r="B617" s="91" t="s">
        <v>1727</v>
      </c>
      <c r="C617" s="91"/>
      <c r="D617" s="98" t="s">
        <v>1823</v>
      </c>
      <c r="E617" s="91"/>
      <c r="F617" s="91"/>
      <c r="G617" s="91"/>
      <c r="H617" s="92" t="s">
        <v>1824</v>
      </c>
      <c r="I617" s="91"/>
      <c r="J617" s="92">
        <f t="shared" ca="1" si="18"/>
        <v>90478</v>
      </c>
      <c r="K617" s="91"/>
      <c r="L617" s="103"/>
      <c r="M617" s="375"/>
      <c r="N617" s="91"/>
    </row>
    <row r="618" spans="1:14">
      <c r="A618" s="91"/>
      <c r="B618" s="91" t="s">
        <v>1728</v>
      </c>
      <c r="C618" s="91"/>
      <c r="D618" s="98" t="s">
        <v>1818</v>
      </c>
      <c r="E618" s="91"/>
      <c r="F618" s="91"/>
      <c r="G618" s="91"/>
      <c r="H618" s="92" t="s">
        <v>1820</v>
      </c>
      <c r="I618" s="91"/>
      <c r="J618" s="92">
        <f t="shared" ca="1" si="18"/>
        <v>99543</v>
      </c>
      <c r="K618" s="91"/>
      <c r="L618" s="103"/>
      <c r="M618" s="375"/>
      <c r="N618" s="91"/>
    </row>
    <row r="619" spans="1:14">
      <c r="A619" s="91"/>
      <c r="B619" s="91" t="s">
        <v>1729</v>
      </c>
      <c r="C619" s="91"/>
      <c r="D619" s="98" t="s">
        <v>1753</v>
      </c>
      <c r="E619" s="91"/>
      <c r="F619" s="91"/>
      <c r="G619" s="91"/>
      <c r="H619" s="92" t="s">
        <v>1790</v>
      </c>
      <c r="I619" s="91"/>
      <c r="J619" s="92">
        <f t="shared" ca="1" si="18"/>
        <v>-1000000</v>
      </c>
      <c r="K619" s="91"/>
      <c r="L619" s="365"/>
      <c r="M619" s="375"/>
      <c r="N619" s="91"/>
    </row>
    <row r="620" spans="1:14">
      <c r="A620" s="91"/>
      <c r="B620" s="91" t="s">
        <v>1730</v>
      </c>
      <c r="C620" s="91"/>
      <c r="D620" s="98" t="s">
        <v>1825</v>
      </c>
      <c r="E620" s="91"/>
      <c r="F620" s="91"/>
      <c r="G620" s="91"/>
      <c r="H620" s="92" t="s">
        <v>2104</v>
      </c>
      <c r="I620" s="91"/>
      <c r="J620" s="92">
        <f t="shared" ca="1" si="18"/>
        <v>-769633</v>
      </c>
      <c r="K620" s="91"/>
      <c r="L620" s="365"/>
      <c r="M620" s="375"/>
      <c r="N620" s="91"/>
    </row>
    <row r="621" spans="1:14">
      <c r="A621" s="91"/>
      <c r="B621" s="91" t="s">
        <v>1731</v>
      </c>
      <c r="C621" s="91"/>
      <c r="D621" s="98" t="s">
        <v>1754</v>
      </c>
      <c r="E621" s="91"/>
      <c r="F621" s="91"/>
      <c r="G621" s="91"/>
      <c r="H621" s="92" t="s">
        <v>1791</v>
      </c>
      <c r="I621" s="91"/>
      <c r="J621" s="92">
        <f t="shared" ca="1" si="18"/>
        <v>0</v>
      </c>
      <c r="K621" s="91"/>
      <c r="L621" s="365"/>
      <c r="M621" s="375"/>
      <c r="N621" s="91"/>
    </row>
    <row r="622" spans="1:14">
      <c r="A622" s="91"/>
      <c r="B622" s="91" t="s">
        <v>1732</v>
      </c>
      <c r="C622" s="91"/>
      <c r="D622" s="98" t="s">
        <v>1755</v>
      </c>
      <c r="E622" s="91"/>
      <c r="F622" s="91"/>
      <c r="G622" s="91"/>
      <c r="H622" s="92" t="s">
        <v>1792</v>
      </c>
      <c r="I622" s="91"/>
      <c r="J622" s="92">
        <f t="shared" ca="1" si="18"/>
        <v>0</v>
      </c>
      <c r="K622" s="91"/>
      <c r="L622" s="365"/>
      <c r="M622" s="375"/>
      <c r="N622" s="91"/>
    </row>
    <row r="623" spans="1:14">
      <c r="A623" s="91"/>
      <c r="B623" s="91" t="s">
        <v>1733</v>
      </c>
      <c r="C623" s="91"/>
      <c r="D623" s="98" t="s">
        <v>1756</v>
      </c>
      <c r="E623" s="91"/>
      <c r="F623" s="91"/>
      <c r="G623" s="91"/>
      <c r="H623" s="92" t="s">
        <v>1793</v>
      </c>
      <c r="I623" s="91"/>
      <c r="J623" s="92">
        <f t="shared" ca="1" si="18"/>
        <v>19539</v>
      </c>
      <c r="K623" s="91"/>
      <c r="L623" s="365"/>
      <c r="M623" s="375"/>
      <c r="N623" s="91"/>
    </row>
    <row r="624" spans="1:14">
      <c r="A624" s="91"/>
      <c r="B624" s="91" t="s">
        <v>1734</v>
      </c>
      <c r="C624" s="91"/>
      <c r="D624" s="98" t="s">
        <v>1794</v>
      </c>
      <c r="E624" s="91"/>
      <c r="F624" s="91"/>
      <c r="G624" s="91"/>
      <c r="H624" s="92" t="s">
        <v>1795</v>
      </c>
      <c r="I624" s="91"/>
      <c r="J624" s="92">
        <f t="shared" ca="1" si="18"/>
        <v>0</v>
      </c>
      <c r="K624" s="91"/>
      <c r="L624" s="365"/>
      <c r="M624" s="375"/>
      <c r="N624" s="91"/>
    </row>
    <row r="625" spans="1:14">
      <c r="A625" s="91"/>
      <c r="B625" s="91" t="s">
        <v>1735</v>
      </c>
      <c r="C625" s="91"/>
      <c r="D625" s="98" t="s">
        <v>1757</v>
      </c>
      <c r="E625" s="91"/>
      <c r="F625" s="91"/>
      <c r="G625" s="91"/>
      <c r="H625" s="92" t="s">
        <v>1796</v>
      </c>
      <c r="I625" s="91"/>
      <c r="J625" s="92">
        <f t="shared" ca="1" si="18"/>
        <v>0</v>
      </c>
      <c r="K625" s="91"/>
      <c r="L625" s="513"/>
      <c r="M625" s="375"/>
      <c r="N625" s="91"/>
    </row>
    <row r="626" spans="1:14">
      <c r="A626" s="91"/>
      <c r="B626" s="91" t="s">
        <v>1736</v>
      </c>
      <c r="C626" s="91"/>
      <c r="D626" s="98" t="s">
        <v>1758</v>
      </c>
      <c r="E626" s="91"/>
      <c r="F626" s="91"/>
      <c r="G626" s="91"/>
      <c r="H626" s="92" t="s">
        <v>1797</v>
      </c>
      <c r="I626" s="91"/>
      <c r="J626" s="92">
        <f t="shared" ca="1" si="18"/>
        <v>0</v>
      </c>
      <c r="K626" s="91"/>
      <c r="L626" s="103"/>
      <c r="M626" s="375"/>
      <c r="N626" s="91"/>
    </row>
    <row r="627" spans="1:14">
      <c r="A627" s="91"/>
      <c r="B627" s="91" t="s">
        <v>1737</v>
      </c>
      <c r="C627" s="91"/>
      <c r="D627" s="98" t="s">
        <v>1759</v>
      </c>
      <c r="E627" s="91"/>
      <c r="F627" s="91"/>
      <c r="G627" s="91"/>
      <c r="H627" s="92" t="s">
        <v>1798</v>
      </c>
      <c r="I627" s="91"/>
      <c r="J627" s="92">
        <f t="shared" ca="1" si="18"/>
        <v>0</v>
      </c>
      <c r="K627" s="91"/>
      <c r="L627" s="365"/>
      <c r="M627" s="375"/>
      <c r="N627" s="91"/>
    </row>
    <row r="628" spans="1:14">
      <c r="A628" s="91"/>
      <c r="B628" s="91" t="s">
        <v>1738</v>
      </c>
      <c r="C628" s="91"/>
      <c r="D628" s="98" t="s">
        <v>1760</v>
      </c>
      <c r="E628" s="91"/>
      <c r="F628" s="91"/>
      <c r="G628" s="91"/>
      <c r="H628" s="92" t="s">
        <v>1799</v>
      </c>
      <c r="I628" s="91"/>
      <c r="J628" s="92">
        <f t="shared" ca="1" si="18"/>
        <v>0</v>
      </c>
      <c r="K628" s="91"/>
      <c r="L628" s="365"/>
      <c r="M628" s="375"/>
      <c r="N628" s="91"/>
    </row>
    <row r="629" spans="1:14">
      <c r="A629" s="91"/>
      <c r="B629" s="91" t="s">
        <v>1739</v>
      </c>
      <c r="C629" s="91"/>
      <c r="D629" s="98" t="s">
        <v>1761</v>
      </c>
      <c r="E629" s="91"/>
      <c r="F629" s="91"/>
      <c r="G629" s="91"/>
      <c r="H629" s="92" t="s">
        <v>1800</v>
      </c>
      <c r="I629" s="91"/>
      <c r="J629" s="92">
        <f t="shared" ca="1" si="18"/>
        <v>0</v>
      </c>
      <c r="K629" s="91"/>
      <c r="L629" s="103"/>
      <c r="M629" s="375"/>
      <c r="N629" s="91"/>
    </row>
    <row r="630" spans="1:14">
      <c r="A630" s="91"/>
      <c r="B630" s="91" t="s">
        <v>1740</v>
      </c>
      <c r="C630" s="91"/>
      <c r="D630" s="98" t="s">
        <v>2105</v>
      </c>
      <c r="E630" s="91"/>
      <c r="F630" s="91"/>
      <c r="G630" s="91"/>
      <c r="H630" s="92" t="s">
        <v>2107</v>
      </c>
      <c r="I630" s="91"/>
      <c r="J630" s="92">
        <f t="shared" ca="1" si="18"/>
        <v>0</v>
      </c>
      <c r="K630" s="91"/>
      <c r="L630" s="103"/>
      <c r="M630" s="375"/>
      <c r="N630" s="91"/>
    </row>
    <row r="631" spans="1:14">
      <c r="A631" s="91"/>
      <c r="B631" s="91" t="s">
        <v>1741</v>
      </c>
      <c r="C631" s="91"/>
      <c r="D631" s="98" t="s">
        <v>2106</v>
      </c>
      <c r="E631" s="91"/>
      <c r="F631" s="91"/>
      <c r="G631" s="91"/>
      <c r="H631" s="92" t="s">
        <v>2108</v>
      </c>
      <c r="I631" s="91"/>
      <c r="J631" s="92">
        <f t="shared" ca="1" si="18"/>
        <v>0</v>
      </c>
      <c r="K631" s="91"/>
      <c r="L631" s="103"/>
      <c r="M631" s="375"/>
      <c r="N631" s="91"/>
    </row>
    <row r="632" spans="1:14">
      <c r="A632" s="91"/>
      <c r="B632" s="91" t="s">
        <v>1742</v>
      </c>
      <c r="C632" s="91"/>
      <c r="D632" s="98" t="s">
        <v>1827</v>
      </c>
      <c r="E632" s="91"/>
      <c r="F632" s="84"/>
      <c r="G632" s="91"/>
      <c r="H632" s="92" t="s">
        <v>1828</v>
      </c>
      <c r="I632" s="91"/>
      <c r="J632" s="92">
        <f t="shared" ca="1" si="18"/>
        <v>0</v>
      </c>
      <c r="K632" s="91"/>
      <c r="L632" s="91"/>
      <c r="M632" s="375"/>
      <c r="N632" s="91"/>
    </row>
    <row r="633" spans="1:14" ht="23">
      <c r="A633" s="91"/>
      <c r="B633" s="91" t="s">
        <v>1743</v>
      </c>
      <c r="C633" s="91"/>
      <c r="D633" s="98" t="s">
        <v>1826</v>
      </c>
      <c r="E633" s="91"/>
      <c r="F633" s="84"/>
      <c r="G633" s="91"/>
      <c r="H633" s="92" t="s">
        <v>1829</v>
      </c>
      <c r="I633" s="91"/>
      <c r="J633" s="92">
        <f t="shared" ca="1" si="18"/>
        <v>178139</v>
      </c>
      <c r="K633" s="91"/>
      <c r="L633" s="91"/>
      <c r="M633" s="375"/>
      <c r="N633" s="91"/>
    </row>
    <row r="634" spans="1:14">
      <c r="A634" s="91"/>
      <c r="B634" s="91" t="s">
        <v>1744</v>
      </c>
      <c r="C634" s="91"/>
      <c r="D634" s="98" t="s">
        <v>2109</v>
      </c>
      <c r="E634" s="91"/>
      <c r="F634" s="84"/>
      <c r="G634" s="91"/>
      <c r="H634" s="92" t="s">
        <v>2110</v>
      </c>
      <c r="I634" s="91"/>
      <c r="J634" s="92">
        <f t="shared" ca="1" si="18"/>
        <v>4171</v>
      </c>
      <c r="K634" s="91"/>
      <c r="L634" s="91"/>
      <c r="M634" s="375"/>
      <c r="N634" s="91"/>
    </row>
    <row r="635" spans="1:14" ht="23">
      <c r="A635" s="91"/>
      <c r="B635" s="91" t="s">
        <v>1745</v>
      </c>
      <c r="C635" s="91"/>
      <c r="D635" s="98" t="s">
        <v>1830</v>
      </c>
      <c r="E635" s="91"/>
      <c r="F635" s="134"/>
      <c r="G635" s="91"/>
      <c r="H635" s="92" t="s">
        <v>1832</v>
      </c>
      <c r="I635" s="91"/>
      <c r="J635" s="92">
        <f t="shared" ca="1" si="18"/>
        <v>0</v>
      </c>
      <c r="K635" s="91"/>
      <c r="L635" s="91"/>
      <c r="M635" s="375"/>
      <c r="N635" s="91"/>
    </row>
    <row r="636" spans="1:14" ht="23">
      <c r="A636" s="91"/>
      <c r="B636" s="91" t="s">
        <v>1746</v>
      </c>
      <c r="C636" s="91"/>
      <c r="D636" s="98" t="s">
        <v>1831</v>
      </c>
      <c r="E636" s="91"/>
      <c r="F636" s="134"/>
      <c r="G636" s="91"/>
      <c r="H636" s="92" t="s">
        <v>1833</v>
      </c>
      <c r="I636" s="91"/>
      <c r="J636" s="92">
        <f t="shared" ca="1" si="18"/>
        <v>-234703</v>
      </c>
      <c r="K636" s="91"/>
      <c r="L636" s="91"/>
      <c r="M636" s="375"/>
      <c r="N636" s="91"/>
    </row>
    <row r="637" spans="1:14">
      <c r="A637" s="91"/>
      <c r="B637" s="91" t="s">
        <v>1747</v>
      </c>
      <c r="C637" s="91"/>
      <c r="D637" s="98" t="s">
        <v>2111</v>
      </c>
      <c r="E637" s="91"/>
      <c r="F637" s="134"/>
      <c r="G637" s="91"/>
      <c r="H637" s="92" t="s">
        <v>2112</v>
      </c>
      <c r="I637" s="91"/>
      <c r="J637" s="92">
        <f t="shared" ca="1" si="18"/>
        <v>26437</v>
      </c>
      <c r="K637" s="91"/>
      <c r="L637" s="91"/>
      <c r="M637" s="375"/>
      <c r="N637" s="91"/>
    </row>
    <row r="638" spans="1:14">
      <c r="A638" s="91"/>
      <c r="B638" s="91" t="s">
        <v>1748</v>
      </c>
      <c r="C638" s="91"/>
      <c r="D638" s="98" t="s">
        <v>1834</v>
      </c>
      <c r="E638" s="91"/>
      <c r="F638" s="91"/>
      <c r="G638" s="91"/>
      <c r="H638" s="92" t="s">
        <v>1838</v>
      </c>
      <c r="I638" s="91"/>
      <c r="J638" s="92">
        <f t="shared" ca="1" si="18"/>
        <v>0</v>
      </c>
      <c r="K638" s="91"/>
      <c r="L638" s="91"/>
      <c r="M638" s="375"/>
      <c r="N638" s="91"/>
    </row>
    <row r="639" spans="1:14">
      <c r="A639" s="91"/>
      <c r="B639" s="91" t="s">
        <v>1749</v>
      </c>
      <c r="C639" s="91"/>
      <c r="D639" s="98" t="s">
        <v>1835</v>
      </c>
      <c r="E639" s="91"/>
      <c r="F639" s="91"/>
      <c r="G639" s="91"/>
      <c r="H639" s="92" t="s">
        <v>1839</v>
      </c>
      <c r="I639" s="91"/>
      <c r="J639" s="92">
        <f t="shared" ca="1" si="18"/>
        <v>-99543</v>
      </c>
      <c r="K639" s="91"/>
      <c r="L639" s="91"/>
      <c r="M639" s="375"/>
      <c r="N639" s="91"/>
    </row>
    <row r="640" spans="1:14">
      <c r="A640" s="91"/>
      <c r="B640" s="91" t="s">
        <v>1750</v>
      </c>
      <c r="C640" s="91"/>
      <c r="D640" s="98" t="s">
        <v>1836</v>
      </c>
      <c r="E640" s="91"/>
      <c r="F640" s="91"/>
      <c r="G640" s="91"/>
      <c r="H640" s="92" t="s">
        <v>1840</v>
      </c>
      <c r="I640" s="91"/>
      <c r="J640" s="92">
        <f t="shared" ca="1" si="18"/>
        <v>0</v>
      </c>
      <c r="K640" s="91"/>
      <c r="L640" s="91"/>
      <c r="M640" s="375"/>
      <c r="N640" s="91"/>
    </row>
    <row r="641" spans="1:14">
      <c r="A641" s="91"/>
      <c r="B641" s="91" t="s">
        <v>1751</v>
      </c>
      <c r="C641" s="91"/>
      <c r="D641" s="98" t="s">
        <v>1837</v>
      </c>
      <c r="E641" s="91"/>
      <c r="F641" s="91"/>
      <c r="G641" s="91"/>
      <c r="H641" s="92" t="s">
        <v>1841</v>
      </c>
      <c r="I641" s="91"/>
      <c r="J641" s="92">
        <f t="shared" ca="1" si="18"/>
        <v>0</v>
      </c>
      <c r="K641" s="91"/>
      <c r="L641" s="91"/>
      <c r="M641" s="375"/>
      <c r="N641" s="91"/>
    </row>
    <row r="642" spans="1:14">
      <c r="A642" s="91"/>
      <c r="B642" s="91" t="s">
        <v>1752</v>
      </c>
      <c r="C642" s="91"/>
      <c r="D642" s="98" t="s">
        <v>1762</v>
      </c>
      <c r="E642" s="91"/>
      <c r="F642" s="91"/>
      <c r="G642" s="91"/>
      <c r="H642" s="92" t="s">
        <v>1801</v>
      </c>
      <c r="I642" s="91"/>
      <c r="J642" s="92">
        <f t="shared" ca="1" si="18"/>
        <v>0</v>
      </c>
      <c r="K642" s="91"/>
      <c r="L642" s="91"/>
      <c r="M642" s="375"/>
      <c r="N642" s="91"/>
    </row>
    <row r="643" spans="1:14">
      <c r="A643" s="91"/>
      <c r="B643" s="91" t="s">
        <v>1770</v>
      </c>
      <c r="C643" s="91"/>
      <c r="D643" s="98" t="s">
        <v>1763</v>
      </c>
      <c r="E643" s="91"/>
      <c r="F643" s="103"/>
      <c r="G643" s="91"/>
      <c r="H643" s="92" t="s">
        <v>1802</v>
      </c>
      <c r="I643" s="91"/>
      <c r="J643" s="92">
        <f t="shared" ca="1" si="18"/>
        <v>0</v>
      </c>
      <c r="K643" s="91"/>
      <c r="L643" s="91"/>
      <c r="M643" s="375"/>
      <c r="N643" s="91"/>
    </row>
    <row r="644" spans="1:14">
      <c r="A644" s="91"/>
      <c r="B644" s="91" t="s">
        <v>1771</v>
      </c>
      <c r="C644" s="91"/>
      <c r="D644" s="98" t="s">
        <v>1764</v>
      </c>
      <c r="E644" s="91"/>
      <c r="F644" s="103"/>
      <c r="G644" s="91"/>
      <c r="H644" s="92" t="s">
        <v>1803</v>
      </c>
      <c r="I644" s="91"/>
      <c r="J644" s="92">
        <f t="shared" ca="1" si="18"/>
        <v>0</v>
      </c>
      <c r="K644" s="91"/>
      <c r="L644" s="91"/>
      <c r="M644" s="375"/>
      <c r="N644" s="91"/>
    </row>
    <row r="645" spans="1:14">
      <c r="A645" s="91"/>
      <c r="B645" s="91" t="s">
        <v>1772</v>
      </c>
      <c r="C645" s="91"/>
      <c r="D645" s="98" t="s">
        <v>1765</v>
      </c>
      <c r="E645" s="91"/>
      <c r="F645" s="103"/>
      <c r="G645" s="91"/>
      <c r="H645" s="92" t="s">
        <v>1804</v>
      </c>
      <c r="I645" s="91"/>
      <c r="J645" s="92">
        <f t="shared" ca="1" si="18"/>
        <v>0</v>
      </c>
      <c r="K645" s="91"/>
      <c r="L645" s="91"/>
      <c r="M645" s="375"/>
      <c r="N645" s="91"/>
    </row>
    <row r="646" spans="1:14">
      <c r="A646" s="91"/>
      <c r="B646" s="91" t="s">
        <v>1773</v>
      </c>
      <c r="C646" s="91"/>
      <c r="D646" s="98" t="s">
        <v>1766</v>
      </c>
      <c r="E646" s="91"/>
      <c r="F646" s="103"/>
      <c r="G646" s="91"/>
      <c r="H646" s="92" t="s">
        <v>1805</v>
      </c>
      <c r="I646" s="91"/>
      <c r="J646" s="92">
        <f t="shared" ca="1" si="18"/>
        <v>0</v>
      </c>
      <c r="K646" s="91"/>
      <c r="L646" s="91"/>
      <c r="M646" s="375"/>
      <c r="N646" s="91"/>
    </row>
    <row r="647" spans="1:14">
      <c r="A647" s="91"/>
      <c r="B647" s="91" t="s">
        <v>1774</v>
      </c>
      <c r="C647" s="91"/>
      <c r="D647" s="98" t="s">
        <v>1767</v>
      </c>
      <c r="E647" s="91"/>
      <c r="F647" s="103"/>
      <c r="G647" s="91"/>
      <c r="H647" s="92" t="s">
        <v>1806</v>
      </c>
      <c r="I647" s="91"/>
      <c r="J647" s="92">
        <f t="shared" ca="1" si="18"/>
        <v>0</v>
      </c>
      <c r="K647" s="91"/>
      <c r="L647" s="91"/>
      <c r="M647" s="375"/>
      <c r="N647" s="91"/>
    </row>
    <row r="648" spans="1:14">
      <c r="A648" s="91"/>
      <c r="B648" s="91" t="s">
        <v>1775</v>
      </c>
      <c r="C648" s="91"/>
      <c r="D648" s="98" t="s">
        <v>1768</v>
      </c>
      <c r="E648" s="91"/>
      <c r="F648" s="103"/>
      <c r="G648" s="91"/>
      <c r="H648" s="92" t="s">
        <v>1807</v>
      </c>
      <c r="I648" s="91"/>
      <c r="J648" s="92">
        <f t="shared" ca="1" si="18"/>
        <v>0</v>
      </c>
      <c r="K648" s="91"/>
      <c r="L648" s="91"/>
      <c r="M648" s="375"/>
      <c r="N648" s="91"/>
    </row>
    <row r="649" spans="1:14">
      <c r="A649" s="91"/>
      <c r="B649" s="91" t="s">
        <v>1776</v>
      </c>
      <c r="C649" s="91"/>
      <c r="D649" s="98" t="s">
        <v>1769</v>
      </c>
      <c r="E649" s="91"/>
      <c r="F649" s="103"/>
      <c r="G649" s="91"/>
      <c r="H649" s="92" t="s">
        <v>1808</v>
      </c>
      <c r="I649" s="91"/>
      <c r="J649" s="92">
        <f t="shared" ca="1" si="18"/>
        <v>0</v>
      </c>
      <c r="K649" s="91"/>
      <c r="L649" s="91"/>
      <c r="M649" s="375"/>
      <c r="N649" s="91"/>
    </row>
    <row r="650" spans="1:14" ht="23">
      <c r="A650" s="91"/>
      <c r="B650" s="91" t="s">
        <v>1777</v>
      </c>
      <c r="C650" s="91"/>
      <c r="D650" s="98" t="s">
        <v>2113</v>
      </c>
      <c r="E650" s="91"/>
      <c r="F650" s="103"/>
      <c r="G650" s="91"/>
      <c r="H650" s="92" t="s">
        <v>2115</v>
      </c>
      <c r="I650" s="91"/>
      <c r="J650" s="92">
        <f t="shared" ca="1" si="18"/>
        <v>0</v>
      </c>
      <c r="K650" s="91"/>
      <c r="L650" s="91"/>
      <c r="M650" s="375"/>
      <c r="N650" s="91"/>
    </row>
    <row r="651" spans="1:14" ht="23">
      <c r="A651" s="91"/>
      <c r="B651" s="91" t="s">
        <v>1778</v>
      </c>
      <c r="C651" s="91"/>
      <c r="D651" s="98" t="s">
        <v>2114</v>
      </c>
      <c r="E651" s="91"/>
      <c r="F651" s="103"/>
      <c r="G651" s="91"/>
      <c r="H651" s="92" t="s">
        <v>2116</v>
      </c>
      <c r="I651" s="91"/>
      <c r="J651" s="92">
        <f t="shared" ca="1" si="18"/>
        <v>0</v>
      </c>
      <c r="K651" s="91"/>
      <c r="L651" s="91"/>
      <c r="M651" s="375"/>
      <c r="N651" s="91"/>
    </row>
    <row r="652" spans="1:14">
      <c r="A652" s="91"/>
      <c r="B652" s="91" t="s">
        <v>1779</v>
      </c>
      <c r="C652" s="91"/>
      <c r="D652" s="98" t="s">
        <v>2117</v>
      </c>
      <c r="E652" s="91"/>
      <c r="F652" s="103"/>
      <c r="G652" s="91"/>
      <c r="H652" s="92" t="s">
        <v>2119</v>
      </c>
      <c r="I652" s="91"/>
      <c r="J652" s="92">
        <f t="shared" ca="1" si="18"/>
        <v>0</v>
      </c>
      <c r="K652" s="91"/>
      <c r="L652" s="91"/>
      <c r="M652" s="375"/>
      <c r="N652" s="91"/>
    </row>
    <row r="653" spans="1:14" ht="23">
      <c r="A653" s="91"/>
      <c r="B653" s="91" t="s">
        <v>1784</v>
      </c>
      <c r="C653" s="91"/>
      <c r="D653" s="98" t="s">
        <v>2118</v>
      </c>
      <c r="E653" s="91"/>
      <c r="F653" s="103"/>
      <c r="G653" s="91"/>
      <c r="H653" s="92" t="s">
        <v>2120</v>
      </c>
      <c r="I653" s="91"/>
      <c r="J653" s="92">
        <f t="shared" ca="1" si="18"/>
        <v>0</v>
      </c>
      <c r="K653" s="91"/>
      <c r="L653" s="91"/>
      <c r="M653" s="375"/>
      <c r="N653" s="91"/>
    </row>
    <row r="654" spans="1:14">
      <c r="A654" s="91"/>
      <c r="B654" s="91" t="s">
        <v>1785</v>
      </c>
      <c r="C654" s="91"/>
      <c r="D654" s="98" t="s">
        <v>1780</v>
      </c>
      <c r="E654" s="91"/>
      <c r="F654" s="103"/>
      <c r="G654" s="91"/>
      <c r="H654" s="92" t="s">
        <v>1809</v>
      </c>
      <c r="I654" s="91"/>
      <c r="J654" s="92">
        <f t="shared" ref="J654:J701" ca="1" si="19">INDIRECT(H654)</f>
        <v>0</v>
      </c>
      <c r="K654" s="91"/>
      <c r="L654" s="91"/>
      <c r="M654" s="375"/>
      <c r="N654" s="91"/>
    </row>
    <row r="655" spans="1:14">
      <c r="A655" s="91"/>
      <c r="B655" s="91" t="s">
        <v>1786</v>
      </c>
      <c r="C655" s="91"/>
      <c r="D655" s="98" t="s">
        <v>1781</v>
      </c>
      <c r="E655" s="91"/>
      <c r="F655" s="103"/>
      <c r="G655" s="91"/>
      <c r="H655" s="92" t="s">
        <v>1810</v>
      </c>
      <c r="I655" s="91"/>
      <c r="J655" s="92">
        <f t="shared" ca="1" si="19"/>
        <v>0</v>
      </c>
      <c r="K655" s="91"/>
      <c r="L655" s="91"/>
      <c r="M655" s="375"/>
      <c r="N655" s="91"/>
    </row>
    <row r="656" spans="1:14">
      <c r="A656" s="91"/>
      <c r="B656" s="91" t="s">
        <v>1787</v>
      </c>
      <c r="C656" s="91"/>
      <c r="D656" s="98" t="s">
        <v>1782</v>
      </c>
      <c r="E656" s="91"/>
      <c r="F656" s="365"/>
      <c r="G656" s="91"/>
      <c r="H656" s="92" t="s">
        <v>1811</v>
      </c>
      <c r="I656" s="91"/>
      <c r="J656" s="92">
        <f t="shared" ca="1" si="19"/>
        <v>0</v>
      </c>
      <c r="K656" s="91"/>
      <c r="L656" s="91"/>
      <c r="M656" s="375"/>
      <c r="N656" s="91"/>
    </row>
    <row r="657" spans="1:14">
      <c r="A657" s="91"/>
      <c r="B657" s="91" t="s">
        <v>1788</v>
      </c>
      <c r="C657" s="91"/>
      <c r="D657" s="98" t="s">
        <v>1783</v>
      </c>
      <c r="E657" s="91"/>
      <c r="F657" s="365"/>
      <c r="G657" s="91"/>
      <c r="H657" s="92" t="s">
        <v>1812</v>
      </c>
      <c r="I657" s="91"/>
      <c r="J657" s="92">
        <f t="shared" ca="1" si="19"/>
        <v>0</v>
      </c>
      <c r="K657" s="91"/>
      <c r="L657" s="91"/>
      <c r="M657" s="375"/>
      <c r="N657" s="91"/>
    </row>
    <row r="658" spans="1:14" ht="23">
      <c r="A658" s="91"/>
      <c r="B658" s="91" t="s">
        <v>1789</v>
      </c>
      <c r="C658" s="91"/>
      <c r="D658" s="98" t="s">
        <v>2121</v>
      </c>
      <c r="E658" s="91"/>
      <c r="F658" s="365"/>
      <c r="G658" s="91"/>
      <c r="H658" s="92" t="s">
        <v>2122</v>
      </c>
      <c r="I658" s="91"/>
      <c r="J658" s="92">
        <f t="shared" ca="1" si="19"/>
        <v>0</v>
      </c>
      <c r="K658" s="91"/>
      <c r="L658" s="91"/>
      <c r="M658" s="375"/>
      <c r="N658" s="91"/>
    </row>
    <row r="659" spans="1:14">
      <c r="A659" s="91"/>
      <c r="B659" s="91" t="s">
        <v>1963</v>
      </c>
      <c r="C659" s="91"/>
      <c r="D659" s="98" t="s">
        <v>1964</v>
      </c>
      <c r="E659" s="91"/>
      <c r="F659" s="365"/>
      <c r="G659" s="91"/>
      <c r="H659" s="92" t="s">
        <v>1969</v>
      </c>
      <c r="I659" s="91"/>
      <c r="J659" s="92">
        <f t="shared" ca="1" si="19"/>
        <v>0</v>
      </c>
      <c r="K659" s="91"/>
      <c r="L659" s="91"/>
      <c r="M659" s="375"/>
      <c r="N659" s="91"/>
    </row>
    <row r="660" spans="1:14">
      <c r="A660" s="91"/>
      <c r="B660" s="91" t="s">
        <v>1967</v>
      </c>
      <c r="C660" s="91"/>
      <c r="D660" s="98" t="s">
        <v>1965</v>
      </c>
      <c r="E660" s="91"/>
      <c r="F660" s="365"/>
      <c r="G660" s="91"/>
      <c r="H660" s="92" t="s">
        <v>1970</v>
      </c>
      <c r="I660" s="91"/>
      <c r="J660" s="92">
        <f t="shared" ca="1" si="19"/>
        <v>0</v>
      </c>
      <c r="K660" s="91"/>
      <c r="L660" s="91"/>
      <c r="M660" s="375"/>
      <c r="N660" s="91"/>
    </row>
    <row r="661" spans="1:14">
      <c r="A661" s="91"/>
      <c r="B661" s="91" t="s">
        <v>1968</v>
      </c>
      <c r="C661" s="91"/>
      <c r="D661" s="98" t="s">
        <v>1966</v>
      </c>
      <c r="E661" s="91"/>
      <c r="F661" s="365"/>
      <c r="G661" s="91"/>
      <c r="H661" s="92" t="s">
        <v>1971</v>
      </c>
      <c r="I661" s="91"/>
      <c r="J661" s="92">
        <f t="shared" ca="1" si="19"/>
        <v>0</v>
      </c>
      <c r="K661" s="91"/>
      <c r="L661" s="91"/>
      <c r="M661" s="375"/>
      <c r="N661" s="91"/>
    </row>
    <row r="662" spans="1:14">
      <c r="A662" s="91"/>
      <c r="B662" s="91" t="s">
        <v>2027</v>
      </c>
      <c r="C662" s="91"/>
      <c r="D662" s="98" t="s">
        <v>2039</v>
      </c>
      <c r="E662" s="91"/>
      <c r="F662" s="365"/>
      <c r="G662" s="91"/>
      <c r="H662" s="92" t="s">
        <v>2051</v>
      </c>
      <c r="I662" s="91"/>
      <c r="J662" s="92">
        <f t="shared" ca="1" si="19"/>
        <v>0</v>
      </c>
      <c r="K662" s="91"/>
      <c r="L662" s="91"/>
      <c r="M662" s="375"/>
      <c r="N662" s="91"/>
    </row>
    <row r="663" spans="1:14">
      <c r="A663" s="91"/>
      <c r="B663" s="91" t="s">
        <v>2028</v>
      </c>
      <c r="C663" s="91"/>
      <c r="D663" s="98" t="s">
        <v>2040</v>
      </c>
      <c r="E663" s="91"/>
      <c r="F663" s="365"/>
      <c r="G663" s="91"/>
      <c r="H663" s="92" t="s">
        <v>2052</v>
      </c>
      <c r="I663" s="91"/>
      <c r="J663" s="92">
        <f t="shared" ca="1" si="19"/>
        <v>0</v>
      </c>
      <c r="K663" s="91"/>
      <c r="L663" s="91"/>
      <c r="M663" s="375"/>
      <c r="N663" s="91"/>
    </row>
    <row r="664" spans="1:14">
      <c r="A664" s="91"/>
      <c r="B664" s="91" t="s">
        <v>2029</v>
      </c>
      <c r="C664" s="91"/>
      <c r="D664" s="98" t="s">
        <v>2042</v>
      </c>
      <c r="E664" s="91"/>
      <c r="F664" s="365"/>
      <c r="G664" s="91"/>
      <c r="H664" s="92" t="s">
        <v>2053</v>
      </c>
      <c r="I664" s="91"/>
      <c r="J664" s="92">
        <f t="shared" ca="1" si="19"/>
        <v>0</v>
      </c>
      <c r="K664" s="91"/>
      <c r="L664" s="91"/>
      <c r="M664" s="375"/>
      <c r="N664" s="91"/>
    </row>
    <row r="665" spans="1:14">
      <c r="A665" s="91"/>
      <c r="B665" s="91" t="s">
        <v>2030</v>
      </c>
      <c r="C665" s="91"/>
      <c r="D665" s="98" t="s">
        <v>2041</v>
      </c>
      <c r="E665" s="91"/>
      <c r="F665" s="365"/>
      <c r="G665" s="91"/>
      <c r="H665" s="92" t="s">
        <v>2054</v>
      </c>
      <c r="I665" s="91"/>
      <c r="J665" s="92">
        <f t="shared" ca="1" si="19"/>
        <v>0</v>
      </c>
      <c r="K665" s="91"/>
      <c r="L665" s="91"/>
      <c r="M665" s="375"/>
      <c r="N665" s="91"/>
    </row>
    <row r="666" spans="1:14">
      <c r="A666" s="91"/>
      <c r="B666" s="91" t="s">
        <v>2031</v>
      </c>
      <c r="C666" s="91"/>
      <c r="D666" s="98" t="s">
        <v>2043</v>
      </c>
      <c r="E666" s="91"/>
      <c r="F666" s="365"/>
      <c r="G666" s="91"/>
      <c r="H666" s="92" t="s">
        <v>2055</v>
      </c>
      <c r="I666" s="91"/>
      <c r="J666" s="92">
        <f t="shared" ca="1" si="19"/>
        <v>0</v>
      </c>
      <c r="K666" s="91"/>
      <c r="L666" s="91"/>
      <c r="M666" s="375"/>
      <c r="N666" s="91"/>
    </row>
    <row r="667" spans="1:14">
      <c r="A667" s="91"/>
      <c r="B667" s="91" t="s">
        <v>2032</v>
      </c>
      <c r="C667" s="91"/>
      <c r="D667" s="98" t="s">
        <v>2044</v>
      </c>
      <c r="E667" s="91"/>
      <c r="F667" s="365"/>
      <c r="G667" s="91"/>
      <c r="H667" s="92" t="s">
        <v>2056</v>
      </c>
      <c r="I667" s="91"/>
      <c r="J667" s="92">
        <f t="shared" ca="1" si="19"/>
        <v>0</v>
      </c>
      <c r="K667" s="91"/>
      <c r="L667" s="91"/>
      <c r="M667" s="375"/>
      <c r="N667" s="91"/>
    </row>
    <row r="668" spans="1:14">
      <c r="A668" s="91"/>
      <c r="B668" s="91" t="s">
        <v>2033</v>
      </c>
      <c r="C668" s="91"/>
      <c r="D668" s="98" t="s">
        <v>2045</v>
      </c>
      <c r="E668" s="91"/>
      <c r="F668" s="365"/>
      <c r="G668" s="91"/>
      <c r="H668" s="92" t="s">
        <v>2057</v>
      </c>
      <c r="I668" s="91"/>
      <c r="J668" s="92">
        <f t="shared" ca="1" si="19"/>
        <v>0</v>
      </c>
      <c r="K668" s="91"/>
      <c r="L668" s="91"/>
      <c r="M668" s="375"/>
      <c r="N668" s="91"/>
    </row>
    <row r="669" spans="1:14">
      <c r="A669" s="91"/>
      <c r="B669" s="91" t="s">
        <v>2034</v>
      </c>
      <c r="C669" s="91"/>
      <c r="D669" s="98" t="s">
        <v>2046</v>
      </c>
      <c r="E669" s="91"/>
      <c r="F669" s="365"/>
      <c r="G669" s="91"/>
      <c r="H669" s="92" t="s">
        <v>2058</v>
      </c>
      <c r="I669" s="91"/>
      <c r="J669" s="92">
        <f t="shared" ca="1" si="19"/>
        <v>0</v>
      </c>
      <c r="K669" s="91"/>
      <c r="L669" s="91"/>
      <c r="M669" s="375"/>
      <c r="N669" s="91"/>
    </row>
    <row r="670" spans="1:14">
      <c r="A670" s="91"/>
      <c r="B670" s="91" t="s">
        <v>2035</v>
      </c>
      <c r="C670" s="91"/>
      <c r="D670" s="98" t="s">
        <v>2047</v>
      </c>
      <c r="E670" s="91"/>
      <c r="F670" s="365"/>
      <c r="G670" s="91"/>
      <c r="H670" s="92" t="s">
        <v>2059</v>
      </c>
      <c r="I670" s="91"/>
      <c r="J670" s="92">
        <f t="shared" ca="1" si="19"/>
        <v>0</v>
      </c>
      <c r="K670" s="91"/>
      <c r="L670" s="91"/>
      <c r="M670" s="375"/>
      <c r="N670" s="91"/>
    </row>
    <row r="671" spans="1:14">
      <c r="A671" s="91"/>
      <c r="B671" s="91" t="s">
        <v>2036</v>
      </c>
      <c r="C671" s="91"/>
      <c r="D671" s="98" t="s">
        <v>2048</v>
      </c>
      <c r="E671" s="91"/>
      <c r="F671" s="365"/>
      <c r="G671" s="91"/>
      <c r="H671" s="92" t="s">
        <v>2060</v>
      </c>
      <c r="I671" s="91"/>
      <c r="J671" s="92">
        <f t="shared" ca="1" si="19"/>
        <v>0</v>
      </c>
      <c r="K671" s="91"/>
      <c r="L671" s="91"/>
      <c r="M671" s="375"/>
      <c r="N671" s="91"/>
    </row>
    <row r="672" spans="1:14">
      <c r="A672" s="91"/>
      <c r="B672" s="91" t="s">
        <v>2037</v>
      </c>
      <c r="C672" s="91"/>
      <c r="D672" s="98" t="s">
        <v>2049</v>
      </c>
      <c r="E672" s="91"/>
      <c r="F672" s="365"/>
      <c r="G672" s="91"/>
      <c r="H672" s="92" t="s">
        <v>2061</v>
      </c>
      <c r="I672" s="91"/>
      <c r="J672" s="92">
        <f t="shared" ca="1" si="19"/>
        <v>0</v>
      </c>
      <c r="K672" s="91"/>
      <c r="L672" s="91"/>
      <c r="M672" s="375"/>
      <c r="N672" s="91"/>
    </row>
    <row r="673" spans="1:14">
      <c r="A673" s="91"/>
      <c r="B673" s="91" t="s">
        <v>2038</v>
      </c>
      <c r="C673" s="91"/>
      <c r="D673" s="98" t="s">
        <v>2050</v>
      </c>
      <c r="E673" s="91"/>
      <c r="F673" s="365"/>
      <c r="G673" s="91"/>
      <c r="H673" s="92" t="s">
        <v>2062</v>
      </c>
      <c r="I673" s="91"/>
      <c r="J673" s="92">
        <f t="shared" ca="1" si="19"/>
        <v>0</v>
      </c>
      <c r="K673" s="91"/>
      <c r="L673" s="91"/>
      <c r="M673" s="375"/>
      <c r="N673" s="91"/>
    </row>
    <row r="674" spans="1:14">
      <c r="A674" s="92"/>
      <c r="B674" s="92" t="s">
        <v>1844</v>
      </c>
      <c r="C674" s="92"/>
      <c r="D674" s="965" t="s">
        <v>1845</v>
      </c>
      <c r="E674" s="92"/>
      <c r="F674" s="92"/>
      <c r="G674" s="92"/>
      <c r="H674" s="92" t="s">
        <v>1892</v>
      </c>
      <c r="I674" s="92"/>
      <c r="J674" s="92">
        <f t="shared" ca="1" si="19"/>
        <v>0</v>
      </c>
      <c r="K674" s="91"/>
      <c r="L674" s="91"/>
      <c r="M674" s="375"/>
      <c r="N674" s="91"/>
    </row>
    <row r="675" spans="1:14">
      <c r="A675" s="92"/>
      <c r="B675" s="92" t="s">
        <v>1869</v>
      </c>
      <c r="C675" s="92"/>
      <c r="D675" s="965" t="s">
        <v>1846</v>
      </c>
      <c r="E675" s="92"/>
      <c r="F675" s="92"/>
      <c r="G675" s="92"/>
      <c r="H675" s="92" t="s">
        <v>1893</v>
      </c>
      <c r="I675" s="92"/>
      <c r="J675" s="92">
        <f t="shared" ca="1" si="19"/>
        <v>0</v>
      </c>
      <c r="K675" s="91"/>
      <c r="L675" s="91"/>
      <c r="M675" s="375"/>
      <c r="N675" s="91"/>
    </row>
    <row r="676" spans="1:14">
      <c r="A676" s="92"/>
      <c r="B676" s="92" t="s">
        <v>1870</v>
      </c>
      <c r="C676" s="92"/>
      <c r="D676" s="965" t="s">
        <v>1847</v>
      </c>
      <c r="E676" s="92"/>
      <c r="F676" s="92"/>
      <c r="G676" s="92"/>
      <c r="H676" s="92" t="s">
        <v>1894</v>
      </c>
      <c r="I676" s="92"/>
      <c r="J676" s="92">
        <f t="shared" ca="1" si="19"/>
        <v>0</v>
      </c>
      <c r="K676" s="91"/>
      <c r="L676" s="91"/>
      <c r="M676" s="375"/>
      <c r="N676" s="91"/>
    </row>
    <row r="677" spans="1:14">
      <c r="A677" s="92"/>
      <c r="B677" s="92" t="s">
        <v>1871</v>
      </c>
      <c r="C677" s="92"/>
      <c r="D677" s="965" t="s">
        <v>1848</v>
      </c>
      <c r="E677" s="92"/>
      <c r="F677" s="92"/>
      <c r="G677" s="92"/>
      <c r="H677" s="92" t="s">
        <v>1895</v>
      </c>
      <c r="I677" s="92"/>
      <c r="J677" s="92">
        <f t="shared" ca="1" si="19"/>
        <v>0</v>
      </c>
      <c r="K677" s="91"/>
      <c r="L677" s="91"/>
      <c r="M677" s="375"/>
      <c r="N677" s="91"/>
    </row>
    <row r="678" spans="1:14">
      <c r="A678" s="92"/>
      <c r="B678" s="92" t="s">
        <v>1872</v>
      </c>
      <c r="C678" s="92"/>
      <c r="D678" s="965" t="s">
        <v>1849</v>
      </c>
      <c r="E678" s="92"/>
      <c r="F678" s="92"/>
      <c r="G678" s="92"/>
      <c r="H678" s="92" t="s">
        <v>1896</v>
      </c>
      <c r="I678" s="92"/>
      <c r="J678" s="92">
        <f t="shared" ca="1" si="19"/>
        <v>0</v>
      </c>
      <c r="K678" s="91"/>
      <c r="L678" s="91"/>
      <c r="M678" s="375"/>
      <c r="N678" s="91"/>
    </row>
    <row r="679" spans="1:14">
      <c r="A679" s="92"/>
      <c r="B679" s="92" t="s">
        <v>1873</v>
      </c>
      <c r="C679" s="92"/>
      <c r="D679" s="965" t="s">
        <v>1850</v>
      </c>
      <c r="E679" s="92"/>
      <c r="F679" s="92"/>
      <c r="G679" s="92"/>
      <c r="H679" s="92" t="s">
        <v>1897</v>
      </c>
      <c r="I679" s="92"/>
      <c r="J679" s="92">
        <f t="shared" ca="1" si="19"/>
        <v>0</v>
      </c>
      <c r="K679" s="91"/>
      <c r="L679" s="91"/>
      <c r="M679" s="375"/>
      <c r="N679" s="91"/>
    </row>
    <row r="680" spans="1:14">
      <c r="A680" s="92"/>
      <c r="B680" s="92" t="s">
        <v>1874</v>
      </c>
      <c r="C680" s="92"/>
      <c r="D680" s="965" t="s">
        <v>1851</v>
      </c>
      <c r="E680" s="92"/>
      <c r="F680" s="92"/>
      <c r="G680" s="92"/>
      <c r="H680" s="92" t="s">
        <v>1898</v>
      </c>
      <c r="I680" s="92"/>
      <c r="J680" s="92">
        <f t="shared" ca="1" si="19"/>
        <v>0</v>
      </c>
      <c r="K680" s="91"/>
      <c r="L680" s="91"/>
      <c r="M680" s="375"/>
      <c r="N680" s="91"/>
    </row>
    <row r="681" spans="1:14">
      <c r="A681" s="92"/>
      <c r="B681" s="92" t="s">
        <v>1875</v>
      </c>
      <c r="C681" s="92"/>
      <c r="D681" s="965" t="s">
        <v>1852</v>
      </c>
      <c r="E681" s="92"/>
      <c r="F681" s="92"/>
      <c r="G681" s="92"/>
      <c r="H681" s="92" t="s">
        <v>1899</v>
      </c>
      <c r="I681" s="92"/>
      <c r="J681" s="92">
        <f t="shared" ca="1" si="19"/>
        <v>0</v>
      </c>
      <c r="K681" s="91"/>
      <c r="L681" s="91"/>
      <c r="M681" s="375"/>
      <c r="N681" s="91"/>
    </row>
    <row r="682" spans="1:14">
      <c r="A682" s="92"/>
      <c r="B682" s="92" t="s">
        <v>1876</v>
      </c>
      <c r="C682" s="92"/>
      <c r="D682" s="965" t="s">
        <v>1853</v>
      </c>
      <c r="E682" s="92"/>
      <c r="F682" s="92"/>
      <c r="G682" s="92"/>
      <c r="H682" s="92" t="s">
        <v>1900</v>
      </c>
      <c r="I682" s="92"/>
      <c r="J682" s="92">
        <f t="shared" ca="1" si="19"/>
        <v>0</v>
      </c>
      <c r="K682" s="91"/>
      <c r="L682" s="91"/>
      <c r="M682" s="375"/>
      <c r="N682" s="91"/>
    </row>
    <row r="683" spans="1:14">
      <c r="A683" s="92"/>
      <c r="B683" s="92" t="s">
        <v>1877</v>
      </c>
      <c r="C683" s="92"/>
      <c r="D683" s="965" t="s">
        <v>1854</v>
      </c>
      <c r="E683" s="92"/>
      <c r="F683" s="92"/>
      <c r="G683" s="92"/>
      <c r="H683" s="92" t="s">
        <v>1901</v>
      </c>
      <c r="I683" s="92"/>
      <c r="J683" s="92">
        <f t="shared" ca="1" si="19"/>
        <v>0</v>
      </c>
      <c r="K683" s="91"/>
      <c r="L683" s="91"/>
      <c r="M683" s="375"/>
      <c r="N683" s="91"/>
    </row>
    <row r="684" spans="1:14">
      <c r="A684" s="92"/>
      <c r="B684" s="92" t="s">
        <v>1878</v>
      </c>
      <c r="C684" s="92"/>
      <c r="D684" s="965" t="s">
        <v>1855</v>
      </c>
      <c r="E684" s="92"/>
      <c r="F684" s="92"/>
      <c r="G684" s="92"/>
      <c r="H684" s="92" t="s">
        <v>1902</v>
      </c>
      <c r="I684" s="92"/>
      <c r="J684" s="92">
        <f t="shared" ca="1" si="19"/>
        <v>0</v>
      </c>
      <c r="K684" s="91"/>
      <c r="L684" s="91"/>
      <c r="M684" s="375"/>
      <c r="N684" s="91"/>
    </row>
    <row r="685" spans="1:14">
      <c r="A685" s="92"/>
      <c r="B685" s="92" t="s">
        <v>1879</v>
      </c>
      <c r="C685" s="92"/>
      <c r="D685" s="965" t="s">
        <v>1856</v>
      </c>
      <c r="E685" s="92"/>
      <c r="F685" s="92"/>
      <c r="G685" s="92"/>
      <c r="H685" s="92" t="s">
        <v>1903</v>
      </c>
      <c r="I685" s="92"/>
      <c r="J685" s="92">
        <f t="shared" ca="1" si="19"/>
        <v>0</v>
      </c>
      <c r="K685" s="91"/>
      <c r="L685" s="91"/>
      <c r="M685" s="375"/>
      <c r="N685" s="91"/>
    </row>
    <row r="686" spans="1:14">
      <c r="A686" s="92"/>
      <c r="B686" s="92" t="s">
        <v>1880</v>
      </c>
      <c r="C686" s="92"/>
      <c r="D686" s="965" t="s">
        <v>1857</v>
      </c>
      <c r="E686" s="92"/>
      <c r="F686" s="92"/>
      <c r="G686" s="92"/>
      <c r="H686" s="92" t="s">
        <v>1904</v>
      </c>
      <c r="I686" s="92"/>
      <c r="J686" s="92">
        <f t="shared" ca="1" si="19"/>
        <v>0</v>
      </c>
      <c r="K686" s="91"/>
      <c r="L686" s="91"/>
      <c r="M686" s="375"/>
      <c r="N686" s="91"/>
    </row>
    <row r="687" spans="1:14">
      <c r="A687" s="92"/>
      <c r="B687" s="92" t="s">
        <v>1881</v>
      </c>
      <c r="C687" s="92"/>
      <c r="D687" s="965" t="s">
        <v>1859</v>
      </c>
      <c r="E687" s="92"/>
      <c r="F687" s="92"/>
      <c r="G687" s="92"/>
      <c r="H687" s="92" t="s">
        <v>1905</v>
      </c>
      <c r="I687" s="92"/>
      <c r="J687" s="92">
        <f t="shared" ca="1" si="19"/>
        <v>0</v>
      </c>
      <c r="K687" s="91"/>
      <c r="L687" s="91"/>
      <c r="M687" s="375"/>
      <c r="N687" s="91"/>
    </row>
    <row r="688" spans="1:14">
      <c r="A688" s="92"/>
      <c r="B688" s="92" t="s">
        <v>1882</v>
      </c>
      <c r="C688" s="92"/>
      <c r="D688" s="965" t="s">
        <v>1858</v>
      </c>
      <c r="E688" s="92"/>
      <c r="F688" s="92"/>
      <c r="G688" s="92"/>
      <c r="H688" s="92" t="s">
        <v>1906</v>
      </c>
      <c r="I688" s="92"/>
      <c r="J688" s="92">
        <f t="shared" ca="1" si="19"/>
        <v>0</v>
      </c>
      <c r="K688" s="91"/>
      <c r="L688" s="91"/>
      <c r="M688" s="375"/>
      <c r="N688" s="91"/>
    </row>
    <row r="689" spans="1:14">
      <c r="A689" s="92"/>
      <c r="B689" s="92" t="s">
        <v>1883</v>
      </c>
      <c r="C689" s="92"/>
      <c r="D689" s="965" t="s">
        <v>1860</v>
      </c>
      <c r="E689" s="92"/>
      <c r="F689" s="92"/>
      <c r="G689" s="92"/>
      <c r="H689" s="92" t="s">
        <v>1907</v>
      </c>
      <c r="I689" s="92"/>
      <c r="J689" s="92">
        <f t="shared" ca="1" si="19"/>
        <v>1000000</v>
      </c>
      <c r="K689" s="91"/>
      <c r="L689" s="91"/>
      <c r="M689" s="375"/>
      <c r="N689" s="91"/>
    </row>
    <row r="690" spans="1:14">
      <c r="A690" s="92"/>
      <c r="B690" s="92" t="s">
        <v>1884</v>
      </c>
      <c r="C690" s="92"/>
      <c r="D690" s="965" t="s">
        <v>1861</v>
      </c>
      <c r="E690" s="92"/>
      <c r="F690" s="92"/>
      <c r="G690" s="92"/>
      <c r="H690" s="92" t="s">
        <v>1908</v>
      </c>
      <c r="I690" s="92"/>
      <c r="J690" s="92">
        <f t="shared" ca="1" si="19"/>
        <v>304462</v>
      </c>
      <c r="K690" s="91"/>
      <c r="L690" s="91"/>
      <c r="M690" s="375"/>
      <c r="N690" s="91"/>
    </row>
    <row r="691" spans="1:14">
      <c r="A691" s="92"/>
      <c r="B691" s="92" t="s">
        <v>1885</v>
      </c>
      <c r="C691" s="92"/>
      <c r="D691" s="965" t="s">
        <v>1862</v>
      </c>
      <c r="E691" s="92"/>
      <c r="F691" s="92"/>
      <c r="G691" s="92"/>
      <c r="H691" s="92" t="s">
        <v>1909</v>
      </c>
      <c r="I691" s="92"/>
      <c r="J691" s="92">
        <f t="shared" ca="1" si="19"/>
        <v>-414353</v>
      </c>
      <c r="K691" s="91"/>
      <c r="L691" s="91"/>
      <c r="M691" s="375"/>
      <c r="N691" s="91"/>
    </row>
    <row r="692" spans="1:14">
      <c r="A692" s="92"/>
      <c r="B692" s="92" t="s">
        <v>1886</v>
      </c>
      <c r="C692" s="92"/>
      <c r="D692" s="965" t="s">
        <v>1863</v>
      </c>
      <c r="E692" s="92"/>
      <c r="F692" s="92"/>
      <c r="G692" s="92"/>
      <c r="H692" s="92" t="s">
        <v>1910</v>
      </c>
      <c r="I692" s="92"/>
      <c r="J692" s="92">
        <f t="shared" ca="1" si="19"/>
        <v>0</v>
      </c>
      <c r="K692" s="91"/>
      <c r="L692" s="91"/>
      <c r="M692" s="375"/>
      <c r="N692" s="91"/>
    </row>
    <row r="693" spans="1:14">
      <c r="A693" s="92"/>
      <c r="B693" s="92" t="s">
        <v>1887</v>
      </c>
      <c r="C693" s="92"/>
      <c r="D693" s="965" t="s">
        <v>1864</v>
      </c>
      <c r="E693" s="92"/>
      <c r="F693" s="92"/>
      <c r="G693" s="92"/>
      <c r="H693" s="92" t="s">
        <v>1911</v>
      </c>
      <c r="I693" s="92"/>
      <c r="J693" s="92">
        <f t="shared" ca="1" si="19"/>
        <v>288506</v>
      </c>
      <c r="K693" s="91"/>
      <c r="L693" s="91"/>
      <c r="M693" s="375"/>
      <c r="N693" s="91"/>
    </row>
    <row r="694" spans="1:14">
      <c r="A694" s="92"/>
      <c r="B694" s="92" t="s">
        <v>1888</v>
      </c>
      <c r="C694" s="92"/>
      <c r="D694" s="965" t="s">
        <v>1865</v>
      </c>
      <c r="E694" s="92"/>
      <c r="F694" s="92"/>
      <c r="G694" s="92"/>
      <c r="H694" s="92" t="s">
        <v>1912</v>
      </c>
      <c r="I694" s="92"/>
      <c r="J694" s="92">
        <f t="shared" ca="1" si="19"/>
        <v>-303626</v>
      </c>
      <c r="K694" s="91"/>
      <c r="L694" s="91"/>
      <c r="M694" s="375"/>
      <c r="N694" s="91"/>
    </row>
    <row r="695" spans="1:14">
      <c r="A695" s="92"/>
      <c r="B695" s="92" t="s">
        <v>1889</v>
      </c>
      <c r="C695" s="92"/>
      <c r="D695" s="965" t="s">
        <v>1866</v>
      </c>
      <c r="E695" s="92"/>
      <c r="F695" s="92"/>
      <c r="G695" s="92"/>
      <c r="H695" s="92" t="s">
        <v>1913</v>
      </c>
      <c r="I695" s="92"/>
      <c r="J695" s="92">
        <f t="shared" ca="1" si="19"/>
        <v>0</v>
      </c>
      <c r="K695" s="91"/>
      <c r="L695" s="91"/>
      <c r="M695" s="375"/>
      <c r="N695" s="91"/>
    </row>
    <row r="696" spans="1:14">
      <c r="A696" s="92"/>
      <c r="B696" s="92" t="s">
        <v>1890</v>
      </c>
      <c r="C696" s="92"/>
      <c r="D696" s="965" t="s">
        <v>1867</v>
      </c>
      <c r="E696" s="92"/>
      <c r="F696" s="92"/>
      <c r="G696" s="92"/>
      <c r="H696" s="92" t="s">
        <v>1914</v>
      </c>
      <c r="I696" s="92"/>
      <c r="J696" s="92">
        <f t="shared" ca="1" si="19"/>
        <v>0</v>
      </c>
      <c r="K696" s="91"/>
      <c r="L696" s="91"/>
      <c r="M696" s="375"/>
      <c r="N696" s="91"/>
    </row>
    <row r="697" spans="1:14">
      <c r="A697" s="92"/>
      <c r="B697" s="92" t="s">
        <v>1891</v>
      </c>
      <c r="C697" s="92"/>
      <c r="D697" s="965" t="s">
        <v>1868</v>
      </c>
      <c r="E697" s="92"/>
      <c r="F697" s="92"/>
      <c r="G697" s="92"/>
      <c r="H697" s="92" t="s">
        <v>1915</v>
      </c>
      <c r="I697" s="92"/>
      <c r="J697" s="92">
        <f t="shared" ca="1" si="19"/>
        <v>0</v>
      </c>
      <c r="K697" s="91"/>
      <c r="L697" s="91"/>
      <c r="M697" s="375"/>
      <c r="N697" s="91"/>
    </row>
    <row r="698" spans="1:14">
      <c r="A698" s="91"/>
      <c r="B698" s="92" t="s">
        <v>2207</v>
      </c>
      <c r="C698" s="91"/>
      <c r="D698" s="965" t="s">
        <v>2201</v>
      </c>
      <c r="E698" s="91"/>
      <c r="F698" s="91"/>
      <c r="G698" s="91"/>
      <c r="H698" s="92" t="s">
        <v>2203</v>
      </c>
      <c r="I698" s="91"/>
      <c r="J698" s="92">
        <f t="shared" ca="1" si="19"/>
        <v>18824930</v>
      </c>
      <c r="K698" s="91"/>
      <c r="L698" s="91"/>
      <c r="M698" s="375"/>
      <c r="N698" s="91"/>
    </row>
    <row r="699" spans="1:14">
      <c r="A699" s="91"/>
      <c r="B699" s="92" t="s">
        <v>2208</v>
      </c>
      <c r="C699" s="91"/>
      <c r="D699" s="965" t="s">
        <v>2204</v>
      </c>
      <c r="E699" s="91"/>
      <c r="F699" s="91"/>
      <c r="G699" s="91"/>
      <c r="H699" s="92" t="s">
        <v>2205</v>
      </c>
      <c r="I699" s="91"/>
      <c r="J699" s="92">
        <f t="shared" ca="1" si="19"/>
        <v>19699919</v>
      </c>
      <c r="K699" s="91"/>
      <c r="L699" s="91"/>
      <c r="M699" s="375"/>
      <c r="N699" s="91"/>
    </row>
    <row r="700" spans="1:14">
      <c r="A700" s="91"/>
      <c r="B700" s="92" t="s">
        <v>2209</v>
      </c>
      <c r="C700" s="91"/>
      <c r="D700" s="965" t="s">
        <v>2202</v>
      </c>
      <c r="E700" s="91"/>
      <c r="F700" s="91"/>
      <c r="G700" s="91"/>
      <c r="H700" s="92" t="s">
        <v>2211</v>
      </c>
      <c r="I700" s="91"/>
      <c r="J700" s="92">
        <f t="shared" ca="1" si="19"/>
        <v>18446274</v>
      </c>
      <c r="K700" s="91"/>
      <c r="L700" s="91"/>
      <c r="M700" s="375"/>
      <c r="N700" s="91"/>
    </row>
    <row r="701" spans="1:14">
      <c r="A701" s="91"/>
      <c r="B701" s="92" t="s">
        <v>2210</v>
      </c>
      <c r="C701" s="91"/>
      <c r="D701" s="965" t="s">
        <v>2206</v>
      </c>
      <c r="E701" s="91"/>
      <c r="F701" s="91"/>
      <c r="G701" s="91"/>
      <c r="H701" s="92" t="s">
        <v>2212</v>
      </c>
      <c r="I701" s="91"/>
      <c r="J701" s="92">
        <f t="shared" ca="1" si="19"/>
        <v>18446274</v>
      </c>
      <c r="K701" s="91"/>
      <c r="L701" s="91"/>
      <c r="M701" s="375"/>
      <c r="N701" s="91"/>
    </row>
  </sheetData>
  <sheetProtection algorithmName="SHA-512" hashValue="uLSdsScvTiGwVJmW/Mo7xHHTBivJqoqWhjoYhc78egkJfZfjaWIZ92FU2lfJwAgv66aq6Kve9M2neZ2uEhjfEA==" saltValue="8K7lwMXsBi8zcHEVhHuL6g==" spinCount="100000" sheet="1" objects="1" scenarios="1"/>
  <autoFilter ref="B14:M309" xr:uid="{00000000-0009-0000-0000-000004000000}"/>
  <sortState xmlns:xlrd2="http://schemas.microsoft.com/office/spreadsheetml/2017/richdata2" ref="B11:M191">
    <sortCondition ref="B11:B191"/>
  </sortState>
  <customSheetViews>
    <customSheetView guid="{B0373AFB-6F3B-4D90-83E2-B7472F9D789B}" scale="90" showGridLines="0" fitToPage="1" showAutoFilter="1" topLeftCell="B28">
      <selection activeCell="F67" sqref="F67"/>
      <pageMargins left="0.70866141732283472" right="0.70866141732283472" top="0.74803149606299213" bottom="0.74803149606299213" header="0.31496062992125984" footer="0.31496062992125984"/>
      <pageSetup paperSize="9" scale="56" fitToHeight="0" orientation="landscape" r:id="rId1"/>
      <headerFooter>
        <oddHeader>Page &amp;P of &amp;N</oddHeader>
        <oddFooter>&amp;Z&amp;F</oddFooter>
      </headerFooter>
      <autoFilter ref="B14:Q210" xr:uid="{00000000-0000-0000-0000-000000000000}"/>
    </customSheetView>
  </customSheetViews>
  <mergeCells count="4">
    <mergeCell ref="B13:D13"/>
    <mergeCell ref="A324:M324"/>
    <mergeCell ref="B11:L11"/>
    <mergeCell ref="M13:M14"/>
  </mergeCells>
  <conditionalFormatting sqref="D46 D38 D49">
    <cfRule type="duplicateValues" priority="468"/>
    <cfRule type="duplicateValues" dxfId="476" priority="469"/>
  </conditionalFormatting>
  <conditionalFormatting sqref="B46 B38 B49">
    <cfRule type="duplicateValues" priority="462"/>
    <cfRule type="duplicateValues" dxfId="475" priority="463"/>
  </conditionalFormatting>
  <conditionalFormatting sqref="B127">
    <cfRule type="duplicateValues" priority="460"/>
    <cfRule type="duplicateValues" dxfId="474" priority="461"/>
  </conditionalFormatting>
  <conditionalFormatting sqref="B162">
    <cfRule type="duplicateValues" priority="456"/>
    <cfRule type="duplicateValues" dxfId="473" priority="457"/>
  </conditionalFormatting>
  <conditionalFormatting sqref="B163">
    <cfRule type="duplicateValues" priority="454"/>
    <cfRule type="duplicateValues" dxfId="472" priority="455"/>
  </conditionalFormatting>
  <conditionalFormatting sqref="B256 B232 B253:B254 B234 B258">
    <cfRule type="duplicateValues" priority="446"/>
    <cfRule type="duplicateValues" dxfId="471" priority="447"/>
  </conditionalFormatting>
  <conditionalFormatting sqref="B241">
    <cfRule type="duplicateValues" priority="444"/>
    <cfRule type="duplicateValues" dxfId="470" priority="445"/>
  </conditionalFormatting>
  <conditionalFormatting sqref="B242">
    <cfRule type="duplicateValues" priority="440"/>
    <cfRule type="duplicateValues" dxfId="469" priority="441"/>
  </conditionalFormatting>
  <conditionalFormatting sqref="B288:B289">
    <cfRule type="duplicateValues" priority="434"/>
    <cfRule type="duplicateValues" dxfId="468" priority="435"/>
  </conditionalFormatting>
  <conditionalFormatting sqref="B298 B303">
    <cfRule type="duplicateValues" priority="432"/>
    <cfRule type="duplicateValues" dxfId="467" priority="433"/>
  </conditionalFormatting>
  <conditionalFormatting sqref="B126">
    <cfRule type="duplicateValues" priority="428"/>
    <cfRule type="duplicateValues" dxfId="466" priority="429"/>
  </conditionalFormatting>
  <conditionalFormatting sqref="B33 B37">
    <cfRule type="duplicateValues" priority="422"/>
    <cfRule type="duplicateValues" dxfId="465" priority="423"/>
  </conditionalFormatting>
  <conditionalFormatting sqref="B94">
    <cfRule type="duplicateValues" priority="418"/>
    <cfRule type="duplicateValues" dxfId="464" priority="419"/>
  </conditionalFormatting>
  <conditionalFormatting sqref="B69 B72:B74">
    <cfRule type="duplicateValues" priority="416"/>
    <cfRule type="duplicateValues" dxfId="463" priority="417"/>
  </conditionalFormatting>
  <conditionalFormatting sqref="B259">
    <cfRule type="duplicateValues" priority="414"/>
    <cfRule type="duplicateValues" dxfId="462" priority="415"/>
  </conditionalFormatting>
  <conditionalFormatting sqref="D43:D44">
    <cfRule type="duplicateValues" priority="412"/>
    <cfRule type="duplicateValues" dxfId="461" priority="413"/>
  </conditionalFormatting>
  <conditionalFormatting sqref="B86">
    <cfRule type="duplicateValues" priority="404"/>
    <cfRule type="duplicateValues" dxfId="460" priority="405"/>
  </conditionalFormatting>
  <conditionalFormatting sqref="B255">
    <cfRule type="duplicateValues" priority="390"/>
    <cfRule type="duplicateValues" dxfId="459" priority="391"/>
  </conditionalFormatting>
  <conditionalFormatting sqref="B240">
    <cfRule type="duplicateValues" priority="388"/>
    <cfRule type="duplicateValues" dxfId="458" priority="389"/>
  </conditionalFormatting>
  <conditionalFormatting sqref="D39">
    <cfRule type="duplicateValues" priority="386"/>
    <cfRule type="duplicateValues" dxfId="457" priority="387"/>
  </conditionalFormatting>
  <conditionalFormatting sqref="B123">
    <cfRule type="duplicateValues" priority="372"/>
    <cfRule type="duplicateValues" dxfId="456" priority="373"/>
  </conditionalFormatting>
  <conditionalFormatting sqref="B95">
    <cfRule type="duplicateValues" priority="366"/>
    <cfRule type="duplicateValues" dxfId="455" priority="367"/>
  </conditionalFormatting>
  <conditionalFormatting sqref="B96">
    <cfRule type="duplicateValues" priority="346"/>
    <cfRule type="duplicateValues" dxfId="454" priority="347"/>
  </conditionalFormatting>
  <conditionalFormatting sqref="B17">
    <cfRule type="duplicateValues" priority="330"/>
    <cfRule type="duplicateValues" dxfId="453" priority="331"/>
  </conditionalFormatting>
  <conditionalFormatting sqref="B239">
    <cfRule type="duplicateValues" priority="310"/>
    <cfRule type="duplicateValues" dxfId="452" priority="311"/>
  </conditionalFormatting>
  <conditionalFormatting sqref="B92">
    <cfRule type="duplicateValues" priority="304"/>
    <cfRule type="duplicateValues" dxfId="451" priority="305"/>
  </conditionalFormatting>
  <conditionalFormatting sqref="B149">
    <cfRule type="duplicateValues" priority="298"/>
    <cfRule type="duplicateValues" dxfId="450" priority="299"/>
  </conditionalFormatting>
  <conditionalFormatting sqref="B150">
    <cfRule type="duplicateValues" priority="296"/>
    <cfRule type="duplicateValues" dxfId="449" priority="297"/>
  </conditionalFormatting>
  <conditionalFormatting sqref="B189">
    <cfRule type="duplicateValues" priority="292"/>
    <cfRule type="duplicateValues" dxfId="448" priority="293"/>
  </conditionalFormatting>
  <conditionalFormatting sqref="B287">
    <cfRule type="duplicateValues" priority="1700"/>
    <cfRule type="duplicateValues" dxfId="447" priority="1701"/>
  </conditionalFormatting>
  <conditionalFormatting sqref="B305">
    <cfRule type="duplicateValues" priority="1736"/>
    <cfRule type="duplicateValues" dxfId="446" priority="1737"/>
  </conditionalFormatting>
  <conditionalFormatting sqref="J311">
    <cfRule type="containsErrors" dxfId="445" priority="285">
      <formula>ISERROR(J311)</formula>
    </cfRule>
    <cfRule type="containsText" dxfId="444" priority="286" operator="containsText" text="ERROR">
      <formula>NOT(ISERROR(SEARCH("ERROR",J311)))</formula>
    </cfRule>
    <cfRule type="containsText" dxfId="443" priority="287" operator="containsText" text="OK">
      <formula>NOT(ISERROR(SEARCH("OK",J311)))</formula>
    </cfRule>
  </conditionalFormatting>
  <conditionalFormatting sqref="H311">
    <cfRule type="containsErrors" dxfId="442" priority="282">
      <formula>ISERROR(H311)</formula>
    </cfRule>
    <cfRule type="containsText" dxfId="441" priority="283" operator="containsText" text="ERROR">
      <formula>NOT(ISERROR(SEARCH("ERROR",H311)))</formula>
    </cfRule>
    <cfRule type="containsText" dxfId="440" priority="284" operator="containsText" text="OK">
      <formula>NOT(ISERROR(SEARCH("OK",H311)))</formula>
    </cfRule>
  </conditionalFormatting>
  <conditionalFormatting sqref="B236">
    <cfRule type="duplicateValues" priority="277"/>
    <cfRule type="duplicateValues" dxfId="439" priority="278"/>
  </conditionalFormatting>
  <conditionalFormatting sqref="B18">
    <cfRule type="duplicateValues" priority="275"/>
    <cfRule type="duplicateValues" dxfId="438" priority="276"/>
  </conditionalFormatting>
  <conditionalFormatting sqref="B34">
    <cfRule type="duplicateValues" priority="273"/>
    <cfRule type="duplicateValues" dxfId="437" priority="274"/>
  </conditionalFormatting>
  <conditionalFormatting sqref="B19">
    <cfRule type="duplicateValues" priority="1893"/>
    <cfRule type="duplicateValues" dxfId="436" priority="1894"/>
  </conditionalFormatting>
  <conditionalFormatting sqref="B20">
    <cfRule type="duplicateValues" priority="271"/>
    <cfRule type="duplicateValues" dxfId="435" priority="272"/>
  </conditionalFormatting>
  <conditionalFormatting sqref="B21:B29">
    <cfRule type="duplicateValues" priority="269"/>
    <cfRule type="duplicateValues" dxfId="434" priority="270"/>
  </conditionalFormatting>
  <conditionalFormatting sqref="B30">
    <cfRule type="duplicateValues" priority="267"/>
    <cfRule type="duplicateValues" dxfId="433" priority="268"/>
  </conditionalFormatting>
  <conditionalFormatting sqref="B39">
    <cfRule type="duplicateValues" priority="265"/>
    <cfRule type="duplicateValues" dxfId="432" priority="266"/>
  </conditionalFormatting>
  <conditionalFormatting sqref="B41">
    <cfRule type="duplicateValues" priority="263"/>
    <cfRule type="duplicateValues" dxfId="431" priority="264"/>
  </conditionalFormatting>
  <conditionalFormatting sqref="B43:B44">
    <cfRule type="duplicateValues" priority="259"/>
    <cfRule type="duplicateValues" dxfId="430" priority="260"/>
  </conditionalFormatting>
  <conditionalFormatting sqref="D48">
    <cfRule type="duplicateValues" priority="257"/>
    <cfRule type="duplicateValues" dxfId="429" priority="258"/>
  </conditionalFormatting>
  <conditionalFormatting sqref="B48">
    <cfRule type="duplicateValues" priority="255"/>
    <cfRule type="duplicateValues" dxfId="428" priority="256"/>
  </conditionalFormatting>
  <conditionalFormatting sqref="B45">
    <cfRule type="duplicateValues" priority="253"/>
    <cfRule type="duplicateValues" dxfId="427" priority="254"/>
  </conditionalFormatting>
  <conditionalFormatting sqref="D45 D41">
    <cfRule type="duplicateValues" priority="1925"/>
    <cfRule type="duplicateValues" dxfId="426" priority="1926"/>
  </conditionalFormatting>
  <conditionalFormatting sqref="B42">
    <cfRule type="duplicateValues" priority="249"/>
    <cfRule type="duplicateValues" dxfId="425" priority="250"/>
  </conditionalFormatting>
  <conditionalFormatting sqref="D42">
    <cfRule type="duplicateValues" priority="251"/>
    <cfRule type="duplicateValues" dxfId="424" priority="252"/>
  </conditionalFormatting>
  <conditionalFormatting sqref="B124">
    <cfRule type="duplicateValues" priority="247"/>
    <cfRule type="duplicateValues" dxfId="423" priority="248"/>
  </conditionalFormatting>
  <conditionalFormatting sqref="B228 B148 B151 B160 B155:B156 B166:B168 B190 B193 B206 B153 B158 B181:B183 B186:B187">
    <cfRule type="duplicateValues" priority="1965"/>
    <cfRule type="duplicateValues" dxfId="422" priority="1966"/>
  </conditionalFormatting>
  <conditionalFormatting sqref="B100">
    <cfRule type="duplicateValues" priority="209"/>
    <cfRule type="duplicateValues" dxfId="421" priority="210"/>
  </conditionalFormatting>
  <conditionalFormatting sqref="D50:D63 D65">
    <cfRule type="duplicateValues" priority="207"/>
    <cfRule type="duplicateValues" dxfId="420" priority="208"/>
  </conditionalFormatting>
  <conditionalFormatting sqref="B50:B63">
    <cfRule type="duplicateValues" priority="205"/>
    <cfRule type="duplicateValues" dxfId="419" priority="206"/>
  </conditionalFormatting>
  <conditionalFormatting sqref="B70:B71">
    <cfRule type="duplicateValues" priority="203"/>
    <cfRule type="duplicateValues" dxfId="418" priority="204"/>
  </conditionalFormatting>
  <conditionalFormatting sqref="B128:B138 B146:B147">
    <cfRule type="duplicateValues" priority="1995"/>
    <cfRule type="duplicateValues" dxfId="417" priority="1996"/>
  </conditionalFormatting>
  <conditionalFormatting sqref="B75:B76">
    <cfRule type="duplicateValues" priority="201"/>
    <cfRule type="duplicateValues" dxfId="416" priority="202"/>
  </conditionalFormatting>
  <conditionalFormatting sqref="B77">
    <cfRule type="duplicateValues" priority="199"/>
    <cfRule type="duplicateValues" dxfId="415" priority="200"/>
  </conditionalFormatting>
  <conditionalFormatting sqref="B309">
    <cfRule type="duplicateValues" priority="2003"/>
    <cfRule type="duplicateValues" dxfId="414" priority="2004"/>
  </conditionalFormatting>
  <conditionalFormatting sqref="B83">
    <cfRule type="duplicateValues" priority="2025"/>
    <cfRule type="duplicateValues" dxfId="413" priority="2026"/>
  </conditionalFormatting>
  <conditionalFormatting sqref="B161">
    <cfRule type="duplicateValues" priority="2033"/>
    <cfRule type="duplicateValues" dxfId="412" priority="2034"/>
  </conditionalFormatting>
  <conditionalFormatting sqref="B84">
    <cfRule type="duplicateValues" priority="195"/>
    <cfRule type="duplicateValues" dxfId="411" priority="196"/>
  </conditionalFormatting>
  <conditionalFormatting sqref="B85">
    <cfRule type="duplicateValues" priority="193"/>
    <cfRule type="duplicateValues" dxfId="410" priority="194"/>
  </conditionalFormatting>
  <conditionalFormatting sqref="B89 B91">
    <cfRule type="duplicateValues" priority="191"/>
    <cfRule type="duplicateValues" dxfId="409" priority="192"/>
  </conditionalFormatting>
  <conditionalFormatting sqref="B87:B88 B35 B82 B16 B31:B32 B78">
    <cfRule type="duplicateValues" priority="2035"/>
    <cfRule type="duplicateValues" dxfId="408" priority="2036"/>
  </conditionalFormatting>
  <conditionalFormatting sqref="B159">
    <cfRule type="duplicateValues" priority="189"/>
    <cfRule type="duplicateValues" dxfId="407" priority="190"/>
  </conditionalFormatting>
  <conditionalFormatting sqref="B154">
    <cfRule type="duplicateValues" priority="187"/>
    <cfRule type="duplicateValues" dxfId="406" priority="188"/>
  </conditionalFormatting>
  <conditionalFormatting sqref="B36">
    <cfRule type="duplicateValues" priority="185"/>
    <cfRule type="duplicateValues" dxfId="405" priority="186"/>
  </conditionalFormatting>
  <conditionalFormatting sqref="B286">
    <cfRule type="duplicateValues" priority="2037"/>
    <cfRule type="duplicateValues" dxfId="404" priority="2038"/>
  </conditionalFormatting>
  <conditionalFormatting sqref="B260:B261 B274 B269:B270 B285">
    <cfRule type="duplicateValues" priority="183"/>
    <cfRule type="duplicateValues" dxfId="403" priority="184"/>
  </conditionalFormatting>
  <conditionalFormatting sqref="B290">
    <cfRule type="duplicateValues" priority="181"/>
    <cfRule type="duplicateValues" dxfId="402" priority="182"/>
  </conditionalFormatting>
  <conditionalFormatting sqref="B291">
    <cfRule type="duplicateValues" priority="179"/>
    <cfRule type="duplicateValues" dxfId="401" priority="180"/>
  </conditionalFormatting>
  <conditionalFormatting sqref="B192">
    <cfRule type="duplicateValues" priority="177"/>
    <cfRule type="duplicateValues" dxfId="400" priority="178"/>
  </conditionalFormatting>
  <conditionalFormatting sqref="B191">
    <cfRule type="duplicateValues" priority="175"/>
    <cfRule type="duplicateValues" dxfId="399" priority="176"/>
  </conditionalFormatting>
  <conditionalFormatting sqref="B195">
    <cfRule type="duplicateValues" priority="171"/>
    <cfRule type="duplicateValues" dxfId="398" priority="172"/>
  </conditionalFormatting>
  <conditionalFormatting sqref="B165">
    <cfRule type="duplicateValues" priority="169"/>
    <cfRule type="duplicateValues" dxfId="397" priority="170"/>
  </conditionalFormatting>
  <conditionalFormatting sqref="B164">
    <cfRule type="duplicateValues" priority="167"/>
    <cfRule type="duplicateValues" dxfId="396" priority="168"/>
  </conditionalFormatting>
  <conditionalFormatting sqref="B200">
    <cfRule type="duplicateValues" priority="165"/>
    <cfRule type="duplicateValues" dxfId="395" priority="166"/>
  </conditionalFormatting>
  <conditionalFormatting sqref="B201">
    <cfRule type="duplicateValues" priority="163"/>
    <cfRule type="duplicateValues" dxfId="394" priority="164"/>
  </conditionalFormatting>
  <conditionalFormatting sqref="B204">
    <cfRule type="duplicateValues" priority="161"/>
    <cfRule type="duplicateValues" dxfId="393" priority="162"/>
  </conditionalFormatting>
  <conditionalFormatting sqref="B205">
    <cfRule type="duplicateValues" priority="159"/>
    <cfRule type="duplicateValues" dxfId="392" priority="160"/>
  </conditionalFormatting>
  <conditionalFormatting sqref="B197">
    <cfRule type="duplicateValues" priority="2053"/>
    <cfRule type="duplicateValues" dxfId="391" priority="2054"/>
  </conditionalFormatting>
  <conditionalFormatting sqref="B304">
    <cfRule type="duplicateValues" priority="157"/>
    <cfRule type="duplicateValues" dxfId="390" priority="158"/>
  </conditionalFormatting>
  <conditionalFormatting sqref="B301">
    <cfRule type="duplicateValues" priority="155"/>
    <cfRule type="duplicateValues" dxfId="389" priority="156"/>
  </conditionalFormatting>
  <conditionalFormatting sqref="B308">
    <cfRule type="duplicateValues" priority="153"/>
    <cfRule type="duplicateValues" dxfId="388" priority="154"/>
  </conditionalFormatting>
  <conditionalFormatting sqref="B230">
    <cfRule type="duplicateValues" priority="151"/>
    <cfRule type="duplicateValues" dxfId="387" priority="152"/>
  </conditionalFormatting>
  <conditionalFormatting sqref="D40">
    <cfRule type="duplicateValues" priority="149"/>
    <cfRule type="duplicateValues" dxfId="386" priority="150"/>
  </conditionalFormatting>
  <conditionalFormatting sqref="B40">
    <cfRule type="duplicateValues" priority="147"/>
    <cfRule type="duplicateValues" dxfId="385" priority="148"/>
  </conditionalFormatting>
  <conditionalFormatting sqref="B235">
    <cfRule type="duplicateValues" priority="145"/>
    <cfRule type="duplicateValues" dxfId="384" priority="146"/>
  </conditionalFormatting>
  <conditionalFormatting sqref="B243">
    <cfRule type="duplicateValues" priority="143"/>
    <cfRule type="duplicateValues" dxfId="383" priority="144"/>
  </conditionalFormatting>
  <conditionalFormatting sqref="B244">
    <cfRule type="duplicateValues" priority="141"/>
    <cfRule type="duplicateValues" dxfId="382" priority="142"/>
  </conditionalFormatting>
  <conditionalFormatting sqref="B245">
    <cfRule type="duplicateValues" priority="2061"/>
    <cfRule type="duplicateValues" dxfId="381" priority="2062"/>
  </conditionalFormatting>
  <conditionalFormatting sqref="B209:B210">
    <cfRule type="duplicateValues" priority="135"/>
    <cfRule type="duplicateValues" dxfId="380" priority="136"/>
  </conditionalFormatting>
  <conditionalFormatting sqref="B90">
    <cfRule type="duplicateValues" priority="133"/>
    <cfRule type="duplicateValues" dxfId="379" priority="134"/>
  </conditionalFormatting>
  <conditionalFormatting sqref="B152">
    <cfRule type="duplicateValues" priority="131"/>
    <cfRule type="duplicateValues" dxfId="378" priority="132"/>
  </conditionalFormatting>
  <conditionalFormatting sqref="B101:B112 B114:B122">
    <cfRule type="duplicateValues" priority="2231"/>
    <cfRule type="duplicateValues" dxfId="377" priority="2232"/>
  </conditionalFormatting>
  <conditionalFormatting sqref="B113">
    <cfRule type="duplicateValues" priority="129"/>
    <cfRule type="duplicateValues" dxfId="376" priority="130"/>
  </conditionalFormatting>
  <conditionalFormatting sqref="B194">
    <cfRule type="duplicateValues" priority="127"/>
    <cfRule type="duplicateValues" dxfId="375" priority="128"/>
  </conditionalFormatting>
  <conditionalFormatting sqref="B125">
    <cfRule type="duplicateValues" priority="125"/>
    <cfRule type="duplicateValues" dxfId="374" priority="126"/>
  </conditionalFormatting>
  <conditionalFormatting sqref="B139:B145">
    <cfRule type="duplicateValues" priority="123"/>
    <cfRule type="duplicateValues" dxfId="373" priority="124"/>
  </conditionalFormatting>
  <conditionalFormatting sqref="B297">
    <cfRule type="duplicateValues" priority="121"/>
    <cfRule type="duplicateValues" dxfId="372" priority="122"/>
  </conditionalFormatting>
  <conditionalFormatting sqref="F311">
    <cfRule type="containsErrors" dxfId="371" priority="118">
      <formula>ISERROR(F311)</formula>
    </cfRule>
    <cfRule type="containsText" dxfId="370" priority="119" operator="containsText" text="ERROR">
      <formula>NOT(ISERROR(SEARCH("ERROR",F311)))</formula>
    </cfRule>
    <cfRule type="containsText" dxfId="369" priority="120" operator="containsText" text="OK">
      <formula>NOT(ISERROR(SEARCH("OK",F311)))</formula>
    </cfRule>
  </conditionalFormatting>
  <conditionalFormatting sqref="D64">
    <cfRule type="duplicateValues" priority="107"/>
    <cfRule type="duplicateValues" dxfId="368" priority="108"/>
  </conditionalFormatting>
  <conditionalFormatting sqref="B64">
    <cfRule type="duplicateValues" priority="105"/>
    <cfRule type="duplicateValues" dxfId="367" priority="106"/>
  </conditionalFormatting>
  <conditionalFormatting sqref="B65">
    <cfRule type="duplicateValues" priority="103"/>
    <cfRule type="duplicateValues" dxfId="366" priority="104"/>
  </conditionalFormatting>
  <conditionalFormatting sqref="B264">
    <cfRule type="duplicateValues" priority="101"/>
    <cfRule type="duplicateValues" dxfId="365" priority="102"/>
  </conditionalFormatting>
  <conditionalFormatting sqref="B198:B199">
    <cfRule type="duplicateValues" priority="99"/>
    <cfRule type="duplicateValues" dxfId="364" priority="100"/>
  </conditionalFormatting>
  <conditionalFormatting sqref="D47">
    <cfRule type="duplicateValues" priority="97"/>
    <cfRule type="duplicateValues" dxfId="363" priority="98"/>
  </conditionalFormatting>
  <conditionalFormatting sqref="B47">
    <cfRule type="duplicateValues" priority="95"/>
    <cfRule type="duplicateValues" dxfId="362" priority="96"/>
  </conditionalFormatting>
  <conditionalFormatting sqref="D68">
    <cfRule type="duplicateValues" priority="93"/>
    <cfRule type="duplicateValues" dxfId="361" priority="94"/>
  </conditionalFormatting>
  <conditionalFormatting sqref="B68">
    <cfRule type="duplicateValues" priority="91"/>
    <cfRule type="duplicateValues" dxfId="360" priority="92"/>
  </conditionalFormatting>
  <conditionalFormatting sqref="D67">
    <cfRule type="duplicateValues" priority="89"/>
    <cfRule type="duplicateValues" dxfId="359" priority="90"/>
  </conditionalFormatting>
  <conditionalFormatting sqref="B67">
    <cfRule type="duplicateValues" priority="87"/>
    <cfRule type="duplicateValues" dxfId="358" priority="88"/>
  </conditionalFormatting>
  <conditionalFormatting sqref="D66">
    <cfRule type="duplicateValues" priority="2281"/>
    <cfRule type="duplicateValues" dxfId="357" priority="2282"/>
  </conditionalFormatting>
  <conditionalFormatting sqref="B66">
    <cfRule type="duplicateValues" priority="2283"/>
    <cfRule type="duplicateValues" dxfId="356" priority="2284"/>
  </conditionalFormatting>
  <conditionalFormatting sqref="B79:B81">
    <cfRule type="duplicateValues" priority="85"/>
    <cfRule type="duplicateValues" dxfId="355" priority="86"/>
  </conditionalFormatting>
  <conditionalFormatting sqref="B93">
    <cfRule type="duplicateValues" priority="83"/>
    <cfRule type="duplicateValues" dxfId="354" priority="84"/>
  </conditionalFormatting>
  <conditionalFormatting sqref="B97:B99">
    <cfRule type="duplicateValues" priority="81"/>
    <cfRule type="duplicateValues" dxfId="353" priority="82"/>
  </conditionalFormatting>
  <conditionalFormatting sqref="B157">
    <cfRule type="duplicateValues" priority="79"/>
    <cfRule type="duplicateValues" dxfId="352" priority="80"/>
  </conditionalFormatting>
  <conditionalFormatting sqref="B169">
    <cfRule type="duplicateValues" priority="77"/>
    <cfRule type="duplicateValues" dxfId="351" priority="78"/>
  </conditionalFormatting>
  <conditionalFormatting sqref="B170:B180">
    <cfRule type="duplicateValues" priority="2317"/>
    <cfRule type="duplicateValues" dxfId="350" priority="2318"/>
  </conditionalFormatting>
  <conditionalFormatting sqref="B184:B185">
    <cfRule type="duplicateValues" priority="73"/>
    <cfRule type="duplicateValues" dxfId="349" priority="74"/>
  </conditionalFormatting>
  <conditionalFormatting sqref="B188">
    <cfRule type="duplicateValues" priority="71"/>
    <cfRule type="duplicateValues" dxfId="348" priority="72"/>
  </conditionalFormatting>
  <conditionalFormatting sqref="B196">
    <cfRule type="duplicateValues" priority="69"/>
    <cfRule type="duplicateValues" dxfId="347" priority="70"/>
  </conditionalFormatting>
  <conditionalFormatting sqref="B202:B203">
    <cfRule type="duplicateValues" priority="67"/>
    <cfRule type="duplicateValues" dxfId="346" priority="68"/>
  </conditionalFormatting>
  <conditionalFormatting sqref="B246:B252">
    <cfRule type="duplicateValues" priority="65"/>
    <cfRule type="duplicateValues" dxfId="345" priority="66"/>
  </conditionalFormatting>
  <conditionalFormatting sqref="B207:B208">
    <cfRule type="duplicateValues" priority="63"/>
    <cfRule type="duplicateValues" dxfId="344" priority="64"/>
  </conditionalFormatting>
  <conditionalFormatting sqref="B211:B214">
    <cfRule type="duplicateValues" priority="61"/>
    <cfRule type="duplicateValues" dxfId="343" priority="62"/>
  </conditionalFormatting>
  <conditionalFormatting sqref="B237:B238">
    <cfRule type="duplicateValues" priority="59"/>
    <cfRule type="duplicateValues" dxfId="342" priority="60"/>
  </conditionalFormatting>
  <conditionalFormatting sqref="B233">
    <cfRule type="duplicateValues" priority="57"/>
    <cfRule type="duplicateValues" dxfId="341" priority="58"/>
  </conditionalFormatting>
  <conditionalFormatting sqref="B229">
    <cfRule type="duplicateValues" priority="55"/>
    <cfRule type="duplicateValues" dxfId="340" priority="56"/>
  </conditionalFormatting>
  <conditionalFormatting sqref="B231">
    <cfRule type="duplicateValues" priority="53"/>
    <cfRule type="duplicateValues" dxfId="339" priority="54"/>
  </conditionalFormatting>
  <conditionalFormatting sqref="B257">
    <cfRule type="duplicateValues" priority="51"/>
    <cfRule type="duplicateValues" dxfId="338" priority="52"/>
  </conditionalFormatting>
  <conditionalFormatting sqref="B262:B263">
    <cfRule type="duplicateValues" priority="49"/>
    <cfRule type="duplicateValues" dxfId="337" priority="50"/>
  </conditionalFormatting>
  <conditionalFormatting sqref="B265:B267">
    <cfRule type="duplicateValues" priority="47"/>
    <cfRule type="duplicateValues" dxfId="336" priority="48"/>
  </conditionalFormatting>
  <conditionalFormatting sqref="B268">
    <cfRule type="duplicateValues" priority="45"/>
    <cfRule type="duplicateValues" dxfId="335" priority="46"/>
  </conditionalFormatting>
  <conditionalFormatting sqref="B271:B272">
    <cfRule type="duplicateValues" priority="43"/>
    <cfRule type="duplicateValues" dxfId="334" priority="44"/>
  </conditionalFormatting>
  <conditionalFormatting sqref="B275:B284">
    <cfRule type="duplicateValues" priority="41"/>
    <cfRule type="duplicateValues" dxfId="333" priority="42"/>
  </conditionalFormatting>
  <conditionalFormatting sqref="B292:B296">
    <cfRule type="duplicateValues" priority="39"/>
    <cfRule type="duplicateValues" dxfId="332" priority="40"/>
  </conditionalFormatting>
  <conditionalFormatting sqref="B299:B300">
    <cfRule type="duplicateValues" priority="37"/>
    <cfRule type="duplicateValues" dxfId="331" priority="38"/>
  </conditionalFormatting>
  <conditionalFormatting sqref="B306">
    <cfRule type="duplicateValues" priority="35"/>
    <cfRule type="duplicateValues" dxfId="330" priority="36"/>
  </conditionalFormatting>
  <conditionalFormatting sqref="B307">
    <cfRule type="duplicateValues" priority="33"/>
    <cfRule type="duplicateValues" dxfId="329" priority="34"/>
  </conditionalFormatting>
  <conditionalFormatting sqref="K311:L311">
    <cfRule type="containsErrors" dxfId="328" priority="4">
      <formula>ISERROR(K311)</formula>
    </cfRule>
    <cfRule type="containsText" dxfId="327" priority="5" operator="containsText" text="ERROR">
      <formula>NOT(ISERROR(SEARCH("ERROR",K311)))</formula>
    </cfRule>
    <cfRule type="containsText" dxfId="326" priority="6" operator="containsText" text="OK">
      <formula>NOT(ISERROR(SEARCH("OK",K311)))</formula>
    </cfRule>
  </conditionalFormatting>
  <pageMargins left="0.70866141732283472" right="0.70866141732283472" top="0.74803149606299213" bottom="0.74803149606299213" header="0.31496062992125984" footer="0.31496062992125984"/>
  <pageSetup paperSize="9" scale="60" fitToHeight="0" orientation="landscape" r:id="rId2"/>
  <headerFooter>
    <oddHeader>Page &amp;P of &amp;N</oddHeader>
    <oddFooter>&amp;Z&amp;F</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17C36-B215-4D9F-B544-E10396CA4879}">
  <dimension ref="B1:N73"/>
  <sheetViews>
    <sheetView showGridLines="0" workbookViewId="0">
      <selection activeCell="F11" sqref="F11"/>
    </sheetView>
  </sheetViews>
  <sheetFormatPr defaultRowHeight="12.5"/>
  <cols>
    <col min="1" max="1" width="8.7265625" style="355"/>
    <col min="2" max="2" width="12.54296875" style="355" customWidth="1"/>
    <col min="3" max="3" width="17.81640625" style="355" customWidth="1"/>
    <col min="4" max="5" width="8.90625" style="355" bestFit="1" customWidth="1"/>
    <col min="6" max="6" width="28.7265625" style="355" customWidth="1"/>
    <col min="7" max="8" width="8.81640625" style="355" bestFit="1" customWidth="1"/>
    <col min="9" max="16384" width="8.7265625" style="355"/>
  </cols>
  <sheetData>
    <row r="1" spans="2:14" s="1195" customFormat="1" ht="11.5">
      <c r="B1" s="1194" t="str">
        <f>[45]Details!B1</f>
        <v>ELF VILLA Srl</v>
      </c>
      <c r="D1" s="1196"/>
    </row>
    <row r="2" spans="2:14" s="1195" customFormat="1" ht="11.5">
      <c r="B2" s="1197">
        <f>+Details!C22</f>
        <v>44742</v>
      </c>
      <c r="D2" s="1196"/>
      <c r="I2" s="1198"/>
    </row>
    <row r="3" spans="2:14" s="1195" customFormat="1" ht="11.5">
      <c r="B3" s="1198"/>
      <c r="D3" s="1196"/>
      <c r="I3" s="1198"/>
    </row>
    <row r="4" spans="2:14" s="1195" customFormat="1" ht="15.5">
      <c r="B4" s="1242" t="s">
        <v>2286</v>
      </c>
      <c r="C4" s="1242"/>
      <c r="D4" s="1242"/>
      <c r="E4" s="1242"/>
      <c r="F4" s="1242"/>
      <c r="G4" s="1242"/>
      <c r="H4" s="1242"/>
      <c r="I4" s="1242"/>
      <c r="J4" s="1242"/>
      <c r="K4" s="1242"/>
      <c r="L4" s="1199"/>
      <c r="M4" s="1200"/>
    </row>
    <row r="5" spans="2:14" s="1195" customFormat="1" ht="15.5">
      <c r="B5" s="1201"/>
      <c r="C5" s="1201"/>
      <c r="D5" s="1201"/>
      <c r="E5" s="1201"/>
      <c r="F5" s="1201"/>
      <c r="G5" s="1201"/>
      <c r="H5" s="1201"/>
      <c r="I5" s="1201"/>
      <c r="K5" s="1202"/>
      <c r="L5" s="1200"/>
      <c r="M5" s="1200"/>
    </row>
    <row r="6" spans="2:14" s="1195" customFormat="1" ht="24" customHeight="1">
      <c r="B6" s="1236" t="s">
        <v>2282</v>
      </c>
      <c r="C6" s="1236"/>
      <c r="D6" s="1236"/>
      <c r="E6" s="9"/>
      <c r="G6" s="9"/>
      <c r="H6" s="9"/>
      <c r="I6" s="9"/>
      <c r="J6" s="9"/>
      <c r="K6" s="9"/>
      <c r="L6" s="9"/>
      <c r="M6" s="9"/>
      <c r="N6" s="9"/>
    </row>
    <row r="7" spans="2:14" s="1195" customFormat="1" ht="23">
      <c r="B7" s="816" t="s">
        <v>1052</v>
      </c>
      <c r="C7" s="1193" t="s">
        <v>1053</v>
      </c>
      <c r="D7" s="1193" t="s">
        <v>2280</v>
      </c>
      <c r="E7" s="1193" t="s">
        <v>2281</v>
      </c>
      <c r="F7" s="1193" t="s">
        <v>2287</v>
      </c>
      <c r="G7" s="9"/>
      <c r="H7" s="9"/>
      <c r="I7" s="9"/>
      <c r="J7" s="9"/>
      <c r="K7" s="9"/>
      <c r="L7" s="9"/>
      <c r="M7" s="9"/>
    </row>
    <row r="8" spans="2:14" s="1195" customFormat="1" ht="13">
      <c r="B8" s="1031">
        <v>658100</v>
      </c>
      <c r="C8" s="1203" t="s">
        <v>455</v>
      </c>
      <c r="D8" s="530"/>
      <c r="E8" s="530">
        <v>839</v>
      </c>
      <c r="F8" s="1204" t="s">
        <v>3014</v>
      </c>
      <c r="G8" s="9"/>
      <c r="H8" s="9"/>
      <c r="I8" s="9"/>
      <c r="J8" s="9"/>
      <c r="K8" s="9"/>
      <c r="L8" s="9"/>
      <c r="M8" s="9"/>
    </row>
    <row r="9" spans="2:14" s="1195" customFormat="1">
      <c r="B9" s="435" t="s">
        <v>1009</v>
      </c>
      <c r="C9" s="1205" t="s">
        <v>336</v>
      </c>
      <c r="D9" s="530">
        <v>379</v>
      </c>
      <c r="E9" s="530"/>
      <c r="F9" s="1206" t="s">
        <v>3014</v>
      </c>
      <c r="G9" s="9"/>
      <c r="H9" s="9"/>
      <c r="I9" s="9"/>
      <c r="J9" s="9"/>
      <c r="K9" s="9"/>
      <c r="L9" s="9"/>
      <c r="M9" s="9"/>
    </row>
    <row r="10" spans="2:14" s="1195" customFormat="1">
      <c r="B10" s="435" t="s">
        <v>216</v>
      </c>
      <c r="C10" s="1205" t="s">
        <v>134</v>
      </c>
      <c r="D10" s="530">
        <v>459</v>
      </c>
      <c r="E10" s="530"/>
      <c r="F10" s="1206" t="s">
        <v>3014</v>
      </c>
      <c r="G10" s="9"/>
      <c r="H10" s="9"/>
      <c r="I10" s="9"/>
      <c r="J10" s="9"/>
      <c r="K10" s="9"/>
      <c r="L10" s="9"/>
      <c r="M10" s="9"/>
    </row>
    <row r="11" spans="2:14" s="1195" customFormat="1" ht="13">
      <c r="B11" s="1032"/>
      <c r="C11" s="1207"/>
      <c r="D11" s="530"/>
      <c r="E11" s="530"/>
      <c r="F11" s="530"/>
      <c r="G11" s="9"/>
      <c r="H11" s="9"/>
      <c r="I11" s="9"/>
      <c r="J11" s="9"/>
      <c r="K11" s="9"/>
      <c r="L11" s="9"/>
      <c r="M11" s="9"/>
    </row>
    <row r="12" spans="2:14" ht="26">
      <c r="B12" s="1032" t="s">
        <v>2283</v>
      </c>
      <c r="C12" s="1207" t="s">
        <v>2284</v>
      </c>
      <c r="D12" s="530">
        <v>0</v>
      </c>
      <c r="E12" s="530">
        <v>0</v>
      </c>
      <c r="F12" s="530"/>
      <c r="G12" s="9"/>
      <c r="H12" s="9"/>
      <c r="I12" s="9"/>
      <c r="J12" s="9"/>
      <c r="K12" s="9"/>
      <c r="L12" s="9"/>
      <c r="M12" s="9"/>
    </row>
    <row r="13" spans="2:14">
      <c r="D13" s="1208">
        <f>SUM(D8:D12)</f>
        <v>838</v>
      </c>
      <c r="E13" s="1208">
        <f>SUM(E8:E12)</f>
        <v>839</v>
      </c>
      <c r="F13" s="440">
        <f>+D13-E13</f>
        <v>-1</v>
      </c>
    </row>
    <row r="15" spans="2:14">
      <c r="B15" s="1236" t="s">
        <v>2282</v>
      </c>
      <c r="C15" s="1236"/>
      <c r="D15" s="1236"/>
      <c r="E15" s="9"/>
    </row>
    <row r="16" spans="2:14" ht="23">
      <c r="B16" s="816" t="s">
        <v>1052</v>
      </c>
      <c r="C16" s="1193" t="s">
        <v>1053</v>
      </c>
      <c r="D16" s="1193" t="s">
        <v>2280</v>
      </c>
      <c r="E16" s="1193" t="s">
        <v>2281</v>
      </c>
      <c r="F16" s="1193" t="s">
        <v>2287</v>
      </c>
    </row>
    <row r="17" spans="2:9">
      <c r="B17" s="435" t="s">
        <v>466</v>
      </c>
      <c r="C17" s="1205" t="s">
        <v>464</v>
      </c>
      <c r="D17" s="529">
        <v>0</v>
      </c>
      <c r="E17" s="529">
        <v>252</v>
      </c>
      <c r="F17" s="529" t="s">
        <v>3015</v>
      </c>
      <c r="G17" s="440"/>
    </row>
    <row r="18" spans="2:9">
      <c r="B18" s="437" t="s">
        <v>315</v>
      </c>
      <c r="C18" s="1209" t="s">
        <v>465</v>
      </c>
      <c r="D18" s="529">
        <v>488</v>
      </c>
      <c r="E18" s="529"/>
      <c r="F18" s="529" t="s">
        <v>3015</v>
      </c>
    </row>
    <row r="19" spans="2:9">
      <c r="B19" s="435" t="s">
        <v>216</v>
      </c>
      <c r="C19" s="1205" t="s">
        <v>134</v>
      </c>
      <c r="D19" s="529">
        <v>2290</v>
      </c>
      <c r="E19" s="529"/>
      <c r="F19" s="529" t="s">
        <v>3015</v>
      </c>
    </row>
    <row r="20" spans="2:9">
      <c r="B20" s="437" t="s">
        <v>314</v>
      </c>
      <c r="C20" s="1209" t="s">
        <v>312</v>
      </c>
      <c r="D20" s="529"/>
      <c r="E20" s="529">
        <v>2524.5500000000002</v>
      </c>
      <c r="F20" s="530" t="s">
        <v>3015</v>
      </c>
    </row>
    <row r="21" spans="2:9" ht="26">
      <c r="B21" s="1032" t="s">
        <v>2283</v>
      </c>
      <c r="C21" s="1207" t="s">
        <v>2284</v>
      </c>
      <c r="D21" s="530">
        <v>0</v>
      </c>
      <c r="E21" s="530">
        <v>0</v>
      </c>
      <c r="F21" s="530"/>
    </row>
    <row r="22" spans="2:9">
      <c r="E22" s="1210">
        <f>+D18+D19-E17-E20</f>
        <v>1.4499999999998181</v>
      </c>
    </row>
    <row r="24" spans="2:9">
      <c r="B24" s="1236" t="s">
        <v>2282</v>
      </c>
      <c r="C24" s="1236"/>
      <c r="D24" s="1236"/>
      <c r="E24" s="9"/>
    </row>
    <row r="25" spans="2:9" ht="23">
      <c r="B25" s="816" t="s">
        <v>1052</v>
      </c>
      <c r="C25" s="1193" t="s">
        <v>1053</v>
      </c>
      <c r="D25" s="1193" t="s">
        <v>2280</v>
      </c>
      <c r="E25" s="1193" t="s">
        <v>2281</v>
      </c>
      <c r="F25" s="1193" t="s">
        <v>2287</v>
      </c>
    </row>
    <row r="26" spans="2:9">
      <c r="B26" s="437" t="s">
        <v>320</v>
      </c>
      <c r="C26" s="1209" t="s">
        <v>505</v>
      </c>
      <c r="D26" s="530">
        <v>359163.76</v>
      </c>
      <c r="E26" s="530">
        <v>0</v>
      </c>
      <c r="F26" s="529" t="s">
        <v>3016</v>
      </c>
      <c r="G26" s="440">
        <f>SUM(D26:D32)</f>
        <v>1834903.76</v>
      </c>
      <c r="H26" s="440">
        <f>SUM(E26:E31)</f>
        <v>834903</v>
      </c>
      <c r="I26" s="440">
        <f>+H26-G26</f>
        <v>-1000000.76</v>
      </c>
    </row>
    <row r="27" spans="2:9">
      <c r="B27" s="437" t="s">
        <v>319</v>
      </c>
      <c r="C27" s="1209" t="s">
        <v>504</v>
      </c>
      <c r="D27" s="530">
        <v>149206</v>
      </c>
      <c r="E27" s="530"/>
      <c r="F27" s="530" t="s">
        <v>3016</v>
      </c>
    </row>
    <row r="28" spans="2:9">
      <c r="B28" s="435" t="s">
        <v>222</v>
      </c>
      <c r="C28" s="1205" t="s">
        <v>791</v>
      </c>
      <c r="D28" s="530"/>
      <c r="E28" s="530">
        <v>475629</v>
      </c>
      <c r="F28" s="530" t="s">
        <v>3016</v>
      </c>
    </row>
    <row r="29" spans="2:9">
      <c r="B29" s="437" t="s">
        <v>321</v>
      </c>
      <c r="C29" s="1209" t="s">
        <v>503</v>
      </c>
      <c r="D29" s="530">
        <v>693941</v>
      </c>
      <c r="E29" s="530"/>
      <c r="F29" s="530" t="s">
        <v>3016</v>
      </c>
    </row>
    <row r="30" spans="2:9">
      <c r="B30" s="1083" t="s">
        <v>492</v>
      </c>
      <c r="C30" s="1205" t="s">
        <v>494</v>
      </c>
      <c r="D30" s="530"/>
      <c r="E30" s="530">
        <v>359274</v>
      </c>
      <c r="F30" s="530" t="s">
        <v>3016</v>
      </c>
    </row>
    <row r="31" spans="2:9">
      <c r="B31" s="435" t="s">
        <v>471</v>
      </c>
      <c r="C31" s="1205" t="s">
        <v>879</v>
      </c>
      <c r="D31" s="530">
        <v>475629</v>
      </c>
      <c r="E31" s="530"/>
      <c r="F31" s="530" t="s">
        <v>3016</v>
      </c>
    </row>
    <row r="32" spans="2:9">
      <c r="B32" s="435" t="s">
        <v>216</v>
      </c>
      <c r="C32" s="1205" t="s">
        <v>134</v>
      </c>
      <c r="D32" s="530">
        <v>156964</v>
      </c>
      <c r="E32" s="530"/>
      <c r="F32" s="530" t="s">
        <v>3016</v>
      </c>
      <c r="H32" s="440">
        <f>+D32+D19+D10</f>
        <v>159713</v>
      </c>
    </row>
    <row r="33" spans="2:6" ht="13">
      <c r="B33" s="1032">
        <v>633100</v>
      </c>
      <c r="C33" s="1207" t="s">
        <v>3017</v>
      </c>
      <c r="D33" s="530">
        <v>0</v>
      </c>
      <c r="E33" s="530">
        <v>1000000</v>
      </c>
      <c r="F33" s="530"/>
    </row>
    <row r="34" spans="2:6">
      <c r="D34" s="440">
        <f>SUM(D26:D33)</f>
        <v>1834903.76</v>
      </c>
      <c r="E34" s="440">
        <f>SUM(E26:E33)</f>
        <v>1834903</v>
      </c>
      <c r="F34" s="440">
        <f>+D34-E34</f>
        <v>0.76000000000931323</v>
      </c>
    </row>
    <row r="36" spans="2:6">
      <c r="B36" s="1236" t="s">
        <v>2282</v>
      </c>
      <c r="C36" s="1236"/>
      <c r="D36" s="1236"/>
      <c r="E36" s="9"/>
    </row>
    <row r="37" spans="2:6" ht="23">
      <c r="B37" s="816" t="s">
        <v>1052</v>
      </c>
      <c r="C37" s="1193" t="s">
        <v>1053</v>
      </c>
      <c r="D37" s="1193" t="s">
        <v>2280</v>
      </c>
      <c r="E37" s="1193" t="s">
        <v>2281</v>
      </c>
      <c r="F37" s="1193" t="s">
        <v>2287</v>
      </c>
    </row>
    <row r="38" spans="2:6" ht="26">
      <c r="B38" s="1031" t="s">
        <v>2283</v>
      </c>
      <c r="C38" s="1203" t="s">
        <v>2284</v>
      </c>
      <c r="D38" s="529">
        <v>0</v>
      </c>
      <c r="E38" s="529">
        <v>0</v>
      </c>
      <c r="F38" s="529"/>
    </row>
    <row r="39" spans="2:6" ht="26">
      <c r="B39" s="1032" t="s">
        <v>2283</v>
      </c>
      <c r="C39" s="1207" t="s">
        <v>2284</v>
      </c>
      <c r="D39" s="530">
        <v>0</v>
      </c>
      <c r="E39" s="530">
        <v>0</v>
      </c>
      <c r="F39" s="530"/>
    </row>
    <row r="40" spans="2:6">
      <c r="E40" s="1210">
        <f>+D38+D39+E38+E39</f>
        <v>0</v>
      </c>
    </row>
    <row r="41" spans="2:6">
      <c r="E41" s="1210"/>
    </row>
    <row r="42" spans="2:6">
      <c r="B42" s="1236" t="s">
        <v>2282</v>
      </c>
      <c r="C42" s="1236"/>
      <c r="D42" s="1236"/>
      <c r="E42" s="9"/>
    </row>
    <row r="43" spans="2:6" ht="23">
      <c r="B43" s="816" t="s">
        <v>1052</v>
      </c>
      <c r="C43" s="1193" t="s">
        <v>1053</v>
      </c>
      <c r="D43" s="1193" t="s">
        <v>2280</v>
      </c>
      <c r="E43" s="1193" t="s">
        <v>2281</v>
      </c>
      <c r="F43" s="1193" t="s">
        <v>2287</v>
      </c>
    </row>
    <row r="44" spans="2:6" ht="26">
      <c r="B44" s="1031" t="s">
        <v>2283</v>
      </c>
      <c r="C44" s="1203" t="s">
        <v>2284</v>
      </c>
      <c r="D44" s="529">
        <v>0</v>
      </c>
      <c r="E44" s="529">
        <v>0</v>
      </c>
      <c r="F44" s="529"/>
    </row>
    <row r="45" spans="2:6" ht="26">
      <c r="B45" s="1032" t="s">
        <v>2283</v>
      </c>
      <c r="C45" s="1207" t="s">
        <v>2284</v>
      </c>
      <c r="D45" s="530">
        <v>0</v>
      </c>
      <c r="E45" s="530">
        <v>0</v>
      </c>
      <c r="F45" s="530"/>
    </row>
    <row r="46" spans="2:6">
      <c r="E46" s="1210">
        <f>+D44+D45+E44+E45</f>
        <v>0</v>
      </c>
    </row>
    <row r="47" spans="2:6">
      <c r="E47" s="1210"/>
    </row>
    <row r="48" spans="2:6">
      <c r="B48" s="1236" t="s">
        <v>2282</v>
      </c>
      <c r="C48" s="1236"/>
      <c r="D48" s="1236"/>
      <c r="E48" s="9"/>
    </row>
    <row r="49" spans="2:6" ht="23">
      <c r="B49" s="816" t="s">
        <v>1052</v>
      </c>
      <c r="C49" s="1193" t="s">
        <v>1053</v>
      </c>
      <c r="D49" s="1193" t="s">
        <v>2280</v>
      </c>
      <c r="E49" s="1193" t="s">
        <v>2281</v>
      </c>
      <c r="F49" s="1193" t="s">
        <v>2287</v>
      </c>
    </row>
    <row r="50" spans="2:6" ht="26">
      <c r="B50" s="1031" t="s">
        <v>2283</v>
      </c>
      <c r="C50" s="1203" t="s">
        <v>2284</v>
      </c>
      <c r="D50" s="529">
        <v>0</v>
      </c>
      <c r="E50" s="529">
        <v>0</v>
      </c>
      <c r="F50" s="529"/>
    </row>
    <row r="51" spans="2:6" ht="26">
      <c r="B51" s="1032" t="s">
        <v>2283</v>
      </c>
      <c r="C51" s="1207" t="s">
        <v>2284</v>
      </c>
      <c r="D51" s="530">
        <v>0</v>
      </c>
      <c r="E51" s="530">
        <v>0</v>
      </c>
      <c r="F51" s="530"/>
    </row>
    <row r="52" spans="2:6">
      <c r="E52" s="1210">
        <f>+D50+D51+E50+E51</f>
        <v>0</v>
      </c>
    </row>
    <row r="54" spans="2:6">
      <c r="B54" s="1236" t="s">
        <v>2282</v>
      </c>
      <c r="C54" s="1236"/>
      <c r="D54" s="1236"/>
      <c r="E54" s="9"/>
    </row>
    <row r="55" spans="2:6" ht="23">
      <c r="B55" s="816" t="s">
        <v>1052</v>
      </c>
      <c r="C55" s="1193" t="s">
        <v>1053</v>
      </c>
      <c r="D55" s="1193" t="s">
        <v>2280</v>
      </c>
      <c r="E55" s="1193" t="s">
        <v>2281</v>
      </c>
      <c r="F55" s="1193" t="s">
        <v>2287</v>
      </c>
    </row>
    <row r="56" spans="2:6" ht="26">
      <c r="B56" s="1031" t="s">
        <v>2283</v>
      </c>
      <c r="C56" s="1203" t="s">
        <v>2284</v>
      </c>
      <c r="D56" s="529">
        <v>0</v>
      </c>
      <c r="E56" s="529">
        <v>0</v>
      </c>
      <c r="F56" s="529"/>
    </row>
    <row r="57" spans="2:6" ht="26">
      <c r="B57" s="1032" t="s">
        <v>2283</v>
      </c>
      <c r="C57" s="1207" t="s">
        <v>2284</v>
      </c>
      <c r="D57" s="530">
        <v>0</v>
      </c>
      <c r="E57" s="530">
        <v>0</v>
      </c>
      <c r="F57" s="530"/>
    </row>
    <row r="58" spans="2:6">
      <c r="E58" s="1210">
        <f>+D56+D57+E56+E57</f>
        <v>0</v>
      </c>
    </row>
    <row r="60" spans="2:6">
      <c r="B60" s="1236" t="s">
        <v>2282</v>
      </c>
      <c r="C60" s="1236"/>
      <c r="D60" s="1236"/>
      <c r="E60" s="9"/>
    </row>
    <row r="61" spans="2:6" ht="23">
      <c r="B61" s="816" t="s">
        <v>1052</v>
      </c>
      <c r="C61" s="1193" t="s">
        <v>1053</v>
      </c>
      <c r="D61" s="1193" t="s">
        <v>2280</v>
      </c>
      <c r="E61" s="1193" t="s">
        <v>2281</v>
      </c>
      <c r="F61" s="1193" t="s">
        <v>2287</v>
      </c>
    </row>
    <row r="62" spans="2:6" ht="26">
      <c r="B62" s="1031" t="s">
        <v>2283</v>
      </c>
      <c r="C62" s="1203" t="s">
        <v>2284</v>
      </c>
      <c r="D62" s="529">
        <v>0</v>
      </c>
      <c r="E62" s="529">
        <v>0</v>
      </c>
      <c r="F62" s="529"/>
    </row>
    <row r="63" spans="2:6" ht="26">
      <c r="B63" s="1032" t="s">
        <v>2283</v>
      </c>
      <c r="C63" s="1207" t="s">
        <v>2284</v>
      </c>
      <c r="D63" s="530">
        <v>0</v>
      </c>
      <c r="E63" s="530">
        <v>0</v>
      </c>
      <c r="F63" s="530"/>
    </row>
    <row r="64" spans="2:6">
      <c r="E64" s="1210">
        <f>+D62+D63+E62+E63</f>
        <v>0</v>
      </c>
    </row>
    <row r="66" spans="2:6">
      <c r="B66" s="1236" t="s">
        <v>2282</v>
      </c>
      <c r="C66" s="1236"/>
      <c r="D66" s="1236"/>
      <c r="E66" s="9"/>
    </row>
    <row r="67" spans="2:6" ht="23">
      <c r="B67" s="816" t="s">
        <v>1052</v>
      </c>
      <c r="C67" s="1193" t="s">
        <v>1053</v>
      </c>
      <c r="D67" s="1193" t="s">
        <v>2280</v>
      </c>
      <c r="E67" s="1193" t="s">
        <v>2281</v>
      </c>
      <c r="F67" s="1193" t="s">
        <v>2287</v>
      </c>
    </row>
    <row r="68" spans="2:6" ht="26">
      <c r="B68" s="1031" t="s">
        <v>2283</v>
      </c>
      <c r="C68" s="1203" t="s">
        <v>2284</v>
      </c>
      <c r="D68" s="529">
        <v>0</v>
      </c>
      <c r="E68" s="529">
        <v>0</v>
      </c>
      <c r="F68" s="529"/>
    </row>
    <row r="69" spans="2:6" ht="26">
      <c r="B69" s="1032" t="s">
        <v>2283</v>
      </c>
      <c r="C69" s="1207" t="s">
        <v>2284</v>
      </c>
      <c r="D69" s="530">
        <v>0</v>
      </c>
      <c r="E69" s="530">
        <v>0</v>
      </c>
      <c r="F69" s="530"/>
    </row>
    <row r="70" spans="2:6">
      <c r="E70" s="1210">
        <f>+D68+D69+E68+E69</f>
        <v>0</v>
      </c>
    </row>
    <row r="73" spans="2:6" ht="13">
      <c r="B73" s="1211" t="s">
        <v>2285</v>
      </c>
    </row>
  </sheetData>
  <mergeCells count="10">
    <mergeCell ref="B48:D48"/>
    <mergeCell ref="B54:D54"/>
    <mergeCell ref="B60:D60"/>
    <mergeCell ref="B66:D66"/>
    <mergeCell ref="B4:K4"/>
    <mergeCell ref="B6:D6"/>
    <mergeCell ref="B15:D15"/>
    <mergeCell ref="B24:D24"/>
    <mergeCell ref="B36:D36"/>
    <mergeCell ref="B42:D42"/>
  </mergeCells>
  <conditionalFormatting sqref="B9">
    <cfRule type="duplicateValues" priority="43"/>
    <cfRule type="duplicateValues" dxfId="325" priority="44"/>
  </conditionalFormatting>
  <conditionalFormatting sqref="C9">
    <cfRule type="duplicateValues" priority="41"/>
    <cfRule type="duplicateValues" dxfId="324" priority="42"/>
  </conditionalFormatting>
  <conditionalFormatting sqref="C10">
    <cfRule type="duplicateValues" priority="39"/>
    <cfRule type="duplicateValues" dxfId="323" priority="40"/>
  </conditionalFormatting>
  <conditionalFormatting sqref="B10">
    <cfRule type="duplicateValues" priority="37"/>
    <cfRule type="duplicateValues" dxfId="322" priority="38"/>
  </conditionalFormatting>
  <conditionalFormatting sqref="B17">
    <cfRule type="duplicateValues" priority="35"/>
    <cfRule type="duplicateValues" dxfId="321" priority="36"/>
  </conditionalFormatting>
  <conditionalFormatting sqref="C18">
    <cfRule type="duplicateValues" priority="33"/>
    <cfRule type="duplicateValues" dxfId="320" priority="34"/>
  </conditionalFormatting>
  <conditionalFormatting sqref="B18">
    <cfRule type="duplicateValues" priority="31"/>
    <cfRule type="duplicateValues" dxfId="319" priority="32"/>
  </conditionalFormatting>
  <conditionalFormatting sqref="C19">
    <cfRule type="duplicateValues" priority="29"/>
    <cfRule type="duplicateValues" dxfId="318" priority="30"/>
  </conditionalFormatting>
  <conditionalFormatting sqref="B19">
    <cfRule type="duplicateValues" priority="27"/>
    <cfRule type="duplicateValues" dxfId="317" priority="28"/>
  </conditionalFormatting>
  <conditionalFormatting sqref="C26">
    <cfRule type="duplicateValues" priority="25"/>
    <cfRule type="duplicateValues" dxfId="316" priority="26"/>
  </conditionalFormatting>
  <conditionalFormatting sqref="B26">
    <cfRule type="duplicateValues" priority="23"/>
    <cfRule type="duplicateValues" dxfId="315" priority="24"/>
  </conditionalFormatting>
  <conditionalFormatting sqref="B27">
    <cfRule type="duplicateValues" priority="21"/>
    <cfRule type="duplicateValues" dxfId="314" priority="22"/>
  </conditionalFormatting>
  <conditionalFormatting sqref="C27">
    <cfRule type="duplicateValues" priority="19"/>
    <cfRule type="duplicateValues" dxfId="313" priority="20"/>
  </conditionalFormatting>
  <conditionalFormatting sqref="B28">
    <cfRule type="duplicateValues" priority="17"/>
    <cfRule type="duplicateValues" dxfId="312" priority="18"/>
  </conditionalFormatting>
  <conditionalFormatting sqref="B29">
    <cfRule type="duplicateValues" priority="15"/>
    <cfRule type="duplicateValues" dxfId="311" priority="16"/>
  </conditionalFormatting>
  <conditionalFormatting sqref="C29">
    <cfRule type="duplicateValues" priority="13"/>
    <cfRule type="duplicateValues" dxfId="310" priority="14"/>
  </conditionalFormatting>
  <conditionalFormatting sqref="B30">
    <cfRule type="duplicateValues" priority="11"/>
    <cfRule type="duplicateValues" dxfId="309" priority="12"/>
  </conditionalFormatting>
  <conditionalFormatting sqref="B31">
    <cfRule type="duplicateValues" priority="9"/>
    <cfRule type="duplicateValues" dxfId="308" priority="10"/>
  </conditionalFormatting>
  <conditionalFormatting sqref="C32">
    <cfRule type="duplicateValues" priority="7"/>
    <cfRule type="duplicateValues" dxfId="307" priority="8"/>
  </conditionalFormatting>
  <conditionalFormatting sqref="B32">
    <cfRule type="duplicateValues" priority="5"/>
    <cfRule type="duplicateValues" dxfId="306" priority="6"/>
  </conditionalFormatting>
  <conditionalFormatting sqref="B20">
    <cfRule type="duplicateValues" priority="3"/>
    <cfRule type="duplicateValues" dxfId="305" priority="4"/>
  </conditionalFormatting>
  <conditionalFormatting sqref="C20">
    <cfRule type="duplicateValues" priority="1"/>
    <cfRule type="duplicateValues" dxfId="304" priority="2"/>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B1:M232"/>
  <sheetViews>
    <sheetView showGridLines="0" topLeftCell="A168" zoomScale="110" zoomScaleNormal="110" workbookViewId="0">
      <selection activeCell="A178" sqref="A178"/>
    </sheetView>
  </sheetViews>
  <sheetFormatPr defaultColWidth="12.1796875" defaultRowHeight="11.5" outlineLevelRow="2" outlineLevelCol="1"/>
  <cols>
    <col min="1" max="1" width="2" style="653" customWidth="1"/>
    <col min="2" max="2" width="8.54296875" style="674" customWidth="1"/>
    <col min="3" max="3" width="51" style="657" customWidth="1"/>
    <col min="4" max="4" width="7.54296875" style="657" customWidth="1"/>
    <col min="5" max="5" width="47.453125" style="663" customWidth="1"/>
    <col min="6" max="6" width="20.54296875" style="663" bestFit="1" customWidth="1"/>
    <col min="7" max="7" width="18" style="663" customWidth="1"/>
    <col min="8" max="8" width="29.453125" style="663" customWidth="1"/>
    <col min="9" max="9" width="6.81640625" style="653" customWidth="1" outlineLevel="1"/>
    <col min="10" max="10" width="20" style="663" customWidth="1" outlineLevel="1"/>
    <col min="11" max="12" width="18" style="663" customWidth="1" outlineLevel="1"/>
    <col min="13" max="16384" width="12.1796875" style="653"/>
  </cols>
  <sheetData>
    <row r="1" spans="2:13">
      <c r="C1" s="8" t="str">
        <f>Details!B1</f>
        <v>Via Crespi 26 Srl</v>
      </c>
      <c r="D1" s="675"/>
      <c r="E1" s="676"/>
      <c r="F1" s="676"/>
      <c r="G1" s="676"/>
      <c r="H1" s="676"/>
      <c r="J1" s="676"/>
      <c r="K1" s="676"/>
      <c r="L1" s="676"/>
    </row>
    <row r="2" spans="2:13">
      <c r="C2" s="10">
        <f>Details!C11</f>
        <v>44742</v>
      </c>
      <c r="D2" s="677"/>
      <c r="E2" s="676"/>
      <c r="F2" s="676"/>
      <c r="G2" s="676"/>
      <c r="H2" s="676"/>
      <c r="J2" s="676"/>
      <c r="K2" s="676"/>
      <c r="L2" s="676"/>
    </row>
    <row r="3" spans="2:13" ht="16" thickBot="1">
      <c r="C3" s="677"/>
      <c r="D3" s="677"/>
      <c r="E3" s="676"/>
      <c r="F3" s="676"/>
      <c r="G3" s="678"/>
      <c r="H3" s="676"/>
      <c r="I3" s="663"/>
      <c r="J3" s="676"/>
      <c r="K3" s="678"/>
      <c r="L3" s="676"/>
      <c r="M3" s="663"/>
    </row>
    <row r="4" spans="2:13" ht="16" thickTop="1">
      <c r="C4" s="778" t="s">
        <v>112</v>
      </c>
      <c r="D4" s="779"/>
      <c r="E4" s="779"/>
      <c r="F4" s="679"/>
      <c r="G4" s="678"/>
      <c r="H4" s="671"/>
      <c r="I4" s="663"/>
      <c r="J4" s="679"/>
      <c r="K4" s="678"/>
      <c r="L4" s="671"/>
      <c r="M4" s="663"/>
    </row>
    <row r="5" spans="2:13" ht="15.5">
      <c r="C5" s="680"/>
      <c r="D5" s="680"/>
      <c r="E5" s="729" t="s">
        <v>2239</v>
      </c>
      <c r="F5" s="9"/>
      <c r="H5" s="729"/>
      <c r="I5" s="729"/>
      <c r="J5" s="729"/>
      <c r="K5" s="729"/>
      <c r="L5" s="729"/>
    </row>
    <row r="6" spans="2:13" s="663" customFormat="1" ht="13.5" thickBot="1">
      <c r="B6" s="674"/>
      <c r="C6" s="681"/>
      <c r="D6" s="681"/>
      <c r="E6" s="9"/>
      <c r="F6" s="9"/>
      <c r="G6" s="682"/>
      <c r="H6" s="682"/>
      <c r="J6" s="9"/>
      <c r="K6" s="682"/>
      <c r="L6" s="682"/>
    </row>
    <row r="7" spans="2:13" ht="52.5" customHeight="1" thickTop="1">
      <c r="C7" s="649" t="s">
        <v>530</v>
      </c>
      <c r="D7" s="683"/>
      <c r="E7" s="912">
        <f>Details!$C$11</f>
        <v>44742</v>
      </c>
      <c r="F7" s="912">
        <f>Details!$C$10</f>
        <v>44651</v>
      </c>
      <c r="G7" s="688" t="str">
        <f>Details!$B$12</f>
        <v>Variance Q2 2022 vs Q1 2022</v>
      </c>
      <c r="H7" s="688" t="s">
        <v>774</v>
      </c>
      <c r="J7" s="912">
        <f>Details!$C$9</f>
        <v>44561</v>
      </c>
      <c r="K7" s="688" t="str">
        <f>Details!B13</f>
        <v>Variance Q2 2022 vs Q4 2021</v>
      </c>
      <c r="L7" s="688" t="s">
        <v>774</v>
      </c>
    </row>
    <row r="8" spans="2:13" ht="12" customHeight="1">
      <c r="C8" s="684"/>
      <c r="D8" s="685"/>
      <c r="E8" s="686"/>
      <c r="F8" s="686"/>
      <c r="G8" s="686"/>
      <c r="H8" s="686"/>
      <c r="J8" s="686"/>
      <c r="K8" s="686"/>
      <c r="L8" s="686"/>
    </row>
    <row r="9" spans="2:13" s="549" customFormat="1" ht="13.5" thickBot="1">
      <c r="B9" s="459"/>
      <c r="C9" s="689"/>
      <c r="D9" s="690"/>
      <c r="E9" s="690" t="str">
        <f>Details!$C$31</f>
        <v>EUR</v>
      </c>
      <c r="F9" s="690"/>
      <c r="G9" s="690"/>
      <c r="H9" s="687"/>
      <c r="J9" s="690"/>
      <c r="K9" s="690"/>
      <c r="L9" s="687"/>
    </row>
    <row r="10" spans="2:13">
      <c r="B10" s="368"/>
      <c r="C10" s="132" t="s">
        <v>23</v>
      </c>
      <c r="D10" s="132"/>
      <c r="E10" s="691"/>
      <c r="F10" s="41"/>
      <c r="G10" s="691"/>
      <c r="H10" s="41"/>
      <c r="J10" s="41"/>
      <c r="K10" s="691"/>
      <c r="L10" s="41"/>
    </row>
    <row r="11" spans="2:13">
      <c r="B11" s="692"/>
      <c r="C11" s="134" t="s">
        <v>313</v>
      </c>
      <c r="D11" s="134"/>
      <c r="E11" s="66">
        <f>SUM(E12:E13)</f>
        <v>0</v>
      </c>
      <c r="F11" s="66">
        <f>SUM(F12:F13)</f>
        <v>0</v>
      </c>
      <c r="G11" s="730">
        <f>SUM(G12:G13)</f>
        <v>0</v>
      </c>
      <c r="H11" s="532"/>
      <c r="J11" s="66">
        <f>SUM(J12:J13)</f>
        <v>0</v>
      </c>
      <c r="K11" s="730">
        <f>SUM(K12:K13)</f>
        <v>0</v>
      </c>
      <c r="L11" s="532"/>
    </row>
    <row r="12" spans="2:13" outlineLevel="1">
      <c r="B12" s="693" t="s">
        <v>314</v>
      </c>
      <c r="C12" s="137" t="str">
        <f>VLOOKUP(B12,'IFRS TB'!B:K,3,FALSE)</f>
        <v>Setup costs (cost)</v>
      </c>
      <c r="D12" s="137"/>
      <c r="E12" s="67">
        <f>ROUND(VLOOKUP(B12,'IFRS TB'!$B$15:$L$308,9,FALSE),0)</f>
        <v>0</v>
      </c>
      <c r="F12" s="1007">
        <f>ROUND(VLOOKUP(B12,'IFRS TB'!$B$15:$L$308,11,FALSE),0)</f>
        <v>0</v>
      </c>
      <c r="G12" s="731">
        <f>E12-F12</f>
        <v>0</v>
      </c>
      <c r="H12" s="533"/>
      <c r="J12" s="1006">
        <f>ROUND(VLOOKUP(B12,'IFRS TB'!$B$15:$L$308,10,FALSE),0)</f>
        <v>0</v>
      </c>
      <c r="K12" s="731">
        <f>E12-J12</f>
        <v>0</v>
      </c>
      <c r="L12" s="880"/>
    </row>
    <row r="13" spans="2:13" outlineLevel="1">
      <c r="B13" s="693" t="s">
        <v>315</v>
      </c>
      <c r="C13" s="832" t="str">
        <f>VLOOKUP(B13,'IFRS TB'!B:K,3,FALSE)</f>
        <v>Setup costs (amortisation)</v>
      </c>
      <c r="D13" s="832"/>
      <c r="E13" s="67">
        <f>ROUND(VLOOKUP(B13,'IFRS TB'!$B$15:$L$308,9,FALSE),0)</f>
        <v>0</v>
      </c>
      <c r="F13" s="1007">
        <f>ROUND(VLOOKUP(B13,'IFRS TB'!$B$15:$L$308,11,FALSE),0)</f>
        <v>0</v>
      </c>
      <c r="G13" s="731">
        <f>E13-F13</f>
        <v>0</v>
      </c>
      <c r="H13" s="533"/>
      <c r="J13" s="1006">
        <f>ROUND(VLOOKUP(B13,'IFRS TB'!$B$15:$L$308,10,FALSE),0)</f>
        <v>0</v>
      </c>
      <c r="K13" s="731">
        <f>E13-J13</f>
        <v>0</v>
      </c>
      <c r="L13" s="880"/>
    </row>
    <row r="14" spans="2:13">
      <c r="B14" s="692"/>
      <c r="C14" s="833" t="s">
        <v>316</v>
      </c>
      <c r="D14" s="833"/>
      <c r="E14" s="66">
        <f>SUM(E15:E33)</f>
        <v>30200000</v>
      </c>
      <c r="F14" s="66">
        <f t="shared" ref="F14:G14" si="0">SUM(F15:F33)</f>
        <v>29200000</v>
      </c>
      <c r="G14" s="730">
        <f t="shared" si="0"/>
        <v>1000000</v>
      </c>
      <c r="H14" s="532"/>
      <c r="J14" s="66">
        <f>SUM(J15:J33)</f>
        <v>29200000</v>
      </c>
      <c r="K14" s="730">
        <f>SUM(K15:K33)</f>
        <v>1000000</v>
      </c>
      <c r="L14" s="532"/>
    </row>
    <row r="15" spans="2:13" outlineLevel="1">
      <c r="B15" s="693" t="s">
        <v>317</v>
      </c>
      <c r="C15" s="832" t="str">
        <f>VLOOKUP(B15,'IFRS TB'!B:K,3,FALSE)</f>
        <v>Investment property - land (cost)</v>
      </c>
      <c r="D15" s="832"/>
      <c r="E15" s="67">
        <f>ROUND(VLOOKUP(B15,'IFRS TB'!$B$15:$L$308,9,FALSE),0)</f>
        <v>5740000</v>
      </c>
      <c r="F15" s="1007">
        <f>ROUND(VLOOKUP(B15,'IFRS TB'!$B$15:$L$308,11,FALSE),0)</f>
        <v>5740000</v>
      </c>
      <c r="G15" s="731">
        <f t="shared" ref="G15:G33" si="1">E15-F15</f>
        <v>0</v>
      </c>
      <c r="H15" s="533"/>
      <c r="J15" s="1006">
        <f>ROUND(VLOOKUP(B15,'IFRS TB'!$B$15:$L$308,10,FALSE),0)</f>
        <v>5740000</v>
      </c>
      <c r="K15" s="731">
        <f t="shared" ref="K15:K33" si="2">E15-J15</f>
        <v>0</v>
      </c>
      <c r="L15" s="880"/>
    </row>
    <row r="16" spans="2:13" outlineLevel="1">
      <c r="B16" s="693" t="s">
        <v>323</v>
      </c>
      <c r="C16" s="832" t="str">
        <f>VLOOKUP(B16,'IFRS TB'!B:K,3,FALSE)</f>
        <v>Investment property - land (impairment)</v>
      </c>
      <c r="D16" s="832"/>
      <c r="E16" s="67">
        <f>ROUND(VLOOKUP(B16,'IFRS TB'!$B$15:$L$308,9,FALSE),0)</f>
        <v>0</v>
      </c>
      <c r="F16" s="1007">
        <f>ROUND(VLOOKUP(B16,'IFRS TB'!$B$15:$L$308,11,FALSE),0)</f>
        <v>0</v>
      </c>
      <c r="G16" s="731">
        <f t="shared" si="1"/>
        <v>0</v>
      </c>
      <c r="H16" s="533"/>
      <c r="J16" s="1006">
        <f>ROUND(VLOOKUP(B16,'IFRS TB'!$B$15:$L$308,10,FALSE),0)</f>
        <v>0</v>
      </c>
      <c r="K16" s="731">
        <f t="shared" si="2"/>
        <v>0</v>
      </c>
      <c r="L16" s="880"/>
    </row>
    <row r="17" spans="2:12" ht="12" customHeight="1" outlineLevel="1">
      <c r="B17" s="693" t="s">
        <v>324</v>
      </c>
      <c r="C17" s="832" t="str">
        <f>VLOOKUP(B17,'IFRS TB'!B:K,3,FALSE)</f>
        <v>Investment property - leasehold improvements</v>
      </c>
      <c r="D17" s="832"/>
      <c r="E17" s="67">
        <f>ROUND(VLOOKUP(B17,'IFRS TB'!$B$15:$L$308,9,FALSE),0)</f>
        <v>0</v>
      </c>
      <c r="F17" s="1007">
        <f>ROUND(VLOOKUP(B17,'IFRS TB'!$B$15:$L$308,11,FALSE),0)</f>
        <v>0</v>
      </c>
      <c r="G17" s="731">
        <f t="shared" si="1"/>
        <v>0</v>
      </c>
      <c r="H17" s="533"/>
      <c r="J17" s="1006">
        <f>ROUND(VLOOKUP(B17,'IFRS TB'!$B$15:$L$308,10,FALSE),0)</f>
        <v>0</v>
      </c>
      <c r="K17" s="731">
        <f>E17-J17</f>
        <v>0</v>
      </c>
      <c r="L17" s="880"/>
    </row>
    <row r="18" spans="2:12" ht="12" customHeight="1" outlineLevel="1">
      <c r="B18" s="693" t="s">
        <v>918</v>
      </c>
      <c r="C18" s="832" t="str">
        <f>VLOOKUP(B18,'IFRS TB'!B:K,3,FALSE)</f>
        <v>Investment Property capex - Construction and refurbishment costs</v>
      </c>
      <c r="D18" s="832"/>
      <c r="E18" s="67">
        <f>ROUND(VLOOKUP(B18,'IFRS TB'!$B$15:$L$308,9,FALSE),0)</f>
        <v>0</v>
      </c>
      <c r="F18" s="1007">
        <f>ROUND(VLOOKUP(B18,'IFRS TB'!$B$15:$L$308,11,FALSE),0)</f>
        <v>0</v>
      </c>
      <c r="G18" s="731">
        <f t="shared" si="1"/>
        <v>0</v>
      </c>
      <c r="H18" s="533"/>
      <c r="J18" s="1006">
        <f>ROUND(VLOOKUP(B18,'IFRS TB'!$B$15:$L$308,10,FALSE),0)</f>
        <v>0</v>
      </c>
      <c r="K18" s="731">
        <f t="shared" ref="K18:K26" si="3">E18-J18</f>
        <v>0</v>
      </c>
      <c r="L18" s="880"/>
    </row>
    <row r="19" spans="2:12" ht="12" customHeight="1" outlineLevel="1">
      <c r="B19" s="693" t="s">
        <v>919</v>
      </c>
      <c r="C19" s="832" t="str">
        <f>VLOOKUP(B19,'IFRS TB'!B:K,3,FALSE)</f>
        <v>Investment Property capex - Land Clean Up</v>
      </c>
      <c r="D19" s="832"/>
      <c r="E19" s="67">
        <f>ROUND(VLOOKUP(B19,'IFRS TB'!$B$15:$L$308,9,FALSE),0)</f>
        <v>0</v>
      </c>
      <c r="F19" s="1007">
        <f>ROUND(VLOOKUP(B19,'IFRS TB'!$B$15:$L$308,11,FALSE),0)</f>
        <v>0</v>
      </c>
      <c r="G19" s="731">
        <f t="shared" si="1"/>
        <v>0</v>
      </c>
      <c r="H19" s="533"/>
      <c r="J19" s="1006">
        <f>ROUND(VLOOKUP(B19,'IFRS TB'!$B$15:$L$308,10,FALSE),0)</f>
        <v>0</v>
      </c>
      <c r="K19" s="731">
        <f t="shared" si="3"/>
        <v>0</v>
      </c>
      <c r="L19" s="880"/>
    </row>
    <row r="20" spans="2:12" ht="12" customHeight="1" outlineLevel="1">
      <c r="B20" s="693" t="s">
        <v>920</v>
      </c>
      <c r="C20" s="832" t="str">
        <f>VLOOKUP(B20,'IFRS TB'!B:K,3,FALSE)</f>
        <v>Investment Property capex - Demolitions and strip out</v>
      </c>
      <c r="D20" s="832"/>
      <c r="E20" s="67">
        <f>ROUND(VLOOKUP(B20,'IFRS TB'!$B$15:$L$308,9,FALSE),0)</f>
        <v>0</v>
      </c>
      <c r="F20" s="1007">
        <f>ROUND(VLOOKUP(B20,'IFRS TB'!$B$15:$L$308,11,FALSE),0)</f>
        <v>0</v>
      </c>
      <c r="G20" s="731">
        <f t="shared" si="1"/>
        <v>0</v>
      </c>
      <c r="H20" s="533"/>
      <c r="J20" s="1006">
        <f>ROUND(VLOOKUP(B20,'IFRS TB'!$B$15:$L$308,10,FALSE),0)</f>
        <v>0</v>
      </c>
      <c r="K20" s="731">
        <f t="shared" si="3"/>
        <v>0</v>
      </c>
      <c r="L20" s="880"/>
    </row>
    <row r="21" spans="2:12" ht="12" customHeight="1" outlineLevel="1">
      <c r="B21" s="693" t="s">
        <v>921</v>
      </c>
      <c r="C21" s="832" t="str">
        <f>VLOOKUP(B21,'IFRS TB'!B:K,3,FALSE)</f>
        <v>Investment Property capex - Urbanization charges</v>
      </c>
      <c r="D21" s="832"/>
      <c r="E21" s="67">
        <f>ROUND(VLOOKUP(B21,'IFRS TB'!$B$15:$L$308,9,FALSE),0)</f>
        <v>0</v>
      </c>
      <c r="F21" s="1007">
        <f>ROUND(VLOOKUP(B21,'IFRS TB'!$B$15:$L$308,11,FALSE),0)</f>
        <v>0</v>
      </c>
      <c r="G21" s="731">
        <f t="shared" si="1"/>
        <v>0</v>
      </c>
      <c r="H21" s="533"/>
      <c r="J21" s="1006">
        <f>ROUND(VLOOKUP(B21,'IFRS TB'!$B$15:$L$308,10,FALSE),0)</f>
        <v>0</v>
      </c>
      <c r="K21" s="731">
        <f t="shared" si="3"/>
        <v>0</v>
      </c>
      <c r="L21" s="880"/>
    </row>
    <row r="22" spans="2:12" ht="12" customHeight="1" outlineLevel="1">
      <c r="B22" s="693" t="s">
        <v>922</v>
      </c>
      <c r="C22" s="832" t="str">
        <f>VLOOKUP(B22,'IFRS TB'!B:K,3,FALSE)</f>
        <v>Investment Property capex - Zoning taxes and charges</v>
      </c>
      <c r="D22" s="832"/>
      <c r="E22" s="67">
        <f>ROUND(VLOOKUP(B22,'IFRS TB'!$B$15:$L$308,9,FALSE),0)</f>
        <v>0</v>
      </c>
      <c r="F22" s="1007">
        <f>ROUND(VLOOKUP(B22,'IFRS TB'!$B$15:$L$308,11,FALSE),0)</f>
        <v>0</v>
      </c>
      <c r="G22" s="731">
        <f t="shared" si="1"/>
        <v>0</v>
      </c>
      <c r="H22" s="533"/>
      <c r="J22" s="1006">
        <f>ROUND(VLOOKUP(B22,'IFRS TB'!$B$15:$L$308,10,FALSE),0)</f>
        <v>0</v>
      </c>
      <c r="K22" s="731">
        <f t="shared" si="3"/>
        <v>0</v>
      </c>
      <c r="L22" s="880"/>
    </row>
    <row r="23" spans="2:12" ht="12" customHeight="1" outlineLevel="1">
      <c r="B23" s="693" t="s">
        <v>923</v>
      </c>
      <c r="C23" s="832" t="str">
        <f>VLOOKUP(B23,'IFRS TB'!B:K,3,FALSE)</f>
        <v>Investment Property capex - Soft Costs</v>
      </c>
      <c r="D23" s="832"/>
      <c r="E23" s="67">
        <f>ROUND(VLOOKUP(B23,'IFRS TB'!$B$15:$L$308,9,FALSE),0)</f>
        <v>0</v>
      </c>
      <c r="F23" s="1007">
        <f>ROUND(VLOOKUP(B23,'IFRS TB'!$B$15:$L$308,11,FALSE),0)</f>
        <v>0</v>
      </c>
      <c r="G23" s="731">
        <f t="shared" si="1"/>
        <v>0</v>
      </c>
      <c r="H23" s="533"/>
      <c r="J23" s="1006">
        <f>ROUND(VLOOKUP(B23,'IFRS TB'!$B$15:$L$308,10,FALSE),0)</f>
        <v>0</v>
      </c>
      <c r="K23" s="731">
        <f t="shared" si="3"/>
        <v>0</v>
      </c>
      <c r="L23" s="880"/>
    </row>
    <row r="24" spans="2:12" ht="12" customHeight="1" outlineLevel="1">
      <c r="B24" s="693" t="s">
        <v>924</v>
      </c>
      <c r="C24" s="832" t="str">
        <f>VLOOKUP(B24,'IFRS TB'!B:K,3,FALSE)</f>
        <v>Investment Property capex - Design Costs</v>
      </c>
      <c r="D24" s="832"/>
      <c r="E24" s="67">
        <f>ROUND(VLOOKUP(B24,'IFRS TB'!$B$15:$L$308,9,FALSE),0)</f>
        <v>0</v>
      </c>
      <c r="F24" s="1007">
        <f>ROUND(VLOOKUP(B24,'IFRS TB'!$B$15:$L$308,11,FALSE),0)</f>
        <v>0</v>
      </c>
      <c r="G24" s="731">
        <f t="shared" si="1"/>
        <v>0</v>
      </c>
      <c r="H24" s="533"/>
      <c r="J24" s="1006">
        <f>ROUND(VLOOKUP(B24,'IFRS TB'!$B$15:$L$308,10,FALSE),0)</f>
        <v>0</v>
      </c>
      <c r="K24" s="731">
        <f>E24-J24</f>
        <v>0</v>
      </c>
      <c r="L24" s="880"/>
    </row>
    <row r="25" spans="2:12" ht="12" customHeight="1" outlineLevel="1">
      <c r="B25" s="693" t="s">
        <v>925</v>
      </c>
      <c r="C25" s="832" t="str">
        <f>VLOOKUP(B25,'IFRS TB'!B:K,3,FALSE)</f>
        <v>Investment Property capex - Management fees</v>
      </c>
      <c r="D25" s="832"/>
      <c r="E25" s="67">
        <f>ROUND(VLOOKUP(B25,'IFRS TB'!$B$15:$L$308,9,FALSE),0)</f>
        <v>0</v>
      </c>
      <c r="F25" s="1007">
        <f>ROUND(VLOOKUP(B25,'IFRS TB'!$B$15:$L$308,11,FALSE),0)</f>
        <v>0</v>
      </c>
      <c r="G25" s="731">
        <f t="shared" si="1"/>
        <v>0</v>
      </c>
      <c r="H25" s="533"/>
      <c r="J25" s="1006">
        <f>ROUND(VLOOKUP(B25,'IFRS TB'!$B$15:$L$308,10,FALSE),0)</f>
        <v>0</v>
      </c>
      <c r="K25" s="731">
        <f t="shared" si="3"/>
        <v>0</v>
      </c>
      <c r="L25" s="880"/>
    </row>
    <row r="26" spans="2:12" outlineLevel="1">
      <c r="B26" s="693" t="s">
        <v>318</v>
      </c>
      <c r="C26" s="832" t="str">
        <f>VLOOKUP(B26,'IFRS TB'!B:K,3,FALSE)</f>
        <v>Investment property - building (cost)</v>
      </c>
      <c r="D26" s="832"/>
      <c r="E26" s="67">
        <f>ROUND(VLOOKUP(B26,'IFRS TB'!$B$15:$L$308,9,FALSE),0)</f>
        <v>22710000</v>
      </c>
      <c r="F26" s="1007">
        <f>ROUND(VLOOKUP(B26,'IFRS TB'!$B$15:$L$308,11,FALSE),0)</f>
        <v>22710000</v>
      </c>
      <c r="G26" s="731">
        <f t="shared" si="1"/>
        <v>0</v>
      </c>
      <c r="H26" s="533"/>
      <c r="J26" s="1006">
        <f>ROUND(VLOOKUP(B26,'IFRS TB'!$B$15:$L$308,10,FALSE),0)</f>
        <v>22710000</v>
      </c>
      <c r="K26" s="731">
        <f t="shared" si="3"/>
        <v>0</v>
      </c>
      <c r="L26" s="880"/>
    </row>
    <row r="27" spans="2:12" ht="12" customHeight="1" outlineLevel="1">
      <c r="B27" s="693" t="s">
        <v>321</v>
      </c>
      <c r="C27" s="832" t="str">
        <f>VLOOKUP(B27,'IFRS TB'!B:K,3,FALSE)</f>
        <v>Investment property - building (deprec.) &amp; (impairment)</v>
      </c>
      <c r="D27" s="832"/>
      <c r="E27" s="67">
        <f>ROUND(VLOOKUP(B27,'IFRS TB'!$B$15:$L$308,9,FALSE),0)</f>
        <v>0</v>
      </c>
      <c r="F27" s="1007">
        <f>ROUND(VLOOKUP(B27,'IFRS TB'!$B$15:$L$308,11,FALSE),0)</f>
        <v>0</v>
      </c>
      <c r="G27" s="731">
        <f t="shared" si="1"/>
        <v>0</v>
      </c>
      <c r="H27" s="533"/>
      <c r="J27" s="1006">
        <f>ROUND(VLOOKUP(B27,'IFRS TB'!$B$15:$L$308,10,FALSE),0)</f>
        <v>0</v>
      </c>
      <c r="K27" s="731">
        <f t="shared" si="2"/>
        <v>0</v>
      </c>
      <c r="L27" s="880"/>
    </row>
    <row r="28" spans="2:12" ht="12" customHeight="1" outlineLevel="1">
      <c r="B28" s="693" t="s">
        <v>319</v>
      </c>
      <c r="C28" s="832" t="str">
        <f>VLOOKUP(B28,'IFRS TB'!B:K,3,FALSE)</f>
        <v>Investment property - land and building (fair value adj)</v>
      </c>
      <c r="D28" s="832"/>
      <c r="E28" s="67">
        <f>ROUND(VLOOKUP(B28,'IFRS TB'!$B$15:$L$308,9,FALSE),0)</f>
        <v>149206</v>
      </c>
      <c r="F28" s="1007">
        <f>ROUND(VLOOKUP(B28,'IFRS TB'!$B$15:$L$308,11,FALSE),0)</f>
        <v>-850794</v>
      </c>
      <c r="G28" s="731">
        <f t="shared" si="1"/>
        <v>1000000</v>
      </c>
      <c r="H28" s="533" t="s">
        <v>2965</v>
      </c>
      <c r="J28" s="1006">
        <f>ROUND(VLOOKUP(B28,'IFRS TB'!$B$15:$L$308,10,FALSE),0)</f>
        <v>-850794</v>
      </c>
      <c r="K28" s="731">
        <f t="shared" si="2"/>
        <v>1000000</v>
      </c>
      <c r="L28" s="880"/>
    </row>
    <row r="29" spans="2:12" ht="12" customHeight="1" outlineLevel="1">
      <c r="B29" s="693" t="s">
        <v>320</v>
      </c>
      <c r="C29" s="832" t="str">
        <f>VLOOKUP(B29,'IFRS TB'!B:K,3,FALSE)</f>
        <v>Investment property - related acquisition costs</v>
      </c>
      <c r="D29" s="834"/>
      <c r="E29" s="67">
        <f>ROUND(VLOOKUP(B29,'IFRS TB'!$B$15:$L$308,9,FALSE),0)</f>
        <v>1600794</v>
      </c>
      <c r="F29" s="1007">
        <f>ROUND(VLOOKUP(B29,'IFRS TB'!$B$15:$L$308,11,FALSE),0)</f>
        <v>1600794</v>
      </c>
      <c r="G29" s="731">
        <f t="shared" si="1"/>
        <v>0</v>
      </c>
      <c r="H29" s="533"/>
      <c r="J29" s="1006">
        <f>ROUND(VLOOKUP(B29,'IFRS TB'!$B$15:$L$308,10,FALSE),0)</f>
        <v>1600794</v>
      </c>
      <c r="K29" s="731">
        <f t="shared" si="2"/>
        <v>0</v>
      </c>
      <c r="L29" s="880"/>
    </row>
    <row r="30" spans="2:12" ht="12" customHeight="1" outlineLevel="1">
      <c r="B30" s="693" t="s">
        <v>322</v>
      </c>
      <c r="C30" s="832" t="str">
        <f>VLOOKUP(B30,'IFRS TB'!B:K,3,FALSE)</f>
        <v>Investment property - Straight lining of lease incentive</v>
      </c>
      <c r="D30" s="834"/>
      <c r="E30" s="67">
        <f>ROUND(VLOOKUP(B30,'IFRS TB'!$B$15:$L$308,9,FALSE),0)</f>
        <v>0</v>
      </c>
      <c r="F30" s="1007">
        <f>ROUND(VLOOKUP(B30,'IFRS TB'!$B$15:$L$308,11,FALSE),0)</f>
        <v>0</v>
      </c>
      <c r="G30" s="731">
        <f t="shared" si="1"/>
        <v>0</v>
      </c>
      <c r="H30" s="533"/>
      <c r="J30" s="1006">
        <f>ROUND(VLOOKUP(B30,'IFRS TB'!$B$15:$L$308,10,FALSE),0)</f>
        <v>0</v>
      </c>
      <c r="K30" s="731">
        <f t="shared" si="2"/>
        <v>0</v>
      </c>
      <c r="L30" s="880"/>
    </row>
    <row r="31" spans="2:12" ht="12" customHeight="1" outlineLevel="1">
      <c r="B31" s="693" t="s">
        <v>737</v>
      </c>
      <c r="C31" s="832" t="str">
        <f>VLOOKUP(B31,'IFRS TB'!B:K,3,FALSE)</f>
        <v>Investment property - capitalised letting fees</v>
      </c>
      <c r="D31" s="832"/>
      <c r="E31" s="67">
        <f>ROUND(VLOOKUP(B31,'IFRS TB'!$B$15:$L$308,9,FALSE),0)</f>
        <v>0</v>
      </c>
      <c r="F31" s="1007">
        <f>ROUND(VLOOKUP(B31,'IFRS TB'!$B$15:$L$308,11,FALSE),0)</f>
        <v>0</v>
      </c>
      <c r="G31" s="731">
        <f t="shared" si="1"/>
        <v>0</v>
      </c>
      <c r="H31" s="533"/>
      <c r="J31" s="1006">
        <f>ROUND(VLOOKUP(B31,'IFRS TB'!$B$15:$L$308,10,FALSE),0)</f>
        <v>0</v>
      </c>
      <c r="K31" s="731">
        <f t="shared" si="2"/>
        <v>0</v>
      </c>
      <c r="L31" s="880"/>
    </row>
    <row r="32" spans="2:12" ht="12" customHeight="1" outlineLevel="1">
      <c r="B32" s="693" t="s">
        <v>491</v>
      </c>
      <c r="C32" s="832" t="str">
        <f>VLOOKUP(B32,'IFRS TB'!B:K,3,FALSE)</f>
        <v>Investment property - amortisation of capitalised letting fees</v>
      </c>
      <c r="D32" s="832"/>
      <c r="E32" s="67">
        <f>ROUND(VLOOKUP(B32,'IFRS TB'!$B$15:$L$308,9,FALSE),0)</f>
        <v>0</v>
      </c>
      <c r="F32" s="1007">
        <f>ROUND(VLOOKUP(B32,'IFRS TB'!$B$15:$L$308,11,FALSE),0)</f>
        <v>0</v>
      </c>
      <c r="G32" s="731">
        <f t="shared" ref="G32" si="4">E32-F32</f>
        <v>0</v>
      </c>
      <c r="H32" s="533"/>
      <c r="J32" s="1006">
        <f>ROUND(VLOOKUP(B32,'IFRS TB'!$B$15:$L$308,10,FALSE),0)</f>
        <v>0</v>
      </c>
      <c r="K32" s="731">
        <f t="shared" ref="K32" si="5">E32-J32</f>
        <v>0</v>
      </c>
      <c r="L32" s="880"/>
    </row>
    <row r="33" spans="2:12" ht="12" customHeight="1" outlineLevel="1">
      <c r="B33" s="693" t="s">
        <v>926</v>
      </c>
      <c r="C33" s="832" t="str">
        <f>VLOOKUP(B33,'IFRS TB'!B:K,3,FALSE)</f>
        <v>Investment Property capex - Contingencies</v>
      </c>
      <c r="D33" s="832"/>
      <c r="E33" s="67">
        <f>ROUND(VLOOKUP(B33,'IFRS TB'!$B$15:$L$308,9,FALSE),0)</f>
        <v>0</v>
      </c>
      <c r="F33" s="1007">
        <f>ROUND(VLOOKUP(B33,'IFRS TB'!$B$15:$L$308,11,FALSE),0)</f>
        <v>0</v>
      </c>
      <c r="G33" s="731">
        <f t="shared" si="1"/>
        <v>0</v>
      </c>
      <c r="H33" s="533"/>
      <c r="J33" s="1006">
        <f>ROUND(VLOOKUP(B33,'IFRS TB'!$B$15:$L$308,10,FALSE),0)</f>
        <v>0</v>
      </c>
      <c r="K33" s="731">
        <f t="shared" si="2"/>
        <v>0</v>
      </c>
      <c r="L33" s="880"/>
    </row>
    <row r="34" spans="2:12" ht="12" customHeight="1">
      <c r="B34" s="693"/>
      <c r="C34" s="833" t="s">
        <v>162</v>
      </c>
      <c r="D34" s="832"/>
      <c r="E34" s="66">
        <f>SUM(E35:E37)</f>
        <v>0</v>
      </c>
      <c r="F34" s="66">
        <f>SUM(F35:F37)</f>
        <v>0</v>
      </c>
      <c r="G34" s="730">
        <f>SUM(G35:G37)</f>
        <v>0</v>
      </c>
      <c r="H34" s="532"/>
      <c r="J34" s="66">
        <f>SUM(J35:J37)</f>
        <v>0</v>
      </c>
      <c r="K34" s="730">
        <f>SUM(K35:K37)</f>
        <v>0</v>
      </c>
      <c r="L34" s="532"/>
    </row>
    <row r="35" spans="2:12" ht="12" customHeight="1" outlineLevel="1">
      <c r="B35" s="693" t="s">
        <v>325</v>
      </c>
      <c r="C35" s="832" t="str">
        <f>VLOOKUP(B35,'IFRS TB'!B:K,3,FALSE)</f>
        <v>Construction in progress (cost)</v>
      </c>
      <c r="D35" s="832"/>
      <c r="E35" s="67">
        <f>ROUND(VLOOKUP(B35,'IFRS TB'!$B$15:$L$308,9,FALSE),0)</f>
        <v>0</v>
      </c>
      <c r="F35" s="1007">
        <f>ROUND(VLOOKUP(B35,'IFRS TB'!$B$15:$L$308,11,FALSE),0)</f>
        <v>0</v>
      </c>
      <c r="G35" s="731">
        <f t="shared" ref="G35:G37" si="6">E35-F35</f>
        <v>0</v>
      </c>
      <c r="H35" s="533"/>
      <c r="J35" s="1006">
        <f>ROUND(VLOOKUP(B35,'IFRS TB'!$B$15:$L$308,10,FALSE),0)</f>
        <v>0</v>
      </c>
      <c r="K35" s="731">
        <f t="shared" ref="K35:K37" si="7">E35-J35</f>
        <v>0</v>
      </c>
      <c r="L35" s="880"/>
    </row>
    <row r="36" spans="2:12" ht="12" customHeight="1" outlineLevel="1">
      <c r="B36" s="693" t="s">
        <v>326</v>
      </c>
      <c r="C36" s="832" t="str">
        <f>VLOOKUP(B36,'IFRS TB'!B:K,3,FALSE)</f>
        <v>Construction in progress (revaluation surplus)</v>
      </c>
      <c r="D36" s="832"/>
      <c r="E36" s="67">
        <f>ROUND(VLOOKUP(B36,'IFRS TB'!$B$15:$L$308,9,FALSE),0)</f>
        <v>0</v>
      </c>
      <c r="F36" s="1007">
        <f>ROUND(VLOOKUP(B36,'IFRS TB'!$B$15:$L$308,11,FALSE),0)</f>
        <v>0</v>
      </c>
      <c r="G36" s="731">
        <f t="shared" si="6"/>
        <v>0</v>
      </c>
      <c r="H36" s="533"/>
      <c r="J36" s="1006">
        <f>ROUND(VLOOKUP(B36,'IFRS TB'!$B$15:$L$308,10,FALSE),0)</f>
        <v>0</v>
      </c>
      <c r="K36" s="731">
        <f t="shared" si="7"/>
        <v>0</v>
      </c>
      <c r="L36" s="880"/>
    </row>
    <row r="37" spans="2:12" ht="12" customHeight="1" outlineLevel="1">
      <c r="B37" s="693" t="s">
        <v>327</v>
      </c>
      <c r="C37" s="832" t="str">
        <f>VLOOKUP(B37,'IFRS TB'!B:K,3,FALSE)</f>
        <v>Construction in progress (impairment loss)</v>
      </c>
      <c r="D37" s="832"/>
      <c r="E37" s="67">
        <f>ROUND(VLOOKUP(B37,'IFRS TB'!$B$15:$L$308,9,FALSE),0)</f>
        <v>0</v>
      </c>
      <c r="F37" s="1007">
        <f>ROUND(VLOOKUP(B37,'IFRS TB'!$B$15:$L$308,11,FALSE),0)</f>
        <v>0</v>
      </c>
      <c r="G37" s="731">
        <f t="shared" si="6"/>
        <v>0</v>
      </c>
      <c r="H37" s="533"/>
      <c r="J37" s="1006">
        <f>ROUND(VLOOKUP(B37,'IFRS TB'!$B$15:$L$308,10,FALSE),0)</f>
        <v>0</v>
      </c>
      <c r="K37" s="731">
        <f t="shared" si="7"/>
        <v>0</v>
      </c>
      <c r="L37" s="880"/>
    </row>
    <row r="38" spans="2:12" ht="12" customHeight="1">
      <c r="B38" s="693"/>
      <c r="C38" s="833" t="s">
        <v>330</v>
      </c>
      <c r="D38" s="832"/>
      <c r="E38" s="66">
        <f>SUM(E39:E40)</f>
        <v>0</v>
      </c>
      <c r="F38" s="66">
        <f>SUM(F39:F40)</f>
        <v>0</v>
      </c>
      <c r="G38" s="730">
        <f>SUM(G39:G40)</f>
        <v>0</v>
      </c>
      <c r="H38" s="532"/>
      <c r="J38" s="66">
        <f>SUM(J39:J40)</f>
        <v>0</v>
      </c>
      <c r="K38" s="730">
        <f>SUM(K39:K40)</f>
        <v>0</v>
      </c>
      <c r="L38" s="532"/>
    </row>
    <row r="39" spans="2:12" ht="12" customHeight="1" outlineLevel="1">
      <c r="B39" s="693" t="s">
        <v>328</v>
      </c>
      <c r="C39" s="832" t="str">
        <f>VLOOKUP(B39,'IFRS TB'!B:K,3,FALSE)</f>
        <v>Property, plant and equipment (cost)</v>
      </c>
      <c r="D39" s="832"/>
      <c r="E39" s="67">
        <f>ROUND(VLOOKUP(B39,'IFRS TB'!$B$15:$L$308,9,FALSE),0)</f>
        <v>0</v>
      </c>
      <c r="F39" s="1007">
        <f>ROUND(VLOOKUP(B39,'IFRS TB'!$B$15:$L$308,11,FALSE),0)</f>
        <v>0</v>
      </c>
      <c r="G39" s="731">
        <f t="shared" ref="G39:G40" si="8">E39-F39</f>
        <v>0</v>
      </c>
      <c r="H39" s="533"/>
      <c r="J39" s="1006">
        <f>ROUND(VLOOKUP(B39,'IFRS TB'!$B$15:$L$308,10,FALSE),0)</f>
        <v>0</v>
      </c>
      <c r="K39" s="731">
        <f t="shared" ref="K39:K40" si="9">E39-J39</f>
        <v>0</v>
      </c>
      <c r="L39" s="880"/>
    </row>
    <row r="40" spans="2:12" ht="12" customHeight="1" outlineLevel="1">
      <c r="B40" s="693" t="s">
        <v>329</v>
      </c>
      <c r="C40" s="832" t="str">
        <f>VLOOKUP(B40,'IFRS TB'!B:K,3,FALSE)</f>
        <v>Property, plant and equipment (deprec.)</v>
      </c>
      <c r="D40" s="832"/>
      <c r="E40" s="67">
        <f>ROUND(VLOOKUP(B40,'IFRS TB'!$B$15:$L$308,9,FALSE),0)</f>
        <v>0</v>
      </c>
      <c r="F40" s="1007">
        <f>ROUND(VLOOKUP(B40,'IFRS TB'!$B$15:$L$308,11,FALSE),0)</f>
        <v>0</v>
      </c>
      <c r="G40" s="731">
        <f t="shared" si="8"/>
        <v>0</v>
      </c>
      <c r="H40" s="533"/>
      <c r="J40" s="1006">
        <f>ROUND(VLOOKUP(B40,'IFRS TB'!$B$15:$L$308,10,FALSE),0)</f>
        <v>0</v>
      </c>
      <c r="K40" s="731">
        <f t="shared" si="9"/>
        <v>0</v>
      </c>
      <c r="L40" s="880"/>
    </row>
    <row r="41" spans="2:12">
      <c r="B41" s="692"/>
      <c r="C41" s="833" t="s">
        <v>813</v>
      </c>
      <c r="D41" s="833"/>
      <c r="E41" s="66">
        <f>SUM(E42:E45)</f>
        <v>874856</v>
      </c>
      <c r="F41" s="66">
        <f t="shared" ref="F41:G41" si="10">SUM(F42:F45)</f>
        <v>570394</v>
      </c>
      <c r="G41" s="730">
        <f t="shared" si="10"/>
        <v>304462</v>
      </c>
      <c r="H41" s="532"/>
      <c r="J41" s="66">
        <f>SUM(J42:J42)</f>
        <v>105223</v>
      </c>
      <c r="K41" s="730">
        <f>SUM(K42:K42)</f>
        <v>769633</v>
      </c>
      <c r="L41" s="532"/>
    </row>
    <row r="42" spans="2:12" outlineLevel="1">
      <c r="B42" s="693" t="s">
        <v>1031</v>
      </c>
      <c r="C42" s="832" t="str">
        <f>VLOOKUP(B42,'IFRS TB'!B:K,3,FALSE)</f>
        <v xml:space="preserve">Interest rate derivatives financial instruments assets (non-current) </v>
      </c>
      <c r="D42" s="832"/>
      <c r="E42" s="67">
        <f>ROUND(VLOOKUP(B42,'IFRS TB'!$B$15:$L$308,9,FALSE),0)</f>
        <v>874856</v>
      </c>
      <c r="F42" s="1007">
        <f>ROUND(VLOOKUP(B42,'IFRS TB'!$B$15:$L$308,11,FALSE),0)</f>
        <v>570394</v>
      </c>
      <c r="G42" s="731">
        <f>E42-F42</f>
        <v>304462</v>
      </c>
      <c r="H42" s="533" t="s">
        <v>2965</v>
      </c>
      <c r="J42" s="1006">
        <f>ROUND(VLOOKUP(B42,'IFRS TB'!$B$15:$L$308,10,FALSE),0)</f>
        <v>105223</v>
      </c>
      <c r="K42" s="731">
        <f>E42-J42</f>
        <v>769633</v>
      </c>
      <c r="L42" s="880"/>
    </row>
    <row r="43" spans="2:12" outlineLevel="1">
      <c r="B43" s="693" t="s">
        <v>1032</v>
      </c>
      <c r="C43" s="832" t="str">
        <f>VLOOKUP(B43,'IFRS TB'!B:K,3,FALSE)</f>
        <v xml:space="preserve">Currency derivatives financial instruments assets (non-current) </v>
      </c>
      <c r="D43" s="832"/>
      <c r="E43" s="67">
        <f>ROUND(VLOOKUP(B43,'IFRS TB'!$B$15:$L$308,9,FALSE),0)</f>
        <v>0</v>
      </c>
      <c r="F43" s="1007">
        <f>ROUND(VLOOKUP(B43,'IFRS TB'!$B$15:$L$308,11,FALSE),0)</f>
        <v>0</v>
      </c>
      <c r="G43" s="731">
        <f t="shared" ref="G43:G45" si="11">E43-F43</f>
        <v>0</v>
      </c>
      <c r="H43" s="533"/>
      <c r="J43" s="1006">
        <f>ROUND(VLOOKUP(B43,'IFRS TB'!$B$15:$L$308,10,FALSE),0)</f>
        <v>0</v>
      </c>
      <c r="K43" s="731">
        <f t="shared" ref="K43:K45" si="12">E43-J43</f>
        <v>0</v>
      </c>
      <c r="L43" s="880"/>
    </row>
    <row r="44" spans="2:12" outlineLevel="1">
      <c r="B44" s="693" t="s">
        <v>928</v>
      </c>
      <c r="C44" s="832" t="str">
        <f>VLOOKUP(B44,'IFRS TB'!B:K,3,FALSE)</f>
        <v>Other securities at cost</v>
      </c>
      <c r="D44" s="832"/>
      <c r="E44" s="67">
        <f>ROUND(VLOOKUP(B44,'IFRS TB'!$B$15:$L$308,9,FALSE),0)</f>
        <v>0</v>
      </c>
      <c r="F44" s="1007">
        <f>ROUND(VLOOKUP(B44,'IFRS TB'!$B$15:$L$308,11,FALSE),0)</f>
        <v>0</v>
      </c>
      <c r="G44" s="731">
        <f t="shared" si="11"/>
        <v>0</v>
      </c>
      <c r="H44" s="533"/>
      <c r="J44" s="1006">
        <f>ROUND(VLOOKUP(B44,'IFRS TB'!$B$15:$L$308,10,FALSE),0)</f>
        <v>0</v>
      </c>
      <c r="K44" s="731">
        <f t="shared" si="12"/>
        <v>0</v>
      </c>
      <c r="L44" s="880"/>
    </row>
    <row r="45" spans="2:12" outlineLevel="1">
      <c r="B45" s="693" t="s">
        <v>929</v>
      </c>
      <c r="C45" s="832" t="str">
        <f>VLOOKUP(B45,'IFRS TB'!B:K,3,FALSE)</f>
        <v>Other securities at market value</v>
      </c>
      <c r="D45" s="832"/>
      <c r="E45" s="67">
        <f>ROUND(VLOOKUP(B45,'IFRS TB'!$B$15:$L$308,9,FALSE),0)</f>
        <v>0</v>
      </c>
      <c r="F45" s="1007">
        <f>ROUND(VLOOKUP(B45,'IFRS TB'!$B$15:$L$308,11,FALSE),0)</f>
        <v>0</v>
      </c>
      <c r="G45" s="731">
        <f t="shared" si="11"/>
        <v>0</v>
      </c>
      <c r="H45" s="533"/>
      <c r="J45" s="1006">
        <f>ROUND(VLOOKUP(B45,'IFRS TB'!$B$15:$L$308,10,FALSE),0)</f>
        <v>0</v>
      </c>
      <c r="K45" s="731">
        <f t="shared" si="12"/>
        <v>0</v>
      </c>
      <c r="L45" s="880"/>
    </row>
    <row r="46" spans="2:12" s="663" customFormat="1">
      <c r="B46" s="692"/>
      <c r="C46" s="833" t="s">
        <v>1917</v>
      </c>
      <c r="D46" s="833"/>
      <c r="E46" s="66">
        <f>SUM(E47:E50)</f>
        <v>0</v>
      </c>
      <c r="F46" s="66">
        <f>SUM(F47:F50)</f>
        <v>0</v>
      </c>
      <c r="G46" s="730">
        <f>SUM(G47:G50)</f>
        <v>0</v>
      </c>
      <c r="H46" s="532"/>
      <c r="J46" s="66">
        <f>SUM(J47:J50)</f>
        <v>0</v>
      </c>
      <c r="K46" s="730">
        <f>SUM(K47:K50)</f>
        <v>0</v>
      </c>
      <c r="L46" s="532"/>
    </row>
    <row r="47" spans="2:12" s="663" customFormat="1" ht="12" customHeight="1" outlineLevel="1">
      <c r="B47" s="694" t="s">
        <v>72</v>
      </c>
      <c r="C47" s="832" t="str">
        <f>VLOOKUP(B47,'IFRS TB'!B:K,3,FALSE)</f>
        <v>Investment in subsidiaries (I/C)</v>
      </c>
      <c r="D47" s="832"/>
      <c r="E47" s="67">
        <f>ROUND(VLOOKUP(B47,'IFRS TB'!$B$15:$L$308,9,FALSE),0)</f>
        <v>0</v>
      </c>
      <c r="F47" s="1007">
        <f>ROUND(VLOOKUP(B47,'IFRS TB'!$B$15:$L$308,11,FALSE),0)</f>
        <v>0</v>
      </c>
      <c r="G47" s="731">
        <f t="shared" ref="G47:G50" si="13">E47-F47</f>
        <v>0</v>
      </c>
      <c r="H47" s="533"/>
      <c r="J47" s="1006">
        <f>ROUND(VLOOKUP(B47,'IFRS TB'!$B$15:$L$308,10,FALSE),0)</f>
        <v>0</v>
      </c>
      <c r="K47" s="731">
        <f t="shared" ref="K47:K50" si="14">E47-J47</f>
        <v>0</v>
      </c>
      <c r="L47" s="880"/>
    </row>
    <row r="48" spans="2:12" s="663" customFormat="1" ht="12" customHeight="1" outlineLevel="1">
      <c r="B48" s="694" t="s">
        <v>343</v>
      </c>
      <c r="C48" s="832" t="str">
        <f>VLOOKUP(B48,'IFRS TB'!B:K,3,FALSE)</f>
        <v>Investment in subsidiaries (transaction costs capitalised)</v>
      </c>
      <c r="D48" s="832"/>
      <c r="E48" s="67">
        <f>ROUND(VLOOKUP(B48,'IFRS TB'!$B$15:$L$308,9,FALSE),0)</f>
        <v>0</v>
      </c>
      <c r="F48" s="1007">
        <f>ROUND(VLOOKUP(B48,'IFRS TB'!$B$15:$L$308,11,FALSE),0)</f>
        <v>0</v>
      </c>
      <c r="G48" s="731">
        <f t="shared" si="13"/>
        <v>0</v>
      </c>
      <c r="H48" s="533"/>
      <c r="J48" s="1006">
        <f>ROUND(VLOOKUP(B48,'IFRS TB'!$B$15:$L$308,10,FALSE),0)</f>
        <v>0</v>
      </c>
      <c r="K48" s="731">
        <f t="shared" si="14"/>
        <v>0</v>
      </c>
      <c r="L48" s="880"/>
    </row>
    <row r="49" spans="2:12" s="663" customFormat="1" ht="12" customHeight="1" outlineLevel="1">
      <c r="B49" s="694" t="s">
        <v>927</v>
      </c>
      <c r="C49" s="832" t="str">
        <f>VLOOKUP(B49,'IFRS TB'!B:K,3,FALSE)</f>
        <v>Investment in subsidiaries - equity movements</v>
      </c>
      <c r="D49" s="832"/>
      <c r="E49" s="67">
        <f>ROUND(VLOOKUP(B49,'IFRS TB'!$B$15:$L$308,9,FALSE),0)</f>
        <v>0</v>
      </c>
      <c r="F49" s="1007">
        <f>ROUND(VLOOKUP(B49,'IFRS TB'!$B$15:$L$308,11,FALSE),0)</f>
        <v>0</v>
      </c>
      <c r="G49" s="731">
        <f t="shared" ref="G49" si="15">E49-F49</f>
        <v>0</v>
      </c>
      <c r="H49" s="533"/>
      <c r="J49" s="1006">
        <f>ROUND(VLOOKUP(B49,'IFRS TB'!$B$15:$L$308,10,FALSE),0)</f>
        <v>0</v>
      </c>
      <c r="K49" s="731">
        <f t="shared" ref="K49" si="16">E49-J49</f>
        <v>0</v>
      </c>
      <c r="L49" s="880"/>
    </row>
    <row r="50" spans="2:12" s="663" customFormat="1" ht="12" customHeight="1" outlineLevel="1">
      <c r="B50" s="694" t="s">
        <v>346</v>
      </c>
      <c r="C50" s="832" t="str">
        <f>VLOOKUP(B50,'IFRS TB'!B:K,3,FALSE)</f>
        <v>Investment in subsidiaries (write-off/impairment loss) (I/C)</v>
      </c>
      <c r="D50" s="832"/>
      <c r="E50" s="67">
        <f>ROUND(VLOOKUP(B50,'IFRS TB'!$B$15:$L$308,9,FALSE),0)</f>
        <v>0</v>
      </c>
      <c r="F50" s="1007">
        <f>ROUND(VLOOKUP(B50,'IFRS TB'!$B$15:$L$308,11,FALSE),0)</f>
        <v>0</v>
      </c>
      <c r="G50" s="731">
        <f t="shared" si="13"/>
        <v>0</v>
      </c>
      <c r="H50" s="533"/>
      <c r="J50" s="1006">
        <f>ROUND(VLOOKUP(B50,'IFRS TB'!$B$15:$L$308,10,FALSE),0)</f>
        <v>0</v>
      </c>
      <c r="K50" s="731">
        <f t="shared" si="14"/>
        <v>0</v>
      </c>
      <c r="L50" s="880"/>
    </row>
    <row r="51" spans="2:12">
      <c r="B51" s="692"/>
      <c r="C51" s="833" t="s">
        <v>342</v>
      </c>
      <c r="D51" s="833"/>
      <c r="E51" s="66">
        <f>SUM(E52:E55)</f>
        <v>0</v>
      </c>
      <c r="F51" s="66">
        <f>SUM(F52:F55)</f>
        <v>0</v>
      </c>
      <c r="G51" s="730">
        <f>SUM(G52:G55)</f>
        <v>0</v>
      </c>
      <c r="H51" s="532"/>
      <c r="J51" s="66">
        <f>SUM(J52:J55)</f>
        <v>0</v>
      </c>
      <c r="K51" s="730">
        <f>SUM(K52:K55)</f>
        <v>0</v>
      </c>
      <c r="L51" s="532"/>
    </row>
    <row r="52" spans="2:12" ht="12" customHeight="1" outlineLevel="1">
      <c r="B52" s="695" t="s">
        <v>1021</v>
      </c>
      <c r="C52" s="832" t="str">
        <f>VLOOKUP(B52,'IFRS TB'!B:K,3,FALSE)</f>
        <v>Loans to subsidiaries (non-current) (I/C)</v>
      </c>
      <c r="D52" s="832"/>
      <c r="E52" s="67">
        <f>ROUND(VLOOKUP(B52,'IFRS TB'!$B$15:$L$308,9,FALSE),0)</f>
        <v>0</v>
      </c>
      <c r="F52" s="1007">
        <f>ROUND(VLOOKUP(B52,'IFRS TB'!$B$15:$L$308,11,FALSE),0)</f>
        <v>0</v>
      </c>
      <c r="G52" s="731">
        <f t="shared" ref="G52:G55" si="17">E52-F52</f>
        <v>0</v>
      </c>
      <c r="H52" s="533"/>
      <c r="I52" s="668"/>
      <c r="J52" s="1006">
        <f>ROUND(VLOOKUP(B52,'IFRS TB'!$B$15:$L$308,10,FALSE),0)</f>
        <v>0</v>
      </c>
      <c r="K52" s="731">
        <f t="shared" ref="K52:K55" si="18">E52-J52</f>
        <v>0</v>
      </c>
      <c r="L52" s="880"/>
    </row>
    <row r="53" spans="2:12" ht="12" customHeight="1" outlineLevel="2">
      <c r="B53" s="695" t="s">
        <v>1024</v>
      </c>
      <c r="C53" s="832" t="str">
        <f>VLOOKUP(B53,'IFRS TB'!B:K,3,FALSE)</f>
        <v>Loans to related parties (non-current)</v>
      </c>
      <c r="D53" s="832"/>
      <c r="E53" s="67">
        <f>ROUND(VLOOKUP(B53,'IFRS TB'!$B$15:$L$308,9,FALSE),0)</f>
        <v>0</v>
      </c>
      <c r="F53" s="1007">
        <f>ROUND(VLOOKUP(B53,'IFRS TB'!$B$15:$L$308,11,FALSE),0)</f>
        <v>0</v>
      </c>
      <c r="G53" s="731">
        <f t="shared" si="17"/>
        <v>0</v>
      </c>
      <c r="H53" s="533"/>
      <c r="I53" s="668"/>
      <c r="J53" s="1006">
        <f>ROUND(VLOOKUP(B53,'IFRS TB'!$B$15:$L$308,10,FALSE),0)</f>
        <v>0</v>
      </c>
      <c r="K53" s="731">
        <f t="shared" si="18"/>
        <v>0</v>
      </c>
      <c r="L53" s="880"/>
    </row>
    <row r="54" spans="2:12" ht="12" customHeight="1" outlineLevel="2">
      <c r="B54" s="695" t="s">
        <v>1030</v>
      </c>
      <c r="C54" s="832" t="str">
        <f>VLOOKUP(B54,'IFRS TB'!B:K,3,FALSE)</f>
        <v>Receivables (non-current) - VAT</v>
      </c>
      <c r="D54" s="832"/>
      <c r="E54" s="67">
        <f>ROUND(VLOOKUP(B54,'IFRS TB'!$B$15:$L$308,9,FALSE),0)</f>
        <v>0</v>
      </c>
      <c r="F54" s="1007">
        <f>ROUND(VLOOKUP(B54,'IFRS TB'!$B$15:$L$308,11,FALSE),0)</f>
        <v>0</v>
      </c>
      <c r="G54" s="731">
        <f t="shared" si="17"/>
        <v>0</v>
      </c>
      <c r="H54" s="533"/>
      <c r="I54" s="668"/>
      <c r="J54" s="1006">
        <f>ROUND(VLOOKUP(B54,'IFRS TB'!$B$15:$L$308,10,FALSE),0)</f>
        <v>0</v>
      </c>
      <c r="K54" s="731">
        <f t="shared" si="18"/>
        <v>0</v>
      </c>
      <c r="L54" s="880"/>
    </row>
    <row r="55" spans="2:12" outlineLevel="2">
      <c r="B55" s="694" t="s">
        <v>1018</v>
      </c>
      <c r="C55" s="832" t="str">
        <f>VLOOKUP(B55,'IFRS TB'!B:K,3,FALSE)</f>
        <v>Receivables (non-current) - others</v>
      </c>
      <c r="D55" s="833"/>
      <c r="E55" s="67">
        <f>ROUND(VLOOKUP(B55,'IFRS TB'!$B$15:$L$308,9,FALSE),0)</f>
        <v>0</v>
      </c>
      <c r="F55" s="1007">
        <f>ROUND(VLOOKUP(B55,'IFRS TB'!$B$15:$L$308,11,FALSE),0)</f>
        <v>0</v>
      </c>
      <c r="G55" s="731">
        <f t="shared" si="17"/>
        <v>0</v>
      </c>
      <c r="H55" s="533"/>
      <c r="I55" s="668"/>
      <c r="J55" s="1006">
        <f>ROUND(VLOOKUP(B55,'IFRS TB'!$B$15:$L$308,10,FALSE),0)</f>
        <v>0</v>
      </c>
      <c r="K55" s="731">
        <f t="shared" si="18"/>
        <v>0</v>
      </c>
      <c r="L55" s="880"/>
    </row>
    <row r="56" spans="2:12">
      <c r="B56" s="692"/>
      <c r="C56" s="183" t="s">
        <v>9</v>
      </c>
      <c r="D56" s="183"/>
      <c r="E56" s="66">
        <f>SUM(E57)</f>
        <v>0</v>
      </c>
      <c r="F56" s="66">
        <f>SUM(F57)</f>
        <v>0</v>
      </c>
      <c r="G56" s="730">
        <f>SUM(G57)</f>
        <v>0</v>
      </c>
      <c r="H56" s="532"/>
      <c r="J56" s="66">
        <f>SUM(J57)</f>
        <v>0</v>
      </c>
      <c r="K56" s="730">
        <f>SUM(K57)</f>
        <v>0</v>
      </c>
      <c r="L56" s="532"/>
    </row>
    <row r="57" spans="2:12" ht="12" customHeight="1" outlineLevel="1">
      <c r="B57" s="694" t="s">
        <v>348</v>
      </c>
      <c r="C57" s="832" t="str">
        <f>VLOOKUP(B57,'IFRS TB'!B:K,3,FALSE)</f>
        <v>Deferred tax assets</v>
      </c>
      <c r="D57" s="832"/>
      <c r="E57" s="67">
        <f>ROUND(VLOOKUP(B57,'IFRS TB'!$B$15:$L$308,9,FALSE),0)</f>
        <v>0</v>
      </c>
      <c r="F57" s="1007">
        <f>ROUND(VLOOKUP(B57,'IFRS TB'!$B$15:$L$308,11,FALSE),0)</f>
        <v>0</v>
      </c>
      <c r="G57" s="731">
        <f>E57-F57</f>
        <v>0</v>
      </c>
      <c r="H57" s="533"/>
      <c r="J57" s="1006">
        <f>ROUND(VLOOKUP(B57,'IFRS TB'!$B$15:$L$308,10,FALSE),0)</f>
        <v>0</v>
      </c>
      <c r="K57" s="731">
        <f>E57-J57</f>
        <v>0</v>
      </c>
      <c r="L57" s="880"/>
    </row>
    <row r="58" spans="2:12">
      <c r="B58" s="692"/>
      <c r="C58" s="835" t="s">
        <v>52</v>
      </c>
      <c r="D58" s="835"/>
      <c r="E58" s="68">
        <f>E11+E14+E34+E38+E41+E46+E51+E56</f>
        <v>31074856</v>
      </c>
      <c r="F58" s="68">
        <f t="shared" ref="F58:G58" si="19">F11+F14+F34+F38+F41+F46+F51+F56</f>
        <v>29770394</v>
      </c>
      <c r="G58" s="732">
        <f t="shared" si="19"/>
        <v>1304462</v>
      </c>
      <c r="H58" s="534"/>
      <c r="J58" s="68">
        <f>J11+J14+J34+J38+J41+J46+J51+J56</f>
        <v>29305223</v>
      </c>
      <c r="K58" s="732">
        <f>K11+K14+K34+K38+K41+K46+K51+K56</f>
        <v>1769633</v>
      </c>
      <c r="L58" s="534"/>
    </row>
    <row r="59" spans="2:12">
      <c r="B59" s="692"/>
      <c r="C59" s="836"/>
      <c r="D59" s="836"/>
      <c r="E59" s="69"/>
      <c r="F59" s="69"/>
      <c r="G59" s="733"/>
      <c r="H59" s="535"/>
      <c r="J59" s="69"/>
      <c r="K59" s="733"/>
      <c r="L59" s="535"/>
    </row>
    <row r="60" spans="2:12">
      <c r="B60" s="692"/>
      <c r="C60" s="837" t="s">
        <v>22</v>
      </c>
      <c r="D60" s="837"/>
      <c r="E60" s="69"/>
      <c r="F60" s="69"/>
      <c r="G60" s="733"/>
      <c r="H60" s="535"/>
      <c r="J60" s="69"/>
      <c r="K60" s="733"/>
      <c r="L60" s="535"/>
    </row>
    <row r="61" spans="2:12" s="668" customFormat="1">
      <c r="B61" s="697"/>
      <c r="C61" s="833" t="s">
        <v>342</v>
      </c>
      <c r="D61" s="833"/>
      <c r="E61" s="66">
        <f>SUM(E62:E72)</f>
        <v>1958</v>
      </c>
      <c r="F61" s="66">
        <f>SUM(F62:F72)</f>
        <v>0</v>
      </c>
      <c r="G61" s="730">
        <f>SUM(G62:G72)</f>
        <v>1958</v>
      </c>
      <c r="H61" s="532"/>
      <c r="J61" s="66">
        <f>SUM(J62:J72)</f>
        <v>180097</v>
      </c>
      <c r="K61" s="730">
        <f>SUM(K62:K72)</f>
        <v>-178139</v>
      </c>
      <c r="L61" s="532"/>
    </row>
    <row r="62" spans="2:12" s="668" customFormat="1" ht="12" customHeight="1" outlineLevel="1">
      <c r="B62" s="693" t="s">
        <v>1014</v>
      </c>
      <c r="C62" s="832" t="str">
        <f>VLOOKUP(B62,'IFRS TB'!B:K,3,FALSE)</f>
        <v xml:space="preserve">Receivables (current) - tenants rent </v>
      </c>
      <c r="D62" s="832"/>
      <c r="E62" s="67">
        <f>ROUND(VLOOKUP(B62,'IFRS TB'!$B$15:$L$308,9,FALSE),0)</f>
        <v>0</v>
      </c>
      <c r="F62" s="1007">
        <f>ROUND(VLOOKUP(B62,'IFRS TB'!$B$15:$L$308,11,FALSE),0)</f>
        <v>0</v>
      </c>
      <c r="G62" s="731">
        <f t="shared" ref="G62:G72" si="20">E62-F62</f>
        <v>0</v>
      </c>
      <c r="H62" s="533"/>
      <c r="J62" s="1006">
        <f>ROUND(VLOOKUP(B62,'IFRS TB'!$B$15:$L$308,10,FALSE),0)</f>
        <v>180097</v>
      </c>
      <c r="K62" s="731">
        <f t="shared" ref="K62:K72" si="21">E62-J62</f>
        <v>-180097</v>
      </c>
      <c r="L62" s="880"/>
    </row>
    <row r="63" spans="2:12" s="668" customFormat="1" ht="12" customHeight="1" outlineLevel="1">
      <c r="B63" s="693" t="s">
        <v>1015</v>
      </c>
      <c r="C63" s="832" t="str">
        <f>VLOOKUP(B63,'IFRS TB'!B:K,3,FALSE)</f>
        <v>Receivables (current) - tenants (provision for impairment)</v>
      </c>
      <c r="D63" s="832"/>
      <c r="E63" s="67">
        <f>ROUND(VLOOKUP(B63,'IFRS TB'!$B$15:$L$308,9,FALSE),0)</f>
        <v>0</v>
      </c>
      <c r="F63" s="1007">
        <f>ROUND(VLOOKUP(B63,'IFRS TB'!$B$15:$L$308,11,FALSE),0)</f>
        <v>0</v>
      </c>
      <c r="G63" s="731">
        <f t="shared" si="20"/>
        <v>0</v>
      </c>
      <c r="H63" s="533"/>
      <c r="J63" s="1006">
        <f>ROUND(VLOOKUP(B63,'IFRS TB'!$B$15:$L$308,10,FALSE),0)</f>
        <v>0</v>
      </c>
      <c r="K63" s="731">
        <f t="shared" si="21"/>
        <v>0</v>
      </c>
      <c r="L63" s="880"/>
    </row>
    <row r="64" spans="2:12" s="668" customFormat="1" ht="12" customHeight="1" outlineLevel="1">
      <c r="B64" s="693" t="s">
        <v>1016</v>
      </c>
      <c r="C64" s="832" t="str">
        <f>VLOOKUP(B64,'IFRS TB'!B:K,3,FALSE)</f>
        <v>Receivables (current) - tenants service charges</v>
      </c>
      <c r="D64" s="832"/>
      <c r="E64" s="67">
        <f>ROUND(VLOOKUP(B64,'IFRS TB'!$B$15:$L$308,9,FALSE),0)</f>
        <v>0</v>
      </c>
      <c r="F64" s="1007">
        <f>ROUND(VLOOKUP(B64,'IFRS TB'!$B$15:$L$308,11,FALSE),0)</f>
        <v>0</v>
      </c>
      <c r="G64" s="731">
        <f t="shared" si="20"/>
        <v>0</v>
      </c>
      <c r="H64" s="533"/>
      <c r="J64" s="1006">
        <f>ROUND(VLOOKUP(B64,'IFRS TB'!$B$15:$L$308,10,FALSE),0)</f>
        <v>0</v>
      </c>
      <c r="K64" s="731">
        <f t="shared" si="21"/>
        <v>0</v>
      </c>
      <c r="L64" s="880"/>
    </row>
    <row r="65" spans="2:12" s="668" customFormat="1" ht="12" customHeight="1" outlineLevel="1">
      <c r="B65" s="693" t="s">
        <v>1017</v>
      </c>
      <c r="C65" s="832" t="str">
        <f>VLOOKUP(B65,'IFRS TB'!B:K,3,FALSE)</f>
        <v>Receivables (current) - others</v>
      </c>
      <c r="D65" s="832"/>
      <c r="E65" s="67">
        <f>ROUND(VLOOKUP(B65,'IFRS TB'!$B$15:$L$308,9,FALSE),0)</f>
        <v>1958</v>
      </c>
      <c r="F65" s="1007">
        <f>ROUND(VLOOKUP(B65,'IFRS TB'!$B$15:$L$308,11,FALSE),0)</f>
        <v>0</v>
      </c>
      <c r="G65" s="731">
        <f t="shared" si="20"/>
        <v>1958</v>
      </c>
      <c r="H65" s="533" t="s">
        <v>2966</v>
      </c>
      <c r="J65" s="1006">
        <f>ROUND(VLOOKUP(B65,'IFRS TB'!$B$15:$L$308,10,FALSE),0)</f>
        <v>0</v>
      </c>
      <c r="K65" s="731">
        <f t="shared" si="21"/>
        <v>1958</v>
      </c>
      <c r="L65" s="880"/>
    </row>
    <row r="66" spans="2:12" s="668" customFormat="1" ht="12" customHeight="1" outlineLevel="1">
      <c r="B66" s="693" t="s">
        <v>1019</v>
      </c>
      <c r="C66" s="832" t="str">
        <f>VLOOKUP(B66,'IFRS TB'!B:K,3,FALSE)</f>
        <v>Accrued interests - Interest receivable-intercompany (I/C)</v>
      </c>
      <c r="D66" s="832"/>
      <c r="E66" s="67">
        <f>ROUND(VLOOKUP(B66,'IFRS TB'!$B$15:$L$308,9,FALSE),0)</f>
        <v>0</v>
      </c>
      <c r="F66" s="1007">
        <f>ROUND(VLOOKUP(B66,'IFRS TB'!$B$15:$L$308,11,FALSE),0)</f>
        <v>0</v>
      </c>
      <c r="G66" s="731">
        <f t="shared" si="20"/>
        <v>0</v>
      </c>
      <c r="H66" s="533"/>
      <c r="J66" s="1006">
        <f>ROUND(VLOOKUP(B66,'IFRS TB'!$B$15:$L$308,10,FALSE),0)</f>
        <v>0</v>
      </c>
      <c r="K66" s="731">
        <f t="shared" si="21"/>
        <v>0</v>
      </c>
      <c r="L66" s="880"/>
    </row>
    <row r="67" spans="2:12" s="663" customFormat="1" ht="12" customHeight="1" outlineLevel="1">
      <c r="B67" s="693" t="s">
        <v>1022</v>
      </c>
      <c r="C67" s="832" t="str">
        <f>VLOOKUP(B67,'IFRS TB'!B:K,3,FALSE)</f>
        <v>Accrued interests - Interest receivable-related parties</v>
      </c>
      <c r="D67" s="832"/>
      <c r="E67" s="67">
        <f>ROUND(VLOOKUP(B67,'IFRS TB'!$B$15:$L$308,9,FALSE),0)</f>
        <v>0</v>
      </c>
      <c r="F67" s="1007">
        <f>ROUND(VLOOKUP(B67,'IFRS TB'!$B$15:$L$308,11,FALSE),0)</f>
        <v>0</v>
      </c>
      <c r="G67" s="731">
        <f t="shared" si="20"/>
        <v>0</v>
      </c>
      <c r="H67" s="533"/>
      <c r="I67" s="668"/>
      <c r="J67" s="1006">
        <f>ROUND(VLOOKUP(B67,'IFRS TB'!$B$15:$L$308,10,FALSE),0)</f>
        <v>0</v>
      </c>
      <c r="K67" s="731">
        <f t="shared" si="21"/>
        <v>0</v>
      </c>
      <c r="L67" s="880"/>
    </row>
    <row r="68" spans="2:12" s="663" customFormat="1" ht="12" customHeight="1" outlineLevel="1">
      <c r="B68" s="693" t="s">
        <v>1025</v>
      </c>
      <c r="C68" s="832" t="str">
        <f>VLOOKUP(B68,'IFRS TB'!B:K,3,FALSE)</f>
        <v>Receivables (current) - Income Tax</v>
      </c>
      <c r="D68" s="832"/>
      <c r="E68" s="67">
        <f>ROUND(VLOOKUP(B68,'IFRS TB'!$B$15:$L$308,9,FALSE),0)</f>
        <v>0</v>
      </c>
      <c r="F68" s="1007">
        <f>ROUND(VLOOKUP(B68,'IFRS TB'!$B$15:$L$308,11,FALSE),0)</f>
        <v>0</v>
      </c>
      <c r="G68" s="731">
        <f t="shared" si="20"/>
        <v>0</v>
      </c>
      <c r="H68" s="533"/>
      <c r="I68" s="668"/>
      <c r="J68" s="1006">
        <f>ROUND(VLOOKUP(B68,'IFRS TB'!$B$15:$L$308,10,FALSE),0)</f>
        <v>0</v>
      </c>
      <c r="K68" s="731">
        <f t="shared" si="21"/>
        <v>0</v>
      </c>
      <c r="L68" s="880"/>
    </row>
    <row r="69" spans="2:12" s="663" customFormat="1" ht="12" customHeight="1" outlineLevel="1">
      <c r="B69" s="693" t="s">
        <v>1026</v>
      </c>
      <c r="C69" s="832" t="str">
        <f>VLOOKUP(B69,'IFRS TB'!B:K,3,FALSE)</f>
        <v>Receivables (current) - other taxes</v>
      </c>
      <c r="D69" s="832"/>
      <c r="E69" s="67">
        <f>ROUND(VLOOKUP(B69,'IFRS TB'!$B$15:$L$308,9,FALSE),0)</f>
        <v>0</v>
      </c>
      <c r="F69" s="1007">
        <f>ROUND(VLOOKUP(B69,'IFRS TB'!$B$15:$L$308,11,FALSE),0)</f>
        <v>0</v>
      </c>
      <c r="G69" s="731">
        <f t="shared" si="20"/>
        <v>0</v>
      </c>
      <c r="H69" s="533"/>
      <c r="I69" s="668"/>
      <c r="J69" s="1006">
        <f>ROUND(VLOOKUP(B69,'IFRS TB'!$B$15:$L$308,10,FALSE),0)</f>
        <v>0</v>
      </c>
      <c r="K69" s="731">
        <f t="shared" si="21"/>
        <v>0</v>
      </c>
      <c r="L69" s="880"/>
    </row>
    <row r="70" spans="2:12" s="663" customFormat="1" ht="12" customHeight="1" outlineLevel="1">
      <c r="B70" s="693" t="s">
        <v>1027</v>
      </c>
      <c r="C70" s="832" t="str">
        <f>VLOOKUP(B70,'IFRS TB'!B:K,3,FALSE)</f>
        <v>Receivables (current) - VAT</v>
      </c>
      <c r="D70" s="832"/>
      <c r="E70" s="67">
        <f>ROUND(VLOOKUP(B70,'IFRS TB'!$B$15:$L$308,9,FALSE),0)</f>
        <v>0</v>
      </c>
      <c r="F70" s="1007">
        <f>ROUND(VLOOKUP(B70,'IFRS TB'!$B$15:$L$308,11,FALSE),0)</f>
        <v>0</v>
      </c>
      <c r="G70" s="731">
        <f t="shared" si="20"/>
        <v>0</v>
      </c>
      <c r="H70" s="533"/>
      <c r="I70" s="668"/>
      <c r="J70" s="1006">
        <f>ROUND(VLOOKUP(B70,'IFRS TB'!$B$15:$L$308,10,FALSE),0)</f>
        <v>0</v>
      </c>
      <c r="K70" s="731">
        <f t="shared" si="21"/>
        <v>0</v>
      </c>
      <c r="L70" s="880"/>
    </row>
    <row r="71" spans="2:12" s="663" customFormat="1" ht="12" customHeight="1" outlineLevel="1">
      <c r="B71" s="693" t="s">
        <v>1020</v>
      </c>
      <c r="C71" s="832" t="str">
        <f>VLOOKUP(B71,'IFRS TB'!B:K,3,FALSE)</f>
        <v>Other receivables (current) - intercompany (I/C)</v>
      </c>
      <c r="D71" s="832"/>
      <c r="E71" s="67">
        <f>ROUND(VLOOKUP(B71,'IFRS TB'!$B$15:$L$308,9,FALSE),0)</f>
        <v>0</v>
      </c>
      <c r="F71" s="1007">
        <f>ROUND(VLOOKUP(B71,'IFRS TB'!$B$15:$L$308,11,FALSE),0)</f>
        <v>0</v>
      </c>
      <c r="G71" s="731">
        <f t="shared" si="20"/>
        <v>0</v>
      </c>
      <c r="H71" s="533"/>
      <c r="I71" s="668"/>
      <c r="J71" s="1006">
        <f>ROUND(VLOOKUP(B71,'IFRS TB'!$B$15:$L$308,10,FALSE),0)</f>
        <v>0</v>
      </c>
      <c r="K71" s="731">
        <f t="shared" si="21"/>
        <v>0</v>
      </c>
      <c r="L71" s="880"/>
    </row>
    <row r="72" spans="2:12" s="663" customFormat="1" ht="12" customHeight="1" outlineLevel="1">
      <c r="B72" s="693" t="s">
        <v>1023</v>
      </c>
      <c r="C72" s="832" t="str">
        <f>VLOOKUP(B72,'IFRS TB'!B:K,3,FALSE)</f>
        <v>Other receivables (current) - related parties</v>
      </c>
      <c r="D72" s="832"/>
      <c r="E72" s="67">
        <f>ROUND(VLOOKUP(B72,'IFRS TB'!$B$15:$L$308,9,FALSE),0)</f>
        <v>0</v>
      </c>
      <c r="F72" s="1007">
        <f>ROUND(VLOOKUP(B72,'IFRS TB'!$B$15:$L$308,11,FALSE),0)</f>
        <v>0</v>
      </c>
      <c r="G72" s="731">
        <f t="shared" si="20"/>
        <v>0</v>
      </c>
      <c r="H72" s="533"/>
      <c r="I72" s="668"/>
      <c r="J72" s="1006">
        <f>ROUND(VLOOKUP(B72,'IFRS TB'!$B$15:$L$308,10,FALSE),0)</f>
        <v>0</v>
      </c>
      <c r="K72" s="731">
        <f t="shared" si="21"/>
        <v>0</v>
      </c>
      <c r="L72" s="880"/>
    </row>
    <row r="73" spans="2:12" s="668" customFormat="1">
      <c r="B73" s="692"/>
      <c r="C73" s="833" t="s">
        <v>8</v>
      </c>
      <c r="D73" s="833"/>
      <c r="E73" s="66">
        <f>SUM(E74:E75)</f>
        <v>0</v>
      </c>
      <c r="F73" s="66">
        <f t="shared" ref="F73:G73" si="22">SUM(F74:F75)</f>
        <v>0</v>
      </c>
      <c r="G73" s="730">
        <f t="shared" si="22"/>
        <v>0</v>
      </c>
      <c r="H73" s="532"/>
      <c r="J73" s="66">
        <f>SUM(J75:J75)</f>
        <v>0</v>
      </c>
      <c r="K73" s="730">
        <f>SUM(K74:K75)</f>
        <v>0</v>
      </c>
      <c r="L73" s="532"/>
    </row>
    <row r="74" spans="2:12" s="668" customFormat="1" outlineLevel="1">
      <c r="B74" s="693" t="s">
        <v>1028</v>
      </c>
      <c r="C74" s="832" t="str">
        <f>VLOOKUP(B74,'IFRS TB'!B:K,3,FALSE)</f>
        <v xml:space="preserve">Interest rate derivatives financial instruments assets (current) </v>
      </c>
      <c r="D74" s="832"/>
      <c r="E74" s="67">
        <f>ROUND(VLOOKUP(B74,'IFRS TB'!$B$15:$L$308,9,FALSE),0)</f>
        <v>0</v>
      </c>
      <c r="F74" s="1007">
        <f>ROUND(VLOOKUP(B74,'IFRS TB'!$B$15:$L$308,11,FALSE),0)</f>
        <v>0</v>
      </c>
      <c r="G74" s="731">
        <f>E74-F74</f>
        <v>0</v>
      </c>
      <c r="H74" s="533"/>
      <c r="J74" s="1006">
        <f>ROUND(VLOOKUP(B74,'IFRS TB'!$B$15:$L$308,10,FALSE),0)</f>
        <v>0</v>
      </c>
      <c r="K74" s="731">
        <f>E74-J74</f>
        <v>0</v>
      </c>
      <c r="L74" s="880"/>
    </row>
    <row r="75" spans="2:12" s="668" customFormat="1" outlineLevel="1">
      <c r="B75" s="693" t="s">
        <v>1029</v>
      </c>
      <c r="C75" s="832" t="str">
        <f>VLOOKUP(B75,'IFRS TB'!B:K,3,FALSE)</f>
        <v xml:space="preserve">Currency derivatives financial instruments assets (current) </v>
      </c>
      <c r="D75" s="832"/>
      <c r="E75" s="67">
        <f>ROUND(VLOOKUP(B75,'IFRS TB'!$B$15:$L$308,9,FALSE),0)</f>
        <v>0</v>
      </c>
      <c r="F75" s="1007">
        <f>ROUND(VLOOKUP(B75,'IFRS TB'!$B$15:$L$308,11,FALSE),0)</f>
        <v>0</v>
      </c>
      <c r="G75" s="731">
        <f>E75-F75</f>
        <v>0</v>
      </c>
      <c r="H75" s="533"/>
      <c r="J75" s="1006">
        <f>ROUND(VLOOKUP(B75,'IFRS TB'!$B$15:$L$308,10,FALSE),0)</f>
        <v>0</v>
      </c>
      <c r="K75" s="731">
        <f>E75-J75</f>
        <v>0</v>
      </c>
      <c r="L75" s="880"/>
    </row>
    <row r="76" spans="2:12">
      <c r="B76" s="692"/>
      <c r="C76" s="183" t="s">
        <v>32</v>
      </c>
      <c r="D76" s="838"/>
      <c r="E76" s="141">
        <f>+SUM(E77)</f>
        <v>1139738</v>
      </c>
      <c r="F76" s="141">
        <f>+SUM(F77)</f>
        <v>1146957</v>
      </c>
      <c r="G76" s="734">
        <f>+SUM(G77)</f>
        <v>-7219</v>
      </c>
      <c r="H76" s="536"/>
      <c r="J76" s="141">
        <f>+SUM(J77)</f>
        <v>1173497</v>
      </c>
      <c r="K76" s="734">
        <f>+SUM(K77)</f>
        <v>-33759</v>
      </c>
      <c r="L76" s="536"/>
    </row>
    <row r="77" spans="2:12" ht="12" customHeight="1" outlineLevel="1">
      <c r="B77" s="693" t="s">
        <v>355</v>
      </c>
      <c r="C77" s="832" t="str">
        <f>VLOOKUP(B77,'IFRS TB'!B:K,3,FALSE)</f>
        <v xml:space="preserve">Cash and cash equivalents </v>
      </c>
      <c r="D77" s="832"/>
      <c r="E77" s="67">
        <f>ROUND(VLOOKUP(B77,'IFRS TB'!$B$15:$L$308,9,FALSE),0)</f>
        <v>1139738</v>
      </c>
      <c r="F77" s="1007">
        <f>ROUND(VLOOKUP(B77,'IFRS TB'!$B$15:$L$308,11,FALSE),0)</f>
        <v>1146957</v>
      </c>
      <c r="G77" s="731">
        <f>E77-F77</f>
        <v>-7219</v>
      </c>
      <c r="H77" s="533" t="s">
        <v>2974</v>
      </c>
      <c r="I77" s="668"/>
      <c r="J77" s="1006">
        <f>ROUND(VLOOKUP(B77,'IFRS TB'!$B$15:$L$308,10,FALSE),0)</f>
        <v>1173497</v>
      </c>
      <c r="K77" s="731">
        <f>E77-J77</f>
        <v>-33759</v>
      </c>
      <c r="L77" s="880"/>
    </row>
    <row r="78" spans="2:12">
      <c r="B78" s="692"/>
      <c r="C78" s="839" t="s">
        <v>186</v>
      </c>
      <c r="D78" s="839"/>
      <c r="E78" s="140">
        <f>SUM(E79:E80)</f>
        <v>22246</v>
      </c>
      <c r="F78" s="140">
        <f>SUM(F79:F80)</f>
        <v>29678</v>
      </c>
      <c r="G78" s="735">
        <f>SUM(G79:G80)</f>
        <v>-7432</v>
      </c>
      <c r="H78" s="537"/>
      <c r="J78" s="140">
        <f>SUM(J79:J80)</f>
        <v>18075</v>
      </c>
      <c r="K78" s="735">
        <f>SUM(K79:K80)</f>
        <v>4171</v>
      </c>
      <c r="L78" s="537"/>
    </row>
    <row r="79" spans="2:12" outlineLevel="1">
      <c r="B79" s="693" t="s">
        <v>353</v>
      </c>
      <c r="C79" s="832" t="str">
        <f>VLOOKUP(B79,'IFRS TB'!B:K,3,FALSE)</f>
        <v>Prepayments and deposits</v>
      </c>
      <c r="D79" s="832"/>
      <c r="E79" s="67">
        <f>ROUND(VLOOKUP(B79,'IFRS TB'!$B$15:$L$308,9,FALSE),0)</f>
        <v>0</v>
      </c>
      <c r="F79" s="1007">
        <f>ROUND(VLOOKUP(B79,'IFRS TB'!$B$15:$L$308,11,FALSE),0)</f>
        <v>0</v>
      </c>
      <c r="G79" s="731">
        <f t="shared" ref="G79:G80" si="23">E79-F79</f>
        <v>0</v>
      </c>
      <c r="H79" s="533"/>
      <c r="J79" s="1006">
        <f>ROUND(VLOOKUP(B79,'IFRS TB'!$B$15:$L$308,10,FALSE),0)</f>
        <v>0</v>
      </c>
      <c r="K79" s="731">
        <f t="shared" ref="K79:K80" si="24">E79-J79</f>
        <v>0</v>
      </c>
      <c r="L79" s="880"/>
    </row>
    <row r="80" spans="2:12" outlineLevel="1">
      <c r="B80" s="693" t="s">
        <v>354</v>
      </c>
      <c r="C80" s="832" t="str">
        <f>VLOOKUP(B80,'IFRS TB'!B:K,3,FALSE)</f>
        <v>Deferred charges</v>
      </c>
      <c r="D80" s="832"/>
      <c r="E80" s="67">
        <f>ROUND(VLOOKUP(B80,'IFRS TB'!$B$15:$L$308,9,FALSE),0)</f>
        <v>22246</v>
      </c>
      <c r="F80" s="1007">
        <f>ROUND(VLOOKUP(B80,'IFRS TB'!$B$15:$L$308,11,FALSE),0)</f>
        <v>29678</v>
      </c>
      <c r="G80" s="731">
        <f t="shared" si="23"/>
        <v>-7432</v>
      </c>
      <c r="H80" s="533" t="s">
        <v>2995</v>
      </c>
      <c r="J80" s="1006">
        <f>ROUND(VLOOKUP(B80,'IFRS TB'!$B$15:$L$308,10,FALSE),0)</f>
        <v>18075</v>
      </c>
      <c r="K80" s="731">
        <f t="shared" si="24"/>
        <v>4171</v>
      </c>
      <c r="L80" s="880"/>
    </row>
    <row r="81" spans="2:12">
      <c r="B81" s="692"/>
      <c r="C81" s="837" t="s">
        <v>33</v>
      </c>
      <c r="D81" s="837"/>
      <c r="E81" s="698">
        <f>E61+E73+E76+E78</f>
        <v>1163942</v>
      </c>
      <c r="F81" s="698">
        <f t="shared" ref="F81:G81" si="25">F61+F73+F76+F78</f>
        <v>1176635</v>
      </c>
      <c r="G81" s="736">
        <f t="shared" si="25"/>
        <v>-12693</v>
      </c>
      <c r="H81" s="538"/>
      <c r="J81" s="698">
        <f>J61+J73+J76+J78</f>
        <v>1371669</v>
      </c>
      <c r="K81" s="736">
        <f>K61+K73+K76+K78</f>
        <v>-207727</v>
      </c>
      <c r="L81" s="538"/>
    </row>
    <row r="82" spans="2:12">
      <c r="B82" s="692"/>
      <c r="C82" s="836"/>
      <c r="D82" s="836"/>
      <c r="E82" s="66"/>
      <c r="F82" s="66"/>
      <c r="G82" s="730"/>
      <c r="H82" s="532"/>
      <c r="J82" s="66"/>
      <c r="K82" s="730"/>
      <c r="L82" s="532"/>
    </row>
    <row r="83" spans="2:12">
      <c r="B83" s="692"/>
      <c r="C83" s="840" t="s">
        <v>108</v>
      </c>
      <c r="D83" s="840"/>
      <c r="E83" s="68">
        <f>+E81+E58</f>
        <v>32238798</v>
      </c>
      <c r="F83" s="68">
        <f t="shared" ref="F83:G83" si="26">+F81+F58</f>
        <v>30947029</v>
      </c>
      <c r="G83" s="732">
        <f t="shared" si="26"/>
        <v>1291769</v>
      </c>
      <c r="H83" s="534"/>
      <c r="J83" s="68">
        <f>+J81+J58</f>
        <v>30676892</v>
      </c>
      <c r="K83" s="732">
        <f>+K81+K58</f>
        <v>1561906</v>
      </c>
      <c r="L83" s="534"/>
    </row>
    <row r="84" spans="2:12">
      <c r="B84" s="692"/>
      <c r="C84" s="1243"/>
      <c r="D84" s="1243"/>
      <c r="E84" s="206"/>
      <c r="F84" s="206"/>
      <c r="G84" s="737"/>
      <c r="H84" s="539"/>
      <c r="J84" s="206"/>
      <c r="K84" s="737"/>
      <c r="L84" s="539"/>
    </row>
    <row r="85" spans="2:12" s="663" customFormat="1">
      <c r="B85" s="692"/>
      <c r="C85" s="833" t="s">
        <v>10</v>
      </c>
      <c r="D85" s="183"/>
      <c r="E85" s="206">
        <f>SUM(E86:E86)</f>
        <v>10000</v>
      </c>
      <c r="F85" s="206">
        <f>SUM(F86:F86)</f>
        <v>10000</v>
      </c>
      <c r="G85" s="737">
        <f>SUM(G86:G86)</f>
        <v>0</v>
      </c>
      <c r="H85" s="539"/>
      <c r="J85" s="206">
        <f>SUM(J86:J86)</f>
        <v>10000</v>
      </c>
      <c r="K85" s="737">
        <f>SUM(K86:K86)</f>
        <v>0</v>
      </c>
      <c r="L85" s="539"/>
    </row>
    <row r="86" spans="2:12" s="663" customFormat="1" ht="12" customHeight="1" outlineLevel="1">
      <c r="B86" s="693" t="s">
        <v>91</v>
      </c>
      <c r="C86" s="832" t="str">
        <f>VLOOKUP(B86,'IFRS TB'!B:K,3,FALSE)</f>
        <v xml:space="preserve">Share capital </v>
      </c>
      <c r="D86" s="841"/>
      <c r="E86" s="67">
        <f>ROUND(VLOOKUP(B86,'IFRS TB'!$B$15:$L$308,9,FALSE),0)</f>
        <v>10000</v>
      </c>
      <c r="F86" s="1007">
        <f>ROUND(VLOOKUP(B86,'IFRS TB'!$B$15:$L$308,11,FALSE),0)</f>
        <v>10000</v>
      </c>
      <c r="G86" s="731">
        <f>E86-F86</f>
        <v>0</v>
      </c>
      <c r="H86" s="533"/>
      <c r="J86" s="1006">
        <f>ROUND(VLOOKUP(B86,'IFRS TB'!$B$15:$L$308,10,FALSE),0)</f>
        <v>10000</v>
      </c>
      <c r="K86" s="731">
        <f>E86-J86</f>
        <v>0</v>
      </c>
      <c r="L86" s="880"/>
    </row>
    <row r="87" spans="2:12" s="663" customFormat="1" ht="12" customHeight="1">
      <c r="B87" s="693"/>
      <c r="C87" s="845" t="s">
        <v>1062</v>
      </c>
      <c r="D87" s="841"/>
      <c r="E87" s="206">
        <f>E88</f>
        <v>13384676</v>
      </c>
      <c r="F87" s="206">
        <f>F88</f>
        <v>13384676</v>
      </c>
      <c r="G87" s="737">
        <f>G88</f>
        <v>0</v>
      </c>
      <c r="H87" s="539"/>
      <c r="J87" s="206">
        <f>J88</f>
        <v>13384676</v>
      </c>
      <c r="K87" s="737">
        <f>K88</f>
        <v>0</v>
      </c>
      <c r="L87" s="539"/>
    </row>
    <row r="88" spans="2:12" s="663" customFormat="1" ht="12" customHeight="1" outlineLevel="1">
      <c r="B88" s="693" t="s">
        <v>92</v>
      </c>
      <c r="C88" s="832" t="str">
        <f>VLOOKUP(B88,'IFRS TB'!B:K,3,FALSE)</f>
        <v>Share premium</v>
      </c>
      <c r="D88" s="841"/>
      <c r="E88" s="67">
        <f>ROUND(VLOOKUP(B88,'IFRS TB'!$B$15:$L$308,9,FALSE),0)</f>
        <v>13384676</v>
      </c>
      <c r="F88" s="1007">
        <f>ROUND(VLOOKUP(B88,'IFRS TB'!$B$15:$L$308,11,FALSE),0)</f>
        <v>13384676</v>
      </c>
      <c r="G88" s="731">
        <f>E88-F88</f>
        <v>0</v>
      </c>
      <c r="H88" s="533"/>
      <c r="J88" s="1006">
        <f>ROUND(VLOOKUP(B88,'IFRS TB'!$B$15:$L$308,10,FALSE),0)</f>
        <v>13384676</v>
      </c>
      <c r="K88" s="731">
        <f>E88-J88</f>
        <v>0</v>
      </c>
      <c r="L88" s="880"/>
    </row>
    <row r="89" spans="2:12" s="663" customFormat="1">
      <c r="B89" s="692"/>
      <c r="C89" s="833" t="s">
        <v>134</v>
      </c>
      <c r="D89" s="842"/>
      <c r="E89" s="206">
        <f>SUM(E90:E91)</f>
        <v>-347171</v>
      </c>
      <c r="F89" s="206">
        <f>SUM(F90:F91)</f>
        <v>-347171</v>
      </c>
      <c r="G89" s="737">
        <f>SUM(G90:G91)</f>
        <v>0</v>
      </c>
      <c r="H89" s="539"/>
      <c r="J89" s="206">
        <f>SUM(J90:J91)</f>
        <v>0</v>
      </c>
      <c r="K89" s="737">
        <f>SUM(K90:K91)</f>
        <v>-347171</v>
      </c>
      <c r="L89" s="539"/>
    </row>
    <row r="90" spans="2:12" s="663" customFormat="1" ht="12" customHeight="1" outlineLevel="1">
      <c r="B90" s="693" t="s">
        <v>216</v>
      </c>
      <c r="C90" s="832" t="str">
        <f>VLOOKUP(B90,'IFRS TB'!B:K,3,FALSE)</f>
        <v xml:space="preserve">Retained earnings </v>
      </c>
      <c r="D90" s="832"/>
      <c r="E90" s="67">
        <f>ROUND(VLOOKUP(B90,'IFRS TB'!$B$15:$L$308,9,FALSE),0)</f>
        <v>-347171</v>
      </c>
      <c r="F90" s="1007">
        <f>ROUND(VLOOKUP(B90,'IFRS TB'!$B$15:$L$308,11,FALSE),0)</f>
        <v>-347171</v>
      </c>
      <c r="G90" s="731">
        <f t="shared" ref="G90:G91" si="27">E90-F90</f>
        <v>0</v>
      </c>
      <c r="H90" s="533"/>
      <c r="J90" s="1006">
        <f>ROUND(VLOOKUP(B90,'IFRS TB'!$B$15:$L$308,10,FALSE),0)</f>
        <v>0</v>
      </c>
      <c r="K90" s="731">
        <f t="shared" ref="K90:K91" si="28">E90-J90</f>
        <v>-347171</v>
      </c>
      <c r="L90" s="880"/>
    </row>
    <row r="91" spans="2:12" s="663" customFormat="1" ht="12" customHeight="1" outlineLevel="1">
      <c r="B91" s="693" t="s">
        <v>217</v>
      </c>
      <c r="C91" s="832" t="str">
        <f>VLOOKUP(B91,'IFRS TB'!B:K,3,FALSE)</f>
        <v>Retained earnings from acquisition</v>
      </c>
      <c r="D91" s="832"/>
      <c r="E91" s="67">
        <f>ROUND(VLOOKUP(B91,'IFRS TB'!$B$15:$L$308,9,FALSE),0)</f>
        <v>0</v>
      </c>
      <c r="F91" s="1007">
        <f>ROUND(VLOOKUP(B91,'IFRS TB'!$B$15:$L$308,11,FALSE),0)</f>
        <v>0</v>
      </c>
      <c r="G91" s="731">
        <f t="shared" si="27"/>
        <v>0</v>
      </c>
      <c r="H91" s="533"/>
      <c r="J91" s="1006">
        <f>ROUND(VLOOKUP(B91,'IFRS TB'!$B$15:$L$308,10,FALSE),0)</f>
        <v>0</v>
      </c>
      <c r="K91" s="731">
        <f t="shared" si="28"/>
        <v>0</v>
      </c>
      <c r="L91" s="880"/>
    </row>
    <row r="92" spans="2:12" s="663" customFormat="1">
      <c r="B92" s="692"/>
      <c r="C92" s="833" t="s">
        <v>138</v>
      </c>
      <c r="D92" s="842"/>
      <c r="E92" s="206">
        <f>SUM(E93:E96)</f>
        <v>0</v>
      </c>
      <c r="F92" s="206">
        <f>SUM(F93:F96)</f>
        <v>0</v>
      </c>
      <c r="G92" s="737">
        <f>SUM(G93:G96)</f>
        <v>0</v>
      </c>
      <c r="H92" s="539"/>
      <c r="J92" s="206">
        <f>SUM(J93:J96)</f>
        <v>0</v>
      </c>
      <c r="K92" s="737">
        <f>SUM(K93:K96)</f>
        <v>0</v>
      </c>
      <c r="L92" s="539"/>
    </row>
    <row r="93" spans="2:12" s="663" customFormat="1" outlineLevel="1">
      <c r="B93" s="693" t="s">
        <v>93</v>
      </c>
      <c r="C93" s="832" t="str">
        <f>VLOOKUP(B93,'IFRS TB'!B:K,3,FALSE)</f>
        <v>Legal reserve</v>
      </c>
      <c r="D93" s="832"/>
      <c r="E93" s="67">
        <f>ROUND(VLOOKUP(B93,'IFRS TB'!$B$15:$L$308,9,FALSE),0)</f>
        <v>0</v>
      </c>
      <c r="F93" s="1007">
        <f>ROUND(VLOOKUP(B93,'IFRS TB'!$B$15:$L$308,11,FALSE),0)</f>
        <v>0</v>
      </c>
      <c r="G93" s="731">
        <f t="shared" ref="G93:G96" si="29">E93-F93</f>
        <v>0</v>
      </c>
      <c r="H93" s="533"/>
      <c r="J93" s="1006">
        <f>ROUND(VLOOKUP(B93,'IFRS TB'!$B$15:$L$308,10,FALSE),0)</f>
        <v>0</v>
      </c>
      <c r="K93" s="731">
        <f t="shared" ref="K93:K96" si="30">E93-J93</f>
        <v>0</v>
      </c>
      <c r="L93" s="880"/>
    </row>
    <row r="94" spans="2:12" s="663" customFormat="1" outlineLevel="1">
      <c r="B94" s="693" t="s">
        <v>205</v>
      </c>
      <c r="C94" s="832" t="str">
        <f>VLOOKUP(B94,'IFRS TB'!B:K,3,FALSE)</f>
        <v xml:space="preserve">Other reserves </v>
      </c>
      <c r="D94" s="832"/>
      <c r="E94" s="67">
        <f>ROUND(VLOOKUP(B94,'IFRS TB'!$B$15:$L$308,9,FALSE),0)</f>
        <v>0</v>
      </c>
      <c r="F94" s="1007">
        <f>ROUND(VLOOKUP(B94,'IFRS TB'!$B$15:$L$308,11,FALSE),0)</f>
        <v>0</v>
      </c>
      <c r="G94" s="731">
        <f t="shared" si="29"/>
        <v>0</v>
      </c>
      <c r="H94" s="533"/>
      <c r="J94" s="1006">
        <f>ROUND(VLOOKUP(B94,'IFRS TB'!$B$15:$L$308,10,FALSE),0)</f>
        <v>0</v>
      </c>
      <c r="K94" s="731">
        <f t="shared" si="30"/>
        <v>0</v>
      </c>
      <c r="L94" s="880"/>
    </row>
    <row r="95" spans="2:12" s="663" customFormat="1" outlineLevel="1">
      <c r="B95" s="693" t="s">
        <v>206</v>
      </c>
      <c r="C95" s="832" t="str">
        <f>VLOOKUP(B95,'IFRS TB'!B:K,3,FALSE)</f>
        <v>Other reserves not available for distribution</v>
      </c>
      <c r="D95" s="832"/>
      <c r="E95" s="67">
        <f>ROUND(VLOOKUP(B95,'IFRS TB'!$B$15:$L$308,9,FALSE),0)</f>
        <v>0</v>
      </c>
      <c r="F95" s="1007">
        <f>ROUND(VLOOKUP(B95,'IFRS TB'!$B$15:$L$308,11,FALSE),0)</f>
        <v>0</v>
      </c>
      <c r="G95" s="731">
        <f t="shared" si="29"/>
        <v>0</v>
      </c>
      <c r="H95" s="533"/>
      <c r="J95" s="1006">
        <f>ROUND(VLOOKUP(B95,'IFRS TB'!$B$15:$L$308,10,FALSE),0)</f>
        <v>0</v>
      </c>
      <c r="K95" s="731">
        <f t="shared" si="30"/>
        <v>0</v>
      </c>
      <c r="L95" s="880"/>
    </row>
    <row r="96" spans="2:12" s="663" customFormat="1" outlineLevel="1">
      <c r="B96" s="693" t="s">
        <v>207</v>
      </c>
      <c r="C96" s="832" t="str">
        <f>VLOOKUP(B96,'IFRS TB'!B:K,3,FALSE)</f>
        <v>Other reserves available for distribution</v>
      </c>
      <c r="D96" s="832"/>
      <c r="E96" s="67">
        <f>ROUND(VLOOKUP(B96,'IFRS TB'!$B$15:$L$308,9,FALSE),0)</f>
        <v>0</v>
      </c>
      <c r="F96" s="1007">
        <f>ROUND(VLOOKUP(B96,'IFRS TB'!$B$15:$L$308,11,FALSE),0)</f>
        <v>0</v>
      </c>
      <c r="G96" s="731">
        <f t="shared" si="29"/>
        <v>0</v>
      </c>
      <c r="H96" s="533"/>
      <c r="J96" s="1006">
        <f>ROUND(VLOOKUP(B96,'IFRS TB'!$B$15:$L$308,10,FALSE),0)</f>
        <v>0</v>
      </c>
      <c r="K96" s="731">
        <f t="shared" si="30"/>
        <v>0</v>
      </c>
      <c r="L96" s="880"/>
    </row>
    <row r="97" spans="2:12" s="663" customFormat="1">
      <c r="B97" s="692"/>
      <c r="C97" s="833" t="s">
        <v>204</v>
      </c>
      <c r="D97" s="842"/>
      <c r="E97" s="206">
        <f>SUM(E98:E106)</f>
        <v>0</v>
      </c>
      <c r="F97" s="206">
        <f>SUM(F98:F106)</f>
        <v>0</v>
      </c>
      <c r="G97" s="737">
        <f>SUM(G98:G106)</f>
        <v>0</v>
      </c>
      <c r="H97" s="539"/>
      <c r="J97" s="206">
        <f>SUM(J98:J98)</f>
        <v>0</v>
      </c>
      <c r="K97" s="737">
        <f>SUM(K98:K98)</f>
        <v>0</v>
      </c>
      <c r="L97" s="539"/>
    </row>
    <row r="98" spans="2:12" s="663" customFormat="1" ht="12" customHeight="1" outlineLevel="1">
      <c r="B98" s="693" t="s">
        <v>210</v>
      </c>
      <c r="C98" s="832" t="str">
        <f>VLOOKUP(B98,'IFRS TB'!B:K,3,FALSE)</f>
        <v>Revaluation reserve (CF hedge)</v>
      </c>
      <c r="D98" s="832"/>
      <c r="E98" s="67">
        <f>ROUND(VLOOKUP(B98,'IFRS TB'!$B$15:$L$308,9,FALSE),0)</f>
        <v>0</v>
      </c>
      <c r="F98" s="1007">
        <f>ROUND(VLOOKUP(B98,'IFRS TB'!$B$15:$L$308,11,FALSE),0)</f>
        <v>0</v>
      </c>
      <c r="G98" s="731">
        <f>E98-F98</f>
        <v>0</v>
      </c>
      <c r="H98" s="533"/>
      <c r="J98" s="1006">
        <f>ROUND(VLOOKUP(B98,'IFRS TB'!$B$15:$L$308,10,FALSE),0)</f>
        <v>0</v>
      </c>
      <c r="K98" s="731">
        <f>E98-J98</f>
        <v>0</v>
      </c>
      <c r="L98" s="880"/>
    </row>
    <row r="99" spans="2:12" s="663" customFormat="1" ht="12" customHeight="1" outlineLevel="1">
      <c r="B99" s="693" t="s">
        <v>910</v>
      </c>
      <c r="C99" s="832" t="str">
        <f>VLOOKUP(B99,'IFRS TB'!B:K,3,FALSE)</f>
        <v>Subscription fees</v>
      </c>
      <c r="D99" s="832"/>
      <c r="E99" s="67">
        <f>ROUND(VLOOKUP(B99,'IFRS TB'!$B$15:$L$308,9,FALSE),0)</f>
        <v>0</v>
      </c>
      <c r="F99" s="1007">
        <f>ROUND(VLOOKUP(B99,'IFRS TB'!$B$15:$L$308,11,FALSE),0)</f>
        <v>0</v>
      </c>
      <c r="G99" s="731">
        <f t="shared" ref="G99:G106" si="31">E99-F99</f>
        <v>0</v>
      </c>
      <c r="H99" s="533"/>
      <c r="J99" s="1006">
        <f>ROUND(VLOOKUP(B99,'IFRS TB'!$B$15:$L$308,10,FALSE),0)</f>
        <v>0</v>
      </c>
      <c r="K99" s="731">
        <f t="shared" ref="K99:K106" si="32">E99-J99</f>
        <v>0</v>
      </c>
      <c r="L99" s="880"/>
    </row>
    <row r="100" spans="2:12" s="663" customFormat="1" ht="12" customHeight="1" outlineLevel="1">
      <c r="B100" s="693" t="s">
        <v>911</v>
      </c>
      <c r="C100" s="832" t="str">
        <f>VLOOKUP(B100,'IFRS TB'!B:K,3,FALSE)</f>
        <v>Unrealised gain / loss on properties</v>
      </c>
      <c r="D100" s="832"/>
      <c r="E100" s="67">
        <f>ROUND(VLOOKUP(B100,'IFRS TB'!$B$15:$L$308,9,FALSE),0)</f>
        <v>0</v>
      </c>
      <c r="F100" s="1007">
        <f>ROUND(VLOOKUP(B100,'IFRS TB'!$B$15:$L$308,11,FALSE),0)</f>
        <v>0</v>
      </c>
      <c r="G100" s="731">
        <f t="shared" si="31"/>
        <v>0</v>
      </c>
      <c r="H100" s="533"/>
      <c r="J100" s="1006">
        <f>ROUND(VLOOKUP(B100,'IFRS TB'!$B$15:$L$308,10,FALSE),0)</f>
        <v>0</v>
      </c>
      <c r="K100" s="731">
        <f t="shared" si="32"/>
        <v>0</v>
      </c>
      <c r="L100" s="880"/>
    </row>
    <row r="101" spans="2:12" s="663" customFormat="1" ht="12" customHeight="1" outlineLevel="1">
      <c r="B101" s="693" t="s">
        <v>912</v>
      </c>
      <c r="C101" s="832" t="str">
        <f>VLOOKUP(B101,'IFRS TB'!B:K,3,FALSE)</f>
        <v>Unrealised gain / loss on subsidiaries</v>
      </c>
      <c r="D101" s="832"/>
      <c r="E101" s="67">
        <f>ROUND(VLOOKUP(B101,'IFRS TB'!$B$15:$L$308,9,FALSE),0)</f>
        <v>0</v>
      </c>
      <c r="F101" s="1007">
        <f>ROUND(VLOOKUP(B101,'IFRS TB'!$B$15:$L$308,11,FALSE),0)</f>
        <v>0</v>
      </c>
      <c r="G101" s="731">
        <f t="shared" si="31"/>
        <v>0</v>
      </c>
      <c r="H101" s="533"/>
      <c r="J101" s="1006">
        <f>ROUND(VLOOKUP(B101,'IFRS TB'!$B$15:$L$308,10,FALSE),0)</f>
        <v>0</v>
      </c>
      <c r="K101" s="731">
        <f t="shared" si="32"/>
        <v>0</v>
      </c>
      <c r="L101" s="880"/>
    </row>
    <row r="102" spans="2:12" s="663" customFormat="1" ht="12" customHeight="1" outlineLevel="1">
      <c r="B102" s="693" t="s">
        <v>913</v>
      </c>
      <c r="C102" s="832" t="str">
        <f>VLOOKUP(B102,'IFRS TB'!B:K,3,FALSE)</f>
        <v>Unrealised gain / loss on derivatives</v>
      </c>
      <c r="D102" s="832"/>
      <c r="E102" s="67">
        <f>ROUND(VLOOKUP(B102,'IFRS TB'!$B$15:$L$308,9,FALSE),0)</f>
        <v>0</v>
      </c>
      <c r="F102" s="1007">
        <f>ROUND(VLOOKUP(B102,'IFRS TB'!$B$15:$L$308,11,FALSE),0)</f>
        <v>0</v>
      </c>
      <c r="G102" s="731">
        <f t="shared" si="31"/>
        <v>0</v>
      </c>
      <c r="H102" s="533"/>
      <c r="J102" s="1006">
        <f>ROUND(VLOOKUP(B102,'IFRS TB'!$B$15:$L$308,10,FALSE),0)</f>
        <v>0</v>
      </c>
      <c r="K102" s="731">
        <f t="shared" si="32"/>
        <v>0</v>
      </c>
      <c r="L102" s="880"/>
    </row>
    <row r="103" spans="2:12" s="663" customFormat="1" ht="12" customHeight="1" outlineLevel="1">
      <c r="B103" s="693" t="s">
        <v>914</v>
      </c>
      <c r="C103" s="832" t="str">
        <f>VLOOKUP(B103,'IFRS TB'!B:K,3,FALSE)</f>
        <v>Unrealised gain / loss on other investments</v>
      </c>
      <c r="D103" s="832"/>
      <c r="E103" s="67">
        <f>ROUND(VLOOKUP(B103,'IFRS TB'!$B$15:$L$308,9,FALSE),0)</f>
        <v>0</v>
      </c>
      <c r="F103" s="1007">
        <f>ROUND(VLOOKUP(B103,'IFRS TB'!$B$15:$L$308,11,FALSE),0)</f>
        <v>0</v>
      </c>
      <c r="G103" s="731">
        <f t="shared" si="31"/>
        <v>0</v>
      </c>
      <c r="H103" s="533"/>
      <c r="J103" s="1006">
        <f>ROUND(VLOOKUP(B103,'IFRS TB'!$B$15:$L$308,10,FALSE),0)</f>
        <v>0</v>
      </c>
      <c r="K103" s="731">
        <f t="shared" si="32"/>
        <v>0</v>
      </c>
      <c r="L103" s="880"/>
    </row>
    <row r="104" spans="2:12" s="663" customFormat="1" ht="12" customHeight="1" outlineLevel="1">
      <c r="B104" s="693" t="s">
        <v>915</v>
      </c>
      <c r="C104" s="832" t="str">
        <f>VLOOKUP(B104,'IFRS TB'!B:K,3,FALSE)</f>
        <v>Unrealised gain / loss on FX conversion Prior Years</v>
      </c>
      <c r="D104" s="832"/>
      <c r="E104" s="67">
        <f>ROUND(VLOOKUP(B104,'IFRS TB'!$B$15:$L$308,9,FALSE),0)</f>
        <v>0</v>
      </c>
      <c r="F104" s="1007">
        <f>ROUND(VLOOKUP(B104,'IFRS TB'!$B$15:$L$308,11,FALSE),0)</f>
        <v>0</v>
      </c>
      <c r="G104" s="731">
        <f t="shared" si="31"/>
        <v>0</v>
      </c>
      <c r="H104" s="533"/>
      <c r="J104" s="1006">
        <f>ROUND(VLOOKUP(B104,'IFRS TB'!$B$15:$L$308,10,FALSE),0)</f>
        <v>0</v>
      </c>
      <c r="K104" s="731">
        <f t="shared" si="32"/>
        <v>0</v>
      </c>
      <c r="L104" s="880"/>
    </row>
    <row r="105" spans="2:12" s="663" customFormat="1" ht="12" customHeight="1" outlineLevel="1">
      <c r="B105" s="693" t="s">
        <v>916</v>
      </c>
      <c r="C105" s="832" t="str">
        <f>VLOOKUP(B105,'IFRS TB'!B:K,3,FALSE)</f>
        <v>Unrealised gain / loss on FX conversion Current Years</v>
      </c>
      <c r="D105" s="832"/>
      <c r="E105" s="67">
        <f>ROUND(VLOOKUP(B105,'IFRS TB'!$B$15:$L$308,9,FALSE),0)</f>
        <v>0</v>
      </c>
      <c r="F105" s="1007">
        <f>ROUND(VLOOKUP(B105,'IFRS TB'!$B$15:$L$308,11,FALSE),0)</f>
        <v>0</v>
      </c>
      <c r="G105" s="731">
        <f t="shared" si="31"/>
        <v>0</v>
      </c>
      <c r="H105" s="533"/>
      <c r="J105" s="1006">
        <f>ROUND(VLOOKUP(B105,'IFRS TB'!$B$15:$L$308,10,FALSE),0)</f>
        <v>0</v>
      </c>
      <c r="K105" s="731">
        <f t="shared" si="32"/>
        <v>0</v>
      </c>
      <c r="L105" s="880"/>
    </row>
    <row r="106" spans="2:12" s="663" customFormat="1" ht="12" customHeight="1" outlineLevel="1">
      <c r="B106" s="693" t="s">
        <v>917</v>
      </c>
      <c r="C106" s="832" t="str">
        <f>VLOOKUP(B106,'IFRS TB'!B:K,3,FALSE)</f>
        <v>Realised gain / loss on properties</v>
      </c>
      <c r="D106" s="832"/>
      <c r="E106" s="67">
        <f>ROUND(VLOOKUP(B106,'IFRS TB'!$B$15:$L$308,9,FALSE),0)</f>
        <v>0</v>
      </c>
      <c r="F106" s="1007">
        <f>ROUND(VLOOKUP(B106,'IFRS TB'!$B$15:$L$308,11,FALSE),0)</f>
        <v>0</v>
      </c>
      <c r="G106" s="731">
        <f t="shared" si="31"/>
        <v>0</v>
      </c>
      <c r="H106" s="533"/>
      <c r="J106" s="1006">
        <f>ROUND(VLOOKUP(B106,'IFRS TB'!$B$15:$L$308,10,FALSE),0)</f>
        <v>0</v>
      </c>
      <c r="K106" s="731">
        <f t="shared" si="32"/>
        <v>0</v>
      </c>
      <c r="L106" s="880"/>
    </row>
    <row r="107" spans="2:12" s="663" customFormat="1">
      <c r="B107" s="692"/>
      <c r="C107" s="833" t="s">
        <v>363</v>
      </c>
      <c r="D107" s="842"/>
      <c r="E107" s="206">
        <f>SUM(E108:E108)</f>
        <v>0</v>
      </c>
      <c r="F107" s="206">
        <f>SUM(F108:F108)</f>
        <v>0</v>
      </c>
      <c r="G107" s="737">
        <f>SUM(G108:G108)</f>
        <v>0</v>
      </c>
      <c r="H107" s="539"/>
      <c r="J107" s="206">
        <f>SUM(J108:J108)</f>
        <v>0</v>
      </c>
      <c r="K107" s="737">
        <f>SUM(K108:K108)</f>
        <v>0</v>
      </c>
      <c r="L107" s="539"/>
    </row>
    <row r="108" spans="2:12" s="663" customFormat="1" ht="12" customHeight="1" outlineLevel="1">
      <c r="B108" s="693" t="s">
        <v>202</v>
      </c>
      <c r="C108" s="832" t="str">
        <f>VLOOKUP(B108,'IFRS TB'!B:K,3,FALSE)</f>
        <v xml:space="preserve">Dividend distribution </v>
      </c>
      <c r="D108" s="832"/>
      <c r="E108" s="67">
        <f>ROUND(VLOOKUP(B108,'IFRS TB'!$B$15:$L$308,9,FALSE),0)</f>
        <v>0</v>
      </c>
      <c r="F108" s="1007">
        <f>ROUND(VLOOKUP(B108,'IFRS TB'!$B$15:$L$308,11,FALSE),0)</f>
        <v>0</v>
      </c>
      <c r="G108" s="731">
        <f>E108-F108</f>
        <v>0</v>
      </c>
      <c r="H108" s="533"/>
      <c r="J108" s="1006">
        <f>ROUND(VLOOKUP(B108,'IFRS TB'!$B$15:$L$308,10,FALSE),0)</f>
        <v>0</v>
      </c>
      <c r="K108" s="731">
        <f>E108-J108</f>
        <v>0</v>
      </c>
      <c r="L108" s="880"/>
    </row>
    <row r="109" spans="2:12" s="663" customFormat="1">
      <c r="B109" s="692"/>
      <c r="C109" s="183" t="s">
        <v>203</v>
      </c>
      <c r="D109" s="842"/>
      <c r="E109" s="206">
        <f>SUM(E110)</f>
        <v>1760882</v>
      </c>
      <c r="F109" s="206">
        <f>SUM(F110)</f>
        <v>626455</v>
      </c>
      <c r="G109" s="737">
        <f>SUM(G110)</f>
        <v>1134427</v>
      </c>
      <c r="H109" s="539"/>
      <c r="J109" s="206">
        <f>SUM(J110)</f>
        <v>-347171</v>
      </c>
      <c r="K109" s="737">
        <f>SUM(K110)</f>
        <v>2108053</v>
      </c>
      <c r="L109" s="539"/>
    </row>
    <row r="110" spans="2:12" ht="12" customHeight="1" outlineLevel="1">
      <c r="B110" s="693" t="s">
        <v>218</v>
      </c>
      <c r="C110" s="832" t="str">
        <f>VLOOKUP(B110,'IFRS TB'!B:K,3,FALSE)</f>
        <v xml:space="preserve">Result for the period / year </v>
      </c>
      <c r="D110" s="832"/>
      <c r="E110" s="67">
        <f>ROUND(VLOOKUP(B110,'IFRS TB'!$B$15:$L$308,9,FALSE),0)</f>
        <v>1760882</v>
      </c>
      <c r="F110" s="1007">
        <f>ROUND(VLOOKUP(B110,'IFRS TB'!$B$15:$L$308,11,FALSE),0)</f>
        <v>626455</v>
      </c>
      <c r="G110" s="731">
        <f>E110-F110</f>
        <v>1134427</v>
      </c>
      <c r="H110" s="533"/>
      <c r="J110" s="1006">
        <f>ROUND(VLOOKUP(B110,'IFRS TB'!$B$15:$L$308,10,FALSE),0)</f>
        <v>-347171</v>
      </c>
      <c r="K110" s="731">
        <f>E110-J110</f>
        <v>2108053</v>
      </c>
      <c r="L110" s="880"/>
    </row>
    <row r="111" spans="2:12">
      <c r="B111" s="692"/>
      <c r="C111" s="835" t="s">
        <v>83</v>
      </c>
      <c r="D111" s="836"/>
      <c r="E111" s="700">
        <f>E85+E87+E89+E92+E97+E107+E109</f>
        <v>14808387</v>
      </c>
      <c r="F111" s="700">
        <f t="shared" ref="F111:G111" si="33">F85+F87+F89+F92+F97+F107+F109</f>
        <v>13673960</v>
      </c>
      <c r="G111" s="739">
        <f t="shared" si="33"/>
        <v>1134427</v>
      </c>
      <c r="H111" s="540"/>
      <c r="J111" s="700">
        <f>J85+J87+J89+J92+J97+J107+J109</f>
        <v>13047505</v>
      </c>
      <c r="K111" s="739">
        <f>K85+K87+K89+K92+K97+K107+K109</f>
        <v>1760882</v>
      </c>
      <c r="L111" s="540"/>
    </row>
    <row r="112" spans="2:12">
      <c r="B112" s="692"/>
      <c r="C112" s="837"/>
      <c r="D112" s="837"/>
      <c r="E112" s="206"/>
      <c r="F112" s="206"/>
      <c r="G112" s="737"/>
      <c r="H112" s="539"/>
      <c r="J112" s="206"/>
      <c r="K112" s="737"/>
      <c r="L112" s="539"/>
    </row>
    <row r="113" spans="2:12">
      <c r="B113" s="692"/>
      <c r="C113" s="837" t="s">
        <v>24</v>
      </c>
      <c r="D113" s="837"/>
      <c r="E113" s="66"/>
      <c r="F113" s="66"/>
      <c r="G113" s="730"/>
      <c r="H113" s="532"/>
      <c r="J113" s="66"/>
      <c r="K113" s="730"/>
      <c r="L113" s="532"/>
    </row>
    <row r="114" spans="2:12">
      <c r="B114" s="692"/>
      <c r="C114" s="833" t="s">
        <v>212</v>
      </c>
      <c r="D114" s="833"/>
      <c r="E114" s="66">
        <f>SUM(E115:E119)</f>
        <v>16543452</v>
      </c>
      <c r="F114" s="66">
        <f>SUM(F115:F119)</f>
        <v>16838798</v>
      </c>
      <c r="G114" s="730">
        <f>SUM(G115:G119)</f>
        <v>-295346</v>
      </c>
      <c r="H114" s="532"/>
      <c r="J114" s="66">
        <f>SUM(J115:J119)</f>
        <v>17121628</v>
      </c>
      <c r="K114" s="730">
        <f>SUM(K115:K119)</f>
        <v>-578176</v>
      </c>
      <c r="L114" s="532"/>
    </row>
    <row r="115" spans="2:12" ht="12" customHeight="1" outlineLevel="1">
      <c r="B115" s="693" t="s">
        <v>1007</v>
      </c>
      <c r="C115" s="832" t="str">
        <f>VLOOKUP(B115,'IFRS TB'!B:K,3,FALSE)</f>
        <v>Bank loans (non-current)</v>
      </c>
      <c r="D115" s="832"/>
      <c r="E115" s="67">
        <f>ROUND(VLOOKUP(B115,'IFRS TB'!$B$15:$L$308,9,FALSE),0)</f>
        <v>12000000</v>
      </c>
      <c r="F115" s="1007">
        <f>ROUND(VLOOKUP(B115,'IFRS TB'!$B$15:$L$308,11,FALSE),0)</f>
        <v>12000000</v>
      </c>
      <c r="G115" s="731">
        <f t="shared" ref="G115:G119" si="34">E115-F115</f>
        <v>0</v>
      </c>
      <c r="H115" s="533"/>
      <c r="J115" s="1006">
        <f>ROUND(VLOOKUP(B115,'IFRS TB'!$B$15:$L$308,10,FALSE),0)</f>
        <v>12000000</v>
      </c>
      <c r="K115" s="731">
        <f t="shared" ref="K115:K119" si="35">E115-J115</f>
        <v>0</v>
      </c>
      <c r="L115" s="880"/>
    </row>
    <row r="116" spans="2:12" ht="12" customHeight="1" outlineLevel="1">
      <c r="B116" s="693" t="s">
        <v>1008</v>
      </c>
      <c r="C116" s="832" t="str">
        <f>VLOOKUP(B116,'IFRS TB'!B:K,3,FALSE)</f>
        <v>Bank loans (non-current) (fair value adj)</v>
      </c>
      <c r="D116" s="832"/>
      <c r="E116" s="67">
        <f>ROUND(VLOOKUP(B116,'IFRS TB'!$B$15:$L$308,9,FALSE),0)</f>
        <v>0</v>
      </c>
      <c r="F116" s="1007">
        <f>ROUND(VLOOKUP(B116,'IFRS TB'!$B$15:$L$308,11,FALSE),0)</f>
        <v>0</v>
      </c>
      <c r="G116" s="731">
        <f t="shared" si="34"/>
        <v>0</v>
      </c>
      <c r="H116" s="533"/>
      <c r="J116" s="1006">
        <f>ROUND(VLOOKUP(B116,'IFRS TB'!$B$15:$L$308,10,FALSE),0)</f>
        <v>0</v>
      </c>
      <c r="K116" s="731">
        <f t="shared" si="35"/>
        <v>0</v>
      </c>
      <c r="L116" s="880"/>
    </row>
    <row r="117" spans="2:12" ht="12" customHeight="1" outlineLevel="1">
      <c r="B117" s="693" t="s">
        <v>1009</v>
      </c>
      <c r="C117" s="832" t="str">
        <f>VLOOKUP(B117,'IFRS TB'!B:K,3,FALSE)</f>
        <v>Bank loans (non-current) (financing fees)</v>
      </c>
      <c r="D117" s="832"/>
      <c r="E117" s="67">
        <f>ROUND(VLOOKUP(B117,'IFRS TB'!$B$15:$L$308,9,FALSE),0)</f>
        <v>-164864</v>
      </c>
      <c r="F117" s="1007">
        <f>ROUND(VLOOKUP(B117,'IFRS TB'!$B$15:$L$308,11,FALSE),0)</f>
        <v>-173144</v>
      </c>
      <c r="G117" s="731">
        <f t="shared" si="34"/>
        <v>8280</v>
      </c>
      <c r="H117" s="533" t="s">
        <v>2975</v>
      </c>
      <c r="J117" s="1006">
        <f>ROUND(VLOOKUP(B117,'IFRS TB'!$B$15:$L$308,10,FALSE),0)</f>
        <v>-184403</v>
      </c>
      <c r="K117" s="731">
        <f t="shared" si="35"/>
        <v>19539</v>
      </c>
      <c r="L117" s="880"/>
    </row>
    <row r="118" spans="2:12" ht="12" customHeight="1" outlineLevel="1">
      <c r="B118" s="693" t="s">
        <v>1039</v>
      </c>
      <c r="C118" s="832" t="str">
        <f>VLOOKUP(B118,'IFRS TB'!B:K,3,FALSE)</f>
        <v xml:space="preserve">Loans - intercompany (non-current) (I/C) </v>
      </c>
      <c r="D118" s="832"/>
      <c r="E118" s="67">
        <f>ROUND(VLOOKUP(B118,'IFRS TB'!$B$15:$L$308,9,FALSE),0)</f>
        <v>4708316</v>
      </c>
      <c r="F118" s="1007">
        <f>ROUND(VLOOKUP(B118,'IFRS TB'!$B$15:$L$308,11,FALSE),0)</f>
        <v>5011942</v>
      </c>
      <c r="G118" s="731">
        <f t="shared" si="34"/>
        <v>-303626</v>
      </c>
      <c r="H118" s="533" t="s">
        <v>2976</v>
      </c>
      <c r="J118" s="1006">
        <f>ROUND(VLOOKUP(B118,'IFRS TB'!$B$15:$L$308,10,FALSE),0)</f>
        <v>5306031</v>
      </c>
      <c r="K118" s="731">
        <f t="shared" si="35"/>
        <v>-597715</v>
      </c>
      <c r="L118" s="880"/>
    </row>
    <row r="119" spans="2:12" ht="12" customHeight="1" outlineLevel="1">
      <c r="B119" s="693" t="s">
        <v>1041</v>
      </c>
      <c r="C119" s="832" t="str">
        <f>VLOOKUP(B119,'IFRS TB'!B:K,3,FALSE)</f>
        <v>Loans from related parties (non-current)</v>
      </c>
      <c r="D119" s="832"/>
      <c r="E119" s="67">
        <f>ROUND(VLOOKUP(B119,'IFRS TB'!$B$15:$L$308,9,FALSE),0)</f>
        <v>0</v>
      </c>
      <c r="F119" s="1007">
        <f>ROUND(VLOOKUP(B119,'IFRS TB'!$B$15:$L$308,11,FALSE),0)</f>
        <v>0</v>
      </c>
      <c r="G119" s="731">
        <f t="shared" si="34"/>
        <v>0</v>
      </c>
      <c r="H119" s="533"/>
      <c r="J119" s="1006">
        <f>ROUND(VLOOKUP(B119,'IFRS TB'!$B$15:$L$308,10,FALSE),0)</f>
        <v>0</v>
      </c>
      <c r="K119" s="731">
        <f t="shared" si="35"/>
        <v>0</v>
      </c>
      <c r="L119" s="880"/>
    </row>
    <row r="120" spans="2:12">
      <c r="B120" s="692"/>
      <c r="C120" s="833" t="s">
        <v>85</v>
      </c>
      <c r="D120" s="833"/>
      <c r="E120" s="66">
        <f>SUM(E121:E122)</f>
        <v>0</v>
      </c>
      <c r="F120" s="66">
        <f>SUM(F121:F122)</f>
        <v>0</v>
      </c>
      <c r="G120" s="730">
        <f>SUM(G121:G122)</f>
        <v>0</v>
      </c>
      <c r="H120" s="532"/>
      <c r="J120" s="66">
        <f>SUM(J121:J122)</f>
        <v>0</v>
      </c>
      <c r="K120" s="730">
        <f>SUM(K121:K122)</f>
        <v>0</v>
      </c>
      <c r="L120" s="532"/>
    </row>
    <row r="121" spans="2:12" ht="12" customHeight="1" outlineLevel="1">
      <c r="B121" s="693" t="s">
        <v>1043</v>
      </c>
      <c r="C121" s="832" t="str">
        <f>VLOOKUP(B121,'IFRS TB'!B:K,3,FALSE)</f>
        <v>Tenant deposits (non-current)</v>
      </c>
      <c r="D121" s="832"/>
      <c r="E121" s="67">
        <f>ROUND(VLOOKUP(B121,'IFRS TB'!$B$15:$L$308,9,FALSE),0)</f>
        <v>0</v>
      </c>
      <c r="F121" s="1007">
        <f>ROUND(VLOOKUP(B121,'IFRS TB'!$B$15:$L$308,11,FALSE),0)</f>
        <v>0</v>
      </c>
      <c r="G121" s="731">
        <f t="shared" ref="G121:G122" si="36">E121-F121</f>
        <v>0</v>
      </c>
      <c r="H121" s="533"/>
      <c r="J121" s="1006">
        <f>ROUND(VLOOKUP(B121,'IFRS TB'!$B$15:$L$308,10,FALSE),0)</f>
        <v>0</v>
      </c>
      <c r="K121" s="731">
        <f t="shared" ref="K121:K122" si="37">E121-J121</f>
        <v>0</v>
      </c>
      <c r="L121" s="880"/>
    </row>
    <row r="122" spans="2:12" ht="12" customHeight="1" outlineLevel="1">
      <c r="B122" s="693" t="s">
        <v>1044</v>
      </c>
      <c r="C122" s="832" t="str">
        <f>VLOOKUP(B122,'IFRS TB'!B:K,3,FALSE)</f>
        <v>Other payables (non-current)</v>
      </c>
      <c r="D122" s="832"/>
      <c r="E122" s="67">
        <f>ROUND(VLOOKUP(B122,'IFRS TB'!$B$15:$L$308,9,FALSE),0)</f>
        <v>0</v>
      </c>
      <c r="F122" s="1007">
        <f>ROUND(VLOOKUP(B122,'IFRS TB'!$B$15:$L$308,11,FALSE),0)</f>
        <v>0</v>
      </c>
      <c r="G122" s="731">
        <f t="shared" si="36"/>
        <v>0</v>
      </c>
      <c r="H122" s="533"/>
      <c r="J122" s="1006">
        <f>ROUND(VLOOKUP(B122,'IFRS TB'!$B$15:$L$308,10,FALSE),0)</f>
        <v>0</v>
      </c>
      <c r="K122" s="731">
        <f t="shared" si="37"/>
        <v>0</v>
      </c>
      <c r="L122" s="880"/>
    </row>
    <row r="123" spans="2:12">
      <c r="B123" s="692"/>
      <c r="C123" s="833" t="s">
        <v>7</v>
      </c>
      <c r="D123" s="833"/>
      <c r="E123" s="66">
        <f>SUM(E124)</f>
        <v>475629</v>
      </c>
      <c r="F123" s="66">
        <f>SUM(F124)</f>
        <v>61276</v>
      </c>
      <c r="G123" s="730">
        <f>SUM(G124)</f>
        <v>414353</v>
      </c>
      <c r="H123" s="532"/>
      <c r="J123" s="66">
        <f>SUM(J124)</f>
        <v>0</v>
      </c>
      <c r="K123" s="730">
        <f>SUM(K124)</f>
        <v>475629</v>
      </c>
      <c r="L123" s="532"/>
    </row>
    <row r="124" spans="2:12" ht="12" customHeight="1" outlineLevel="1">
      <c r="B124" s="693" t="s">
        <v>222</v>
      </c>
      <c r="C124" s="832" t="str">
        <f>VLOOKUP(B124,'IFRS TB'!B:K,3,FALSE)</f>
        <v>Deferred taxes liabilities</v>
      </c>
      <c r="D124" s="832"/>
      <c r="E124" s="67">
        <f>ROUND(VLOOKUP(B124,'IFRS TB'!$B$15:$L$308,9,FALSE),0)</f>
        <v>475629</v>
      </c>
      <c r="F124" s="1007">
        <f>ROUND(VLOOKUP(B124,'IFRS TB'!$B$15:$L$308,11,FALSE),0)</f>
        <v>61276</v>
      </c>
      <c r="G124" s="731">
        <f>E124-F124</f>
        <v>414353</v>
      </c>
      <c r="H124" s="533" t="s">
        <v>3004</v>
      </c>
      <c r="J124" s="1006">
        <f>ROUND(VLOOKUP(B124,'IFRS TB'!$B$15:$L$308,10,FALSE),0)</f>
        <v>0</v>
      </c>
      <c r="K124" s="731">
        <f>E124-J124</f>
        <v>475629</v>
      </c>
      <c r="L124" s="880"/>
    </row>
    <row r="125" spans="2:12">
      <c r="B125" s="692"/>
      <c r="C125" s="833" t="s">
        <v>8</v>
      </c>
      <c r="D125" s="833"/>
      <c r="E125" s="66">
        <f>SUM(E126:E127)</f>
        <v>0</v>
      </c>
      <c r="F125" s="66">
        <f>SUM(F126:F127)</f>
        <v>0</v>
      </c>
      <c r="G125" s="730">
        <f>SUM(G126:G127)</f>
        <v>0</v>
      </c>
      <c r="H125" s="532"/>
      <c r="J125" s="66">
        <f>SUM(J126:J126)</f>
        <v>0</v>
      </c>
      <c r="K125" s="730">
        <f>SUM(K126:K127)</f>
        <v>0</v>
      </c>
      <c r="L125" s="532"/>
    </row>
    <row r="126" spans="2:12" outlineLevel="1">
      <c r="B126" s="693" t="s">
        <v>1012</v>
      </c>
      <c r="C126" s="832" t="str">
        <f>VLOOKUP(B126,'IFRS TB'!B:K,3,FALSE)</f>
        <v>Interest rate derivatives financial instruments liabilities (non-current)</v>
      </c>
      <c r="D126" s="833"/>
      <c r="E126" s="67">
        <f>ROUND(VLOOKUP(B126,'IFRS TB'!$B$15:$L$308,9,FALSE),0)</f>
        <v>0</v>
      </c>
      <c r="F126" s="1007">
        <f>ROUND(VLOOKUP(B126,'IFRS TB'!$B$15:$L$308,11,FALSE),0)</f>
        <v>0</v>
      </c>
      <c r="G126" s="731">
        <f>E126-F126</f>
        <v>0</v>
      </c>
      <c r="H126" s="533"/>
      <c r="J126" s="1006">
        <f>ROUND(VLOOKUP(B126,'IFRS TB'!$B$15:$L$308,10,FALSE),0)</f>
        <v>0</v>
      </c>
      <c r="K126" s="731">
        <f>E126-J126</f>
        <v>0</v>
      </c>
      <c r="L126" s="880"/>
    </row>
    <row r="127" spans="2:12" outlineLevel="1">
      <c r="B127" s="693" t="s">
        <v>1013</v>
      </c>
      <c r="C127" s="832" t="str">
        <f>VLOOKUP(B127,'IFRS TB'!B:K,3,FALSE)</f>
        <v>Currency derivatives financial instruments liabilities (non-current)</v>
      </c>
      <c r="D127" s="833"/>
      <c r="E127" s="67">
        <f>ROUND(VLOOKUP(B127,'IFRS TB'!$B$15:$L$308,9,FALSE),0)</f>
        <v>0</v>
      </c>
      <c r="F127" s="1007">
        <f>ROUND(VLOOKUP(B127,'IFRS TB'!$B$15:$L$308,11,FALSE),0)</f>
        <v>0</v>
      </c>
      <c r="G127" s="731">
        <f>E127-F127</f>
        <v>0</v>
      </c>
      <c r="H127" s="533"/>
      <c r="J127" s="1006">
        <f>ROUND(VLOOKUP(B127,'IFRS TB'!$B$15:$L$308,10,FALSE),0)</f>
        <v>0</v>
      </c>
      <c r="K127" s="731">
        <f>E127-J127</f>
        <v>0</v>
      </c>
      <c r="L127" s="880"/>
    </row>
    <row r="128" spans="2:12">
      <c r="B128" s="693"/>
      <c r="C128" s="833" t="s">
        <v>193</v>
      </c>
      <c r="D128" s="832"/>
      <c r="E128" s="66">
        <f>E129</f>
        <v>0</v>
      </c>
      <c r="F128" s="66">
        <f>F129</f>
        <v>0</v>
      </c>
      <c r="G128" s="730">
        <f>G129</f>
        <v>0</v>
      </c>
      <c r="H128" s="541"/>
      <c r="J128" s="66">
        <f>J129</f>
        <v>0</v>
      </c>
      <c r="K128" s="730">
        <f>K129</f>
        <v>0</v>
      </c>
      <c r="L128" s="541"/>
    </row>
    <row r="129" spans="2:12" outlineLevel="1">
      <c r="B129" s="693" t="s">
        <v>1004</v>
      </c>
      <c r="C129" s="832" t="str">
        <f>VLOOKUP(B129,'IFRS TB'!B:K,3,FALSE)</f>
        <v>Provisions : Others &gt; 1 Year</v>
      </c>
      <c r="D129" s="832"/>
      <c r="E129" s="67">
        <f>ROUND(VLOOKUP(B129,'IFRS TB'!$B$15:$L$308,9,FALSE),0)</f>
        <v>0</v>
      </c>
      <c r="F129" s="1007">
        <f>ROUND(VLOOKUP(B129,'IFRS TB'!$B$15:$L$308,11,FALSE),0)</f>
        <v>0</v>
      </c>
      <c r="G129" s="731">
        <f>E129-F129</f>
        <v>0</v>
      </c>
      <c r="H129" s="533"/>
      <c r="J129" s="1006">
        <f>ROUND(VLOOKUP(B129,'IFRS TB'!$B$15:$L$308,10,FALSE),0)</f>
        <v>0</v>
      </c>
      <c r="K129" s="731">
        <f>E129-J129</f>
        <v>0</v>
      </c>
      <c r="L129" s="880"/>
    </row>
    <row r="130" spans="2:12">
      <c r="B130" s="693"/>
      <c r="C130" s="833" t="s">
        <v>623</v>
      </c>
      <c r="D130" s="832"/>
      <c r="E130" s="66">
        <f>E131</f>
        <v>0</v>
      </c>
      <c r="F130" s="66">
        <f>F131</f>
        <v>0</v>
      </c>
      <c r="G130" s="730">
        <f>G131</f>
        <v>0</v>
      </c>
      <c r="H130" s="541"/>
      <c r="J130" s="66">
        <f>J131</f>
        <v>0</v>
      </c>
      <c r="K130" s="730">
        <f>K131</f>
        <v>0</v>
      </c>
      <c r="L130" s="541"/>
    </row>
    <row r="131" spans="2:12" outlineLevel="1">
      <c r="B131" s="693" t="s">
        <v>215</v>
      </c>
      <c r="C131" s="832" t="str">
        <f>VLOOKUP(B131,'IFRS TB'!B:K,3,FALSE)</f>
        <v>Bonds</v>
      </c>
      <c r="D131" s="832"/>
      <c r="E131" s="67">
        <f>ROUND(VLOOKUP(B131,'IFRS TB'!$B$15:$L$308,9,FALSE),0)</f>
        <v>0</v>
      </c>
      <c r="F131" s="1007">
        <f>ROUND(VLOOKUP(B131,'IFRS TB'!$B$15:$L$308,11,FALSE),0)</f>
        <v>0</v>
      </c>
      <c r="G131" s="731">
        <f>E131-F131</f>
        <v>0</v>
      </c>
      <c r="H131" s="533"/>
      <c r="J131" s="1006">
        <f>ROUND(VLOOKUP(B131,'IFRS TB'!$B$15:$L$308,10,FALSE),0)</f>
        <v>0</v>
      </c>
      <c r="K131" s="731">
        <f>E131-J131</f>
        <v>0</v>
      </c>
      <c r="L131" s="880"/>
    </row>
    <row r="132" spans="2:12">
      <c r="B132" s="692"/>
      <c r="C132" s="835" t="s">
        <v>53</v>
      </c>
      <c r="D132" s="835"/>
      <c r="E132" s="68">
        <f>+E114+E120+E123+E125+E128+E130</f>
        <v>17019081</v>
      </c>
      <c r="F132" s="68">
        <f t="shared" ref="F132:G132" si="38">+F114+F120+F123+F125+F128+F130</f>
        <v>16900074</v>
      </c>
      <c r="G132" s="732">
        <f t="shared" si="38"/>
        <v>119007</v>
      </c>
      <c r="H132" s="534"/>
      <c r="J132" s="68">
        <f>+J114+J120+J123+J125+J128+J130</f>
        <v>17121628</v>
      </c>
      <c r="K132" s="732">
        <f>+K114+K120+K123+K125+K128+K130</f>
        <v>-102547</v>
      </c>
      <c r="L132" s="534"/>
    </row>
    <row r="133" spans="2:12">
      <c r="B133" s="692"/>
      <c r="C133" s="836"/>
      <c r="D133" s="836"/>
      <c r="E133" s="69"/>
      <c r="F133" s="69"/>
      <c r="G133" s="733"/>
      <c r="H133" s="535"/>
      <c r="J133" s="69"/>
      <c r="K133" s="733"/>
      <c r="L133" s="535"/>
    </row>
    <row r="134" spans="2:12" ht="12.5">
      <c r="B134" s="692"/>
      <c r="C134" s="837" t="s">
        <v>25</v>
      </c>
      <c r="D134" s="837"/>
      <c r="E134" s="701"/>
      <c r="F134" s="66"/>
      <c r="G134" s="738"/>
      <c r="H134" s="542"/>
      <c r="J134" s="701"/>
      <c r="K134" s="738"/>
      <c r="L134" s="542"/>
    </row>
    <row r="135" spans="2:12">
      <c r="B135" s="692"/>
      <c r="C135" s="833" t="s">
        <v>212</v>
      </c>
      <c r="D135" s="833"/>
      <c r="E135" s="66">
        <f>SUM(E136:E143)</f>
        <v>183216</v>
      </c>
      <c r="F135" s="206">
        <f>SUM(F136:F143)</f>
        <v>139028</v>
      </c>
      <c r="G135" s="737">
        <f>SUM(G136:G143)</f>
        <v>44188</v>
      </c>
      <c r="H135" s="539"/>
      <c r="J135" s="206">
        <f>SUM(J136:J143)</f>
        <v>92738</v>
      </c>
      <c r="K135" s="737">
        <f>SUM(K136:K143)</f>
        <v>90478</v>
      </c>
      <c r="L135" s="539"/>
    </row>
    <row r="136" spans="2:12" ht="12" customHeight="1" outlineLevel="1">
      <c r="B136" s="693" t="s">
        <v>1005</v>
      </c>
      <c r="C136" s="832" t="str">
        <f>VLOOKUP(B136,'IFRS TB'!B:K,3,FALSE)</f>
        <v>Bank loans (current)</v>
      </c>
      <c r="D136" s="832"/>
      <c r="E136" s="67">
        <f>ROUND(VLOOKUP(B136,'IFRS TB'!$B$15:$L$308,9,FALSE),0)</f>
        <v>0</v>
      </c>
      <c r="F136" s="1007">
        <f>ROUND(VLOOKUP(B136,'IFRS TB'!$B$15:$L$308,11,FALSE),0)</f>
        <v>0</v>
      </c>
      <c r="G136" s="731">
        <f t="shared" ref="G136:G143" si="39">E136-F136</f>
        <v>0</v>
      </c>
      <c r="H136" s="533"/>
      <c r="J136" s="1006">
        <f>ROUND(VLOOKUP(B136,'IFRS TB'!$B$15:$L$308,10,FALSE),0)</f>
        <v>0</v>
      </c>
      <c r="K136" s="731">
        <f t="shared" ref="K136:K143" si="40">E136-J136</f>
        <v>0</v>
      </c>
      <c r="L136" s="880"/>
    </row>
    <row r="137" spans="2:12" ht="12" customHeight="1" outlineLevel="1">
      <c r="B137" s="693" t="s">
        <v>1006</v>
      </c>
      <c r="C137" s="832" t="str">
        <f>VLOOKUP(B137,'IFRS TB'!B:K,3,FALSE)</f>
        <v>Bank loans (current) (financing fees)</v>
      </c>
      <c r="D137" s="832"/>
      <c r="E137" s="67">
        <f>ROUND(VLOOKUP(B137,'IFRS TB'!$B$15:$L$308,9,FALSE),0)</f>
        <v>0</v>
      </c>
      <c r="F137" s="1007">
        <f>ROUND(VLOOKUP(B137,'IFRS TB'!$B$15:$L$308,11,FALSE),0)</f>
        <v>0</v>
      </c>
      <c r="G137" s="731">
        <f t="shared" si="39"/>
        <v>0</v>
      </c>
      <c r="H137" s="533"/>
      <c r="J137" s="1006">
        <f>ROUND(VLOOKUP(B137,'IFRS TB'!$B$15:$L$308,10,FALSE),0)</f>
        <v>0</v>
      </c>
      <c r="K137" s="731">
        <f t="shared" si="40"/>
        <v>0</v>
      </c>
      <c r="L137" s="880"/>
    </row>
    <row r="138" spans="2:12" ht="12" customHeight="1" outlineLevel="1">
      <c r="B138" s="693" t="s">
        <v>214</v>
      </c>
      <c r="C138" s="832" t="str">
        <f>VLOOKUP(B138,'IFRS TB'!B:K,3,FALSE)</f>
        <v>Bank loans (current) (fair value adj)</v>
      </c>
      <c r="D138" s="832"/>
      <c r="E138" s="67">
        <f>ROUND(VLOOKUP(B138,'IFRS TB'!$B$15:$L$308,9,FALSE),0)</f>
        <v>0</v>
      </c>
      <c r="F138" s="1007">
        <f>ROUND(VLOOKUP(B138,'IFRS TB'!$B$15:$L$308,11,FALSE),0)</f>
        <v>0</v>
      </c>
      <c r="G138" s="731">
        <f>E138-F138</f>
        <v>0</v>
      </c>
      <c r="H138" s="533"/>
      <c r="J138" s="1006">
        <f>ROUND(VLOOKUP(B138,'IFRS TB'!$B$15:$L$308,10,FALSE),0)</f>
        <v>0</v>
      </c>
      <c r="K138" s="731">
        <f>E138-J138</f>
        <v>0</v>
      </c>
      <c r="L138" s="880"/>
    </row>
    <row r="139" spans="2:12" ht="12" customHeight="1" outlineLevel="1">
      <c r="B139" s="693" t="s">
        <v>1038</v>
      </c>
      <c r="C139" s="832" t="str">
        <f>VLOOKUP(B139,'IFRS TB'!B:K,3,FALSE)</f>
        <v xml:space="preserve">Loans - intercompany (current) (I/C) </v>
      </c>
      <c r="D139" s="832"/>
      <c r="E139" s="67">
        <f>ROUND(VLOOKUP(B139,'IFRS TB'!$B$15:$L$308,9,FALSE),0)</f>
        <v>0</v>
      </c>
      <c r="F139" s="1007">
        <f>ROUND(VLOOKUP(B139,'IFRS TB'!$B$15:$L$308,11,FALSE),0)</f>
        <v>0</v>
      </c>
      <c r="G139" s="731">
        <f t="shared" si="39"/>
        <v>0</v>
      </c>
      <c r="H139" s="533"/>
      <c r="J139" s="1006">
        <f>ROUND(VLOOKUP(B139,'IFRS TB'!$B$15:$L$308,10,FALSE),0)</f>
        <v>0</v>
      </c>
      <c r="K139" s="731">
        <f t="shared" si="40"/>
        <v>0</v>
      </c>
      <c r="L139" s="880"/>
    </row>
    <row r="140" spans="2:12" ht="12" customHeight="1" outlineLevel="1">
      <c r="B140" s="693" t="s">
        <v>1040</v>
      </c>
      <c r="C140" s="832" t="str">
        <f>VLOOKUP(B140,'IFRS TB'!B:K,3,FALSE)</f>
        <v>Loans from related parties (current)</v>
      </c>
      <c r="D140" s="832"/>
      <c r="E140" s="67">
        <f>ROUND(VLOOKUP(B140,'IFRS TB'!$B$15:$L$308,9,FALSE),0)</f>
        <v>0</v>
      </c>
      <c r="F140" s="1007">
        <f>ROUND(VLOOKUP(B140,'IFRS TB'!$B$15:$L$308,11,FALSE),0)</f>
        <v>0</v>
      </c>
      <c r="G140" s="731">
        <f t="shared" si="39"/>
        <v>0</v>
      </c>
      <c r="H140" s="533"/>
      <c r="J140" s="1006">
        <f>ROUND(VLOOKUP(B140,'IFRS TB'!$B$15:$L$308,10,FALSE),0)</f>
        <v>0</v>
      </c>
      <c r="K140" s="731">
        <f t="shared" si="40"/>
        <v>0</v>
      </c>
      <c r="L140" s="880"/>
    </row>
    <row r="141" spans="2:12" ht="12" customHeight="1" outlineLevel="1">
      <c r="B141" s="693" t="s">
        <v>1033</v>
      </c>
      <c r="C141" s="832" t="str">
        <f>VLOOKUP(B141,'IFRS TB'!B:K,3,FALSE)</f>
        <v xml:space="preserve">Accrued interests - Interest payable-intercompany (I/C) </v>
      </c>
      <c r="D141" s="832"/>
      <c r="E141" s="67">
        <f>ROUND(VLOOKUP(B141,'IFRS TB'!$B$15:$L$308,9,FALSE),0)</f>
        <v>183216</v>
      </c>
      <c r="F141" s="1007">
        <f>ROUND(VLOOKUP(B141,'IFRS TB'!$B$15:$L$308,11,FALSE),0)</f>
        <v>139028</v>
      </c>
      <c r="G141" s="731">
        <f t="shared" si="39"/>
        <v>44188</v>
      </c>
      <c r="H141" s="533" t="s">
        <v>2977</v>
      </c>
      <c r="J141" s="1006">
        <f>ROUND(VLOOKUP(B141,'IFRS TB'!$B$15:$L$308,10,FALSE),0)</f>
        <v>92738</v>
      </c>
      <c r="K141" s="731">
        <f t="shared" si="40"/>
        <v>90478</v>
      </c>
      <c r="L141" s="880"/>
    </row>
    <row r="142" spans="2:12" ht="12" customHeight="1" outlineLevel="1">
      <c r="B142" s="693" t="s">
        <v>1034</v>
      </c>
      <c r="C142" s="832" t="str">
        <f>VLOOKUP(B142,'IFRS TB'!B:K,3,FALSE)</f>
        <v>Accrued interests - Interest payable-related parties</v>
      </c>
      <c r="D142" s="832"/>
      <c r="E142" s="67">
        <f>ROUND(VLOOKUP(B142,'IFRS TB'!$B$15:$L$308,9,FALSE),0)</f>
        <v>0</v>
      </c>
      <c r="F142" s="1007">
        <f>ROUND(VLOOKUP(B142,'IFRS TB'!$B$15:$L$308,11,FALSE),0)</f>
        <v>0</v>
      </c>
      <c r="G142" s="731">
        <f t="shared" si="39"/>
        <v>0</v>
      </c>
      <c r="H142" s="533"/>
      <c r="J142" s="1006">
        <f>ROUND(VLOOKUP(B142,'IFRS TB'!$B$15:$L$308,10,FALSE),0)</f>
        <v>0</v>
      </c>
      <c r="K142" s="731">
        <f t="shared" si="40"/>
        <v>0</v>
      </c>
      <c r="L142" s="880"/>
    </row>
    <row r="143" spans="2:12" ht="12" customHeight="1" outlineLevel="1">
      <c r="B143" s="693" t="s">
        <v>273</v>
      </c>
      <c r="C143" s="832" t="str">
        <f>VLOOKUP(B143,'IFRS TB'!B:K,3,FALSE)</f>
        <v>Accrued interests - bank loans</v>
      </c>
      <c r="D143" s="832"/>
      <c r="E143" s="67">
        <f>ROUND(VLOOKUP(B143,'IFRS TB'!$B$15:$L$308,9,FALSE),0)</f>
        <v>0</v>
      </c>
      <c r="F143" s="1007">
        <f>ROUND(VLOOKUP(B143,'IFRS TB'!$B$15:$L$308,11,FALSE),0)</f>
        <v>0</v>
      </c>
      <c r="G143" s="731">
        <f t="shared" si="39"/>
        <v>0</v>
      </c>
      <c r="H143" s="533"/>
      <c r="J143" s="1006">
        <f>ROUND(VLOOKUP(B143,'IFRS TB'!$B$15:$L$308,10,FALSE),0)</f>
        <v>0</v>
      </c>
      <c r="K143" s="731">
        <f t="shared" si="40"/>
        <v>0</v>
      </c>
      <c r="L143" s="880"/>
    </row>
    <row r="144" spans="2:12">
      <c r="B144" s="692"/>
      <c r="C144" s="833" t="s">
        <v>85</v>
      </c>
      <c r="D144" s="833"/>
      <c r="E144" s="66">
        <f>SUM(E145:E173)</f>
        <v>82816</v>
      </c>
      <c r="F144" s="66">
        <f>SUM(F145:F173)</f>
        <v>46042</v>
      </c>
      <c r="G144" s="737">
        <f>SUM(G145:G173)</f>
        <v>36774</v>
      </c>
      <c r="H144" s="539"/>
      <c r="J144" s="206">
        <f>SUM(J145:J173)</f>
        <v>317519</v>
      </c>
      <c r="K144" s="737">
        <f>SUM(K145:K173)</f>
        <v>-234703</v>
      </c>
      <c r="L144" s="539"/>
    </row>
    <row r="145" spans="2:12" ht="12" customHeight="1" outlineLevel="1">
      <c r="B145" s="693" t="s">
        <v>254</v>
      </c>
      <c r="C145" s="832" t="str">
        <f>VLOOKUP(B145,'IFRS TB'!B:K,3,FALSE)</f>
        <v>Trade payables (current) - suppliers</v>
      </c>
      <c r="D145" s="832"/>
      <c r="E145" s="67">
        <f>ROUND(VLOOKUP(B145,'IFRS TB'!$B$15:$L$308,9,FALSE),0)</f>
        <v>52844</v>
      </c>
      <c r="F145" s="1007">
        <f>ROUND(VLOOKUP(B145,'IFRS TB'!$B$15:$L$308,11,FALSE),0)</f>
        <v>16395</v>
      </c>
      <c r="G145" s="731">
        <f t="shared" ref="G145:G173" si="41">E145-F145</f>
        <v>36449</v>
      </c>
      <c r="H145" s="533" t="s">
        <v>2978</v>
      </c>
      <c r="J145" s="1006">
        <f>ROUND(VLOOKUP(B145,'IFRS TB'!$B$15:$L$308,10,FALSE),0)</f>
        <v>285042</v>
      </c>
      <c r="K145" s="731">
        <f t="shared" ref="K145:K173" si="42">E145-J145</f>
        <v>-232198</v>
      </c>
      <c r="L145" s="880"/>
    </row>
    <row r="146" spans="2:12" ht="12" customHeight="1" outlineLevel="1">
      <c r="B146" s="693" t="s">
        <v>1042</v>
      </c>
      <c r="C146" s="832" t="str">
        <f>VLOOKUP(B146,'IFRS TB'!B:K,3,FALSE)</f>
        <v>Tenant deposits (current)</v>
      </c>
      <c r="D146" s="832"/>
      <c r="E146" s="67">
        <f>ROUND(VLOOKUP(B146,'IFRS TB'!$B$15:$L$308,9,FALSE),0)</f>
        <v>0</v>
      </c>
      <c r="F146" s="1007">
        <f>ROUND(VLOOKUP(B146,'IFRS TB'!$B$15:$L$308,11,FALSE),0)</f>
        <v>0</v>
      </c>
      <c r="G146" s="731">
        <f t="shared" si="41"/>
        <v>0</v>
      </c>
      <c r="H146" s="533"/>
      <c r="J146" s="1006">
        <f>ROUND(VLOOKUP(B146,'IFRS TB'!$B$15:$L$308,10,FALSE),0)</f>
        <v>0</v>
      </c>
      <c r="K146" s="731">
        <f t="shared" si="42"/>
        <v>0</v>
      </c>
      <c r="L146" s="880"/>
    </row>
    <row r="147" spans="2:12" ht="12" customHeight="1" outlineLevel="1">
      <c r="B147" s="693" t="s">
        <v>930</v>
      </c>
      <c r="C147" s="832" t="str">
        <f>VLOOKUP(B147,'IFRS TB'!B:K,3,FALSE)</f>
        <v>Group suppliers</v>
      </c>
      <c r="D147" s="832"/>
      <c r="E147" s="67">
        <f>ROUND(VLOOKUP(B147,'IFRS TB'!$B$15:$L$308,9,FALSE),0)</f>
        <v>0</v>
      </c>
      <c r="F147" s="1007">
        <f>ROUND(VLOOKUP(B147,'IFRS TB'!$B$15:$L$308,11,FALSE),0)</f>
        <v>0</v>
      </c>
      <c r="G147" s="731">
        <f t="shared" ref="G147" si="43">E147-F147</f>
        <v>0</v>
      </c>
      <c r="H147" s="533"/>
      <c r="J147" s="1006">
        <f>ROUND(VLOOKUP(B147,'IFRS TB'!$B$15:$L$308,10,FALSE),0)</f>
        <v>0</v>
      </c>
      <c r="K147" s="731">
        <f t="shared" ref="K147" si="44">E147-J147</f>
        <v>0</v>
      </c>
      <c r="L147" s="880"/>
    </row>
    <row r="148" spans="2:12" ht="12" customHeight="1" outlineLevel="1">
      <c r="B148" s="693" t="s">
        <v>1035</v>
      </c>
      <c r="C148" s="832" t="str">
        <f>VLOOKUP(B148,'IFRS TB'!B:K,3,FALSE)</f>
        <v xml:space="preserve">Other payables (current) - intercompany (I/C) </v>
      </c>
      <c r="D148" s="832"/>
      <c r="E148" s="67">
        <f>ROUND(VLOOKUP(B148,'IFRS TB'!$B$15:$L$308,9,FALSE),0)</f>
        <v>0</v>
      </c>
      <c r="F148" s="1007">
        <f>ROUND(VLOOKUP(B148,'IFRS TB'!$B$15:$L$308,11,FALSE),0)</f>
        <v>0</v>
      </c>
      <c r="G148" s="731">
        <f t="shared" si="41"/>
        <v>0</v>
      </c>
      <c r="H148" s="533"/>
      <c r="J148" s="1006">
        <f>ROUND(VLOOKUP(B148,'IFRS TB'!$B$15:$L$308,10,FALSE),0)</f>
        <v>0</v>
      </c>
      <c r="K148" s="731">
        <f t="shared" si="42"/>
        <v>0</v>
      </c>
      <c r="L148" s="880"/>
    </row>
    <row r="149" spans="2:12" ht="12" customHeight="1" outlineLevel="1">
      <c r="B149" s="693" t="s">
        <v>1037</v>
      </c>
      <c r="C149" s="832" t="str">
        <f>VLOOKUP(B149,'IFRS TB'!B:K,3,FALSE)</f>
        <v>Other payables (current) - related parties</v>
      </c>
      <c r="D149" s="832"/>
      <c r="E149" s="67">
        <f>ROUND(VLOOKUP(B149,'IFRS TB'!$B$15:$L$308,9,FALSE),0)</f>
        <v>0</v>
      </c>
      <c r="F149" s="1007">
        <f>ROUND(VLOOKUP(B149,'IFRS TB'!$B$15:$L$308,11,FALSE),0)</f>
        <v>0</v>
      </c>
      <c r="G149" s="731">
        <f t="shared" si="41"/>
        <v>0</v>
      </c>
      <c r="H149" s="533"/>
      <c r="J149" s="1006">
        <f>ROUND(VLOOKUP(B149,'IFRS TB'!$B$15:$L$308,10,FALSE),0)</f>
        <v>0</v>
      </c>
      <c r="K149" s="731">
        <f t="shared" si="42"/>
        <v>0</v>
      </c>
      <c r="L149" s="880"/>
    </row>
    <row r="150" spans="2:12" ht="12" customHeight="1" outlineLevel="1">
      <c r="B150" s="693" t="s">
        <v>227</v>
      </c>
      <c r="C150" s="832" t="str">
        <f>VLOOKUP(B150,'IFRS TB'!B:K,3,FALSE)</f>
        <v>Service charge payable</v>
      </c>
      <c r="D150" s="832"/>
      <c r="E150" s="67">
        <f>ROUND(VLOOKUP(B150,'IFRS TB'!$B$15:$L$308,9,FALSE),0)</f>
        <v>0</v>
      </c>
      <c r="F150" s="1007">
        <f>ROUND(VLOOKUP(B150,'IFRS TB'!$B$15:$L$308,11,FALSE),0)</f>
        <v>0</v>
      </c>
      <c r="G150" s="731">
        <f t="shared" si="41"/>
        <v>0</v>
      </c>
      <c r="H150" s="533"/>
      <c r="J150" s="1006">
        <f>ROUND(VLOOKUP(B150,'IFRS TB'!$B$15:$L$308,10,FALSE),0)</f>
        <v>0</v>
      </c>
      <c r="K150" s="731">
        <f t="shared" si="42"/>
        <v>0</v>
      </c>
      <c r="L150" s="880"/>
    </row>
    <row r="151" spans="2:12" ht="12" customHeight="1" outlineLevel="1">
      <c r="B151" s="693" t="s">
        <v>228</v>
      </c>
      <c r="C151" s="832" t="str">
        <f>VLOOKUP(B151,'IFRS TB'!B:K,3,FALSE)</f>
        <v>Property taxes payable</v>
      </c>
      <c r="D151" s="832"/>
      <c r="E151" s="67">
        <f>ROUND(VLOOKUP(B151,'IFRS TB'!$B$15:$L$308,9,FALSE),0)</f>
        <v>0</v>
      </c>
      <c r="F151" s="1007">
        <f>ROUND(VLOOKUP(B151,'IFRS TB'!$B$15:$L$308,11,FALSE),0)</f>
        <v>0</v>
      </c>
      <c r="G151" s="731">
        <f t="shared" si="41"/>
        <v>0</v>
      </c>
      <c r="H151" s="533"/>
      <c r="J151" s="1006">
        <f>ROUND(VLOOKUP(B151,'IFRS TB'!$B$15:$L$308,10,FALSE),0)</f>
        <v>0</v>
      </c>
      <c r="K151" s="731">
        <f t="shared" si="42"/>
        <v>0</v>
      </c>
      <c r="L151" s="880"/>
    </row>
    <row r="152" spans="2:12" ht="12" customHeight="1" outlineLevel="1">
      <c r="B152" s="693" t="s">
        <v>249</v>
      </c>
      <c r="C152" s="832" t="str">
        <f>VLOOKUP(B152,'IFRS TB'!B:K,3,FALSE)</f>
        <v>Director fees payable</v>
      </c>
      <c r="D152" s="832"/>
      <c r="E152" s="67">
        <f>ROUND(VLOOKUP(B152,'IFRS TB'!$B$15:$L$308,9,FALSE),0)</f>
        <v>0</v>
      </c>
      <c r="F152" s="1007">
        <f>ROUND(VLOOKUP(B152,'IFRS TB'!$B$15:$L$308,11,FALSE),0)</f>
        <v>0</v>
      </c>
      <c r="G152" s="731">
        <f t="shared" si="41"/>
        <v>0</v>
      </c>
      <c r="H152" s="533"/>
      <c r="J152" s="1006">
        <f>ROUND(VLOOKUP(B152,'IFRS TB'!$B$15:$L$308,10,FALSE),0)</f>
        <v>0</v>
      </c>
      <c r="K152" s="731">
        <f t="shared" si="42"/>
        <v>0</v>
      </c>
      <c r="L152" s="880"/>
    </row>
    <row r="153" spans="2:12" ht="12" customHeight="1" outlineLevel="1">
      <c r="B153" s="693" t="s">
        <v>250</v>
      </c>
      <c r="C153" s="832" t="str">
        <f>VLOOKUP(B153,'IFRS TB'!B:K,3,FALSE)</f>
        <v>Fund management fees payable</v>
      </c>
      <c r="D153" s="832"/>
      <c r="E153" s="67">
        <f>ROUND(VLOOKUP(B153,'IFRS TB'!$B$15:$L$308,9,FALSE),0)</f>
        <v>0</v>
      </c>
      <c r="F153" s="1007">
        <f>ROUND(VLOOKUP(B153,'IFRS TB'!$B$15:$L$308,11,FALSE),0)</f>
        <v>0</v>
      </c>
      <c r="G153" s="731">
        <f t="shared" si="41"/>
        <v>0</v>
      </c>
      <c r="H153" s="533"/>
      <c r="J153" s="1006">
        <f>ROUND(VLOOKUP(B153,'IFRS TB'!$B$15:$L$308,10,FALSE),0)</f>
        <v>0</v>
      </c>
      <c r="K153" s="731">
        <f t="shared" si="42"/>
        <v>0</v>
      </c>
      <c r="L153" s="880"/>
    </row>
    <row r="154" spans="2:12" ht="12" customHeight="1" outlineLevel="1">
      <c r="B154" s="693" t="s">
        <v>251</v>
      </c>
      <c r="C154" s="832" t="str">
        <f>VLOOKUP(B154,'IFRS TB'!B:K,3,FALSE)</f>
        <v>Asset management fees payable</v>
      </c>
      <c r="D154" s="832"/>
      <c r="E154" s="67">
        <f>ROUND(VLOOKUP(B154,'IFRS TB'!$B$15:$L$308,9,FALSE),0)</f>
        <v>0</v>
      </c>
      <c r="F154" s="1007">
        <f>ROUND(VLOOKUP(B154,'IFRS TB'!$B$15:$L$308,11,FALSE),0)</f>
        <v>0</v>
      </c>
      <c r="G154" s="731">
        <f t="shared" si="41"/>
        <v>0</v>
      </c>
      <c r="H154" s="533"/>
      <c r="J154" s="1006">
        <f>ROUND(VLOOKUP(B154,'IFRS TB'!$B$15:$L$308,10,FALSE),0)</f>
        <v>0</v>
      </c>
      <c r="K154" s="731">
        <f t="shared" si="42"/>
        <v>0</v>
      </c>
      <c r="L154" s="880"/>
    </row>
    <row r="155" spans="2:12" ht="12" customHeight="1" outlineLevel="1">
      <c r="B155" s="693" t="s">
        <v>252</v>
      </c>
      <c r="C155" s="832" t="str">
        <f>VLOOKUP(B155,'IFRS TB'!B:K,3,FALSE)</f>
        <v>Property management fees payable</v>
      </c>
      <c r="D155" s="832"/>
      <c r="E155" s="67">
        <f>ROUND(VLOOKUP(B155,'IFRS TB'!$B$15:$L$308,9,FALSE),0)</f>
        <v>0</v>
      </c>
      <c r="F155" s="1007">
        <f>ROUND(VLOOKUP(B155,'IFRS TB'!$B$15:$L$308,11,FALSE),0)</f>
        <v>0</v>
      </c>
      <c r="G155" s="731">
        <f t="shared" si="41"/>
        <v>0</v>
      </c>
      <c r="H155" s="533"/>
      <c r="J155" s="1006">
        <f>ROUND(VLOOKUP(B155,'IFRS TB'!$B$15:$L$308,10,FALSE),0)</f>
        <v>0</v>
      </c>
      <c r="K155" s="731">
        <f t="shared" si="42"/>
        <v>0</v>
      </c>
      <c r="L155" s="880"/>
    </row>
    <row r="156" spans="2:12" ht="12" customHeight="1" outlineLevel="1">
      <c r="B156" s="693" t="s">
        <v>253</v>
      </c>
      <c r="C156" s="832" t="str">
        <f>VLOOKUP(B156,'IFRS TB'!B:K,3,FALSE)</f>
        <v>Audit fees payable</v>
      </c>
      <c r="D156" s="832"/>
      <c r="E156" s="67">
        <f>ROUND(VLOOKUP(B156,'IFRS TB'!$B$15:$L$308,9,FALSE),0)</f>
        <v>0</v>
      </c>
      <c r="F156" s="1007">
        <f>ROUND(VLOOKUP(B156,'IFRS TB'!$B$15:$L$308,11,FALSE),0)</f>
        <v>0</v>
      </c>
      <c r="G156" s="731">
        <f t="shared" si="41"/>
        <v>0</v>
      </c>
      <c r="H156" s="533"/>
      <c r="J156" s="1006">
        <f>ROUND(VLOOKUP(B156,'IFRS TB'!$B$15:$L$308,10,FALSE),0)</f>
        <v>0</v>
      </c>
      <c r="K156" s="731">
        <f t="shared" si="42"/>
        <v>0</v>
      </c>
      <c r="L156" s="880"/>
    </row>
    <row r="157" spans="2:12" ht="12" customHeight="1" outlineLevel="1">
      <c r="B157" s="693" t="s">
        <v>226</v>
      </c>
      <c r="C157" s="832" t="str">
        <f>VLOOKUP(B157,'IFRS TB'!B:K,3,FALSE)</f>
        <v>Legal fees payable</v>
      </c>
      <c r="D157" s="832"/>
      <c r="E157" s="67">
        <f>ROUND(VLOOKUP(B157,'IFRS TB'!$B$15:$L$308,9,FALSE),0)</f>
        <v>0</v>
      </c>
      <c r="F157" s="1007">
        <f>ROUND(VLOOKUP(B157,'IFRS TB'!$B$15:$L$308,11,FALSE),0)</f>
        <v>0</v>
      </c>
      <c r="G157" s="731">
        <f t="shared" si="41"/>
        <v>0</v>
      </c>
      <c r="H157" s="533"/>
      <c r="J157" s="1006">
        <f>ROUND(VLOOKUP(B157,'IFRS TB'!$B$15:$L$308,10,FALSE),0)</f>
        <v>0</v>
      </c>
      <c r="K157" s="731">
        <f t="shared" si="42"/>
        <v>0</v>
      </c>
      <c r="L157" s="880"/>
    </row>
    <row r="158" spans="2:12" ht="12" customHeight="1" outlineLevel="1">
      <c r="B158" s="693" t="s">
        <v>255</v>
      </c>
      <c r="C158" s="832" t="str">
        <f>VLOOKUP(B158,'IFRS TB'!B:K,3,FALSE)</f>
        <v>Accounting fees payable</v>
      </c>
      <c r="D158" s="832"/>
      <c r="E158" s="67">
        <f>ROUND(VLOOKUP(B158,'IFRS TB'!$B$15:$L$308,9,FALSE),0)</f>
        <v>0</v>
      </c>
      <c r="F158" s="1007">
        <f>ROUND(VLOOKUP(B158,'IFRS TB'!$B$15:$L$308,11,FALSE),0)</f>
        <v>0</v>
      </c>
      <c r="G158" s="731">
        <f t="shared" si="41"/>
        <v>0</v>
      </c>
      <c r="H158" s="533"/>
      <c r="J158" s="1006">
        <f>ROUND(VLOOKUP(B158,'IFRS TB'!$B$15:$L$308,10,FALSE),0)</f>
        <v>0</v>
      </c>
      <c r="K158" s="731">
        <f t="shared" si="42"/>
        <v>0</v>
      </c>
      <c r="L158" s="880"/>
    </row>
    <row r="159" spans="2:12" ht="12" customHeight="1" outlineLevel="1">
      <c r="B159" s="693" t="s">
        <v>256</v>
      </c>
      <c r="C159" s="832" t="str">
        <f>VLOOKUP(B159,'IFRS TB'!B:K,3,FALSE)</f>
        <v>Administration fees payable</v>
      </c>
      <c r="D159" s="832"/>
      <c r="E159" s="67">
        <f>ROUND(VLOOKUP(B159,'IFRS TB'!$B$15:$L$308,9,FALSE),0)</f>
        <v>0</v>
      </c>
      <c r="F159" s="1007">
        <f>ROUND(VLOOKUP(B159,'IFRS TB'!$B$15:$L$308,11,FALSE),0)</f>
        <v>0</v>
      </c>
      <c r="G159" s="731">
        <f t="shared" si="41"/>
        <v>0</v>
      </c>
      <c r="H159" s="533"/>
      <c r="J159" s="1006">
        <f>ROUND(VLOOKUP(B159,'IFRS TB'!$B$15:$L$308,10,FALSE),0)</f>
        <v>0</v>
      </c>
      <c r="K159" s="731">
        <f t="shared" si="42"/>
        <v>0</v>
      </c>
      <c r="L159" s="880"/>
    </row>
    <row r="160" spans="2:12" ht="12" customHeight="1" outlineLevel="1">
      <c r="B160" s="693" t="s">
        <v>257</v>
      </c>
      <c r="C160" s="832" t="str">
        <f>VLOOKUP(B160,'IFRS TB'!B:K,3,FALSE)</f>
        <v>AIFM fees payable</v>
      </c>
      <c r="D160" s="832"/>
      <c r="E160" s="67">
        <f>ROUND(VLOOKUP(B160,'IFRS TB'!$B$15:$L$308,9,FALSE),0)</f>
        <v>0</v>
      </c>
      <c r="F160" s="1007">
        <f>ROUND(VLOOKUP(B160,'IFRS TB'!$B$15:$L$308,11,FALSE),0)</f>
        <v>0</v>
      </c>
      <c r="G160" s="731">
        <f t="shared" si="41"/>
        <v>0</v>
      </c>
      <c r="H160" s="533"/>
      <c r="J160" s="1006">
        <f>ROUND(VLOOKUP(B160,'IFRS TB'!$B$15:$L$308,10,FALSE),0)</f>
        <v>0</v>
      </c>
      <c r="K160" s="731">
        <f t="shared" si="42"/>
        <v>0</v>
      </c>
      <c r="L160" s="880"/>
    </row>
    <row r="161" spans="2:12" ht="12" customHeight="1" outlineLevel="1">
      <c r="B161" s="693" t="s">
        <v>258</v>
      </c>
      <c r="C161" s="832" t="str">
        <f>VLOOKUP(B161,'IFRS TB'!B:K,3,FALSE)</f>
        <v>Custodian fees payable</v>
      </c>
      <c r="D161" s="832"/>
      <c r="E161" s="67">
        <f>ROUND(VLOOKUP(B161,'IFRS TB'!$B$15:$L$308,9,FALSE),0)</f>
        <v>0</v>
      </c>
      <c r="F161" s="1007">
        <f>ROUND(VLOOKUP(B161,'IFRS TB'!$B$15:$L$308,11,FALSE),0)</f>
        <v>0</v>
      </c>
      <c r="G161" s="731">
        <f t="shared" si="41"/>
        <v>0</v>
      </c>
      <c r="H161" s="533"/>
      <c r="J161" s="1006">
        <f>ROUND(VLOOKUP(B161,'IFRS TB'!$B$15:$L$308,10,FALSE),0)</f>
        <v>0</v>
      </c>
      <c r="K161" s="731">
        <f t="shared" si="42"/>
        <v>0</v>
      </c>
      <c r="L161" s="880"/>
    </row>
    <row r="162" spans="2:12" ht="12" customHeight="1" outlineLevel="1">
      <c r="B162" s="693" t="s">
        <v>259</v>
      </c>
      <c r="C162" s="832" t="str">
        <f>VLOOKUP(B162,'IFRS TB'!B:K,3,FALSE)</f>
        <v>Consultancy fees payable</v>
      </c>
      <c r="D162" s="832"/>
      <c r="E162" s="67">
        <f>ROUND(VLOOKUP(B162,'IFRS TB'!$B$15:$L$308,9,FALSE),0)</f>
        <v>0</v>
      </c>
      <c r="F162" s="1007">
        <f>ROUND(VLOOKUP(B162,'IFRS TB'!$B$15:$L$308,11,FALSE),0)</f>
        <v>0</v>
      </c>
      <c r="G162" s="731">
        <f t="shared" si="41"/>
        <v>0</v>
      </c>
      <c r="H162" s="533"/>
      <c r="J162" s="1006">
        <f>ROUND(VLOOKUP(B162,'IFRS TB'!$B$15:$L$308,10,FALSE),0)</f>
        <v>0</v>
      </c>
      <c r="K162" s="731">
        <f t="shared" si="42"/>
        <v>0</v>
      </c>
      <c r="L162" s="880"/>
    </row>
    <row r="163" spans="2:12" ht="12" customHeight="1" outlineLevel="1">
      <c r="B163" s="693" t="s">
        <v>260</v>
      </c>
      <c r="C163" s="832" t="str">
        <f>VLOOKUP(B163,'IFRS TB'!B:K,3,FALSE)</f>
        <v>Tax advisory fees payable</v>
      </c>
      <c r="D163" s="832"/>
      <c r="E163" s="67">
        <f>ROUND(VLOOKUP(B163,'IFRS TB'!$B$15:$L$308,9,FALSE),0)</f>
        <v>0</v>
      </c>
      <c r="F163" s="1007">
        <f>ROUND(VLOOKUP(B163,'IFRS TB'!$B$15:$L$308,11,FALSE),0)</f>
        <v>0</v>
      </c>
      <c r="G163" s="731">
        <f t="shared" si="41"/>
        <v>0</v>
      </c>
      <c r="H163" s="533"/>
      <c r="J163" s="1006">
        <f>ROUND(VLOOKUP(B163,'IFRS TB'!$B$15:$L$308,10,FALSE),0)</f>
        <v>0</v>
      </c>
      <c r="K163" s="731">
        <f t="shared" si="42"/>
        <v>0</v>
      </c>
      <c r="L163" s="880"/>
    </row>
    <row r="164" spans="2:12" ht="12" customHeight="1" outlineLevel="1">
      <c r="B164" s="693" t="s">
        <v>261</v>
      </c>
      <c r="C164" s="832" t="str">
        <f>VLOOKUP(B164,'IFRS TB'!B:K,3,FALSE)</f>
        <v>Valuation fees payable</v>
      </c>
      <c r="D164" s="832"/>
      <c r="E164" s="67">
        <f>ROUND(VLOOKUP(B164,'IFRS TB'!$B$15:$L$308,9,FALSE),0)</f>
        <v>0</v>
      </c>
      <c r="F164" s="1007">
        <f>ROUND(VLOOKUP(B164,'IFRS TB'!$B$15:$L$308,11,FALSE),0)</f>
        <v>0</v>
      </c>
      <c r="G164" s="731">
        <f t="shared" si="41"/>
        <v>0</v>
      </c>
      <c r="H164" s="533"/>
      <c r="J164" s="1006">
        <f>ROUND(VLOOKUP(B164,'IFRS TB'!$B$15:$L$308,10,FALSE),0)</f>
        <v>0</v>
      </c>
      <c r="K164" s="731">
        <f t="shared" si="42"/>
        <v>0</v>
      </c>
      <c r="L164" s="880"/>
    </row>
    <row r="165" spans="2:12" ht="12" customHeight="1" outlineLevel="1">
      <c r="B165" s="693" t="s">
        <v>262</v>
      </c>
      <c r="C165" s="832" t="str">
        <f>VLOOKUP(B165,'IFRS TB'!B:K,3,FALSE)</f>
        <v>Insurance fees payable</v>
      </c>
      <c r="D165" s="832"/>
      <c r="E165" s="67">
        <f>ROUND(VLOOKUP(B165,'IFRS TB'!$B$15:$L$308,9,FALSE),0)</f>
        <v>0</v>
      </c>
      <c r="F165" s="1007">
        <f>ROUND(VLOOKUP(B165,'IFRS TB'!$B$15:$L$308,11,FALSE),0)</f>
        <v>0</v>
      </c>
      <c r="G165" s="731">
        <f t="shared" si="41"/>
        <v>0</v>
      </c>
      <c r="H165" s="533"/>
      <c r="J165" s="1006">
        <f>ROUND(VLOOKUP(B165,'IFRS TB'!$B$15:$L$308,10,FALSE),0)</f>
        <v>0</v>
      </c>
      <c r="K165" s="731">
        <f t="shared" si="42"/>
        <v>0</v>
      </c>
      <c r="L165" s="880"/>
    </row>
    <row r="166" spans="2:12" ht="12" customHeight="1" outlineLevel="1">
      <c r="B166" s="693" t="s">
        <v>263</v>
      </c>
      <c r="C166" s="832" t="str">
        <f>VLOOKUP(B166,'IFRS TB'!B:K,3,FALSE)</f>
        <v>Acquisition fees payable</v>
      </c>
      <c r="D166" s="832"/>
      <c r="E166" s="67">
        <f>ROUND(VLOOKUP(B166,'IFRS TB'!$B$15:$L$308,9,FALSE),0)</f>
        <v>0</v>
      </c>
      <c r="F166" s="1007">
        <f>ROUND(VLOOKUP(B166,'IFRS TB'!$B$15:$L$308,11,FALSE),0)</f>
        <v>0</v>
      </c>
      <c r="G166" s="731">
        <f t="shared" si="41"/>
        <v>0</v>
      </c>
      <c r="H166" s="533"/>
      <c r="J166" s="1006">
        <f>ROUND(VLOOKUP(B166,'IFRS TB'!$B$15:$L$308,10,FALSE),0)</f>
        <v>0</v>
      </c>
      <c r="K166" s="731">
        <f t="shared" si="42"/>
        <v>0</v>
      </c>
      <c r="L166" s="880"/>
    </row>
    <row r="167" spans="2:12" ht="12" customHeight="1" outlineLevel="1">
      <c r="B167" s="693" t="s">
        <v>264</v>
      </c>
      <c r="C167" s="832" t="str">
        <f>VLOOKUP(B167,'IFRS TB'!B:K,3,FALSE)</f>
        <v>Disposal costs payable</v>
      </c>
      <c r="D167" s="832"/>
      <c r="E167" s="67">
        <f>ROUND(VLOOKUP(B167,'IFRS TB'!$B$15:$L$308,9,FALSE),0)</f>
        <v>0</v>
      </c>
      <c r="F167" s="1007">
        <f>ROUND(VLOOKUP(B167,'IFRS TB'!$B$15:$L$308,11,FALSE),0)</f>
        <v>0</v>
      </c>
      <c r="G167" s="731">
        <f t="shared" si="41"/>
        <v>0</v>
      </c>
      <c r="H167" s="533"/>
      <c r="J167" s="1006">
        <f>ROUND(VLOOKUP(B167,'IFRS TB'!$B$15:$L$308,10,FALSE),0)</f>
        <v>0</v>
      </c>
      <c r="K167" s="731">
        <f t="shared" si="42"/>
        <v>0</v>
      </c>
      <c r="L167" s="880"/>
    </row>
    <row r="168" spans="2:12" ht="12" customHeight="1" outlineLevel="1">
      <c r="B168" s="693" t="s">
        <v>265</v>
      </c>
      <c r="C168" s="832" t="str">
        <f>VLOOKUP(B168,'IFRS TB'!B:K,3,FALSE)</f>
        <v>Letting fees payable</v>
      </c>
      <c r="D168" s="832"/>
      <c r="E168" s="67">
        <f>ROUND(VLOOKUP(B168,'IFRS TB'!$B$15:$L$308,9,FALSE),0)</f>
        <v>0</v>
      </c>
      <c r="F168" s="1007">
        <f>ROUND(VLOOKUP(B168,'IFRS TB'!$B$15:$L$308,11,FALSE),0)</f>
        <v>0</v>
      </c>
      <c r="G168" s="731">
        <f t="shared" si="41"/>
        <v>0</v>
      </c>
      <c r="H168" s="533"/>
      <c r="J168" s="1006">
        <f>ROUND(VLOOKUP(B168,'IFRS TB'!$B$15:$L$308,10,FALSE),0)</f>
        <v>0</v>
      </c>
      <c r="K168" s="731">
        <f t="shared" si="42"/>
        <v>0</v>
      </c>
      <c r="L168" s="880"/>
    </row>
    <row r="169" spans="2:12" ht="12" customHeight="1" outlineLevel="1">
      <c r="B169" s="693" t="s">
        <v>266</v>
      </c>
      <c r="C169" s="832" t="str">
        <f>VLOOKUP(B169,'IFRS TB'!B:K,3,FALSE)</f>
        <v>Retentions payable</v>
      </c>
      <c r="D169" s="832"/>
      <c r="E169" s="67">
        <f>ROUND(VLOOKUP(B169,'IFRS TB'!$B$15:$L$308,9,FALSE),0)</f>
        <v>0</v>
      </c>
      <c r="F169" s="1007">
        <f>ROUND(VLOOKUP(B169,'IFRS TB'!$B$15:$L$308,11,FALSE),0)</f>
        <v>0</v>
      </c>
      <c r="G169" s="731">
        <f t="shared" si="41"/>
        <v>0</v>
      </c>
      <c r="H169" s="533"/>
      <c r="J169" s="1006">
        <f>ROUND(VLOOKUP(B169,'IFRS TB'!$B$15:$L$308,10,FALSE),0)</f>
        <v>0</v>
      </c>
      <c r="K169" s="731">
        <f t="shared" si="42"/>
        <v>0</v>
      </c>
      <c r="L169" s="880"/>
    </row>
    <row r="170" spans="2:12" ht="12" customHeight="1" outlineLevel="1">
      <c r="B170" s="693" t="s">
        <v>1036</v>
      </c>
      <c r="C170" s="832" t="str">
        <f>VLOOKUP(B170,'IFRS TB'!B:K,3,FALSE)</f>
        <v>Other payables (current)</v>
      </c>
      <c r="D170" s="832"/>
      <c r="E170" s="67">
        <f>ROUND(VLOOKUP(B170,'IFRS TB'!$B$15:$L$308,9,FALSE),0)</f>
        <v>0</v>
      </c>
      <c r="F170" s="1007">
        <f>ROUND(VLOOKUP(B170,'IFRS TB'!$B$15:$L$308,11,FALSE),0)</f>
        <v>0</v>
      </c>
      <c r="G170" s="731">
        <f t="shared" si="41"/>
        <v>0</v>
      </c>
      <c r="H170" s="533"/>
      <c r="J170" s="1006">
        <f>ROUND(VLOOKUP(B170,'IFRS TB'!$B$15:$L$308,10,FALSE),0)</f>
        <v>0</v>
      </c>
      <c r="K170" s="731">
        <f t="shared" si="42"/>
        <v>0</v>
      </c>
      <c r="L170" s="880"/>
    </row>
    <row r="171" spans="2:12" ht="12" customHeight="1" outlineLevel="1">
      <c r="B171" s="693" t="s">
        <v>270</v>
      </c>
      <c r="C171" s="832" t="str">
        <f>VLOOKUP(B171,'IFRS TB'!B:K,3,FALSE)</f>
        <v>Withholding tax payable</v>
      </c>
      <c r="D171" s="832"/>
      <c r="E171" s="67">
        <f>ROUND(VLOOKUP(B171,'IFRS TB'!$B$15:$L$308,9,FALSE),0)</f>
        <v>0</v>
      </c>
      <c r="F171" s="1007">
        <f>ROUND(VLOOKUP(B171,'IFRS TB'!$B$15:$L$308,11,FALSE),0)</f>
        <v>0</v>
      </c>
      <c r="G171" s="731">
        <f t="shared" si="41"/>
        <v>0</v>
      </c>
      <c r="H171" s="533"/>
      <c r="J171" s="1006">
        <f>ROUND(VLOOKUP(B171,'IFRS TB'!$B$15:$L$308,10,FALSE),0)</f>
        <v>0</v>
      </c>
      <c r="K171" s="731">
        <f t="shared" si="42"/>
        <v>0</v>
      </c>
      <c r="L171" s="880"/>
    </row>
    <row r="172" spans="2:12" ht="12" customHeight="1" outlineLevel="1">
      <c r="B172" s="693" t="s">
        <v>267</v>
      </c>
      <c r="C172" s="832" t="str">
        <f>VLOOKUP(B172,'IFRS TB'!B:K,3,FALSE)</f>
        <v>VAT payable</v>
      </c>
      <c r="D172" s="832"/>
      <c r="E172" s="67">
        <f>ROUND(VLOOKUP(B172,'IFRS TB'!$B$15:$L$308,9,FALSE),0)</f>
        <v>29972</v>
      </c>
      <c r="F172" s="1007">
        <f>ROUND(VLOOKUP(B172,'IFRS TB'!$B$15:$L$308,11,FALSE),0)</f>
        <v>29647</v>
      </c>
      <c r="G172" s="731">
        <f t="shared" si="41"/>
        <v>325</v>
      </c>
      <c r="H172" s="533" t="s">
        <v>2979</v>
      </c>
      <c r="J172" s="1006">
        <f>ROUND(VLOOKUP(B172,'IFRS TB'!$B$15:$L$308,10,FALSE),0)</f>
        <v>32477</v>
      </c>
      <c r="K172" s="731">
        <f t="shared" si="42"/>
        <v>-2505</v>
      </c>
      <c r="L172" s="880"/>
    </row>
    <row r="173" spans="2:12" ht="12" customHeight="1" outlineLevel="1">
      <c r="B173" s="693" t="s">
        <v>517</v>
      </c>
      <c r="C173" s="832" t="str">
        <f>VLOOKUP(B173,'IFRS TB'!B:K,3,FALSE)</f>
        <v>Other taxes payable</v>
      </c>
      <c r="D173" s="832"/>
      <c r="E173" s="67">
        <f>ROUND(VLOOKUP(B173,'IFRS TB'!$B$15:$L$308,9,FALSE),0)</f>
        <v>0</v>
      </c>
      <c r="F173" s="1007">
        <f>ROUND(VLOOKUP(B173,'IFRS TB'!$B$15:$L$308,11,FALSE),0)</f>
        <v>0</v>
      </c>
      <c r="G173" s="731">
        <f t="shared" si="41"/>
        <v>0</v>
      </c>
      <c r="H173" s="543"/>
      <c r="J173" s="1006">
        <f>ROUND(VLOOKUP(B173,'IFRS TB'!$B$15:$L$308,10,FALSE),0)</f>
        <v>0</v>
      </c>
      <c r="K173" s="731">
        <f t="shared" si="42"/>
        <v>0</v>
      </c>
      <c r="L173" s="1010"/>
    </row>
    <row r="174" spans="2:12">
      <c r="B174" s="692"/>
      <c r="C174" s="833" t="s">
        <v>8</v>
      </c>
      <c r="D174" s="833"/>
      <c r="E174" s="66">
        <f>SUM(E175:E176)</f>
        <v>0</v>
      </c>
      <c r="F174" s="66">
        <f t="shared" ref="F174:G174" si="45">SUM(F175:F176)</f>
        <v>0</v>
      </c>
      <c r="G174" s="730">
        <f t="shared" si="45"/>
        <v>0</v>
      </c>
      <c r="H174" s="532"/>
      <c r="J174" s="66">
        <f>SUM(J175:J175)</f>
        <v>0</v>
      </c>
      <c r="K174" s="730">
        <f>SUM(K175:K176)</f>
        <v>0</v>
      </c>
      <c r="L174" s="532"/>
    </row>
    <row r="175" spans="2:12" outlineLevel="1">
      <c r="B175" s="693" t="s">
        <v>1010</v>
      </c>
      <c r="C175" s="832" t="str">
        <f>VLOOKUP(B175,'IFRS TB'!B:K,3,FALSE)</f>
        <v>Interest rate derivatives financial instruments liabilities (current)</v>
      </c>
      <c r="D175" s="832"/>
      <c r="E175" s="67">
        <f>ROUND(VLOOKUP(B175,'IFRS TB'!$B$15:$L$308,9,FALSE),0)</f>
        <v>0</v>
      </c>
      <c r="F175" s="1007">
        <f>ROUND(VLOOKUP(B175,'IFRS TB'!$B$15:$L$308,11,FALSE),0)</f>
        <v>0</v>
      </c>
      <c r="G175" s="731">
        <f>E175-F175</f>
        <v>0</v>
      </c>
      <c r="H175" s="533"/>
      <c r="J175" s="1006">
        <f>ROUND(VLOOKUP(B175,'IFRS TB'!$B$15:$L$308,10,FALSE),0)</f>
        <v>0</v>
      </c>
      <c r="K175" s="731">
        <f>E175-J175</f>
        <v>0</v>
      </c>
      <c r="L175" s="880"/>
    </row>
    <row r="176" spans="2:12" outlineLevel="1">
      <c r="B176" s="693" t="s">
        <v>1011</v>
      </c>
      <c r="C176" s="832" t="str">
        <f>VLOOKUP(B176,'IFRS TB'!B:K,3,FALSE)</f>
        <v>Currency derivatives financial instruments liabilities (current)</v>
      </c>
      <c r="D176" s="832"/>
      <c r="E176" s="67">
        <f>ROUND(VLOOKUP(B176,'IFRS TB'!$B$15:$L$308,9,FALSE),0)</f>
        <v>0</v>
      </c>
      <c r="F176" s="1007">
        <f>ROUND(VLOOKUP(B176,'IFRS TB'!$B$15:$L$308,11,FALSE),0)</f>
        <v>0</v>
      </c>
      <c r="G176" s="731">
        <f>E176-F176</f>
        <v>0</v>
      </c>
      <c r="H176" s="533"/>
      <c r="J176" s="1006">
        <f>ROUND(VLOOKUP(B176,'IFRS TB'!$B$15:$L$308,10,FALSE),0)</f>
        <v>0</v>
      </c>
      <c r="K176" s="731">
        <f>E176-J176</f>
        <v>0</v>
      </c>
      <c r="L176" s="880"/>
    </row>
    <row r="177" spans="2:12">
      <c r="B177" s="692"/>
      <c r="C177" s="183" t="s">
        <v>224</v>
      </c>
      <c r="D177" s="183"/>
      <c r="E177" s="66">
        <f>SUM(E178)</f>
        <v>16231</v>
      </c>
      <c r="F177" s="66">
        <f>SUM(F178)</f>
        <v>7751</v>
      </c>
      <c r="G177" s="730">
        <f>SUM(G178)</f>
        <v>8480</v>
      </c>
      <c r="H177" s="532"/>
      <c r="J177" s="66">
        <f>SUM(J178)</f>
        <v>0</v>
      </c>
      <c r="K177" s="730">
        <f>SUM(K178)</f>
        <v>16231</v>
      </c>
      <c r="L177" s="532"/>
    </row>
    <row r="178" spans="2:12" ht="12" customHeight="1" outlineLevel="1">
      <c r="B178" s="693" t="s">
        <v>271</v>
      </c>
      <c r="C178" s="832" t="str">
        <f>VLOOKUP(B178,'IFRS TB'!B:K,3,FALSE)</f>
        <v>Income tax payable</v>
      </c>
      <c r="D178" s="832"/>
      <c r="E178" s="67">
        <f>ROUND(VLOOKUP(B178,'IFRS TB'!$B$15:$L$308,9,FALSE),0)</f>
        <v>16231</v>
      </c>
      <c r="F178" s="1007">
        <f>ROUND(VLOOKUP(B178,'IFRS TB'!$B$15:$L$308,11,FALSE),0)</f>
        <v>7751</v>
      </c>
      <c r="G178" s="731">
        <f>E178-F178</f>
        <v>8480</v>
      </c>
      <c r="H178" s="533" t="s">
        <v>3012</v>
      </c>
      <c r="J178" s="1006">
        <f>ROUND(VLOOKUP(B178,'IFRS TB'!$B$15:$L$308,10,FALSE),0)</f>
        <v>0</v>
      </c>
      <c r="K178" s="731">
        <f>E178-J178</f>
        <v>16231</v>
      </c>
      <c r="L178" s="880"/>
    </row>
    <row r="179" spans="2:12" ht="12.5">
      <c r="B179" s="692"/>
      <c r="C179" s="833" t="s">
        <v>225</v>
      </c>
      <c r="D179" s="833"/>
      <c r="E179" s="66">
        <f>SUM(E180:E198)</f>
        <v>122916</v>
      </c>
      <c r="F179" s="66">
        <f t="shared" ref="F179:G179" si="46">SUM(F180:F198)</f>
        <v>180176</v>
      </c>
      <c r="G179" s="737">
        <f t="shared" si="46"/>
        <v>-57260</v>
      </c>
      <c r="H179" s="539"/>
      <c r="J179" s="206">
        <f t="shared" ref="J179" si="47">SUM(J180:J198)</f>
        <v>96479</v>
      </c>
      <c r="K179" s="737">
        <f>SUM(K180:K198)</f>
        <v>26437</v>
      </c>
      <c r="L179" s="542"/>
    </row>
    <row r="180" spans="2:12" ht="12" customHeight="1" outlineLevel="1">
      <c r="B180" s="693" t="s">
        <v>274</v>
      </c>
      <c r="C180" s="832" t="str">
        <f>VLOOKUP(B180,'IFRS TB'!B:K,3,FALSE)</f>
        <v>Accrued property taxes</v>
      </c>
      <c r="D180" s="832"/>
      <c r="E180" s="67">
        <f>ROUND(VLOOKUP(B180,'IFRS TB'!$B$15:$L$308,9,FALSE),0)</f>
        <v>0</v>
      </c>
      <c r="F180" s="1007">
        <f>ROUND(VLOOKUP(B180,'IFRS TB'!$B$15:$L$308,11,FALSE),0)</f>
        <v>41520</v>
      </c>
      <c r="G180" s="731">
        <f t="shared" ref="G180:G198" si="48">E180-F180</f>
        <v>-41520</v>
      </c>
      <c r="H180" s="533" t="s">
        <v>2980</v>
      </c>
      <c r="J180" s="1006">
        <f>ROUND(VLOOKUP(B180,'IFRS TB'!$B$15:$L$308,10,FALSE),0)</f>
        <v>0</v>
      </c>
      <c r="K180" s="731">
        <f t="shared" ref="K180:K198" si="49">E180-J180</f>
        <v>0</v>
      </c>
      <c r="L180" s="880"/>
    </row>
    <row r="181" spans="2:12" ht="12" customHeight="1" outlineLevel="1">
      <c r="B181" s="693" t="s">
        <v>275</v>
      </c>
      <c r="C181" s="832" t="str">
        <f>VLOOKUP(B181,'IFRS TB'!B:K,3,FALSE)</f>
        <v>Accrued director fees</v>
      </c>
      <c r="D181" s="832"/>
      <c r="E181" s="67">
        <f>ROUND(VLOOKUP(B181,'IFRS TB'!$B$15:$L$308,9,FALSE),0)</f>
        <v>0</v>
      </c>
      <c r="F181" s="1007">
        <f>ROUND(VLOOKUP(B181,'IFRS TB'!$B$15:$L$308,11,FALSE),0)</f>
        <v>0</v>
      </c>
      <c r="G181" s="731">
        <f t="shared" si="48"/>
        <v>0</v>
      </c>
      <c r="H181" s="533"/>
      <c r="J181" s="1006">
        <f>ROUND(VLOOKUP(B181,'IFRS TB'!$B$15:$L$308,10,FALSE),0)</f>
        <v>0</v>
      </c>
      <c r="K181" s="731">
        <f t="shared" si="49"/>
        <v>0</v>
      </c>
      <c r="L181" s="880"/>
    </row>
    <row r="182" spans="2:12" ht="12" customHeight="1" outlineLevel="1">
      <c r="B182" s="693" t="s">
        <v>276</v>
      </c>
      <c r="C182" s="832" t="str">
        <f>VLOOKUP(B182,'IFRS TB'!B:K,3,FALSE)</f>
        <v>Accrued fund management fees</v>
      </c>
      <c r="D182" s="832"/>
      <c r="E182" s="67">
        <f>ROUND(VLOOKUP(B182,'IFRS TB'!$B$15:$L$308,9,FALSE),0)</f>
        <v>0</v>
      </c>
      <c r="F182" s="1007">
        <f>ROUND(VLOOKUP(B182,'IFRS TB'!$B$15:$L$308,11,FALSE),0)</f>
        <v>0</v>
      </c>
      <c r="G182" s="731">
        <f t="shared" si="48"/>
        <v>0</v>
      </c>
      <c r="H182" s="533"/>
      <c r="J182" s="1006">
        <f>ROUND(VLOOKUP(B182,'IFRS TB'!$B$15:$L$308,10,FALSE),0)</f>
        <v>0</v>
      </c>
      <c r="K182" s="731">
        <f t="shared" si="49"/>
        <v>0</v>
      </c>
      <c r="L182" s="880"/>
    </row>
    <row r="183" spans="2:12" ht="12" customHeight="1" outlineLevel="1">
      <c r="B183" s="693" t="s">
        <v>277</v>
      </c>
      <c r="C183" s="832" t="str">
        <f>VLOOKUP(B183,'IFRS TB'!B:K,3,FALSE)</f>
        <v>Accrued asset management fees</v>
      </c>
      <c r="D183" s="832"/>
      <c r="E183" s="67">
        <f>ROUND(VLOOKUP(B183,'IFRS TB'!$B$15:$L$308,9,FALSE),0)</f>
        <v>8760</v>
      </c>
      <c r="F183" s="1007">
        <f>ROUND(VLOOKUP(B183,'IFRS TB'!$B$15:$L$308,11,FALSE),0)</f>
        <v>17520</v>
      </c>
      <c r="G183" s="731">
        <f t="shared" si="48"/>
        <v>-8760</v>
      </c>
      <c r="H183" s="533" t="s">
        <v>2981</v>
      </c>
      <c r="J183" s="1006">
        <f>ROUND(VLOOKUP(B183,'IFRS TB'!$B$15:$L$308,10,FALSE),0)</f>
        <v>8760</v>
      </c>
      <c r="K183" s="731">
        <f t="shared" si="49"/>
        <v>0</v>
      </c>
      <c r="L183" s="880"/>
    </row>
    <row r="184" spans="2:12" ht="12" customHeight="1" outlineLevel="1">
      <c r="B184" s="693" t="s">
        <v>278</v>
      </c>
      <c r="C184" s="832" t="str">
        <f>VLOOKUP(B184,'IFRS TB'!B:K,3,FALSE)</f>
        <v>Accrued property management fees</v>
      </c>
      <c r="D184" s="832"/>
      <c r="E184" s="67">
        <f>ROUND(VLOOKUP(B184,'IFRS TB'!$B$15:$L$308,9,FALSE),0)</f>
        <v>3630</v>
      </c>
      <c r="F184" s="1007">
        <f>ROUND(VLOOKUP(B184,'IFRS TB'!$B$15:$L$308,11,FALSE),0)</f>
        <v>757</v>
      </c>
      <c r="G184" s="731">
        <f t="shared" si="48"/>
        <v>2873</v>
      </c>
      <c r="H184" s="533"/>
      <c r="J184" s="1006">
        <f>ROUND(VLOOKUP(B184,'IFRS TB'!$B$15:$L$308,10,FALSE),0)</f>
        <v>7080</v>
      </c>
      <c r="K184" s="731">
        <f t="shared" si="49"/>
        <v>-3450</v>
      </c>
      <c r="L184" s="880"/>
    </row>
    <row r="185" spans="2:12" ht="12" customHeight="1" outlineLevel="1">
      <c r="B185" s="693" t="s">
        <v>279</v>
      </c>
      <c r="C185" s="832" t="str">
        <f>VLOOKUP(B185,'IFRS TB'!B:K,3,FALSE)</f>
        <v>Accrued audit fees</v>
      </c>
      <c r="D185" s="832"/>
      <c r="E185" s="67">
        <f>ROUND(VLOOKUP(B185,'IFRS TB'!$B$15:$L$308,9,FALSE),0)</f>
        <v>0</v>
      </c>
      <c r="F185" s="1007">
        <f>ROUND(VLOOKUP(B185,'IFRS TB'!$B$15:$L$308,11,FALSE),0)</f>
        <v>0</v>
      </c>
      <c r="G185" s="731">
        <f t="shared" si="48"/>
        <v>0</v>
      </c>
      <c r="H185" s="533"/>
      <c r="J185" s="1006">
        <f>ROUND(VLOOKUP(B185,'IFRS TB'!$B$15:$L$308,10,FALSE),0)</f>
        <v>0</v>
      </c>
      <c r="K185" s="731">
        <f t="shared" si="49"/>
        <v>0</v>
      </c>
      <c r="L185" s="880"/>
    </row>
    <row r="186" spans="2:12" ht="12" customHeight="1" outlineLevel="1">
      <c r="B186" s="693" t="s">
        <v>280</v>
      </c>
      <c r="C186" s="832" t="str">
        <f>VLOOKUP(B186,'IFRS TB'!B:K,3,FALSE)</f>
        <v>Accrued legal fees</v>
      </c>
      <c r="D186" s="832"/>
      <c r="E186" s="67">
        <f>ROUND(VLOOKUP(B186,'IFRS TB'!$B$15:$L$308,9,FALSE),0)</f>
        <v>0</v>
      </c>
      <c r="F186" s="1007">
        <f>ROUND(VLOOKUP(B186,'IFRS TB'!$B$15:$L$308,11,FALSE),0)</f>
        <v>0</v>
      </c>
      <c r="G186" s="731">
        <f t="shared" si="48"/>
        <v>0</v>
      </c>
      <c r="H186" s="533"/>
      <c r="J186" s="1006">
        <f>ROUND(VLOOKUP(B186,'IFRS TB'!$B$15:$L$308,10,FALSE),0)</f>
        <v>0</v>
      </c>
      <c r="K186" s="731">
        <f t="shared" si="49"/>
        <v>0</v>
      </c>
      <c r="L186" s="880"/>
    </row>
    <row r="187" spans="2:12" ht="12" customHeight="1" outlineLevel="1">
      <c r="B187" s="693" t="s">
        <v>281</v>
      </c>
      <c r="C187" s="832" t="str">
        <f>VLOOKUP(B187,'IFRS TB'!B:K,3,FALSE)</f>
        <v>Accrued accounting fees</v>
      </c>
      <c r="D187" s="832"/>
      <c r="E187" s="67">
        <f>ROUND(VLOOKUP(B187,'IFRS TB'!$B$15:$L$308,9,FALSE),0)</f>
        <v>39546</v>
      </c>
      <c r="F187" s="1007">
        <f>ROUND(VLOOKUP(B187,'IFRS TB'!$B$15:$L$308,11,FALSE),0)</f>
        <v>30038</v>
      </c>
      <c r="G187" s="731">
        <f t="shared" si="48"/>
        <v>9508</v>
      </c>
      <c r="H187" s="533" t="s">
        <v>2982</v>
      </c>
      <c r="J187" s="1006">
        <f>ROUND(VLOOKUP(B187,'IFRS TB'!$B$15:$L$308,10,FALSE),0)</f>
        <v>21950</v>
      </c>
      <c r="K187" s="731">
        <f t="shared" si="49"/>
        <v>17596</v>
      </c>
      <c r="L187" s="880"/>
    </row>
    <row r="188" spans="2:12" ht="12" customHeight="1" outlineLevel="1">
      <c r="B188" s="693" t="s">
        <v>282</v>
      </c>
      <c r="C188" s="832" t="str">
        <f>VLOOKUP(B188,'IFRS TB'!B:K,3,FALSE)</f>
        <v>Accrued administration fees</v>
      </c>
      <c r="D188" s="832"/>
      <c r="E188" s="67">
        <f>ROUND(VLOOKUP(B188,'IFRS TB'!$B$15:$L$308,9,FALSE),0)</f>
        <v>0</v>
      </c>
      <c r="F188" s="1007">
        <f>ROUND(VLOOKUP(B188,'IFRS TB'!$B$15:$L$308,11,FALSE),0)</f>
        <v>0</v>
      </c>
      <c r="G188" s="731">
        <f t="shared" si="48"/>
        <v>0</v>
      </c>
      <c r="H188" s="533"/>
      <c r="J188" s="1006">
        <f>ROUND(VLOOKUP(B188,'IFRS TB'!$B$15:$L$308,10,FALSE),0)</f>
        <v>0</v>
      </c>
      <c r="K188" s="731">
        <f t="shared" si="49"/>
        <v>0</v>
      </c>
      <c r="L188" s="880"/>
    </row>
    <row r="189" spans="2:12" ht="12" customHeight="1" outlineLevel="1">
      <c r="B189" s="693" t="s">
        <v>283</v>
      </c>
      <c r="C189" s="832" t="str">
        <f>VLOOKUP(B189,'IFRS TB'!B:K,3,FALSE)</f>
        <v>Accrued AIFM fees</v>
      </c>
      <c r="D189" s="832"/>
      <c r="E189" s="67">
        <f>ROUND(VLOOKUP(B189,'IFRS TB'!$B$15:$L$308,9,FALSE),0)</f>
        <v>31390</v>
      </c>
      <c r="F189" s="1007">
        <f>ROUND(VLOOKUP(B189,'IFRS TB'!$B$15:$L$308,11,FALSE),0)</f>
        <v>62780</v>
      </c>
      <c r="G189" s="731">
        <f t="shared" si="48"/>
        <v>-31390</v>
      </c>
      <c r="H189" s="533" t="s">
        <v>2981</v>
      </c>
      <c r="J189" s="1006">
        <f>ROUND(VLOOKUP(B189,'IFRS TB'!$B$15:$L$308,10,FALSE),0)</f>
        <v>31390</v>
      </c>
      <c r="K189" s="731">
        <f t="shared" si="49"/>
        <v>0</v>
      </c>
      <c r="L189" s="880"/>
    </row>
    <row r="190" spans="2:12" ht="12" customHeight="1" outlineLevel="1">
      <c r="B190" s="693" t="s">
        <v>284</v>
      </c>
      <c r="C190" s="832" t="str">
        <f>VLOOKUP(B190,'IFRS TB'!B:K,3,FALSE)</f>
        <v>Accrued custodian and depositary fees</v>
      </c>
      <c r="D190" s="832"/>
      <c r="E190" s="67">
        <f>ROUND(VLOOKUP(B190,'IFRS TB'!$B$15:$L$308,9,FALSE),0)</f>
        <v>0</v>
      </c>
      <c r="F190" s="1007">
        <f>ROUND(VLOOKUP(B190,'IFRS TB'!$B$15:$L$308,11,FALSE),0)</f>
        <v>0</v>
      </c>
      <c r="G190" s="731">
        <f t="shared" si="48"/>
        <v>0</v>
      </c>
      <c r="H190" s="533"/>
      <c r="J190" s="1006">
        <f>ROUND(VLOOKUP(B190,'IFRS TB'!$B$15:$L$308,10,FALSE),0)</f>
        <v>0</v>
      </c>
      <c r="K190" s="731">
        <f t="shared" si="49"/>
        <v>0</v>
      </c>
      <c r="L190" s="880"/>
    </row>
    <row r="191" spans="2:12" ht="12" customHeight="1" outlineLevel="1">
      <c r="B191" s="693" t="s">
        <v>285</v>
      </c>
      <c r="C191" s="832" t="str">
        <f>VLOOKUP(B191,'IFRS TB'!B:K,3,FALSE)</f>
        <v>Accrued consultancy fees</v>
      </c>
      <c r="D191" s="832"/>
      <c r="E191" s="67">
        <f>ROUND(VLOOKUP(B191,'IFRS TB'!$B$15:$L$308,9,FALSE),0)</f>
        <v>0</v>
      </c>
      <c r="F191" s="1007">
        <f>ROUND(VLOOKUP(B191,'IFRS TB'!$B$15:$L$308,11,FALSE),0)</f>
        <v>0</v>
      </c>
      <c r="G191" s="731">
        <f t="shared" si="48"/>
        <v>0</v>
      </c>
      <c r="H191" s="533"/>
      <c r="J191" s="1006">
        <f>ROUND(VLOOKUP(B191,'IFRS TB'!$B$15:$L$308,10,FALSE),0)</f>
        <v>0</v>
      </c>
      <c r="K191" s="731">
        <f t="shared" si="49"/>
        <v>0</v>
      </c>
      <c r="L191" s="880"/>
    </row>
    <row r="192" spans="2:12" ht="12" customHeight="1" outlineLevel="1">
      <c r="B192" s="693" t="s">
        <v>286</v>
      </c>
      <c r="C192" s="832" t="str">
        <f>VLOOKUP(B192,'IFRS TB'!B:K,3,FALSE)</f>
        <v>Accrued tax advisory fees</v>
      </c>
      <c r="D192" s="832"/>
      <c r="E192" s="67">
        <f>ROUND(VLOOKUP(B192,'IFRS TB'!$B$15:$L$308,9,FALSE),0)</f>
        <v>14901</v>
      </c>
      <c r="F192" s="1007">
        <f>ROUND(VLOOKUP(B192,'IFRS TB'!$B$15:$L$308,11,FALSE),0)</f>
        <v>11013</v>
      </c>
      <c r="G192" s="731">
        <f t="shared" si="48"/>
        <v>3888</v>
      </c>
      <c r="H192" s="533" t="s">
        <v>2983</v>
      </c>
      <c r="J192" s="1006">
        <f>ROUND(VLOOKUP(B192,'IFRS TB'!$B$15:$L$308,10,FALSE),0)</f>
        <v>7126</v>
      </c>
      <c r="K192" s="731">
        <f t="shared" si="49"/>
        <v>7775</v>
      </c>
      <c r="L192" s="880"/>
    </row>
    <row r="193" spans="2:12" ht="12" customHeight="1" outlineLevel="1">
      <c r="B193" s="693" t="s">
        <v>287</v>
      </c>
      <c r="C193" s="832" t="str">
        <f>VLOOKUP(B193,'IFRS TB'!B:K,3,FALSE)</f>
        <v>Accrued valuation fees</v>
      </c>
      <c r="D193" s="832"/>
      <c r="E193" s="67">
        <f>ROUND(VLOOKUP(B193,'IFRS TB'!$B$15:$L$308,9,FALSE),0)</f>
        <v>8491</v>
      </c>
      <c r="F193" s="1007">
        <f>ROUND(VLOOKUP(B193,'IFRS TB'!$B$15:$L$308,11,FALSE),0)</f>
        <v>3950</v>
      </c>
      <c r="G193" s="731">
        <f t="shared" si="48"/>
        <v>4541</v>
      </c>
      <c r="H193" s="533" t="s">
        <v>3007</v>
      </c>
      <c r="J193" s="1006">
        <f>ROUND(VLOOKUP(B193,'IFRS TB'!$B$15:$L$308,10,FALSE),0)</f>
        <v>4575</v>
      </c>
      <c r="K193" s="731">
        <f t="shared" si="49"/>
        <v>3916</v>
      </c>
      <c r="L193" s="880"/>
    </row>
    <row r="194" spans="2:12" ht="12" customHeight="1" outlineLevel="1">
      <c r="B194" s="693" t="s">
        <v>288</v>
      </c>
      <c r="C194" s="832" t="str">
        <f>VLOOKUP(B194,'IFRS TB'!B:K,3,FALSE)</f>
        <v>Accrued insurance fees</v>
      </c>
      <c r="D194" s="832"/>
      <c r="E194" s="67">
        <f>ROUND(VLOOKUP(B194,'IFRS TB'!$B$15:$L$308,9,FALSE),0)</f>
        <v>0</v>
      </c>
      <c r="F194" s="1007">
        <f>ROUND(VLOOKUP(B194,'IFRS TB'!$B$15:$L$308,11,FALSE),0)</f>
        <v>0</v>
      </c>
      <c r="G194" s="731">
        <f t="shared" si="48"/>
        <v>0</v>
      </c>
      <c r="H194" s="533"/>
      <c r="J194" s="1006">
        <f>ROUND(VLOOKUP(B194,'IFRS TB'!$B$15:$L$308,10,FALSE),0)</f>
        <v>0</v>
      </c>
      <c r="K194" s="731">
        <f t="shared" si="49"/>
        <v>0</v>
      </c>
      <c r="L194" s="880"/>
    </row>
    <row r="195" spans="2:12" ht="12" customHeight="1" outlineLevel="1">
      <c r="B195" s="693" t="s">
        <v>289</v>
      </c>
      <c r="C195" s="832" t="str">
        <f>VLOOKUP(B195,'IFRS TB'!B:K,3,FALSE)</f>
        <v>Accrued acquisition costs</v>
      </c>
      <c r="D195" s="832"/>
      <c r="E195" s="67">
        <f>ROUND(VLOOKUP(B195,'IFRS TB'!$B$15:$L$308,9,FALSE),0)</f>
        <v>12598</v>
      </c>
      <c r="F195" s="1007">
        <f>ROUND(VLOOKUP(B195,'IFRS TB'!$B$15:$L$308,11,FALSE),0)</f>
        <v>12598</v>
      </c>
      <c r="G195" s="731">
        <f t="shared" si="48"/>
        <v>0</v>
      </c>
      <c r="H195" s="533"/>
      <c r="J195" s="1006">
        <f>ROUND(VLOOKUP(B195,'IFRS TB'!$B$15:$L$308,10,FALSE),0)</f>
        <v>15598</v>
      </c>
      <c r="K195" s="731">
        <f t="shared" si="49"/>
        <v>-3000</v>
      </c>
      <c r="L195" s="880"/>
    </row>
    <row r="196" spans="2:12" ht="12" customHeight="1" outlineLevel="1">
      <c r="B196" s="693" t="s">
        <v>290</v>
      </c>
      <c r="C196" s="832" t="str">
        <f>VLOOKUP(B196,'IFRS TB'!B:K,3,FALSE)</f>
        <v>Accrued disposal costs</v>
      </c>
      <c r="D196" s="832"/>
      <c r="E196" s="67">
        <f>ROUND(VLOOKUP(B196,'IFRS TB'!$B$15:$L$308,9,FALSE),0)</f>
        <v>0</v>
      </c>
      <c r="F196" s="1007">
        <f>ROUND(VLOOKUP(B196,'IFRS TB'!$B$15:$L$308,11,FALSE),0)</f>
        <v>0</v>
      </c>
      <c r="G196" s="731">
        <f t="shared" si="48"/>
        <v>0</v>
      </c>
      <c r="H196" s="533"/>
      <c r="J196" s="1006">
        <f>ROUND(VLOOKUP(B196,'IFRS TB'!$B$15:$L$308,10,FALSE),0)</f>
        <v>0</v>
      </c>
      <c r="K196" s="731">
        <f t="shared" si="49"/>
        <v>0</v>
      </c>
      <c r="L196" s="880"/>
    </row>
    <row r="197" spans="2:12" ht="12" customHeight="1" outlineLevel="1">
      <c r="B197" s="693" t="s">
        <v>291</v>
      </c>
      <c r="C197" s="832" t="str">
        <f>VLOOKUP(B197,'IFRS TB'!B:K,3,FALSE)</f>
        <v>Accrued letting fees</v>
      </c>
      <c r="D197" s="832"/>
      <c r="E197" s="67">
        <f>ROUND(VLOOKUP(B197,'IFRS TB'!$B$15:$L$308,9,FALSE),0)</f>
        <v>0</v>
      </c>
      <c r="F197" s="1007">
        <f>ROUND(VLOOKUP(B197,'IFRS TB'!$B$15:$L$308,11,FALSE),0)</f>
        <v>0</v>
      </c>
      <c r="G197" s="731">
        <f t="shared" si="48"/>
        <v>0</v>
      </c>
      <c r="H197" s="533"/>
      <c r="J197" s="1006">
        <f>ROUND(VLOOKUP(B197,'IFRS TB'!$B$15:$L$308,10,FALSE),0)</f>
        <v>0</v>
      </c>
      <c r="K197" s="731">
        <f t="shared" si="49"/>
        <v>0</v>
      </c>
      <c r="L197" s="880"/>
    </row>
    <row r="198" spans="2:12" ht="12" customHeight="1" outlineLevel="1">
      <c r="B198" s="693" t="s">
        <v>292</v>
      </c>
      <c r="C198" s="832" t="str">
        <f>VLOOKUP(B198,'IFRS TB'!B:K,3,FALSE)</f>
        <v>Accrued expenses - others</v>
      </c>
      <c r="D198" s="832"/>
      <c r="E198" s="67">
        <f>ROUND(VLOOKUP(B198,'IFRS TB'!$B$15:$L$308,9,FALSE),0)</f>
        <v>3600</v>
      </c>
      <c r="F198" s="1007">
        <f>ROUND(VLOOKUP(B198,'IFRS TB'!$B$15:$L$308,11,FALSE),0)</f>
        <v>0</v>
      </c>
      <c r="G198" s="731">
        <f t="shared" si="48"/>
        <v>3600</v>
      </c>
      <c r="H198" s="533" t="s">
        <v>3008</v>
      </c>
      <c r="J198" s="1006">
        <f>ROUND(VLOOKUP(B198,'IFRS TB'!$B$15:$L$308,10,FALSE),0)</f>
        <v>0</v>
      </c>
      <c r="K198" s="731">
        <f t="shared" si="49"/>
        <v>3600</v>
      </c>
      <c r="L198" s="880"/>
    </row>
    <row r="199" spans="2:12">
      <c r="B199" s="693"/>
      <c r="C199" s="183" t="s">
        <v>50</v>
      </c>
      <c r="D199" s="832"/>
      <c r="E199" s="66">
        <f>E200</f>
        <v>6153</v>
      </c>
      <c r="F199" s="66">
        <f>F200</f>
        <v>0</v>
      </c>
      <c r="G199" s="730">
        <f>G200</f>
        <v>6153</v>
      </c>
      <c r="H199" s="740"/>
      <c r="J199" s="66">
        <f>J200</f>
        <v>1023</v>
      </c>
      <c r="K199" s="730">
        <f>K200</f>
        <v>5130</v>
      </c>
      <c r="L199" s="541"/>
    </row>
    <row r="200" spans="2:12" outlineLevel="1">
      <c r="B200" s="693" t="s">
        <v>94</v>
      </c>
      <c r="C200" s="832" t="str">
        <f>VLOOKUP(B200,'IFRS TB'!B:K,3,FALSE)</f>
        <v>Deferred income</v>
      </c>
      <c r="D200" s="832"/>
      <c r="E200" s="67">
        <f>ROUND(VLOOKUP(B200,'IFRS TB'!$B$15:$L$308,9,FALSE),0)</f>
        <v>6153</v>
      </c>
      <c r="F200" s="1007">
        <f>ROUND(VLOOKUP(B200,'IFRS TB'!$B$15:$L$308,11,FALSE),0)</f>
        <v>0</v>
      </c>
      <c r="G200" s="731">
        <f>E200-F200</f>
        <v>6153</v>
      </c>
      <c r="H200" s="533" t="s">
        <v>2994</v>
      </c>
      <c r="J200" s="1006">
        <f>ROUND(VLOOKUP(B200,'IFRS TB'!$B$15:$L$308,10,FALSE),0)</f>
        <v>1023</v>
      </c>
      <c r="K200" s="731">
        <f>E200-J200</f>
        <v>5130</v>
      </c>
      <c r="L200" s="880"/>
    </row>
    <row r="201" spans="2:12" ht="12" customHeight="1" outlineLevel="1">
      <c r="B201" s="693"/>
      <c r="C201" s="833" t="s">
        <v>193</v>
      </c>
      <c r="D201" s="832"/>
      <c r="E201" s="66">
        <f>E202</f>
        <v>0</v>
      </c>
      <c r="F201" s="66">
        <f>F202</f>
        <v>0</v>
      </c>
      <c r="G201" s="730">
        <f>G202</f>
        <v>0</v>
      </c>
      <c r="H201" s="532"/>
      <c r="J201" s="66">
        <f>J202</f>
        <v>0</v>
      </c>
      <c r="K201" s="730">
        <f>K202</f>
        <v>0</v>
      </c>
      <c r="L201" s="532"/>
    </row>
    <row r="202" spans="2:12" ht="12" customHeight="1" outlineLevel="1">
      <c r="B202" s="693" t="s">
        <v>1003</v>
      </c>
      <c r="C202" s="832" t="str">
        <f>VLOOKUP(B202,'IFRS TB'!B:K,3,FALSE)</f>
        <v>Provisions : Others &lt; 1 Year</v>
      </c>
      <c r="D202" s="832"/>
      <c r="E202" s="67">
        <f>ROUND(VLOOKUP(B202,'IFRS TB'!$B$15:$L$308,9,FALSE),0)</f>
        <v>0</v>
      </c>
      <c r="F202" s="1007">
        <f>ROUND(VLOOKUP(B202,'IFRS TB'!$B$15:$L$308,11,FALSE),0)</f>
        <v>0</v>
      </c>
      <c r="G202" s="731">
        <f>E202-F202</f>
        <v>0</v>
      </c>
      <c r="H202" s="533"/>
      <c r="J202" s="1006">
        <f>ROUND(VLOOKUP(B202,'IFRS TB'!$B$15:$L$308,10,FALSE),0)</f>
        <v>0</v>
      </c>
      <c r="K202" s="731">
        <f>E202-J202</f>
        <v>0</v>
      </c>
      <c r="L202" s="880"/>
    </row>
    <row r="203" spans="2:12">
      <c r="B203" s="692"/>
      <c r="C203" s="835" t="s">
        <v>36</v>
      </c>
      <c r="D203" s="835"/>
      <c r="E203" s="68">
        <f>E135+E144+E174+E177+E179+E199+E201</f>
        <v>411332</v>
      </c>
      <c r="F203" s="68">
        <f t="shared" ref="F203:G203" si="50">F135+F144+F174+F177+F179+F199+F201</f>
        <v>372997</v>
      </c>
      <c r="G203" s="732">
        <f t="shared" si="50"/>
        <v>38335</v>
      </c>
      <c r="H203" s="534"/>
      <c r="J203" s="68">
        <f>J135+J144+J174+J177+J179+J199+J201</f>
        <v>507759</v>
      </c>
      <c r="K203" s="732">
        <f>K135+K144+K174+K177+K179+K199+K201</f>
        <v>-96427</v>
      </c>
      <c r="L203" s="534"/>
    </row>
    <row r="204" spans="2:12">
      <c r="B204" s="692"/>
      <c r="C204" s="91"/>
      <c r="D204" s="91"/>
      <c r="E204" s="141"/>
      <c r="F204" s="141"/>
      <c r="G204" s="734"/>
      <c r="H204" s="536"/>
      <c r="J204" s="141"/>
      <c r="K204" s="734"/>
      <c r="L204" s="536"/>
    </row>
    <row r="205" spans="2:12">
      <c r="B205" s="692"/>
      <c r="C205" s="699" t="s">
        <v>109</v>
      </c>
      <c r="D205" s="699"/>
      <c r="E205" s="700">
        <f>+E203+E132</f>
        <v>17430413</v>
      </c>
      <c r="F205" s="700">
        <f>+F203+F132</f>
        <v>17273071</v>
      </c>
      <c r="G205" s="739">
        <f>+G203+G132</f>
        <v>157342</v>
      </c>
      <c r="H205" s="540"/>
      <c r="J205" s="700">
        <f>+J203+J132</f>
        <v>17629387</v>
      </c>
      <c r="K205" s="739">
        <f>+K203+K132</f>
        <v>-198974</v>
      </c>
      <c r="L205" s="540"/>
    </row>
    <row r="206" spans="2:12">
      <c r="B206" s="692"/>
      <c r="C206" s="696"/>
      <c r="D206" s="696"/>
      <c r="E206" s="66"/>
      <c r="F206" s="66"/>
      <c r="G206" s="730"/>
      <c r="H206" s="532"/>
      <c r="J206" s="66"/>
      <c r="K206" s="730"/>
      <c r="L206" s="532"/>
    </row>
    <row r="207" spans="2:12">
      <c r="B207" s="692"/>
      <c r="C207" s="699" t="s">
        <v>111</v>
      </c>
      <c r="D207" s="699"/>
      <c r="E207" s="68">
        <f>E111+E205</f>
        <v>32238800</v>
      </c>
      <c r="F207" s="68">
        <f>F111+F205</f>
        <v>30947031</v>
      </c>
      <c r="G207" s="732">
        <f>G111+G205</f>
        <v>1291769</v>
      </c>
      <c r="H207" s="534"/>
      <c r="J207" s="68">
        <f>J111+J205</f>
        <v>30676892</v>
      </c>
      <c r="K207" s="732">
        <f>K111+K205</f>
        <v>1561908</v>
      </c>
      <c r="L207" s="534"/>
    </row>
    <row r="208" spans="2:12">
      <c r="B208" s="692"/>
      <c r="C208" s="100"/>
      <c r="D208" s="696"/>
      <c r="E208" s="702"/>
      <c r="F208" s="702"/>
      <c r="G208" s="702"/>
      <c r="H208" s="544"/>
      <c r="J208" s="702"/>
      <c r="K208" s="702"/>
      <c r="L208" s="544"/>
    </row>
    <row r="209" spans="2:12">
      <c r="B209" s="692"/>
      <c r="C209" s="585" t="s">
        <v>107</v>
      </c>
      <c r="D209" s="703"/>
      <c r="E209" s="241">
        <f>E83-E207</f>
        <v>-2</v>
      </c>
      <c r="F209" s="241">
        <f>F83-F207</f>
        <v>-2</v>
      </c>
      <c r="G209" s="241">
        <f>G83-G207</f>
        <v>0</v>
      </c>
      <c r="H209" s="545"/>
      <c r="J209" s="241">
        <f>J83-J207</f>
        <v>0</v>
      </c>
      <c r="K209" s="241">
        <f>K83-K207</f>
        <v>-2</v>
      </c>
      <c r="L209" s="545"/>
    </row>
    <row r="210" spans="2:12">
      <c r="C210" s="653"/>
      <c r="D210" s="653"/>
    </row>
    <row r="211" spans="2:12" ht="12" thickBot="1">
      <c r="C211" s="653"/>
      <c r="D211" s="803"/>
    </row>
    <row r="212" spans="2:12" ht="26.25" customHeight="1" thickTop="1">
      <c r="C212" s="781" t="s">
        <v>772</v>
      </c>
      <c r="D212" s="804"/>
      <c r="E212" s="1244" t="str">
        <f>Details!B15</f>
        <v>Q2 2022 vs Q1 2022 movements</v>
      </c>
      <c r="F212" s="1244"/>
      <c r="G212" s="92"/>
      <c r="J212" s="1244" t="str">
        <f>Details!B18</f>
        <v>Q2 2022 vs Q1 2022 movements</v>
      </c>
      <c r="K212" s="1244"/>
    </row>
    <row r="213" spans="2:12" ht="13">
      <c r="C213" s="297"/>
      <c r="D213" s="805"/>
      <c r="E213" s="780"/>
      <c r="F213" s="780"/>
      <c r="G213" s="92"/>
    </row>
    <row r="214" spans="2:12" ht="13">
      <c r="C214" s="767" t="str">
        <f>Details!$B$16</f>
        <v>IFRS NAV Q2 2022 (excluding intercompany)</v>
      </c>
      <c r="D214" s="806"/>
      <c r="E214" s="69">
        <f>E111+E139+E141+E118+E148-E47-E50-E52-E66-E71</f>
        <v>19699919</v>
      </c>
      <c r="F214" s="69">
        <f>F111+F139+F141+F118+F148-F47-F50-F52-F66-F71</f>
        <v>18824930</v>
      </c>
      <c r="G214" s="92"/>
      <c r="J214" s="69">
        <f>E214</f>
        <v>19699919</v>
      </c>
    </row>
    <row r="215" spans="2:12">
      <c r="C215" s="258"/>
      <c r="D215" s="297"/>
      <c r="E215" s="92"/>
      <c r="F215" s="92"/>
      <c r="G215" s="92"/>
      <c r="J215" s="92"/>
    </row>
    <row r="216" spans="2:12" ht="13">
      <c r="C216" s="767" t="str">
        <f>Details!$B$17</f>
        <v>IFRS NAV Q1 2022 (excluding intercompany)</v>
      </c>
      <c r="D216" s="91"/>
      <c r="E216" s="69">
        <f>F214</f>
        <v>18824930</v>
      </c>
      <c r="F216" s="92"/>
      <c r="G216" s="92"/>
      <c r="J216" s="69">
        <f>J111+J139+J141+J118+J148-J47-J50-J52-J66-J71</f>
        <v>18446274</v>
      </c>
    </row>
    <row r="217" spans="2:12">
      <c r="C217" s="92" t="s">
        <v>2147</v>
      </c>
      <c r="D217" s="91"/>
      <c r="E217" s="859"/>
      <c r="F217" s="92"/>
      <c r="G217" s="92"/>
      <c r="J217" s="859"/>
    </row>
    <row r="218" spans="2:12">
      <c r="C218" s="92" t="s">
        <v>2148</v>
      </c>
      <c r="D218" s="91"/>
      <c r="E218" s="859"/>
      <c r="F218" s="92"/>
      <c r="G218" s="92"/>
      <c r="J218" s="859"/>
    </row>
    <row r="219" spans="2:12">
      <c r="C219" s="92" t="s">
        <v>2149</v>
      </c>
      <c r="D219" s="91"/>
      <c r="E219" s="859"/>
      <c r="F219" s="92"/>
      <c r="G219" s="92"/>
      <c r="J219" s="859"/>
    </row>
    <row r="220" spans="2:12">
      <c r="C220" s="768" t="s">
        <v>763</v>
      </c>
      <c r="D220" s="91"/>
      <c r="E220" s="769">
        <f>-SOCI!D213</f>
        <v>1000000</v>
      </c>
      <c r="F220" s="92"/>
      <c r="G220" s="92"/>
      <c r="J220" s="769">
        <v>0</v>
      </c>
    </row>
    <row r="221" spans="2:12" ht="23">
      <c r="C221" s="820" t="s">
        <v>872</v>
      </c>
      <c r="D221" s="91"/>
      <c r="E221" s="769">
        <f>-SOCI!D214</f>
        <v>304462</v>
      </c>
      <c r="F221" s="92"/>
      <c r="G221" s="92"/>
      <c r="J221" s="769">
        <v>0</v>
      </c>
    </row>
    <row r="222" spans="2:12">
      <c r="C222" s="768" t="s">
        <v>766</v>
      </c>
      <c r="D222" s="91"/>
      <c r="E222" s="769">
        <f>-SOCI!D215</f>
        <v>-414353</v>
      </c>
      <c r="F222" s="92"/>
      <c r="G222" s="92"/>
      <c r="J222" s="769">
        <v>0</v>
      </c>
    </row>
    <row r="223" spans="2:12">
      <c r="C223" s="768" t="s">
        <v>1842</v>
      </c>
      <c r="D223" s="91"/>
      <c r="E223" s="726"/>
      <c r="F223" s="92"/>
      <c r="G223" s="92"/>
      <c r="J223" s="726"/>
    </row>
    <row r="224" spans="2:12">
      <c r="C224" s="768" t="s">
        <v>767</v>
      </c>
      <c r="D224" s="91"/>
      <c r="E224" s="769">
        <f>SOCI!D218</f>
        <v>288506</v>
      </c>
      <c r="F224" s="92"/>
      <c r="G224" s="92"/>
      <c r="J224" s="769">
        <v>0</v>
      </c>
    </row>
    <row r="225" spans="3:11">
      <c r="C225" s="768" t="s">
        <v>768</v>
      </c>
      <c r="D225" s="91"/>
      <c r="E225" s="533">
        <f>+IF(MONTH(Details!$C$11)=3,-G47-G50-G52-G66-G71+SOCI!D153+G118+G139+G141+G148+SOCI!D160+$G87+G85,-G47-G50-G52-G66-G71+SOCI!F153+G118+G139+G141+G148+SOCI!F160+$G87+G85)</f>
        <v>-303626</v>
      </c>
      <c r="F225" s="92"/>
      <c r="G225" s="92"/>
      <c r="J225" s="533">
        <v>0</v>
      </c>
      <c r="K225" s="969"/>
    </row>
    <row r="226" spans="3:11">
      <c r="C226" s="768" t="s">
        <v>769</v>
      </c>
      <c r="D226" s="91"/>
      <c r="E226" s="533"/>
      <c r="F226" s="92"/>
      <c r="G226" s="92"/>
      <c r="J226" s="533"/>
      <c r="K226" s="969"/>
    </row>
    <row r="227" spans="3:11">
      <c r="C227" s="768" t="s">
        <v>1843</v>
      </c>
      <c r="D227" s="91"/>
      <c r="E227" s="533"/>
      <c r="F227" s="92"/>
      <c r="G227" s="92"/>
      <c r="J227" s="533"/>
      <c r="K227" s="969"/>
    </row>
    <row r="228" spans="3:11">
      <c r="C228" s="768" t="s">
        <v>538</v>
      </c>
      <c r="D228" s="91"/>
      <c r="E228" s="769">
        <f>-SOCI!D217</f>
        <v>0</v>
      </c>
      <c r="F228" s="92"/>
      <c r="G228" s="92"/>
      <c r="J228" s="769">
        <v>0</v>
      </c>
    </row>
    <row r="229" spans="3:11">
      <c r="C229" s="92"/>
      <c r="D229" s="91"/>
      <c r="E229" s="769"/>
      <c r="F229" s="92"/>
      <c r="G229" s="92"/>
      <c r="J229" s="769"/>
    </row>
    <row r="230" spans="3:11" ht="13">
      <c r="C230" s="767" t="str">
        <f>Details!$B$16</f>
        <v>IFRS NAV Q2 2022 (excluding intercompany)</v>
      </c>
      <c r="D230" s="91"/>
      <c r="E230" s="68">
        <f>SUM(E216:E229)</f>
        <v>19699919</v>
      </c>
      <c r="F230" s="92"/>
      <c r="G230" s="92"/>
      <c r="J230" s="68">
        <f>SUM(J216:J229)</f>
        <v>18446274</v>
      </c>
    </row>
    <row r="231" spans="3:11" ht="13">
      <c r="C231" s="767"/>
      <c r="D231" s="91"/>
      <c r="E231" s="69"/>
      <c r="F231" s="92"/>
      <c r="G231" s="92"/>
      <c r="J231" s="69"/>
    </row>
    <row r="232" spans="3:11">
      <c r="C232" s="585" t="s">
        <v>107</v>
      </c>
      <c r="D232" s="91"/>
      <c r="E232" s="241">
        <f>E230-E214</f>
        <v>0</v>
      </c>
      <c r="F232" s="92"/>
      <c r="G232" s="92"/>
      <c r="J232" s="241">
        <f>J230-J214</f>
        <v>-1253645</v>
      </c>
    </row>
  </sheetData>
  <sheetProtection algorithmName="SHA-512" hashValue="5osf6jk4BM5NPEKLJBTAxQPK+luajwB2BRH0yTYrbnrnkWDCbkSCQ0pYrooOWq4ukJRUSRicaOiUeFJnCfk65Q==" saltValue="ecTwhBUxzYOV0ask5wkmIA==" spinCount="100000" sheet="1" objects="1" scenarios="1"/>
  <autoFilter ref="B10:E207" xr:uid="{00000000-0009-0000-0000-000006000000}"/>
  <customSheetViews>
    <customSheetView guid="{B0373AFB-6F3B-4D90-83E2-B7472F9D789B}" showGridLines="0" fitToPage="1" showAutoFilter="1" topLeftCell="A37">
      <selection activeCell="E49" sqref="E49"/>
      <pageMargins left="0.70866141732283472" right="0.70866141732283472" top="0.74803149606299213" bottom="0.74803149606299213" header="0.31496062992125984" footer="0.31496062992125984"/>
      <pageSetup paperSize="9" scale="78" fitToHeight="2" orientation="portrait" r:id="rId1"/>
      <headerFooter>
        <oddHeader>Page &amp;P of &amp;N</oddHeader>
        <oddFooter>&amp;Z&amp;F</oddFooter>
      </headerFooter>
      <autoFilter ref="B10:E182" xr:uid="{00000000-0000-0000-0000-000000000000}"/>
    </customSheetView>
  </customSheetViews>
  <mergeCells count="3">
    <mergeCell ref="C84:D84"/>
    <mergeCell ref="E212:F212"/>
    <mergeCell ref="J212:K212"/>
  </mergeCells>
  <pageMargins left="0.70866141732283472" right="0.70866141732283472" top="0.74803149606299213" bottom="0.74803149606299213" header="0.31496062992125984" footer="0.31496062992125984"/>
  <pageSetup paperSize="8" scale="67" fitToHeight="2" orientation="portrait" r:id="rId2"/>
  <headerFooter>
    <oddHeader>Page &amp;P of &amp;N</oddHeader>
    <oddFooter>&amp;Z&amp;F&amp;R&amp;1#&amp;"Calibri"&amp;10&amp;K0078D7Classification : Internal</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Q219"/>
  <sheetViews>
    <sheetView showGridLines="0" zoomScaleNormal="100" workbookViewId="0">
      <pane xSplit="3" ySplit="13" topLeftCell="D183" activePane="bottomRight" state="frozen"/>
      <selection activeCell="A31" sqref="A31"/>
      <selection pane="topRight" activeCell="A31" sqref="A31"/>
      <selection pane="bottomLeft" activeCell="A31" sqref="A31"/>
      <selection pane="bottomRight" activeCell="C6" sqref="C6"/>
    </sheetView>
  </sheetViews>
  <sheetFormatPr defaultColWidth="9.1796875" defaultRowHeight="12.5" outlineLevelRow="1" outlineLevelCol="1"/>
  <cols>
    <col min="1" max="1" width="9.1796875" style="226"/>
    <col min="2" max="2" width="9.1796875" style="276"/>
    <col min="3" max="3" width="52.54296875" style="226" bestFit="1" customWidth="1"/>
    <col min="4" max="4" width="26.453125" style="226" customWidth="1"/>
    <col min="5" max="5" width="26.54296875" style="226" customWidth="1"/>
    <col min="6" max="6" width="32" style="226" customWidth="1"/>
    <col min="7" max="7" width="22.453125" style="234" customWidth="1"/>
    <col min="8" max="8" width="4.81640625" style="515" customWidth="1"/>
    <col min="9" max="9" width="26.453125" style="985" customWidth="1"/>
    <col min="10" max="10" width="27.453125" style="976" customWidth="1"/>
    <col min="11" max="11" width="22.453125" style="234" customWidth="1"/>
    <col min="12" max="12" width="4" style="668" customWidth="1"/>
    <col min="13" max="14" width="22.453125" style="226" hidden="1" customWidth="1" outlineLevel="1"/>
    <col min="15" max="15" width="9.1796875" style="226" collapsed="1"/>
    <col min="16" max="16" width="9.81640625" style="226" bestFit="1" customWidth="1"/>
    <col min="17" max="16384" width="9.1796875" style="226"/>
  </cols>
  <sheetData>
    <row r="1" spans="2:16" s="3" customFormat="1" ht="11.5">
      <c r="B1" s="14"/>
      <c r="C1" s="8" t="str">
        <f>Details!$B$1</f>
        <v>Via Crespi 26 Srl</v>
      </c>
      <c r="D1" s="1"/>
      <c r="E1" s="1"/>
      <c r="F1" s="1"/>
      <c r="G1" s="366"/>
      <c r="H1" s="973"/>
      <c r="I1" s="1"/>
      <c r="J1" s="975"/>
      <c r="K1" s="366"/>
      <c r="L1" s="668"/>
      <c r="M1" s="1"/>
      <c r="N1" s="1"/>
      <c r="O1" s="6"/>
      <c r="P1" s="6"/>
    </row>
    <row r="2" spans="2:16" s="3" customFormat="1" ht="11.5">
      <c r="B2" s="14"/>
      <c r="C2" s="10">
        <f>Details!$C$11</f>
        <v>44742</v>
      </c>
      <c r="D2" s="1"/>
      <c r="E2" s="1"/>
      <c r="F2" s="1"/>
      <c r="G2" s="366"/>
      <c r="H2" s="973"/>
      <c r="I2" s="1"/>
      <c r="J2" s="975"/>
      <c r="K2" s="366"/>
      <c r="L2" s="668"/>
      <c r="M2" s="1"/>
      <c r="N2" s="1"/>
      <c r="O2" s="6"/>
      <c r="P2" s="6"/>
    </row>
    <row r="3" spans="2:16" s="3" customFormat="1" ht="12" thickBot="1">
      <c r="B3" s="14"/>
      <c r="C3" s="10"/>
      <c r="D3" s="1"/>
      <c r="E3" s="1"/>
      <c r="F3" s="1"/>
      <c r="G3" s="366"/>
      <c r="H3" s="973"/>
      <c r="I3" s="1"/>
      <c r="J3" s="975"/>
      <c r="K3" s="366"/>
      <c r="L3" s="827"/>
      <c r="M3" s="1"/>
      <c r="N3" s="1"/>
      <c r="O3" s="6"/>
      <c r="P3" s="6"/>
    </row>
    <row r="4" spans="2:16" s="3" customFormat="1" ht="16" thickTop="1">
      <c r="B4" s="14"/>
      <c r="C4" s="423" t="s">
        <v>610</v>
      </c>
      <c r="D4" s="1"/>
      <c r="E4" s="1"/>
      <c r="F4" s="1"/>
      <c r="G4" s="367"/>
      <c r="H4" s="484"/>
      <c r="J4" s="975"/>
      <c r="K4" s="367"/>
      <c r="L4" s="827"/>
      <c r="M4" s="1"/>
      <c r="O4" s="6"/>
      <c r="P4" s="6"/>
    </row>
    <row r="5" spans="2:16" ht="15.5">
      <c r="C5" s="914">
        <f>Details!$C$11</f>
        <v>44742</v>
      </c>
      <c r="L5" s="828"/>
    </row>
    <row r="6" spans="2:16" ht="15.5">
      <c r="G6" s="515"/>
      <c r="I6" s="986"/>
      <c r="J6" s="977"/>
      <c r="K6" s="515"/>
      <c r="L6" s="827"/>
      <c r="N6" s="484"/>
      <c r="O6" s="276"/>
    </row>
    <row r="7" spans="2:16" ht="15.5">
      <c r="E7" s="484"/>
      <c r="G7" s="484"/>
      <c r="H7" s="484"/>
      <c r="I7" s="986"/>
      <c r="J7" s="978"/>
      <c r="K7" s="484"/>
      <c r="M7" s="484"/>
      <c r="N7" s="484"/>
      <c r="O7" s="276"/>
    </row>
    <row r="8" spans="2:16" ht="15.5">
      <c r="G8" s="999" t="s">
        <v>2239</v>
      </c>
      <c r="I8" s="994"/>
      <c r="J8" s="979"/>
      <c r="N8" s="484"/>
      <c r="P8" s="999" t="s">
        <v>2242</v>
      </c>
    </row>
    <row r="9" spans="2:16" ht="15.5">
      <c r="G9" s="248"/>
      <c r="H9" s="994"/>
      <c r="I9" s="986"/>
      <c r="J9" s="979"/>
      <c r="K9" s="248"/>
      <c r="N9" s="484"/>
    </row>
    <row r="10" spans="2:16" ht="26">
      <c r="D10" s="916" t="str">
        <f>Details!$B$22</f>
        <v>Actual
For the six months ended</v>
      </c>
      <c r="E10" s="916" t="str">
        <f>Details!$B$23</f>
        <v>Actual
For the three months ended</v>
      </c>
      <c r="F10" s="1245" t="str">
        <f>Details!$B$25</f>
        <v>Variance Q2 2022 vs Q1 2022</v>
      </c>
      <c r="G10" s="1247" t="s">
        <v>774</v>
      </c>
      <c r="H10" s="995"/>
      <c r="I10" s="916" t="str">
        <f>Details!$B$24</f>
        <v>Budgeted
For the six months ended</v>
      </c>
      <c r="J10" s="1245" t="s">
        <v>2240</v>
      </c>
      <c r="K10" s="1247" t="s">
        <v>774</v>
      </c>
      <c r="L10" s="829"/>
      <c r="M10" s="913" t="s">
        <v>1815</v>
      </c>
      <c r="N10" s="1249" t="str">
        <f>+Details!B25</f>
        <v>Variance Q2 2022 vs Q1 2022</v>
      </c>
    </row>
    <row r="11" spans="2:16" s="225" customFormat="1" ht="13" customHeight="1">
      <c r="B11" s="298"/>
      <c r="D11" s="915">
        <f>Details!$C$22</f>
        <v>44742</v>
      </c>
      <c r="E11" s="915">
        <f>Details!$C$23</f>
        <v>44651</v>
      </c>
      <c r="F11" s="1246"/>
      <c r="G11" s="1248"/>
      <c r="H11" s="995"/>
      <c r="I11" s="915">
        <f>Details!$C$24</f>
        <v>44742</v>
      </c>
      <c r="J11" s="1246"/>
      <c r="K11" s="1248"/>
      <c r="L11" s="668"/>
      <c r="M11" s="915">
        <f>Details!$C$9</f>
        <v>44561</v>
      </c>
      <c r="N11" s="1250"/>
    </row>
    <row r="12" spans="2:16" ht="13" customHeight="1" thickBot="1">
      <c r="C12" s="235"/>
      <c r="D12" s="227" t="str">
        <f>Details!$C$31</f>
        <v>EUR</v>
      </c>
      <c r="E12" s="227" t="str">
        <f>Details!$C$31</f>
        <v>EUR</v>
      </c>
      <c r="F12" s="227" t="str">
        <f>Details!$C$31</f>
        <v>EUR</v>
      </c>
      <c r="G12" s="227"/>
      <c r="I12" s="987" t="str">
        <f>Details!$C$31</f>
        <v>EUR</v>
      </c>
      <c r="J12" s="980" t="str">
        <f>Details!$C$31</f>
        <v>EUR</v>
      </c>
      <c r="K12" s="227"/>
      <c r="M12" s="227" t="str">
        <f>Details!$C$31</f>
        <v>EUR</v>
      </c>
      <c r="N12" s="227" t="str">
        <f>Details!$C$31</f>
        <v>EUR</v>
      </c>
    </row>
    <row r="13" spans="2:16">
      <c r="C13" s="229" t="s">
        <v>106</v>
      </c>
      <c r="D13" s="66">
        <f>SUM(D14:D18)</f>
        <v>910524</v>
      </c>
      <c r="E13" s="66">
        <f t="shared" ref="E13:J13" si="0">SUM(E14:E18)</f>
        <v>442862</v>
      </c>
      <c r="F13" s="66">
        <f t="shared" si="0"/>
        <v>467662</v>
      </c>
      <c r="G13" s="546"/>
      <c r="H13" s="996"/>
      <c r="I13" s="66">
        <f t="shared" si="0"/>
        <v>890190</v>
      </c>
      <c r="J13" s="971" t="e">
        <f t="shared" si="0"/>
        <v>#DIV/0!</v>
      </c>
      <c r="K13" s="546"/>
      <c r="M13" s="66">
        <f>SUM(M14:M18)</f>
        <v>819057</v>
      </c>
      <c r="N13" s="730">
        <f>SUM(N14:N18)</f>
        <v>91467</v>
      </c>
    </row>
    <row r="14" spans="2:16" outlineLevel="1">
      <c r="B14" s="52" t="s">
        <v>368</v>
      </c>
      <c r="C14" s="843" t="str">
        <f>VLOOKUP(B14,'IFRS TB'!B:K,3,FALSE)</f>
        <v>Property - Rental Income</v>
      </c>
      <c r="D14" s="67">
        <f>ROUND(VLOOKUP(B14,'IFRS TB'!$B$15:$L$308,9,FALSE),0)</f>
        <v>910524</v>
      </c>
      <c r="E14" s="1007">
        <f>ROUND(VLOOKUP(B14,'IFRS TB'!$B$15:$L$308,11,FALSE),0)</f>
        <v>442862</v>
      </c>
      <c r="F14" s="541">
        <f>D14-E14</f>
        <v>467662</v>
      </c>
      <c r="G14" s="547" t="s">
        <v>2985</v>
      </c>
      <c r="H14" s="996"/>
      <c r="I14" s="533">
        <v>890190</v>
      </c>
      <c r="J14" s="972">
        <f>(D14-I14)/I14</f>
        <v>2.2842314562059787E-2</v>
      </c>
      <c r="K14" s="547"/>
      <c r="M14" s="1006">
        <f>ROUND(VLOOKUP(B14,'IFRS TB'!$B$15:$L$308,10,FALSE),0)</f>
        <v>819057</v>
      </c>
      <c r="N14" s="731">
        <f>D14-M14</f>
        <v>91467</v>
      </c>
    </row>
    <row r="15" spans="2:16" outlineLevel="1">
      <c r="B15" s="52" t="s">
        <v>370</v>
      </c>
      <c r="C15" s="843" t="str">
        <f>VLOOKUP(B15,'IFRS TB'!B:K,3,FALSE)</f>
        <v>Property - Other income</v>
      </c>
      <c r="D15" s="67">
        <f>ROUND(VLOOKUP(B15,'IFRS TB'!$B$15:$L$308,9,FALSE),0)</f>
        <v>0</v>
      </c>
      <c r="E15" s="1007">
        <f>ROUND(VLOOKUP(B15,'IFRS TB'!$B$15:$L$308,11,FALSE),0)</f>
        <v>0</v>
      </c>
      <c r="F15" s="67">
        <f t="shared" ref="F15:F69" si="1">D15-E15</f>
        <v>0</v>
      </c>
      <c r="G15" s="547"/>
      <c r="H15" s="996"/>
      <c r="I15" s="533">
        <v>0</v>
      </c>
      <c r="J15" s="972" t="e">
        <f>(D15-I15)/I15</f>
        <v>#DIV/0!</v>
      </c>
      <c r="K15" s="547"/>
      <c r="M15" s="1006">
        <f>ROUND(VLOOKUP(B15,'IFRS TB'!$B$15:$L$308,10,FALSE),0)</f>
        <v>0</v>
      </c>
      <c r="N15" s="731">
        <f t="shared" ref="N15:N18" si="2">D15-M15</f>
        <v>0</v>
      </c>
    </row>
    <row r="16" spans="2:16" outlineLevel="1">
      <c r="B16" s="52" t="s">
        <v>371</v>
      </c>
      <c r="C16" s="843" t="str">
        <f>VLOOKUP(B16,'IFRS TB'!B:K,3,FALSE)</f>
        <v>Property - Straight lining of lease incentive</v>
      </c>
      <c r="D16" s="67">
        <f>ROUND(VLOOKUP(B16,'IFRS TB'!$B$15:$L$308,9,FALSE),0)</f>
        <v>0</v>
      </c>
      <c r="E16" s="1007">
        <f>ROUND(VLOOKUP(B16,'IFRS TB'!$B$15:$L$308,11,FALSE),0)</f>
        <v>0</v>
      </c>
      <c r="F16" s="67">
        <f t="shared" si="1"/>
        <v>0</v>
      </c>
      <c r="G16" s="547"/>
      <c r="H16" s="996"/>
      <c r="I16" s="533">
        <v>0</v>
      </c>
      <c r="J16" s="972" t="e">
        <f t="shared" ref="J16:J18" si="3">(D16-I16)/I16</f>
        <v>#DIV/0!</v>
      </c>
      <c r="K16" s="547"/>
      <c r="M16" s="1006">
        <f>ROUND(VLOOKUP(B16,'IFRS TB'!$B$15:$L$308,10,FALSE),0)</f>
        <v>0</v>
      </c>
      <c r="N16" s="731">
        <f t="shared" ref="N16:N17" si="4">D16-M16</f>
        <v>0</v>
      </c>
    </row>
    <row r="17" spans="2:14" outlineLevel="1">
      <c r="B17" s="52" t="s">
        <v>975</v>
      </c>
      <c r="C17" s="843" t="str">
        <f>VLOOKUP(B17,'IFRS TB'!B:K,3,FALSE)</f>
        <v>Variable rents - Turnover rent</v>
      </c>
      <c r="D17" s="67">
        <f>ROUND(VLOOKUP(B17,'IFRS TB'!$B$15:$L$308,9,FALSE),0)</f>
        <v>0</v>
      </c>
      <c r="E17" s="1007">
        <f>ROUND(VLOOKUP(B17,'IFRS TB'!$B$15:$L$308,11,FALSE),0)</f>
        <v>0</v>
      </c>
      <c r="F17" s="67">
        <f t="shared" si="1"/>
        <v>0</v>
      </c>
      <c r="G17" s="547"/>
      <c r="H17" s="996"/>
      <c r="I17" s="533">
        <v>0</v>
      </c>
      <c r="J17" s="972" t="e">
        <f t="shared" si="3"/>
        <v>#DIV/0!</v>
      </c>
      <c r="K17" s="547"/>
      <c r="M17" s="1006">
        <f>ROUND(VLOOKUP(B17,'IFRS TB'!$B$15:$L$308,10,FALSE),0)</f>
        <v>0</v>
      </c>
      <c r="N17" s="731">
        <f t="shared" si="4"/>
        <v>0</v>
      </c>
    </row>
    <row r="18" spans="2:14" outlineLevel="1">
      <c r="B18" s="52" t="s">
        <v>976</v>
      </c>
      <c r="C18" s="843" t="str">
        <f>VLOOKUP(B18,'IFRS TB'!B:K,3,FALSE)</f>
        <v>Rents - Free Rent income (Negative Amount)</v>
      </c>
      <c r="D18" s="67">
        <f>ROUND(VLOOKUP(B18,'IFRS TB'!$B$15:$L$308,9,FALSE),0)</f>
        <v>0</v>
      </c>
      <c r="E18" s="1007">
        <f>ROUND(VLOOKUP(B18,'IFRS TB'!$B$15:$L$308,11,FALSE),0)</f>
        <v>0</v>
      </c>
      <c r="F18" s="67">
        <f t="shared" si="1"/>
        <v>0</v>
      </c>
      <c r="G18" s="547"/>
      <c r="H18" s="996"/>
      <c r="I18" s="533">
        <v>0</v>
      </c>
      <c r="J18" s="972" t="e">
        <f t="shared" si="3"/>
        <v>#DIV/0!</v>
      </c>
      <c r="K18" s="547"/>
      <c r="M18" s="1006">
        <f>ROUND(VLOOKUP(B18,'IFRS TB'!$B$15:$L$308,10,FALSE),0)</f>
        <v>0</v>
      </c>
      <c r="N18" s="731">
        <f t="shared" si="2"/>
        <v>0</v>
      </c>
    </row>
    <row r="19" spans="2:14">
      <c r="B19" s="52"/>
      <c r="C19" s="230" t="s">
        <v>122</v>
      </c>
      <c r="D19" s="66">
        <f>SUM(D20:D31)</f>
        <v>6059</v>
      </c>
      <c r="E19" s="66">
        <f t="shared" ref="E19:J19" si="5">SUM(E20:E31)</f>
        <v>1023</v>
      </c>
      <c r="F19" s="66">
        <f t="shared" si="5"/>
        <v>5036</v>
      </c>
      <c r="G19" s="546"/>
      <c r="H19" s="996"/>
      <c r="I19" s="66">
        <f t="shared" si="5"/>
        <v>0</v>
      </c>
      <c r="J19" s="971" t="e">
        <f t="shared" si="5"/>
        <v>#DIV/0!</v>
      </c>
      <c r="K19" s="546"/>
      <c r="M19" s="532">
        <f>SUM(M20:M31)</f>
        <v>2881</v>
      </c>
      <c r="N19" s="730">
        <f>SUM(N20:N31)</f>
        <v>3178</v>
      </c>
    </row>
    <row r="20" spans="2:14" outlineLevel="1">
      <c r="B20" s="52" t="s">
        <v>372</v>
      </c>
      <c r="C20" s="843" t="str">
        <f>VLOOKUP(B20,'IFRS TB'!B:K,3,FALSE)</f>
        <v>Service charge income - utilities</v>
      </c>
      <c r="D20" s="67">
        <f>ROUND(VLOOKUP(B20,'IFRS TB'!$B$15:$L$308,9,FALSE),0)</f>
        <v>0</v>
      </c>
      <c r="E20" s="1007">
        <f>ROUND(VLOOKUP(B20,'IFRS TB'!$B$15:$L$308,11,FALSE),0)</f>
        <v>0</v>
      </c>
      <c r="F20" s="67">
        <f t="shared" si="1"/>
        <v>0</v>
      </c>
      <c r="G20" s="547"/>
      <c r="H20" s="996"/>
      <c r="I20" s="533">
        <v>0</v>
      </c>
      <c r="J20" s="972" t="e">
        <f t="shared" ref="J20:J31" si="6">(D20-I20)/I20</f>
        <v>#DIV/0!</v>
      </c>
      <c r="K20" s="547"/>
      <c r="M20" s="1006">
        <f>ROUND(VLOOKUP(B20,'IFRS TB'!$B$15:$L$308,10,FALSE),0)</f>
        <v>0</v>
      </c>
      <c r="N20" s="731">
        <f t="shared" ref="N20:N31" si="7">D20-M20</f>
        <v>0</v>
      </c>
    </row>
    <row r="21" spans="2:14" outlineLevel="1">
      <c r="B21" s="52" t="s">
        <v>373</v>
      </c>
      <c r="C21" s="843" t="str">
        <f>VLOOKUP(B21,'IFRS TB'!B:K,3,FALSE)</f>
        <v>Service charge income - maintenance and repairs</v>
      </c>
      <c r="D21" s="67">
        <f>ROUND(VLOOKUP(B21,'IFRS TB'!$B$15:$L$308,9,FALSE),0)</f>
        <v>0</v>
      </c>
      <c r="E21" s="1007">
        <f>ROUND(VLOOKUP(B21,'IFRS TB'!$B$15:$L$308,11,FALSE),0)</f>
        <v>0</v>
      </c>
      <c r="F21" s="67">
        <f t="shared" si="1"/>
        <v>0</v>
      </c>
      <c r="G21" s="547"/>
      <c r="H21" s="996"/>
      <c r="I21" s="533">
        <v>0</v>
      </c>
      <c r="J21" s="972" t="e">
        <f t="shared" si="6"/>
        <v>#DIV/0!</v>
      </c>
      <c r="K21" s="547"/>
      <c r="M21" s="1006">
        <f>ROUND(VLOOKUP(B21,'IFRS TB'!$B$15:$L$308,10,FALSE),0)</f>
        <v>0</v>
      </c>
      <c r="N21" s="731">
        <f t="shared" si="7"/>
        <v>0</v>
      </c>
    </row>
    <row r="22" spans="2:14" outlineLevel="1">
      <c r="B22" s="52" t="s">
        <v>374</v>
      </c>
      <c r="C22" s="843" t="str">
        <f>VLOOKUP(B22,'IFRS TB'!B:K,3,FALSE)</f>
        <v>Service charge income - letting costs</v>
      </c>
      <c r="D22" s="67">
        <f>ROUND(VLOOKUP(B22,'IFRS TB'!$B$15:$L$308,9,FALSE),0)</f>
        <v>0</v>
      </c>
      <c r="E22" s="1007">
        <f>ROUND(VLOOKUP(B22,'IFRS TB'!$B$15:$L$308,11,FALSE),0)</f>
        <v>0</v>
      </c>
      <c r="F22" s="67">
        <f t="shared" si="1"/>
        <v>0</v>
      </c>
      <c r="G22" s="547"/>
      <c r="H22" s="996"/>
      <c r="I22" s="533">
        <v>0</v>
      </c>
      <c r="J22" s="972" t="e">
        <f t="shared" si="6"/>
        <v>#DIV/0!</v>
      </c>
      <c r="K22" s="547"/>
      <c r="M22" s="1006">
        <f>ROUND(VLOOKUP(B22,'IFRS TB'!$B$15:$L$308,10,FALSE),0)</f>
        <v>0</v>
      </c>
      <c r="N22" s="731">
        <f t="shared" si="7"/>
        <v>0</v>
      </c>
    </row>
    <row r="23" spans="2:14" outlineLevel="1">
      <c r="B23" s="52" t="s">
        <v>375</v>
      </c>
      <c r="C23" s="843" t="str">
        <f>VLOOKUP(B23,'IFRS TB'!B:K,3,FALSE)</f>
        <v>Service charge income - leasehold costs</v>
      </c>
      <c r="D23" s="67">
        <f>ROUND(VLOOKUP(B23,'IFRS TB'!$B$15:$L$308,9,FALSE),0)</f>
        <v>0</v>
      </c>
      <c r="E23" s="1007">
        <f>ROUND(VLOOKUP(B23,'IFRS TB'!$B$15:$L$308,11,FALSE),0)</f>
        <v>0</v>
      </c>
      <c r="F23" s="67">
        <f t="shared" si="1"/>
        <v>0</v>
      </c>
      <c r="G23" s="547"/>
      <c r="H23" s="996"/>
      <c r="I23" s="533">
        <v>0</v>
      </c>
      <c r="J23" s="972" t="e">
        <f t="shared" si="6"/>
        <v>#DIV/0!</v>
      </c>
      <c r="K23" s="547"/>
      <c r="M23" s="1006">
        <f>ROUND(VLOOKUP(B23,'IFRS TB'!$B$15:$L$308,10,FALSE),0)</f>
        <v>0</v>
      </c>
      <c r="N23" s="731" t="s">
        <v>2129</v>
      </c>
    </row>
    <row r="24" spans="2:14" outlineLevel="1">
      <c r="B24" s="52" t="s">
        <v>376</v>
      </c>
      <c r="C24" s="843" t="str">
        <f>VLOOKUP(B24,'IFRS TB'!B:K,3,FALSE)</f>
        <v>Service charge income - insurance premiums</v>
      </c>
      <c r="D24" s="67">
        <f>ROUND(VLOOKUP(B24,'IFRS TB'!$B$15:$L$308,9,FALSE),0)</f>
        <v>0</v>
      </c>
      <c r="E24" s="1007">
        <f>ROUND(VLOOKUP(B24,'IFRS TB'!$B$15:$L$308,11,FALSE),0)</f>
        <v>0</v>
      </c>
      <c r="F24" s="67">
        <f t="shared" si="1"/>
        <v>0</v>
      </c>
      <c r="G24" s="547"/>
      <c r="H24" s="996"/>
      <c r="I24" s="533">
        <v>0</v>
      </c>
      <c r="J24" s="972" t="e">
        <f t="shared" si="6"/>
        <v>#DIV/0!</v>
      </c>
      <c r="K24" s="547"/>
      <c r="M24" s="1006">
        <f>ROUND(VLOOKUP(B24,'IFRS TB'!$B$15:$L$308,10,FALSE),0)</f>
        <v>0</v>
      </c>
      <c r="N24" s="731">
        <f t="shared" si="7"/>
        <v>0</v>
      </c>
    </row>
    <row r="25" spans="2:14" outlineLevel="1">
      <c r="B25" s="52" t="s">
        <v>377</v>
      </c>
      <c r="C25" s="843" t="str">
        <f>VLOOKUP(B25,'IFRS TB'!B:K,3,FALSE)</f>
        <v>Service charge income - other</v>
      </c>
      <c r="D25" s="67">
        <f>ROUND(VLOOKUP(B25,'IFRS TB'!$B$15:$L$308,9,FALSE),0)</f>
        <v>1958</v>
      </c>
      <c r="E25" s="1007">
        <f>ROUND(VLOOKUP(B25,'IFRS TB'!$B$15:$L$308,11,FALSE),0)</f>
        <v>0</v>
      </c>
      <c r="F25" s="67">
        <f t="shared" si="1"/>
        <v>1958</v>
      </c>
      <c r="G25" s="547" t="s">
        <v>2986</v>
      </c>
      <c r="H25" s="996"/>
      <c r="I25" s="533">
        <v>0</v>
      </c>
      <c r="J25" s="972" t="e">
        <f t="shared" si="6"/>
        <v>#DIV/0!</v>
      </c>
      <c r="K25" s="547"/>
      <c r="M25" s="1006">
        <f>ROUND(VLOOKUP(B25,'IFRS TB'!$B$15:$L$308,10,FALSE),0)</f>
        <v>0</v>
      </c>
      <c r="N25" s="731">
        <f t="shared" si="7"/>
        <v>1958</v>
      </c>
    </row>
    <row r="26" spans="2:14" outlineLevel="1">
      <c r="B26" s="52" t="s">
        <v>378</v>
      </c>
      <c r="C26" s="843" t="str">
        <f>VLOOKUP(B26,'IFRS TB'!B:K,3,FALSE)</f>
        <v>Service charge income - property taxes</v>
      </c>
      <c r="D26" s="67">
        <f>ROUND(VLOOKUP(B26,'IFRS TB'!$B$15:$L$308,9,FALSE),0)</f>
        <v>0</v>
      </c>
      <c r="E26" s="1007">
        <f>ROUND(VLOOKUP(B26,'IFRS TB'!$B$15:$L$308,11,FALSE),0)</f>
        <v>0</v>
      </c>
      <c r="F26" s="67">
        <f t="shared" si="1"/>
        <v>0</v>
      </c>
      <c r="G26" s="547"/>
      <c r="H26" s="996"/>
      <c r="I26" s="533">
        <v>0</v>
      </c>
      <c r="J26" s="972" t="e">
        <f t="shared" si="6"/>
        <v>#DIV/0!</v>
      </c>
      <c r="K26" s="547"/>
      <c r="M26" s="1006">
        <f>ROUND(VLOOKUP(B26,'IFRS TB'!$B$15:$L$308,10,FALSE),0)</f>
        <v>0</v>
      </c>
      <c r="N26" s="731">
        <f t="shared" ref="N26:N30" si="8">D26-M26</f>
        <v>0</v>
      </c>
    </row>
    <row r="27" spans="2:14" outlineLevel="1">
      <c r="B27" s="52" t="s">
        <v>994</v>
      </c>
      <c r="C27" s="843" t="str">
        <f>VLOOKUP(B27,'IFRS TB'!B:K,3,FALSE)</f>
        <v>Service charge income - office tax</v>
      </c>
      <c r="D27" s="67">
        <f>ROUND(VLOOKUP(B27,'IFRS TB'!$B$15:$L$308,9,FALSE),0)</f>
        <v>0</v>
      </c>
      <c r="E27" s="1007">
        <f>ROUND(VLOOKUP(B27,'IFRS TB'!$B$15:$L$308,11,FALSE),0)</f>
        <v>0</v>
      </c>
      <c r="F27" s="67">
        <f t="shared" si="1"/>
        <v>0</v>
      </c>
      <c r="G27" s="547"/>
      <c r="H27" s="996"/>
      <c r="I27" s="533">
        <v>0</v>
      </c>
      <c r="J27" s="972" t="e">
        <f t="shared" si="6"/>
        <v>#DIV/0!</v>
      </c>
      <c r="K27" s="547"/>
      <c r="M27" s="1006">
        <f>ROUND(VLOOKUP(B27,'IFRS TB'!$B$15:$L$308,10,FALSE),0)</f>
        <v>0</v>
      </c>
      <c r="N27" s="731">
        <f t="shared" si="8"/>
        <v>0</v>
      </c>
    </row>
    <row r="28" spans="2:14" outlineLevel="1">
      <c r="B28" s="52" t="s">
        <v>995</v>
      </c>
      <c r="C28" s="843" t="str">
        <f>VLOOKUP(B28,'IFRS TB'!B:K,3,FALSE)</f>
        <v>Service charge income - recharge of PM Fee</v>
      </c>
      <c r="D28" s="67">
        <f>ROUND(VLOOKUP(B28,'IFRS TB'!$B$15:$L$308,9,FALSE),0)</f>
        <v>0</v>
      </c>
      <c r="E28" s="1007">
        <f>ROUND(VLOOKUP(B28,'IFRS TB'!$B$15:$L$308,11,FALSE),0)</f>
        <v>0</v>
      </c>
      <c r="F28" s="67">
        <f t="shared" si="1"/>
        <v>0</v>
      </c>
      <c r="G28" s="547"/>
      <c r="H28" s="996"/>
      <c r="I28" s="533">
        <v>0</v>
      </c>
      <c r="J28" s="972" t="e">
        <f t="shared" si="6"/>
        <v>#DIV/0!</v>
      </c>
      <c r="K28" s="547"/>
      <c r="M28" s="1006">
        <f>ROUND(VLOOKUP(B28,'IFRS TB'!$B$15:$L$308,10,FALSE),0)</f>
        <v>0</v>
      </c>
      <c r="N28" s="731">
        <f t="shared" si="8"/>
        <v>0</v>
      </c>
    </row>
    <row r="29" spans="2:14" outlineLevel="1">
      <c r="B29" s="52" t="s">
        <v>996</v>
      </c>
      <c r="C29" s="843" t="str">
        <f>VLOOKUP(B29,'IFRS TB'!B:K,3,FALSE)</f>
        <v>Service charge income - recharge of works</v>
      </c>
      <c r="D29" s="67">
        <f>ROUND(VLOOKUP(B29,'IFRS TB'!$B$15:$L$308,9,FALSE),0)</f>
        <v>0</v>
      </c>
      <c r="E29" s="1007">
        <f>ROUND(VLOOKUP(B29,'IFRS TB'!$B$15:$L$308,11,FALSE),0)</f>
        <v>0</v>
      </c>
      <c r="F29" s="67">
        <f t="shared" si="1"/>
        <v>0</v>
      </c>
      <c r="G29" s="547"/>
      <c r="H29" s="996"/>
      <c r="I29" s="533">
        <v>0</v>
      </c>
      <c r="J29" s="972" t="e">
        <f t="shared" si="6"/>
        <v>#DIV/0!</v>
      </c>
      <c r="K29" s="547"/>
      <c r="M29" s="1006">
        <f>ROUND(VLOOKUP(B29,'IFRS TB'!$B$15:$L$308,10,FALSE),0)</f>
        <v>0</v>
      </c>
      <c r="N29" s="731">
        <f t="shared" si="8"/>
        <v>0</v>
      </c>
    </row>
    <row r="30" spans="2:14" outlineLevel="1">
      <c r="B30" s="52" t="s">
        <v>997</v>
      </c>
      <c r="C30" s="843" t="str">
        <f>VLOOKUP(B30,'IFRS TB'!B:K,3,FALSE)</f>
        <v>Service charge income - recharge of garbage collection tax</v>
      </c>
      <c r="D30" s="67">
        <f>ROUND(VLOOKUP(B30,'IFRS TB'!$B$15:$L$308,9,FALSE),0)</f>
        <v>0</v>
      </c>
      <c r="E30" s="1007">
        <f>ROUND(VLOOKUP(B30,'IFRS TB'!$B$15:$L$308,11,FALSE),0)</f>
        <v>0</v>
      </c>
      <c r="F30" s="67">
        <f t="shared" si="1"/>
        <v>0</v>
      </c>
      <c r="G30" s="547"/>
      <c r="H30" s="996"/>
      <c r="I30" s="533">
        <v>0</v>
      </c>
      <c r="J30" s="972" t="e">
        <f t="shared" si="6"/>
        <v>#DIV/0!</v>
      </c>
      <c r="K30" s="547"/>
      <c r="M30" s="1006">
        <f>ROUND(VLOOKUP(B30,'IFRS TB'!$B$15:$L$308,10,FALSE),0)</f>
        <v>0</v>
      </c>
      <c r="N30" s="731">
        <f t="shared" si="8"/>
        <v>0</v>
      </c>
    </row>
    <row r="31" spans="2:14" outlineLevel="1">
      <c r="B31" s="52" t="s">
        <v>998</v>
      </c>
      <c r="C31" s="843" t="str">
        <f>VLOOKUP(B31,'IFRS TB'!B:K,3,FALSE)</f>
        <v>Service charge income - recharge of others tax</v>
      </c>
      <c r="D31" s="67">
        <f>ROUND(VLOOKUP(B31,'IFRS TB'!$B$15:$L$308,9,FALSE),0)</f>
        <v>4101</v>
      </c>
      <c r="E31" s="1007">
        <f>ROUND(VLOOKUP(B31,'IFRS TB'!$B$15:$L$308,11,FALSE),0)</f>
        <v>1023</v>
      </c>
      <c r="F31" s="67">
        <f t="shared" si="1"/>
        <v>3078</v>
      </c>
      <c r="G31" s="547" t="s">
        <v>2987</v>
      </c>
      <c r="H31" s="996"/>
      <c r="I31" s="533">
        <v>0</v>
      </c>
      <c r="J31" s="972" t="e">
        <f t="shared" si="6"/>
        <v>#DIV/0!</v>
      </c>
      <c r="K31" s="547"/>
      <c r="M31" s="1006">
        <f>ROUND(VLOOKUP(B31,'IFRS TB'!$B$15:$L$308,10,FALSE),0)</f>
        <v>2881</v>
      </c>
      <c r="N31" s="731">
        <f t="shared" si="7"/>
        <v>1220</v>
      </c>
    </row>
    <row r="32" spans="2:14">
      <c r="B32" s="52"/>
      <c r="C32" s="230" t="s">
        <v>586</v>
      </c>
      <c r="D32" s="66">
        <f>SUM(D33:D51)</f>
        <v>-101244</v>
      </c>
      <c r="E32" s="66">
        <f t="shared" ref="E32:J32" si="9">SUM(E33:E51)</f>
        <v>-48375</v>
      </c>
      <c r="F32" s="66">
        <f t="shared" si="9"/>
        <v>-52869</v>
      </c>
      <c r="G32" s="546"/>
      <c r="H32" s="996"/>
      <c r="I32" s="66">
        <f t="shared" si="9"/>
        <v>-97046</v>
      </c>
      <c r="J32" s="971" t="e">
        <f t="shared" si="9"/>
        <v>#DIV/0!</v>
      </c>
      <c r="K32" s="546"/>
      <c r="M32" s="532">
        <f>SUM(M33:M51)</f>
        <v>-91505</v>
      </c>
      <c r="N32" s="730">
        <f>SUM(N33:N51)</f>
        <v>-9739</v>
      </c>
    </row>
    <row r="33" spans="1:14" s="228" customFormat="1" outlineLevel="1">
      <c r="A33" s="226"/>
      <c r="B33" s="52" t="s">
        <v>392</v>
      </c>
      <c r="C33" s="843" t="str">
        <f>VLOOKUP(B33,'IFRS TB'!B:K,3,FALSE)</f>
        <v>Service charge- utilities</v>
      </c>
      <c r="D33" s="67">
        <f>ROUND(VLOOKUP(B33,'IFRS TB'!$B$15:$L$308,9,FALSE),0)</f>
        <v>0</v>
      </c>
      <c r="E33" s="1007">
        <f>ROUND(VLOOKUP(B33,'IFRS TB'!$B$15:$L$308,11,FALSE),0)</f>
        <v>0</v>
      </c>
      <c r="F33" s="67">
        <f t="shared" si="1"/>
        <v>0</v>
      </c>
      <c r="G33" s="548"/>
      <c r="H33" s="997"/>
      <c r="I33" s="533">
        <v>0</v>
      </c>
      <c r="J33" s="972" t="e">
        <f t="shared" ref="J33:J51" si="10">(D33-I33)/I33</f>
        <v>#DIV/0!</v>
      </c>
      <c r="K33" s="548"/>
      <c r="L33" s="668"/>
      <c r="M33" s="1006">
        <f>ROUND(VLOOKUP(B33,'IFRS TB'!$B$15:$L$308,10,FALSE),0)</f>
        <v>0</v>
      </c>
      <c r="N33" s="731">
        <f t="shared" ref="N33:N39" si="11">D33-M33</f>
        <v>0</v>
      </c>
    </row>
    <row r="34" spans="1:14" s="228" customFormat="1" outlineLevel="1">
      <c r="A34" s="226"/>
      <c r="B34" s="52" t="s">
        <v>393</v>
      </c>
      <c r="C34" s="843" t="str">
        <f>VLOOKUP(B34,'IFRS TB'!B:K,3,FALSE)</f>
        <v>Service charge - maintenance and repairs</v>
      </c>
      <c r="D34" s="67">
        <f>ROUND(VLOOKUP(B34,'IFRS TB'!$B$15:$L$308,9,FALSE),0)</f>
        <v>0</v>
      </c>
      <c r="E34" s="1007">
        <f>ROUND(VLOOKUP(B34,'IFRS TB'!$B$15:$L$308,11,FALSE),0)</f>
        <v>0</v>
      </c>
      <c r="F34" s="67">
        <f t="shared" si="1"/>
        <v>0</v>
      </c>
      <c r="G34" s="548"/>
      <c r="H34" s="997"/>
      <c r="I34" s="533">
        <v>0</v>
      </c>
      <c r="J34" s="972" t="e">
        <f t="shared" si="10"/>
        <v>#DIV/0!</v>
      </c>
      <c r="K34" s="548"/>
      <c r="L34" s="668"/>
      <c r="M34" s="1006">
        <f>ROUND(VLOOKUP(B34,'IFRS TB'!$B$15:$L$308,10,FALSE),0)</f>
        <v>0</v>
      </c>
      <c r="N34" s="731">
        <f t="shared" si="11"/>
        <v>0</v>
      </c>
    </row>
    <row r="35" spans="1:14" s="228" customFormat="1" outlineLevel="1">
      <c r="A35" s="226"/>
      <c r="B35" s="52" t="s">
        <v>394</v>
      </c>
      <c r="C35" s="843" t="str">
        <f>VLOOKUP(B35,'IFRS TB'!B:K,3,FALSE)</f>
        <v>Service charge - letting costs</v>
      </c>
      <c r="D35" s="67">
        <f>ROUND(VLOOKUP(B35,'IFRS TB'!$B$15:$L$308,9,FALSE),0)</f>
        <v>0</v>
      </c>
      <c r="E35" s="1007">
        <f>ROUND(VLOOKUP(B35,'IFRS TB'!$B$15:$L$308,11,FALSE),0)</f>
        <v>0</v>
      </c>
      <c r="F35" s="67">
        <f t="shared" si="1"/>
        <v>0</v>
      </c>
      <c r="G35" s="548"/>
      <c r="H35" s="997"/>
      <c r="I35" s="533">
        <v>0</v>
      </c>
      <c r="J35" s="972" t="e">
        <f t="shared" si="10"/>
        <v>#DIV/0!</v>
      </c>
      <c r="K35" s="548"/>
      <c r="L35" s="668"/>
      <c r="M35" s="1006">
        <f>ROUND(VLOOKUP(B35,'IFRS TB'!$B$15:$L$308,10,FALSE),0)</f>
        <v>0</v>
      </c>
      <c r="N35" s="731">
        <f t="shared" si="11"/>
        <v>0</v>
      </c>
    </row>
    <row r="36" spans="1:14" s="228" customFormat="1" outlineLevel="1">
      <c r="A36" s="226"/>
      <c r="B36" s="52" t="s">
        <v>395</v>
      </c>
      <c r="C36" s="843" t="str">
        <f>VLOOKUP(B36,'IFRS TB'!B:K,3,FALSE)</f>
        <v>Service charge - leasehold costs</v>
      </c>
      <c r="D36" s="67">
        <f>ROUND(VLOOKUP(B36,'IFRS TB'!$B$15:$L$308,9,FALSE),0)</f>
        <v>0</v>
      </c>
      <c r="E36" s="1007">
        <f>ROUND(VLOOKUP(B36,'IFRS TB'!$B$15:$L$308,11,FALSE),0)</f>
        <v>0</v>
      </c>
      <c r="F36" s="67">
        <f t="shared" si="1"/>
        <v>0</v>
      </c>
      <c r="G36" s="548"/>
      <c r="H36" s="997"/>
      <c r="I36" s="533">
        <v>0</v>
      </c>
      <c r="J36" s="972" t="e">
        <f t="shared" si="10"/>
        <v>#DIV/0!</v>
      </c>
      <c r="K36" s="548"/>
      <c r="L36" s="668"/>
      <c r="M36" s="1006">
        <f>ROUND(VLOOKUP(B36,'IFRS TB'!$B$15:$L$308,10,FALSE),0)</f>
        <v>0</v>
      </c>
      <c r="N36" s="731">
        <f t="shared" si="11"/>
        <v>0</v>
      </c>
    </row>
    <row r="37" spans="1:14" s="228" customFormat="1" outlineLevel="1">
      <c r="A37" s="226"/>
      <c r="B37" s="52" t="s">
        <v>396</v>
      </c>
      <c r="C37" s="843" t="str">
        <f>VLOOKUP(B37,'IFRS TB'!B:K,3,FALSE)</f>
        <v>Service charge - insurance premiums</v>
      </c>
      <c r="D37" s="67">
        <f>ROUND(VLOOKUP(B37,'IFRS TB'!$B$15:$L$308,9,FALSE),0)</f>
        <v>-9584</v>
      </c>
      <c r="E37" s="1007">
        <f>ROUND(VLOOKUP(B37,'IFRS TB'!$B$15:$L$308,11,FALSE),0)</f>
        <v>-4809</v>
      </c>
      <c r="F37" s="67">
        <f t="shared" si="1"/>
        <v>-4775</v>
      </c>
      <c r="G37" s="548"/>
      <c r="H37" s="997"/>
      <c r="I37" s="533">
        <v>-9618</v>
      </c>
      <c r="J37" s="972">
        <f t="shared" si="10"/>
        <v>-3.535038469536286E-3</v>
      </c>
      <c r="K37" s="548"/>
      <c r="L37" s="668"/>
      <c r="M37" s="1006">
        <f>ROUND(VLOOKUP(B37,'IFRS TB'!$B$15:$L$308,10,FALSE),0)</f>
        <v>-8950</v>
      </c>
      <c r="N37" s="731">
        <f t="shared" si="11"/>
        <v>-634</v>
      </c>
    </row>
    <row r="38" spans="1:14" s="228" customFormat="1" outlineLevel="1">
      <c r="A38" s="226"/>
      <c r="B38" s="52" t="s">
        <v>397</v>
      </c>
      <c r="C38" s="843" t="str">
        <f>VLOOKUP(B38,'IFRS TB'!B:K,3,FALSE)</f>
        <v>Service charge - other</v>
      </c>
      <c r="D38" s="67">
        <f>ROUND(VLOOKUP(B38,'IFRS TB'!$B$15:$L$308,9,FALSE),0)</f>
        <v>-1958</v>
      </c>
      <c r="E38" s="1007">
        <f>ROUND(VLOOKUP(B38,'IFRS TB'!$B$15:$L$308,11,FALSE),0)</f>
        <v>0</v>
      </c>
      <c r="F38" s="67">
        <f t="shared" si="1"/>
        <v>-1958</v>
      </c>
      <c r="G38" s="548" t="s">
        <v>2986</v>
      </c>
      <c r="H38" s="997"/>
      <c r="I38" s="533">
        <v>0</v>
      </c>
      <c r="J38" s="972" t="e">
        <f t="shared" si="10"/>
        <v>#DIV/0!</v>
      </c>
      <c r="K38" s="548"/>
      <c r="L38" s="668"/>
      <c r="M38" s="1006">
        <f>ROUND(VLOOKUP(B38,'IFRS TB'!$B$15:$L$308,10,FALSE),0)</f>
        <v>0</v>
      </c>
      <c r="N38" s="731">
        <f t="shared" si="11"/>
        <v>-1958</v>
      </c>
    </row>
    <row r="39" spans="1:14" s="228" customFormat="1" outlineLevel="1">
      <c r="A39" s="226"/>
      <c r="B39" s="52" t="s">
        <v>398</v>
      </c>
      <c r="C39" s="843" t="str">
        <f>VLOOKUP(B39,'IFRS TB'!B:K,3,FALSE)</f>
        <v>Service charge - property taxes</v>
      </c>
      <c r="D39" s="67">
        <f>ROUND(VLOOKUP(B39,'IFRS TB'!$B$15:$L$308,9,FALSE),0)</f>
        <v>-83041</v>
      </c>
      <c r="E39" s="1007">
        <f>ROUND(VLOOKUP(B39,'IFRS TB'!$B$15:$L$308,11,FALSE),0)</f>
        <v>-41520</v>
      </c>
      <c r="F39" s="67">
        <f t="shared" si="1"/>
        <v>-41521</v>
      </c>
      <c r="G39" s="548" t="s">
        <v>3001</v>
      </c>
      <c r="H39" s="997"/>
      <c r="I39" s="533">
        <v>-82977</v>
      </c>
      <c r="J39" s="972">
        <f t="shared" si="10"/>
        <v>7.7129807054967039E-4</v>
      </c>
      <c r="K39" s="548"/>
      <c r="L39" s="668"/>
      <c r="M39" s="1006">
        <f>ROUND(VLOOKUP(B39,'IFRS TB'!$B$15:$L$308,10,FALSE),0)</f>
        <v>-76792</v>
      </c>
      <c r="N39" s="731">
        <f t="shared" si="11"/>
        <v>-6249</v>
      </c>
    </row>
    <row r="40" spans="1:14" s="228" customFormat="1" outlineLevel="1">
      <c r="A40" s="226"/>
      <c r="B40" s="52" t="s">
        <v>931</v>
      </c>
      <c r="C40" s="843" t="str">
        <f>VLOOKUP(B40,'IFRS TB'!B:K,3,FALSE)</f>
        <v>Service charge - office tax</v>
      </c>
      <c r="D40" s="67">
        <f>ROUND(VLOOKUP(B40,'IFRS TB'!$B$15:$L$308,9,FALSE),0)</f>
        <v>0</v>
      </c>
      <c r="E40" s="1007">
        <f>ROUND(VLOOKUP(B40,'IFRS TB'!$B$15:$L$308,11,FALSE),0)</f>
        <v>0</v>
      </c>
      <c r="F40" s="67">
        <f t="shared" si="1"/>
        <v>0</v>
      </c>
      <c r="G40" s="548"/>
      <c r="H40" s="997"/>
      <c r="I40" s="533">
        <v>-4451</v>
      </c>
      <c r="J40" s="972">
        <f t="shared" si="10"/>
        <v>-1</v>
      </c>
      <c r="K40" s="548"/>
      <c r="L40" s="668"/>
      <c r="M40" s="1006">
        <f>ROUND(VLOOKUP(B40,'IFRS TB'!$B$15:$L$308,10,FALSE),0)</f>
        <v>0</v>
      </c>
      <c r="N40" s="731">
        <f t="shared" ref="N40:N51" si="12">D40-M40</f>
        <v>0</v>
      </c>
    </row>
    <row r="41" spans="1:14" s="228" customFormat="1" outlineLevel="1">
      <c r="A41" s="226"/>
      <c r="B41" s="52" t="s">
        <v>932</v>
      </c>
      <c r="C41" s="843" t="str">
        <f>VLOOKUP(B41,'IFRS TB'!B:K,3,FALSE)</f>
        <v>Service charge - Property Management fee</v>
      </c>
      <c r="D41" s="67">
        <f>ROUND(VLOOKUP(B41,'IFRS TB'!$B$15:$L$308,9,FALSE),0)</f>
        <v>0</v>
      </c>
      <c r="E41" s="1007">
        <f>ROUND(VLOOKUP(B41,'IFRS TB'!$B$15:$L$308,11,FALSE),0)</f>
        <v>0</v>
      </c>
      <c r="F41" s="67">
        <f t="shared" si="1"/>
        <v>0</v>
      </c>
      <c r="G41" s="548"/>
      <c r="H41" s="997"/>
      <c r="I41" s="533">
        <v>0</v>
      </c>
      <c r="J41" s="972" t="e">
        <f t="shared" si="10"/>
        <v>#DIV/0!</v>
      </c>
      <c r="K41" s="548"/>
      <c r="L41" s="668"/>
      <c r="M41" s="1006">
        <f>ROUND(VLOOKUP(B41,'IFRS TB'!$B$15:$L$308,10,FALSE),0)</f>
        <v>0</v>
      </c>
      <c r="N41" s="731">
        <f t="shared" si="12"/>
        <v>0</v>
      </c>
    </row>
    <row r="42" spans="1:14" s="228" customFormat="1" outlineLevel="1">
      <c r="A42" s="226"/>
      <c r="B42" s="52" t="s">
        <v>933</v>
      </c>
      <c r="C42" s="843" t="str">
        <f>VLOOKUP(B42,'IFRS TB'!B:K,3,FALSE)</f>
        <v>Service charge - Various works</v>
      </c>
      <c r="D42" s="67">
        <f>ROUND(VLOOKUP(B42,'IFRS TB'!$B$15:$L$308,9,FALSE),0)</f>
        <v>0</v>
      </c>
      <c r="E42" s="1007">
        <f>ROUND(VLOOKUP(B42,'IFRS TB'!$B$15:$L$308,11,FALSE),0)</f>
        <v>0</v>
      </c>
      <c r="F42" s="67">
        <f t="shared" si="1"/>
        <v>0</v>
      </c>
      <c r="G42" s="548"/>
      <c r="H42" s="997"/>
      <c r="I42" s="533">
        <v>0</v>
      </c>
      <c r="J42" s="972" t="e">
        <f t="shared" si="10"/>
        <v>#DIV/0!</v>
      </c>
      <c r="K42" s="548"/>
      <c r="L42" s="668"/>
      <c r="M42" s="1006">
        <f>ROUND(VLOOKUP(B42,'IFRS TB'!$B$15:$L$308,10,FALSE),0)</f>
        <v>0</v>
      </c>
      <c r="N42" s="731">
        <f t="shared" si="12"/>
        <v>0</v>
      </c>
    </row>
    <row r="43" spans="1:14" s="228" customFormat="1" outlineLevel="1">
      <c r="A43" s="226"/>
      <c r="B43" s="52" t="s">
        <v>934</v>
      </c>
      <c r="C43" s="843" t="str">
        <f>VLOOKUP(B43,'IFRS TB'!B:K,3,FALSE)</f>
        <v>Service charge - Large maintenance works</v>
      </c>
      <c r="D43" s="67">
        <f>ROUND(VLOOKUP(B43,'IFRS TB'!$B$15:$L$308,9,FALSE),0)</f>
        <v>0</v>
      </c>
      <c r="E43" s="1007">
        <f>ROUND(VLOOKUP(B43,'IFRS TB'!$B$15:$L$308,11,FALSE),0)</f>
        <v>0</v>
      </c>
      <c r="F43" s="67">
        <f t="shared" si="1"/>
        <v>0</v>
      </c>
      <c r="G43" s="548"/>
      <c r="H43" s="997"/>
      <c r="I43" s="533">
        <v>0</v>
      </c>
      <c r="J43" s="972" t="e">
        <f t="shared" si="10"/>
        <v>#DIV/0!</v>
      </c>
      <c r="K43" s="548"/>
      <c r="L43" s="668"/>
      <c r="M43" s="1006">
        <f>ROUND(VLOOKUP(B43,'IFRS TB'!$B$15:$L$308,10,FALSE),0)</f>
        <v>0</v>
      </c>
      <c r="N43" s="731">
        <f t="shared" si="12"/>
        <v>0</v>
      </c>
    </row>
    <row r="44" spans="1:14" s="228" customFormat="1" outlineLevel="1">
      <c r="A44" s="226"/>
      <c r="B44" s="52" t="s">
        <v>935</v>
      </c>
      <c r="C44" s="843" t="str">
        <f>VLOOKUP(B44,'IFRS TB'!B:K,3,FALSE)</f>
        <v>Service charge - Contribution for tenant</v>
      </c>
      <c r="D44" s="67">
        <f>ROUND(VLOOKUP(B44,'IFRS TB'!$B$15:$L$308,9,FALSE),0)</f>
        <v>0</v>
      </c>
      <c r="E44" s="1007">
        <f>ROUND(VLOOKUP(B44,'IFRS TB'!$B$15:$L$308,11,FALSE),0)</f>
        <v>0</v>
      </c>
      <c r="F44" s="67">
        <f t="shared" si="1"/>
        <v>0</v>
      </c>
      <c r="G44" s="548"/>
      <c r="H44" s="997"/>
      <c r="I44" s="533">
        <v>0</v>
      </c>
      <c r="J44" s="972" t="e">
        <f t="shared" si="10"/>
        <v>#DIV/0!</v>
      </c>
      <c r="K44" s="548"/>
      <c r="L44" s="668"/>
      <c r="M44" s="1006">
        <f>ROUND(VLOOKUP(B44,'IFRS TB'!$B$15:$L$308,10,FALSE),0)</f>
        <v>0</v>
      </c>
      <c r="N44" s="731">
        <f t="shared" si="12"/>
        <v>0</v>
      </c>
    </row>
    <row r="45" spans="1:14" s="228" customFormat="1" outlineLevel="1">
      <c r="A45" s="226"/>
      <c r="B45" s="52" t="s">
        <v>936</v>
      </c>
      <c r="C45" s="843" t="str">
        <f>VLOOKUP(B45,'IFRS TB'!B:K,3,FALSE)</f>
        <v>Service charge - Technical costs</v>
      </c>
      <c r="D45" s="67">
        <f>ROUND(VLOOKUP(B45,'IFRS TB'!$B$15:$L$308,9,FALSE),0)</f>
        <v>0</v>
      </c>
      <c r="E45" s="1007">
        <f>ROUND(VLOOKUP(B45,'IFRS TB'!$B$15:$L$308,11,FALSE),0)</f>
        <v>0</v>
      </c>
      <c r="F45" s="67">
        <f t="shared" si="1"/>
        <v>0</v>
      </c>
      <c r="G45" s="548"/>
      <c r="H45" s="997"/>
      <c r="I45" s="533">
        <v>0</v>
      </c>
      <c r="J45" s="972" t="e">
        <f t="shared" si="10"/>
        <v>#DIV/0!</v>
      </c>
      <c r="K45" s="548"/>
      <c r="L45" s="668"/>
      <c r="M45" s="1006">
        <f>ROUND(VLOOKUP(B45,'IFRS TB'!$B$15:$L$308,10,FALSE),0)</f>
        <v>0</v>
      </c>
      <c r="N45" s="731">
        <f t="shared" si="12"/>
        <v>0</v>
      </c>
    </row>
    <row r="46" spans="1:14" s="228" customFormat="1" outlineLevel="1">
      <c r="A46" s="226"/>
      <c r="B46" s="52" t="s">
        <v>937</v>
      </c>
      <c r="C46" s="843" t="str">
        <f>VLOOKUP(B46,'IFRS TB'!B:K,3,FALSE)</f>
        <v>Service charge - Ground rent lease payable</v>
      </c>
      <c r="D46" s="67">
        <f>ROUND(VLOOKUP(B46,'IFRS TB'!$B$15:$L$308,9,FALSE),0)</f>
        <v>0</v>
      </c>
      <c r="E46" s="1007">
        <f>ROUND(VLOOKUP(B46,'IFRS TB'!$B$15:$L$308,11,FALSE),0)</f>
        <v>0</v>
      </c>
      <c r="F46" s="67">
        <f t="shared" si="1"/>
        <v>0</v>
      </c>
      <c r="G46" s="548"/>
      <c r="H46" s="997"/>
      <c r="I46" s="533">
        <v>0</v>
      </c>
      <c r="J46" s="972" t="e">
        <f t="shared" si="10"/>
        <v>#DIV/0!</v>
      </c>
      <c r="K46" s="548"/>
      <c r="L46" s="668"/>
      <c r="M46" s="1006">
        <f>ROUND(VLOOKUP(B46,'IFRS TB'!$B$15:$L$308,10,FALSE),0)</f>
        <v>0</v>
      </c>
      <c r="N46" s="731">
        <f t="shared" si="12"/>
        <v>0</v>
      </c>
    </row>
    <row r="47" spans="1:14" s="228" customFormat="1" outlineLevel="1">
      <c r="A47" s="226"/>
      <c r="B47" s="52" t="s">
        <v>938</v>
      </c>
      <c r="C47" s="843" t="str">
        <f>VLOOKUP(B47,'IFRS TB'!B:K,3,FALSE)</f>
        <v>Service charge - Other general costs</v>
      </c>
      <c r="D47" s="67">
        <f>ROUND(VLOOKUP(B47,'IFRS TB'!$B$15:$L$308,9,FALSE),0)</f>
        <v>0</v>
      </c>
      <c r="E47" s="1007">
        <f>ROUND(VLOOKUP(B47,'IFRS TB'!$B$15:$L$308,11,FALSE),0)</f>
        <v>0</v>
      </c>
      <c r="F47" s="67">
        <f t="shared" si="1"/>
        <v>0</v>
      </c>
      <c r="G47" s="548"/>
      <c r="H47" s="997"/>
      <c r="I47" s="533">
        <v>0</v>
      </c>
      <c r="J47" s="972" t="e">
        <f t="shared" si="10"/>
        <v>#DIV/0!</v>
      </c>
      <c r="K47" s="548"/>
      <c r="L47" s="668"/>
      <c r="M47" s="1006">
        <f>ROUND(VLOOKUP(B47,'IFRS TB'!$B$15:$L$308,10,FALSE),0)</f>
        <v>0</v>
      </c>
      <c r="N47" s="731">
        <f t="shared" si="12"/>
        <v>0</v>
      </c>
    </row>
    <row r="48" spans="1:14" s="228" customFormat="1" outlineLevel="1">
      <c r="A48" s="226"/>
      <c r="B48" s="52" t="s">
        <v>939</v>
      </c>
      <c r="C48" s="843" t="str">
        <f>VLOOKUP(B48,'IFRS TB'!B:K,3,FALSE)</f>
        <v>Service charge - Consultants and advisers</v>
      </c>
      <c r="D48" s="67">
        <f>ROUND(VLOOKUP(B48,'IFRS TB'!$B$15:$L$308,9,FALSE),0)</f>
        <v>0</v>
      </c>
      <c r="E48" s="1007">
        <f>ROUND(VLOOKUP(B48,'IFRS TB'!$B$15:$L$308,11,FALSE),0)</f>
        <v>0</v>
      </c>
      <c r="F48" s="67">
        <f t="shared" si="1"/>
        <v>0</v>
      </c>
      <c r="G48" s="548"/>
      <c r="H48" s="997"/>
      <c r="I48" s="533">
        <v>0</v>
      </c>
      <c r="J48" s="972" t="e">
        <f t="shared" si="10"/>
        <v>#DIV/0!</v>
      </c>
      <c r="K48" s="548"/>
      <c r="L48" s="668"/>
      <c r="M48" s="1006">
        <f>ROUND(VLOOKUP(B48,'IFRS TB'!$B$15:$L$308,10,FALSE),0)</f>
        <v>0</v>
      </c>
      <c r="N48" s="731">
        <f t="shared" si="12"/>
        <v>0</v>
      </c>
    </row>
    <row r="49" spans="1:17" s="228" customFormat="1" outlineLevel="1">
      <c r="A49" s="226"/>
      <c r="B49" s="52" t="s">
        <v>940</v>
      </c>
      <c r="C49" s="843" t="str">
        <f>VLOOKUP(B49,'IFRS TB'!B:K,3,FALSE)</f>
        <v>Service charge - Others tax</v>
      </c>
      <c r="D49" s="67">
        <f>ROUND(VLOOKUP(B49,'IFRS TB'!$B$15:$L$308,9,FALSE),0)</f>
        <v>-6661</v>
      </c>
      <c r="E49" s="1007">
        <f>ROUND(VLOOKUP(B49,'IFRS TB'!$B$15:$L$308,11,FALSE),0)</f>
        <v>-2046</v>
      </c>
      <c r="F49" s="67">
        <f t="shared" si="1"/>
        <v>-4615</v>
      </c>
      <c r="G49" s="548" t="s">
        <v>2987</v>
      </c>
      <c r="H49" s="997"/>
      <c r="I49" s="533">
        <v>0</v>
      </c>
      <c r="J49" s="972" t="e">
        <f t="shared" si="10"/>
        <v>#DIV/0!</v>
      </c>
      <c r="K49" s="548"/>
      <c r="L49" s="668"/>
      <c r="M49" s="1006">
        <f>ROUND(VLOOKUP(B49,'IFRS TB'!$B$15:$L$308,10,FALSE),0)</f>
        <v>-5763</v>
      </c>
      <c r="N49" s="731">
        <f t="shared" si="12"/>
        <v>-898</v>
      </c>
    </row>
    <row r="50" spans="1:17" s="228" customFormat="1" outlineLevel="1">
      <c r="A50" s="226"/>
      <c r="B50" s="52" t="s">
        <v>941</v>
      </c>
      <c r="C50" s="843" t="str">
        <f>VLOOKUP(B50,'IFRS TB'!B:K,3,FALSE)</f>
        <v>Service charge - Garbage tax</v>
      </c>
      <c r="D50" s="67">
        <f>ROUND(VLOOKUP(B50,'IFRS TB'!$B$15:$L$308,9,FALSE),0)</f>
        <v>0</v>
      </c>
      <c r="E50" s="1007">
        <f>ROUND(VLOOKUP(B50,'IFRS TB'!$B$15:$L$308,11,FALSE),0)</f>
        <v>0</v>
      </c>
      <c r="F50" s="67">
        <f t="shared" si="1"/>
        <v>0</v>
      </c>
      <c r="G50" s="548"/>
      <c r="H50" s="997"/>
      <c r="I50" s="533">
        <v>0</v>
      </c>
      <c r="J50" s="972" t="e">
        <f t="shared" si="10"/>
        <v>#DIV/0!</v>
      </c>
      <c r="K50" s="548"/>
      <c r="L50" s="668"/>
      <c r="M50" s="1006">
        <f>ROUND(VLOOKUP(B50,'IFRS TB'!$B$15:$L$308,10,FALSE),0)</f>
        <v>0</v>
      </c>
      <c r="N50" s="731">
        <f t="shared" si="12"/>
        <v>0</v>
      </c>
    </row>
    <row r="51" spans="1:17" s="228" customFormat="1" outlineLevel="1">
      <c r="A51" s="226"/>
      <c r="B51" s="52" t="s">
        <v>942</v>
      </c>
      <c r="C51" s="843" t="str">
        <f>VLOOKUP(B51,'IFRS TB'!B:K,3,FALSE)</f>
        <v>Service charge - Other operating costs</v>
      </c>
      <c r="D51" s="67">
        <f>ROUND(VLOOKUP(B51,'IFRS TB'!$B$15:$L$308,9,FALSE),0)</f>
        <v>0</v>
      </c>
      <c r="E51" s="1007">
        <f>ROUND(VLOOKUP(B51,'IFRS TB'!$B$15:$L$308,11,FALSE),0)</f>
        <v>0</v>
      </c>
      <c r="F51" s="67">
        <f t="shared" si="1"/>
        <v>0</v>
      </c>
      <c r="G51" s="548"/>
      <c r="H51" s="997"/>
      <c r="I51" s="533">
        <v>0</v>
      </c>
      <c r="J51" s="972" t="e">
        <f t="shared" si="10"/>
        <v>#DIV/0!</v>
      </c>
      <c r="K51" s="548"/>
      <c r="L51" s="668"/>
      <c r="M51" s="1006">
        <f>ROUND(VLOOKUP(B51,'IFRS TB'!$B$15:$L$308,10,FALSE),0)</f>
        <v>0</v>
      </c>
      <c r="N51" s="731">
        <f t="shared" si="12"/>
        <v>0</v>
      </c>
    </row>
    <row r="52" spans="1:17">
      <c r="B52" s="52"/>
      <c r="C52" s="230" t="s">
        <v>369</v>
      </c>
      <c r="D52" s="66">
        <f>SUM(D53:D62)</f>
        <v>-7747</v>
      </c>
      <c r="E52" s="66">
        <f t="shared" ref="E52:J52" si="13">SUM(E53:E62)</f>
        <v>-3540</v>
      </c>
      <c r="F52" s="66">
        <f t="shared" si="13"/>
        <v>-4207</v>
      </c>
      <c r="G52" s="546"/>
      <c r="H52" s="996"/>
      <c r="I52" s="66">
        <f t="shared" si="13"/>
        <v>-8086</v>
      </c>
      <c r="J52" s="971" t="e">
        <f t="shared" si="13"/>
        <v>#DIV/0!</v>
      </c>
      <c r="K52" s="546"/>
      <c r="M52" s="532">
        <f>SUM(M53:M62)</f>
        <v>-7080</v>
      </c>
      <c r="N52" s="66">
        <f>SUM(N53:N62)</f>
        <v>-667</v>
      </c>
    </row>
    <row r="53" spans="1:17" s="228" customFormat="1" outlineLevel="1">
      <c r="A53" s="226"/>
      <c r="B53" s="52" t="s">
        <v>47</v>
      </c>
      <c r="C53" s="843" t="str">
        <f>VLOOKUP(B53,'IFRS TB'!B:K,3,FALSE)</f>
        <v>Property management fees</v>
      </c>
      <c r="D53" s="67">
        <f>ROUND(VLOOKUP(B53,'IFRS TB'!$B$15:$L$308,9,FALSE),0)</f>
        <v>-7747</v>
      </c>
      <c r="E53" s="1007">
        <f>ROUND(VLOOKUP(B53,'IFRS TB'!$B$15:$L$308,11,FALSE),0)</f>
        <v>-3540</v>
      </c>
      <c r="F53" s="67">
        <f t="shared" si="1"/>
        <v>-4207</v>
      </c>
      <c r="G53" s="548" t="s">
        <v>2981</v>
      </c>
      <c r="H53" s="997"/>
      <c r="I53" s="533">
        <v>-7086</v>
      </c>
      <c r="J53" s="972">
        <f t="shared" ref="J53:J62" si="14">(D53-I53)/I53</f>
        <v>9.3282528930285075E-2</v>
      </c>
      <c r="K53" s="548"/>
      <c r="L53" s="668"/>
      <c r="M53" s="1006">
        <f>ROUND(VLOOKUP(B53,'IFRS TB'!$B$15:$L$308,10,FALSE),0)</f>
        <v>-7080</v>
      </c>
      <c r="N53" s="731">
        <f t="shared" ref="N53:N62" si="15">D53-M53</f>
        <v>-667</v>
      </c>
    </row>
    <row r="54" spans="1:17" s="228" customFormat="1" outlineLevel="1">
      <c r="A54" s="226"/>
      <c r="B54" s="52" t="s">
        <v>401</v>
      </c>
      <c r="C54" s="843" t="str">
        <f>VLOOKUP(B54,'IFRS TB'!B:K,3,FALSE)</f>
        <v>Maintenance, repairs and utilities - not rechargeable to tenants</v>
      </c>
      <c r="D54" s="67">
        <f>ROUND(VLOOKUP(B54,'IFRS TB'!$B$15:$L$308,9,FALSE),0)</f>
        <v>0</v>
      </c>
      <c r="E54" s="1007">
        <f>ROUND(VLOOKUP(B54,'IFRS TB'!$B$15:$L$308,11,FALSE),0)</f>
        <v>0</v>
      </c>
      <c r="F54" s="67">
        <f t="shared" si="1"/>
        <v>0</v>
      </c>
      <c r="G54" s="548"/>
      <c r="H54" s="997"/>
      <c r="I54" s="533">
        <v>-1000</v>
      </c>
      <c r="J54" s="972">
        <f t="shared" si="14"/>
        <v>-1</v>
      </c>
      <c r="K54" s="548"/>
      <c r="L54" s="827"/>
      <c r="M54" s="1006">
        <f>ROUND(VLOOKUP(B54,'IFRS TB'!$B$15:$L$308,10,FALSE),0)</f>
        <v>0</v>
      </c>
      <c r="N54" s="731">
        <f t="shared" si="15"/>
        <v>0</v>
      </c>
    </row>
    <row r="55" spans="1:17" s="228" customFormat="1" outlineLevel="1">
      <c r="A55" s="226"/>
      <c r="B55" s="52" t="s">
        <v>402</v>
      </c>
      <c r="C55" s="843" t="str">
        <f>VLOOKUP(B55,'IFRS TB'!B:K,3,FALSE)</f>
        <v>Other expenses - not rechargeable to tenants</v>
      </c>
      <c r="D55" s="67">
        <f>ROUND(VLOOKUP(B55,'IFRS TB'!$B$15:$L$308,9,FALSE),0)</f>
        <v>0</v>
      </c>
      <c r="E55" s="1007">
        <f>ROUND(VLOOKUP(B55,'IFRS TB'!$B$15:$L$308,11,FALSE),0)</f>
        <v>0</v>
      </c>
      <c r="F55" s="67">
        <f t="shared" si="1"/>
        <v>0</v>
      </c>
      <c r="G55" s="548"/>
      <c r="H55" s="997"/>
      <c r="I55" s="533">
        <v>0</v>
      </c>
      <c r="J55" s="972" t="e">
        <f t="shared" si="14"/>
        <v>#DIV/0!</v>
      </c>
      <c r="K55" s="548"/>
      <c r="L55" s="827"/>
      <c r="M55" s="1006">
        <f>ROUND(VLOOKUP(B55,'IFRS TB'!$B$15:$L$308,10,FALSE),0)</f>
        <v>0</v>
      </c>
      <c r="N55" s="731">
        <f t="shared" si="15"/>
        <v>0</v>
      </c>
    </row>
    <row r="56" spans="1:17" s="228" customFormat="1" outlineLevel="1">
      <c r="A56" s="226"/>
      <c r="B56" s="52" t="s">
        <v>492</v>
      </c>
      <c r="C56" s="843" t="str">
        <f>VLOOKUP(B56,'IFRS TB'!B:K,3,FALSE)</f>
        <v>Investment property - building depreciation charge</v>
      </c>
      <c r="D56" s="67">
        <f>ROUND(VLOOKUP(B56,'IFRS TB'!$B$15:$L$308,9,FALSE),0)</f>
        <v>0</v>
      </c>
      <c r="E56" s="1007">
        <f>ROUND(VLOOKUP(B56,'IFRS TB'!$B$15:$L$308,11,FALSE),0)</f>
        <v>0</v>
      </c>
      <c r="F56" s="67">
        <f t="shared" si="1"/>
        <v>0</v>
      </c>
      <c r="G56" s="548"/>
      <c r="H56" s="997"/>
      <c r="I56" s="533">
        <v>0</v>
      </c>
      <c r="J56" s="972" t="e">
        <f t="shared" si="14"/>
        <v>#DIV/0!</v>
      </c>
      <c r="K56" s="548"/>
      <c r="L56" s="827"/>
      <c r="M56" s="1006">
        <f>ROUND(VLOOKUP(B56,'IFRS TB'!$B$15:$L$308,10,FALSE),0)</f>
        <v>0</v>
      </c>
      <c r="N56" s="731">
        <f t="shared" si="15"/>
        <v>0</v>
      </c>
    </row>
    <row r="57" spans="1:17" s="228" customFormat="1" outlineLevel="1">
      <c r="A57" s="226"/>
      <c r="B57" s="52" t="s">
        <v>493</v>
      </c>
      <c r="C57" s="843" t="str">
        <f>VLOOKUP(B57,'IFRS TB'!B:K,3,FALSE)</f>
        <v>Investment property - capitalised letting fees amortisation charge</v>
      </c>
      <c r="D57" s="67">
        <f>ROUND(VLOOKUP(B57,'IFRS TB'!$B$15:$L$308,9,FALSE),0)</f>
        <v>0</v>
      </c>
      <c r="E57" s="1007">
        <f>ROUND(VLOOKUP(B57,'IFRS TB'!$B$15:$L$308,11,FALSE),0)</f>
        <v>0</v>
      </c>
      <c r="F57" s="67">
        <f t="shared" si="1"/>
        <v>0</v>
      </c>
      <c r="G57" s="548"/>
      <c r="H57" s="997"/>
      <c r="I57" s="533">
        <v>0</v>
      </c>
      <c r="J57" s="972" t="e">
        <f t="shared" si="14"/>
        <v>#DIV/0!</v>
      </c>
      <c r="K57" s="548"/>
      <c r="L57" s="827"/>
      <c r="M57" s="1006">
        <f>ROUND(VLOOKUP(B57,'IFRS TB'!$B$15:$L$308,10,FALSE),0)</f>
        <v>0</v>
      </c>
      <c r="N57" s="731">
        <f t="shared" si="15"/>
        <v>0</v>
      </c>
    </row>
    <row r="58" spans="1:17" s="228" customFormat="1" outlineLevel="1">
      <c r="A58" s="226"/>
      <c r="B58" s="52" t="s">
        <v>957</v>
      </c>
      <c r="C58" s="843" t="str">
        <f>VLOOKUP(B58,'IFRS TB'!B:K,3,FALSE)</f>
        <v>Investment property - marketing</v>
      </c>
      <c r="D58" s="67">
        <f>ROUND(VLOOKUP(B58,'IFRS TB'!$B$15:$L$308,9,FALSE),0)</f>
        <v>0</v>
      </c>
      <c r="E58" s="1007">
        <f>ROUND(VLOOKUP(B58,'IFRS TB'!$B$15:$L$308,11,FALSE),0)</f>
        <v>0</v>
      </c>
      <c r="F58" s="67">
        <f t="shared" si="1"/>
        <v>0</v>
      </c>
      <c r="G58" s="548"/>
      <c r="H58" s="997"/>
      <c r="I58" s="533">
        <v>0</v>
      </c>
      <c r="J58" s="972" t="e">
        <f t="shared" si="14"/>
        <v>#DIV/0!</v>
      </c>
      <c r="K58" s="548"/>
      <c r="L58" s="827"/>
      <c r="M58" s="1006">
        <f>ROUND(VLOOKUP(B58,'IFRS TB'!$B$15:$L$308,10,FALSE),0)</f>
        <v>0</v>
      </c>
      <c r="N58" s="731">
        <f t="shared" ref="N58:N61" si="16">D58-M58</f>
        <v>0</v>
      </c>
    </row>
    <row r="59" spans="1:17" s="228" customFormat="1" outlineLevel="1">
      <c r="A59" s="226"/>
      <c r="B59" s="52" t="s">
        <v>958</v>
      </c>
      <c r="C59" s="843" t="str">
        <f>VLOOKUP(B59,'IFRS TB'!B:K,3,FALSE)</f>
        <v>Investment property - legal costs</v>
      </c>
      <c r="D59" s="67">
        <f>ROUND(VLOOKUP(B59,'IFRS TB'!$B$15:$L$308,9,FALSE),0)</f>
        <v>0</v>
      </c>
      <c r="E59" s="1007">
        <f>ROUND(VLOOKUP(B59,'IFRS TB'!$B$15:$L$308,11,FALSE),0)</f>
        <v>0</v>
      </c>
      <c r="F59" s="67">
        <f t="shared" si="1"/>
        <v>0</v>
      </c>
      <c r="G59" s="548"/>
      <c r="H59" s="997"/>
      <c r="I59" s="533">
        <v>0</v>
      </c>
      <c r="J59" s="972" t="e">
        <f t="shared" si="14"/>
        <v>#DIV/0!</v>
      </c>
      <c r="K59" s="548"/>
      <c r="L59" s="827"/>
      <c r="M59" s="1006">
        <f>ROUND(VLOOKUP(B59,'IFRS TB'!$B$15:$L$308,10,FALSE),0)</f>
        <v>0</v>
      </c>
      <c r="N59" s="731">
        <f t="shared" si="16"/>
        <v>0</v>
      </c>
    </row>
    <row r="60" spans="1:17" s="228" customFormat="1" outlineLevel="1">
      <c r="A60" s="226"/>
      <c r="B60" s="52" t="s">
        <v>959</v>
      </c>
      <c r="C60" s="843" t="str">
        <f>VLOOKUP(B60,'IFRS TB'!B:K,3,FALSE)</f>
        <v>Leasing fee</v>
      </c>
      <c r="D60" s="67">
        <f>ROUND(VLOOKUP(B60,'IFRS TB'!$B$15:$L$308,9,FALSE),0)</f>
        <v>0</v>
      </c>
      <c r="E60" s="1007">
        <f>ROUND(VLOOKUP(B60,'IFRS TB'!$B$15:$L$308,11,FALSE),0)</f>
        <v>0</v>
      </c>
      <c r="F60" s="67">
        <f t="shared" si="1"/>
        <v>0</v>
      </c>
      <c r="G60" s="548"/>
      <c r="H60" s="997"/>
      <c r="I60" s="533">
        <v>0</v>
      </c>
      <c r="J60" s="972" t="e">
        <f t="shared" si="14"/>
        <v>#DIV/0!</v>
      </c>
      <c r="K60" s="548"/>
      <c r="L60" s="827"/>
      <c r="M60" s="1006">
        <f>ROUND(VLOOKUP(B60,'IFRS TB'!$B$15:$L$308,10,FALSE),0)</f>
        <v>0</v>
      </c>
      <c r="N60" s="731">
        <f t="shared" si="16"/>
        <v>0</v>
      </c>
    </row>
    <row r="61" spans="1:17" s="228" customFormat="1" outlineLevel="1">
      <c r="A61" s="226"/>
      <c r="B61" s="52" t="s">
        <v>960</v>
      </c>
      <c r="C61" s="843" t="str">
        <f>VLOOKUP(B61,'IFRS TB'!B:K,3,FALSE)</f>
        <v>Other fees</v>
      </c>
      <c r="D61" s="67">
        <f>ROUND(VLOOKUP(B61,'IFRS TB'!$B$15:$L$308,9,FALSE),0)</f>
        <v>0</v>
      </c>
      <c r="E61" s="1007">
        <f>ROUND(VLOOKUP(B61,'IFRS TB'!$B$15:$L$308,11,FALSE),0)</f>
        <v>0</v>
      </c>
      <c r="F61" s="67">
        <f t="shared" si="1"/>
        <v>0</v>
      </c>
      <c r="G61" s="548"/>
      <c r="H61" s="997"/>
      <c r="I61" s="533">
        <v>0</v>
      </c>
      <c r="J61" s="972" t="e">
        <f t="shared" si="14"/>
        <v>#DIV/0!</v>
      </c>
      <c r="K61" s="548"/>
      <c r="L61" s="827"/>
      <c r="M61" s="1006">
        <f>ROUND(VLOOKUP(B61,'IFRS TB'!$B$15:$L$308,10,FALSE),0)</f>
        <v>0</v>
      </c>
      <c r="N61" s="731">
        <f t="shared" si="16"/>
        <v>0</v>
      </c>
    </row>
    <row r="62" spans="1:17" s="228" customFormat="1" outlineLevel="1">
      <c r="A62" s="226"/>
      <c r="B62" s="52" t="s">
        <v>399</v>
      </c>
      <c r="C62" s="843" t="str">
        <f>VLOOKUP(B62,'IFRS TB'!B:K,3,FALSE)</f>
        <v>Tenants provision for impairment (charge)</v>
      </c>
      <c r="D62" s="67">
        <f>ROUND(VLOOKUP(B62,'IFRS TB'!$B$15:$L$308,9,FALSE),0)</f>
        <v>0</v>
      </c>
      <c r="E62" s="1007">
        <f>ROUND(VLOOKUP(B62,'IFRS TB'!$B$15:$L$308,11,FALSE),0)</f>
        <v>0</v>
      </c>
      <c r="F62" s="67">
        <f t="shared" si="1"/>
        <v>0</v>
      </c>
      <c r="G62" s="548"/>
      <c r="H62" s="997"/>
      <c r="I62" s="533">
        <v>0</v>
      </c>
      <c r="J62" s="972" t="e">
        <f t="shared" si="14"/>
        <v>#DIV/0!</v>
      </c>
      <c r="K62" s="548"/>
      <c r="L62" s="668"/>
      <c r="M62" s="1006">
        <f>ROUND(VLOOKUP(B62,'IFRS TB'!$B$15:$L$308,10,FALSE),0)</f>
        <v>0</v>
      </c>
      <c r="N62" s="731">
        <f t="shared" si="15"/>
        <v>0</v>
      </c>
    </row>
    <row r="63" spans="1:17">
      <c r="C63" s="231" t="s">
        <v>738</v>
      </c>
      <c r="D63" s="66">
        <f>SUM(D64:D69)</f>
        <v>0</v>
      </c>
      <c r="E63" s="66">
        <f t="shared" ref="E63:J63" si="17">SUM(E64:E69)</f>
        <v>0</v>
      </c>
      <c r="F63" s="66">
        <f t="shared" si="17"/>
        <v>0</v>
      </c>
      <c r="G63" s="546"/>
      <c r="H63" s="996"/>
      <c r="I63" s="66">
        <f t="shared" si="17"/>
        <v>0</v>
      </c>
      <c r="J63" s="971" t="e">
        <f t="shared" si="17"/>
        <v>#DIV/0!</v>
      </c>
      <c r="K63" s="546"/>
      <c r="M63" s="532">
        <f>SUM(M64:M69)</f>
        <v>0</v>
      </c>
      <c r="N63" s="66">
        <f>SUM(N64:N69)</f>
        <v>0</v>
      </c>
    </row>
    <row r="64" spans="1:17" outlineLevel="1">
      <c r="B64" s="48" t="s">
        <v>977</v>
      </c>
      <c r="C64" s="843" t="str">
        <f>VLOOKUP(B64,'IFRS TB'!B:K,3,FALSE)</f>
        <v>Other operating income - financial income</v>
      </c>
      <c r="D64" s="67">
        <f>ROUND(VLOOKUP(B64,'IFRS TB'!$B$15:$L$308,9,FALSE),0)</f>
        <v>0</v>
      </c>
      <c r="E64" s="1007">
        <f>ROUND(VLOOKUP(B64,'IFRS TB'!$B$15:$L$308,11,FALSE),0)</f>
        <v>0</v>
      </c>
      <c r="F64" s="67">
        <f t="shared" si="1"/>
        <v>0</v>
      </c>
      <c r="G64" s="547"/>
      <c r="H64" s="996"/>
      <c r="I64" s="533">
        <v>0</v>
      </c>
      <c r="J64" s="972" t="e">
        <f t="shared" ref="J64:J69" si="18">(D64-I64)/I64</f>
        <v>#DIV/0!</v>
      </c>
      <c r="K64" s="547"/>
      <c r="M64" s="1006">
        <f>ROUND(VLOOKUP(B64,'IFRS TB'!$B$15:$L$308,10,FALSE),0)</f>
        <v>0</v>
      </c>
      <c r="N64" s="731">
        <f t="shared" ref="N64:N69" si="19">D64-M64</f>
        <v>0</v>
      </c>
      <c r="P64" s="252"/>
      <c r="Q64" s="251"/>
    </row>
    <row r="65" spans="1:17" outlineLevel="1">
      <c r="B65" s="48" t="s">
        <v>978</v>
      </c>
      <c r="C65" s="843" t="str">
        <f>VLOOKUP(B65,'IFRS TB'!B:K,3,FALSE)</f>
        <v>Other operating income - ground rent leasehold income</v>
      </c>
      <c r="D65" s="67">
        <f>ROUND(VLOOKUP(B65,'IFRS TB'!$B$15:$L$308,9,FALSE),0)</f>
        <v>0</v>
      </c>
      <c r="E65" s="1007">
        <f>ROUND(VLOOKUP(B65,'IFRS TB'!$B$15:$L$308,11,FALSE),0)</f>
        <v>0</v>
      </c>
      <c r="F65" s="67">
        <f t="shared" si="1"/>
        <v>0</v>
      </c>
      <c r="G65" s="547"/>
      <c r="H65" s="996"/>
      <c r="I65" s="533">
        <v>0</v>
      </c>
      <c r="J65" s="972" t="e">
        <f t="shared" si="18"/>
        <v>#DIV/0!</v>
      </c>
      <c r="K65" s="547"/>
      <c r="M65" s="1006">
        <f>ROUND(VLOOKUP(B65,'IFRS TB'!$B$15:$L$308,10,FALSE),0)</f>
        <v>0</v>
      </c>
      <c r="N65" s="731">
        <f t="shared" ref="N65:N67" si="20">D65-M65</f>
        <v>0</v>
      </c>
      <c r="P65" s="252"/>
      <c r="Q65" s="251"/>
    </row>
    <row r="66" spans="1:17" outlineLevel="1">
      <c r="B66" s="48" t="s">
        <v>979</v>
      </c>
      <c r="C66" s="843" t="str">
        <f>VLOOKUP(B66,'IFRS TB'!B:K,3,FALSE)</f>
        <v>Other operating income - leasehold premiums received</v>
      </c>
      <c r="D66" s="67">
        <f>ROUND(VLOOKUP(B66,'IFRS TB'!$B$15:$L$308,9,FALSE),0)</f>
        <v>0</v>
      </c>
      <c r="E66" s="1007">
        <f>ROUND(VLOOKUP(B66,'IFRS TB'!$B$15:$L$308,11,FALSE),0)</f>
        <v>0</v>
      </c>
      <c r="F66" s="67">
        <f t="shared" si="1"/>
        <v>0</v>
      </c>
      <c r="G66" s="547"/>
      <c r="H66" s="996"/>
      <c r="I66" s="533">
        <v>0</v>
      </c>
      <c r="J66" s="972" t="e">
        <f t="shared" si="18"/>
        <v>#DIV/0!</v>
      </c>
      <c r="K66" s="547"/>
      <c r="M66" s="1006">
        <f>ROUND(VLOOKUP(B66,'IFRS TB'!$B$15:$L$308,10,FALSE),0)</f>
        <v>0</v>
      </c>
      <c r="N66" s="731">
        <f t="shared" si="20"/>
        <v>0</v>
      </c>
      <c r="P66" s="252"/>
      <c r="Q66" s="251"/>
    </row>
    <row r="67" spans="1:17" outlineLevel="1">
      <c r="B67" s="48" t="s">
        <v>980</v>
      </c>
      <c r="C67" s="843" t="str">
        <f>VLOOKUP(B67,'IFRS TB'!B:K,3,FALSE)</f>
        <v>Other operating income - dilapidation payments received</v>
      </c>
      <c r="D67" s="67">
        <f>ROUND(VLOOKUP(B67,'IFRS TB'!$B$15:$L$308,9,FALSE),0)</f>
        <v>0</v>
      </c>
      <c r="E67" s="1007">
        <f>ROUND(VLOOKUP(B67,'IFRS TB'!$B$15:$L$308,11,FALSE),0)</f>
        <v>0</v>
      </c>
      <c r="F67" s="67">
        <f t="shared" si="1"/>
        <v>0</v>
      </c>
      <c r="G67" s="547"/>
      <c r="H67" s="996"/>
      <c r="I67" s="533">
        <v>0</v>
      </c>
      <c r="J67" s="972" t="e">
        <f t="shared" si="18"/>
        <v>#DIV/0!</v>
      </c>
      <c r="K67" s="547"/>
      <c r="M67" s="1006">
        <f>ROUND(VLOOKUP(B67,'IFRS TB'!$B$15:$L$308,10,FALSE),0)</f>
        <v>0</v>
      </c>
      <c r="N67" s="731">
        <f t="shared" si="20"/>
        <v>0</v>
      </c>
      <c r="P67" s="252"/>
      <c r="Q67" s="251"/>
    </row>
    <row r="68" spans="1:17" s="228" customFormat="1" outlineLevel="1">
      <c r="A68" s="226"/>
      <c r="B68" s="52" t="s">
        <v>655</v>
      </c>
      <c r="C68" s="843" t="str">
        <f>VLOOKUP(B68,'IFRS TB'!B:K,3,FALSE)</f>
        <v>Tenants provision for impairment (reversed / utilised))</v>
      </c>
      <c r="D68" s="67">
        <f>ROUND(VLOOKUP(B68,'IFRS TB'!$B$15:$L$308,9,FALSE),0)</f>
        <v>0</v>
      </c>
      <c r="E68" s="1007">
        <f>ROUND(VLOOKUP(B68,'IFRS TB'!$B$15:$L$308,11,FALSE),0)</f>
        <v>0</v>
      </c>
      <c r="F68" s="67">
        <f t="shared" si="1"/>
        <v>0</v>
      </c>
      <c r="G68" s="548"/>
      <c r="H68" s="997"/>
      <c r="I68" s="533">
        <v>0</v>
      </c>
      <c r="J68" s="972" t="e">
        <f t="shared" si="18"/>
        <v>#DIV/0!</v>
      </c>
      <c r="K68" s="548"/>
      <c r="L68" s="668"/>
      <c r="M68" s="1006">
        <f>ROUND(VLOOKUP(B68,'IFRS TB'!$B$15:$L$308,10,FALSE),0)</f>
        <v>0</v>
      </c>
      <c r="N68" s="731">
        <f t="shared" si="19"/>
        <v>0</v>
      </c>
    </row>
    <row r="69" spans="1:17" s="228" customFormat="1" outlineLevel="1">
      <c r="B69" s="52" t="s">
        <v>675</v>
      </c>
      <c r="C69" s="843" t="str">
        <f>VLOOKUP(B69,'IFRS TB'!B:K,3,FALSE)</f>
        <v>Reversals of operating provisions</v>
      </c>
      <c r="D69" s="67">
        <f>ROUND(VLOOKUP(B69,'IFRS TB'!$B$15:$L$308,9,FALSE),0)</f>
        <v>0</v>
      </c>
      <c r="E69" s="1007">
        <f>ROUND(VLOOKUP(B69,'IFRS TB'!$B$15:$L$308,11,FALSE),0)</f>
        <v>0</v>
      </c>
      <c r="F69" s="67">
        <f t="shared" si="1"/>
        <v>0</v>
      </c>
      <c r="G69" s="1009"/>
      <c r="H69" s="996"/>
      <c r="I69" s="533">
        <v>0</v>
      </c>
      <c r="J69" s="972" t="e">
        <f t="shared" si="18"/>
        <v>#DIV/0!</v>
      </c>
      <c r="K69" s="547"/>
      <c r="L69" s="668"/>
      <c r="M69" s="1006">
        <f>ROUND(VLOOKUP(B69,'IFRS TB'!$B$15:$L$308,10,FALSE),0)</f>
        <v>0</v>
      </c>
      <c r="N69" s="731">
        <f t="shared" si="19"/>
        <v>0</v>
      </c>
    </row>
    <row r="70" spans="1:17">
      <c r="C70" s="286" t="s">
        <v>384</v>
      </c>
      <c r="D70" s="287">
        <f>D13+D19+D32+D52+D63</f>
        <v>807592</v>
      </c>
      <c r="E70" s="287">
        <f t="shared" ref="E70:J70" si="21">E13+E19+E32+E52+E63</f>
        <v>391970</v>
      </c>
      <c r="F70" s="287">
        <f t="shared" ref="F70" si="22">F13+F19+F32+F52+F63</f>
        <v>415622</v>
      </c>
      <c r="G70" s="546"/>
      <c r="H70" s="996"/>
      <c r="I70" s="287">
        <f t="shared" ref="I70" si="23">I13+I19+I32+I52+I63</f>
        <v>785058</v>
      </c>
      <c r="J70" s="981" t="e">
        <f t="shared" si="21"/>
        <v>#DIV/0!</v>
      </c>
      <c r="K70" s="546"/>
      <c r="M70" s="935">
        <f>M13+M19+M32+M52+M63</f>
        <v>723353</v>
      </c>
      <c r="N70" s="744">
        <f>N13+N19+N32+N52+N63</f>
        <v>84239</v>
      </c>
    </row>
    <row r="71" spans="1:17">
      <c r="C71" s="286"/>
      <c r="D71" s="66"/>
      <c r="E71" s="66"/>
      <c r="F71" s="66"/>
      <c r="G71" s="546"/>
      <c r="H71" s="996"/>
      <c r="I71" s="66"/>
      <c r="J71" s="971"/>
      <c r="K71" s="546"/>
      <c r="M71" s="532"/>
      <c r="N71" s="730"/>
    </row>
    <row r="72" spans="1:17">
      <c r="C72" s="231" t="s">
        <v>888</v>
      </c>
      <c r="D72" s="66">
        <f>SUM(D73:D73)</f>
        <v>0</v>
      </c>
      <c r="E72" s="66">
        <f t="shared" ref="E72:J72" si="24">SUM(E73:E73)</f>
        <v>0</v>
      </c>
      <c r="F72" s="66">
        <f t="shared" si="24"/>
        <v>0</v>
      </c>
      <c r="G72" s="546"/>
      <c r="H72" s="996"/>
      <c r="I72" s="66">
        <f t="shared" si="24"/>
        <v>0</v>
      </c>
      <c r="J72" s="971" t="e">
        <f t="shared" si="24"/>
        <v>#DIV/0!</v>
      </c>
      <c r="K72" s="546"/>
      <c r="M72" s="532">
        <f>SUM(M73:M73)</f>
        <v>0</v>
      </c>
      <c r="N72" s="66">
        <f>SUM(N73:N73)</f>
        <v>0</v>
      </c>
    </row>
    <row r="73" spans="1:17" outlineLevel="1">
      <c r="B73" s="48" t="s">
        <v>993</v>
      </c>
      <c r="C73" s="843" t="str">
        <f>VLOOKUP(B73,'IFRS TB'!B:K,3,FALSE)</f>
        <v>Accrued income / equalization</v>
      </c>
      <c r="D73" s="67">
        <f>ROUND(VLOOKUP(B73,'IFRS TB'!$B$15:$L$308,9,FALSE),0)</f>
        <v>0</v>
      </c>
      <c r="E73" s="1007">
        <f>ROUND(VLOOKUP(B73,'IFRS TB'!$B$15:$L$308,11,FALSE),0)</f>
        <v>0</v>
      </c>
      <c r="F73" s="67">
        <f t="shared" ref="F73" si="25">D73-E73</f>
        <v>0</v>
      </c>
      <c r="G73" s="547"/>
      <c r="H73" s="996"/>
      <c r="I73" s="533">
        <v>0</v>
      </c>
      <c r="J73" s="972" t="e">
        <f>(D73-I73)/I73</f>
        <v>#DIV/0!</v>
      </c>
      <c r="K73" s="547"/>
      <c r="M73" s="1006">
        <f>ROUND(VLOOKUP(B73,'IFRS TB'!$B$15:$L$308,10,FALSE),0)</f>
        <v>0</v>
      </c>
      <c r="N73" s="731">
        <f t="shared" ref="N73" si="26">D73-M73</f>
        <v>0</v>
      </c>
      <c r="P73" s="252"/>
      <c r="Q73" s="251"/>
    </row>
    <row r="74" spans="1:17">
      <c r="C74" s="231" t="s">
        <v>54</v>
      </c>
      <c r="D74" s="66">
        <f>SUM(D75:D82)</f>
        <v>-80365</v>
      </c>
      <c r="E74" s="66">
        <f t="shared" ref="E74:J74" si="27">SUM(E75:E82)</f>
        <v>-40150</v>
      </c>
      <c r="F74" s="66">
        <f t="shared" si="27"/>
        <v>-40215</v>
      </c>
      <c r="G74" s="546"/>
      <c r="H74" s="996"/>
      <c r="I74" s="66">
        <f t="shared" si="27"/>
        <v>-79640</v>
      </c>
      <c r="J74" s="971" t="e">
        <f t="shared" si="27"/>
        <v>#DIV/0!</v>
      </c>
      <c r="K74" s="546"/>
      <c r="M74" s="532">
        <f>SUM(M75:M82)</f>
        <v>-73741</v>
      </c>
      <c r="N74" s="66">
        <f>SUM(N75:N82)</f>
        <v>-6624</v>
      </c>
    </row>
    <row r="75" spans="1:17" outlineLevel="1">
      <c r="B75" s="48" t="s">
        <v>48</v>
      </c>
      <c r="C75" s="843" t="str">
        <f>VLOOKUP(B75,'IFRS TB'!B:K,3,FALSE)</f>
        <v>AIFM fees</v>
      </c>
      <c r="D75" s="67">
        <f>ROUND(VLOOKUP(B75,'IFRS TB'!$B$15:$L$308,9,FALSE),0)</f>
        <v>-62780</v>
      </c>
      <c r="E75" s="1007">
        <f>ROUND(VLOOKUP(B75,'IFRS TB'!$B$15:$L$308,11,FALSE),0)</f>
        <v>-31390</v>
      </c>
      <c r="F75" s="67">
        <f t="shared" ref="F75:F82" si="28">D75-E75</f>
        <v>-31390</v>
      </c>
      <c r="G75" s="547" t="s">
        <v>2981</v>
      </c>
      <c r="H75" s="996"/>
      <c r="I75" s="533">
        <v>-79640</v>
      </c>
      <c r="J75" s="972">
        <f t="shared" ref="J75:J82" si="29">(D75-I75)/I75</f>
        <v>-0.21170266197890508</v>
      </c>
      <c r="K75" s="547"/>
      <c r="M75" s="1006">
        <f>ROUND(VLOOKUP(B75,'IFRS TB'!$B$15:$L$308,10,FALSE),0)</f>
        <v>-57598</v>
      </c>
      <c r="N75" s="731">
        <f t="shared" ref="N75:N78" si="30">D75-M75</f>
        <v>-5182</v>
      </c>
      <c r="P75" s="252"/>
      <c r="Q75" s="251"/>
    </row>
    <row r="76" spans="1:17" outlineLevel="1">
      <c r="B76" s="48" t="s">
        <v>744</v>
      </c>
      <c r="C76" s="843" t="str">
        <f>VLOOKUP(B76,'IFRS TB'!B:K,3,FALSE)</f>
        <v>Acquisition fees</v>
      </c>
      <c r="D76" s="67">
        <f>ROUND(VLOOKUP(B76,'IFRS TB'!$B$15:$L$308,9,FALSE),0)</f>
        <v>0</v>
      </c>
      <c r="E76" s="1007">
        <f>ROUND(VLOOKUP(B76,'IFRS TB'!$B$15:$L$308,11,FALSE),0)</f>
        <v>0</v>
      </c>
      <c r="F76" s="67">
        <f t="shared" si="28"/>
        <v>0</v>
      </c>
      <c r="G76" s="547"/>
      <c r="H76" s="996"/>
      <c r="I76" s="533">
        <v>0</v>
      </c>
      <c r="J76" s="972" t="e">
        <f t="shared" si="29"/>
        <v>#DIV/0!</v>
      </c>
      <c r="K76" s="547"/>
      <c r="M76" s="1006">
        <f>ROUND(VLOOKUP(B76,'IFRS TB'!$B$15:$L$308,10,FALSE),0)</f>
        <v>0</v>
      </c>
      <c r="N76" s="731">
        <f t="shared" si="30"/>
        <v>0</v>
      </c>
      <c r="P76" s="252"/>
      <c r="Q76" s="251"/>
    </row>
    <row r="77" spans="1:17" outlineLevel="1">
      <c r="B77" s="48" t="s">
        <v>745</v>
      </c>
      <c r="C77" s="843" t="str">
        <f>VLOOKUP(B77,'IFRS TB'!B:K,3,FALSE)</f>
        <v>Disposal fees</v>
      </c>
      <c r="D77" s="67">
        <f>ROUND(VLOOKUP(B77,'IFRS TB'!$B$15:$L$308,9,FALSE),0)</f>
        <v>0</v>
      </c>
      <c r="E77" s="1007">
        <f>ROUND(VLOOKUP(B77,'IFRS TB'!$B$15:$L$308,11,FALSE),0)</f>
        <v>0</v>
      </c>
      <c r="F77" s="67">
        <f t="shared" si="28"/>
        <v>0</v>
      </c>
      <c r="G77" s="547"/>
      <c r="H77" s="996"/>
      <c r="I77" s="533">
        <v>0</v>
      </c>
      <c r="J77" s="972" t="e">
        <f t="shared" si="29"/>
        <v>#DIV/0!</v>
      </c>
      <c r="K77" s="547"/>
      <c r="M77" s="1006">
        <f>ROUND(VLOOKUP(B77,'IFRS TB'!$B$15:$L$308,10,FALSE),0)</f>
        <v>0</v>
      </c>
      <c r="N77" s="731">
        <f t="shared" si="30"/>
        <v>0</v>
      </c>
    </row>
    <row r="78" spans="1:17" outlineLevel="1">
      <c r="B78" s="48" t="s">
        <v>49</v>
      </c>
      <c r="C78" s="843" t="str">
        <f>VLOOKUP(B78,'IFRS TB'!B:K,3,FALSE)</f>
        <v>Asset management fees (internal)</v>
      </c>
      <c r="D78" s="67">
        <f>ROUND(VLOOKUP(B78,'IFRS TB'!$B$15:$L$308,9,FALSE),0)</f>
        <v>0</v>
      </c>
      <c r="E78" s="1007">
        <f>ROUND(VLOOKUP(B78,'IFRS TB'!$B$15:$L$308,11,FALSE),0)</f>
        <v>0</v>
      </c>
      <c r="F78" s="67">
        <f t="shared" si="28"/>
        <v>0</v>
      </c>
      <c r="G78" s="547"/>
      <c r="H78" s="996"/>
      <c r="I78" s="533">
        <v>0</v>
      </c>
      <c r="J78" s="972" t="e">
        <f t="shared" si="29"/>
        <v>#DIV/0!</v>
      </c>
      <c r="K78" s="547"/>
      <c r="M78" s="1006">
        <f>ROUND(VLOOKUP(B78,'IFRS TB'!$B$15:$L$308,10,FALSE),0)</f>
        <v>0</v>
      </c>
      <c r="N78" s="731">
        <f t="shared" si="30"/>
        <v>0</v>
      </c>
      <c r="P78" s="252"/>
      <c r="Q78" s="251"/>
    </row>
    <row r="79" spans="1:17" outlineLevel="1">
      <c r="B79" s="48" t="s">
        <v>947</v>
      </c>
      <c r="C79" s="843" t="str">
        <f>VLOOKUP(B79,'IFRS TB'!B:K,3,FALSE)</f>
        <v>Asset management fees (external)</v>
      </c>
      <c r="D79" s="67">
        <f>ROUND(VLOOKUP(B79,'IFRS TB'!$B$15:$L$308,9,FALSE),0)</f>
        <v>-17520</v>
      </c>
      <c r="E79" s="1007">
        <f>ROUND(VLOOKUP(B79,'IFRS TB'!$B$15:$L$308,11,FALSE),0)</f>
        <v>-8760</v>
      </c>
      <c r="F79" s="67">
        <f t="shared" si="28"/>
        <v>-8760</v>
      </c>
      <c r="G79" s="547" t="s">
        <v>2981</v>
      </c>
      <c r="H79" s="996"/>
      <c r="I79" s="533">
        <v>0</v>
      </c>
      <c r="J79" s="972" t="e">
        <f t="shared" si="29"/>
        <v>#DIV/0!</v>
      </c>
      <c r="K79" s="547"/>
      <c r="M79" s="1006">
        <f>ROUND(VLOOKUP(B79,'IFRS TB'!$B$15:$L$308,10,FALSE),0)</f>
        <v>-16074</v>
      </c>
      <c r="N79" s="731">
        <f>D79-M79</f>
        <v>-1446</v>
      </c>
    </row>
    <row r="80" spans="1:17" outlineLevel="1">
      <c r="B80" s="48" t="s">
        <v>406</v>
      </c>
      <c r="C80" s="843" t="str">
        <f>VLOOKUP(B80,'IFRS TB'!B:K,3,FALSE)</f>
        <v>Director fees</v>
      </c>
      <c r="D80" s="67">
        <f>ROUND(VLOOKUP(B80,'IFRS TB'!$B$15:$L$308,9,FALSE),0)</f>
        <v>0</v>
      </c>
      <c r="E80" s="1007">
        <f>ROUND(VLOOKUP(B80,'IFRS TB'!$B$15:$L$308,11,FALSE),0)</f>
        <v>0</v>
      </c>
      <c r="F80" s="67">
        <f t="shared" si="28"/>
        <v>0</v>
      </c>
      <c r="G80" s="547"/>
      <c r="H80" s="996"/>
      <c r="I80" s="533">
        <v>0</v>
      </c>
      <c r="J80" s="972" t="e">
        <f t="shared" si="29"/>
        <v>#DIV/0!</v>
      </c>
      <c r="K80" s="547"/>
      <c r="M80" s="1006">
        <f>ROUND(VLOOKUP(B80,'IFRS TB'!$B$15:$L$308,10,FALSE),0)</f>
        <v>0</v>
      </c>
      <c r="N80" s="731">
        <f t="shared" ref="N80:N81" si="31">D80-M80</f>
        <v>0</v>
      </c>
      <c r="P80" s="252"/>
      <c r="Q80" s="251"/>
    </row>
    <row r="81" spans="1:17" outlineLevel="1">
      <c r="B81" s="48" t="s">
        <v>946</v>
      </c>
      <c r="C81" s="843" t="str">
        <f>VLOOKUP(B81,'IFRS TB'!B:K,3,FALSE)</f>
        <v>Internal Other fees</v>
      </c>
      <c r="D81" s="67">
        <f>ROUND(VLOOKUP(B81,'IFRS TB'!$B$15:$L$308,9,FALSE),0)</f>
        <v>-65</v>
      </c>
      <c r="E81" s="1007">
        <f>ROUND(VLOOKUP(B81,'IFRS TB'!$B$15:$L$308,11,FALSE),0)</f>
        <v>0</v>
      </c>
      <c r="F81" s="67">
        <f t="shared" si="28"/>
        <v>-65</v>
      </c>
      <c r="G81" s="547"/>
      <c r="H81" s="996"/>
      <c r="I81" s="533">
        <v>0</v>
      </c>
      <c r="J81" s="972" t="e">
        <f t="shared" si="29"/>
        <v>#DIV/0!</v>
      </c>
      <c r="K81" s="547"/>
      <c r="M81" s="1006">
        <f>ROUND(VLOOKUP(B81,'IFRS TB'!$B$15:$L$308,10,FALSE),0)</f>
        <v>-69</v>
      </c>
      <c r="N81" s="731">
        <f t="shared" si="31"/>
        <v>4</v>
      </c>
      <c r="P81" s="252"/>
      <c r="Q81" s="251"/>
    </row>
    <row r="82" spans="1:17" outlineLevel="1">
      <c r="B82" s="52" t="s">
        <v>450</v>
      </c>
      <c r="C82" s="843" t="str">
        <f>VLOOKUP(B82,'IFRS TB'!B:K,3,FALSE)</f>
        <v>Carried interest</v>
      </c>
      <c r="D82" s="67">
        <f>ROUND(VLOOKUP(B82,'IFRS TB'!$B$15:$L$308,9,FALSE),0)</f>
        <v>0</v>
      </c>
      <c r="E82" s="1007">
        <f>ROUND(VLOOKUP(B82,'IFRS TB'!$B$15:$L$308,11,FALSE),0)</f>
        <v>0</v>
      </c>
      <c r="F82" s="67">
        <f t="shared" si="28"/>
        <v>0</v>
      </c>
      <c r="G82" s="550"/>
      <c r="H82" s="782"/>
      <c r="I82" s="533">
        <v>0</v>
      </c>
      <c r="J82" s="972" t="e">
        <f t="shared" si="29"/>
        <v>#DIV/0!</v>
      </c>
      <c r="K82" s="550"/>
      <c r="M82" s="1006">
        <f>ROUND(VLOOKUP(B82,'IFRS TB'!$B$15:$L$308,10,FALSE),0)</f>
        <v>0</v>
      </c>
      <c r="N82" s="731">
        <f>D82-M82</f>
        <v>0</v>
      </c>
    </row>
    <row r="83" spans="1:17">
      <c r="B83" s="52"/>
      <c r="C83" s="231" t="s">
        <v>422</v>
      </c>
      <c r="D83" s="66">
        <f>SUM(D84:D110)</f>
        <v>-32736</v>
      </c>
      <c r="E83" s="66">
        <f t="shared" ref="E83:J83" si="32">SUM(E84:E110)</f>
        <v>-13949</v>
      </c>
      <c r="F83" s="66">
        <f t="shared" si="32"/>
        <v>-18787</v>
      </c>
      <c r="G83" s="546"/>
      <c r="H83" s="996"/>
      <c r="I83" s="66">
        <f t="shared" si="32"/>
        <v>-29975</v>
      </c>
      <c r="J83" s="971" t="e">
        <f t="shared" si="32"/>
        <v>#DIV/0!</v>
      </c>
      <c r="K83" s="546"/>
      <c r="M83" s="532">
        <f>SUM(M84:M110)</f>
        <v>-46268</v>
      </c>
      <c r="N83" s="66">
        <f>SUM(N84:N110)</f>
        <v>13532</v>
      </c>
    </row>
    <row r="84" spans="1:17" outlineLevel="1">
      <c r="B84" s="52" t="s">
        <v>410</v>
      </c>
      <c r="C84" s="843" t="str">
        <f>VLOOKUP(B84,'IFRS TB'!B:K,3,FALSE)</f>
        <v>Legal fees</v>
      </c>
      <c r="D84" s="67">
        <f>ROUND(VLOOKUP(B84,'IFRS TB'!$B$15:$L$308,9,FALSE),0)</f>
        <v>0</v>
      </c>
      <c r="E84" s="1007">
        <f>ROUND(VLOOKUP(B84,'IFRS TB'!$B$15:$L$308,11,FALSE),0)</f>
        <v>0</v>
      </c>
      <c r="F84" s="67">
        <f t="shared" ref="F84:F110" si="33">D84-E84</f>
        <v>0</v>
      </c>
      <c r="G84" s="547"/>
      <c r="H84" s="996"/>
      <c r="I84" s="533">
        <v>0</v>
      </c>
      <c r="J84" s="972" t="e">
        <f t="shared" ref="J84:J110" si="34">(D84-I84)/I84</f>
        <v>#DIV/0!</v>
      </c>
      <c r="K84" s="547"/>
      <c r="M84" s="1006">
        <f>ROUND(VLOOKUP(B84,'IFRS TB'!$B$15:$L$308,10,FALSE),0)</f>
        <v>-4370</v>
      </c>
      <c r="N84" s="731">
        <f t="shared" ref="N84:N110" si="35">D84-M84</f>
        <v>4370</v>
      </c>
      <c r="P84" s="252"/>
      <c r="Q84" s="251"/>
    </row>
    <row r="85" spans="1:17" outlineLevel="1">
      <c r="B85" s="52" t="s">
        <v>943</v>
      </c>
      <c r="C85" s="843" t="str">
        <f>VLOOKUP(B85,'IFRS TB'!B:K,3,FALSE)</f>
        <v>Legal and consulting fees related to property acquisition</v>
      </c>
      <c r="D85" s="67">
        <f>ROUND(VLOOKUP(B85,'IFRS TB'!$B$15:$L$308,9,FALSE),0)</f>
        <v>0</v>
      </c>
      <c r="E85" s="1007">
        <f>ROUND(VLOOKUP(B85,'IFRS TB'!$B$15:$L$308,11,FALSE),0)</f>
        <v>0</v>
      </c>
      <c r="F85" s="67">
        <f t="shared" si="33"/>
        <v>0</v>
      </c>
      <c r="G85" s="547"/>
      <c r="H85" s="996"/>
      <c r="I85" s="533">
        <v>0</v>
      </c>
      <c r="J85" s="972" t="e">
        <f t="shared" si="34"/>
        <v>#DIV/0!</v>
      </c>
      <c r="K85" s="547"/>
      <c r="M85" s="1006">
        <f>ROUND(VLOOKUP(B85,'IFRS TB'!$B$15:$L$308,10,FALSE),0)</f>
        <v>0</v>
      </c>
      <c r="N85" s="731">
        <f t="shared" ref="N85:N86" si="36">D85-M85</f>
        <v>0</v>
      </c>
      <c r="P85" s="252"/>
      <c r="Q85" s="251"/>
    </row>
    <row r="86" spans="1:17" outlineLevel="1">
      <c r="B86" s="52" t="s">
        <v>944</v>
      </c>
      <c r="C86" s="843" t="str">
        <f>VLOOKUP(B86,'IFRS TB'!B:K,3,FALSE)</f>
        <v>Capitalisation of property acquisition costs</v>
      </c>
      <c r="D86" s="67">
        <f>ROUND(VLOOKUP(B86,'IFRS TB'!$B$15:$L$308,9,FALSE),0)</f>
        <v>0</v>
      </c>
      <c r="E86" s="1007">
        <f>ROUND(VLOOKUP(B86,'IFRS TB'!$B$15:$L$308,11,FALSE),0)</f>
        <v>0</v>
      </c>
      <c r="F86" s="67">
        <f t="shared" si="33"/>
        <v>0</v>
      </c>
      <c r="G86" s="547"/>
      <c r="H86" s="996"/>
      <c r="I86" s="533">
        <v>0</v>
      </c>
      <c r="J86" s="972" t="e">
        <f t="shared" si="34"/>
        <v>#DIV/0!</v>
      </c>
      <c r="K86" s="547"/>
      <c r="M86" s="1006">
        <f>ROUND(VLOOKUP(B86,'IFRS TB'!$B$15:$L$308,10,FALSE),0)</f>
        <v>0</v>
      </c>
      <c r="N86" s="731">
        <f t="shared" si="36"/>
        <v>0</v>
      </c>
      <c r="P86" s="252"/>
      <c r="Q86" s="251"/>
    </row>
    <row r="87" spans="1:17" outlineLevel="1">
      <c r="B87" s="52" t="s">
        <v>407</v>
      </c>
      <c r="C87" s="843" t="str">
        <f>VLOOKUP(B87,'IFRS TB'!B:K,3,FALSE)</f>
        <v>Audit fees</v>
      </c>
      <c r="D87" s="67">
        <f>ROUND(VLOOKUP(B87,'IFRS TB'!$B$15:$L$308,9,FALSE),0)</f>
        <v>0</v>
      </c>
      <c r="E87" s="1007">
        <f>ROUND(VLOOKUP(B87,'IFRS TB'!$B$15:$L$308,11,FALSE),0)</f>
        <v>0</v>
      </c>
      <c r="F87" s="67">
        <f t="shared" si="33"/>
        <v>0</v>
      </c>
      <c r="G87" s="547"/>
      <c r="H87" s="996"/>
      <c r="I87" s="533">
        <v>-4100</v>
      </c>
      <c r="J87" s="972">
        <f t="shared" si="34"/>
        <v>-1</v>
      </c>
      <c r="K87" s="547"/>
      <c r="M87" s="1006">
        <f>ROUND(VLOOKUP(B87,'IFRS TB'!$B$15:$L$308,10,FALSE),0)</f>
        <v>0</v>
      </c>
      <c r="N87" s="731">
        <f t="shared" si="35"/>
        <v>0</v>
      </c>
      <c r="P87" s="252"/>
      <c r="Q87" s="251"/>
    </row>
    <row r="88" spans="1:17" outlineLevel="1">
      <c r="B88" s="52" t="s">
        <v>408</v>
      </c>
      <c r="C88" s="843" t="str">
        <f>VLOOKUP(B88,'IFRS TB'!B:K,3,FALSE)</f>
        <v>Accounting fees (external)</v>
      </c>
      <c r="D88" s="67">
        <f>ROUND(VLOOKUP(B88,'IFRS TB'!$B$15:$L$308,9,FALSE),0)</f>
        <v>-17596</v>
      </c>
      <c r="E88" s="1007">
        <f>ROUND(VLOOKUP(B88,'IFRS TB'!$B$15:$L$308,11,FALSE),0)</f>
        <v>-8088</v>
      </c>
      <c r="F88" s="67">
        <f t="shared" si="33"/>
        <v>-9508</v>
      </c>
      <c r="G88" s="547" t="s">
        <v>2988</v>
      </c>
      <c r="H88" s="996"/>
      <c r="I88" s="533">
        <v>-10600</v>
      </c>
      <c r="J88" s="972">
        <f t="shared" si="34"/>
        <v>0.66</v>
      </c>
      <c r="K88" s="547"/>
      <c r="M88" s="1006">
        <f>ROUND(VLOOKUP(B88,'IFRS TB'!$B$15:$L$308,10,FALSE),0)</f>
        <v>-21950</v>
      </c>
      <c r="N88" s="731">
        <f t="shared" si="35"/>
        <v>4354</v>
      </c>
    </row>
    <row r="89" spans="1:17" outlineLevel="1">
      <c r="B89" s="52" t="s">
        <v>945</v>
      </c>
      <c r="C89" s="843" t="str">
        <f>VLOOKUP(B89,'IFRS TB'!B:K,3,FALSE)</f>
        <v>Accounting fees (internal)</v>
      </c>
      <c r="D89" s="67">
        <f>ROUND(VLOOKUP(B89,'IFRS TB'!$B$15:$L$308,9,FALSE),0)</f>
        <v>0</v>
      </c>
      <c r="E89" s="1007">
        <f>ROUND(VLOOKUP(B89,'IFRS TB'!$B$15:$L$308,11,FALSE),0)</f>
        <v>0</v>
      </c>
      <c r="F89" s="67">
        <f t="shared" si="33"/>
        <v>0</v>
      </c>
      <c r="G89" s="547"/>
      <c r="H89" s="996"/>
      <c r="I89" s="533">
        <v>0</v>
      </c>
      <c r="J89" s="972" t="e">
        <f t="shared" si="34"/>
        <v>#DIV/0!</v>
      </c>
      <c r="K89" s="547"/>
      <c r="M89" s="1006">
        <f>ROUND(VLOOKUP(B89,'IFRS TB'!$B$15:$L$308,10,FALSE),0)</f>
        <v>0</v>
      </c>
      <c r="N89" s="731">
        <f t="shared" ref="N89" si="37">D89-M89</f>
        <v>0</v>
      </c>
    </row>
    <row r="90" spans="1:17" outlineLevel="1">
      <c r="B90" s="52" t="s">
        <v>417</v>
      </c>
      <c r="C90" s="843" t="str">
        <f>VLOOKUP(B90,'IFRS TB'!B:K,3,FALSE)</f>
        <v>Tax advisory fees</v>
      </c>
      <c r="D90" s="67">
        <f>ROUND(VLOOKUP(B90,'IFRS TB'!$B$15:$L$308,9,FALSE),0)</f>
        <v>-7774</v>
      </c>
      <c r="E90" s="1007">
        <f>ROUND(VLOOKUP(B90,'IFRS TB'!$B$15:$L$308,11,FALSE),0)</f>
        <v>-3887</v>
      </c>
      <c r="F90" s="67">
        <f t="shared" si="33"/>
        <v>-3887</v>
      </c>
      <c r="G90" s="547" t="s">
        <v>2989</v>
      </c>
      <c r="H90" s="996"/>
      <c r="I90" s="533">
        <v>0</v>
      </c>
      <c r="J90" s="972" t="e">
        <f t="shared" si="34"/>
        <v>#DIV/0!</v>
      </c>
      <c r="K90" s="547"/>
      <c r="M90" s="1006">
        <f>ROUND(VLOOKUP(B90,'IFRS TB'!$B$15:$L$308,10,FALSE),0)</f>
        <v>-7126</v>
      </c>
      <c r="N90" s="731">
        <f t="shared" si="35"/>
        <v>-648</v>
      </c>
      <c r="P90" s="250"/>
      <c r="Q90" s="251"/>
    </row>
    <row r="91" spans="1:17" outlineLevel="1">
      <c r="B91" s="52" t="s">
        <v>412</v>
      </c>
      <c r="C91" s="843" t="str">
        <f>VLOOKUP(B91,'IFRS TB'!B:K,3,FALSE)</f>
        <v>Administration fees</v>
      </c>
      <c r="D91" s="67">
        <f>ROUND(VLOOKUP(B91,'IFRS TB'!$B$15:$L$308,9,FALSE),0)</f>
        <v>0</v>
      </c>
      <c r="E91" s="1007">
        <f>ROUND(VLOOKUP(B91,'IFRS TB'!$B$15:$L$308,11,FALSE),0)</f>
        <v>0</v>
      </c>
      <c r="F91" s="67">
        <f t="shared" si="33"/>
        <v>0</v>
      </c>
      <c r="G91" s="547"/>
      <c r="H91" s="996"/>
      <c r="I91" s="533">
        <v>0</v>
      </c>
      <c r="J91" s="972" t="e">
        <f t="shared" si="34"/>
        <v>#DIV/0!</v>
      </c>
      <c r="K91" s="547"/>
      <c r="M91" s="1006">
        <f>ROUND(VLOOKUP(B91,'IFRS TB'!$B$15:$L$308,10,FALSE),0)</f>
        <v>0</v>
      </c>
      <c r="N91" s="731">
        <f t="shared" si="35"/>
        <v>0</v>
      </c>
    </row>
    <row r="92" spans="1:17" outlineLevel="1">
      <c r="B92" s="52" t="s">
        <v>413</v>
      </c>
      <c r="C92" s="843" t="str">
        <f>VLOOKUP(B92,'IFRS TB'!B:K,3,FALSE)</f>
        <v>Consultancy fees</v>
      </c>
      <c r="D92" s="67">
        <f>ROUND(VLOOKUP(B92,'IFRS TB'!$B$15:$L$308,9,FALSE),0)</f>
        <v>-3600</v>
      </c>
      <c r="E92" s="1007">
        <f>ROUND(VLOOKUP(B92,'IFRS TB'!$B$15:$L$308,11,FALSE),0)</f>
        <v>0</v>
      </c>
      <c r="F92" s="67">
        <f t="shared" si="33"/>
        <v>-3600</v>
      </c>
      <c r="G92" s="547" t="s">
        <v>3002</v>
      </c>
      <c r="H92" s="996"/>
      <c r="I92" s="533">
        <v>0</v>
      </c>
      <c r="J92" s="972" t="e">
        <f t="shared" si="34"/>
        <v>#DIV/0!</v>
      </c>
      <c r="K92" s="547"/>
      <c r="M92" s="1006">
        <f>ROUND(VLOOKUP(B92,'IFRS TB'!$B$15:$L$308,10,FALSE),0)</f>
        <v>-5492</v>
      </c>
      <c r="N92" s="731">
        <f t="shared" si="35"/>
        <v>1892</v>
      </c>
    </row>
    <row r="93" spans="1:17" outlineLevel="1">
      <c r="B93" s="52" t="s">
        <v>415</v>
      </c>
      <c r="C93" s="843" t="str">
        <f>VLOOKUP(B93,'IFRS TB'!B:K,3,FALSE)</f>
        <v>Custodian fees</v>
      </c>
      <c r="D93" s="67">
        <f>ROUND(VLOOKUP(B93,'IFRS TB'!$B$15:$L$308,9,FALSE),0)</f>
        <v>0</v>
      </c>
      <c r="E93" s="1007">
        <f>ROUND(VLOOKUP(B93,'IFRS TB'!$B$15:$L$308,11,FALSE),0)</f>
        <v>0</v>
      </c>
      <c r="F93" s="67">
        <f t="shared" si="33"/>
        <v>0</v>
      </c>
      <c r="G93" s="547"/>
      <c r="H93" s="996"/>
      <c r="I93" s="533">
        <v>0</v>
      </c>
      <c r="J93" s="972" t="e">
        <f t="shared" si="34"/>
        <v>#DIV/0!</v>
      </c>
      <c r="K93" s="547"/>
      <c r="M93" s="1006">
        <f>ROUND(VLOOKUP(B93,'IFRS TB'!$B$15:$L$308,10,FALSE),0)</f>
        <v>0</v>
      </c>
      <c r="N93" s="731">
        <f t="shared" si="35"/>
        <v>0</v>
      </c>
    </row>
    <row r="94" spans="1:17" s="228" customFormat="1" outlineLevel="1">
      <c r="A94" s="226"/>
      <c r="B94" s="52" t="s">
        <v>418</v>
      </c>
      <c r="C94" s="843" t="str">
        <f>VLOOKUP(B94,'IFRS TB'!B:K,3,FALSE)</f>
        <v>Depositary fees</v>
      </c>
      <c r="D94" s="67">
        <f>ROUND(VLOOKUP(B94,'IFRS TB'!$B$15:$L$308,9,FALSE),0)</f>
        <v>0</v>
      </c>
      <c r="E94" s="1007">
        <f>ROUND(VLOOKUP(B94,'IFRS TB'!$B$15:$L$308,11,FALSE),0)</f>
        <v>0</v>
      </c>
      <c r="F94" s="67">
        <f t="shared" si="33"/>
        <v>0</v>
      </c>
      <c r="G94" s="547"/>
      <c r="H94" s="996"/>
      <c r="I94" s="533">
        <v>0</v>
      </c>
      <c r="J94" s="972" t="e">
        <f t="shared" si="34"/>
        <v>#DIV/0!</v>
      </c>
      <c r="K94" s="547"/>
      <c r="L94" s="668"/>
      <c r="M94" s="1006">
        <f>ROUND(VLOOKUP(B94,'IFRS TB'!$B$15:$L$308,10,FALSE),0)</f>
        <v>0</v>
      </c>
      <c r="N94" s="731">
        <f t="shared" si="35"/>
        <v>0</v>
      </c>
    </row>
    <row r="95" spans="1:17" s="228" customFormat="1" outlineLevel="1">
      <c r="A95" s="226"/>
      <c r="B95" s="52" t="s">
        <v>419</v>
      </c>
      <c r="C95" s="843" t="str">
        <f>VLOOKUP(B95,'IFRS TB'!B:K,3,FALSE)</f>
        <v>Valuation fees</v>
      </c>
      <c r="D95" s="67">
        <f>ROUND(VLOOKUP(B95,'IFRS TB'!$B$15:$L$308,9,FALSE),0)</f>
        <v>-4650</v>
      </c>
      <c r="E95" s="1007">
        <f>ROUND(VLOOKUP(B95,'IFRS TB'!$B$15:$L$308,11,FALSE),0)</f>
        <v>-1700</v>
      </c>
      <c r="F95" s="67">
        <f t="shared" si="33"/>
        <v>-2950</v>
      </c>
      <c r="G95" s="547" t="s">
        <v>2981</v>
      </c>
      <c r="H95" s="996"/>
      <c r="I95" s="533">
        <v>-5775</v>
      </c>
      <c r="J95" s="972">
        <f t="shared" si="34"/>
        <v>-0.19480519480519481</v>
      </c>
      <c r="K95" s="547"/>
      <c r="L95" s="668"/>
      <c r="M95" s="1006">
        <f>ROUND(VLOOKUP(B95,'IFRS TB'!$B$15:$L$308,10,FALSE),0)</f>
        <v>-6900</v>
      </c>
      <c r="N95" s="731">
        <f t="shared" si="35"/>
        <v>2250</v>
      </c>
    </row>
    <row r="96" spans="1:17" s="228" customFormat="1" outlineLevel="1">
      <c r="A96" s="226"/>
      <c r="B96" s="52" t="s">
        <v>420</v>
      </c>
      <c r="C96" s="843" t="str">
        <f>VLOOKUP(B96,'IFRS TB'!B:K,3,FALSE)</f>
        <v>Other operating fees</v>
      </c>
      <c r="D96" s="67">
        <f>ROUND(VLOOKUP(B96,'IFRS TB'!$B$15:$L$308,9,FALSE),0)</f>
        <v>0</v>
      </c>
      <c r="E96" s="1007">
        <f>ROUND(VLOOKUP(B96,'IFRS TB'!$B$15:$L$308,11,FALSE),0)</f>
        <v>0</v>
      </c>
      <c r="F96" s="67">
        <f t="shared" si="33"/>
        <v>0</v>
      </c>
      <c r="G96" s="547"/>
      <c r="H96" s="996"/>
      <c r="I96" s="533">
        <v>-9500</v>
      </c>
      <c r="J96" s="972">
        <f t="shared" si="34"/>
        <v>-1</v>
      </c>
      <c r="K96" s="547"/>
      <c r="L96" s="668"/>
      <c r="M96" s="1006">
        <f>ROUND(VLOOKUP(B96,'IFRS TB'!$B$15:$L$308,10,FALSE),0)</f>
        <v>0</v>
      </c>
      <c r="N96" s="731">
        <f t="shared" si="35"/>
        <v>0</v>
      </c>
    </row>
    <row r="97" spans="1:14" s="228" customFormat="1" outlineLevel="1">
      <c r="A97" s="226"/>
      <c r="B97" s="52" t="s">
        <v>1045</v>
      </c>
      <c r="C97" s="843" t="str">
        <f>VLOOKUP(B97,'IFRS TB'!B:K,3,FALSE)</f>
        <v>Dead deal costs</v>
      </c>
      <c r="D97" s="67">
        <f>ROUND(VLOOKUP(B97,'IFRS TB'!$B$15:$L$308,9,FALSE),0)</f>
        <v>0</v>
      </c>
      <c r="E97" s="1007">
        <f>ROUND(VLOOKUP(B97,'IFRS TB'!$B$15:$L$308,11,FALSE),0)</f>
        <v>0</v>
      </c>
      <c r="F97" s="67">
        <f t="shared" si="33"/>
        <v>0</v>
      </c>
      <c r="G97" s="547"/>
      <c r="H97" s="996"/>
      <c r="I97" s="533">
        <v>0</v>
      </c>
      <c r="J97" s="972" t="e">
        <f t="shared" si="34"/>
        <v>#DIV/0!</v>
      </c>
      <c r="K97" s="547"/>
      <c r="L97" s="668"/>
      <c r="M97" s="1006">
        <f>ROUND(VLOOKUP(B97,'IFRS TB'!$B$15:$L$308,10,FALSE),0)</f>
        <v>0</v>
      </c>
      <c r="N97" s="731">
        <f t="shared" ref="N97" si="38">D97-M97</f>
        <v>0</v>
      </c>
    </row>
    <row r="98" spans="1:14" s="228" customFormat="1" outlineLevel="1">
      <c r="A98" s="226"/>
      <c r="B98" s="52" t="s">
        <v>466</v>
      </c>
      <c r="C98" s="843" t="str">
        <f>VLOOKUP(B98,'IFRS TB'!B:K,3,FALSE)</f>
        <v>Amortisation of setup costs</v>
      </c>
      <c r="D98" s="67">
        <f>ROUND(VLOOKUP(B98,'IFRS TB'!$B$15:$L$308,9,FALSE),0)</f>
        <v>0</v>
      </c>
      <c r="E98" s="1007">
        <f>ROUND(VLOOKUP(B98,'IFRS TB'!$B$15:$L$308,11,FALSE),0)</f>
        <v>0</v>
      </c>
      <c r="F98" s="67">
        <f t="shared" si="33"/>
        <v>0</v>
      </c>
      <c r="G98" s="547"/>
      <c r="H98" s="996"/>
      <c r="I98" s="533">
        <v>0</v>
      </c>
      <c r="J98" s="972" t="e">
        <f t="shared" si="34"/>
        <v>#DIV/0!</v>
      </c>
      <c r="K98" s="547"/>
      <c r="L98" s="668"/>
      <c r="M98" s="1006">
        <f>ROUND(VLOOKUP(B98,'IFRS TB'!$B$15:$L$308,10,FALSE),0)</f>
        <v>0</v>
      </c>
      <c r="N98" s="731">
        <f t="shared" si="35"/>
        <v>0</v>
      </c>
    </row>
    <row r="99" spans="1:14" s="228" customFormat="1" outlineLevel="1">
      <c r="A99" s="226"/>
      <c r="B99" s="52" t="s">
        <v>390</v>
      </c>
      <c r="C99" s="843" t="str">
        <f>VLOOKUP(B99,'IFRS TB'!B:K,3,FALSE)</f>
        <v>Property, plant and equipment depreciation charge</v>
      </c>
      <c r="D99" s="67">
        <f>ROUND(VLOOKUP(B99,'IFRS TB'!$B$15:$L$308,9,FALSE),0)</f>
        <v>0</v>
      </c>
      <c r="E99" s="1007">
        <f>ROUND(VLOOKUP(B99,'IFRS TB'!$B$15:$L$308,11,FALSE),0)</f>
        <v>0</v>
      </c>
      <c r="F99" s="67">
        <f t="shared" si="33"/>
        <v>0</v>
      </c>
      <c r="G99" s="547"/>
      <c r="H99" s="996"/>
      <c r="I99" s="533">
        <v>0</v>
      </c>
      <c r="J99" s="972" t="e">
        <f t="shared" si="34"/>
        <v>#DIV/0!</v>
      </c>
      <c r="K99" s="547"/>
      <c r="L99" s="668"/>
      <c r="M99" s="1006">
        <f>ROUND(VLOOKUP(B99,'IFRS TB'!$B$15:$L$308,10,FALSE),0)</f>
        <v>0</v>
      </c>
      <c r="N99" s="731">
        <f t="shared" si="35"/>
        <v>0</v>
      </c>
    </row>
    <row r="100" spans="1:14" s="228" customFormat="1" outlineLevel="1">
      <c r="A100" s="226"/>
      <c r="B100" s="52" t="s">
        <v>961</v>
      </c>
      <c r="C100" s="843" t="str">
        <f>VLOOKUP(B100,'IFRS TB'!B:K,3,FALSE)</f>
        <v>Impairment of Properties (write-down / reversal)</v>
      </c>
      <c r="D100" s="67">
        <f>ROUND(VLOOKUP(B100,'IFRS TB'!$B$15:$L$308,9,FALSE),0)</f>
        <v>0</v>
      </c>
      <c r="E100" s="1007">
        <f>ROUND(VLOOKUP(B100,'IFRS TB'!$B$15:$L$308,11,FALSE),0)</f>
        <v>0</v>
      </c>
      <c r="F100" s="67">
        <f t="shared" si="33"/>
        <v>0</v>
      </c>
      <c r="G100" s="547"/>
      <c r="H100" s="996"/>
      <c r="I100" s="533">
        <v>0</v>
      </c>
      <c r="J100" s="972" t="e">
        <f t="shared" si="34"/>
        <v>#DIV/0!</v>
      </c>
      <c r="K100" s="547"/>
      <c r="L100" s="668"/>
      <c r="M100" s="1006">
        <f>ROUND(VLOOKUP(B100,'IFRS TB'!$B$15:$L$308,10,FALSE),0)</f>
        <v>0</v>
      </c>
      <c r="N100" s="731">
        <f t="shared" ref="N100:N107" si="39">D100-M100</f>
        <v>0</v>
      </c>
    </row>
    <row r="101" spans="1:14" s="228" customFormat="1" outlineLevel="1">
      <c r="A101" s="226"/>
      <c r="B101" s="52" t="s">
        <v>962</v>
      </c>
      <c r="C101" s="843" t="str">
        <f>VLOOKUP(B101,'IFRS TB'!B:K,3,FALSE)</f>
        <v>Impairment of Subsidiaries (write-down / reversal)</v>
      </c>
      <c r="D101" s="67">
        <f>ROUND(VLOOKUP(B101,'IFRS TB'!$B$15:$L$308,9,FALSE),0)</f>
        <v>0</v>
      </c>
      <c r="E101" s="1007">
        <f>ROUND(VLOOKUP(B101,'IFRS TB'!$B$15:$L$308,11,FALSE),0)</f>
        <v>0</v>
      </c>
      <c r="F101" s="67">
        <f t="shared" si="33"/>
        <v>0</v>
      </c>
      <c r="G101" s="547"/>
      <c r="H101" s="996"/>
      <c r="I101" s="533">
        <v>0</v>
      </c>
      <c r="J101" s="972" t="e">
        <f t="shared" si="34"/>
        <v>#DIV/0!</v>
      </c>
      <c r="K101" s="547"/>
      <c r="L101" s="668"/>
      <c r="M101" s="1006">
        <f>ROUND(VLOOKUP(B101,'IFRS TB'!$B$15:$L$308,10,FALSE),0)</f>
        <v>0</v>
      </c>
      <c r="N101" s="731">
        <f t="shared" si="39"/>
        <v>0</v>
      </c>
    </row>
    <row r="102" spans="1:14" s="228" customFormat="1" outlineLevel="1">
      <c r="A102" s="226"/>
      <c r="B102" s="52" t="s">
        <v>963</v>
      </c>
      <c r="C102" s="843" t="str">
        <f>VLOOKUP(B102,'IFRS TB'!B:K,3,FALSE)</f>
        <v>Impairment of Other Securities (write-down / reversal)</v>
      </c>
      <c r="D102" s="67">
        <f>ROUND(VLOOKUP(B102,'IFRS TB'!$B$15:$L$308,9,FALSE),0)</f>
        <v>0</v>
      </c>
      <c r="E102" s="1007">
        <f>ROUND(VLOOKUP(B102,'IFRS TB'!$B$15:$L$308,11,FALSE),0)</f>
        <v>0</v>
      </c>
      <c r="F102" s="67">
        <f t="shared" si="33"/>
        <v>0</v>
      </c>
      <c r="G102" s="547"/>
      <c r="H102" s="996"/>
      <c r="I102" s="533">
        <v>0</v>
      </c>
      <c r="J102" s="972" t="e">
        <f t="shared" si="34"/>
        <v>#DIV/0!</v>
      </c>
      <c r="K102" s="547"/>
      <c r="L102" s="668"/>
      <c r="M102" s="1006">
        <f>ROUND(VLOOKUP(B102,'IFRS TB'!$B$15:$L$308,10,FALSE),0)</f>
        <v>0</v>
      </c>
      <c r="N102" s="731">
        <f t="shared" si="39"/>
        <v>0</v>
      </c>
    </row>
    <row r="103" spans="1:14" s="228" customFormat="1" outlineLevel="1">
      <c r="A103" s="226"/>
      <c r="B103" s="52" t="s">
        <v>964</v>
      </c>
      <c r="C103" s="843" t="str">
        <f>VLOOKUP(B103,'IFRS TB'!B:K,3,FALSE)</f>
        <v>Impairment of Other long term assets (write-down / reversal)</v>
      </c>
      <c r="D103" s="67">
        <f>ROUND(VLOOKUP(B103,'IFRS TB'!$B$15:$L$308,9,FALSE),0)</f>
        <v>0</v>
      </c>
      <c r="E103" s="1007">
        <f>ROUND(VLOOKUP(B103,'IFRS TB'!$B$15:$L$308,11,FALSE),0)</f>
        <v>0</v>
      </c>
      <c r="F103" s="67">
        <f t="shared" si="33"/>
        <v>0</v>
      </c>
      <c r="G103" s="547"/>
      <c r="H103" s="996"/>
      <c r="I103" s="533">
        <v>0</v>
      </c>
      <c r="J103" s="972" t="e">
        <f t="shared" si="34"/>
        <v>#DIV/0!</v>
      </c>
      <c r="K103" s="547"/>
      <c r="L103" s="668"/>
      <c r="M103" s="1006">
        <f>ROUND(VLOOKUP(B103,'IFRS TB'!$B$15:$L$308,10,FALSE),0)</f>
        <v>0</v>
      </c>
      <c r="N103" s="731">
        <f t="shared" si="39"/>
        <v>0</v>
      </c>
    </row>
    <row r="104" spans="1:14" s="228" customFormat="1" outlineLevel="1">
      <c r="A104" s="226"/>
      <c r="B104" s="52" t="s">
        <v>965</v>
      </c>
      <c r="C104" s="843" t="str">
        <f>VLOOKUP(B104,'IFRS TB'!B:K,3,FALSE)</f>
        <v>Impairment of Other current assets (write-down / reversal)</v>
      </c>
      <c r="D104" s="67">
        <f>ROUND(VLOOKUP(B104,'IFRS TB'!$B$15:$L$308,9,FALSE),0)</f>
        <v>0</v>
      </c>
      <c r="E104" s="1007">
        <f>ROUND(VLOOKUP(B104,'IFRS TB'!$B$15:$L$308,11,FALSE),0)</f>
        <v>0</v>
      </c>
      <c r="F104" s="67">
        <f t="shared" si="33"/>
        <v>0</v>
      </c>
      <c r="G104" s="547"/>
      <c r="H104" s="996"/>
      <c r="I104" s="533">
        <v>0</v>
      </c>
      <c r="J104" s="972" t="e">
        <f t="shared" si="34"/>
        <v>#DIV/0!</v>
      </c>
      <c r="K104" s="547"/>
      <c r="L104" s="668"/>
      <c r="M104" s="1006">
        <f>ROUND(VLOOKUP(B104,'IFRS TB'!$B$15:$L$308,10,FALSE),0)</f>
        <v>0</v>
      </c>
      <c r="N104" s="731">
        <f t="shared" si="39"/>
        <v>0</v>
      </c>
    </row>
    <row r="105" spans="1:14" s="228" customFormat="1" outlineLevel="1">
      <c r="A105" s="226"/>
      <c r="B105" s="52" t="s">
        <v>966</v>
      </c>
      <c r="C105" s="843" t="str">
        <f>VLOOKUP(B105,'IFRS TB'!B:K,3,FALSE)</f>
        <v>Bad debt provisions (write-down / reversal)</v>
      </c>
      <c r="D105" s="67">
        <f>ROUND(VLOOKUP(B105,'IFRS TB'!$B$15:$L$308,9,FALSE),0)</f>
        <v>0</v>
      </c>
      <c r="E105" s="1007">
        <f>ROUND(VLOOKUP(B105,'IFRS TB'!$B$15:$L$308,11,FALSE),0)</f>
        <v>0</v>
      </c>
      <c r="F105" s="67">
        <f t="shared" si="33"/>
        <v>0</v>
      </c>
      <c r="G105" s="547"/>
      <c r="H105" s="996"/>
      <c r="I105" s="533">
        <v>0</v>
      </c>
      <c r="J105" s="972" t="e">
        <f t="shared" si="34"/>
        <v>#DIV/0!</v>
      </c>
      <c r="K105" s="547"/>
      <c r="L105" s="668"/>
      <c r="M105" s="1006">
        <f>ROUND(VLOOKUP(B105,'IFRS TB'!$B$15:$L$308,10,FALSE),0)</f>
        <v>0</v>
      </c>
      <c r="N105" s="731">
        <f t="shared" si="39"/>
        <v>0</v>
      </c>
    </row>
    <row r="106" spans="1:14" s="228" customFormat="1" outlineLevel="1">
      <c r="A106" s="226"/>
      <c r="B106" s="52" t="s">
        <v>967</v>
      </c>
      <c r="C106" s="843" t="str">
        <f>VLOOKUP(B106,'IFRS TB'!B:K,3,FALSE)</f>
        <v>Provisions (write-down / reversal)</v>
      </c>
      <c r="D106" s="67">
        <f>ROUND(VLOOKUP(B106,'IFRS TB'!$B$15:$L$308,9,FALSE),0)</f>
        <v>0</v>
      </c>
      <c r="E106" s="1007">
        <f>ROUND(VLOOKUP(B106,'IFRS TB'!$B$15:$L$308,11,FALSE),0)</f>
        <v>0</v>
      </c>
      <c r="F106" s="67">
        <f t="shared" si="33"/>
        <v>0</v>
      </c>
      <c r="G106" s="547"/>
      <c r="H106" s="996"/>
      <c r="I106" s="533">
        <v>0</v>
      </c>
      <c r="J106" s="972" t="e">
        <f t="shared" si="34"/>
        <v>#DIV/0!</v>
      </c>
      <c r="K106" s="547"/>
      <c r="L106" s="668"/>
      <c r="M106" s="1006">
        <f>ROUND(VLOOKUP(B106,'IFRS TB'!$B$15:$L$308,10,FALSE),0)</f>
        <v>0</v>
      </c>
      <c r="N106" s="731">
        <f t="shared" si="39"/>
        <v>0</v>
      </c>
    </row>
    <row r="107" spans="1:14" s="228" customFormat="1" outlineLevel="1">
      <c r="A107" s="226"/>
      <c r="B107" s="52" t="s">
        <v>968</v>
      </c>
      <c r="C107" s="843" t="str">
        <f>VLOOKUP(B107,'IFRS TB'!B:K,3,FALSE)</f>
        <v>Expenses on other investments</v>
      </c>
      <c r="D107" s="67">
        <f>ROUND(VLOOKUP(B107,'IFRS TB'!$B$15:$L$308,9,FALSE),0)</f>
        <v>0</v>
      </c>
      <c r="E107" s="1007">
        <f>ROUND(VLOOKUP(B107,'IFRS TB'!$B$15:$L$308,11,FALSE),0)</f>
        <v>0</v>
      </c>
      <c r="F107" s="67">
        <f t="shared" si="33"/>
        <v>0</v>
      </c>
      <c r="G107" s="547"/>
      <c r="H107" s="996"/>
      <c r="I107" s="533">
        <v>0</v>
      </c>
      <c r="J107" s="972" t="e">
        <f t="shared" si="34"/>
        <v>#DIV/0!</v>
      </c>
      <c r="K107" s="547"/>
      <c r="L107" s="668"/>
      <c r="M107" s="1006">
        <f>ROUND(VLOOKUP(B107,'IFRS TB'!$B$15:$L$308,10,FALSE),0)</f>
        <v>0</v>
      </c>
      <c r="N107" s="731">
        <f t="shared" si="39"/>
        <v>0</v>
      </c>
    </row>
    <row r="108" spans="1:14" s="228" customFormat="1" outlineLevel="1">
      <c r="A108" s="226"/>
      <c r="B108" s="52" t="s">
        <v>673</v>
      </c>
      <c r="C108" s="843" t="str">
        <f>VLOOKUP(B108,'IFRS TB'!B:K,3,FALSE)</f>
        <v>Allocations to operating provisions</v>
      </c>
      <c r="D108" s="67">
        <f>ROUND(VLOOKUP(B108,'IFRS TB'!$B$15:$L$308,9,FALSE),0)</f>
        <v>0</v>
      </c>
      <c r="E108" s="1007">
        <f>ROUND(VLOOKUP(B108,'IFRS TB'!$B$15:$L$308,11,FALSE),0)</f>
        <v>0</v>
      </c>
      <c r="F108" s="67">
        <f t="shared" si="33"/>
        <v>0</v>
      </c>
      <c r="G108" s="547"/>
      <c r="H108" s="996"/>
      <c r="I108" s="533">
        <v>0</v>
      </c>
      <c r="J108" s="972" t="e">
        <f t="shared" si="34"/>
        <v>#DIV/0!</v>
      </c>
      <c r="K108" s="547"/>
      <c r="L108" s="668"/>
      <c r="M108" s="1006">
        <f>ROUND(VLOOKUP(B108,'IFRS TB'!$B$15:$L$308,10,FALSE),0)</f>
        <v>0</v>
      </c>
      <c r="N108" s="731">
        <f t="shared" si="35"/>
        <v>0</v>
      </c>
    </row>
    <row r="109" spans="1:14" s="228" customFormat="1" outlineLevel="1">
      <c r="A109" s="226"/>
      <c r="B109" s="52" t="s">
        <v>441</v>
      </c>
      <c r="C109" s="843" t="str">
        <f>VLOOKUP(B109,'IFRS TB'!B:K,3,FALSE)</f>
        <v>Other tax expenses</v>
      </c>
      <c r="D109" s="67">
        <f>ROUND(VLOOKUP(B109,'IFRS TB'!$B$15:$L$308,9,FALSE),0)</f>
        <v>884</v>
      </c>
      <c r="E109" s="1007">
        <f>ROUND(VLOOKUP(B109,'IFRS TB'!$B$15:$L$308,11,FALSE),0)</f>
        <v>-274</v>
      </c>
      <c r="F109" s="67">
        <f t="shared" si="33"/>
        <v>1158</v>
      </c>
      <c r="G109" s="547"/>
      <c r="H109" s="996"/>
      <c r="I109" s="533">
        <v>0</v>
      </c>
      <c r="J109" s="972" t="e">
        <f t="shared" si="34"/>
        <v>#DIV/0!</v>
      </c>
      <c r="K109" s="547"/>
      <c r="L109" s="668"/>
      <c r="M109" s="1006">
        <f>ROUND(VLOOKUP(B109,'IFRS TB'!$B$15:$L$308,10,FALSE),0)</f>
        <v>-430</v>
      </c>
      <c r="N109" s="731">
        <f t="shared" ref="N109" si="40">D109-M109</f>
        <v>1314</v>
      </c>
    </row>
    <row r="110" spans="1:14" s="228" customFormat="1" outlineLevel="1">
      <c r="A110" s="226"/>
      <c r="B110" s="52" t="s">
        <v>974</v>
      </c>
      <c r="C110" s="843" t="str">
        <f>VLOOKUP(B110,'IFRS TB'!B:K,3,FALSE)</f>
        <v>Non recoverable VAT (on structure income/expenses)</v>
      </c>
      <c r="D110" s="67">
        <f>ROUND(VLOOKUP(B110,'IFRS TB'!$B$15:$L$308,9,FALSE),0)</f>
        <v>0</v>
      </c>
      <c r="E110" s="1007">
        <f>ROUND(VLOOKUP(B110,'IFRS TB'!$B$15:$L$308,11,FALSE),0)</f>
        <v>0</v>
      </c>
      <c r="F110" s="67">
        <f t="shared" si="33"/>
        <v>0</v>
      </c>
      <c r="G110" s="826"/>
      <c r="H110" s="997"/>
      <c r="I110" s="533">
        <v>0</v>
      </c>
      <c r="J110" s="972" t="e">
        <f t="shared" si="34"/>
        <v>#DIV/0!</v>
      </c>
      <c r="K110" s="826"/>
      <c r="L110" s="668"/>
      <c r="M110" s="1006">
        <f>ROUND(VLOOKUP(B110,'IFRS TB'!$B$15:$L$308,10,FALSE),0)</f>
        <v>0</v>
      </c>
      <c r="N110" s="731">
        <f t="shared" si="35"/>
        <v>0</v>
      </c>
    </row>
    <row r="111" spans="1:14">
      <c r="C111" s="844" t="s">
        <v>1046</v>
      </c>
      <c r="D111" s="287">
        <f>D72+D74+D83</f>
        <v>-113101</v>
      </c>
      <c r="E111" s="287">
        <f t="shared" ref="E111:J111" si="41">E72+E74+E83</f>
        <v>-54099</v>
      </c>
      <c r="F111" s="287">
        <f t="shared" ref="F111" si="42">F72+F74+F83</f>
        <v>-59002</v>
      </c>
      <c r="G111" s="546"/>
      <c r="H111" s="996"/>
      <c r="I111" s="287">
        <f t="shared" ref="I111" si="43">I72+I74+I83</f>
        <v>-109615</v>
      </c>
      <c r="J111" s="981" t="e">
        <f t="shared" si="41"/>
        <v>#DIV/0!</v>
      </c>
      <c r="K111" s="546"/>
      <c r="M111" s="935">
        <f>M74+M83+M72</f>
        <v>-120009</v>
      </c>
      <c r="N111" s="287">
        <f>N74+N83+N72</f>
        <v>6908</v>
      </c>
    </row>
    <row r="112" spans="1:14" ht="13.5" customHeight="1">
      <c r="C112" s="844"/>
      <c r="D112" s="69"/>
      <c r="E112" s="69"/>
      <c r="F112" s="69"/>
      <c r="G112" s="546"/>
      <c r="H112" s="996"/>
      <c r="I112" s="69"/>
      <c r="J112" s="974"/>
      <c r="K112" s="546"/>
      <c r="M112" s="535"/>
      <c r="N112" s="733"/>
    </row>
    <row r="113" spans="2:14">
      <c r="B113" s="52"/>
      <c r="C113" s="231" t="s">
        <v>538</v>
      </c>
      <c r="D113" s="66">
        <f>SUM(D114:D116)</f>
        <v>0</v>
      </c>
      <c r="E113" s="66">
        <f>(SUM(E114:E116))-(SUM(E114:E116))</f>
        <v>0</v>
      </c>
      <c r="F113" s="66">
        <f>(SUM(F114:F116))-(SUM(F114:F116))</f>
        <v>0</v>
      </c>
      <c r="G113" s="546"/>
      <c r="H113" s="996"/>
      <c r="I113" s="66">
        <f>(SUM(I114:I116))-(SUM(I114:I116))</f>
        <v>0</v>
      </c>
      <c r="J113" s="971" t="e">
        <f>0-(SUM(J114:J116))</f>
        <v>#DIV/0!</v>
      </c>
      <c r="K113" s="546"/>
      <c r="M113" s="532">
        <f>SUM(M114:M116)</f>
        <v>0</v>
      </c>
      <c r="N113" s="66">
        <f>SUM(N114:N116)</f>
        <v>0</v>
      </c>
    </row>
    <row r="114" spans="2:14" ht="12.75" customHeight="1" outlineLevel="1">
      <c r="B114" s="52" t="s">
        <v>385</v>
      </c>
      <c r="C114" s="843" t="str">
        <f>VLOOKUP(B114,'IFRS TB'!B:K,3,FALSE)</f>
        <v>Loss on disposal of investment property</v>
      </c>
      <c r="D114" s="67">
        <f>ROUND(VLOOKUP(B114,'IFRS TB'!$B$15:$L$308,9,FALSE),0)</f>
        <v>0</v>
      </c>
      <c r="E114" s="1007">
        <f>ROUND(VLOOKUP(B114,'IFRS TB'!$B$15:$L$308,11,FALSE),0)</f>
        <v>0</v>
      </c>
      <c r="F114" s="67">
        <f t="shared" ref="F114:F116" si="44">D114-E114</f>
        <v>0</v>
      </c>
      <c r="G114" s="547"/>
      <c r="H114" s="996"/>
      <c r="I114" s="533">
        <v>0</v>
      </c>
      <c r="J114" s="972" t="e">
        <f t="shared" ref="J114:J116" si="45">(D114-I114)/I114</f>
        <v>#DIV/0!</v>
      </c>
      <c r="K114" s="547"/>
      <c r="M114" s="1006">
        <f>ROUND(VLOOKUP(B114,'IFRS TB'!$B$15:$L$308,10,FALSE),0)</f>
        <v>0</v>
      </c>
      <c r="N114" s="731">
        <f t="shared" ref="N114:N116" si="46">D114-M114</f>
        <v>0</v>
      </c>
    </row>
    <row r="115" spans="2:14" ht="12.75" customHeight="1" outlineLevel="1">
      <c r="B115" s="52" t="s">
        <v>382</v>
      </c>
      <c r="C115" s="843" t="str">
        <f>VLOOKUP(B115,'IFRS TB'!B:K,3,FALSE)</f>
        <v>Profit on disposal of investment property</v>
      </c>
      <c r="D115" s="67">
        <f>ROUND(VLOOKUP(B115,'IFRS TB'!$B$15:$L$308,9,FALSE),0)</f>
        <v>0</v>
      </c>
      <c r="E115" s="1007">
        <f>ROUND(VLOOKUP(B115,'IFRS TB'!$B$15:$L$308,11,FALSE),0)</f>
        <v>0</v>
      </c>
      <c r="F115" s="67">
        <f t="shared" si="44"/>
        <v>0</v>
      </c>
      <c r="G115" s="547"/>
      <c r="H115" s="996"/>
      <c r="I115" s="533">
        <v>0</v>
      </c>
      <c r="J115" s="972" t="e">
        <f t="shared" si="45"/>
        <v>#DIV/0!</v>
      </c>
      <c r="K115" s="547"/>
      <c r="M115" s="1006">
        <f>ROUND(VLOOKUP(B115,'IFRS TB'!$B$15:$L$308,10,FALSE),0)</f>
        <v>0</v>
      </c>
      <c r="N115" s="731">
        <f t="shared" ref="N115" si="47">D115-M115</f>
        <v>0</v>
      </c>
    </row>
    <row r="116" spans="2:14" ht="12.75" customHeight="1" outlineLevel="1">
      <c r="B116" s="52" t="s">
        <v>988</v>
      </c>
      <c r="C116" s="843" t="str">
        <f>VLOOKUP(B116,'IFRS TB'!B:K,3,FALSE)</f>
        <v>Realised gain / loss on Properties (at cost)</v>
      </c>
      <c r="D116" s="67">
        <f>ROUND(VLOOKUP(B116,'IFRS TB'!$B$15:$L$308,9,FALSE),0)</f>
        <v>0</v>
      </c>
      <c r="E116" s="1007">
        <f>ROUND(VLOOKUP(B116,'IFRS TB'!$B$15:$L$308,11,FALSE),0)</f>
        <v>0</v>
      </c>
      <c r="F116" s="67">
        <f t="shared" si="44"/>
        <v>0</v>
      </c>
      <c r="G116" s="547"/>
      <c r="H116" s="996"/>
      <c r="I116" s="533">
        <v>0</v>
      </c>
      <c r="J116" s="972" t="e">
        <f t="shared" si="45"/>
        <v>#DIV/0!</v>
      </c>
      <c r="K116" s="547"/>
      <c r="M116" s="1006">
        <f>ROUND(VLOOKUP(B116,'IFRS TB'!$B$15:$L$308,10,FALSE),0)</f>
        <v>0</v>
      </c>
      <c r="N116" s="731">
        <f t="shared" si="46"/>
        <v>0</v>
      </c>
    </row>
    <row r="117" spans="2:14">
      <c r="B117" s="52"/>
      <c r="C117" s="231" t="s">
        <v>147</v>
      </c>
      <c r="D117" s="66">
        <f>SUM(D118:D122)</f>
        <v>1000000</v>
      </c>
      <c r="E117" s="66">
        <f t="shared" ref="E117:J117" si="48">SUM(E118:E122)</f>
        <v>0</v>
      </c>
      <c r="F117" s="66">
        <f t="shared" si="48"/>
        <v>1000000</v>
      </c>
      <c r="G117" s="546"/>
      <c r="H117" s="996"/>
      <c r="I117" s="66">
        <f t="shared" si="48"/>
        <v>0</v>
      </c>
      <c r="J117" s="971" t="e">
        <f t="shared" si="48"/>
        <v>#DIV/0!</v>
      </c>
      <c r="K117" s="546"/>
      <c r="L117" s="827"/>
      <c r="M117" s="532">
        <f>SUM(M118:M122)</f>
        <v>-850794</v>
      </c>
      <c r="N117" s="66">
        <f>SUM(N118:N122)</f>
        <v>1850794</v>
      </c>
    </row>
    <row r="118" spans="2:14" ht="12.75" customHeight="1" outlineLevel="1">
      <c r="B118" s="52" t="s">
        <v>387</v>
      </c>
      <c r="C118" s="843" t="str">
        <f>VLOOKUP(B118,'IFRS TB'!B:K,3,FALSE)</f>
        <v>Losses in fair value of investment property</v>
      </c>
      <c r="D118" s="67">
        <f>ROUND(VLOOKUP(B118,'IFRS TB'!$B$15:$L$308,9,FALSE),0)</f>
        <v>1000000</v>
      </c>
      <c r="E118" s="1007">
        <f>ROUND(VLOOKUP(B118,'IFRS TB'!$B$15:$L$308,11,FALSE),0)</f>
        <v>0</v>
      </c>
      <c r="F118" s="67">
        <f t="shared" ref="F118:F122" si="49">D118-E118</f>
        <v>1000000</v>
      </c>
      <c r="G118" s="547" t="s">
        <v>2990</v>
      </c>
      <c r="H118" s="996"/>
      <c r="I118" s="533">
        <v>0</v>
      </c>
      <c r="J118" s="972" t="e">
        <f t="shared" ref="J118:J122" si="50">(D118-I118)/I118</f>
        <v>#DIV/0!</v>
      </c>
      <c r="K118" s="547"/>
      <c r="L118" s="827"/>
      <c r="M118" s="1006">
        <f>ROUND(VLOOKUP(B118,'IFRS TB'!$B$15:$L$308,10,FALSE),0)</f>
        <v>-850794</v>
      </c>
      <c r="N118" s="731">
        <f t="shared" ref="N118:N122" si="51">D118-M118</f>
        <v>1850794</v>
      </c>
    </row>
    <row r="119" spans="2:14" ht="13.5" customHeight="1" outlineLevel="1">
      <c r="B119" s="52" t="s">
        <v>379</v>
      </c>
      <c r="C119" s="843" t="str">
        <f>VLOOKUP(B119,'IFRS TB'!B:K,3,FALSE)</f>
        <v>Gains in fair value of investment property</v>
      </c>
      <c r="D119" s="67">
        <f>ROUND(VLOOKUP(B119,'IFRS TB'!$B$15:$L$308,9,FALSE),0)</f>
        <v>0</v>
      </c>
      <c r="E119" s="1007">
        <f>ROUND(VLOOKUP(B119,'IFRS TB'!$B$15:$L$308,11,FALSE),0)</f>
        <v>0</v>
      </c>
      <c r="F119" s="67">
        <f t="shared" si="49"/>
        <v>0</v>
      </c>
      <c r="G119" s="547"/>
      <c r="H119" s="996"/>
      <c r="I119" s="533">
        <v>0</v>
      </c>
      <c r="J119" s="972" t="e">
        <f t="shared" si="50"/>
        <v>#DIV/0!</v>
      </c>
      <c r="K119" s="547"/>
      <c r="L119" s="827"/>
      <c r="M119" s="1006">
        <f>ROUND(VLOOKUP(B119,'IFRS TB'!$B$15:$L$308,10,FALSE),0)</f>
        <v>0</v>
      </c>
      <c r="N119" s="731">
        <f t="shared" si="51"/>
        <v>0</v>
      </c>
    </row>
    <row r="120" spans="2:14" ht="13.5" customHeight="1" outlineLevel="1">
      <c r="B120" s="52" t="s">
        <v>391</v>
      </c>
      <c r="C120" s="843" t="str">
        <f>VLOOKUP(B120,'IFRS TB'!B:K,3,FALSE)</f>
        <v>Rent free period straight lined</v>
      </c>
      <c r="D120" s="67">
        <f>ROUND(VLOOKUP(B120,'IFRS TB'!$B$15:$L$308,9,FALSE),0)</f>
        <v>0</v>
      </c>
      <c r="E120" s="1007">
        <f>ROUND(VLOOKUP(B120,'IFRS TB'!$B$15:$L$308,11,FALSE),0)</f>
        <v>0</v>
      </c>
      <c r="F120" s="67">
        <f t="shared" si="49"/>
        <v>0</v>
      </c>
      <c r="G120" s="547"/>
      <c r="H120" s="996"/>
      <c r="I120" s="533">
        <v>0</v>
      </c>
      <c r="J120" s="972" t="e">
        <f t="shared" si="50"/>
        <v>#DIV/0!</v>
      </c>
      <c r="K120" s="547"/>
      <c r="L120" s="827"/>
      <c r="M120" s="1006">
        <f>ROUND(VLOOKUP(B120,'IFRS TB'!$B$15:$L$308,10,FALSE),0)</f>
        <v>0</v>
      </c>
      <c r="N120" s="731">
        <f t="shared" si="51"/>
        <v>0</v>
      </c>
    </row>
    <row r="121" spans="2:14" ht="12.75" customHeight="1" outlineLevel="1">
      <c r="B121" s="52" t="s">
        <v>427</v>
      </c>
      <c r="C121" s="843" t="str">
        <f>VLOOKUP(B121,'IFRS TB'!B:K,3,FALSE)</f>
        <v>Losses in fair value of investment property under construction</v>
      </c>
      <c r="D121" s="67">
        <f>ROUND(VLOOKUP(B121,'IFRS TB'!$B$15:$L$308,9,FALSE),0)</f>
        <v>0</v>
      </c>
      <c r="E121" s="1007">
        <f>ROUND(VLOOKUP(B121,'IFRS TB'!$B$15:$L$308,11,FALSE),0)</f>
        <v>0</v>
      </c>
      <c r="F121" s="67">
        <f t="shared" si="49"/>
        <v>0</v>
      </c>
      <c r="G121" s="547"/>
      <c r="H121" s="996"/>
      <c r="I121" s="533">
        <v>0</v>
      </c>
      <c r="J121" s="972" t="e">
        <f t="shared" si="50"/>
        <v>#DIV/0!</v>
      </c>
      <c r="K121" s="547"/>
      <c r="L121" s="827"/>
      <c r="M121" s="1006">
        <f>ROUND(VLOOKUP(B121,'IFRS TB'!$B$15:$L$308,10,FALSE),0)</f>
        <v>0</v>
      </c>
      <c r="N121" s="731">
        <f t="shared" si="51"/>
        <v>0</v>
      </c>
    </row>
    <row r="122" spans="2:14" ht="12.75" customHeight="1" outlineLevel="1">
      <c r="B122" s="52" t="s">
        <v>428</v>
      </c>
      <c r="C122" s="843" t="str">
        <f>VLOOKUP(B122,'IFRS TB'!B:K,3,FALSE)</f>
        <v>Gains in fair value of investment property under construction</v>
      </c>
      <c r="D122" s="67">
        <f>ROUND(VLOOKUP(B122,'IFRS TB'!$B$15:$L$308,9,FALSE),0)</f>
        <v>0</v>
      </c>
      <c r="E122" s="1007">
        <f>ROUND(VLOOKUP(B122,'IFRS TB'!$B$15:$L$308,11,FALSE),0)</f>
        <v>0</v>
      </c>
      <c r="F122" s="67">
        <f t="shared" si="49"/>
        <v>0</v>
      </c>
      <c r="G122" s="547"/>
      <c r="H122" s="996"/>
      <c r="I122" s="533">
        <v>0</v>
      </c>
      <c r="J122" s="972" t="e">
        <f t="shared" si="50"/>
        <v>#DIV/0!</v>
      </c>
      <c r="K122" s="547"/>
      <c r="L122" s="827"/>
      <c r="M122" s="1006">
        <f>ROUND(VLOOKUP(B122,'IFRS TB'!$B$15:$L$308,10,FALSE),0)</f>
        <v>0</v>
      </c>
      <c r="N122" s="731">
        <f t="shared" si="51"/>
        <v>0</v>
      </c>
    </row>
    <row r="123" spans="2:14" ht="23">
      <c r="C123" s="815" t="s">
        <v>1047</v>
      </c>
      <c r="D123" s="66">
        <f>SUM(D124:D129)</f>
        <v>0</v>
      </c>
      <c r="E123" s="66">
        <f t="shared" ref="E123:J123" si="52">SUM(E124:E129)</f>
        <v>0</v>
      </c>
      <c r="F123" s="66">
        <f t="shared" si="52"/>
        <v>0</v>
      </c>
      <c r="G123" s="549"/>
      <c r="H123" s="782"/>
      <c r="I123" s="66">
        <f t="shared" si="52"/>
        <v>0</v>
      </c>
      <c r="J123" s="971" t="e">
        <f t="shared" si="52"/>
        <v>#DIV/0!</v>
      </c>
      <c r="K123" s="549"/>
      <c r="L123" s="827"/>
      <c r="M123" s="532">
        <f>SUM(M124:M129)</f>
        <v>0</v>
      </c>
      <c r="N123" s="66">
        <f>SUM(N124:N129)</f>
        <v>0</v>
      </c>
    </row>
    <row r="124" spans="2:14" ht="13.5" customHeight="1" outlineLevel="1">
      <c r="B124" s="52" t="s">
        <v>985</v>
      </c>
      <c r="C124" s="843" t="str">
        <f>VLOOKUP(B124,'IFRS TB'!B:K,3,FALSE)</f>
        <v>Realised gain/loss on other securities at MV</v>
      </c>
      <c r="D124" s="67">
        <f>ROUND(VLOOKUP(B124,'IFRS TB'!$B$15:$L$308,9,FALSE),0)</f>
        <v>0</v>
      </c>
      <c r="E124" s="1007">
        <f>ROUND(VLOOKUP(B124,'IFRS TB'!$B$15:$L$308,11,FALSE),0)</f>
        <v>0</v>
      </c>
      <c r="F124" s="67">
        <f t="shared" ref="F124:F129" si="53">D124-E124</f>
        <v>0</v>
      </c>
      <c r="G124" s="550"/>
      <c r="H124" s="782"/>
      <c r="I124" s="533">
        <v>0</v>
      </c>
      <c r="J124" s="972" t="e">
        <f t="shared" ref="J124:J129" si="54">(D124-I124)/I124</f>
        <v>#DIV/0!</v>
      </c>
      <c r="K124" s="550"/>
      <c r="L124" s="827"/>
      <c r="M124" s="1006">
        <f>ROUND(VLOOKUP(B124,'IFRS TB'!$B$15:$L$308,10,FALSE),0)</f>
        <v>0</v>
      </c>
      <c r="N124" s="731">
        <f t="shared" ref="N124:N129" si="55">D124-M124</f>
        <v>0</v>
      </c>
    </row>
    <row r="125" spans="2:14" ht="13.5" customHeight="1" outlineLevel="1">
      <c r="B125" s="52" t="s">
        <v>986</v>
      </c>
      <c r="C125" s="843" t="str">
        <f>VLOOKUP(B125,'IFRS TB'!B:K,3,FALSE)</f>
        <v>Realised gain/loss on interest rate derivatives at MV</v>
      </c>
      <c r="D125" s="67">
        <f>ROUND(VLOOKUP(B125,'IFRS TB'!$B$15:$L$308,9,FALSE),0)</f>
        <v>0</v>
      </c>
      <c r="E125" s="1007">
        <f>ROUND(VLOOKUP(B125,'IFRS TB'!$B$15:$L$308,11,FALSE),0)</f>
        <v>0</v>
      </c>
      <c r="F125" s="67">
        <f t="shared" si="53"/>
        <v>0</v>
      </c>
      <c r="G125" s="550"/>
      <c r="H125" s="782"/>
      <c r="I125" s="533">
        <v>0</v>
      </c>
      <c r="J125" s="972" t="e">
        <f t="shared" si="54"/>
        <v>#DIV/0!</v>
      </c>
      <c r="K125" s="550"/>
      <c r="L125" s="827"/>
      <c r="M125" s="1006">
        <f>ROUND(VLOOKUP(B125,'IFRS TB'!$B$15:$L$308,10,FALSE),0)</f>
        <v>0</v>
      </c>
      <c r="N125" s="731">
        <f t="shared" si="55"/>
        <v>0</v>
      </c>
    </row>
    <row r="126" spans="2:14" ht="13.5" customHeight="1" outlineLevel="1">
      <c r="B126" s="52" t="s">
        <v>987</v>
      </c>
      <c r="C126" s="843" t="str">
        <f>VLOOKUP(B126,'IFRS TB'!B:K,3,FALSE)</f>
        <v>Realised gain/loss on currency derivatives at MV</v>
      </c>
      <c r="D126" s="67">
        <f>ROUND(VLOOKUP(B126,'IFRS TB'!$B$15:$L$308,9,FALSE),0)</f>
        <v>0</v>
      </c>
      <c r="E126" s="1007">
        <f>ROUND(VLOOKUP(B126,'IFRS TB'!$B$15:$L$308,11,FALSE),0)</f>
        <v>0</v>
      </c>
      <c r="F126" s="67">
        <f t="shared" si="53"/>
        <v>0</v>
      </c>
      <c r="G126" s="550"/>
      <c r="H126" s="782"/>
      <c r="I126" s="533">
        <v>0</v>
      </c>
      <c r="J126" s="972" t="e">
        <f t="shared" si="54"/>
        <v>#DIV/0!</v>
      </c>
      <c r="K126" s="550"/>
      <c r="L126" s="827"/>
      <c r="M126" s="1006">
        <f>ROUND(VLOOKUP(B126,'IFRS TB'!$B$15:$L$308,10,FALSE),0)</f>
        <v>0</v>
      </c>
      <c r="N126" s="731">
        <f t="shared" ref="N126:N128" si="56">D126-M126</f>
        <v>0</v>
      </c>
    </row>
    <row r="127" spans="2:14" ht="13.5" customHeight="1" outlineLevel="1">
      <c r="B127" s="52" t="s">
        <v>990</v>
      </c>
      <c r="C127" s="843" t="str">
        <f>VLOOKUP(B127,'IFRS TB'!B:K,3,FALSE)</f>
        <v>Realised gain / loss on Other Securities (at cost)</v>
      </c>
      <c r="D127" s="67">
        <f>ROUND(VLOOKUP(B127,'IFRS TB'!$B$15:$L$308,9,FALSE),0)</f>
        <v>0</v>
      </c>
      <c r="E127" s="1007">
        <f>ROUND(VLOOKUP(B127,'IFRS TB'!$B$15:$L$308,11,FALSE),0)</f>
        <v>0</v>
      </c>
      <c r="F127" s="67">
        <f t="shared" si="53"/>
        <v>0</v>
      </c>
      <c r="G127" s="550"/>
      <c r="H127" s="782"/>
      <c r="I127" s="533">
        <v>0</v>
      </c>
      <c r="J127" s="972" t="e">
        <f t="shared" si="54"/>
        <v>#DIV/0!</v>
      </c>
      <c r="K127" s="550"/>
      <c r="L127" s="827"/>
      <c r="M127" s="1006">
        <f>ROUND(VLOOKUP(B127,'IFRS TB'!$B$15:$L$308,10,FALSE),0)</f>
        <v>0</v>
      </c>
      <c r="N127" s="731">
        <f t="shared" ref="N127" si="57">D127-M127</f>
        <v>0</v>
      </c>
    </row>
    <row r="128" spans="2:14" ht="13.5" customHeight="1" outlineLevel="1">
      <c r="B128" s="52" t="s">
        <v>991</v>
      </c>
      <c r="C128" s="843" t="str">
        <f>VLOOKUP(B128,'IFRS TB'!B:K,3,FALSE)</f>
        <v>Realised gain / loss on Interest rate Derivatives (local GAAP)</v>
      </c>
      <c r="D128" s="67">
        <f>ROUND(VLOOKUP(B128,'IFRS TB'!$B$15:$L$308,9,FALSE),0)</f>
        <v>0</v>
      </c>
      <c r="E128" s="1007">
        <f>ROUND(VLOOKUP(B128,'IFRS TB'!$B$15:$L$308,11,FALSE),0)</f>
        <v>0</v>
      </c>
      <c r="F128" s="67">
        <f t="shared" si="53"/>
        <v>0</v>
      </c>
      <c r="G128" s="550"/>
      <c r="H128" s="782"/>
      <c r="I128" s="533">
        <v>0</v>
      </c>
      <c r="J128" s="972" t="e">
        <f t="shared" si="54"/>
        <v>#DIV/0!</v>
      </c>
      <c r="K128" s="550"/>
      <c r="L128" s="827"/>
      <c r="M128" s="1006">
        <f>ROUND(VLOOKUP(B128,'IFRS TB'!$B$15:$L$308,10,FALSE),0)</f>
        <v>0</v>
      </c>
      <c r="N128" s="731">
        <f t="shared" si="56"/>
        <v>0</v>
      </c>
    </row>
    <row r="129" spans="2:14" ht="13.5" customHeight="1" outlineLevel="1">
      <c r="B129" s="52" t="s">
        <v>992</v>
      </c>
      <c r="C129" s="843" t="str">
        <f>VLOOKUP(B129,'IFRS TB'!B:K,3,FALSE)</f>
        <v>Realised gain / loss on Currency Derivatives (local GAAP)</v>
      </c>
      <c r="D129" s="67">
        <f>ROUND(VLOOKUP(B129,'IFRS TB'!$B$15:$L$308,9,FALSE),0)</f>
        <v>0</v>
      </c>
      <c r="E129" s="1007">
        <f>ROUND(VLOOKUP(B129,'IFRS TB'!$B$15:$L$308,11,FALSE),0)</f>
        <v>0</v>
      </c>
      <c r="F129" s="67">
        <f t="shared" si="53"/>
        <v>0</v>
      </c>
      <c r="G129" s="550"/>
      <c r="H129" s="782"/>
      <c r="I129" s="533">
        <v>0</v>
      </c>
      <c r="J129" s="972" t="e">
        <f t="shared" si="54"/>
        <v>#DIV/0!</v>
      </c>
      <c r="K129" s="550"/>
      <c r="L129" s="827"/>
      <c r="M129" s="1006">
        <f>ROUND(VLOOKUP(B129,'IFRS TB'!$B$15:$L$308,10,FALSE),0)</f>
        <v>0</v>
      </c>
      <c r="N129" s="731">
        <f t="shared" si="55"/>
        <v>0</v>
      </c>
    </row>
    <row r="130" spans="2:14" ht="23">
      <c r="C130" s="815" t="s">
        <v>872</v>
      </c>
      <c r="D130" s="66">
        <f>SUM(D131:D136)</f>
        <v>769633</v>
      </c>
      <c r="E130" s="66">
        <f t="shared" ref="E130:J130" si="58">SUM(E131:E136)</f>
        <v>465171</v>
      </c>
      <c r="F130" s="66">
        <f t="shared" si="58"/>
        <v>304462</v>
      </c>
      <c r="G130" s="549"/>
      <c r="H130" s="782"/>
      <c r="I130" s="66">
        <f t="shared" si="58"/>
        <v>0</v>
      </c>
      <c r="J130" s="971" t="e">
        <f t="shared" si="58"/>
        <v>#DIV/0!</v>
      </c>
      <c r="K130" s="549"/>
      <c r="L130" s="827"/>
      <c r="M130" s="532">
        <f>SUM(M131:M136)</f>
        <v>105223</v>
      </c>
      <c r="N130" s="66">
        <f>SUM(N131:N136)</f>
        <v>664410</v>
      </c>
    </row>
    <row r="131" spans="2:14" ht="13.5" customHeight="1" outlineLevel="1">
      <c r="B131" s="52" t="s">
        <v>95</v>
      </c>
      <c r="C131" s="843" t="str">
        <f>VLOOKUP(B131,'IFRS TB'!B:K,3,FALSE)</f>
        <v>Negative changes in fair value of interest rate derivatives</v>
      </c>
      <c r="D131" s="67">
        <f>ROUND(VLOOKUP(B131,'IFRS TB'!$B$15:$L$308,9,FALSE),0)</f>
        <v>0</v>
      </c>
      <c r="E131" s="1007">
        <f>ROUND(VLOOKUP(B131,'IFRS TB'!$B$15:$L$308,11,FALSE),0)</f>
        <v>0</v>
      </c>
      <c r="F131" s="67">
        <f t="shared" ref="F131:F136" si="59">D131-E131</f>
        <v>0</v>
      </c>
      <c r="G131" s="550"/>
      <c r="H131" s="782"/>
      <c r="I131" s="533">
        <v>0</v>
      </c>
      <c r="J131" s="972" t="e">
        <f t="shared" ref="J131:J136" si="60">(D131-I131)/I131</f>
        <v>#DIV/0!</v>
      </c>
      <c r="K131" s="550"/>
      <c r="L131" s="827"/>
      <c r="M131" s="1006">
        <f>ROUND(VLOOKUP(B131,'IFRS TB'!$B$15:$L$308,10,FALSE),0)</f>
        <v>0</v>
      </c>
      <c r="N131" s="731">
        <f t="shared" ref="N131:N136" si="61">D131-M131</f>
        <v>0</v>
      </c>
    </row>
    <row r="132" spans="2:14" ht="13.5" customHeight="1" outlineLevel="1">
      <c r="B132" s="52" t="s">
        <v>969</v>
      </c>
      <c r="C132" s="843" t="str">
        <f>VLOOKUP(B132,'IFRS TB'!B:K,3,FALSE)</f>
        <v>Negative changes in fair value of currency derivatives</v>
      </c>
      <c r="D132" s="67">
        <f>ROUND(VLOOKUP(B132,'IFRS TB'!$B$15:$L$308,9,FALSE),0)</f>
        <v>0</v>
      </c>
      <c r="E132" s="1007">
        <f>ROUND(VLOOKUP(B132,'IFRS TB'!$B$15:$L$308,11,FALSE),0)</f>
        <v>0</v>
      </c>
      <c r="F132" s="67">
        <f t="shared" si="59"/>
        <v>0</v>
      </c>
      <c r="G132" s="550"/>
      <c r="H132" s="782"/>
      <c r="I132" s="533">
        <v>0</v>
      </c>
      <c r="J132" s="972" t="e">
        <f t="shared" si="60"/>
        <v>#DIV/0!</v>
      </c>
      <c r="K132" s="550"/>
      <c r="L132" s="827"/>
      <c r="M132" s="1006">
        <f>ROUND(VLOOKUP(B132,'IFRS TB'!$B$15:$L$308,10,FALSE),0)</f>
        <v>0</v>
      </c>
      <c r="N132" s="731">
        <f t="shared" ref="N132:N133" si="62">D132-M132</f>
        <v>0</v>
      </c>
    </row>
    <row r="133" spans="2:14" ht="13.5" customHeight="1" outlineLevel="1">
      <c r="B133" s="52" t="s">
        <v>970</v>
      </c>
      <c r="C133" s="843" t="str">
        <f>VLOOKUP(B133,'IFRS TB'!B:K,3,FALSE)</f>
        <v>Negative changes in other securities</v>
      </c>
      <c r="D133" s="67">
        <f>ROUND(VLOOKUP(B133,'IFRS TB'!$B$15:$L$308,9,FALSE),0)</f>
        <v>0</v>
      </c>
      <c r="E133" s="1007">
        <f>ROUND(VLOOKUP(B133,'IFRS TB'!$B$15:$L$308,11,FALSE),0)</f>
        <v>0</v>
      </c>
      <c r="F133" s="67">
        <f t="shared" si="59"/>
        <v>0</v>
      </c>
      <c r="G133" s="550"/>
      <c r="H133" s="782"/>
      <c r="I133" s="533">
        <v>0</v>
      </c>
      <c r="J133" s="972" t="e">
        <f t="shared" si="60"/>
        <v>#DIV/0!</v>
      </c>
      <c r="K133" s="550"/>
      <c r="L133" s="827"/>
      <c r="M133" s="1006">
        <f>ROUND(VLOOKUP(B133,'IFRS TB'!$B$15:$L$308,10,FALSE),0)</f>
        <v>0</v>
      </c>
      <c r="N133" s="731">
        <f t="shared" si="62"/>
        <v>0</v>
      </c>
    </row>
    <row r="134" spans="2:14" ht="13.5" customHeight="1" outlineLevel="1">
      <c r="B134" s="52" t="s">
        <v>146</v>
      </c>
      <c r="C134" s="843" t="str">
        <f>VLOOKUP(B134,'IFRS TB'!B:K,3,FALSE)</f>
        <v>Positive changes in fair value of interest rate derivatives</v>
      </c>
      <c r="D134" s="67">
        <f>ROUND(VLOOKUP(B134,'IFRS TB'!$B$15:$L$308,9,FALSE),0)</f>
        <v>769633</v>
      </c>
      <c r="E134" s="1007">
        <f>ROUND(VLOOKUP(B134,'IFRS TB'!$B$15:$L$308,11,FALSE),0)</f>
        <v>465171</v>
      </c>
      <c r="F134" s="67">
        <f t="shared" si="59"/>
        <v>304462</v>
      </c>
      <c r="G134" s="550" t="s">
        <v>2991</v>
      </c>
      <c r="H134" s="782"/>
      <c r="I134" s="533">
        <v>0</v>
      </c>
      <c r="J134" s="972" t="e">
        <f t="shared" si="60"/>
        <v>#DIV/0!</v>
      </c>
      <c r="K134" s="550"/>
      <c r="L134" s="827"/>
      <c r="M134" s="1006">
        <f>ROUND(VLOOKUP(B134,'IFRS TB'!$B$15:$L$308,10,FALSE),0)</f>
        <v>105223</v>
      </c>
      <c r="N134" s="731">
        <f t="shared" ref="N134:N135" si="63">D134-M134</f>
        <v>664410</v>
      </c>
    </row>
    <row r="135" spans="2:14" ht="13.5" customHeight="1" outlineLevel="1">
      <c r="B135" s="52" t="s">
        <v>999</v>
      </c>
      <c r="C135" s="843" t="str">
        <f>VLOOKUP(B135,'IFRS TB'!B:K,3,FALSE)</f>
        <v>Positive changes in fair value of currency derivatives</v>
      </c>
      <c r="D135" s="67">
        <f>ROUND(VLOOKUP(B135,'IFRS TB'!$B$15:$L$308,9,FALSE),0)</f>
        <v>0</v>
      </c>
      <c r="E135" s="1007">
        <f>ROUND(VLOOKUP(B135,'IFRS TB'!$B$15:$L$308,11,FALSE),0)</f>
        <v>0</v>
      </c>
      <c r="F135" s="67">
        <f t="shared" si="59"/>
        <v>0</v>
      </c>
      <c r="G135" s="550"/>
      <c r="H135" s="782"/>
      <c r="I135" s="533">
        <v>0</v>
      </c>
      <c r="J135" s="972" t="e">
        <f t="shared" si="60"/>
        <v>#DIV/0!</v>
      </c>
      <c r="K135" s="550"/>
      <c r="L135" s="827"/>
      <c r="M135" s="1006">
        <f>ROUND(VLOOKUP(B135,'IFRS TB'!$B$15:$L$308,10,FALSE),0)</f>
        <v>0</v>
      </c>
      <c r="N135" s="731">
        <f t="shared" si="63"/>
        <v>0</v>
      </c>
    </row>
    <row r="136" spans="2:14" ht="13.5" customHeight="1" outlineLevel="1">
      <c r="B136" s="52" t="s">
        <v>1000</v>
      </c>
      <c r="C136" s="843" t="str">
        <f>VLOOKUP(B136,'IFRS TB'!B:K,3,FALSE)</f>
        <v>Positive changes in other securities</v>
      </c>
      <c r="D136" s="67">
        <f>ROUND(VLOOKUP(B136,'IFRS TB'!$B$15:$L$308,9,FALSE),0)</f>
        <v>0</v>
      </c>
      <c r="E136" s="1007">
        <f>ROUND(VLOOKUP(B136,'IFRS TB'!$B$15:$L$308,11,FALSE),0)</f>
        <v>0</v>
      </c>
      <c r="F136" s="67">
        <f t="shared" si="59"/>
        <v>0</v>
      </c>
      <c r="G136" s="550"/>
      <c r="H136" s="782"/>
      <c r="I136" s="533">
        <v>0</v>
      </c>
      <c r="J136" s="972" t="e">
        <f t="shared" si="60"/>
        <v>#DIV/0!</v>
      </c>
      <c r="K136" s="550"/>
      <c r="L136" s="827"/>
      <c r="M136" s="1006">
        <f>ROUND(VLOOKUP(B136,'IFRS TB'!$B$15:$L$308,10,FALSE),0)</f>
        <v>0</v>
      </c>
      <c r="N136" s="731">
        <f t="shared" si="61"/>
        <v>0</v>
      </c>
    </row>
    <row r="137" spans="2:14">
      <c r="B137" s="52"/>
      <c r="C137" s="231" t="s">
        <v>1048</v>
      </c>
      <c r="D137" s="66">
        <f>SUM(D138:D139)</f>
        <v>0</v>
      </c>
      <c r="E137" s="66">
        <f t="shared" ref="E137:J137" si="64">SUM(E138:E139)</f>
        <v>0</v>
      </c>
      <c r="F137" s="66">
        <f t="shared" si="64"/>
        <v>0</v>
      </c>
      <c r="G137" s="546"/>
      <c r="H137" s="996"/>
      <c r="I137" s="66">
        <f t="shared" si="64"/>
        <v>0</v>
      </c>
      <c r="J137" s="971" t="e">
        <f t="shared" si="64"/>
        <v>#DIV/0!</v>
      </c>
      <c r="K137" s="546"/>
      <c r="M137" s="532">
        <f>SUM(M138:M139)</f>
        <v>0</v>
      </c>
      <c r="N137" s="66">
        <f>SUM(N138:N139)</f>
        <v>0</v>
      </c>
    </row>
    <row r="138" spans="2:14" ht="12.75" customHeight="1" outlineLevel="1">
      <c r="B138" s="52" t="s">
        <v>984</v>
      </c>
      <c r="C138" s="843" t="str">
        <f>VLOOKUP(B138,'IFRS TB'!B:K,3,FALSE)</f>
        <v>Realised gain/loss on investments in subsidiaries at MV</v>
      </c>
      <c r="D138" s="67">
        <f>ROUND(VLOOKUP(B138,'IFRS TB'!$B$15:$L$308,9,FALSE),0)</f>
        <v>0</v>
      </c>
      <c r="E138" s="1007">
        <f>ROUND(VLOOKUP(B138,'IFRS TB'!$B$15:$L$308,11,FALSE),0)</f>
        <v>0</v>
      </c>
      <c r="F138" s="67">
        <f t="shared" ref="F138:F139" si="65">D138-E138</f>
        <v>0</v>
      </c>
      <c r="G138" s="547"/>
      <c r="H138" s="996"/>
      <c r="I138" s="533">
        <v>0</v>
      </c>
      <c r="J138" s="972" t="e">
        <f t="shared" ref="J138:J139" si="66">(D138-I138)/I138</f>
        <v>#DIV/0!</v>
      </c>
      <c r="K138" s="547"/>
      <c r="M138" s="1006">
        <f>ROUND(VLOOKUP(B138,'IFRS TB'!$B$15:$L$308,10,FALSE),0)</f>
        <v>0</v>
      </c>
      <c r="N138" s="731">
        <f t="shared" ref="N138:N139" si="67">D138-M138</f>
        <v>0</v>
      </c>
    </row>
    <row r="139" spans="2:14" ht="12.75" customHeight="1" outlineLevel="1">
      <c r="B139" s="52" t="s">
        <v>989</v>
      </c>
      <c r="C139" s="843" t="str">
        <f>VLOOKUP(B139,'IFRS TB'!B:K,3,FALSE)</f>
        <v>Realised gain / loss on Subsidiaries (at cost)</v>
      </c>
      <c r="D139" s="67">
        <f>ROUND(VLOOKUP(B139,'IFRS TB'!$B$15:$L$308,9,FALSE),0)</f>
        <v>0</v>
      </c>
      <c r="E139" s="1007">
        <f>ROUND(VLOOKUP(B139,'IFRS TB'!$B$15:$L$308,11,FALSE),0)</f>
        <v>0</v>
      </c>
      <c r="F139" s="67">
        <f t="shared" si="65"/>
        <v>0</v>
      </c>
      <c r="G139" s="547"/>
      <c r="H139" s="996"/>
      <c r="I139" s="533">
        <v>0</v>
      </c>
      <c r="J139" s="972" t="e">
        <f t="shared" si="66"/>
        <v>#DIV/0!</v>
      </c>
      <c r="K139" s="547"/>
      <c r="M139" s="1006">
        <f>ROUND(VLOOKUP(B139,'IFRS TB'!$B$15:$L$308,10,FALSE),0)</f>
        <v>0</v>
      </c>
      <c r="N139" s="731">
        <f t="shared" si="67"/>
        <v>0</v>
      </c>
    </row>
    <row r="140" spans="2:14">
      <c r="C140" s="815" t="s">
        <v>856</v>
      </c>
      <c r="D140" s="66">
        <f>SUM(D141:D142)</f>
        <v>0</v>
      </c>
      <c r="E140" s="66">
        <f t="shared" ref="E140:J140" si="68">SUM(E141:E142)</f>
        <v>0</v>
      </c>
      <c r="F140" s="66">
        <f t="shared" si="68"/>
        <v>0</v>
      </c>
      <c r="G140" s="549"/>
      <c r="H140" s="782"/>
      <c r="I140" s="66">
        <f t="shared" si="68"/>
        <v>0</v>
      </c>
      <c r="J140" s="971" t="e">
        <f t="shared" si="68"/>
        <v>#DIV/0!</v>
      </c>
      <c r="K140" s="549"/>
      <c r="L140" s="827"/>
      <c r="M140" s="532">
        <f>SUM(M141:M142)</f>
        <v>0</v>
      </c>
      <c r="N140" s="66">
        <f>SUM(N141:N142)</f>
        <v>0</v>
      </c>
    </row>
    <row r="141" spans="2:14" ht="13.5" customHeight="1" outlineLevel="1">
      <c r="B141" s="52" t="s">
        <v>955</v>
      </c>
      <c r="C141" s="843" t="str">
        <f>VLOOKUP(B141,'IFRS TB'!B:K,3,FALSE)</f>
        <v>Losses in fair value of investment in subsidiaries</v>
      </c>
      <c r="D141" s="67">
        <f>ROUND(VLOOKUP(B141,'IFRS TB'!$B$15:$L$308,9,FALSE),0)</f>
        <v>0</v>
      </c>
      <c r="E141" s="1007">
        <f>ROUND(VLOOKUP(B141,'IFRS TB'!$B$15:$L$308,11,FALSE),0)</f>
        <v>0</v>
      </c>
      <c r="F141" s="67">
        <f t="shared" ref="F141:F142" si="69">D141-E141</f>
        <v>0</v>
      </c>
      <c r="G141" s="550"/>
      <c r="H141" s="782"/>
      <c r="I141" s="533">
        <v>0</v>
      </c>
      <c r="J141" s="972" t="e">
        <f t="shared" ref="J141:J142" si="70">(D141-I141)/I141</f>
        <v>#DIV/0!</v>
      </c>
      <c r="K141" s="550"/>
      <c r="L141" s="827"/>
      <c r="M141" s="1006">
        <f>ROUND(VLOOKUP(B141,'IFRS TB'!$B$15:$L$308,10,FALSE),0)</f>
        <v>0</v>
      </c>
      <c r="N141" s="731">
        <f t="shared" ref="N141" si="71">D141-M141</f>
        <v>0</v>
      </c>
    </row>
    <row r="142" spans="2:14" ht="13.5" customHeight="1" outlineLevel="1">
      <c r="B142" s="52" t="s">
        <v>982</v>
      </c>
      <c r="C142" s="843" t="str">
        <f>VLOOKUP(B142,'IFRS TB'!B:K,3,FALSE)</f>
        <v>Gains in fair value of subsidiaries</v>
      </c>
      <c r="D142" s="67">
        <f>ROUND(VLOOKUP(B142,'IFRS TB'!$B$15:$L$308,9,FALSE),0)</f>
        <v>0</v>
      </c>
      <c r="E142" s="1007">
        <f>ROUND(VLOOKUP(B142,'IFRS TB'!$B$15:$L$308,11,FALSE),0)</f>
        <v>0</v>
      </c>
      <c r="F142" s="67">
        <f t="shared" si="69"/>
        <v>0</v>
      </c>
      <c r="G142" s="550"/>
      <c r="H142" s="782"/>
      <c r="I142" s="533">
        <v>0</v>
      </c>
      <c r="J142" s="972" t="e">
        <f t="shared" si="70"/>
        <v>#DIV/0!</v>
      </c>
      <c r="K142" s="550"/>
      <c r="L142" s="827"/>
      <c r="M142" s="1006">
        <f>ROUND(VLOOKUP(B142,'IFRS TB'!$B$15:$L$308,10,FALSE),0)</f>
        <v>0</v>
      </c>
      <c r="N142" s="731">
        <f t="shared" ref="N142" si="72">D142-M142</f>
        <v>0</v>
      </c>
    </row>
    <row r="143" spans="2:14" ht="13.5" customHeight="1">
      <c r="C143" s="230" t="s">
        <v>858</v>
      </c>
      <c r="D143" s="66">
        <f>SUM(D144:D145)</f>
        <v>0</v>
      </c>
      <c r="E143" s="66">
        <f t="shared" ref="E143:J143" si="73">SUM(E144:E145)</f>
        <v>0</v>
      </c>
      <c r="F143" s="66">
        <f t="shared" si="73"/>
        <v>0</v>
      </c>
      <c r="G143" s="549"/>
      <c r="H143" s="782"/>
      <c r="I143" s="66">
        <f t="shared" si="73"/>
        <v>0</v>
      </c>
      <c r="J143" s="971" t="e">
        <f t="shared" si="73"/>
        <v>#DIV/0!</v>
      </c>
      <c r="K143" s="549"/>
      <c r="L143" s="827"/>
      <c r="M143" s="532">
        <f>SUM(M144:M145)</f>
        <v>0</v>
      </c>
      <c r="N143" s="66">
        <f>SUM(N144:N145)</f>
        <v>0</v>
      </c>
    </row>
    <row r="144" spans="2:14" ht="13.5" customHeight="1" outlineLevel="1">
      <c r="B144" s="52" t="s">
        <v>956</v>
      </c>
      <c r="C144" s="843" t="str">
        <f>VLOOKUP(B144,'IFRS TB'!B:K,3,FALSE)</f>
        <v>Losses in fair value of debt</v>
      </c>
      <c r="D144" s="67">
        <f>ROUND(VLOOKUP(B144,'IFRS TB'!$B$15:$L$308,9,FALSE),0)</f>
        <v>0</v>
      </c>
      <c r="E144" s="1007">
        <f>ROUND(VLOOKUP(B144,'IFRS TB'!$B$15:$L$308,11,FALSE),0)</f>
        <v>0</v>
      </c>
      <c r="F144" s="67">
        <f t="shared" ref="F144:F145" si="74">D144-E144</f>
        <v>0</v>
      </c>
      <c r="G144" s="550"/>
      <c r="H144" s="782"/>
      <c r="I144" s="533">
        <v>0</v>
      </c>
      <c r="J144" s="972" t="e">
        <f t="shared" ref="J144:J145" si="75">(D144-I144)/I144</f>
        <v>#DIV/0!</v>
      </c>
      <c r="K144" s="550"/>
      <c r="L144" s="827"/>
      <c r="M144" s="1006">
        <f>ROUND(VLOOKUP(B144,'IFRS TB'!$B$15:$L$308,10,FALSE),0)</f>
        <v>0</v>
      </c>
      <c r="N144" s="731">
        <f t="shared" ref="N144:N145" si="76">D144-M144</f>
        <v>0</v>
      </c>
    </row>
    <row r="145" spans="2:14" ht="13.5" customHeight="1" outlineLevel="1">
      <c r="B145" s="52" t="s">
        <v>983</v>
      </c>
      <c r="C145" s="843" t="str">
        <f>VLOOKUP(B145,'IFRS TB'!B:K,3,FALSE)</f>
        <v>Gains in fair value of debt</v>
      </c>
      <c r="D145" s="67">
        <f>ROUND(VLOOKUP(B145,'IFRS TB'!$B$15:$L$308,9,FALSE),0)</f>
        <v>0</v>
      </c>
      <c r="E145" s="1007">
        <f>ROUND(VLOOKUP(B145,'IFRS TB'!$B$15:$L$308,11,FALSE),0)</f>
        <v>0</v>
      </c>
      <c r="F145" s="67">
        <f t="shared" si="74"/>
        <v>0</v>
      </c>
      <c r="G145" s="1008"/>
      <c r="H145" s="782"/>
      <c r="I145" s="533">
        <v>0</v>
      </c>
      <c r="J145" s="972" t="e">
        <f t="shared" si="75"/>
        <v>#DIV/0!</v>
      </c>
      <c r="K145" s="550"/>
      <c r="L145" s="827"/>
      <c r="M145" s="1006">
        <f>ROUND(VLOOKUP(B145,'IFRS TB'!$B$15:$L$308,10,FALSE),0)</f>
        <v>0</v>
      </c>
      <c r="N145" s="731">
        <f t="shared" si="76"/>
        <v>0</v>
      </c>
    </row>
    <row r="146" spans="2:14">
      <c r="C146" s="232" t="s">
        <v>424</v>
      </c>
      <c r="D146" s="287">
        <f>D113+D117+D123+D130+D137+D140+D143</f>
        <v>1769633</v>
      </c>
      <c r="E146" s="287">
        <f t="shared" ref="E146:J146" si="77">E113+E117+E123+E130+E137+E140+E143</f>
        <v>465171</v>
      </c>
      <c r="F146" s="287">
        <f>F113+F117+F123+F130+F137+F140+F143</f>
        <v>1304462</v>
      </c>
      <c r="G146" s="549"/>
      <c r="H146" s="782"/>
      <c r="I146" s="287">
        <f t="shared" ref="I146" si="78">I113+I117+I123+I130+I137+I140+I143</f>
        <v>0</v>
      </c>
      <c r="J146" s="981" t="e">
        <f t="shared" si="77"/>
        <v>#DIV/0!</v>
      </c>
      <c r="K146" s="549"/>
      <c r="L146" s="827"/>
      <c r="M146" s="935">
        <f>M113+M117+M123+M130+M137+M140+M143</f>
        <v>-745571</v>
      </c>
      <c r="N146" s="744">
        <f>N113+N117+N123+N130+N137+N140+N143</f>
        <v>2515204</v>
      </c>
    </row>
    <row r="147" spans="2:14">
      <c r="C147" s="232"/>
      <c r="D147" s="69"/>
      <c r="E147" s="69"/>
      <c r="F147" s="69"/>
      <c r="G147" s="825"/>
      <c r="H147" s="998"/>
      <c r="I147" s="69"/>
      <c r="J147" s="974"/>
      <c r="K147" s="825"/>
      <c r="L147" s="827"/>
      <c r="M147" s="936"/>
      <c r="N147" s="733"/>
    </row>
    <row r="148" spans="2:14">
      <c r="C148" s="232" t="s">
        <v>425</v>
      </c>
      <c r="D148" s="287">
        <f>D70+D111+D146</f>
        <v>2464124</v>
      </c>
      <c r="E148" s="287">
        <f t="shared" ref="E148:J148" si="79">E70+E111+E146</f>
        <v>803042</v>
      </c>
      <c r="F148" s="287">
        <f t="shared" ref="F148" si="80">F70+F111+F146</f>
        <v>1661082</v>
      </c>
      <c r="G148" s="549"/>
      <c r="H148" s="782"/>
      <c r="I148" s="287">
        <f t="shared" ref="I148" si="81">I70+I111+I146</f>
        <v>675443</v>
      </c>
      <c r="J148" s="981" t="e">
        <f t="shared" si="79"/>
        <v>#DIV/0!</v>
      </c>
      <c r="K148" s="549"/>
      <c r="L148" s="827"/>
      <c r="M148" s="535">
        <f>M70+M111+M146</f>
        <v>-142227</v>
      </c>
      <c r="N148" s="744">
        <f>N70+N111+N146</f>
        <v>2606351</v>
      </c>
    </row>
    <row r="149" spans="2:14">
      <c r="C149" s="232"/>
      <c r="D149" s="69"/>
      <c r="E149" s="69"/>
      <c r="F149" s="69"/>
      <c r="G149" s="549"/>
      <c r="H149" s="782"/>
      <c r="I149" s="69"/>
      <c r="J149" s="974"/>
      <c r="K149" s="549"/>
      <c r="L149" s="827"/>
      <c r="M149" s="535"/>
      <c r="N149" s="733"/>
    </row>
    <row r="150" spans="2:14">
      <c r="B150" s="52"/>
      <c r="C150" s="230" t="s">
        <v>17</v>
      </c>
      <c r="D150" s="66">
        <f>SUM(D151:D158)</f>
        <v>0</v>
      </c>
      <c r="E150" s="66">
        <f t="shared" ref="E150:J150" si="82">SUM(E151:E158)</f>
        <v>0</v>
      </c>
      <c r="F150" s="66">
        <f t="shared" si="82"/>
        <v>0</v>
      </c>
      <c r="G150" s="549"/>
      <c r="H150" s="782"/>
      <c r="I150" s="66">
        <f t="shared" si="82"/>
        <v>0</v>
      </c>
      <c r="J150" s="971" t="e">
        <f t="shared" si="82"/>
        <v>#DIV/0!</v>
      </c>
      <c r="K150" s="549"/>
      <c r="L150" s="827"/>
      <c r="M150" s="532">
        <f>SUM(M151:M158)</f>
        <v>0</v>
      </c>
      <c r="N150" s="66">
        <f>SUM(N151:N158)</f>
        <v>0</v>
      </c>
    </row>
    <row r="151" spans="2:14" outlineLevel="1">
      <c r="B151" s="52" t="s">
        <v>437</v>
      </c>
      <c r="C151" s="843" t="str">
        <f>VLOOKUP(B151,'IFRS TB'!B:K,3,FALSE)</f>
        <v>Dividend income - intercompany (I/C)</v>
      </c>
      <c r="D151" s="67">
        <f>ROUND(VLOOKUP(B151,'IFRS TB'!$B$15:$L$308,9,FALSE),0)</f>
        <v>0</v>
      </c>
      <c r="E151" s="1007">
        <f>ROUND(VLOOKUP(B151,'IFRS TB'!$B$15:$L$308,11,FALSE),0)</f>
        <v>0</v>
      </c>
      <c r="F151" s="67">
        <f t="shared" ref="F151:F158" si="83">D151-E151</f>
        <v>0</v>
      </c>
      <c r="G151" s="550"/>
      <c r="H151" s="782"/>
      <c r="I151" s="533">
        <v>0</v>
      </c>
      <c r="J151" s="972" t="e">
        <f t="shared" ref="J151:J158" si="84">(D151-I151)/I151</f>
        <v>#DIV/0!</v>
      </c>
      <c r="K151" s="550"/>
      <c r="L151" s="827"/>
      <c r="M151" s="1006">
        <f>ROUND(VLOOKUP(B151,'IFRS TB'!$B$15:$L$308,10,FALSE),0)</f>
        <v>0</v>
      </c>
      <c r="N151" s="731">
        <f t="shared" ref="N151:N158" si="85">D151-M151</f>
        <v>0</v>
      </c>
    </row>
    <row r="152" spans="2:14" outlineLevel="1">
      <c r="B152" s="52" t="s">
        <v>436</v>
      </c>
      <c r="C152" s="843" t="str">
        <f>VLOOKUP(B152,'IFRS TB'!B:K,3,FALSE)</f>
        <v>Other interest income</v>
      </c>
      <c r="D152" s="67">
        <f>ROUND(VLOOKUP(B152,'IFRS TB'!$B$15:$L$308,9,FALSE),0)</f>
        <v>0</v>
      </c>
      <c r="E152" s="1007">
        <f>ROUND(VLOOKUP(B152,'IFRS TB'!$B$15:$L$308,11,FALSE),0)</f>
        <v>0</v>
      </c>
      <c r="F152" s="67">
        <f t="shared" si="83"/>
        <v>0</v>
      </c>
      <c r="G152" s="550"/>
      <c r="H152" s="782"/>
      <c r="I152" s="533">
        <v>0</v>
      </c>
      <c r="J152" s="972" t="e">
        <f t="shared" si="84"/>
        <v>#DIV/0!</v>
      </c>
      <c r="K152" s="550"/>
      <c r="L152" s="827"/>
      <c r="M152" s="1006">
        <f>ROUND(VLOOKUP(B152,'IFRS TB'!$B$15:$L$308,10,FALSE),0)</f>
        <v>0</v>
      </c>
      <c r="N152" s="731">
        <f t="shared" si="85"/>
        <v>0</v>
      </c>
    </row>
    <row r="153" spans="2:14" outlineLevel="1">
      <c r="B153" s="52" t="s">
        <v>431</v>
      </c>
      <c r="C153" s="843" t="str">
        <f>VLOOKUP(B153,'IFRS TB'!B:K,3,FALSE)</f>
        <v>Interests income - intercompany (I/C)</v>
      </c>
      <c r="D153" s="67">
        <f>ROUND(VLOOKUP(B153,'IFRS TB'!$B$15:$L$308,9,FALSE),0)</f>
        <v>0</v>
      </c>
      <c r="E153" s="1007">
        <f>ROUND(VLOOKUP(B153,'IFRS TB'!$B$15:$L$308,11,FALSE),0)</f>
        <v>0</v>
      </c>
      <c r="F153" s="67">
        <f t="shared" si="83"/>
        <v>0</v>
      </c>
      <c r="G153" s="550"/>
      <c r="H153" s="782"/>
      <c r="I153" s="533">
        <v>0</v>
      </c>
      <c r="J153" s="972" t="e">
        <f t="shared" si="84"/>
        <v>#DIV/0!</v>
      </c>
      <c r="K153" s="550"/>
      <c r="L153" s="827"/>
      <c r="M153" s="1006">
        <f>ROUND(VLOOKUP(B153,'IFRS TB'!$B$15:$L$308,10,FALSE),0)</f>
        <v>0</v>
      </c>
      <c r="N153" s="731">
        <f t="shared" si="85"/>
        <v>0</v>
      </c>
    </row>
    <row r="154" spans="2:14" outlineLevel="1">
      <c r="B154" s="52" t="s">
        <v>433</v>
      </c>
      <c r="C154" s="843" t="str">
        <f>VLOOKUP(B154,'IFRS TB'!B:K,3,FALSE)</f>
        <v>Interest income - related parties</v>
      </c>
      <c r="D154" s="67">
        <f>ROUND(VLOOKUP(B154,'IFRS TB'!$B$15:$L$308,9,FALSE),0)</f>
        <v>0</v>
      </c>
      <c r="E154" s="1007">
        <f>ROUND(VLOOKUP(B154,'IFRS TB'!$B$15:$L$308,11,FALSE),0)</f>
        <v>0</v>
      </c>
      <c r="F154" s="67">
        <f t="shared" si="83"/>
        <v>0</v>
      </c>
      <c r="G154" s="550"/>
      <c r="H154" s="782"/>
      <c r="I154" s="533">
        <v>0</v>
      </c>
      <c r="J154" s="972" t="e">
        <f t="shared" si="84"/>
        <v>#DIV/0!</v>
      </c>
      <c r="K154" s="550"/>
      <c r="M154" s="1006">
        <f>ROUND(VLOOKUP(B154,'IFRS TB'!$B$15:$L$308,10,FALSE),0)</f>
        <v>0</v>
      </c>
      <c r="N154" s="731">
        <f t="shared" si="85"/>
        <v>0</v>
      </c>
    </row>
    <row r="155" spans="2:14" outlineLevel="1">
      <c r="B155" s="52" t="s">
        <v>439</v>
      </c>
      <c r="C155" s="843" t="str">
        <f>VLOOKUP(B155,'IFRS TB'!B:K,3,FALSE)</f>
        <v>Foreign currency exchange gains (realized)</v>
      </c>
      <c r="D155" s="67">
        <f>ROUND(VLOOKUP(B155,'IFRS TB'!$B$15:$L$308,9,FALSE),0)</f>
        <v>0</v>
      </c>
      <c r="E155" s="1007">
        <f>ROUND(VLOOKUP(B155,'IFRS TB'!$B$15:$L$308,11,FALSE),0)</f>
        <v>0</v>
      </c>
      <c r="F155" s="67">
        <f t="shared" si="83"/>
        <v>0</v>
      </c>
      <c r="G155" s="550"/>
      <c r="H155" s="782"/>
      <c r="I155" s="533">
        <v>0</v>
      </c>
      <c r="J155" s="972" t="e">
        <f t="shared" si="84"/>
        <v>#DIV/0!</v>
      </c>
      <c r="K155" s="550"/>
      <c r="M155" s="1006">
        <f>ROUND(VLOOKUP(B155,'IFRS TB'!$B$15:$L$308,10,FALSE),0)</f>
        <v>0</v>
      </c>
      <c r="N155" s="731">
        <f t="shared" ref="N155" si="86">D155-M155</f>
        <v>0</v>
      </c>
    </row>
    <row r="156" spans="2:14" outlineLevel="1">
      <c r="B156" s="52" t="s">
        <v>440</v>
      </c>
      <c r="C156" s="843" t="str">
        <f>VLOOKUP(B156,'IFRS TB'!B:K,3,FALSE)</f>
        <v>Foreign currency exchange gains (unrealized)</v>
      </c>
      <c r="D156" s="67">
        <f>ROUND(VLOOKUP(B156,'IFRS TB'!$B$15:$L$308,9,FALSE),0)</f>
        <v>0</v>
      </c>
      <c r="E156" s="1007">
        <f>ROUND(VLOOKUP(B156,'IFRS TB'!$B$15:$L$308,11,FALSE),0)</f>
        <v>0</v>
      </c>
      <c r="F156" s="67">
        <f t="shared" si="83"/>
        <v>0</v>
      </c>
      <c r="G156" s="550"/>
      <c r="H156" s="782"/>
      <c r="I156" s="533">
        <v>0</v>
      </c>
      <c r="J156" s="972" t="e">
        <f t="shared" si="84"/>
        <v>#DIV/0!</v>
      </c>
      <c r="K156" s="550"/>
      <c r="M156" s="1006">
        <f>ROUND(VLOOKUP(B156,'IFRS TB'!$B$15:$L$308,10,FALSE),0)</f>
        <v>0</v>
      </c>
      <c r="N156" s="731">
        <f t="shared" si="85"/>
        <v>0</v>
      </c>
    </row>
    <row r="157" spans="2:14" outlineLevel="1">
      <c r="B157" s="52" t="s">
        <v>1001</v>
      </c>
      <c r="C157" s="843" t="str">
        <f>VLOOKUP(B157,'IFRS TB'!B:K,3,FALSE)</f>
        <v>Share premium reimbursement (I/C)</v>
      </c>
      <c r="D157" s="67">
        <f>ROUND(VLOOKUP(B157,'IFRS TB'!$B$15:$L$308,9,FALSE),0)</f>
        <v>0</v>
      </c>
      <c r="E157" s="1007">
        <f>ROUND(VLOOKUP(B157,'IFRS TB'!$B$15:$L$308,11,FALSE),0)</f>
        <v>0</v>
      </c>
      <c r="F157" s="67">
        <f t="shared" si="83"/>
        <v>0</v>
      </c>
      <c r="G157" s="550"/>
      <c r="H157" s="782"/>
      <c r="I157" s="533">
        <v>0</v>
      </c>
      <c r="J157" s="972" t="e">
        <f t="shared" si="84"/>
        <v>#DIV/0!</v>
      </c>
      <c r="K157" s="550"/>
      <c r="M157" s="1006">
        <f>ROUND(VLOOKUP(B157,'IFRS TB'!$B$15:$L$308,10,FALSE),0)</f>
        <v>0</v>
      </c>
      <c r="N157" s="731">
        <f t="shared" ref="N157" si="87">D157-M157</f>
        <v>0</v>
      </c>
    </row>
    <row r="158" spans="2:14" outlineLevel="1">
      <c r="B158" s="52" t="s">
        <v>1002</v>
      </c>
      <c r="C158" s="843" t="str">
        <f>VLOOKUP(B158,'IFRS TB'!B:K,3,FALSE)</f>
        <v>Withholding tax on dividends/interest received</v>
      </c>
      <c r="D158" s="67">
        <f>ROUND(VLOOKUP(B158,'IFRS TB'!$B$15:$L$308,9,FALSE),0)</f>
        <v>0</v>
      </c>
      <c r="E158" s="1007">
        <f>ROUND(VLOOKUP(B158,'IFRS TB'!$B$15:$L$308,11,FALSE),0)</f>
        <v>0</v>
      </c>
      <c r="F158" s="67">
        <f t="shared" si="83"/>
        <v>0</v>
      </c>
      <c r="G158" s="550"/>
      <c r="H158" s="782"/>
      <c r="I158" s="533">
        <v>0</v>
      </c>
      <c r="J158" s="972" t="e">
        <f t="shared" si="84"/>
        <v>#DIV/0!</v>
      </c>
      <c r="K158" s="550"/>
      <c r="M158" s="1006">
        <f>ROUND(VLOOKUP(B158,'IFRS TB'!$B$15:$L$308,10,FALSE),0)</f>
        <v>0</v>
      </c>
      <c r="N158" s="731">
        <f t="shared" si="85"/>
        <v>0</v>
      </c>
    </row>
    <row r="159" spans="2:14">
      <c r="C159" s="230" t="s">
        <v>426</v>
      </c>
      <c r="D159" s="66">
        <f>SUM(D160:D179)</f>
        <v>-211383</v>
      </c>
      <c r="E159" s="66">
        <f t="shared" ref="E159:J159" si="88">SUM(E160:E179)</f>
        <v>-107561</v>
      </c>
      <c r="F159" s="66">
        <f t="shared" si="88"/>
        <v>-103822</v>
      </c>
      <c r="G159" s="549"/>
      <c r="H159" s="782"/>
      <c r="I159" s="66">
        <f t="shared" si="88"/>
        <v>-111617</v>
      </c>
      <c r="J159" s="971" t="e">
        <f t="shared" si="88"/>
        <v>#DIV/0!</v>
      </c>
      <c r="K159" s="549"/>
      <c r="M159" s="532">
        <f>SUM(M160:M179)</f>
        <v>-204944</v>
      </c>
      <c r="N159" s="66">
        <f>SUM(N160:N179)</f>
        <v>-6439</v>
      </c>
    </row>
    <row r="160" spans="2:14" outlineLevel="1">
      <c r="B160" s="52" t="s">
        <v>445</v>
      </c>
      <c r="C160" s="843" t="str">
        <f>VLOOKUP(B160,'IFRS TB'!B:K,3,FALSE)</f>
        <v>Interest costs - intercompany (I/C)</v>
      </c>
      <c r="D160" s="67">
        <f>ROUND(VLOOKUP(B160,'IFRS TB'!$B$15:$L$308,9,FALSE),0)</f>
        <v>-90478</v>
      </c>
      <c r="E160" s="1007">
        <f>ROUND(VLOOKUP(B160,'IFRS TB'!$B$15:$L$308,11,FALSE),0)</f>
        <v>-46290</v>
      </c>
      <c r="F160" s="67">
        <f t="shared" ref="F160:F179" si="89">D160-E160</f>
        <v>-44188</v>
      </c>
      <c r="G160" s="550" t="s">
        <v>2992</v>
      </c>
      <c r="H160" s="782"/>
      <c r="I160" s="533">
        <v>0</v>
      </c>
      <c r="J160" s="972" t="e">
        <f t="shared" ref="J160:J179" si="90">(D160-I160)/I160</f>
        <v>#DIV/0!</v>
      </c>
      <c r="K160" s="550"/>
      <c r="M160" s="1006">
        <f>ROUND(VLOOKUP(B160,'IFRS TB'!$B$15:$L$308,10,FALSE),0)</f>
        <v>-92738</v>
      </c>
      <c r="N160" s="731">
        <f t="shared" ref="N160:N179" si="91">D160-M160</f>
        <v>2260</v>
      </c>
    </row>
    <row r="161" spans="2:14" outlineLevel="1">
      <c r="B161" s="52" t="s">
        <v>972</v>
      </c>
      <c r="C161" s="843" t="str">
        <f>VLOOKUP(B161,'IFRS TB'!B:K,3,FALSE)</f>
        <v>Impairment of intercompany loan (write-down/reversal)</v>
      </c>
      <c r="D161" s="67">
        <f>ROUND(VLOOKUP(B161,'IFRS TB'!$B$15:$L$308,9,FALSE),0)</f>
        <v>0</v>
      </c>
      <c r="E161" s="1007">
        <f>ROUND(VLOOKUP(B161,'IFRS TB'!$B$15:$L$308,11,FALSE),0)</f>
        <v>0</v>
      </c>
      <c r="F161" s="67">
        <f t="shared" si="89"/>
        <v>0</v>
      </c>
      <c r="G161" s="550"/>
      <c r="H161" s="782"/>
      <c r="I161" s="533">
        <v>0</v>
      </c>
      <c r="J161" s="972" t="e">
        <f t="shared" si="90"/>
        <v>#DIV/0!</v>
      </c>
      <c r="K161" s="550"/>
      <c r="M161" s="1006">
        <f>ROUND(VLOOKUP(B161,'IFRS TB'!$B$15:$L$308,10,FALSE),0)</f>
        <v>0</v>
      </c>
      <c r="N161" s="731">
        <f t="shared" ref="N161" si="92">D161-M161</f>
        <v>0</v>
      </c>
    </row>
    <row r="162" spans="2:14" outlineLevel="1">
      <c r="B162" s="52" t="s">
        <v>446</v>
      </c>
      <c r="C162" s="843" t="str">
        <f>VLOOKUP(B162,'IFRS TB'!B:K,3,FALSE)</f>
        <v>Interest costs - related parties</v>
      </c>
      <c r="D162" s="67">
        <f>ROUND(VLOOKUP(B162,'IFRS TB'!$B$15:$L$308,9,FALSE),0)</f>
        <v>0</v>
      </c>
      <c r="E162" s="1007">
        <f>ROUND(VLOOKUP(B162,'IFRS TB'!$B$15:$L$308,11,FALSE),0)</f>
        <v>0</v>
      </c>
      <c r="F162" s="67">
        <f t="shared" si="89"/>
        <v>0</v>
      </c>
      <c r="G162" s="550"/>
      <c r="H162" s="782"/>
      <c r="I162" s="533">
        <v>0</v>
      </c>
      <c r="J162" s="972" t="e">
        <f t="shared" si="90"/>
        <v>#DIV/0!</v>
      </c>
      <c r="K162" s="550"/>
      <c r="M162" s="1006">
        <f>ROUND(VLOOKUP(B162,'IFRS TB'!$B$15:$L$308,10,FALSE),0)</f>
        <v>0</v>
      </c>
      <c r="N162" s="731">
        <f t="shared" si="91"/>
        <v>0</v>
      </c>
    </row>
    <row r="163" spans="2:14" outlineLevel="1">
      <c r="B163" s="52" t="s">
        <v>447</v>
      </c>
      <c r="C163" s="843" t="str">
        <f>VLOOKUP(B163,'IFRS TB'!B:K,3,FALSE)</f>
        <v>Interest costs - bank loans (long-term)</v>
      </c>
      <c r="D163" s="67">
        <f>ROUND(VLOOKUP(B163,'IFRS TB'!$B$15:$L$308,9,FALSE),0)</f>
        <v>-83149</v>
      </c>
      <c r="E163" s="1007">
        <f>ROUND(VLOOKUP(B163,'IFRS TB'!$B$15:$L$308,11,FALSE),0)</f>
        <v>-39510</v>
      </c>
      <c r="F163" s="67">
        <f t="shared" si="89"/>
        <v>-43639</v>
      </c>
      <c r="G163" s="550" t="s">
        <v>2993</v>
      </c>
      <c r="H163" s="782"/>
      <c r="I163" s="533">
        <v>-111617</v>
      </c>
      <c r="J163" s="972">
        <f t="shared" si="90"/>
        <v>-0.255050753917414</v>
      </c>
      <c r="K163" s="550"/>
      <c r="M163" s="1006">
        <f>ROUND(VLOOKUP(B163,'IFRS TB'!$B$15:$L$308,10,FALSE),0)</f>
        <v>-75838</v>
      </c>
      <c r="N163" s="731">
        <f t="shared" si="91"/>
        <v>-7311</v>
      </c>
    </row>
    <row r="164" spans="2:14" outlineLevel="1">
      <c r="B164" s="52" t="s">
        <v>971</v>
      </c>
      <c r="C164" s="843" t="str">
        <f>VLOOKUP(B164,'IFRS TB'!B:K,3,FALSE)</f>
        <v>Interest costs - bank loans (short-term)</v>
      </c>
      <c r="D164" s="67">
        <f>ROUND(VLOOKUP(B164,'IFRS TB'!$B$15:$L$308,9,FALSE),0)</f>
        <v>0</v>
      </c>
      <c r="E164" s="1007">
        <f>ROUND(VLOOKUP(B164,'IFRS TB'!$B$15:$L$308,11,FALSE),0)</f>
        <v>0</v>
      </c>
      <c r="F164" s="67">
        <f t="shared" si="89"/>
        <v>0</v>
      </c>
      <c r="G164" s="550"/>
      <c r="H164" s="782"/>
      <c r="I164" s="533">
        <v>0</v>
      </c>
      <c r="J164" s="972" t="e">
        <f t="shared" si="90"/>
        <v>#DIV/0!</v>
      </c>
      <c r="K164" s="550"/>
      <c r="M164" s="1006">
        <f>ROUND(VLOOKUP(B164,'IFRS TB'!$B$15:$L$308,10,FALSE),0)</f>
        <v>0</v>
      </c>
      <c r="N164" s="731">
        <f t="shared" ref="N164" si="93">D164-M164</f>
        <v>0</v>
      </c>
    </row>
    <row r="165" spans="2:14" outlineLevel="1">
      <c r="B165" s="52" t="s">
        <v>973</v>
      </c>
      <c r="C165" s="843" t="str">
        <f>VLOOKUP(B165,'IFRS TB'!B:K,3,FALSE)</f>
        <v>Interest costs - derivatives</v>
      </c>
      <c r="D165" s="67">
        <f>ROUND(VLOOKUP(B165,'IFRS TB'!$B$15:$L$308,9,FALSE),0)</f>
        <v>-16394</v>
      </c>
      <c r="E165" s="1007">
        <f>ROUND(VLOOKUP(B165,'IFRS TB'!$B$15:$L$308,11,FALSE),0)</f>
        <v>-9630</v>
      </c>
      <c r="F165" s="67">
        <f t="shared" si="89"/>
        <v>-6764</v>
      </c>
      <c r="G165" s="550" t="s">
        <v>2993</v>
      </c>
      <c r="H165" s="782"/>
      <c r="I165" s="533">
        <v>0</v>
      </c>
      <c r="J165" s="972" t="e">
        <f t="shared" si="90"/>
        <v>#DIV/0!</v>
      </c>
      <c r="K165" s="550"/>
      <c r="M165" s="1006">
        <f>ROUND(VLOOKUP(B165,'IFRS TB'!$B$15:$L$308,10,FALSE),0)</f>
        <v>-16310</v>
      </c>
      <c r="N165" s="731">
        <f t="shared" ref="N165" si="94">D165-M165</f>
        <v>-84</v>
      </c>
    </row>
    <row r="166" spans="2:14" outlineLevel="1">
      <c r="B166" s="52" t="s">
        <v>449</v>
      </c>
      <c r="C166" s="843" t="str">
        <f>VLOOKUP(B166,'IFRS TB'!B:K,3,FALSE)</f>
        <v>Distributions to investors</v>
      </c>
      <c r="D166" s="67">
        <f>ROUND(VLOOKUP(B166,'IFRS TB'!$B$15:$L$308,9,FALSE),0)</f>
        <v>0</v>
      </c>
      <c r="E166" s="1007">
        <f>ROUND(VLOOKUP(B166,'IFRS TB'!$B$15:$L$308,11,FALSE),0)</f>
        <v>0</v>
      </c>
      <c r="F166" s="67">
        <f t="shared" si="89"/>
        <v>0</v>
      </c>
      <c r="G166" s="550"/>
      <c r="H166" s="782"/>
      <c r="I166" s="533">
        <v>0</v>
      </c>
      <c r="J166" s="972" t="e">
        <f t="shared" si="90"/>
        <v>#DIV/0!</v>
      </c>
      <c r="K166" s="550"/>
      <c r="M166" s="1006">
        <f>ROUND(VLOOKUP(B166,'IFRS TB'!$B$15:$L$308,10,FALSE),0)</f>
        <v>0</v>
      </c>
      <c r="N166" s="731">
        <f t="shared" si="91"/>
        <v>0</v>
      </c>
    </row>
    <row r="167" spans="2:14" outlineLevel="1">
      <c r="B167" s="52" t="s">
        <v>451</v>
      </c>
      <c r="C167" s="843" t="str">
        <f>VLOOKUP(B167,'IFRS TB'!B:K,3,FALSE)</f>
        <v>Fair value adjust. on debts</v>
      </c>
      <c r="D167" s="67">
        <f>ROUND(VLOOKUP(B167,'IFRS TB'!$B$15:$L$308,9,FALSE),0)</f>
        <v>0</v>
      </c>
      <c r="E167" s="1007">
        <f>ROUND(VLOOKUP(B167,'IFRS TB'!$B$15:$L$308,11,FALSE),0)</f>
        <v>0</v>
      </c>
      <c r="F167" s="67">
        <f t="shared" si="89"/>
        <v>0</v>
      </c>
      <c r="G167" s="550"/>
      <c r="H167" s="782"/>
      <c r="I167" s="533">
        <v>0</v>
      </c>
      <c r="J167" s="972" t="e">
        <f t="shared" si="90"/>
        <v>#DIV/0!</v>
      </c>
      <c r="K167" s="550"/>
      <c r="M167" s="1006">
        <f>ROUND(VLOOKUP(B167,'IFRS TB'!$B$15:$L$308,10,FALSE),0)</f>
        <v>0</v>
      </c>
      <c r="N167" s="731">
        <f t="shared" si="91"/>
        <v>0</v>
      </c>
    </row>
    <row r="168" spans="2:14" outlineLevel="1">
      <c r="B168" s="52" t="s">
        <v>453</v>
      </c>
      <c r="C168" s="843" t="str">
        <f>VLOOKUP(B168,'IFRS TB'!B:K,3,FALSE)</f>
        <v>Foreign currency exchange losses (realized)</v>
      </c>
      <c r="D168" s="67">
        <f>ROUND(VLOOKUP(B168,'IFRS TB'!$B$15:$L$308,9,FALSE),0)</f>
        <v>0</v>
      </c>
      <c r="E168" s="1007">
        <f>ROUND(VLOOKUP(B168,'IFRS TB'!$B$15:$L$308,11,FALSE),0)</f>
        <v>0</v>
      </c>
      <c r="F168" s="67">
        <f t="shared" si="89"/>
        <v>0</v>
      </c>
      <c r="G168" s="550"/>
      <c r="H168" s="782"/>
      <c r="I168" s="533">
        <v>0</v>
      </c>
      <c r="J168" s="972" t="e">
        <f t="shared" si="90"/>
        <v>#DIV/0!</v>
      </c>
      <c r="K168" s="550"/>
      <c r="M168" s="1006">
        <f>ROUND(VLOOKUP(B168,'IFRS TB'!$B$15:$L$308,10,FALSE),0)</f>
        <v>0</v>
      </c>
      <c r="N168" s="731">
        <f t="shared" si="91"/>
        <v>0</v>
      </c>
    </row>
    <row r="169" spans="2:14" outlineLevel="1">
      <c r="B169" s="52" t="s">
        <v>454</v>
      </c>
      <c r="C169" s="843" t="str">
        <f>VLOOKUP(B169,'IFRS TB'!B:K,3,FALSE)</f>
        <v>Foreign currency exchange losses (unrealized)</v>
      </c>
      <c r="D169" s="67">
        <f>ROUND(VLOOKUP(B169,'IFRS TB'!$B$15:$L$308,9,FALSE),0)</f>
        <v>0</v>
      </c>
      <c r="E169" s="1007">
        <f>ROUND(VLOOKUP(B169,'IFRS TB'!$B$15:$L$308,11,FALSE),0)</f>
        <v>0</v>
      </c>
      <c r="F169" s="67">
        <f t="shared" si="89"/>
        <v>0</v>
      </c>
      <c r="G169" s="550"/>
      <c r="H169" s="782"/>
      <c r="I169" s="533">
        <v>0</v>
      </c>
      <c r="J169" s="972" t="e">
        <f t="shared" si="90"/>
        <v>#DIV/0!</v>
      </c>
      <c r="K169" s="550"/>
      <c r="M169" s="1006">
        <f>ROUND(VLOOKUP(B169,'IFRS TB'!$B$15:$L$308,10,FALSE),0)</f>
        <v>0</v>
      </c>
      <c r="N169" s="731">
        <f t="shared" si="91"/>
        <v>0</v>
      </c>
    </row>
    <row r="170" spans="2:14" outlineLevel="1">
      <c r="B170" s="52" t="s">
        <v>456</v>
      </c>
      <c r="C170" s="843" t="str">
        <f>VLOOKUP(B170,'IFRS TB'!B:K,3,FALSE)</f>
        <v>Amortisation of financing fees</v>
      </c>
      <c r="D170" s="67">
        <f>ROUND(VLOOKUP(B170,'IFRS TB'!$B$15:$L$308,9,FALSE),0)</f>
        <v>-19539</v>
      </c>
      <c r="E170" s="1007">
        <f>ROUND(VLOOKUP(B170,'IFRS TB'!$B$15:$L$308,11,FALSE),0)</f>
        <v>-11259</v>
      </c>
      <c r="F170" s="67">
        <f t="shared" si="89"/>
        <v>-8280</v>
      </c>
      <c r="G170" s="550" t="s">
        <v>2975</v>
      </c>
      <c r="H170" s="782"/>
      <c r="I170" s="533">
        <v>0</v>
      </c>
      <c r="J170" s="972" t="e">
        <f t="shared" si="90"/>
        <v>#DIV/0!</v>
      </c>
      <c r="K170" s="550"/>
      <c r="M170" s="1006">
        <f>ROUND(VLOOKUP(B170,'IFRS TB'!$B$15:$L$308,10,FALSE),0)</f>
        <v>-19598</v>
      </c>
      <c r="N170" s="731">
        <f t="shared" si="91"/>
        <v>59</v>
      </c>
    </row>
    <row r="171" spans="2:14" outlineLevel="1">
      <c r="B171" s="52" t="s">
        <v>457</v>
      </c>
      <c r="C171" s="843" t="str">
        <f>VLOOKUP(B171,'IFRS TB'!B:K,3,FALSE)</f>
        <v>Bank charges</v>
      </c>
      <c r="D171" s="67">
        <f>ROUND(VLOOKUP(B171,'IFRS TB'!$B$15:$L$308,9,FALSE),0)</f>
        <v>-1823</v>
      </c>
      <c r="E171" s="1007">
        <f>ROUND(VLOOKUP(B171,'IFRS TB'!$B$15:$L$308,11,FALSE),0)</f>
        <v>-872</v>
      </c>
      <c r="F171" s="67">
        <f t="shared" si="89"/>
        <v>-951</v>
      </c>
      <c r="G171" s="550"/>
      <c r="H171" s="782"/>
      <c r="I171" s="533">
        <v>0</v>
      </c>
      <c r="J171" s="972" t="e">
        <f t="shared" si="90"/>
        <v>#DIV/0!</v>
      </c>
      <c r="K171" s="550"/>
      <c r="M171" s="1006">
        <f>ROUND(VLOOKUP(B171,'IFRS TB'!$B$15:$L$308,10,FALSE),0)</f>
        <v>-460</v>
      </c>
      <c r="N171" s="731">
        <f t="shared" ref="N171:N177" si="95">D171-M171</f>
        <v>-1363</v>
      </c>
    </row>
    <row r="172" spans="2:14" outlineLevel="1">
      <c r="B172" s="52" t="s">
        <v>458</v>
      </c>
      <c r="C172" s="843" t="str">
        <f>VLOOKUP(B172,'IFRS TB'!B:K,3,FALSE)</f>
        <v>Other financial charges</v>
      </c>
      <c r="D172" s="67">
        <f>ROUND(VLOOKUP(B172,'IFRS TB'!$B$15:$L$308,9,FALSE),0)</f>
        <v>0</v>
      </c>
      <c r="E172" s="1007">
        <f>ROUND(VLOOKUP(B172,'IFRS TB'!$B$15:$L$308,11,FALSE),0)</f>
        <v>0</v>
      </c>
      <c r="F172" s="67">
        <f t="shared" si="89"/>
        <v>0</v>
      </c>
      <c r="G172" s="550"/>
      <c r="H172" s="782"/>
      <c r="I172" s="533">
        <v>0</v>
      </c>
      <c r="J172" s="972" t="e">
        <f t="shared" si="90"/>
        <v>#DIV/0!</v>
      </c>
      <c r="K172" s="550"/>
      <c r="M172" s="1006">
        <f>ROUND(VLOOKUP(B172,'IFRS TB'!$B$15:$L$308,10,FALSE),0)</f>
        <v>0</v>
      </c>
      <c r="N172" s="731">
        <f t="shared" si="95"/>
        <v>0</v>
      </c>
    </row>
    <row r="173" spans="2:14" outlineLevel="1">
      <c r="B173" s="52" t="s">
        <v>948</v>
      </c>
      <c r="C173" s="843" t="str">
        <f>VLOOKUP(B173,'IFRS TB'!B:K,3,FALSE)</f>
        <v>Arrangement fees</v>
      </c>
      <c r="D173" s="67">
        <f>ROUND(VLOOKUP(B173,'IFRS TB'!$B$15:$L$308,9,FALSE),0)</f>
        <v>0</v>
      </c>
      <c r="E173" s="1007">
        <f>ROUND(VLOOKUP(B173,'IFRS TB'!$B$15:$L$308,11,FALSE),0)</f>
        <v>0</v>
      </c>
      <c r="F173" s="67">
        <f t="shared" si="89"/>
        <v>0</v>
      </c>
      <c r="G173" s="550"/>
      <c r="H173" s="782"/>
      <c r="I173" s="533">
        <v>0</v>
      </c>
      <c r="J173" s="972" t="e">
        <f t="shared" si="90"/>
        <v>#DIV/0!</v>
      </c>
      <c r="K173" s="550"/>
      <c r="M173" s="1006">
        <f>ROUND(VLOOKUP(B173,'IFRS TB'!$B$15:$L$308,10,FALSE),0)</f>
        <v>0</v>
      </c>
      <c r="N173" s="731">
        <f t="shared" si="95"/>
        <v>0</v>
      </c>
    </row>
    <row r="174" spans="2:14" outlineLevel="1">
      <c r="B174" s="52" t="s">
        <v>949</v>
      </c>
      <c r="C174" s="843" t="str">
        <f>VLOOKUP(B174,'IFRS TB'!B:K,3,FALSE)</f>
        <v>Legal and consulting fees related to financing</v>
      </c>
      <c r="D174" s="67">
        <f>ROUND(VLOOKUP(B174,'IFRS TB'!$B$15:$L$308,9,FALSE),0)</f>
        <v>0</v>
      </c>
      <c r="E174" s="1007">
        <f>ROUND(VLOOKUP(B174,'IFRS TB'!$B$15:$L$308,11,FALSE),0)</f>
        <v>0</v>
      </c>
      <c r="F174" s="67">
        <f t="shared" si="89"/>
        <v>0</v>
      </c>
      <c r="G174" s="550"/>
      <c r="H174" s="782"/>
      <c r="I174" s="533">
        <v>0</v>
      </c>
      <c r="J174" s="972" t="e">
        <f t="shared" si="90"/>
        <v>#DIV/0!</v>
      </c>
      <c r="K174" s="550"/>
      <c r="M174" s="1006">
        <f>ROUND(VLOOKUP(B174,'IFRS TB'!$B$15:$L$308,10,FALSE),0)</f>
        <v>0</v>
      </c>
      <c r="N174" s="731">
        <f t="shared" si="95"/>
        <v>0</v>
      </c>
    </row>
    <row r="175" spans="2:14" outlineLevel="1">
      <c r="B175" s="52" t="s">
        <v>950</v>
      </c>
      <c r="C175" s="843" t="str">
        <f>VLOOKUP(B175,'IFRS TB'!B:K,3,FALSE)</f>
        <v>Other financing costs</v>
      </c>
      <c r="D175" s="67">
        <f>ROUND(VLOOKUP(B175,'IFRS TB'!$B$15:$L$308,9,FALSE),0)</f>
        <v>0</v>
      </c>
      <c r="E175" s="1007">
        <f>ROUND(VLOOKUP(B175,'IFRS TB'!$B$15:$L$308,11,FALSE),0)</f>
        <v>0</v>
      </c>
      <c r="F175" s="67">
        <f t="shared" si="89"/>
        <v>0</v>
      </c>
      <c r="G175" s="550"/>
      <c r="H175" s="782"/>
      <c r="I175" s="533">
        <v>0</v>
      </c>
      <c r="J175" s="972" t="e">
        <f t="shared" si="90"/>
        <v>#DIV/0!</v>
      </c>
      <c r="K175" s="550"/>
      <c r="M175" s="1006">
        <f>ROUND(VLOOKUP(B175,'IFRS TB'!$B$15:$L$308,10,FALSE),0)</f>
        <v>0</v>
      </c>
      <c r="N175" s="731">
        <f t="shared" si="95"/>
        <v>0</v>
      </c>
    </row>
    <row r="176" spans="2:14" outlineLevel="1">
      <c r="B176" s="52" t="s">
        <v>951</v>
      </c>
      <c r="C176" s="843" t="str">
        <f>VLOOKUP(B176,'IFRS TB'!B:K,3,FALSE)</f>
        <v>Agent fees</v>
      </c>
      <c r="D176" s="67">
        <f>ROUND(VLOOKUP(B176,'IFRS TB'!$B$15:$L$308,9,FALSE),0)</f>
        <v>0</v>
      </c>
      <c r="E176" s="1007">
        <f>ROUND(VLOOKUP(B176,'IFRS TB'!$B$15:$L$308,11,FALSE),0)</f>
        <v>0</v>
      </c>
      <c r="F176" s="67">
        <f t="shared" si="89"/>
        <v>0</v>
      </c>
      <c r="G176" s="550"/>
      <c r="H176" s="782"/>
      <c r="I176" s="533">
        <v>0</v>
      </c>
      <c r="J176" s="972" t="e">
        <f t="shared" si="90"/>
        <v>#DIV/0!</v>
      </c>
      <c r="K176" s="550"/>
      <c r="M176" s="1006">
        <f>ROUND(VLOOKUP(B176,'IFRS TB'!$B$15:$L$308,10,FALSE),0)</f>
        <v>0</v>
      </c>
      <c r="N176" s="731">
        <f t="shared" si="95"/>
        <v>0</v>
      </c>
    </row>
    <row r="177" spans="2:14" outlineLevel="1">
      <c r="B177" s="52" t="s">
        <v>952</v>
      </c>
      <c r="C177" s="843" t="str">
        <f>VLOOKUP(B177,'IFRS TB'!B:K,3,FALSE)</f>
        <v>Non utilization fees</v>
      </c>
      <c r="D177" s="67">
        <f>ROUND(VLOOKUP(B177,'IFRS TB'!$B$15:$L$308,9,FALSE),0)</f>
        <v>0</v>
      </c>
      <c r="E177" s="1007">
        <f>ROUND(VLOOKUP(B177,'IFRS TB'!$B$15:$L$308,11,FALSE),0)</f>
        <v>0</v>
      </c>
      <c r="F177" s="67">
        <f t="shared" si="89"/>
        <v>0</v>
      </c>
      <c r="G177" s="550"/>
      <c r="H177" s="782"/>
      <c r="I177" s="533">
        <v>0</v>
      </c>
      <c r="J177" s="972" t="e">
        <f t="shared" si="90"/>
        <v>#DIV/0!</v>
      </c>
      <c r="K177" s="550"/>
      <c r="M177" s="1006">
        <f>ROUND(VLOOKUP(B177,'IFRS TB'!$B$15:$L$308,10,FALSE),0)</f>
        <v>0</v>
      </c>
      <c r="N177" s="731">
        <f t="shared" si="95"/>
        <v>0</v>
      </c>
    </row>
    <row r="178" spans="2:14" outlineLevel="1">
      <c r="B178" s="52" t="s">
        <v>953</v>
      </c>
      <c r="C178" s="843" t="str">
        <f>VLOOKUP(B178,'IFRS TB'!B:K,3,FALSE)</f>
        <v>Premium on derivatives</v>
      </c>
      <c r="D178" s="67">
        <f>ROUND(VLOOKUP(B178,'IFRS TB'!$B$15:$L$308,9,FALSE),0)</f>
        <v>0</v>
      </c>
      <c r="E178" s="1007">
        <f>ROUND(VLOOKUP(B178,'IFRS TB'!$B$15:$L$308,11,FALSE),0)</f>
        <v>0</v>
      </c>
      <c r="F178" s="67">
        <f t="shared" si="89"/>
        <v>0</v>
      </c>
      <c r="G178" s="550"/>
      <c r="H178" s="782"/>
      <c r="I178" s="533">
        <v>0</v>
      </c>
      <c r="J178" s="972" t="e">
        <f t="shared" si="90"/>
        <v>#DIV/0!</v>
      </c>
      <c r="K178" s="550"/>
      <c r="M178" s="1006">
        <f>ROUND(VLOOKUP(B178,'IFRS TB'!$B$15:$L$308,10,FALSE),0)</f>
        <v>0</v>
      </c>
      <c r="N178" s="731">
        <f t="shared" si="91"/>
        <v>0</v>
      </c>
    </row>
    <row r="179" spans="2:14" outlineLevel="1">
      <c r="B179" s="52" t="s">
        <v>954</v>
      </c>
      <c r="C179" s="843" t="str">
        <f>VLOOKUP(B179,'IFRS TB'!B:K,3,FALSE)</f>
        <v>Other financing fees</v>
      </c>
      <c r="D179" s="67">
        <f>ROUND(VLOOKUP(B179,'IFRS TB'!$B$15:$L$308,9,FALSE),0)</f>
        <v>0</v>
      </c>
      <c r="E179" s="1007">
        <f>ROUND(VLOOKUP(B179,'IFRS TB'!$B$15:$L$308,11,FALSE),0)</f>
        <v>0</v>
      </c>
      <c r="F179" s="67">
        <f t="shared" si="89"/>
        <v>0</v>
      </c>
      <c r="G179" s="550"/>
      <c r="H179" s="782"/>
      <c r="I179" s="533">
        <v>0</v>
      </c>
      <c r="J179" s="972" t="e">
        <f t="shared" si="90"/>
        <v>#DIV/0!</v>
      </c>
      <c r="K179" s="550"/>
      <c r="M179" s="1006">
        <f>ROUND(VLOOKUP(B179,'IFRS TB'!$B$15:$L$308,10,FALSE),0)</f>
        <v>0</v>
      </c>
      <c r="N179" s="731">
        <f t="shared" si="91"/>
        <v>0</v>
      </c>
    </row>
    <row r="180" spans="2:14">
      <c r="C180" s="232" t="s">
        <v>472</v>
      </c>
      <c r="D180" s="287">
        <f>D150+D159</f>
        <v>-211383</v>
      </c>
      <c r="E180" s="287">
        <f t="shared" ref="E180:J180" si="96">E150+E159</f>
        <v>-107561</v>
      </c>
      <c r="F180" s="287">
        <f t="shared" ref="F180" si="97">F150+F159</f>
        <v>-103822</v>
      </c>
      <c r="G180" s="549"/>
      <c r="H180" s="782"/>
      <c r="I180" s="287">
        <f t="shared" ref="I180" si="98">I150+I159</f>
        <v>-111617</v>
      </c>
      <c r="J180" s="981" t="e">
        <f t="shared" si="96"/>
        <v>#DIV/0!</v>
      </c>
      <c r="K180" s="549"/>
      <c r="M180" s="935">
        <f>M150+M159</f>
        <v>-204944</v>
      </c>
      <c r="N180" s="744">
        <f>N150+N159</f>
        <v>-6439</v>
      </c>
    </row>
    <row r="181" spans="2:14">
      <c r="C181" s="232"/>
      <c r="D181" s="69"/>
      <c r="E181" s="69"/>
      <c r="F181" s="69"/>
      <c r="G181" s="549"/>
      <c r="H181" s="782"/>
      <c r="I181" s="69"/>
      <c r="J181" s="974"/>
      <c r="K181" s="549"/>
      <c r="M181" s="535"/>
      <c r="N181" s="733"/>
    </row>
    <row r="182" spans="2:14">
      <c r="C182" s="230" t="s">
        <v>1049</v>
      </c>
      <c r="D182" s="66">
        <f>SUM(D183:D183)</f>
        <v>0</v>
      </c>
      <c r="E182" s="66">
        <f t="shared" ref="E182:J182" si="99">SUM(E183:E183)</f>
        <v>0</v>
      </c>
      <c r="F182" s="66">
        <f t="shared" si="99"/>
        <v>0</v>
      </c>
      <c r="G182" s="549"/>
      <c r="H182" s="782"/>
      <c r="I182" s="66">
        <f t="shared" si="99"/>
        <v>0</v>
      </c>
      <c r="J182" s="971" t="e">
        <f t="shared" si="99"/>
        <v>#DIV/0!</v>
      </c>
      <c r="K182" s="549"/>
      <c r="M182" s="532">
        <f>SUM(M183)</f>
        <v>0</v>
      </c>
      <c r="N182" s="66">
        <f>SUM(N183)</f>
        <v>0</v>
      </c>
    </row>
    <row r="183" spans="2:14" outlineLevel="1">
      <c r="B183" s="52" t="s">
        <v>981</v>
      </c>
      <c r="C183" s="843" t="str">
        <f>VLOOKUP(B183,'IFRS TB'!B:K,3,FALSE)</f>
        <v>Income on other investments</v>
      </c>
      <c r="D183" s="67">
        <f>ROUND(VLOOKUP(B183,'IFRS TB'!$B$15:$L$308,9,FALSE),0)</f>
        <v>0</v>
      </c>
      <c r="E183" s="1007">
        <f>ROUND(VLOOKUP(B183,'IFRS TB'!$B$15:$L$308,11,FALSE),0)</f>
        <v>0</v>
      </c>
      <c r="F183" s="67">
        <f t="shared" ref="F183" si="100">D183-E183</f>
        <v>0</v>
      </c>
      <c r="G183" s="550"/>
      <c r="H183" s="782"/>
      <c r="I183" s="533">
        <v>0</v>
      </c>
      <c r="J183" s="972" t="e">
        <f>(D183-I183)/I183</f>
        <v>#DIV/0!</v>
      </c>
      <c r="K183" s="550"/>
      <c r="M183" s="1006">
        <f>ROUND(VLOOKUP(B183,'IFRS TB'!$B$15:$L$308,10,FALSE),0)</f>
        <v>0</v>
      </c>
      <c r="N183" s="731">
        <f t="shared" ref="N183" si="101">D183-M183</f>
        <v>0</v>
      </c>
    </row>
    <row r="184" spans="2:14">
      <c r="C184" s="232"/>
      <c r="D184" s="69"/>
      <c r="E184" s="69"/>
      <c r="F184" s="69"/>
      <c r="G184" s="549"/>
      <c r="H184" s="782"/>
      <c r="I184" s="69"/>
      <c r="J184" s="974"/>
      <c r="K184" s="549"/>
      <c r="M184" s="535"/>
      <c r="N184" s="733"/>
    </row>
    <row r="185" spans="2:14">
      <c r="C185" s="232" t="s">
        <v>473</v>
      </c>
      <c r="D185" s="287">
        <f>D148+D180+D182</f>
        <v>2252741</v>
      </c>
      <c r="E185" s="287">
        <f t="shared" ref="E185:J185" si="102">E148+E180+E182</f>
        <v>695481</v>
      </c>
      <c r="F185" s="287">
        <f t="shared" ref="F185" si="103">F148+F180+F182</f>
        <v>1557260</v>
      </c>
      <c r="G185" s="549"/>
      <c r="H185" s="782"/>
      <c r="I185" s="287">
        <f t="shared" ref="I185" si="104">I148+I180+I182</f>
        <v>563826</v>
      </c>
      <c r="J185" s="981" t="e">
        <f t="shared" si="102"/>
        <v>#DIV/0!</v>
      </c>
      <c r="K185" s="549"/>
      <c r="M185" s="935">
        <f>M148+M180+M182</f>
        <v>-347171</v>
      </c>
      <c r="N185" s="287">
        <f>N148+N180+N182</f>
        <v>2599912</v>
      </c>
    </row>
    <row r="186" spans="2:14">
      <c r="C186" s="232"/>
      <c r="D186" s="66"/>
      <c r="E186" s="66"/>
      <c r="F186" s="66"/>
      <c r="G186" s="549"/>
      <c r="H186" s="782"/>
      <c r="I186" s="66"/>
      <c r="J186" s="971"/>
      <c r="K186" s="549"/>
      <c r="M186" s="532"/>
      <c r="N186" s="730"/>
    </row>
    <row r="187" spans="2:14">
      <c r="C187" s="230" t="s">
        <v>474</v>
      </c>
      <c r="D187" s="66">
        <f>SUM(D188:D190)</f>
        <v>-491860</v>
      </c>
      <c r="E187" s="66">
        <f t="shared" ref="E187:J187" si="105">SUM(E188:E190)</f>
        <v>-69027</v>
      </c>
      <c r="F187" s="66">
        <f t="shared" si="105"/>
        <v>-422833</v>
      </c>
      <c r="G187" s="549"/>
      <c r="H187" s="782"/>
      <c r="I187" s="66">
        <f t="shared" si="105"/>
        <v>-17442</v>
      </c>
      <c r="J187" s="971" t="e">
        <f t="shared" si="105"/>
        <v>#DIV/0!</v>
      </c>
      <c r="K187" s="549"/>
      <c r="M187" s="532">
        <f>SUM(M188:M190)</f>
        <v>0</v>
      </c>
      <c r="N187" s="66">
        <f>SUM(N188:N190)</f>
        <v>-491860</v>
      </c>
    </row>
    <row r="188" spans="2:14" outlineLevel="1">
      <c r="B188" s="52" t="s">
        <v>467</v>
      </c>
      <c r="C188" s="843" t="str">
        <f>VLOOKUP(B188,'IFRS TB'!B:K,3,FALSE)</f>
        <v>Current financial year income tax expense</v>
      </c>
      <c r="D188" s="67">
        <f>ROUND(VLOOKUP(B188,'IFRS TB'!$B$15:$L$308,9,FALSE),0)</f>
        <v>-16231</v>
      </c>
      <c r="E188" s="1007">
        <f>ROUND(VLOOKUP(B188,'IFRS TB'!$B$15:$L$308,11,FALSE),0)</f>
        <v>-7751</v>
      </c>
      <c r="F188" s="67">
        <f t="shared" ref="F188:F190" si="106">D188-E188</f>
        <v>-8480</v>
      </c>
      <c r="G188" s="550" t="s">
        <v>3003</v>
      </c>
      <c r="H188" s="782"/>
      <c r="I188" s="533">
        <v>-17442</v>
      </c>
      <c r="J188" s="972">
        <f t="shared" ref="J188:J190" si="107">(D188-I188)/I188</f>
        <v>-6.9430111225776858E-2</v>
      </c>
      <c r="K188" s="550"/>
      <c r="M188" s="1006">
        <f>ROUND(VLOOKUP(B188,'IFRS TB'!$B$15:$L$308,10,FALSE),0)</f>
        <v>0</v>
      </c>
      <c r="N188" s="731">
        <f t="shared" ref="N188:N190" si="108">D188-M188</f>
        <v>-16231</v>
      </c>
    </row>
    <row r="189" spans="2:14" outlineLevel="1">
      <c r="B189" s="52" t="s">
        <v>469</v>
      </c>
      <c r="C189" s="843" t="str">
        <f>VLOOKUP(B189,'IFRS TB'!B:K,3,FALSE)</f>
        <v>Adjust. to income tax previous financial year</v>
      </c>
      <c r="D189" s="67">
        <f>ROUND(VLOOKUP(B189,'IFRS TB'!$B$15:$L$308,9,FALSE),0)</f>
        <v>0</v>
      </c>
      <c r="E189" s="1007">
        <f>ROUND(VLOOKUP(B189,'IFRS TB'!$B$15:$L$308,11,FALSE),0)</f>
        <v>0</v>
      </c>
      <c r="F189" s="67">
        <f t="shared" si="106"/>
        <v>0</v>
      </c>
      <c r="G189" s="550"/>
      <c r="H189" s="782"/>
      <c r="I189" s="533">
        <v>0</v>
      </c>
      <c r="J189" s="972" t="e">
        <f t="shared" si="107"/>
        <v>#DIV/0!</v>
      </c>
      <c r="K189" s="550"/>
      <c r="M189" s="1006">
        <f>ROUND(VLOOKUP(B189,'IFRS TB'!$B$15:$L$308,10,FALSE),0)</f>
        <v>0</v>
      </c>
      <c r="N189" s="731">
        <f t="shared" si="108"/>
        <v>0</v>
      </c>
    </row>
    <row r="190" spans="2:14" outlineLevel="1" collapsed="1">
      <c r="B190" s="52" t="s">
        <v>471</v>
      </c>
      <c r="C190" s="843" t="str">
        <f>VLOOKUP(B190,'IFRS TB'!B:K,3,FALSE)</f>
        <v>Deferred income tax</v>
      </c>
      <c r="D190" s="67">
        <f>ROUND(VLOOKUP(B190,'IFRS TB'!$B$15:$L$308,9,FALSE),0)</f>
        <v>-475629</v>
      </c>
      <c r="E190" s="1007">
        <f>ROUND(VLOOKUP(B190,'IFRS TB'!$B$15:$L$308,11,FALSE),0)</f>
        <v>-61276</v>
      </c>
      <c r="F190" s="67">
        <f t="shared" si="106"/>
        <v>-414353</v>
      </c>
      <c r="G190" s="550" t="s">
        <v>3004</v>
      </c>
      <c r="H190" s="782"/>
      <c r="I190" s="533">
        <v>0</v>
      </c>
      <c r="J190" s="972" t="e">
        <f t="shared" si="107"/>
        <v>#DIV/0!</v>
      </c>
      <c r="K190" s="550"/>
      <c r="M190" s="1006">
        <f>ROUND(VLOOKUP(B190,'IFRS TB'!$B$15:$L$308,10,FALSE),0)</f>
        <v>0</v>
      </c>
      <c r="N190" s="731">
        <f t="shared" si="108"/>
        <v>-475629</v>
      </c>
    </row>
    <row r="191" spans="2:14" ht="13" thickBot="1">
      <c r="C191" s="286" t="s">
        <v>475</v>
      </c>
      <c r="D191" s="378">
        <f>D185+D187</f>
        <v>1760881</v>
      </c>
      <c r="E191" s="378">
        <f t="shared" ref="E191:J191" si="109">E185+E187</f>
        <v>626454</v>
      </c>
      <c r="F191" s="378">
        <f t="shared" ref="F191" si="110">F185+F187</f>
        <v>1134427</v>
      </c>
      <c r="G191" s="549"/>
      <c r="H191" s="782"/>
      <c r="I191" s="378">
        <f t="shared" ref="I191" si="111">I185+I187</f>
        <v>546384</v>
      </c>
      <c r="J191" s="982" t="e">
        <f t="shared" si="109"/>
        <v>#DIV/0!</v>
      </c>
      <c r="K191" s="549"/>
      <c r="M191" s="937">
        <f>M185+M187</f>
        <v>-347171</v>
      </c>
      <c r="N191" s="745">
        <f t="shared" ref="N191" si="112">N185+N187</f>
        <v>2108052</v>
      </c>
    </row>
    <row r="192" spans="2:14">
      <c r="C192" s="286"/>
      <c r="D192" s="69"/>
      <c r="E192" s="69"/>
      <c r="F192" s="69"/>
      <c r="G192" s="549"/>
      <c r="H192" s="782"/>
      <c r="I192" s="69"/>
      <c r="J192" s="974"/>
      <c r="K192" s="549"/>
      <c r="M192" s="535"/>
      <c r="N192" s="733"/>
    </row>
    <row r="193" spans="2:14">
      <c r="C193" s="286" t="s">
        <v>135</v>
      </c>
      <c r="D193" s="533">
        <v>0</v>
      </c>
      <c r="E193" s="533"/>
      <c r="F193" s="533"/>
      <c r="G193" s="550"/>
      <c r="H193" s="782"/>
      <c r="I193" s="533"/>
      <c r="J193" s="972"/>
      <c r="K193" s="550"/>
      <c r="M193" s="1006">
        <f>ROUND(SUMIF('IFRS TB'!B:B,B193,'IFRS TB'!K:K),0)</f>
        <v>0</v>
      </c>
      <c r="N193" s="731">
        <f t="shared" ref="N193" si="113">L193-M193</f>
        <v>0</v>
      </c>
    </row>
    <row r="194" spans="2:14">
      <c r="C194" s="286"/>
      <c r="D194" s="69"/>
      <c r="E194" s="69"/>
      <c r="F194" s="69"/>
      <c r="G194" s="549"/>
      <c r="H194" s="782"/>
      <c r="I194" s="69"/>
      <c r="J194" s="974"/>
      <c r="K194" s="549"/>
      <c r="M194" s="69"/>
      <c r="N194" s="733"/>
    </row>
    <row r="195" spans="2:14" ht="13" thickBot="1">
      <c r="C195" s="286" t="s">
        <v>476</v>
      </c>
      <c r="D195" s="378">
        <f>D191+D193</f>
        <v>1760881</v>
      </c>
      <c r="E195" s="378">
        <f t="shared" ref="E195:J195" si="114">E191+E193</f>
        <v>626454</v>
      </c>
      <c r="F195" s="378">
        <f t="shared" ref="F195" si="115">F191+F193</f>
        <v>1134427</v>
      </c>
      <c r="G195" s="549"/>
      <c r="H195" s="782"/>
      <c r="I195" s="378">
        <f t="shared" ref="I195" si="116">I191+I193</f>
        <v>546384</v>
      </c>
      <c r="J195" s="982" t="e">
        <f t="shared" si="114"/>
        <v>#DIV/0!</v>
      </c>
      <c r="K195" s="549"/>
      <c r="M195" s="378">
        <f>M191+M193</f>
        <v>-347171</v>
      </c>
      <c r="N195" s="745">
        <f t="shared" ref="N195" si="117">N191+N193</f>
        <v>2108052</v>
      </c>
    </row>
    <row r="196" spans="2:14">
      <c r="C196" s="286"/>
      <c r="D196" s="69"/>
      <c r="E196" s="69"/>
      <c r="F196" s="69"/>
      <c r="G196" s="549"/>
      <c r="H196" s="782"/>
      <c r="I196" s="69"/>
      <c r="J196" s="974"/>
      <c r="K196" s="549"/>
      <c r="M196" s="69"/>
      <c r="N196" s="69"/>
    </row>
    <row r="197" spans="2:14">
      <c r="C197" s="231" t="s">
        <v>477</v>
      </c>
      <c r="D197" s="69"/>
      <c r="E197" s="69"/>
      <c r="F197" s="69"/>
      <c r="G197" s="549"/>
      <c r="H197" s="782"/>
      <c r="I197" s="69"/>
      <c r="J197" s="974"/>
      <c r="K197" s="549"/>
      <c r="M197" s="69"/>
      <c r="N197" s="69"/>
    </row>
    <row r="198" spans="2:14">
      <c r="C198" s="379" t="s">
        <v>478</v>
      </c>
      <c r="D198" s="69"/>
      <c r="E198" s="69"/>
      <c r="F198" s="69"/>
      <c r="G198" s="549"/>
      <c r="H198" s="782"/>
      <c r="I198" s="69"/>
      <c r="J198" s="974"/>
      <c r="K198" s="549"/>
      <c r="M198" s="69"/>
      <c r="N198" s="69"/>
    </row>
    <row r="199" spans="2:14">
      <c r="C199" s="379" t="s">
        <v>479</v>
      </c>
      <c r="D199" s="69">
        <f>D195-D198</f>
        <v>1760881</v>
      </c>
      <c r="E199" s="69"/>
      <c r="F199" s="69"/>
      <c r="G199" s="549"/>
      <c r="H199" s="782"/>
      <c r="I199" s="69"/>
      <c r="J199" s="974"/>
      <c r="K199" s="549"/>
      <c r="M199" s="69"/>
      <c r="N199" s="69"/>
    </row>
    <row r="200" spans="2:14">
      <c r="C200" s="379"/>
      <c r="D200" s="69"/>
      <c r="E200" s="69"/>
      <c r="F200" s="69"/>
      <c r="G200" s="549"/>
      <c r="H200" s="782"/>
      <c r="I200" s="69"/>
      <c r="J200" s="974"/>
      <c r="K200" s="549"/>
      <c r="M200" s="69"/>
      <c r="N200" s="69"/>
    </row>
    <row r="201" spans="2:14">
      <c r="C201" s="379"/>
      <c r="D201" s="69"/>
      <c r="E201" s="69"/>
      <c r="F201" s="69"/>
      <c r="G201" s="549"/>
      <c r="H201" s="782"/>
      <c r="I201" s="69"/>
      <c r="J201" s="974"/>
      <c r="K201" s="549"/>
      <c r="M201" s="69"/>
      <c r="N201" s="69"/>
    </row>
    <row r="202" spans="2:14">
      <c r="C202" s="380" t="s">
        <v>480</v>
      </c>
      <c r="D202" s="69"/>
      <c r="E202" s="69"/>
      <c r="F202" s="69"/>
      <c r="G202" s="549"/>
      <c r="H202" s="782"/>
      <c r="I202" s="69"/>
      <c r="J202" s="974"/>
      <c r="K202" s="549"/>
      <c r="M202" s="69"/>
      <c r="N202" s="69"/>
    </row>
    <row r="203" spans="2:14" ht="23">
      <c r="C203" s="380" t="s">
        <v>481</v>
      </c>
      <c r="D203" s="69" t="e">
        <f>D198/D202</f>
        <v>#DIV/0!</v>
      </c>
      <c r="E203" s="69"/>
      <c r="F203" s="69"/>
      <c r="G203" s="998"/>
      <c r="H203" s="998"/>
      <c r="I203" s="69"/>
      <c r="J203" s="974"/>
      <c r="K203" s="549"/>
      <c r="M203" s="69"/>
      <c r="N203" s="69"/>
    </row>
    <row r="204" spans="2:14">
      <c r="F204" s="784"/>
      <c r="G204" s="997"/>
      <c r="H204" s="997"/>
      <c r="K204" s="546"/>
    </row>
    <row r="205" spans="2:14">
      <c r="B205" s="52" t="s">
        <v>73</v>
      </c>
      <c r="C205" s="49" t="str">
        <f>VLOOKUP(B205,'IFRS TB'!B:K,3,FALSE)</f>
        <v xml:space="preserve">Net result for the period / year </v>
      </c>
      <c r="D205" s="67">
        <f>ROUND(-SUMIF('IFRS TB'!B:B,B205,'IFRS TB'!J:J),0)</f>
        <v>1760882</v>
      </c>
      <c r="E205" s="67"/>
      <c r="F205" s="67"/>
      <c r="G205" s="998"/>
      <c r="H205" s="998"/>
      <c r="I205" s="280"/>
      <c r="J205" s="972"/>
      <c r="K205" s="549"/>
      <c r="M205" s="67"/>
      <c r="N205" s="67"/>
    </row>
    <row r="206" spans="2:14" ht="13">
      <c r="B206" s="52"/>
      <c r="C206" s="236" t="s">
        <v>107</v>
      </c>
      <c r="D206" s="241">
        <f>D205-D191</f>
        <v>1</v>
      </c>
      <c r="E206" s="67"/>
      <c r="F206" s="259"/>
      <c r="G206" s="998"/>
      <c r="H206" s="998"/>
      <c r="I206" s="280"/>
      <c r="J206" s="972"/>
      <c r="K206" s="549"/>
      <c r="M206" s="67"/>
      <c r="N206" s="67"/>
    </row>
    <row r="207" spans="2:14" ht="13">
      <c r="C207" s="236" t="s">
        <v>107</v>
      </c>
      <c r="D207" s="241">
        <f>D19+D32</f>
        <v>-95185</v>
      </c>
      <c r="F207" s="259"/>
      <c r="G207" s="998"/>
      <c r="H207" s="998"/>
      <c r="I207" s="988"/>
      <c r="J207" s="983" t="s">
        <v>650</v>
      </c>
      <c r="K207" s="550" t="s">
        <v>2984</v>
      </c>
      <c r="N207" s="237"/>
    </row>
    <row r="208" spans="2:14" ht="13">
      <c r="C208" s="236"/>
      <c r="D208" s="241"/>
      <c r="F208" s="259"/>
      <c r="G208" s="998"/>
      <c r="H208" s="998"/>
      <c r="I208" s="988"/>
      <c r="J208" s="984"/>
      <c r="K208" s="782"/>
      <c r="N208" s="237"/>
    </row>
    <row r="209" spans="3:14" ht="13.5" thickBot="1">
      <c r="C209" s="236"/>
      <c r="D209" s="241"/>
      <c r="F209" s="259"/>
      <c r="G209" s="998"/>
      <c r="H209" s="998"/>
      <c r="I209" s="988"/>
      <c r="J209" s="984"/>
      <c r="K209" s="782"/>
      <c r="M209" s="276"/>
      <c r="N209" s="311"/>
    </row>
    <row r="210" spans="3:14" ht="26.5" thickTop="1">
      <c r="C210" s="993" t="s">
        <v>772</v>
      </c>
      <c r="D210" s="970" t="str">
        <f>Details!$B$29</f>
        <v>Q2 2022 vs Q1 2022 movements</v>
      </c>
      <c r="E210" s="992"/>
      <c r="F210" s="992"/>
      <c r="G210" s="998"/>
      <c r="H210" s="998"/>
      <c r="I210" s="989"/>
      <c r="J210" s="984"/>
      <c r="K210" s="782"/>
      <c r="M210" s="276"/>
      <c r="N210" s="311"/>
    </row>
    <row r="211" spans="3:14">
      <c r="E211" s="276"/>
      <c r="F211" s="784"/>
      <c r="G211" s="994"/>
      <c r="H211" s="994"/>
      <c r="I211" s="990"/>
    </row>
    <row r="212" spans="3:14">
      <c r="C212" s="743" t="s">
        <v>770</v>
      </c>
      <c r="D212" s="741">
        <f>+IF(MONTH(Details!$C$11)=3,D195,F195)</f>
        <v>1134427</v>
      </c>
      <c r="E212" s="1028"/>
      <c r="F212" s="785"/>
      <c r="G212" s="994"/>
      <c r="H212" s="994"/>
      <c r="I212" s="991"/>
    </row>
    <row r="213" spans="3:14">
      <c r="C213" s="743" t="s">
        <v>763</v>
      </c>
      <c r="D213" s="741">
        <f>+IF(MONTH(Details!$C$11)=3,-D117,-F117)</f>
        <v>-1000000</v>
      </c>
      <c r="E213" s="1028"/>
      <c r="F213" s="785"/>
      <c r="G213" s="994"/>
      <c r="H213" s="994"/>
      <c r="I213" s="991"/>
    </row>
    <row r="214" spans="3:14" ht="25">
      <c r="C214" s="819" t="s">
        <v>872</v>
      </c>
      <c r="D214" s="741">
        <f>+IF(MONTH(Details!$C$11)=3,-D130,-F130)</f>
        <v>-304462</v>
      </c>
      <c r="E214" s="1028"/>
      <c r="F214" s="741"/>
      <c r="I214" s="991"/>
    </row>
    <row r="215" spans="3:14">
      <c r="C215" s="743" t="s">
        <v>764</v>
      </c>
      <c r="D215" s="741">
        <f>+IF(MONTH(Details!$C$11)=3,-D190,-F190)</f>
        <v>414353</v>
      </c>
      <c r="E215" s="1028"/>
      <c r="F215" s="741"/>
      <c r="I215" s="991"/>
    </row>
    <row r="216" spans="3:14">
      <c r="C216" s="743" t="s">
        <v>778</v>
      </c>
      <c r="D216" s="741">
        <f>+IF(MONTH(Details!$C$11)=3,-D160-D153-D151-D157-D161,-F160-F153-F151-F157-F161)</f>
        <v>44188</v>
      </c>
      <c r="E216" s="1028"/>
      <c r="F216" s="741"/>
      <c r="I216" s="991"/>
    </row>
    <row r="217" spans="3:14">
      <c r="C217" s="768" t="s">
        <v>538</v>
      </c>
      <c r="D217" s="741">
        <f>+IF(MONTH(Details!$C$11)=3,-D113,-F113)</f>
        <v>0</v>
      </c>
      <c r="E217" s="1028"/>
      <c r="F217" s="741"/>
      <c r="I217" s="991"/>
    </row>
    <row r="218" spans="3:14" ht="13">
      <c r="C218" s="795" t="s">
        <v>765</v>
      </c>
      <c r="D218" s="742">
        <f>SUM(D212:D217)</f>
        <v>288506</v>
      </c>
      <c r="E218" s="1029"/>
      <c r="F218" s="742"/>
      <c r="I218" s="786"/>
    </row>
    <row r="219" spans="3:14">
      <c r="E219" s="228"/>
      <c r="I219" s="990"/>
    </row>
  </sheetData>
  <sheetProtection algorithmName="SHA-512" hashValue="jlBKHJjKMGRZkI/gb3Q56S3GLW4UGHFVpnMpitotssBMukdKTmRTd8konwHupvACxISG4ADAM6oD6x7uHrbnyA==" saltValue="/MKvcDBse6y4zZHpsktpMQ==" spinCount="100000" sheet="1" objects="1" scenarios="1"/>
  <autoFilter ref="B12:K195" xr:uid="{00000000-0009-0000-0000-000007000000}"/>
  <customSheetViews>
    <customSheetView guid="{B0373AFB-6F3B-4D90-83E2-B7472F9D789B}" showGridLines="0" showAutoFilter="1">
      <pane xSplit="3" ySplit="11" topLeftCell="D51" activePane="bottomRight" state="frozen"/>
      <selection pane="bottomRight" activeCell="E71" sqref="E71"/>
      <pageMargins left="0.7" right="0.7" top="0.75" bottom="0.75" header="0.3" footer="0.3"/>
      <pageSetup paperSize="9" orientation="portrait" r:id="rId1"/>
      <autoFilter ref="B11:H113" xr:uid="{00000000-0000-0000-0000-000000000000}"/>
    </customSheetView>
  </customSheetViews>
  <mergeCells count="5">
    <mergeCell ref="F10:F11"/>
    <mergeCell ref="J10:J11"/>
    <mergeCell ref="K10:K11"/>
    <mergeCell ref="N10:N11"/>
    <mergeCell ref="G10:G11"/>
  </mergeCells>
  <conditionalFormatting sqref="B160">
    <cfRule type="duplicateValues" priority="211"/>
    <cfRule type="duplicateValues" dxfId="303" priority="212"/>
  </conditionalFormatting>
  <conditionalFormatting sqref="B205">
    <cfRule type="duplicateValues" priority="189"/>
    <cfRule type="duplicateValues" dxfId="302" priority="190"/>
  </conditionalFormatting>
  <conditionalFormatting sqref="B151:B153 B158">
    <cfRule type="duplicateValues" priority="1641"/>
    <cfRule type="duplicateValues" dxfId="301" priority="1642"/>
  </conditionalFormatting>
  <conditionalFormatting sqref="B52 B14 B19">
    <cfRule type="duplicateValues" priority="1645"/>
    <cfRule type="duplicateValues" dxfId="300" priority="1646"/>
  </conditionalFormatting>
  <conditionalFormatting sqref="B15">
    <cfRule type="duplicateValues" priority="183"/>
    <cfRule type="duplicateValues" dxfId="299" priority="184"/>
  </conditionalFormatting>
  <conditionalFormatting sqref="B118">
    <cfRule type="duplicateValues" priority="181"/>
    <cfRule type="duplicateValues" dxfId="298" priority="182"/>
  </conditionalFormatting>
  <conditionalFormatting sqref="B75">
    <cfRule type="duplicateValues" priority="177"/>
    <cfRule type="duplicateValues" dxfId="297" priority="178"/>
  </conditionalFormatting>
  <conditionalFormatting sqref="B117 B56:B57">
    <cfRule type="duplicateValues" priority="1705"/>
    <cfRule type="duplicateValues" dxfId="296" priority="1706"/>
  </conditionalFormatting>
  <conditionalFormatting sqref="B145">
    <cfRule type="duplicateValues" priority="171"/>
    <cfRule type="duplicateValues" dxfId="295" priority="172"/>
  </conditionalFormatting>
  <conditionalFormatting sqref="B144">
    <cfRule type="duplicateValues" priority="173"/>
    <cfRule type="duplicateValues" dxfId="294" priority="174"/>
  </conditionalFormatting>
  <conditionalFormatting sqref="B83">
    <cfRule type="duplicateValues" priority="169"/>
    <cfRule type="duplicateValues" dxfId="293" priority="170"/>
  </conditionalFormatting>
  <conditionalFormatting sqref="B162:B163 B82 B150 B170 B178:B179 B166:B167">
    <cfRule type="duplicateValues" priority="1715"/>
    <cfRule type="duplicateValues" dxfId="292" priority="1716"/>
  </conditionalFormatting>
  <conditionalFormatting sqref="B18">
    <cfRule type="duplicateValues" priority="159"/>
    <cfRule type="duplicateValues" dxfId="291" priority="160"/>
  </conditionalFormatting>
  <conditionalFormatting sqref="B32">
    <cfRule type="duplicateValues" priority="155"/>
    <cfRule type="duplicateValues" dxfId="290" priority="156"/>
  </conditionalFormatting>
  <conditionalFormatting sqref="B20:B25 B31">
    <cfRule type="duplicateValues" priority="2011"/>
    <cfRule type="duplicateValues" dxfId="289" priority="2012"/>
  </conditionalFormatting>
  <conditionalFormatting sqref="B53">
    <cfRule type="duplicateValues" priority="153"/>
    <cfRule type="duplicateValues" dxfId="288" priority="154"/>
  </conditionalFormatting>
  <conditionalFormatting sqref="B33:B39">
    <cfRule type="duplicateValues" priority="2023"/>
    <cfRule type="duplicateValues" dxfId="287" priority="2024"/>
  </conditionalFormatting>
  <conditionalFormatting sqref="B93">
    <cfRule type="duplicateValues" priority="141"/>
    <cfRule type="duplicateValues" dxfId="286" priority="142"/>
  </conditionalFormatting>
  <conditionalFormatting sqref="B87:B88 B90:B91">
    <cfRule type="duplicateValues" priority="143"/>
    <cfRule type="duplicateValues" dxfId="285" priority="144"/>
  </conditionalFormatting>
  <conditionalFormatting sqref="B84">
    <cfRule type="duplicateValues" priority="139"/>
    <cfRule type="duplicateValues" dxfId="284" priority="140"/>
  </conditionalFormatting>
  <conditionalFormatting sqref="B92">
    <cfRule type="duplicateValues" priority="137"/>
    <cfRule type="duplicateValues" dxfId="283" priority="138"/>
  </conditionalFormatting>
  <conditionalFormatting sqref="B78:B79">
    <cfRule type="duplicateValues" priority="2025"/>
    <cfRule type="duplicateValues" dxfId="282" priority="2026"/>
  </conditionalFormatting>
  <conditionalFormatting sqref="B110 B94">
    <cfRule type="duplicateValues" priority="2035"/>
    <cfRule type="duplicateValues" dxfId="281" priority="2036"/>
  </conditionalFormatting>
  <conditionalFormatting sqref="B96">
    <cfRule type="duplicateValues" priority="135"/>
    <cfRule type="duplicateValues" dxfId="280" priority="136"/>
  </conditionalFormatting>
  <conditionalFormatting sqref="B154">
    <cfRule type="duplicateValues" priority="131"/>
    <cfRule type="duplicateValues" dxfId="279" priority="132"/>
  </conditionalFormatting>
  <conditionalFormatting sqref="B99">
    <cfRule type="duplicateValues" priority="129"/>
    <cfRule type="duplicateValues" dxfId="278" priority="130"/>
  </conditionalFormatting>
  <conditionalFormatting sqref="B168:B169">
    <cfRule type="duplicateValues" priority="127"/>
    <cfRule type="duplicateValues" dxfId="277" priority="128"/>
  </conditionalFormatting>
  <conditionalFormatting sqref="B98">
    <cfRule type="duplicateValues" priority="125"/>
    <cfRule type="duplicateValues" dxfId="276" priority="126"/>
  </conditionalFormatting>
  <conditionalFormatting sqref="B188:B190">
    <cfRule type="duplicateValues" priority="2049"/>
    <cfRule type="duplicateValues" dxfId="275" priority="2050"/>
  </conditionalFormatting>
  <conditionalFormatting sqref="B55">
    <cfRule type="duplicateValues" priority="121"/>
    <cfRule type="duplicateValues" dxfId="274" priority="122"/>
  </conditionalFormatting>
  <conditionalFormatting sqref="B68">
    <cfRule type="duplicateValues" priority="119"/>
    <cfRule type="duplicateValues" dxfId="273" priority="120"/>
  </conditionalFormatting>
  <conditionalFormatting sqref="B54">
    <cfRule type="duplicateValues" priority="2061"/>
    <cfRule type="duplicateValues" dxfId="272" priority="2062"/>
  </conditionalFormatting>
  <conditionalFormatting sqref="B113">
    <cfRule type="duplicateValues" priority="117"/>
    <cfRule type="duplicateValues" dxfId="271" priority="118"/>
  </conditionalFormatting>
  <conditionalFormatting sqref="B114 B116">
    <cfRule type="duplicateValues" priority="2097"/>
    <cfRule type="duplicateValues" dxfId="270" priority="2098"/>
  </conditionalFormatting>
  <conditionalFormatting sqref="B95">
    <cfRule type="duplicateValues" priority="111"/>
    <cfRule type="duplicateValues" dxfId="269" priority="112"/>
  </conditionalFormatting>
  <conditionalFormatting sqref="B119:B122">
    <cfRule type="duplicateValues" priority="2245"/>
    <cfRule type="duplicateValues" dxfId="268" priority="2246"/>
  </conditionalFormatting>
  <conditionalFormatting sqref="B62">
    <cfRule type="duplicateValues" priority="109"/>
    <cfRule type="duplicateValues" dxfId="267" priority="110"/>
  </conditionalFormatting>
  <conditionalFormatting sqref="B69">
    <cfRule type="duplicateValues" priority="107"/>
    <cfRule type="duplicateValues" dxfId="266" priority="108"/>
  </conditionalFormatting>
  <conditionalFormatting sqref="B108">
    <cfRule type="duplicateValues" priority="105"/>
    <cfRule type="duplicateValues" dxfId="265" priority="106"/>
  </conditionalFormatting>
  <conditionalFormatting sqref="B64">
    <cfRule type="duplicateValues" priority="101"/>
    <cfRule type="duplicateValues" dxfId="264" priority="102"/>
  </conditionalFormatting>
  <conditionalFormatting sqref="B206">
    <cfRule type="duplicateValues" priority="99"/>
    <cfRule type="duplicateValues" dxfId="263" priority="100"/>
  </conditionalFormatting>
  <conditionalFormatting sqref="B76:B77">
    <cfRule type="duplicateValues" priority="97"/>
    <cfRule type="duplicateValues" dxfId="262" priority="98"/>
  </conditionalFormatting>
  <conditionalFormatting sqref="B40:B51">
    <cfRule type="duplicateValues" priority="2353"/>
    <cfRule type="duplicateValues" dxfId="261" priority="2354"/>
  </conditionalFormatting>
  <conditionalFormatting sqref="B85:B86">
    <cfRule type="duplicateValues" priority="93"/>
    <cfRule type="duplicateValues" dxfId="260" priority="94"/>
  </conditionalFormatting>
  <conditionalFormatting sqref="B89">
    <cfRule type="duplicateValues" priority="91"/>
    <cfRule type="duplicateValues" dxfId="259" priority="92"/>
  </conditionalFormatting>
  <conditionalFormatting sqref="B97">
    <cfRule type="duplicateValues" priority="89"/>
    <cfRule type="duplicateValues" dxfId="258" priority="90"/>
  </conditionalFormatting>
  <conditionalFormatting sqref="B81">
    <cfRule type="duplicateValues" priority="87"/>
    <cfRule type="duplicateValues" dxfId="257" priority="88"/>
  </conditionalFormatting>
  <conditionalFormatting sqref="B80">
    <cfRule type="duplicateValues" priority="85"/>
    <cfRule type="duplicateValues" dxfId="256" priority="86"/>
  </conditionalFormatting>
  <conditionalFormatting sqref="B171 B173:B177">
    <cfRule type="duplicateValues" priority="83"/>
    <cfRule type="duplicateValues" dxfId="255" priority="84"/>
  </conditionalFormatting>
  <conditionalFormatting sqref="B172">
    <cfRule type="duplicateValues" priority="81"/>
    <cfRule type="duplicateValues" dxfId="254" priority="82"/>
  </conditionalFormatting>
  <conditionalFormatting sqref="B141">
    <cfRule type="duplicateValues" priority="79"/>
    <cfRule type="duplicateValues" dxfId="253" priority="80"/>
  </conditionalFormatting>
  <conditionalFormatting sqref="B136">
    <cfRule type="duplicateValues" priority="73"/>
    <cfRule type="duplicateValues" dxfId="252" priority="74"/>
  </conditionalFormatting>
  <conditionalFormatting sqref="B131">
    <cfRule type="duplicateValues" priority="75"/>
    <cfRule type="duplicateValues" dxfId="251" priority="76"/>
  </conditionalFormatting>
  <conditionalFormatting sqref="B58:B61">
    <cfRule type="duplicateValues" priority="71"/>
    <cfRule type="duplicateValues" dxfId="250" priority="72"/>
  </conditionalFormatting>
  <conditionalFormatting sqref="B100:B107">
    <cfRule type="duplicateValues" priority="69"/>
    <cfRule type="duplicateValues" dxfId="249" priority="70"/>
  </conditionalFormatting>
  <conditionalFormatting sqref="B132:B133">
    <cfRule type="duplicateValues" priority="67"/>
    <cfRule type="duplicateValues" dxfId="248" priority="68"/>
  </conditionalFormatting>
  <conditionalFormatting sqref="B164">
    <cfRule type="duplicateValues" priority="65"/>
    <cfRule type="duplicateValues" dxfId="247" priority="66"/>
  </conditionalFormatting>
  <conditionalFormatting sqref="B161">
    <cfRule type="duplicateValues" priority="63"/>
    <cfRule type="duplicateValues" dxfId="246" priority="64"/>
  </conditionalFormatting>
  <conditionalFormatting sqref="B165">
    <cfRule type="duplicateValues" priority="61"/>
    <cfRule type="duplicateValues" dxfId="245" priority="62"/>
  </conditionalFormatting>
  <conditionalFormatting sqref="B109">
    <cfRule type="duplicateValues" priority="59"/>
    <cfRule type="duplicateValues" dxfId="244" priority="60"/>
  </conditionalFormatting>
  <conditionalFormatting sqref="B17">
    <cfRule type="duplicateValues" priority="57"/>
    <cfRule type="duplicateValues" dxfId="243" priority="58"/>
  </conditionalFormatting>
  <conditionalFormatting sqref="B16">
    <cfRule type="duplicateValues" priority="55"/>
    <cfRule type="duplicateValues" dxfId="242" priority="56"/>
  </conditionalFormatting>
  <conditionalFormatting sqref="B65:B67">
    <cfRule type="duplicateValues" priority="53"/>
    <cfRule type="duplicateValues" dxfId="241" priority="54"/>
  </conditionalFormatting>
  <conditionalFormatting sqref="B142">
    <cfRule type="duplicateValues" priority="51"/>
    <cfRule type="duplicateValues" dxfId="240" priority="52"/>
  </conditionalFormatting>
  <conditionalFormatting sqref="B137">
    <cfRule type="duplicateValues" priority="45"/>
    <cfRule type="duplicateValues" dxfId="239" priority="46"/>
  </conditionalFormatting>
  <conditionalFormatting sqref="B139">
    <cfRule type="duplicateValues" priority="47"/>
    <cfRule type="duplicateValues" dxfId="238" priority="48"/>
  </conditionalFormatting>
  <conditionalFormatting sqref="B138">
    <cfRule type="duplicateValues" priority="43"/>
    <cfRule type="duplicateValues" dxfId="237" priority="44"/>
  </conditionalFormatting>
  <conditionalFormatting sqref="B129">
    <cfRule type="duplicateValues" priority="39"/>
    <cfRule type="duplicateValues" dxfId="236" priority="40"/>
  </conditionalFormatting>
  <conditionalFormatting sqref="B124">
    <cfRule type="duplicateValues" priority="41"/>
    <cfRule type="duplicateValues" dxfId="235" priority="42"/>
  </conditionalFormatting>
  <conditionalFormatting sqref="B115">
    <cfRule type="duplicateValues" priority="35"/>
    <cfRule type="duplicateValues" dxfId="234" priority="36"/>
  </conditionalFormatting>
  <conditionalFormatting sqref="B126 B128">
    <cfRule type="duplicateValues" priority="33"/>
    <cfRule type="duplicateValues" dxfId="233" priority="34"/>
  </conditionalFormatting>
  <conditionalFormatting sqref="B73">
    <cfRule type="duplicateValues" priority="27"/>
    <cfRule type="duplicateValues" dxfId="232" priority="28"/>
  </conditionalFormatting>
  <conditionalFormatting sqref="B183">
    <cfRule type="duplicateValues" priority="17"/>
    <cfRule type="duplicateValues" dxfId="231" priority="18"/>
  </conditionalFormatting>
  <conditionalFormatting sqref="B27:B30">
    <cfRule type="duplicateValues" priority="15"/>
    <cfRule type="duplicateValues" dxfId="230" priority="16"/>
  </conditionalFormatting>
  <conditionalFormatting sqref="B26">
    <cfRule type="duplicateValues" priority="13"/>
    <cfRule type="duplicateValues" dxfId="229" priority="14"/>
  </conditionalFormatting>
  <conditionalFormatting sqref="B135">
    <cfRule type="duplicateValues" priority="11"/>
    <cfRule type="duplicateValues" dxfId="228" priority="12"/>
  </conditionalFormatting>
  <conditionalFormatting sqref="B134">
    <cfRule type="duplicateValues" priority="9"/>
    <cfRule type="duplicateValues" dxfId="227" priority="10"/>
  </conditionalFormatting>
  <conditionalFormatting sqref="B155">
    <cfRule type="duplicateValues" priority="7"/>
    <cfRule type="duplicateValues" dxfId="226" priority="8"/>
  </conditionalFormatting>
  <conditionalFormatting sqref="B156">
    <cfRule type="duplicateValues" priority="5"/>
    <cfRule type="duplicateValues" dxfId="225" priority="6"/>
  </conditionalFormatting>
  <conditionalFormatting sqref="B157">
    <cfRule type="duplicateValues" priority="3"/>
    <cfRule type="duplicateValues" dxfId="224" priority="4"/>
  </conditionalFormatting>
  <conditionalFormatting sqref="B125">
    <cfRule type="duplicateValues" priority="2369"/>
    <cfRule type="duplicateValues" dxfId="223" priority="2370"/>
  </conditionalFormatting>
  <conditionalFormatting sqref="B127">
    <cfRule type="duplicateValues" priority="1"/>
    <cfRule type="duplicateValues" dxfId="222" priority="2"/>
  </conditionalFormatting>
  <pageMargins left="0.7" right="0.7" top="0.75" bottom="0.75" header="0.3" footer="0.3"/>
  <pageSetup paperSize="8" scale="53" orientation="portrait" r:id="rId2"/>
  <headerFooter>
    <oddFooter>&amp;R&amp;1#&amp;"Calibri"&amp;10&amp;K0078D7Classification : Internal</oddFooter>
  </headerFooter>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B1:U41"/>
  <sheetViews>
    <sheetView showGridLines="0" zoomScaleNormal="100" workbookViewId="0">
      <selection activeCell="D12" sqref="D12"/>
    </sheetView>
  </sheetViews>
  <sheetFormatPr defaultColWidth="9.1796875" defaultRowHeight="11.5"/>
  <cols>
    <col min="1" max="1" width="2" style="106" customWidth="1"/>
    <col min="2" max="2" width="46.54296875" style="106" customWidth="1"/>
    <col min="3" max="3" width="2.54296875" style="106" customWidth="1"/>
    <col min="4" max="4" width="12" style="106" customWidth="1"/>
    <col min="5" max="6" width="15.54296875" style="106" customWidth="1"/>
    <col min="7" max="7" width="12" style="106" customWidth="1"/>
    <col min="8" max="8" width="12.54296875" style="106" customWidth="1"/>
    <col min="9" max="9" width="18" style="106" customWidth="1"/>
    <col min="10" max="12" width="15.54296875" style="106" customWidth="1"/>
    <col min="13" max="13" width="9.1796875" style="106"/>
    <col min="14" max="14" width="23" style="106" customWidth="1"/>
    <col min="15" max="15" width="9.1796875" style="106"/>
    <col min="16" max="19" width="16.453125" style="106" bestFit="1" customWidth="1"/>
    <col min="20" max="20" width="1.54296875" style="106" customWidth="1"/>
    <col min="21" max="21" width="16.453125" style="106" bestFit="1" customWidth="1"/>
    <col min="22" max="16384" width="9.1796875" style="106"/>
  </cols>
  <sheetData>
    <row r="1" spans="2:12">
      <c r="B1" s="63" t="str">
        <f>Details!B1</f>
        <v>Via Crespi 26 Srl</v>
      </c>
      <c r="C1" s="63"/>
      <c r="D1" s="63"/>
    </row>
    <row r="2" spans="2:12">
      <c r="B2" s="64">
        <f>Details!$C$11</f>
        <v>44742</v>
      </c>
      <c r="C2" s="64"/>
      <c r="D2" s="64"/>
    </row>
    <row r="3" spans="2:12">
      <c r="B3" s="264"/>
      <c r="C3" s="264"/>
      <c r="D3" s="264"/>
    </row>
    <row r="4" spans="2:12" ht="15.5">
      <c r="B4" s="712" t="s">
        <v>482</v>
      </c>
      <c r="C4" s="108"/>
      <c r="D4" s="107"/>
      <c r="E4" s="305"/>
    </row>
    <row r="5" spans="2:12" ht="12.75" customHeight="1">
      <c r="B5" s="1033" t="s">
        <v>2302</v>
      </c>
      <c r="C5" s="265"/>
      <c r="D5" s="265"/>
    </row>
    <row r="6" spans="2:12" ht="12.75" customHeight="1">
      <c r="E6" s="1251"/>
      <c r="F6" s="1251"/>
      <c r="G6" s="1251"/>
      <c r="H6" s="1251"/>
      <c r="I6" s="1251"/>
      <c r="J6" s="1251"/>
      <c r="K6" s="1251"/>
      <c r="L6" s="1251"/>
    </row>
    <row r="7" spans="2:12" ht="12.75" customHeight="1" thickBot="1">
      <c r="E7" s="713"/>
      <c r="F7" s="713"/>
      <c r="G7" s="713"/>
      <c r="H7" s="713"/>
      <c r="I7" s="713"/>
      <c r="J7" s="713"/>
      <c r="K7" s="713"/>
      <c r="L7" s="713"/>
    </row>
    <row r="8" spans="2:12" s="266" customFormat="1" ht="26.5" thickTop="1">
      <c r="B8" s="99"/>
      <c r="C8" s="265"/>
      <c r="D8" s="385" t="s">
        <v>551</v>
      </c>
      <c r="E8" s="383" t="s">
        <v>10</v>
      </c>
      <c r="F8" s="385" t="s">
        <v>137</v>
      </c>
      <c r="G8" s="383" t="s">
        <v>134</v>
      </c>
      <c r="H8" s="385" t="s">
        <v>138</v>
      </c>
      <c r="I8" s="383" t="s">
        <v>204</v>
      </c>
      <c r="J8" s="385" t="s">
        <v>363</v>
      </c>
      <c r="K8" s="383" t="s">
        <v>203</v>
      </c>
      <c r="L8" s="385" t="s">
        <v>83</v>
      </c>
    </row>
    <row r="9" spans="2:12" s="517" customFormat="1" ht="13">
      <c r="B9" s="99"/>
      <c r="C9" s="265"/>
      <c r="D9" s="425"/>
      <c r="E9" s="389"/>
      <c r="F9" s="425"/>
      <c r="G9" s="389"/>
      <c r="H9" s="425"/>
      <c r="I9" s="389"/>
      <c r="J9" s="425"/>
      <c r="K9" s="389"/>
      <c r="L9" s="425"/>
    </row>
    <row r="10" spans="2:12">
      <c r="B10" s="105" t="s">
        <v>2304</v>
      </c>
      <c r="C10" s="105"/>
      <c r="D10" s="105"/>
      <c r="E10" s="551">
        <f>E39</f>
        <v>10000</v>
      </c>
      <c r="F10" s="551">
        <f t="shared" ref="F10:K10" si="0">F39</f>
        <v>13384675.619999999</v>
      </c>
      <c r="G10" s="551">
        <f t="shared" si="0"/>
        <v>0</v>
      </c>
      <c r="H10" s="551">
        <f t="shared" si="0"/>
        <v>0</v>
      </c>
      <c r="I10" s="551">
        <f t="shared" si="0"/>
        <v>0</v>
      </c>
      <c r="J10" s="551">
        <f t="shared" si="0"/>
        <v>0</v>
      </c>
      <c r="K10" s="551">
        <f t="shared" si="0"/>
        <v>-347171</v>
      </c>
      <c r="L10" s="269">
        <f>SUM(E10:K10)</f>
        <v>13047504.619999999</v>
      </c>
    </row>
    <row r="11" spans="2:12">
      <c r="B11" s="103"/>
      <c r="C11" s="103"/>
      <c r="D11" s="103"/>
      <c r="E11" s="102"/>
      <c r="F11" s="102"/>
      <c r="G11" s="102"/>
      <c r="H11" s="102"/>
      <c r="I11" s="102"/>
      <c r="J11" s="102"/>
      <c r="K11" s="102"/>
      <c r="L11" s="102"/>
    </row>
    <row r="12" spans="2:12">
      <c r="B12" s="381" t="s">
        <v>639</v>
      </c>
      <c r="C12" s="267"/>
      <c r="D12" s="267"/>
      <c r="E12" s="516">
        <v>0</v>
      </c>
      <c r="F12" s="516">
        <v>0</v>
      </c>
      <c r="G12" s="516">
        <f>-K12</f>
        <v>-347171</v>
      </c>
      <c r="H12" s="516">
        <v>0</v>
      </c>
      <c r="I12" s="516">
        <v>0</v>
      </c>
      <c r="J12" s="516">
        <v>0</v>
      </c>
      <c r="K12" s="516">
        <f>-K31</f>
        <v>347171</v>
      </c>
      <c r="L12" s="271">
        <f t="shared" ref="L12" si="1">SUM(E12:K12)</f>
        <v>0</v>
      </c>
    </row>
    <row r="13" spans="2:12">
      <c r="B13" s="381" t="s">
        <v>483</v>
      </c>
      <c r="C13" s="267"/>
      <c r="D13" s="267"/>
      <c r="E13" s="516">
        <v>0</v>
      </c>
      <c r="F13" s="516">
        <v>0</v>
      </c>
      <c r="G13" s="516">
        <v>0</v>
      </c>
      <c r="H13" s="516">
        <v>0</v>
      </c>
      <c r="I13" s="516">
        <v>0</v>
      </c>
      <c r="J13" s="516">
        <v>0</v>
      </c>
      <c r="K13" s="516">
        <f>SOCI!D195</f>
        <v>1760881</v>
      </c>
      <c r="L13" s="102">
        <f t="shared" ref="L13:L21" si="2">SUM(E13:K13)</f>
        <v>1760881</v>
      </c>
    </row>
    <row r="14" spans="2:12">
      <c r="B14" s="381" t="s">
        <v>484</v>
      </c>
      <c r="C14" s="267"/>
      <c r="D14" s="267"/>
      <c r="E14" s="495">
        <v>0</v>
      </c>
      <c r="F14" s="495">
        <v>0</v>
      </c>
      <c r="G14" s="495">
        <v>0</v>
      </c>
      <c r="H14" s="495">
        <v>0</v>
      </c>
      <c r="I14" s="495">
        <v>0</v>
      </c>
      <c r="J14" s="495">
        <v>0</v>
      </c>
      <c r="K14" s="495">
        <v>0</v>
      </c>
      <c r="L14" s="706">
        <f t="shared" si="2"/>
        <v>0</v>
      </c>
    </row>
    <row r="15" spans="2:12">
      <c r="B15" s="105" t="s">
        <v>136</v>
      </c>
      <c r="C15" s="268"/>
      <c r="D15" s="268"/>
      <c r="E15" s="102">
        <f>SUM(E12:E14)</f>
        <v>0</v>
      </c>
      <c r="F15" s="102">
        <f t="shared" ref="F15:K15" si="3">SUM(F12:F14)</f>
        <v>0</v>
      </c>
      <c r="G15" s="102">
        <f t="shared" si="3"/>
        <v>-347171</v>
      </c>
      <c r="H15" s="102">
        <f t="shared" si="3"/>
        <v>0</v>
      </c>
      <c r="I15" s="102">
        <f t="shared" si="3"/>
        <v>0</v>
      </c>
      <c r="J15" s="102">
        <f t="shared" si="3"/>
        <v>0</v>
      </c>
      <c r="K15" s="102">
        <f t="shared" si="3"/>
        <v>2108052</v>
      </c>
      <c r="L15" s="102">
        <f t="shared" si="2"/>
        <v>1760881</v>
      </c>
    </row>
    <row r="16" spans="2:12">
      <c r="B16" s="381" t="s">
        <v>485</v>
      </c>
      <c r="C16" s="267"/>
      <c r="D16" s="267"/>
      <c r="E16" s="516">
        <v>0</v>
      </c>
      <c r="F16" s="516">
        <v>0</v>
      </c>
      <c r="G16" s="516">
        <v>0</v>
      </c>
      <c r="H16" s="516">
        <v>0</v>
      </c>
      <c r="I16" s="516">
        <v>0</v>
      </c>
      <c r="J16" s="516">
        <v>0</v>
      </c>
      <c r="K16" s="516">
        <v>0</v>
      </c>
      <c r="L16" s="271">
        <f t="shared" ref="L16:L17" si="4">SUM(E16:K16)</f>
        <v>0</v>
      </c>
    </row>
    <row r="17" spans="2:21">
      <c r="B17" s="381" t="s">
        <v>740</v>
      </c>
      <c r="C17" s="267"/>
      <c r="D17" s="267"/>
      <c r="E17" s="516">
        <v>0</v>
      </c>
      <c r="F17" s="516">
        <v>0</v>
      </c>
      <c r="G17" s="516">
        <v>0</v>
      </c>
      <c r="H17" s="516">
        <v>0</v>
      </c>
      <c r="I17" s="516">
        <v>0</v>
      </c>
      <c r="J17" s="516">
        <v>0</v>
      </c>
      <c r="K17" s="516">
        <v>0</v>
      </c>
      <c r="L17" s="271">
        <f t="shared" si="4"/>
        <v>0</v>
      </c>
    </row>
    <row r="18" spans="2:21">
      <c r="B18" s="381" t="s">
        <v>486</v>
      </c>
      <c r="C18" s="267"/>
      <c r="D18" s="267"/>
      <c r="E18" s="516">
        <v>0</v>
      </c>
      <c r="F18" s="516">
        <v>0</v>
      </c>
      <c r="G18" s="516">
        <v>0</v>
      </c>
      <c r="H18" s="516">
        <v>0</v>
      </c>
      <c r="I18" s="516">
        <v>0</v>
      </c>
      <c r="J18" s="516">
        <v>0</v>
      </c>
      <c r="K18" s="516">
        <v>0</v>
      </c>
      <c r="L18" s="271">
        <f t="shared" si="2"/>
        <v>0</v>
      </c>
    </row>
    <row r="19" spans="2:21">
      <c r="B19" s="381" t="s">
        <v>487</v>
      </c>
      <c r="C19" s="267"/>
      <c r="D19" s="267"/>
      <c r="E19" s="516">
        <v>0</v>
      </c>
      <c r="F19" s="516">
        <v>0</v>
      </c>
      <c r="G19" s="516">
        <v>0</v>
      </c>
      <c r="H19" s="516">
        <v>0</v>
      </c>
      <c r="I19" s="516">
        <v>0</v>
      </c>
      <c r="J19" s="516">
        <v>0</v>
      </c>
      <c r="K19" s="516">
        <v>0</v>
      </c>
      <c r="L19" s="271">
        <f t="shared" ref="L19" si="5">SUM(E19:K19)</f>
        <v>0</v>
      </c>
    </row>
    <row r="20" spans="2:21">
      <c r="B20" s="381" t="s">
        <v>488</v>
      </c>
      <c r="C20" s="267"/>
      <c r="D20" s="267"/>
      <c r="E20" s="516">
        <v>0</v>
      </c>
      <c r="F20" s="516">
        <v>0</v>
      </c>
      <c r="G20" s="516">
        <v>0</v>
      </c>
      <c r="H20" s="516">
        <v>0</v>
      </c>
      <c r="I20" s="516">
        <v>0</v>
      </c>
      <c r="J20" s="516">
        <v>0</v>
      </c>
      <c r="K20" s="516">
        <v>0</v>
      </c>
      <c r="L20" s="271">
        <f t="shared" si="2"/>
        <v>0</v>
      </c>
      <c r="P20" s="102"/>
      <c r="Q20" s="102"/>
      <c r="R20" s="102"/>
      <c r="S20" s="102"/>
      <c r="T20" s="270"/>
      <c r="U20" s="102"/>
    </row>
    <row r="21" spans="2:21">
      <c r="B21" s="272" t="s">
        <v>2303</v>
      </c>
      <c r="C21" s="105"/>
      <c r="D21" s="105"/>
      <c r="E21" s="73">
        <f t="shared" ref="E21:K21" si="6">+SUM(E10,E15:E20)</f>
        <v>10000</v>
      </c>
      <c r="F21" s="73">
        <f t="shared" si="6"/>
        <v>13384675.619999999</v>
      </c>
      <c r="G21" s="73">
        <f t="shared" si="6"/>
        <v>-347171</v>
      </c>
      <c r="H21" s="73">
        <f t="shared" si="6"/>
        <v>0</v>
      </c>
      <c r="I21" s="73">
        <f t="shared" si="6"/>
        <v>0</v>
      </c>
      <c r="J21" s="73">
        <f t="shared" si="6"/>
        <v>0</v>
      </c>
      <c r="K21" s="73">
        <f t="shared" si="6"/>
        <v>1760881</v>
      </c>
      <c r="L21" s="269">
        <f t="shared" si="2"/>
        <v>14808385.619999999</v>
      </c>
      <c r="N21" s="101"/>
      <c r="O21" s="101"/>
      <c r="P21" s="74"/>
      <c r="Q21" s="74"/>
      <c r="R21" s="74"/>
      <c r="S21" s="74"/>
      <c r="T21" s="270"/>
      <c r="U21" s="74"/>
    </row>
    <row r="22" spans="2:21" ht="13">
      <c r="B22" s="273"/>
      <c r="C22" s="273"/>
      <c r="D22" s="273"/>
      <c r="E22" s="116"/>
      <c r="F22" s="116"/>
      <c r="G22" s="116"/>
      <c r="H22" s="116"/>
      <c r="I22" s="116"/>
      <c r="J22" s="116"/>
      <c r="K22" s="116"/>
      <c r="L22" s="116"/>
      <c r="P22" s="274"/>
      <c r="Q22" s="274"/>
      <c r="R22" s="274"/>
      <c r="S22" s="274"/>
      <c r="T22" s="274"/>
      <c r="U22" s="274"/>
    </row>
    <row r="23" spans="2:21">
      <c r="B23" s="238" t="s">
        <v>107</v>
      </c>
      <c r="C23" s="239"/>
      <c r="D23" s="239"/>
      <c r="E23" s="241">
        <f>SOFP!E85-E21</f>
        <v>0</v>
      </c>
      <c r="F23" s="241">
        <f>SOFP!E87-F21</f>
        <v>0.38000000081956387</v>
      </c>
      <c r="G23" s="241">
        <f>SOFP!E89-G21</f>
        <v>0</v>
      </c>
      <c r="H23" s="241">
        <f>SOFP!E92-H21</f>
        <v>0</v>
      </c>
      <c r="I23" s="241">
        <f>SOFP!E97-I21</f>
        <v>0</v>
      </c>
      <c r="J23" s="241">
        <f>SOFP!E107-J21</f>
        <v>0</v>
      </c>
      <c r="K23" s="241">
        <f>SOFP!E109-K21</f>
        <v>1</v>
      </c>
      <c r="L23" s="241">
        <f>SOFP!E111-L21</f>
        <v>1.3800000008195639</v>
      </c>
      <c r="P23" s="274"/>
      <c r="Q23" s="274"/>
      <c r="R23" s="274"/>
      <c r="S23" s="274"/>
      <c r="T23" s="274"/>
      <c r="U23" s="274"/>
    </row>
    <row r="24" spans="2:21" ht="13">
      <c r="B24" s="273"/>
      <c r="C24" s="273"/>
      <c r="D24" s="273"/>
    </row>
    <row r="25" spans="2:21" ht="12" thickBot="1">
      <c r="B25" s="275"/>
      <c r="C25" s="275"/>
      <c r="D25" s="275"/>
    </row>
    <row r="26" spans="2:21" ht="26.5" thickTop="1">
      <c r="B26" s="99"/>
      <c r="C26" s="265"/>
      <c r="D26" s="385" t="s">
        <v>551</v>
      </c>
      <c r="E26" s="383" t="s">
        <v>10</v>
      </c>
      <c r="F26" s="385" t="s">
        <v>137</v>
      </c>
      <c r="G26" s="383" t="s">
        <v>134</v>
      </c>
      <c r="H26" s="385" t="s">
        <v>138</v>
      </c>
      <c r="I26" s="383" t="s">
        <v>204</v>
      </c>
      <c r="J26" s="385" t="s">
        <v>363</v>
      </c>
      <c r="K26" s="383" t="s">
        <v>203</v>
      </c>
      <c r="L26" s="385" t="s">
        <v>83</v>
      </c>
    </row>
    <row r="27" spans="2:21" ht="13">
      <c r="B27" s="99"/>
      <c r="C27" s="265"/>
      <c r="D27" s="425"/>
      <c r="E27" s="389"/>
      <c r="F27" s="425"/>
      <c r="G27" s="389"/>
      <c r="H27" s="425"/>
      <c r="I27" s="389"/>
      <c r="J27" s="425"/>
      <c r="K27" s="389"/>
      <c r="L27" s="425"/>
    </row>
    <row r="28" spans="2:21">
      <c r="B28" s="105" t="s">
        <v>2274</v>
      </c>
      <c r="C28" s="105"/>
      <c r="D28" s="105"/>
      <c r="E28" s="878">
        <f>'IFRS TB'!K15</f>
        <v>10000</v>
      </c>
      <c r="F28" s="878">
        <f>'IFRS TB'!K16</f>
        <v>13384675.619999999</v>
      </c>
      <c r="G28" s="878">
        <f>'IFRS TB'!K30</f>
        <v>0</v>
      </c>
      <c r="H28" s="878">
        <v>0</v>
      </c>
      <c r="I28" s="878">
        <v>0</v>
      </c>
      <c r="J28" s="878">
        <v>0</v>
      </c>
      <c r="K28" s="878">
        <v>0</v>
      </c>
      <c r="L28" s="269">
        <f>SUM(E28:K28)</f>
        <v>13394675.619999999</v>
      </c>
    </row>
    <row r="29" spans="2:21">
      <c r="B29" s="103"/>
      <c r="C29" s="103"/>
      <c r="D29" s="103"/>
      <c r="E29" s="850"/>
      <c r="F29" s="850"/>
      <c r="G29" s="850"/>
      <c r="H29" s="850"/>
      <c r="I29" s="850"/>
      <c r="J29" s="850"/>
      <c r="K29" s="850"/>
      <c r="L29" s="102"/>
    </row>
    <row r="30" spans="2:21">
      <c r="B30" s="381" t="s">
        <v>639</v>
      </c>
      <c r="C30" s="267"/>
      <c r="D30" s="267"/>
      <c r="E30" s="853">
        <v>0</v>
      </c>
      <c r="F30" s="853">
        <v>0</v>
      </c>
      <c r="G30" s="853">
        <v>0</v>
      </c>
      <c r="H30" s="853">
        <v>0</v>
      </c>
      <c r="I30" s="853">
        <v>0</v>
      </c>
      <c r="J30" s="853">
        <v>0</v>
      </c>
      <c r="K30" s="853">
        <v>0</v>
      </c>
      <c r="L30" s="271">
        <f t="shared" ref="L30:L39" si="7">SUM(E30:K30)</f>
        <v>0</v>
      </c>
    </row>
    <row r="31" spans="2:21">
      <c r="B31" s="381" t="s">
        <v>483</v>
      </c>
      <c r="C31" s="267"/>
      <c r="D31" s="267"/>
      <c r="E31" s="853">
        <v>0</v>
      </c>
      <c r="F31" s="853">
        <v>0</v>
      </c>
      <c r="G31" s="853">
        <v>0</v>
      </c>
      <c r="H31" s="853">
        <v>0</v>
      </c>
      <c r="I31" s="853">
        <v>0</v>
      </c>
      <c r="J31" s="853">
        <v>0</v>
      </c>
      <c r="K31" s="853">
        <f>SOCI!M195</f>
        <v>-347171</v>
      </c>
      <c r="L31" s="102">
        <f t="shared" si="7"/>
        <v>-347171</v>
      </c>
    </row>
    <row r="32" spans="2:21">
      <c r="B32" s="381" t="s">
        <v>484</v>
      </c>
      <c r="C32" s="267"/>
      <c r="D32" s="267"/>
      <c r="E32" s="879">
        <v>0</v>
      </c>
      <c r="F32" s="879">
        <v>0</v>
      </c>
      <c r="G32" s="879">
        <v>0</v>
      </c>
      <c r="H32" s="879">
        <v>0</v>
      </c>
      <c r="I32" s="879">
        <v>0</v>
      </c>
      <c r="J32" s="879">
        <v>0</v>
      </c>
      <c r="K32" s="879">
        <v>0</v>
      </c>
      <c r="L32" s="706">
        <f t="shared" si="7"/>
        <v>0</v>
      </c>
    </row>
    <row r="33" spans="2:12">
      <c r="B33" s="105" t="s">
        <v>136</v>
      </c>
      <c r="C33" s="268"/>
      <c r="D33" s="268"/>
      <c r="E33" s="850">
        <f>SUM(E30:E32)</f>
        <v>0</v>
      </c>
      <c r="F33" s="850">
        <f t="shared" ref="F33:K33" si="8">SUM(F30:F32)</f>
        <v>0</v>
      </c>
      <c r="G33" s="850">
        <f t="shared" si="8"/>
        <v>0</v>
      </c>
      <c r="H33" s="850">
        <f t="shared" si="8"/>
        <v>0</v>
      </c>
      <c r="I33" s="850">
        <f t="shared" si="8"/>
        <v>0</v>
      </c>
      <c r="J33" s="850">
        <f t="shared" si="8"/>
        <v>0</v>
      </c>
      <c r="K33" s="850">
        <f t="shared" si="8"/>
        <v>-347171</v>
      </c>
      <c r="L33" s="102">
        <f t="shared" si="7"/>
        <v>-347171</v>
      </c>
    </row>
    <row r="34" spans="2:12">
      <c r="B34" s="381" t="s">
        <v>485</v>
      </c>
      <c r="C34" s="267"/>
      <c r="D34" s="267"/>
      <c r="E34" s="853">
        <v>0</v>
      </c>
      <c r="F34" s="853">
        <v>0</v>
      </c>
      <c r="G34" s="853">
        <v>0</v>
      </c>
      <c r="H34" s="853">
        <v>0</v>
      </c>
      <c r="I34" s="853">
        <v>0</v>
      </c>
      <c r="J34" s="853">
        <v>0</v>
      </c>
      <c r="K34" s="853">
        <v>0</v>
      </c>
      <c r="L34" s="271">
        <f t="shared" si="7"/>
        <v>0</v>
      </c>
    </row>
    <row r="35" spans="2:12">
      <c r="B35" s="381" t="s">
        <v>740</v>
      </c>
      <c r="C35" s="267"/>
      <c r="D35" s="267"/>
      <c r="E35" s="853">
        <v>0</v>
      </c>
      <c r="F35" s="853">
        <v>0</v>
      </c>
      <c r="G35" s="853">
        <v>0</v>
      </c>
      <c r="H35" s="853">
        <v>0</v>
      </c>
      <c r="I35" s="853">
        <v>0</v>
      </c>
      <c r="J35" s="853">
        <v>0</v>
      </c>
      <c r="K35" s="853">
        <v>0</v>
      </c>
      <c r="L35" s="271">
        <f t="shared" si="7"/>
        <v>0</v>
      </c>
    </row>
    <row r="36" spans="2:12">
      <c r="B36" s="381" t="s">
        <v>486</v>
      </c>
      <c r="C36" s="267"/>
      <c r="D36" s="267"/>
      <c r="E36" s="853">
        <v>0</v>
      </c>
      <c r="F36" s="853">
        <v>0</v>
      </c>
      <c r="G36" s="853">
        <v>0</v>
      </c>
      <c r="H36" s="853">
        <v>0</v>
      </c>
      <c r="I36" s="853">
        <v>0</v>
      </c>
      <c r="J36" s="853">
        <v>0</v>
      </c>
      <c r="K36" s="853">
        <v>0</v>
      </c>
      <c r="L36" s="271">
        <f t="shared" si="7"/>
        <v>0</v>
      </c>
    </row>
    <row r="37" spans="2:12">
      <c r="B37" s="381" t="s">
        <v>487</v>
      </c>
      <c r="C37" s="267"/>
      <c r="D37" s="267"/>
      <c r="E37" s="853">
        <v>0</v>
      </c>
      <c r="F37" s="853">
        <v>0</v>
      </c>
      <c r="G37" s="853">
        <v>0</v>
      </c>
      <c r="H37" s="853">
        <v>0</v>
      </c>
      <c r="I37" s="853">
        <v>0</v>
      </c>
      <c r="J37" s="853">
        <v>0</v>
      </c>
      <c r="K37" s="853">
        <v>0</v>
      </c>
      <c r="L37" s="271">
        <f t="shared" si="7"/>
        <v>0</v>
      </c>
    </row>
    <row r="38" spans="2:12">
      <c r="B38" s="381" t="s">
        <v>488</v>
      </c>
      <c r="C38" s="267"/>
      <c r="D38" s="267"/>
      <c r="E38" s="853">
        <v>0</v>
      </c>
      <c r="F38" s="853">
        <v>0</v>
      </c>
      <c r="G38" s="853">
        <v>0</v>
      </c>
      <c r="H38" s="853">
        <v>0</v>
      </c>
      <c r="I38" s="853">
        <v>0</v>
      </c>
      <c r="J38" s="853">
        <v>0</v>
      </c>
      <c r="K38" s="853">
        <v>0</v>
      </c>
      <c r="L38" s="271">
        <f t="shared" si="7"/>
        <v>0</v>
      </c>
    </row>
    <row r="39" spans="2:12">
      <c r="B39" s="272" t="s">
        <v>2275</v>
      </c>
      <c r="C39" s="105"/>
      <c r="D39" s="105"/>
      <c r="E39" s="73">
        <f t="shared" ref="E39:K39" si="9">+SUM(E28,E33:E38)</f>
        <v>10000</v>
      </c>
      <c r="F39" s="73">
        <f t="shared" si="9"/>
        <v>13384675.619999999</v>
      </c>
      <c r="G39" s="73">
        <f t="shared" si="9"/>
        <v>0</v>
      </c>
      <c r="H39" s="73">
        <f t="shared" si="9"/>
        <v>0</v>
      </c>
      <c r="I39" s="73">
        <f t="shared" si="9"/>
        <v>0</v>
      </c>
      <c r="J39" s="73">
        <f t="shared" si="9"/>
        <v>0</v>
      </c>
      <c r="K39" s="73">
        <f t="shared" si="9"/>
        <v>-347171</v>
      </c>
      <c r="L39" s="269">
        <f t="shared" si="7"/>
        <v>13047504.619999999</v>
      </c>
    </row>
    <row r="40" spans="2:12" ht="13">
      <c r="B40" s="273"/>
      <c r="C40" s="273"/>
      <c r="D40" s="273"/>
      <c r="E40" s="116"/>
      <c r="F40" s="116"/>
      <c r="G40" s="116"/>
      <c r="H40" s="116"/>
      <c r="I40" s="116"/>
      <c r="J40" s="116"/>
      <c r="K40" s="116"/>
      <c r="L40" s="116"/>
    </row>
    <row r="41" spans="2:12">
      <c r="B41" s="238" t="s">
        <v>107</v>
      </c>
      <c r="C41" s="239"/>
      <c r="D41" s="239"/>
      <c r="E41" s="241">
        <f>SOFP!J85-E39</f>
        <v>0</v>
      </c>
      <c r="F41" s="241">
        <f>SOFP!J87-F39</f>
        <v>0.38000000081956387</v>
      </c>
      <c r="G41" s="241">
        <f>SOFP!J89-G39</f>
        <v>0</v>
      </c>
      <c r="H41" s="241">
        <f>SOFP!J92-H39</f>
        <v>0</v>
      </c>
      <c r="I41" s="241">
        <f>SOFP!J97-I39</f>
        <v>0</v>
      </c>
      <c r="J41" s="241">
        <f>SOFP!J107-J39</f>
        <v>0</v>
      </c>
      <c r="K41" s="241">
        <f>SOFP!J109-K39</f>
        <v>0</v>
      </c>
      <c r="L41" s="241">
        <f>SOFP!J111-L39</f>
        <v>0.38000000081956387</v>
      </c>
    </row>
  </sheetData>
  <sheetProtection algorithmName="SHA-512" hashValue="3drIMFC0gR5HJUAJo2BOtPShuhxehk8/hob1c/8omic8fbGe64T5M0avsL21pSR+fUMjLosjwJ5STKxHbOkGgA==" saltValue="izv2qCN3AtJc8rPcZnTI9Q==" spinCount="100000" sheet="1" objects="1" scenarios="1"/>
  <customSheetViews>
    <customSheetView guid="{B0373AFB-6F3B-4D90-83E2-B7472F9D789B}" showGridLines="0" fitToPage="1">
      <selection activeCell="L12" sqref="L12"/>
      <pageMargins left="0.70866141732283472" right="0.70866141732283472" top="0.74803149606299213" bottom="0.74803149606299213" header="0.31496062992125984" footer="0.31496062992125984"/>
      <pageSetup paperSize="9" orientation="landscape" r:id="rId1"/>
      <headerFooter>
        <oddHeader>Page &amp;P of &amp;N</oddHeader>
        <oddFooter>&amp;Z&amp;F</oddFooter>
      </headerFooter>
    </customSheetView>
  </customSheetViews>
  <mergeCells count="1">
    <mergeCell ref="E6:L6"/>
  </mergeCells>
  <pageMargins left="0.70866141732283472" right="0.70866141732283472" top="0.74803149606299213" bottom="0.74803149606299213" header="0.31496062992125984" footer="0.31496062992125984"/>
  <pageSetup paperSize="9" scale="72" orientation="landscape" r:id="rId2"/>
  <headerFooter>
    <oddHeader>Page &amp;P of &amp;N</oddHeader>
    <oddFooter>&amp;Z&amp;F&amp;R&amp;1#&amp;"Calibri"&amp;10&amp;K0078D7Classification : 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B1:O102"/>
  <sheetViews>
    <sheetView showGridLines="0" zoomScaleNormal="100" workbookViewId="0">
      <selection activeCell="D12" sqref="D12"/>
    </sheetView>
  </sheetViews>
  <sheetFormatPr defaultColWidth="9.1796875" defaultRowHeight="11.5" outlineLevelRow="1"/>
  <cols>
    <col min="1" max="1" width="2" style="106" customWidth="1"/>
    <col min="2" max="2" width="50.54296875" style="106" customWidth="1"/>
    <col min="3" max="3" width="19.54296875" style="106" customWidth="1"/>
    <col min="4" max="4" width="27.54296875" style="125" customWidth="1"/>
    <col min="5" max="5" width="4" style="106" customWidth="1"/>
    <col min="6" max="6" width="27.54296875" style="125" customWidth="1"/>
    <col min="7" max="16384" width="9.1796875" style="106"/>
  </cols>
  <sheetData>
    <row r="1" spans="2:9">
      <c r="B1" s="63" t="str">
        <f>Details!B1</f>
        <v>Via Crespi 26 Srl</v>
      </c>
      <c r="C1" s="63"/>
      <c r="D1" s="107"/>
      <c r="F1" s="107"/>
    </row>
    <row r="2" spans="2:9" ht="13">
      <c r="B2" s="64">
        <f>Details!$C$11</f>
        <v>44742</v>
      </c>
      <c r="C2" s="1014" t="s">
        <v>2247</v>
      </c>
      <c r="D2" s="1012"/>
      <c r="E2" s="1013"/>
      <c r="F2" s="1012"/>
    </row>
    <row r="3" spans="2:9">
      <c r="B3" s="64"/>
      <c r="C3" s="64"/>
      <c r="D3" s="107"/>
      <c r="F3" s="107"/>
    </row>
    <row r="4" spans="2:9" ht="15.5">
      <c r="B4" s="465" t="s">
        <v>114</v>
      </c>
      <c r="C4" s="108"/>
      <c r="D4" s="107"/>
      <c r="E4" s="305"/>
      <c r="F4" s="107"/>
    </row>
    <row r="5" spans="2:9" s="109" customFormat="1" ht="13">
      <c r="B5" s="817" t="str">
        <f>SOCE!B5</f>
        <v>For the year ended 31 December 2021</v>
      </c>
      <c r="D5" s="110"/>
      <c r="E5" s="111"/>
      <c r="F5" s="110"/>
    </row>
    <row r="6" spans="2:9" s="459" customFormat="1" ht="13.5" thickBot="1">
      <c r="B6" s="389"/>
      <c r="D6" s="460"/>
      <c r="E6" s="460"/>
      <c r="F6" s="460"/>
    </row>
    <row r="7" spans="2:9" s="459" customFormat="1" ht="13.5" thickTop="1">
      <c r="B7" s="389"/>
      <c r="C7" s="1252" t="s">
        <v>551</v>
      </c>
      <c r="D7" s="847" t="s">
        <v>1815</v>
      </c>
      <c r="E7" s="460"/>
      <c r="F7" s="847" t="s">
        <v>1815</v>
      </c>
    </row>
    <row r="8" spans="2:9" ht="36.75" customHeight="1">
      <c r="B8" s="389"/>
      <c r="C8" s="1253"/>
      <c r="D8" s="848">
        <f>Details!C11</f>
        <v>44742</v>
      </c>
      <c r="E8" s="219"/>
      <c r="F8" s="848">
        <f>Details!C9</f>
        <v>44561</v>
      </c>
    </row>
    <row r="9" spans="2:9" ht="12.75" customHeight="1">
      <c r="B9" s="99"/>
      <c r="C9" s="99"/>
      <c r="D9" s="823" t="str">
        <f>Details!$C$31</f>
        <v>EUR</v>
      </c>
      <c r="E9" s="112"/>
      <c r="F9" s="823" t="str">
        <f>Details!$C$31</f>
        <v>EUR</v>
      </c>
    </row>
    <row r="10" spans="2:9">
      <c r="B10" s="113"/>
      <c r="C10" s="113"/>
      <c r="D10" s="304"/>
      <c r="F10" s="304"/>
    </row>
    <row r="11" spans="2:9">
      <c r="B11" s="101" t="s">
        <v>533</v>
      </c>
      <c r="C11" s="101"/>
      <c r="D11" s="115"/>
      <c r="E11" s="116"/>
      <c r="F11" s="115"/>
      <c r="I11" s="116"/>
    </row>
    <row r="12" spans="2:9">
      <c r="B12" s="119" t="s">
        <v>473</v>
      </c>
      <c r="C12" s="101"/>
      <c r="D12" s="271">
        <f>SOCI!D185</f>
        <v>2252741</v>
      </c>
      <c r="E12" s="104"/>
      <c r="F12" s="271">
        <f>SOCI!M185</f>
        <v>-347171</v>
      </c>
    </row>
    <row r="13" spans="2:9">
      <c r="B13" s="101"/>
      <c r="C13" s="101"/>
      <c r="D13" s="72"/>
      <c r="E13" s="104"/>
      <c r="F13" s="72"/>
    </row>
    <row r="14" spans="2:9" ht="12">
      <c r="B14" s="233" t="s">
        <v>77</v>
      </c>
      <c r="C14" s="117"/>
      <c r="D14" s="102"/>
      <c r="E14" s="104"/>
      <c r="F14" s="102"/>
    </row>
    <row r="15" spans="2:9">
      <c r="B15" s="103" t="s">
        <v>17</v>
      </c>
      <c r="C15" s="103"/>
      <c r="D15" s="850">
        <f>SUM(D16:D17)</f>
        <v>0</v>
      </c>
      <c r="E15" s="104"/>
      <c r="F15" s="850">
        <f>SUM(F16:F17)</f>
        <v>0</v>
      </c>
    </row>
    <row r="16" spans="2:9" outlineLevel="1">
      <c r="B16" s="849" t="s">
        <v>778</v>
      </c>
      <c r="C16" s="103"/>
      <c r="D16" s="516">
        <f>SOCI!D151+SOCI!D153+SOCI!D157</f>
        <v>0</v>
      </c>
      <c r="E16" s="104"/>
      <c r="F16" s="853">
        <f>SOCI!M151+SOCI!M153+SOCI!M157</f>
        <v>0</v>
      </c>
    </row>
    <row r="17" spans="2:10" outlineLevel="1">
      <c r="B17" s="849" t="s">
        <v>1816</v>
      </c>
      <c r="C17" s="103"/>
      <c r="D17" s="516">
        <f>-Data_CF_OperAct_FinIncInterc+SOCI!D150</f>
        <v>0</v>
      </c>
      <c r="E17" s="104"/>
      <c r="F17" s="853">
        <f>-F16+SOCI!M150</f>
        <v>0</v>
      </c>
    </row>
    <row r="18" spans="2:10">
      <c r="B18" s="103" t="s">
        <v>426</v>
      </c>
      <c r="C18" s="103"/>
      <c r="D18" s="850">
        <f>SUM(D19:D20)</f>
        <v>190021</v>
      </c>
      <c r="E18" s="104"/>
      <c r="F18" s="850">
        <f>SUM(F19:F20)</f>
        <v>184886</v>
      </c>
    </row>
    <row r="19" spans="2:10" outlineLevel="1">
      <c r="B19" s="849" t="s">
        <v>778</v>
      </c>
      <c r="C19" s="103"/>
      <c r="D19" s="516">
        <f>-(SOCI!D160)</f>
        <v>90478</v>
      </c>
      <c r="E19" s="104"/>
      <c r="F19" s="853">
        <f>-(SOCI!M160)</f>
        <v>92738</v>
      </c>
    </row>
    <row r="20" spans="2:10" outlineLevel="1">
      <c r="B20" s="849" t="s">
        <v>1816</v>
      </c>
      <c r="C20" s="103"/>
      <c r="D20" s="516">
        <f>-SOCI!D162-SOCI!D163-SOCI!D164-SOCI!D165</f>
        <v>99543</v>
      </c>
      <c r="E20" s="104"/>
      <c r="F20" s="853">
        <f>-SOCI!M162-SOCI!M163-SOCI!M164-SOCI!M165</f>
        <v>92148</v>
      </c>
    </row>
    <row r="21" spans="2:10" s="116" customFormat="1">
      <c r="B21" s="365" t="s">
        <v>147</v>
      </c>
      <c r="C21" s="365"/>
      <c r="D21" s="516">
        <f>-SOCI!D117</f>
        <v>-1000000</v>
      </c>
      <c r="E21" s="104"/>
      <c r="F21" s="853">
        <f>-SOCI!M117</f>
        <v>850794</v>
      </c>
      <c r="J21" s="121"/>
    </row>
    <row r="22" spans="2:10" s="116" customFormat="1" ht="23">
      <c r="B22" s="365" t="s">
        <v>872</v>
      </c>
      <c r="C22" s="365"/>
      <c r="D22" s="516">
        <f>-SOCI!D130</f>
        <v>-769633</v>
      </c>
      <c r="E22" s="104"/>
      <c r="F22" s="853">
        <f>-SOCI!M130</f>
        <v>-105223</v>
      </c>
    </row>
    <row r="23" spans="2:10" s="116" customFormat="1">
      <c r="B23" s="365" t="s">
        <v>532</v>
      </c>
      <c r="C23" s="512"/>
      <c r="D23" s="516">
        <f>-SOCI!D56-SOCI!D99</f>
        <v>0</v>
      </c>
      <c r="E23" s="104"/>
      <c r="F23" s="853">
        <f>-SOCI!M56-SOCI!M99</f>
        <v>0</v>
      </c>
    </row>
    <row r="24" spans="2:10" s="116" customFormat="1">
      <c r="B24" s="365" t="s">
        <v>498</v>
      </c>
      <c r="C24" s="512"/>
      <c r="D24" s="516">
        <f>-SOCI!D57</f>
        <v>0</v>
      </c>
      <c r="E24" s="104"/>
      <c r="F24" s="853">
        <f>-SOCI!M57</f>
        <v>0</v>
      </c>
    </row>
    <row r="25" spans="2:10" s="116" customFormat="1">
      <c r="B25" s="365" t="s">
        <v>455</v>
      </c>
      <c r="C25" s="365"/>
      <c r="D25" s="516">
        <f>-SOCI!D170</f>
        <v>19539</v>
      </c>
      <c r="E25" s="104"/>
      <c r="F25" s="853">
        <f>-SOCI!M170</f>
        <v>19598</v>
      </c>
    </row>
    <row r="26" spans="2:10" s="116" customFormat="1">
      <c r="B26" s="365" t="s">
        <v>1054</v>
      </c>
      <c r="C26" s="365"/>
      <c r="D26" s="516">
        <f>-SOCI!D16</f>
        <v>0</v>
      </c>
      <c r="E26" s="104"/>
      <c r="F26" s="853">
        <f>-SOCI!M16</f>
        <v>0</v>
      </c>
    </row>
    <row r="27" spans="2:10" s="514" customFormat="1">
      <c r="B27" s="513" t="s">
        <v>538</v>
      </c>
      <c r="C27" s="513"/>
      <c r="D27" s="516">
        <f>-SOCI!D113</f>
        <v>0</v>
      </c>
      <c r="E27" s="270"/>
      <c r="F27" s="853">
        <f>-SOCI!M113</f>
        <v>0</v>
      </c>
    </row>
    <row r="28" spans="2:10">
      <c r="B28" s="103" t="s">
        <v>539</v>
      </c>
      <c r="C28" s="103"/>
      <c r="D28" s="516">
        <f>-SOCI!D168-SOCI!D169</f>
        <v>0</v>
      </c>
      <c r="E28" s="104"/>
      <c r="F28" s="853">
        <f>-SOCI!M168-SOCI!F169</f>
        <v>0</v>
      </c>
    </row>
    <row r="29" spans="2:10" s="116" customFormat="1">
      <c r="B29" s="365" t="s">
        <v>687</v>
      </c>
      <c r="C29" s="365"/>
      <c r="D29" s="516"/>
      <c r="E29" s="104"/>
      <c r="F29" s="853"/>
    </row>
    <row r="30" spans="2:10" s="116" customFormat="1">
      <c r="B30" s="365" t="s">
        <v>540</v>
      </c>
      <c r="C30" s="365"/>
      <c r="D30" s="516"/>
      <c r="E30" s="104"/>
      <c r="F30" s="853"/>
    </row>
    <row r="31" spans="2:10">
      <c r="B31" s="103" t="s">
        <v>97</v>
      </c>
      <c r="C31" s="103"/>
      <c r="D31" s="516"/>
      <c r="E31" s="104"/>
      <c r="F31" s="853"/>
    </row>
    <row r="32" spans="2:10">
      <c r="B32" s="103" t="s">
        <v>2006</v>
      </c>
      <c r="C32" s="103"/>
      <c r="D32" s="516">
        <f>-SOFP!K51</f>
        <v>0</v>
      </c>
      <c r="E32" s="104"/>
      <c r="F32" s="853"/>
    </row>
    <row r="33" spans="2:9">
      <c r="B33" s="103" t="s">
        <v>2007</v>
      </c>
      <c r="C33" s="103"/>
      <c r="D33" s="516">
        <f>+SOFP!K120</f>
        <v>0</v>
      </c>
      <c r="E33" s="104"/>
      <c r="F33" s="853"/>
    </row>
    <row r="34" spans="2:9">
      <c r="B34" s="101"/>
      <c r="C34" s="119"/>
      <c r="D34" s="850"/>
      <c r="E34" s="104"/>
      <c r="F34" s="850"/>
    </row>
    <row r="35" spans="2:9" ht="12">
      <c r="B35" s="288" t="s">
        <v>148</v>
      </c>
      <c r="C35" s="103"/>
      <c r="D35" s="850">
        <f>D36+D39+D40+D43</f>
        <v>-25956</v>
      </c>
      <c r="E35" s="104"/>
      <c r="F35" s="850">
        <f>F36+F39+F40+F43</f>
        <v>0</v>
      </c>
    </row>
    <row r="36" spans="2:9">
      <c r="B36" s="2" t="s">
        <v>534</v>
      </c>
      <c r="C36" s="103"/>
      <c r="D36" s="850">
        <f>SUM(D37:D38)</f>
        <v>178139</v>
      </c>
      <c r="E36" s="850"/>
      <c r="F36" s="850">
        <f>SUM(F37:F38)</f>
        <v>0</v>
      </c>
      <c r="I36" s="118"/>
    </row>
    <row r="37" spans="2:9" outlineLevel="1">
      <c r="B37" s="849" t="s">
        <v>778</v>
      </c>
      <c r="C37" s="103"/>
      <c r="D37" s="516"/>
      <c r="E37" s="104"/>
      <c r="F37" s="853"/>
      <c r="I37" s="118"/>
    </row>
    <row r="38" spans="2:9" outlineLevel="1">
      <c r="B38" s="849" t="s">
        <v>1816</v>
      </c>
      <c r="C38" s="103"/>
      <c r="D38" s="516">
        <f>-SOFP!K61+SOFP!K68</f>
        <v>178139</v>
      </c>
      <c r="E38" s="104"/>
      <c r="F38" s="853"/>
      <c r="I38" s="118"/>
    </row>
    <row r="39" spans="2:9">
      <c r="B39" s="12" t="s">
        <v>536</v>
      </c>
      <c r="C39" s="103"/>
      <c r="D39" s="516">
        <f>SOFP!K78</f>
        <v>4171</v>
      </c>
      <c r="E39" s="850"/>
      <c r="F39" s="853"/>
      <c r="I39" s="118"/>
    </row>
    <row r="40" spans="2:9">
      <c r="B40" s="40" t="s">
        <v>110</v>
      </c>
      <c r="C40" s="103"/>
      <c r="D40" s="850">
        <f>SUM(D41:D42)</f>
        <v>-234703</v>
      </c>
      <c r="E40" s="850"/>
      <c r="F40" s="850">
        <f>SUM(F41:F42)</f>
        <v>0</v>
      </c>
    </row>
    <row r="41" spans="2:9" outlineLevel="1">
      <c r="B41" s="849" t="s">
        <v>778</v>
      </c>
      <c r="C41" s="103"/>
      <c r="D41" s="516"/>
      <c r="E41" s="104"/>
      <c r="F41" s="853"/>
    </row>
    <row r="42" spans="2:9" outlineLevel="1">
      <c r="B42" s="849" t="s">
        <v>1816</v>
      </c>
      <c r="C42" s="103"/>
      <c r="D42" s="516">
        <f>+SOFP!K144+SOFP!K120</f>
        <v>-234703</v>
      </c>
      <c r="E42" s="104"/>
      <c r="F42" s="853"/>
    </row>
    <row r="43" spans="2:9">
      <c r="B43" s="870" t="s">
        <v>535</v>
      </c>
      <c r="C43" s="103"/>
      <c r="D43" s="516">
        <f>+SOFP!K179</f>
        <v>26437</v>
      </c>
      <c r="E43" s="850"/>
      <c r="F43" s="850"/>
    </row>
    <row r="44" spans="2:9">
      <c r="B44" s="101" t="str">
        <f>IF(D44&gt;0,"Cash generated from operations","Cash used in operations")</f>
        <v>Cash generated from operations</v>
      </c>
      <c r="C44" s="103"/>
      <c r="D44" s="461">
        <f>SUM(D12:D15,D18,D21:D33,D35)</f>
        <v>666712</v>
      </c>
      <c r="E44" s="104"/>
      <c r="F44" s="938">
        <f>SUM(F12:F15,F18,F21:F33,F35)</f>
        <v>602884</v>
      </c>
    </row>
    <row r="45" spans="2:9">
      <c r="B45" s="103"/>
      <c r="C45" s="103"/>
      <c r="D45" s="102"/>
      <c r="E45" s="104"/>
      <c r="F45" s="850"/>
    </row>
    <row r="46" spans="2:9">
      <c r="B46" s="103" t="s">
        <v>541</v>
      </c>
      <c r="C46" s="103"/>
      <c r="D46" s="850">
        <f>SUM(D47:D48)</f>
        <v>-99543</v>
      </c>
      <c r="E46" s="850"/>
      <c r="F46" s="850">
        <f>SUM(F47:F48)</f>
        <v>0</v>
      </c>
    </row>
    <row r="47" spans="2:9" outlineLevel="1">
      <c r="B47" s="849" t="s">
        <v>778</v>
      </c>
      <c r="C47" s="103"/>
      <c r="D47" s="516">
        <f>+SOCI!D160+SOFP!K141</f>
        <v>0</v>
      </c>
      <c r="E47" s="104"/>
      <c r="F47" s="853"/>
    </row>
    <row r="48" spans="2:9" outlineLevel="1">
      <c r="B48" s="849" t="s">
        <v>1816</v>
      </c>
      <c r="C48" s="103"/>
      <c r="D48" s="516">
        <f>SOCI!D162+SOCI!D163+SOCI!D164+SOCI!D165+SOFP!K143+SOFP!K142</f>
        <v>-99543</v>
      </c>
      <c r="E48" s="104"/>
      <c r="F48" s="853"/>
    </row>
    <row r="49" spans="2:6">
      <c r="B49" s="103" t="s">
        <v>542</v>
      </c>
      <c r="C49" s="103"/>
      <c r="D49" s="850">
        <f>SUM(D50:D51)</f>
        <v>0</v>
      </c>
      <c r="E49" s="850"/>
      <c r="F49" s="850">
        <f>SUM(F50:F51)</f>
        <v>0</v>
      </c>
    </row>
    <row r="50" spans="2:6" outlineLevel="1">
      <c r="B50" s="849" t="s">
        <v>778</v>
      </c>
      <c r="C50" s="103"/>
      <c r="D50" s="516"/>
      <c r="E50" s="104"/>
      <c r="F50" s="853"/>
    </row>
    <row r="51" spans="2:6" outlineLevel="1">
      <c r="B51" s="849" t="s">
        <v>1816</v>
      </c>
      <c r="C51" s="103"/>
      <c r="D51" s="516"/>
      <c r="E51" s="104"/>
      <c r="F51" s="853"/>
    </row>
    <row r="52" spans="2:6">
      <c r="B52" s="106" t="s">
        <v>149</v>
      </c>
      <c r="D52" s="516">
        <f>+SOCI!D188-SOFP!K68+SOFP!K177</f>
        <v>0</v>
      </c>
      <c r="E52" s="104"/>
      <c r="F52" s="853"/>
    </row>
    <row r="53" spans="2:6">
      <c r="B53" s="101" t="str">
        <f>IF(D53&gt;0,"Net cash generated from operating activities","Net cash used in operating activities")</f>
        <v>Net cash generated from operating activities</v>
      </c>
      <c r="C53" s="101"/>
      <c r="D53" s="73">
        <f>+SUM(D44,D46,D49,D52)</f>
        <v>567169</v>
      </c>
      <c r="E53" s="104"/>
      <c r="F53" s="939">
        <f>+SUM(F44,F46,F49,F52)</f>
        <v>602884</v>
      </c>
    </row>
    <row r="54" spans="2:6">
      <c r="B54" s="101"/>
      <c r="C54" s="101"/>
      <c r="D54" s="74"/>
      <c r="E54" s="104"/>
      <c r="F54" s="940"/>
    </row>
    <row r="55" spans="2:6">
      <c r="B55" s="101"/>
      <c r="C55" s="101"/>
      <c r="D55" s="102"/>
      <c r="E55" s="104"/>
      <c r="F55" s="850"/>
    </row>
    <row r="56" spans="2:6">
      <c r="B56" s="103" t="s">
        <v>544</v>
      </c>
      <c r="C56" s="103"/>
      <c r="D56" s="516"/>
      <c r="E56" s="104"/>
      <c r="F56" s="853"/>
    </row>
    <row r="57" spans="2:6">
      <c r="B57" s="103" t="s">
        <v>543</v>
      </c>
      <c r="C57" s="103"/>
      <c r="D57" s="516"/>
      <c r="E57" s="104"/>
      <c r="F57" s="853"/>
    </row>
    <row r="58" spans="2:6">
      <c r="B58" s="103" t="s">
        <v>633</v>
      </c>
      <c r="C58" s="103"/>
      <c r="D58" s="516">
        <f>-SOFP!E33</f>
        <v>0</v>
      </c>
      <c r="E58" s="104"/>
      <c r="F58" s="853"/>
    </row>
    <row r="59" spans="2:6">
      <c r="B59" s="103" t="s">
        <v>779</v>
      </c>
      <c r="C59" s="103"/>
      <c r="D59" s="516"/>
      <c r="E59" s="104"/>
      <c r="F59" s="853"/>
    </row>
    <row r="60" spans="2:6">
      <c r="B60" s="103" t="s">
        <v>545</v>
      </c>
      <c r="C60" s="103"/>
      <c r="D60" s="516"/>
      <c r="E60" s="104"/>
      <c r="F60" s="853"/>
    </row>
    <row r="61" spans="2:6">
      <c r="B61" s="103" t="s">
        <v>78</v>
      </c>
      <c r="C61" s="103"/>
      <c r="D61" s="516"/>
      <c r="E61" s="104"/>
      <c r="F61" s="853"/>
    </row>
    <row r="62" spans="2:6">
      <c r="B62" s="103" t="s">
        <v>79</v>
      </c>
      <c r="C62" s="103"/>
      <c r="D62" s="516"/>
      <c r="E62" s="104"/>
      <c r="F62" s="853"/>
    </row>
    <row r="63" spans="2:6">
      <c r="B63" s="101" t="str">
        <f>IF(D63&gt;0,"Net cash generated from investing activities","Net cash generated used in investing activities")</f>
        <v>Net cash generated used in investing activities</v>
      </c>
      <c r="C63" s="101"/>
      <c r="D63" s="73">
        <f>+SUM(D56:D62)</f>
        <v>0</v>
      </c>
      <c r="E63" s="104"/>
      <c r="F63" s="939">
        <f>+SUM(F56:F62)</f>
        <v>0</v>
      </c>
    </row>
    <row r="64" spans="2:6">
      <c r="B64" s="101"/>
      <c r="C64" s="101"/>
      <c r="D64" s="74"/>
      <c r="E64" s="104"/>
      <c r="F64" s="940"/>
    </row>
    <row r="65" spans="2:6">
      <c r="B65" s="101" t="s">
        <v>2005</v>
      </c>
      <c r="C65" s="101"/>
      <c r="D65" s="102"/>
      <c r="E65" s="104"/>
      <c r="F65" s="850"/>
    </row>
    <row r="66" spans="2:6">
      <c r="B66" s="119" t="s">
        <v>2103</v>
      </c>
      <c r="C66" s="101"/>
      <c r="D66" s="102">
        <f>SUM(D67:D68)</f>
        <v>0</v>
      </c>
      <c r="E66" s="104"/>
      <c r="F66" s="850">
        <f>SUM(F67:F68)</f>
        <v>0</v>
      </c>
    </row>
    <row r="67" spans="2:6" outlineLevel="1">
      <c r="B67" s="849" t="s">
        <v>778</v>
      </c>
      <c r="C67" s="101"/>
      <c r="D67" s="856"/>
      <c r="E67" s="104"/>
      <c r="F67" s="858"/>
    </row>
    <row r="68" spans="2:6" outlineLevel="1">
      <c r="B68" s="849" t="s">
        <v>1816</v>
      </c>
      <c r="C68" s="101"/>
      <c r="D68" s="856"/>
      <c r="E68" s="104"/>
      <c r="F68" s="858"/>
    </row>
    <row r="69" spans="2:6">
      <c r="B69" s="119" t="s">
        <v>2102</v>
      </c>
      <c r="C69" s="101"/>
      <c r="D69" s="102">
        <f>SUM(D70:D71)</f>
        <v>0</v>
      </c>
      <c r="E69" s="104"/>
      <c r="F69" s="869">
        <f>SUM(F70:F71)</f>
        <v>0</v>
      </c>
    </row>
    <row r="70" spans="2:6" outlineLevel="1">
      <c r="B70" s="849" t="s">
        <v>778</v>
      </c>
      <c r="C70" s="101"/>
      <c r="D70" s="856"/>
      <c r="E70" s="104"/>
      <c r="F70" s="858"/>
    </row>
    <row r="71" spans="2:6" outlineLevel="1">
      <c r="B71" s="849" t="s">
        <v>1816</v>
      </c>
      <c r="C71" s="101"/>
      <c r="D71" s="856"/>
      <c r="E71" s="104"/>
      <c r="F71" s="858"/>
    </row>
    <row r="72" spans="2:6">
      <c r="B72" s="116" t="s">
        <v>2004</v>
      </c>
      <c r="D72" s="102">
        <f>SUM(D73:D74)</f>
        <v>0</v>
      </c>
      <c r="E72" s="104"/>
      <c r="F72" s="850">
        <f>SUM(F73:F74)</f>
        <v>0</v>
      </c>
    </row>
    <row r="73" spans="2:6" outlineLevel="1">
      <c r="B73" s="849" t="s">
        <v>546</v>
      </c>
      <c r="C73" s="103"/>
      <c r="D73" s="856">
        <v>0</v>
      </c>
      <c r="E73" s="857"/>
      <c r="F73" s="858"/>
    </row>
    <row r="74" spans="2:6" outlineLevel="1">
      <c r="B74" s="849" t="s">
        <v>632</v>
      </c>
      <c r="C74" s="103"/>
      <c r="D74" s="856"/>
      <c r="E74" s="857"/>
      <c r="F74" s="858"/>
    </row>
    <row r="75" spans="2:6">
      <c r="B75" s="365" t="s">
        <v>547</v>
      </c>
      <c r="C75" s="103"/>
      <c r="D75" s="871"/>
      <c r="E75" s="104"/>
      <c r="F75" s="858"/>
    </row>
    <row r="76" spans="2:6">
      <c r="B76" s="365" t="s">
        <v>631</v>
      </c>
      <c r="C76" s="103"/>
      <c r="D76" s="516">
        <v>0</v>
      </c>
      <c r="E76" s="104"/>
      <c r="F76" s="853"/>
    </row>
    <row r="77" spans="2:6">
      <c r="B77" s="101" t="str">
        <f>IF(D77&gt;0,"Net cash generated from financing activities","Net cash generated used in financing activities")</f>
        <v>Net cash generated used in financing activities</v>
      </c>
      <c r="C77" s="120"/>
      <c r="D77" s="73">
        <f>+SUM(D66,D69,D72,Data_CF_FinAct_InvDistr,Data_CF_FinAct_CarrIntPaidGP)</f>
        <v>0</v>
      </c>
      <c r="E77" s="104"/>
      <c r="F77" s="939">
        <f>+SUM(F66,F69,F72,Data_CF_FinAct_InvDistr,Data_CF_FinAct_CarrIntPaidGP)</f>
        <v>0</v>
      </c>
    </row>
    <row r="78" spans="2:6">
      <c r="B78" s="120"/>
      <c r="C78" s="120"/>
      <c r="D78" s="74"/>
      <c r="E78" s="104"/>
      <c r="F78" s="940"/>
    </row>
    <row r="79" spans="2:6">
      <c r="B79" s="101" t="s">
        <v>80</v>
      </c>
      <c r="C79" s="101"/>
      <c r="D79" s="74">
        <f>+D77+D63+D53</f>
        <v>567169</v>
      </c>
      <c r="E79" s="104"/>
      <c r="F79" s="940">
        <f>+F77+F63+F53</f>
        <v>602884</v>
      </c>
    </row>
    <row r="80" spans="2:6">
      <c r="B80" s="117" t="s">
        <v>548</v>
      </c>
      <c r="C80" s="117"/>
      <c r="D80" s="850">
        <f>SOFP!J76</f>
        <v>1173497</v>
      </c>
      <c r="E80" s="104"/>
      <c r="F80" s="850">
        <f>SOFP!L76</f>
        <v>0</v>
      </c>
    </row>
    <row r="81" spans="2:6" ht="13.5" customHeight="1">
      <c r="B81" s="117" t="s">
        <v>549</v>
      </c>
      <c r="C81" s="117"/>
      <c r="D81" s="516">
        <v>0</v>
      </c>
      <c r="E81" s="104"/>
      <c r="F81" s="853">
        <v>0</v>
      </c>
    </row>
    <row r="82" spans="2:6">
      <c r="B82" s="120" t="s">
        <v>626</v>
      </c>
      <c r="C82" s="120"/>
      <c r="D82" s="73">
        <f>+D79+D80+D81</f>
        <v>1740666</v>
      </c>
      <c r="E82" s="104"/>
      <c r="F82" s="939">
        <f>+F79+F80+F81</f>
        <v>602884</v>
      </c>
    </row>
    <row r="83" spans="2:6">
      <c r="B83" s="120"/>
      <c r="C83" s="120"/>
      <c r="D83" s="65"/>
      <c r="E83" s="121"/>
      <c r="F83" s="65"/>
    </row>
    <row r="84" spans="2:6" ht="13">
      <c r="B84" s="236" t="s">
        <v>107</v>
      </c>
      <c r="D84" s="241">
        <f>SOFP!E76-D82</f>
        <v>-600928</v>
      </c>
      <c r="F84" s="241">
        <f>SOFP!J76-F82</f>
        <v>570613</v>
      </c>
    </row>
    <row r="85" spans="2:6" ht="13.5" customHeight="1">
      <c r="B85" s="122"/>
      <c r="C85" s="122"/>
      <c r="D85" s="123"/>
      <c r="F85" s="123"/>
    </row>
    <row r="86" spans="2:6" ht="12" customHeight="1">
      <c r="B86" s="122"/>
      <c r="C86" s="122"/>
      <c r="D86" s="124"/>
      <c r="F86" s="124"/>
    </row>
    <row r="87" spans="2:6" ht="12" customHeight="1">
      <c r="B87" s="122"/>
      <c r="C87" s="122"/>
      <c r="D87" s="123"/>
      <c r="F87" s="123"/>
    </row>
    <row r="97" spans="13:15">
      <c r="M97" s="274"/>
      <c r="N97" s="274"/>
      <c r="O97" s="274"/>
    </row>
    <row r="98" spans="13:15">
      <c r="M98" s="274"/>
      <c r="N98" s="274"/>
      <c r="O98" s="274"/>
    </row>
    <row r="99" spans="13:15">
      <c r="M99" s="274"/>
      <c r="N99" s="274"/>
      <c r="O99" s="274"/>
    </row>
    <row r="100" spans="13:15">
      <c r="M100" s="274"/>
      <c r="N100" s="274"/>
      <c r="O100" s="274"/>
    </row>
    <row r="101" spans="13:15">
      <c r="M101" s="274"/>
      <c r="N101" s="274"/>
      <c r="O101" s="274"/>
    </row>
    <row r="102" spans="13:15">
      <c r="M102" s="274"/>
      <c r="N102" s="274"/>
      <c r="O102" s="274"/>
    </row>
  </sheetData>
  <sheetProtection algorithmName="SHA-512" hashValue="ETuIog0eOB/jG7ilx3YFWkn+Mge1Y/Ed81vkxeV0jbNk+8Sn2EKzFJ7znN1T4ia68BVYx+Vj9R6tOUQwAA1vsQ==" saltValue="LvdcKzo/AbNVRvSfWzZqsA==" spinCount="100000" sheet="1" objects="1" scenarios="1"/>
  <customSheetViews>
    <customSheetView guid="{B0373AFB-6F3B-4D90-83E2-B7472F9D789B}" showGridLines="0" fitToPage="1" topLeftCell="A46">
      <selection activeCell="D72" sqref="D72"/>
      <pageMargins left="0.70866141732283472" right="0.70866141732283472" top="0.74803149606299213" bottom="0.74803149606299213" header="0.31496062992125984" footer="0.31496062992125984"/>
      <pageSetup paperSize="9" scale="92" orientation="portrait" r:id="rId1"/>
      <headerFooter>
        <oddHeader>Page &amp;P of &amp;N</oddHeader>
        <oddFooter>&amp;Z&amp;F</oddFooter>
      </headerFooter>
    </customSheetView>
  </customSheetViews>
  <mergeCells count="1">
    <mergeCell ref="C7:C8"/>
  </mergeCells>
  <pageMargins left="0.70866141732283472" right="0.70866141732283472" top="0.74803149606299213" bottom="0.74803149606299213" header="0.31496062992125984" footer="0.31496062992125984"/>
  <pageSetup paperSize="9" scale="67" orientation="portrait" r:id="rId2"/>
  <headerFooter>
    <oddHeader>Page &amp;P of &amp;N</oddHeader>
    <oddFooter>&amp;Z&amp;F&amp;R&amp;1#&amp;"Calibri"&amp;10&amp;K0078D7Classification : Internal</oddFooter>
  </headerFooter>
  <ignoredErrors>
    <ignoredError sqref="D83" unlockedFormula="1"/>
  </ignoredError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pageSetUpPr fitToPage="1"/>
  </sheetPr>
  <dimension ref="C1:S21"/>
  <sheetViews>
    <sheetView showGridLines="0" zoomScaleNormal="100" workbookViewId="0">
      <selection activeCell="C18" sqref="C18"/>
    </sheetView>
  </sheetViews>
  <sheetFormatPr defaultColWidth="12" defaultRowHeight="12"/>
  <cols>
    <col min="1" max="1" width="2" style="91" customWidth="1"/>
    <col min="2" max="2" width="5" style="91" customWidth="1"/>
    <col min="3" max="3" width="59" style="129" customWidth="1"/>
    <col min="4" max="4" width="1.453125" style="91" customWidth="1"/>
    <col min="5" max="5" width="18.1796875" style="91" customWidth="1"/>
    <col min="6" max="6" width="1.453125" style="91" customWidth="1"/>
    <col min="7" max="7" width="18.1796875" style="91" customWidth="1"/>
    <col min="8" max="8" width="1.453125" style="91" customWidth="1"/>
    <col min="9" max="9" width="18.1796875" style="91" customWidth="1"/>
    <col min="10" max="10" width="18.54296875" style="91" customWidth="1"/>
    <col min="11" max="11" width="5.1796875" style="91" customWidth="1"/>
    <col min="12" max="12" width="18.54296875" style="147" customWidth="1"/>
    <col min="13" max="19" width="12" style="92"/>
    <col min="20" max="16384" width="12" style="91"/>
  </cols>
  <sheetData>
    <row r="1" spans="3:19">
      <c r="C1" s="38" t="str">
        <f>Details!$B$1</f>
        <v>Via Crespi 26 Srl</v>
      </c>
      <c r="K1" s="260"/>
      <c r="L1" s="127"/>
      <c r="M1" s="91"/>
      <c r="N1" s="91"/>
      <c r="O1" s="91"/>
      <c r="P1" s="91"/>
      <c r="Q1" s="91"/>
      <c r="R1" s="91"/>
      <c r="S1" s="91"/>
    </row>
    <row r="2" spans="3:19" ht="12" customHeight="1" thickBot="1">
      <c r="C2" s="39">
        <f>Details!$C$11</f>
        <v>44742</v>
      </c>
      <c r="K2" s="260"/>
      <c r="L2" s="126"/>
      <c r="M2" s="91"/>
      <c r="N2" s="91"/>
      <c r="O2" s="91"/>
      <c r="P2" s="91"/>
      <c r="Q2" s="91"/>
      <c r="R2" s="91"/>
      <c r="S2" s="91"/>
    </row>
    <row r="3" spans="3:19" ht="24" customHeight="1" thickTop="1">
      <c r="C3" s="384" t="s">
        <v>163</v>
      </c>
      <c r="D3" s="384"/>
      <c r="E3" s="384"/>
      <c r="G3" s="384"/>
      <c r="I3" s="384"/>
      <c r="J3" s="384"/>
      <c r="K3" s="261"/>
      <c r="L3" s="877"/>
      <c r="M3" s="91"/>
      <c r="N3" s="91"/>
      <c r="O3" s="91"/>
      <c r="P3" s="91"/>
      <c r="Q3" s="91"/>
      <c r="R3" s="91"/>
      <c r="S3" s="91"/>
    </row>
    <row r="4" spans="3:19">
      <c r="K4" s="260"/>
      <c r="L4" s="126"/>
      <c r="M4" s="91"/>
      <c r="N4" s="91"/>
      <c r="O4" s="91"/>
      <c r="P4" s="91"/>
      <c r="Q4" s="91"/>
      <c r="R4" s="91"/>
      <c r="S4" s="91"/>
    </row>
    <row r="5" spans="3:19">
      <c r="C5" s="61"/>
      <c r="E5" s="257" t="s">
        <v>177</v>
      </c>
      <c r="G5" s="257" t="s">
        <v>177</v>
      </c>
      <c r="I5" s="257" t="s">
        <v>177</v>
      </c>
      <c r="J5" s="257"/>
      <c r="K5" s="262"/>
      <c r="L5" s="126"/>
      <c r="M5" s="91"/>
      <c r="N5" s="91"/>
      <c r="O5" s="91"/>
      <c r="P5" s="91"/>
      <c r="Q5" s="91"/>
      <c r="R5" s="91"/>
      <c r="S5" s="91"/>
    </row>
    <row r="6" spans="3:19" ht="11.5">
      <c r="C6" s="91"/>
      <c r="E6" s="556" t="s">
        <v>130</v>
      </c>
      <c r="F6" s="61"/>
      <c r="G6" s="556" t="s">
        <v>131</v>
      </c>
      <c r="H6" s="61"/>
      <c r="I6" s="556" t="s">
        <v>133</v>
      </c>
      <c r="J6" s="144" t="s">
        <v>34</v>
      </c>
      <c r="K6" s="258"/>
      <c r="L6" s="144" t="s">
        <v>34</v>
      </c>
      <c r="M6" s="91"/>
      <c r="N6" s="91"/>
      <c r="O6" s="91"/>
      <c r="P6" s="91"/>
      <c r="Q6" s="91"/>
      <c r="R6" s="91"/>
      <c r="S6" s="91"/>
    </row>
    <row r="7" spans="3:19" ht="11.5">
      <c r="C7" s="61"/>
      <c r="E7" s="556" t="s">
        <v>132</v>
      </c>
      <c r="F7" s="61"/>
      <c r="G7" s="556" t="s">
        <v>132</v>
      </c>
      <c r="H7" s="61"/>
      <c r="I7" s="556" t="s">
        <v>132</v>
      </c>
      <c r="J7" s="61">
        <f>Details!$C$11</f>
        <v>44742</v>
      </c>
      <c r="K7" s="258"/>
      <c r="L7" s="61">
        <f>Details!$C$9</f>
        <v>44561</v>
      </c>
      <c r="M7" s="91"/>
      <c r="N7" s="91"/>
      <c r="O7" s="91"/>
      <c r="P7" s="91"/>
      <c r="Q7" s="91"/>
      <c r="R7" s="91"/>
      <c r="S7" s="91"/>
    </row>
    <row r="8" spans="3:19" ht="11.5">
      <c r="C8" s="131"/>
      <c r="E8" s="131" t="str">
        <f>Details!$C$31</f>
        <v>EUR</v>
      </c>
      <c r="F8" s="131"/>
      <c r="G8" s="131" t="str">
        <f>Details!$C$31</f>
        <v>EUR</v>
      </c>
      <c r="H8" s="131"/>
      <c r="I8" s="131" t="str">
        <f>Details!$C$31</f>
        <v>EUR</v>
      </c>
      <c r="J8" s="131" t="str">
        <f>Details!$C$31</f>
        <v>EUR</v>
      </c>
      <c r="K8" s="263"/>
      <c r="L8" s="131" t="str">
        <f>Details!$C$31</f>
        <v>EUR</v>
      </c>
      <c r="M8" s="91"/>
      <c r="N8" s="91"/>
      <c r="O8" s="91"/>
      <c r="P8" s="91"/>
      <c r="Q8" s="91"/>
      <c r="R8" s="91"/>
      <c r="S8" s="91"/>
    </row>
    <row r="9" spans="3:19" ht="12.5">
      <c r="C9" s="1015" t="s">
        <v>2008</v>
      </c>
      <c r="E9" s="860"/>
      <c r="F9" s="112"/>
      <c r="G9" s="860"/>
      <c r="H9" s="112"/>
      <c r="I9" s="860"/>
      <c r="J9" s="131"/>
      <c r="K9" s="263"/>
      <c r="L9" s="131"/>
      <c r="M9" s="91"/>
      <c r="N9" s="91"/>
      <c r="O9" s="91"/>
      <c r="P9" s="91"/>
      <c r="Q9" s="91"/>
      <c r="R9" s="91"/>
      <c r="S9" s="91"/>
    </row>
    <row r="10" spans="3:19" ht="12.5">
      <c r="C10" s="322" t="s">
        <v>2277</v>
      </c>
      <c r="D10" s="87"/>
      <c r="E10" s="552">
        <v>0</v>
      </c>
      <c r="F10" s="133"/>
      <c r="G10" s="552">
        <v>0</v>
      </c>
      <c r="H10" s="133"/>
      <c r="I10" s="552">
        <v>0</v>
      </c>
      <c r="J10" s="142">
        <f>SUM(E10:I10)</f>
        <v>0</v>
      </c>
      <c r="K10" s="142"/>
      <c r="L10" s="881">
        <v>0</v>
      </c>
      <c r="M10" s="91"/>
      <c r="N10" s="91"/>
      <c r="O10" s="91"/>
      <c r="P10" s="91"/>
      <c r="Q10" s="91"/>
      <c r="R10" s="91"/>
      <c r="S10" s="91"/>
    </row>
    <row r="11" spans="3:19" ht="12.5">
      <c r="C11" s="317" t="s">
        <v>55</v>
      </c>
      <c r="D11" s="87"/>
      <c r="E11" s="554">
        <v>0</v>
      </c>
      <c r="F11" s="135"/>
      <c r="G11" s="554">
        <v>0</v>
      </c>
      <c r="H11" s="135"/>
      <c r="I11" s="554">
        <v>0</v>
      </c>
      <c r="J11" s="135">
        <f t="shared" ref="J11:J14" si="0">SUM(E11:I11)</f>
        <v>0</v>
      </c>
      <c r="K11" s="135"/>
      <c r="L11" s="900">
        <v>0</v>
      </c>
      <c r="M11" s="91"/>
      <c r="N11" s="91"/>
      <c r="O11" s="91"/>
      <c r="P11" s="91"/>
      <c r="Q11" s="91"/>
      <c r="R11" s="91"/>
      <c r="S11" s="91"/>
    </row>
    <row r="12" spans="3:19" ht="12.5">
      <c r="C12" s="317" t="s">
        <v>164</v>
      </c>
      <c r="D12" s="87"/>
      <c r="E12" s="554">
        <v>0</v>
      </c>
      <c r="F12" s="135"/>
      <c r="G12" s="554">
        <v>0</v>
      </c>
      <c r="H12" s="135"/>
      <c r="I12" s="554">
        <v>0</v>
      </c>
      <c r="J12" s="135">
        <f t="shared" si="0"/>
        <v>0</v>
      </c>
      <c r="K12" s="135"/>
      <c r="L12" s="900">
        <v>0</v>
      </c>
      <c r="M12" s="91"/>
      <c r="N12" s="91"/>
      <c r="O12" s="91"/>
      <c r="P12" s="91"/>
      <c r="Q12" s="91"/>
      <c r="R12" s="91"/>
      <c r="S12" s="91"/>
    </row>
    <row r="13" spans="3:19" ht="12.5">
      <c r="C13" s="317" t="s">
        <v>165</v>
      </c>
      <c r="D13" s="138"/>
      <c r="E13" s="554">
        <v>0</v>
      </c>
      <c r="F13" s="135"/>
      <c r="G13" s="554">
        <v>0</v>
      </c>
      <c r="H13" s="135"/>
      <c r="I13" s="554">
        <v>0</v>
      </c>
      <c r="J13" s="135">
        <f t="shared" si="0"/>
        <v>0</v>
      </c>
      <c r="K13" s="135"/>
      <c r="L13" s="900">
        <v>0</v>
      </c>
      <c r="M13" s="91"/>
      <c r="N13" s="91"/>
      <c r="O13" s="91"/>
      <c r="P13" s="91"/>
      <c r="Q13" s="91"/>
      <c r="R13" s="91"/>
      <c r="S13" s="91"/>
    </row>
    <row r="14" spans="3:19" ht="13.5" customHeight="1">
      <c r="C14" s="317" t="s">
        <v>182</v>
      </c>
      <c r="D14" s="138"/>
      <c r="E14" s="554">
        <v>0</v>
      </c>
      <c r="F14" s="135"/>
      <c r="G14" s="554">
        <v>0</v>
      </c>
      <c r="H14" s="135"/>
      <c r="I14" s="554">
        <v>0</v>
      </c>
      <c r="J14" s="135">
        <f t="shared" si="0"/>
        <v>0</v>
      </c>
      <c r="K14" s="135"/>
      <c r="L14" s="900">
        <v>0</v>
      </c>
      <c r="M14" s="91"/>
      <c r="N14" s="91"/>
      <c r="O14" s="91"/>
      <c r="P14" s="91"/>
      <c r="Q14" s="91"/>
      <c r="R14" s="91"/>
      <c r="S14" s="91"/>
    </row>
    <row r="15" spans="3:19" ht="13" thickBot="1">
      <c r="C15" s="322" t="s">
        <v>2276</v>
      </c>
      <c r="D15" s="87"/>
      <c r="E15" s="139">
        <f>SUM(E10:E14)</f>
        <v>0</v>
      </c>
      <c r="F15" s="135"/>
      <c r="G15" s="139">
        <f>SUM(G10:G14)</f>
        <v>0</v>
      </c>
      <c r="H15" s="135"/>
      <c r="I15" s="139">
        <f>SUM(I10:I14)</f>
        <v>0</v>
      </c>
      <c r="J15" s="139">
        <f>SUM(J10:J14)</f>
        <v>0</v>
      </c>
      <c r="K15" s="142"/>
      <c r="L15" s="139">
        <f>SUM(L10:L14)</f>
        <v>0</v>
      </c>
      <c r="M15" s="91"/>
      <c r="N15" s="91"/>
      <c r="O15" s="91"/>
      <c r="P15" s="91"/>
      <c r="Q15" s="91"/>
      <c r="R15" s="91"/>
      <c r="S15" s="91"/>
    </row>
    <row r="16" spans="3:19" ht="13" thickTop="1">
      <c r="C16" s="132"/>
      <c r="D16" s="87"/>
      <c r="E16" s="142"/>
      <c r="F16" s="135"/>
      <c r="G16" s="142"/>
      <c r="H16" s="135"/>
      <c r="I16" s="142"/>
      <c r="J16" s="142"/>
      <c r="K16" s="142"/>
      <c r="L16" s="142"/>
      <c r="M16" s="91"/>
      <c r="N16" s="91"/>
      <c r="O16" s="91"/>
      <c r="P16" s="91"/>
      <c r="Q16" s="91"/>
      <c r="R16" s="91"/>
      <c r="S16" s="91"/>
    </row>
    <row r="17" spans="3:19" ht="11.5">
      <c r="C17" s="240" t="s">
        <v>107</v>
      </c>
      <c r="D17" s="144"/>
      <c r="E17" s="241"/>
      <c r="F17" s="135"/>
      <c r="G17" s="241"/>
      <c r="H17" s="135"/>
      <c r="I17" s="241"/>
      <c r="J17" s="241">
        <f>SOFP!E34-J15</f>
        <v>0</v>
      </c>
      <c r="K17" s="259"/>
      <c r="L17" s="889">
        <f>SOFP!J34-L15</f>
        <v>0</v>
      </c>
      <c r="M17" s="91"/>
      <c r="N17" s="91"/>
      <c r="O17" s="91"/>
      <c r="P17" s="91"/>
      <c r="Q17" s="91"/>
      <c r="R17" s="91"/>
      <c r="S17" s="91"/>
    </row>
    <row r="18" spans="3:19" ht="11.5">
      <c r="C18" s="240" t="s">
        <v>107</v>
      </c>
      <c r="D18" s="144"/>
      <c r="E18" s="241"/>
      <c r="F18" s="135"/>
      <c r="G18" s="241"/>
      <c r="H18" s="135"/>
      <c r="I18" s="241"/>
      <c r="J18" s="241">
        <f>SUM(SOCI!D121:D122)-'IP under construction'!J14</f>
        <v>0</v>
      </c>
      <c r="K18" s="241"/>
      <c r="L18" s="889"/>
      <c r="M18" s="91"/>
      <c r="N18" s="91"/>
      <c r="O18" s="91"/>
      <c r="P18" s="91"/>
      <c r="Q18" s="91"/>
      <c r="R18" s="91"/>
      <c r="S18" s="91"/>
    </row>
    <row r="19" spans="3:19">
      <c r="C19" s="240"/>
      <c r="D19" s="144"/>
      <c r="E19" s="241"/>
      <c r="F19" s="135"/>
      <c r="G19" s="241"/>
      <c r="H19" s="135"/>
      <c r="I19" s="241"/>
      <c r="J19" s="241"/>
      <c r="K19" s="241"/>
      <c r="L19" s="126"/>
      <c r="M19" s="91"/>
      <c r="N19" s="91"/>
      <c r="O19" s="91"/>
      <c r="P19" s="91"/>
      <c r="Q19" s="91"/>
      <c r="R19" s="91"/>
      <c r="S19" s="91"/>
    </row>
    <row r="20" spans="3:19">
      <c r="C20" s="240"/>
      <c r="D20" s="144"/>
      <c r="E20" s="241"/>
      <c r="F20" s="135"/>
      <c r="G20" s="241"/>
      <c r="H20" s="135"/>
      <c r="I20" s="241"/>
      <c r="J20" s="241"/>
      <c r="K20" s="241"/>
      <c r="L20" s="126"/>
      <c r="M20" s="91"/>
      <c r="N20" s="91"/>
      <c r="O20" s="91"/>
      <c r="P20" s="91"/>
      <c r="Q20" s="91"/>
      <c r="R20" s="91"/>
      <c r="S20" s="91"/>
    </row>
    <row r="21" spans="3:19">
      <c r="E21" s="140"/>
      <c r="F21" s="140"/>
      <c r="G21" s="140"/>
      <c r="H21" s="140"/>
      <c r="I21" s="140"/>
      <c r="J21" s="140"/>
      <c r="K21" s="140"/>
      <c r="L21" s="126"/>
      <c r="M21" s="91"/>
      <c r="N21" s="91"/>
      <c r="O21" s="91"/>
      <c r="P21" s="91"/>
      <c r="Q21" s="91"/>
      <c r="R21" s="91"/>
      <c r="S21" s="91"/>
    </row>
  </sheetData>
  <sheetProtection password="D0B8" sheet="1" objects="1" scenarios="1"/>
  <customSheetViews>
    <customSheetView guid="{B0373AFB-6F3B-4D90-83E2-B7472F9D789B}" showGridLines="0" fitToPage="1">
      <selection activeCell="G21" sqref="G21"/>
      <pageMargins left="0.70866141732283472" right="0.70866141732283472" top="0.74803149606299213" bottom="0.74803149606299213" header="0.31496062992125984" footer="0.31496062992125984"/>
      <pageSetup paperSize="9" scale="40" orientation="portrait" r:id="rId1"/>
      <headerFooter>
        <oddHeader>Page &amp;P of &amp;N</oddHeader>
        <oddFooter>&amp;Z&amp;F</oddFooter>
      </headerFooter>
    </customSheetView>
  </customSheetViews>
  <pageMargins left="0.70866141732283472" right="0.70866141732283472" top="0.74803149606299213" bottom="0.74803149606299213" header="0.31496062992125984" footer="0.31496062992125984"/>
  <pageSetup paperSize="9" scale="53" orientation="portrait" r:id="rId2"/>
  <headerFooter>
    <oddHeader>Page &amp;P of &amp;N</oddHeader>
    <oddFooter>&amp;Z&amp;F&amp;R&amp;1#&amp;"Calibri"&amp;10&amp;K0078D7Classification : 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A885B-D5BF-4440-81E4-F149618FD607}">
  <dimension ref="A1:D7"/>
  <sheetViews>
    <sheetView workbookViewId="0">
      <selection activeCell="C7" sqref="C7"/>
    </sheetView>
  </sheetViews>
  <sheetFormatPr defaultColWidth="8.7265625" defaultRowHeight="12.5"/>
  <cols>
    <col min="1" max="1" width="22.453125" style="355" bestFit="1" customWidth="1"/>
    <col min="2" max="2" width="15.1796875" style="355" customWidth="1"/>
    <col min="3" max="3" width="20.453125" style="355" customWidth="1"/>
    <col min="4" max="4" width="25.26953125" style="355" customWidth="1"/>
    <col min="5" max="5" width="8.7265625" style="355"/>
    <col min="6" max="7" width="12.26953125" style="355" customWidth="1"/>
    <col min="8" max="8" width="15.1796875" style="355" customWidth="1"/>
    <col min="9" max="16384" width="8.7265625" style="355"/>
  </cols>
  <sheetData>
    <row r="1" spans="1:4" ht="13">
      <c r="A1" s="1178" t="s">
        <v>2967</v>
      </c>
      <c r="B1" s="1179">
        <v>44742</v>
      </c>
      <c r="C1" s="1180"/>
      <c r="D1" s="1180"/>
    </row>
    <row r="2" spans="1:4">
      <c r="A2" s="1180"/>
      <c r="B2" s="1180"/>
      <c r="C2" s="1180"/>
      <c r="D2" s="1180"/>
    </row>
    <row r="3" spans="1:4" ht="13">
      <c r="A3" s="1180"/>
      <c r="B3" s="1181" t="s">
        <v>2968</v>
      </c>
      <c r="C3" s="1181" t="s">
        <v>2969</v>
      </c>
      <c r="D3" s="1182" t="s">
        <v>2970</v>
      </c>
    </row>
    <row r="4" spans="1:4">
      <c r="A4" s="1183" t="s">
        <v>2971</v>
      </c>
      <c r="B4" s="1184">
        <f>+'ELF VILLA TB 30GIU22'!V13</f>
        <v>950842.12000000011</v>
      </c>
      <c r="C4" s="1185">
        <v>950842.12</v>
      </c>
      <c r="D4" s="1186">
        <f>+B4-C4</f>
        <v>0</v>
      </c>
    </row>
    <row r="5" spans="1:4">
      <c r="A5" s="1183" t="s">
        <v>2972</v>
      </c>
      <c r="B5" s="1184">
        <f>+'ELF VILLA TB 30GIU22'!V14</f>
        <v>244.60000000000005</v>
      </c>
      <c r="C5" s="1185">
        <v>244.6</v>
      </c>
      <c r="D5" s="1186">
        <f>+B5-C5</f>
        <v>0</v>
      </c>
    </row>
    <row r="6" spans="1:4">
      <c r="A6" s="1183" t="s">
        <v>2973</v>
      </c>
      <c r="B6" s="1184">
        <f>+'ELF VILLA TB 30GIU22'!V12</f>
        <v>188651.3</v>
      </c>
      <c r="C6" s="1185">
        <v>188651.3</v>
      </c>
      <c r="D6" s="1186">
        <f>+B6-C6</f>
        <v>0</v>
      </c>
    </row>
    <row r="7" spans="1:4" ht="13">
      <c r="A7" s="1187" t="s">
        <v>14</v>
      </c>
      <c r="B7" s="1188">
        <f>SUM(B4:B6)</f>
        <v>1139738.02</v>
      </c>
      <c r="C7" s="1188">
        <f>SUM(C4:C6)</f>
        <v>1139738.02</v>
      </c>
      <c r="D7" s="1188">
        <f>SUM(D4:D6)</f>
        <v>0</v>
      </c>
    </row>
  </sheetData>
  <pageMargins left="0.7" right="0.7" top="0.75" bottom="0.75" header="0.3" footer="0.3"/>
  <pageSetup paperSize="9" orientation="portrait" horizontalDpi="30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9E316-1F4C-4AB1-BCC7-8CB218BE3BD3}">
  <dimension ref="A1:AA193"/>
  <sheetViews>
    <sheetView showGridLines="0" workbookViewId="0">
      <pane xSplit="3" ySplit="1" topLeftCell="T77" activePane="bottomRight" state="frozen"/>
      <selection pane="topRight" activeCell="D1" sqref="D1"/>
      <selection pane="bottomLeft" activeCell="A2" sqref="A2"/>
      <selection pane="bottomRight" activeCell="T30" sqref="T30"/>
    </sheetView>
  </sheetViews>
  <sheetFormatPr defaultRowHeight="12.5"/>
  <cols>
    <col min="1" max="1" width="38" bestFit="1" customWidth="1"/>
    <col min="2" max="2" width="14.1796875" bestFit="1" customWidth="1"/>
    <col min="3" max="3" width="30.453125" customWidth="1"/>
    <col min="4" max="4" width="23.1796875" style="1059" hidden="1" customWidth="1"/>
    <col min="5" max="5" width="14.453125" hidden="1" customWidth="1"/>
    <col min="6" max="6" width="11.54296875" hidden="1" customWidth="1"/>
    <col min="7" max="7" width="3.453125" hidden="1" customWidth="1"/>
    <col min="8" max="8" width="18.1796875" hidden="1" customWidth="1"/>
    <col min="9" max="9" width="11" hidden="1" customWidth="1"/>
    <col min="10" max="10" width="14.1796875" hidden="1" customWidth="1"/>
    <col min="11" max="11" width="18" hidden="1" customWidth="1"/>
    <col min="12" max="12" width="14.26953125" hidden="1" customWidth="1"/>
    <col min="13" max="13" width="22.453125" hidden="1" customWidth="1"/>
    <col min="14" max="14" width="15.26953125" hidden="1" customWidth="1"/>
    <col min="15" max="15" width="15.1796875" hidden="1" customWidth="1"/>
    <col min="16" max="19" width="17.81640625" hidden="1" customWidth="1"/>
    <col min="20" max="22" width="17.81640625" customWidth="1"/>
    <col min="23" max="23" width="14.1796875" bestFit="1" customWidth="1"/>
    <col min="24" max="24" width="23" customWidth="1"/>
  </cols>
  <sheetData>
    <row r="1" spans="1:27" ht="13">
      <c r="A1" s="1038" t="s">
        <v>2341</v>
      </c>
      <c r="B1" s="1038" t="s">
        <v>2342</v>
      </c>
      <c r="C1" s="1038" t="s">
        <v>2343</v>
      </c>
      <c r="D1" s="1039" t="s">
        <v>2344</v>
      </c>
      <c r="E1" s="1040" t="s">
        <v>2345</v>
      </c>
      <c r="F1" s="1040" t="s">
        <v>2346</v>
      </c>
      <c r="H1" s="1041" t="s">
        <v>2347</v>
      </c>
      <c r="I1" s="1042" t="s">
        <v>2345</v>
      </c>
      <c r="J1" s="1042" t="s">
        <v>2348</v>
      </c>
      <c r="K1" s="1043" t="s">
        <v>2349</v>
      </c>
      <c r="L1" s="1044" t="s">
        <v>2345</v>
      </c>
      <c r="M1" s="1044" t="s">
        <v>2350</v>
      </c>
      <c r="N1" s="1043" t="s">
        <v>2351</v>
      </c>
      <c r="O1" s="1044" t="s">
        <v>2345</v>
      </c>
      <c r="P1" s="1044" t="s">
        <v>2352</v>
      </c>
      <c r="Q1" s="1043" t="s">
        <v>2353</v>
      </c>
      <c r="R1" s="1044" t="s">
        <v>2345</v>
      </c>
      <c r="S1" s="1044" t="s">
        <v>2354</v>
      </c>
      <c r="T1" s="1043" t="s">
        <v>2560</v>
      </c>
      <c r="U1" s="1044" t="s">
        <v>2345</v>
      </c>
      <c r="V1" s="1044" t="s">
        <v>2561</v>
      </c>
      <c r="W1" s="525" t="s">
        <v>2355</v>
      </c>
      <c r="X1" s="525" t="s">
        <v>2356</v>
      </c>
    </row>
    <row r="2" spans="1:27">
      <c r="A2" s="1045" t="s">
        <v>2357</v>
      </c>
      <c r="B2" s="1045" t="s">
        <v>2358</v>
      </c>
      <c r="C2" s="1045" t="s">
        <v>2359</v>
      </c>
      <c r="D2" s="1046">
        <v>1929.05</v>
      </c>
      <c r="E2" s="1047">
        <v>-1929.05</v>
      </c>
      <c r="F2" s="1047">
        <v>0</v>
      </c>
      <c r="H2" s="1048">
        <v>2524.5500000000002</v>
      </c>
      <c r="I2" s="1048">
        <v>-2524.5500000000002</v>
      </c>
      <c r="J2" s="1049">
        <v>0</v>
      </c>
      <c r="K2" s="1048">
        <v>2524.5500000000002</v>
      </c>
      <c r="L2" s="1048">
        <v>-2524.5500000000002</v>
      </c>
      <c r="M2" s="1048">
        <f>+K2+L2</f>
        <v>0</v>
      </c>
      <c r="N2" s="1050">
        <v>2524.5500000000002</v>
      </c>
      <c r="O2" s="1050">
        <v>-2524.5500000000002</v>
      </c>
      <c r="P2" s="1050">
        <f>+N2+O2</f>
        <v>0</v>
      </c>
      <c r="Q2" s="1050">
        <v>2524.5500000000002</v>
      </c>
      <c r="R2" s="1050">
        <v>-2524.5500000000002</v>
      </c>
      <c r="S2" s="1050">
        <f>+Q2+R2</f>
        <v>0</v>
      </c>
      <c r="T2" s="1087">
        <f>+GETPIVOTDATA("Saldo",GLVILLA30Jun22!$S$3,"Codice conto formattato","03.01.07","Descrizione conto/patitario","Costi di impianto e di ampliamento")</f>
        <v>2524.5500000000002</v>
      </c>
      <c r="U2" s="1087">
        <f>+GETPIVOTDATA("Saldo",GLVILLA30Jun22!$V$3,"Codice conto formattato","        03.01.07","Descrizione conto/patitario","Costi di impianto e di ampliamento")</f>
        <v>-2524.5500000000002</v>
      </c>
      <c r="V2" s="1087">
        <f>+T2+U2</f>
        <v>0</v>
      </c>
      <c r="W2" s="437" t="s">
        <v>314</v>
      </c>
      <c r="X2" s="1051" t="s">
        <v>312</v>
      </c>
    </row>
    <row r="3" spans="1:27">
      <c r="A3" s="1045" t="s">
        <v>2357</v>
      </c>
      <c r="B3" s="1045" t="s">
        <v>2360</v>
      </c>
      <c r="C3" s="1045" t="s">
        <v>2361</v>
      </c>
      <c r="D3" s="1046">
        <v>10000</v>
      </c>
      <c r="E3" s="1052"/>
      <c r="F3" s="1047">
        <v>10000</v>
      </c>
      <c r="H3" s="1048">
        <v>10000</v>
      </c>
      <c r="I3" s="1053"/>
      <c r="J3" s="1049">
        <v>10000</v>
      </c>
      <c r="K3" s="1048"/>
      <c r="L3" s="1048"/>
      <c r="M3" s="1048">
        <f t="shared" ref="M3:M46" si="0">+K3+L3</f>
        <v>0</v>
      </c>
      <c r="N3" s="1050"/>
      <c r="O3" s="1050"/>
      <c r="P3" s="1050">
        <f t="shared" ref="P3:P46" si="1">+N3+O3</f>
        <v>0</v>
      </c>
      <c r="Q3" s="1050"/>
      <c r="R3" s="1050"/>
      <c r="S3" s="1050">
        <f t="shared" ref="S3:S46" si="2">+Q3+R3</f>
        <v>0</v>
      </c>
      <c r="T3" s="1087"/>
      <c r="U3" s="1087"/>
      <c r="V3" s="1087">
        <f t="shared" ref="V3:V46" si="3">+T3+U3</f>
        <v>0</v>
      </c>
      <c r="W3" s="435" t="s">
        <v>355</v>
      </c>
      <c r="X3" s="1054" t="s">
        <v>640</v>
      </c>
    </row>
    <row r="4" spans="1:27">
      <c r="A4" s="1045" t="s">
        <v>2357</v>
      </c>
      <c r="B4" s="1045" t="s">
        <v>2362</v>
      </c>
      <c r="C4" s="1045" t="s">
        <v>2363</v>
      </c>
      <c r="D4" s="1046"/>
      <c r="E4" s="1052"/>
      <c r="F4" s="1047"/>
      <c r="H4" s="1055">
        <v>5740000</v>
      </c>
      <c r="I4" s="1053"/>
      <c r="J4" s="1049">
        <v>5740000</v>
      </c>
      <c r="K4" s="1048">
        <v>5740000</v>
      </c>
      <c r="L4" s="1048"/>
      <c r="M4" s="1048">
        <f t="shared" si="0"/>
        <v>5740000</v>
      </c>
      <c r="N4" s="1050">
        <v>5740000</v>
      </c>
      <c r="O4" s="1050"/>
      <c r="P4" s="1050">
        <f t="shared" si="1"/>
        <v>5740000</v>
      </c>
      <c r="Q4" s="1050">
        <v>5740000</v>
      </c>
      <c r="R4" s="1050"/>
      <c r="S4" s="1050">
        <f t="shared" si="2"/>
        <v>5740000</v>
      </c>
      <c r="T4" s="1087">
        <f>+GETPIVOTDATA("Saldo",GLVILLA30Jun22!$S$3,"Codice conto formattato","05.01.01","Descrizione conto/patitario","Terreni")</f>
        <v>5740000</v>
      </c>
      <c r="U4" s="1087"/>
      <c r="V4" s="1087">
        <f t="shared" si="3"/>
        <v>5740000</v>
      </c>
      <c r="W4" s="437" t="s">
        <v>317</v>
      </c>
      <c r="X4" s="1051" t="s">
        <v>499</v>
      </c>
    </row>
    <row r="5" spans="1:27">
      <c r="A5" s="1045" t="s">
        <v>2357</v>
      </c>
      <c r="B5" s="1056" t="s">
        <v>2364</v>
      </c>
      <c r="C5" s="1056" t="s">
        <v>2365</v>
      </c>
      <c r="D5" s="1046"/>
      <c r="E5" s="1052"/>
      <c r="F5" s="1047"/>
      <c r="H5" s="1055">
        <v>22710000</v>
      </c>
      <c r="I5" s="1053"/>
      <c r="J5" s="1049">
        <v>22710000</v>
      </c>
      <c r="K5" s="1048">
        <v>22710000</v>
      </c>
      <c r="L5" s="1048"/>
      <c r="M5" s="1048">
        <f t="shared" si="0"/>
        <v>22710000</v>
      </c>
      <c r="N5" s="1050">
        <v>22710000</v>
      </c>
      <c r="O5" s="1050"/>
      <c r="P5" s="1050">
        <f t="shared" si="1"/>
        <v>22710000</v>
      </c>
      <c r="Q5" s="1050">
        <v>22710000</v>
      </c>
      <c r="R5" s="1050"/>
      <c r="S5" s="1050">
        <f t="shared" si="2"/>
        <v>22710000</v>
      </c>
      <c r="T5" s="1087">
        <f>+GETPIVOTDATA("Saldo",GLVILLA30Jun22!$S$3,"Codice conto formattato","05.01.05","Descrizione conto/patitario","Fabbricato")</f>
        <v>22710000</v>
      </c>
      <c r="U5" s="1087"/>
      <c r="V5" s="1087">
        <f t="shared" si="3"/>
        <v>22710000</v>
      </c>
      <c r="W5" s="437" t="s">
        <v>318</v>
      </c>
      <c r="X5" s="1051" t="s">
        <v>502</v>
      </c>
    </row>
    <row r="6" spans="1:27">
      <c r="A6" s="1045" t="s">
        <v>2357</v>
      </c>
      <c r="B6" s="1057" t="s">
        <v>2366</v>
      </c>
      <c r="C6" s="1056" t="s">
        <v>2367</v>
      </c>
      <c r="D6" s="1046"/>
      <c r="E6" s="1052"/>
      <c r="F6" s="1047"/>
      <c r="H6" s="1055">
        <v>1241629.99</v>
      </c>
      <c r="I6" s="1058">
        <v>359163.76</v>
      </c>
      <c r="J6" s="1049">
        <v>1600793.75</v>
      </c>
      <c r="K6" s="1048">
        <v>1241629.9900000002</v>
      </c>
      <c r="L6" s="1048">
        <v>359163.76</v>
      </c>
      <c r="M6" s="1048">
        <f t="shared" si="0"/>
        <v>1600793.7500000002</v>
      </c>
      <c r="N6" s="1050">
        <v>1241629.9900000002</v>
      </c>
      <c r="O6" s="1050">
        <v>359163.76</v>
      </c>
      <c r="P6" s="1050">
        <f t="shared" si="1"/>
        <v>1600793.7500000002</v>
      </c>
      <c r="Q6" s="1050">
        <v>1241629.99</v>
      </c>
      <c r="R6" s="1050">
        <v>359163.76</v>
      </c>
      <c r="S6" s="1050">
        <f t="shared" si="2"/>
        <v>1600793.75</v>
      </c>
      <c r="T6" s="1087">
        <f>+GETPIVOTDATA("Saldo",GLVILLA30Jun22!$S$3,"Codice conto formattato","05.01.09","Descrizione conto/patitario","Fabbricato - acquisistion cost")</f>
        <v>1241629.99</v>
      </c>
      <c r="U6" s="1087">
        <f>+GETPIVOTDATA("Saldo",GLVILLA30Jun22!$V$3,"Codice conto formattato","05.01.06","Descrizione conto/patitario","Building acquisition costs")</f>
        <v>359163.76</v>
      </c>
      <c r="V6" s="1087">
        <f t="shared" si="3"/>
        <v>1600793.75</v>
      </c>
      <c r="W6" s="437" t="s">
        <v>320</v>
      </c>
      <c r="X6" s="1051" t="s">
        <v>505</v>
      </c>
      <c r="AA6" s="1059">
        <v>-0.19999999995343387</v>
      </c>
    </row>
    <row r="7" spans="1:27">
      <c r="A7" s="1045" t="s">
        <v>2357</v>
      </c>
      <c r="B7" s="1057" t="s">
        <v>2368</v>
      </c>
      <c r="C7" s="1056" t="s">
        <v>2369</v>
      </c>
      <c r="D7" s="1046"/>
      <c r="E7" s="1052"/>
      <c r="F7" s="1047"/>
      <c r="H7" s="1055"/>
      <c r="I7" s="1058"/>
      <c r="J7" s="1049"/>
      <c r="K7" s="1048"/>
      <c r="L7" s="1048">
        <v>-1350794</v>
      </c>
      <c r="M7" s="1048">
        <f t="shared" si="0"/>
        <v>-1350794</v>
      </c>
      <c r="N7" s="1050"/>
      <c r="O7" s="1050">
        <v>-850794</v>
      </c>
      <c r="P7" s="1050">
        <f t="shared" si="1"/>
        <v>-850794</v>
      </c>
      <c r="Q7" s="1050"/>
      <c r="R7" s="1050">
        <v>-850794</v>
      </c>
      <c r="S7" s="1050">
        <f t="shared" si="2"/>
        <v>-850794</v>
      </c>
      <c r="T7" s="1087"/>
      <c r="U7" s="1087">
        <f>+GETPIVOTDATA("Saldo",GLVILLA30Jun22!$V$3,"Codice conto formattato","05.02.01","Descrizione conto/patitario","Building FV Adjustment (BS)")</f>
        <v>149206</v>
      </c>
      <c r="V7" s="1087">
        <f t="shared" si="3"/>
        <v>149206</v>
      </c>
      <c r="W7" s="437" t="s">
        <v>319</v>
      </c>
      <c r="X7" s="1051" t="s">
        <v>504</v>
      </c>
      <c r="AA7" s="1059"/>
    </row>
    <row r="8" spans="1:27">
      <c r="A8" s="1045" t="s">
        <v>2357</v>
      </c>
      <c r="B8" s="1056" t="s">
        <v>2370</v>
      </c>
      <c r="C8" s="1056" t="s">
        <v>2371</v>
      </c>
      <c r="D8" s="1046"/>
      <c r="E8" s="1052"/>
      <c r="F8" s="1047"/>
      <c r="H8" s="1060">
        <v>0</v>
      </c>
      <c r="I8" s="1053"/>
      <c r="J8" s="1049">
        <v>0</v>
      </c>
      <c r="K8" s="1048">
        <v>-5.4569682106375694E-12</v>
      </c>
      <c r="L8" s="1048"/>
      <c r="M8" s="1048">
        <f t="shared" si="0"/>
        <v>-5.4569682106375694E-12</v>
      </c>
      <c r="N8" s="1050"/>
      <c r="O8" s="1050"/>
      <c r="P8" s="1050">
        <f t="shared" si="1"/>
        <v>0</v>
      </c>
      <c r="Q8" s="1050"/>
      <c r="R8" s="1050"/>
      <c r="S8" s="1050">
        <f t="shared" si="2"/>
        <v>0</v>
      </c>
      <c r="T8" s="1087">
        <f>+GETPIVOTDATA("Saldo",GLVILLA30Jun22!$S$3,"Codice conto formattato","11.01.01","Descrizione conto/patitario","Fatture da emettere a clienti terzi")</f>
        <v>1957.86</v>
      </c>
      <c r="U8" s="1087"/>
      <c r="V8" s="1087">
        <f t="shared" si="3"/>
        <v>1957.86</v>
      </c>
      <c r="W8" s="436" t="s">
        <v>1017</v>
      </c>
      <c r="X8" s="1061" t="s">
        <v>520</v>
      </c>
    </row>
    <row r="9" spans="1:27">
      <c r="A9" s="1045" t="s">
        <v>2357</v>
      </c>
      <c r="B9" s="1056" t="s">
        <v>2372</v>
      </c>
      <c r="C9" s="1056" t="s">
        <v>2373</v>
      </c>
      <c r="D9" s="1046"/>
      <c r="E9" s="1052"/>
      <c r="F9" s="1047"/>
      <c r="H9" s="1060"/>
      <c r="I9" s="1053"/>
      <c r="J9" s="1049"/>
      <c r="K9" s="1048">
        <v>98762.99</v>
      </c>
      <c r="L9" s="1048"/>
      <c r="M9" s="1048">
        <f t="shared" si="0"/>
        <v>98762.99</v>
      </c>
      <c r="N9" s="1050">
        <v>180097.22</v>
      </c>
      <c r="O9" s="1050"/>
      <c r="P9" s="1050">
        <f t="shared" si="1"/>
        <v>180097.22</v>
      </c>
      <c r="Q9" s="1050"/>
      <c r="R9" s="1050"/>
      <c r="S9" s="1050">
        <f t="shared" si="2"/>
        <v>0</v>
      </c>
      <c r="T9" s="1087"/>
      <c r="U9" s="1087"/>
      <c r="V9" s="1087">
        <f t="shared" si="3"/>
        <v>0</v>
      </c>
      <c r="W9" s="436" t="s">
        <v>1014</v>
      </c>
      <c r="X9" s="1061" t="s">
        <v>523</v>
      </c>
      <c r="Z9" s="693" t="s">
        <v>1016</v>
      </c>
    </row>
    <row r="10" spans="1:27">
      <c r="A10" s="1045" t="s">
        <v>2357</v>
      </c>
      <c r="B10" s="1056" t="s">
        <v>2374</v>
      </c>
      <c r="C10" s="1056" t="s">
        <v>2375</v>
      </c>
      <c r="D10" s="1046"/>
      <c r="E10" s="1052"/>
      <c r="F10" s="1047"/>
      <c r="H10" s="1060"/>
      <c r="I10" s="1053"/>
      <c r="J10" s="1049"/>
      <c r="K10" s="1048">
        <v>10153.209999999999</v>
      </c>
      <c r="L10" s="1048"/>
      <c r="M10" s="1048">
        <f t="shared" si="0"/>
        <v>10153.209999999999</v>
      </c>
      <c r="N10" s="1050"/>
      <c r="O10" s="1050"/>
      <c r="P10" s="1050">
        <f t="shared" si="1"/>
        <v>0</v>
      </c>
      <c r="Q10" s="1050"/>
      <c r="R10" s="1050"/>
      <c r="S10" s="1050">
        <f t="shared" si="2"/>
        <v>0</v>
      </c>
      <c r="T10" s="1087"/>
      <c r="U10" s="1087"/>
      <c r="V10" s="1087">
        <f t="shared" si="3"/>
        <v>0</v>
      </c>
      <c r="W10" s="1062" t="s">
        <v>1026</v>
      </c>
      <c r="X10" s="1063" t="s">
        <v>514</v>
      </c>
      <c r="Z10" s="693"/>
    </row>
    <row r="11" spans="1:27">
      <c r="A11" s="1045" t="s">
        <v>2357</v>
      </c>
      <c r="B11" s="1056" t="s">
        <v>2376</v>
      </c>
      <c r="C11" s="1056" t="s">
        <v>2377</v>
      </c>
      <c r="D11" s="1046"/>
      <c r="E11" s="1052"/>
      <c r="F11" s="1047"/>
      <c r="H11" s="1060">
        <v>0</v>
      </c>
      <c r="I11" s="1053"/>
      <c r="J11" s="1049">
        <v>0</v>
      </c>
      <c r="K11" s="1048"/>
      <c r="L11" s="1048"/>
      <c r="M11" s="1048">
        <f t="shared" si="0"/>
        <v>0</v>
      </c>
      <c r="N11" s="1050"/>
      <c r="O11" s="1050"/>
      <c r="P11" s="1050">
        <f t="shared" si="1"/>
        <v>0</v>
      </c>
      <c r="Q11" s="1050"/>
      <c r="R11" s="1050"/>
      <c r="S11" s="1050">
        <f t="shared" si="2"/>
        <v>0</v>
      </c>
      <c r="T11" s="1087"/>
      <c r="U11" s="1087"/>
      <c r="V11" s="1087">
        <f t="shared" si="3"/>
        <v>0</v>
      </c>
      <c r="W11" s="435"/>
      <c r="X11" s="1054"/>
    </row>
    <row r="12" spans="1:27">
      <c r="A12" s="1045" t="s">
        <v>2357</v>
      </c>
      <c r="B12" s="1056" t="s">
        <v>2378</v>
      </c>
      <c r="C12" s="1064" t="s">
        <v>2379</v>
      </c>
      <c r="D12" s="1046"/>
      <c r="E12" s="1052"/>
      <c r="F12" s="1047"/>
      <c r="H12" s="1055">
        <v>1316452.46</v>
      </c>
      <c r="I12" s="1053"/>
      <c r="J12" s="1049">
        <v>1316452.46</v>
      </c>
      <c r="K12" s="1048">
        <v>178854.71000000002</v>
      </c>
      <c r="L12" s="1048"/>
      <c r="M12" s="1048">
        <f t="shared" si="0"/>
        <v>178854.71000000002</v>
      </c>
      <c r="N12" s="1050">
        <v>999.25000000003092</v>
      </c>
      <c r="O12" s="1050"/>
      <c r="P12" s="1050">
        <f t="shared" si="1"/>
        <v>999.25000000003092</v>
      </c>
      <c r="Q12" s="1050">
        <v>181088.05</v>
      </c>
      <c r="R12" s="1050"/>
      <c r="S12" s="1050">
        <f t="shared" si="2"/>
        <v>181088.05</v>
      </c>
      <c r="T12" s="1087">
        <f>+GETPIVOTDATA("Saldo",GLVILLA30Jun22!$S$3,"Codice conto formattato","19.01.01","Descrizione conto/patitario","Banca BNL c.c. 17321")</f>
        <v>188651.3</v>
      </c>
      <c r="U12" s="1087"/>
      <c r="V12" s="1087">
        <f t="shared" si="3"/>
        <v>188651.3</v>
      </c>
      <c r="W12" s="435" t="s">
        <v>355</v>
      </c>
      <c r="X12" s="1054" t="s">
        <v>640</v>
      </c>
    </row>
    <row r="13" spans="1:27">
      <c r="A13" s="1045" t="s">
        <v>2357</v>
      </c>
      <c r="B13" s="1056" t="s">
        <v>2380</v>
      </c>
      <c r="C13" s="1064" t="s">
        <v>2381</v>
      </c>
      <c r="D13" s="1046"/>
      <c r="E13" s="1052"/>
      <c r="F13" s="1047"/>
      <c r="H13" s="1055"/>
      <c r="I13" s="1053"/>
      <c r="J13" s="1049"/>
      <c r="K13" s="1048">
        <v>1085059.8199999991</v>
      </c>
      <c r="L13" s="1048"/>
      <c r="M13" s="1048">
        <f t="shared" si="0"/>
        <v>1085059.8199999991</v>
      </c>
      <c r="N13" s="1050">
        <v>1171539.3899999994</v>
      </c>
      <c r="O13" s="1050"/>
      <c r="P13" s="1050">
        <f t="shared" si="1"/>
        <v>1171539.3899999994</v>
      </c>
      <c r="Q13" s="1050">
        <v>965265.10000000009</v>
      </c>
      <c r="R13" s="1050"/>
      <c r="S13" s="1050">
        <f t="shared" si="2"/>
        <v>965265.10000000009</v>
      </c>
      <c r="T13" s="1087">
        <f>+GETPIVOTDATA("Saldo",GLVILLA30Jun22!$S$3,"Codice conto formattato","19.01.01","Descrizione conto/patitario","Banca BNL c.c.17319")</f>
        <v>950842.12000000011</v>
      </c>
      <c r="U13" s="1087"/>
      <c r="V13" s="1087">
        <f t="shared" si="3"/>
        <v>950842.12000000011</v>
      </c>
      <c r="W13" s="435" t="s">
        <v>355</v>
      </c>
      <c r="X13" s="1054" t="s">
        <v>640</v>
      </c>
    </row>
    <row r="14" spans="1:27">
      <c r="A14" s="1045" t="s">
        <v>2357</v>
      </c>
      <c r="B14" s="1056" t="s">
        <v>2382</v>
      </c>
      <c r="C14" s="1065" t="s">
        <v>2383</v>
      </c>
      <c r="D14" s="1046"/>
      <c r="E14" s="1052"/>
      <c r="F14" s="1047"/>
      <c r="H14" s="1055"/>
      <c r="I14" s="1053"/>
      <c r="J14" s="1049"/>
      <c r="K14" s="1048"/>
      <c r="L14" s="1048"/>
      <c r="M14" s="1048"/>
      <c r="N14" s="1050">
        <v>958.08999999999992</v>
      </c>
      <c r="O14" s="1050"/>
      <c r="P14" s="1050">
        <f t="shared" si="1"/>
        <v>958.08999999999992</v>
      </c>
      <c r="Q14" s="1050">
        <v>603.80000000000007</v>
      </c>
      <c r="R14" s="1050"/>
      <c r="S14" s="1050">
        <f t="shared" si="2"/>
        <v>603.80000000000007</v>
      </c>
      <c r="T14" s="1087">
        <f>+GETPIVOTDATA("Saldo",GLVILLA30Jun22!$S$3,"Codice conto formattato","19.01.01","Descrizione conto/patitario","Banca BNL c.c 17320")</f>
        <v>244.60000000000005</v>
      </c>
      <c r="U14" s="1087"/>
      <c r="V14" s="1087">
        <f t="shared" si="3"/>
        <v>244.60000000000005</v>
      </c>
      <c r="W14" s="435" t="s">
        <v>355</v>
      </c>
      <c r="X14" s="1054" t="s">
        <v>640</v>
      </c>
    </row>
    <row r="15" spans="1:27">
      <c r="A15" s="1045" t="s">
        <v>2357</v>
      </c>
      <c r="B15" s="1056" t="s">
        <v>2384</v>
      </c>
      <c r="C15" s="1065" t="s">
        <v>2385</v>
      </c>
      <c r="D15" s="1046"/>
      <c r="E15" s="1052"/>
      <c r="F15" s="1047"/>
      <c r="H15" s="1055"/>
      <c r="I15" s="1053"/>
      <c r="J15" s="1049"/>
      <c r="K15" s="1048"/>
      <c r="L15" s="1048"/>
      <c r="M15" s="1048"/>
      <c r="N15" s="1050">
        <v>105223.48</v>
      </c>
      <c r="O15" s="1050"/>
      <c r="P15" s="1050">
        <f t="shared" si="1"/>
        <v>105223.48</v>
      </c>
      <c r="Q15" s="1050">
        <v>570394.13</v>
      </c>
      <c r="R15" s="1050"/>
      <c r="S15" s="1050">
        <f t="shared" si="2"/>
        <v>570394.13</v>
      </c>
      <c r="T15" s="1087">
        <f>+GETPIVOTDATA("Saldo",GLVILLA30Jun22!$S$3,"Codice conto formattato","07.07.01","Descrizione conto/patitario","Strumenti finanziari derivati attivi")</f>
        <v>874856.26</v>
      </c>
      <c r="U15" s="1087"/>
      <c r="V15" s="1087">
        <f t="shared" si="3"/>
        <v>874856.26</v>
      </c>
      <c r="W15" s="436" t="s">
        <v>1031</v>
      </c>
      <c r="X15" s="1061" t="s">
        <v>812</v>
      </c>
    </row>
    <row r="16" spans="1:27">
      <c r="A16" s="1045" t="s">
        <v>2357</v>
      </c>
      <c r="B16" s="1056" t="s">
        <v>2386</v>
      </c>
      <c r="C16" s="1056" t="s">
        <v>2387</v>
      </c>
      <c r="D16" s="1046"/>
      <c r="E16" s="1052"/>
      <c r="F16" s="1047"/>
      <c r="H16" s="1055">
        <v>5744.45</v>
      </c>
      <c r="I16" s="1053"/>
      <c r="J16" s="1049">
        <v>5744.45</v>
      </c>
      <c r="K16" s="1048">
        <v>6619.3300000000008</v>
      </c>
      <c r="L16" s="1048"/>
      <c r="M16" s="1048">
        <f t="shared" si="0"/>
        <v>6619.3300000000008</v>
      </c>
      <c r="N16" s="1050">
        <v>18074.610000000004</v>
      </c>
      <c r="O16" s="1050"/>
      <c r="P16" s="1050">
        <f t="shared" si="1"/>
        <v>18074.610000000004</v>
      </c>
      <c r="Q16" s="1050">
        <v>29678.010000000002</v>
      </c>
      <c r="R16" s="1050"/>
      <c r="S16" s="1050">
        <f t="shared" si="2"/>
        <v>29678.010000000002</v>
      </c>
      <c r="T16" s="1087">
        <f>+GETPIVOTDATA("Saldo",GLVILLA30Jun22!$S$3,"Codice conto formattato","21.01.03","Descrizione conto/patitario","Risconti attivi")</f>
        <v>22246.140000000007</v>
      </c>
      <c r="U16" s="1087"/>
      <c r="V16" s="1087">
        <f t="shared" si="3"/>
        <v>22246.140000000007</v>
      </c>
      <c r="W16" s="1062" t="s">
        <v>354</v>
      </c>
      <c r="X16" s="1061" t="s">
        <v>820</v>
      </c>
    </row>
    <row r="17" spans="1:24">
      <c r="A17" s="1045" t="s">
        <v>2357</v>
      </c>
      <c r="B17" s="1066" t="s">
        <v>2388</v>
      </c>
      <c r="C17" s="1066" t="s">
        <v>2389</v>
      </c>
      <c r="D17" s="1046"/>
      <c r="E17" s="1052"/>
      <c r="F17" s="1047"/>
      <c r="H17" s="1055">
        <v>204000.86999999988</v>
      </c>
      <c r="I17" s="1053"/>
      <c r="J17" s="1049">
        <v>204000.86999999988</v>
      </c>
      <c r="K17" s="1048">
        <v>195219.37999999977</v>
      </c>
      <c r="L17" s="1048">
        <v>-90.739999999999782</v>
      </c>
      <c r="M17" s="1048">
        <f t="shared" si="0"/>
        <v>195128.63999999978</v>
      </c>
      <c r="N17" s="1050">
        <v>184861.71999999977</v>
      </c>
      <c r="O17" s="1050">
        <v>-459.16000000000167</v>
      </c>
      <c r="P17" s="1050">
        <f t="shared" si="1"/>
        <v>184402.55999999976</v>
      </c>
      <c r="Q17" s="1050">
        <v>174729.23</v>
      </c>
      <c r="R17" s="1050">
        <v>-1585.260000000002</v>
      </c>
      <c r="S17" s="1050">
        <f t="shared" si="2"/>
        <v>173143.97</v>
      </c>
      <c r="T17" s="1087">
        <f>+GETPIVOTDATA("Saldo",GLVILLA30Jun22!$S$3,"Codice conto formattato","21.01.05","Descrizione conto/patitario","Risconti attivi costi transaz. finanz.")</f>
        <v>164484.15000000002</v>
      </c>
      <c r="U17" s="1087">
        <f>+GETPIVOTDATA("Saldo",GLVILLA30Jun22!$V$3,"Codice conto formattato","21.01.05","Descrizione conto/patitario","Risconti attivi costi transaz. finanz.")</f>
        <v>379.40999999999804</v>
      </c>
      <c r="V17" s="1087">
        <f t="shared" si="3"/>
        <v>164863.56000000003</v>
      </c>
      <c r="W17" s="435" t="s">
        <v>1009</v>
      </c>
      <c r="X17" s="1061" t="s">
        <v>336</v>
      </c>
    </row>
    <row r="18" spans="1:24">
      <c r="A18" s="1045" t="s">
        <v>2357</v>
      </c>
      <c r="B18" s="1067" t="s">
        <v>2390</v>
      </c>
      <c r="C18" s="1066" t="s">
        <v>2391</v>
      </c>
      <c r="D18" s="1046"/>
      <c r="E18" s="1052"/>
      <c r="F18" s="1047"/>
      <c r="H18" s="1055"/>
      <c r="I18" s="1053"/>
      <c r="J18" s="1049"/>
      <c r="K18" s="1048"/>
      <c r="L18" s="1048">
        <v>0</v>
      </c>
      <c r="M18" s="1048">
        <f t="shared" si="0"/>
        <v>0</v>
      </c>
      <c r="N18" s="1050"/>
      <c r="O18" s="1050"/>
      <c r="P18" s="1050">
        <f t="shared" si="1"/>
        <v>0</v>
      </c>
      <c r="Q18" s="1050"/>
      <c r="R18" s="1050"/>
      <c r="S18" s="1050">
        <f t="shared" si="2"/>
        <v>0</v>
      </c>
      <c r="T18" s="1087"/>
      <c r="U18" s="1087"/>
      <c r="V18" s="1087">
        <f t="shared" si="3"/>
        <v>0</v>
      </c>
      <c r="W18" s="436" t="s">
        <v>1006</v>
      </c>
      <c r="X18" s="1061" t="s">
        <v>334</v>
      </c>
    </row>
    <row r="19" spans="1:24">
      <c r="A19" s="1045" t="s">
        <v>2357</v>
      </c>
      <c r="B19" s="1056" t="s">
        <v>2392</v>
      </c>
      <c r="C19" s="1056" t="s">
        <v>2393</v>
      </c>
      <c r="D19" s="1046"/>
      <c r="E19" s="1052"/>
      <c r="F19" s="1047"/>
      <c r="H19" s="1055">
        <v>15.18</v>
      </c>
      <c r="I19" s="1053"/>
      <c r="J19" s="1049">
        <v>15.18</v>
      </c>
      <c r="K19" s="1048"/>
      <c r="L19" s="1048"/>
      <c r="M19" s="1048">
        <f t="shared" si="0"/>
        <v>0</v>
      </c>
      <c r="N19" s="1050"/>
      <c r="O19" s="1050"/>
      <c r="P19" s="1050">
        <f t="shared" si="1"/>
        <v>0</v>
      </c>
      <c r="Q19" s="1050"/>
      <c r="R19" s="1050"/>
      <c r="S19" s="1050">
        <f t="shared" si="2"/>
        <v>0</v>
      </c>
      <c r="T19" s="1087"/>
      <c r="U19" s="1087"/>
      <c r="V19" s="1087">
        <f t="shared" si="3"/>
        <v>0</v>
      </c>
      <c r="W19" s="1062" t="s">
        <v>1027</v>
      </c>
      <c r="X19" s="1063" t="s">
        <v>515</v>
      </c>
    </row>
    <row r="20" spans="1:24">
      <c r="A20" s="1045" t="s">
        <v>2357</v>
      </c>
      <c r="B20" s="1045" t="s">
        <v>2394</v>
      </c>
      <c r="C20" s="1045" t="s">
        <v>2395</v>
      </c>
      <c r="D20" s="1046">
        <v>-10000</v>
      </c>
      <c r="E20" s="1047"/>
      <c r="F20" s="1047">
        <v>-10000</v>
      </c>
      <c r="H20" s="1048">
        <v>-10000</v>
      </c>
      <c r="I20" s="1053"/>
      <c r="J20" s="1049">
        <v>-10000</v>
      </c>
      <c r="K20" s="1048">
        <v>-10000</v>
      </c>
      <c r="L20" s="1048"/>
      <c r="M20" s="1048">
        <f t="shared" si="0"/>
        <v>-10000</v>
      </c>
      <c r="N20" s="1050">
        <v>-10000</v>
      </c>
      <c r="O20" s="1050"/>
      <c r="P20" s="1050">
        <f t="shared" si="1"/>
        <v>-10000</v>
      </c>
      <c r="Q20" s="1050">
        <v>-10000</v>
      </c>
      <c r="R20" s="1050"/>
      <c r="S20" s="1050">
        <f t="shared" si="2"/>
        <v>-10000</v>
      </c>
      <c r="T20" s="1087">
        <f>+GETPIVOTDATA("Saldo",GLVILLA30Jun22!$S$3,"Codice conto formattato","23.01.01.01","Descrizione conto/patitario","Capitale sociale")</f>
        <v>-10000</v>
      </c>
      <c r="U20" s="1087"/>
      <c r="V20" s="1087">
        <f t="shared" si="3"/>
        <v>-10000</v>
      </c>
      <c r="W20" s="435" t="s">
        <v>91</v>
      </c>
      <c r="X20" s="1054" t="s">
        <v>643</v>
      </c>
    </row>
    <row r="21" spans="1:24">
      <c r="A21" s="1045" t="s">
        <v>2357</v>
      </c>
      <c r="B21" s="1056" t="s">
        <v>2396</v>
      </c>
      <c r="C21" s="1056" t="s">
        <v>2397</v>
      </c>
      <c r="E21" s="1047"/>
      <c r="F21" s="1047"/>
      <c r="H21" s="1055">
        <v>-13384675.619999999</v>
      </c>
      <c r="I21" s="1053"/>
      <c r="J21" s="1049">
        <v>-13384675.619999999</v>
      </c>
      <c r="K21" s="1048">
        <v>-13384675.619999999</v>
      </c>
      <c r="L21" s="1048"/>
      <c r="M21" s="1048">
        <f t="shared" si="0"/>
        <v>-13384675.619999999</v>
      </c>
      <c r="N21" s="1050">
        <v>-13384675.619999999</v>
      </c>
      <c r="O21" s="1050"/>
      <c r="P21" s="1050">
        <f t="shared" si="1"/>
        <v>-13384675.619999999</v>
      </c>
      <c r="Q21" s="1050">
        <v>-13384675.619999999</v>
      </c>
      <c r="R21" s="1050"/>
      <c r="S21" s="1050">
        <f t="shared" si="2"/>
        <v>-13384675.619999999</v>
      </c>
      <c r="T21" s="1087">
        <f>+GETPIVOTDATA("Saldo",GLVILLA30Jun22!$S$3,"Codice conto formattato","23.01.09.05","Descrizione conto/patitario","Riserva conto capitale")</f>
        <v>-13384675.619999999</v>
      </c>
      <c r="U21" s="1087"/>
      <c r="V21" s="1087">
        <f t="shared" si="3"/>
        <v>-13384675.619999999</v>
      </c>
      <c r="W21" s="435">
        <v>110000</v>
      </c>
      <c r="X21" s="1061" t="s">
        <v>137</v>
      </c>
    </row>
    <row r="22" spans="1:24">
      <c r="A22" s="1045" t="s">
        <v>2398</v>
      </c>
      <c r="B22" s="1056"/>
      <c r="C22" s="1056" t="s">
        <v>2399</v>
      </c>
      <c r="E22" s="1047"/>
      <c r="F22" s="1047"/>
      <c r="H22" s="1055">
        <v>0</v>
      </c>
      <c r="I22" s="1053"/>
      <c r="J22" s="1049"/>
      <c r="K22" s="1048">
        <v>-14960.62</v>
      </c>
      <c r="L22" s="1048"/>
      <c r="M22" s="1048">
        <f t="shared" si="0"/>
        <v>-14960.62</v>
      </c>
      <c r="N22" s="1050"/>
      <c r="O22" s="1050"/>
      <c r="P22" s="1050">
        <f t="shared" si="1"/>
        <v>0</v>
      </c>
      <c r="Q22" s="1050"/>
      <c r="R22" s="1050"/>
      <c r="S22" s="1050">
        <f t="shared" si="2"/>
        <v>0</v>
      </c>
      <c r="T22" s="1087"/>
      <c r="U22" s="1087"/>
      <c r="V22" s="1087">
        <f t="shared" si="3"/>
        <v>0</v>
      </c>
      <c r="W22" s="435" t="s">
        <v>1012</v>
      </c>
      <c r="X22" s="1061" t="s">
        <v>796</v>
      </c>
    </row>
    <row r="23" spans="1:24">
      <c r="A23" s="1045" t="s">
        <v>2398</v>
      </c>
      <c r="B23" s="1056" t="s">
        <v>2400</v>
      </c>
      <c r="C23" s="1056" t="s">
        <v>2401</v>
      </c>
      <c r="E23" s="1047"/>
      <c r="F23" s="1047"/>
      <c r="H23" s="1055"/>
      <c r="I23" s="1053"/>
      <c r="J23" s="1049"/>
      <c r="K23" s="1048"/>
      <c r="L23" s="1048"/>
      <c r="M23" s="1048"/>
      <c r="N23" s="1050"/>
      <c r="O23" s="1050"/>
      <c r="P23" s="1050">
        <f t="shared" si="1"/>
        <v>0</v>
      </c>
      <c r="Q23" s="1050">
        <v>187458.91</v>
      </c>
      <c r="R23" s="1050">
        <v>159712.17999999993</v>
      </c>
      <c r="S23" s="1050">
        <f t="shared" si="2"/>
        <v>347171.08999999997</v>
      </c>
      <c r="T23" s="1087">
        <f>+GETPIVOTDATA("Saldo",GLVILLA30Jun22!$S$3,"Codice conto formattato","25.03.03","Descrizione conto/patitario","Perdita d'esercizio")</f>
        <v>187458.91</v>
      </c>
      <c r="U23" s="1087">
        <f>+GETPIVOTDATA("Saldo",GLVILLA30Jun22!$V$3,"Codice conto formattato","25.03.03","Descrizione conto/patitario","Perdita d'esercizio")</f>
        <v>159712.17999999993</v>
      </c>
      <c r="V23" s="1087">
        <f t="shared" si="3"/>
        <v>347171.08999999997</v>
      </c>
      <c r="W23" s="435" t="s">
        <v>216</v>
      </c>
      <c r="X23" s="1061" t="s">
        <v>134</v>
      </c>
    </row>
    <row r="24" spans="1:24">
      <c r="A24" s="1045" t="s">
        <v>2398</v>
      </c>
      <c r="B24" s="1068" t="s">
        <v>2402</v>
      </c>
      <c r="C24" s="1068" t="s">
        <v>2403</v>
      </c>
      <c r="E24" s="1047"/>
      <c r="F24" s="1047"/>
      <c r="H24" s="1055">
        <v>-12000000</v>
      </c>
      <c r="I24" s="1053"/>
      <c r="J24" s="1049">
        <v>-12000000</v>
      </c>
      <c r="K24" s="1048">
        <v>-12000000</v>
      </c>
      <c r="L24" s="1048"/>
      <c r="M24" s="1048">
        <f t="shared" si="0"/>
        <v>-12000000</v>
      </c>
      <c r="N24" s="1050">
        <v>-12000000</v>
      </c>
      <c r="O24" s="1050"/>
      <c r="P24" s="1050">
        <f t="shared" si="1"/>
        <v>-12000000</v>
      </c>
      <c r="Q24" s="1050">
        <v>-12000000</v>
      </c>
      <c r="R24" s="1050"/>
      <c r="S24" s="1050">
        <f t="shared" si="2"/>
        <v>-12000000</v>
      </c>
      <c r="T24" s="1087">
        <f>+GETPIVOTDATA("Saldo",GLVILLA30Jun22!$S$3,"Codice conto formattato","31.03.07","Descrizione conto/patitario","Finanziamento bancario")</f>
        <v>-12000000</v>
      </c>
      <c r="U24" s="1087"/>
      <c r="V24" s="1087">
        <f t="shared" si="3"/>
        <v>-12000000</v>
      </c>
      <c r="W24" s="435" t="s">
        <v>1007</v>
      </c>
      <c r="X24" s="1061" t="s">
        <v>335</v>
      </c>
    </row>
    <row r="25" spans="1:24">
      <c r="A25" s="1045" t="s">
        <v>2398</v>
      </c>
      <c r="B25" s="1045" t="s">
        <v>2404</v>
      </c>
      <c r="C25" s="1045" t="s">
        <v>2405</v>
      </c>
      <c r="D25" s="1046">
        <v>-1929.05</v>
      </c>
      <c r="E25" s="1047"/>
      <c r="F25" s="1047">
        <v>-1929.05</v>
      </c>
      <c r="H25" s="1055">
        <v>-24868.019999999553</v>
      </c>
      <c r="I25" s="1053"/>
      <c r="J25" s="1049">
        <v>-24868.019999999553</v>
      </c>
      <c r="K25" s="1048"/>
      <c r="L25" s="1048"/>
      <c r="M25" s="1048">
        <f t="shared" si="0"/>
        <v>0</v>
      </c>
      <c r="N25" s="1050">
        <v>0</v>
      </c>
      <c r="O25" s="1050"/>
      <c r="P25" s="1050">
        <f t="shared" si="1"/>
        <v>0</v>
      </c>
      <c r="Q25" s="1050">
        <v>-3950</v>
      </c>
      <c r="R25" s="1050"/>
      <c r="S25" s="1050">
        <f t="shared" si="2"/>
        <v>-3950</v>
      </c>
      <c r="T25" s="1087">
        <f>+GETPIVOTDATA("Saldo",GLVILLA30Jun22!$S$3,"Codice conto formattato","33.01.01","Descrizione conto/patitario","Fatture da ricevere da fornitori terzi")</f>
        <v>-8490.7199999999993</v>
      </c>
      <c r="U25" s="1087"/>
      <c r="V25" s="1087">
        <f t="shared" si="3"/>
        <v>-8490.7199999999993</v>
      </c>
      <c r="W25" s="436">
        <v>440170</v>
      </c>
      <c r="X25" s="1061" t="s">
        <v>306</v>
      </c>
    </row>
    <row r="26" spans="1:24">
      <c r="A26" s="1045" t="s">
        <v>2398</v>
      </c>
      <c r="B26" s="1045" t="s">
        <v>2406</v>
      </c>
      <c r="C26" s="1045" t="s">
        <v>2407</v>
      </c>
      <c r="D26" s="1046">
        <v>-1125</v>
      </c>
      <c r="E26" s="1047"/>
      <c r="F26" s="1047">
        <v>-1125</v>
      </c>
      <c r="H26" s="1055">
        <v>-1687.5</v>
      </c>
      <c r="I26" s="1053"/>
      <c r="J26" s="1049">
        <v>-1687.5</v>
      </c>
      <c r="K26" s="1048">
        <v>-4503</v>
      </c>
      <c r="L26" s="1048"/>
      <c r="M26" s="1048">
        <f t="shared" si="0"/>
        <v>-4503</v>
      </c>
      <c r="N26" s="1050">
        <v>-21950</v>
      </c>
      <c r="O26" s="1050"/>
      <c r="P26" s="1050">
        <f t="shared" si="1"/>
        <v>-21950</v>
      </c>
      <c r="Q26" s="1050">
        <v>-30037.5</v>
      </c>
      <c r="R26" s="1050"/>
      <c r="S26" s="1050">
        <f t="shared" si="2"/>
        <v>-30037.5</v>
      </c>
      <c r="T26" s="1087">
        <f>+GETPIVOTDATA("Saldo",GLVILLA30Jun22!$S$3,"Codice conto formattato","33.01.08","Descrizione conto/patitario","Fatture da ric cons. amministrative")</f>
        <v>-39545.83</v>
      </c>
      <c r="U26" s="1087"/>
      <c r="V26" s="1087">
        <f t="shared" si="3"/>
        <v>-39545.83</v>
      </c>
      <c r="W26" s="436" t="s">
        <v>281</v>
      </c>
      <c r="X26" s="1061" t="s">
        <v>301</v>
      </c>
    </row>
    <row r="27" spans="1:24">
      <c r="A27" s="1045" t="s">
        <v>2398</v>
      </c>
      <c r="B27" s="1045" t="s">
        <v>2408</v>
      </c>
      <c r="C27" s="1045" t="s">
        <v>2409</v>
      </c>
      <c r="D27" s="1046"/>
      <c r="E27" s="1047"/>
      <c r="F27" s="1047"/>
      <c r="H27" s="1055"/>
      <c r="I27" s="1053"/>
      <c r="J27" s="1049"/>
      <c r="K27" s="1048">
        <v>-3239.25</v>
      </c>
      <c r="L27" s="1048"/>
      <c r="M27" s="1048">
        <f t="shared" si="0"/>
        <v>-3239.25</v>
      </c>
      <c r="N27" s="1050">
        <v>-7126.35</v>
      </c>
      <c r="O27" s="1050"/>
      <c r="P27" s="1050">
        <f t="shared" si="1"/>
        <v>-7126.35</v>
      </c>
      <c r="Q27" s="1050">
        <v>-11013.45</v>
      </c>
      <c r="R27" s="1050"/>
      <c r="S27" s="1050">
        <f t="shared" si="2"/>
        <v>-11013.45</v>
      </c>
      <c r="T27" s="1087">
        <f>+GETPIVOTDATA("Saldo",GLVILLA30Jun22!$S$3,"Codice conto formattato","33.01.05","Descrizione conto/patitario","Fatture da ric. cons. fiscali")</f>
        <v>-14900.550000000001</v>
      </c>
      <c r="U27" s="1087"/>
      <c r="V27" s="1087">
        <f t="shared" si="3"/>
        <v>-14900.550000000001</v>
      </c>
      <c r="W27" s="436" t="s">
        <v>286</v>
      </c>
      <c r="X27" s="1061" t="s">
        <v>305</v>
      </c>
    </row>
    <row r="28" spans="1:24">
      <c r="A28" s="1045" t="s">
        <v>2398</v>
      </c>
      <c r="B28" s="1045" t="s">
        <v>2410</v>
      </c>
      <c r="C28" s="1045" t="s">
        <v>2411</v>
      </c>
      <c r="D28" s="1046"/>
      <c r="E28" s="1047"/>
      <c r="F28" s="1047"/>
      <c r="H28" s="1055">
        <v>-419013.76</v>
      </c>
      <c r="I28" s="1053"/>
      <c r="J28" s="1049">
        <v>-419013.76</v>
      </c>
      <c r="K28" s="1048">
        <v>-306747.76</v>
      </c>
      <c r="L28" s="1048"/>
      <c r="M28" s="1048">
        <f t="shared" si="0"/>
        <v>-306747.76</v>
      </c>
      <c r="N28" s="1050">
        <v>-15597.760000000009</v>
      </c>
      <c r="O28" s="1050"/>
      <c r="P28" s="1050">
        <f t="shared" si="1"/>
        <v>-15597.760000000009</v>
      </c>
      <c r="Q28" s="1050">
        <v>-12597.76</v>
      </c>
      <c r="R28" s="1050"/>
      <c r="S28" s="1050">
        <f t="shared" si="2"/>
        <v>-12597.76</v>
      </c>
      <c r="T28" s="1087">
        <f>+GETPIVOTDATA("Saldo",GLVILLA30Jun22!$S$3,"Codice conto formattato","33.01.03","Descrizione conto/patitario","Fatture da ricevere acquisition costs")</f>
        <v>-12597.76</v>
      </c>
      <c r="U28" s="1087"/>
      <c r="V28" s="1087">
        <f t="shared" si="3"/>
        <v>-12597.76</v>
      </c>
      <c r="W28" s="436" t="s">
        <v>289</v>
      </c>
      <c r="X28" s="1061" t="s">
        <v>308</v>
      </c>
    </row>
    <row r="29" spans="1:24">
      <c r="A29" s="1045" t="s">
        <v>2398</v>
      </c>
      <c r="B29" s="1045" t="s">
        <v>2412</v>
      </c>
      <c r="C29" s="1045" t="s">
        <v>3006</v>
      </c>
      <c r="D29" s="1046"/>
      <c r="E29" s="1047"/>
      <c r="F29" s="1047"/>
      <c r="H29" s="1055"/>
      <c r="I29" s="1053"/>
      <c r="J29" s="1049"/>
      <c r="K29" s="1048">
        <v>-2325</v>
      </c>
      <c r="L29" s="1048"/>
      <c r="M29" s="1048">
        <f t="shared" si="0"/>
        <v>-2325</v>
      </c>
      <c r="N29" s="1050">
        <v>-4575</v>
      </c>
      <c r="O29" s="1050"/>
      <c r="P29" s="1050">
        <f t="shared" si="1"/>
        <v>-4575</v>
      </c>
      <c r="Q29" s="1050"/>
      <c r="R29" s="1050"/>
      <c r="S29" s="1050">
        <f t="shared" si="2"/>
        <v>0</v>
      </c>
      <c r="T29" s="1087">
        <f>+GETPIVOTDATA("Saldo",GLVILLA30Jun22!$S$3,"Codice conto formattato","33.01.06","Descrizione conto/patitario","Fatture da ricevere altre")</f>
        <v>-3600</v>
      </c>
      <c r="U29" s="1087"/>
      <c r="V29" s="1087">
        <f t="shared" si="3"/>
        <v>-3600</v>
      </c>
      <c r="W29" s="436" t="s">
        <v>292</v>
      </c>
      <c r="X29" s="1061" t="s">
        <v>3005</v>
      </c>
    </row>
    <row r="30" spans="1:24">
      <c r="A30" s="1045" t="s">
        <v>2398</v>
      </c>
      <c r="B30" s="1045" t="s">
        <v>2413</v>
      </c>
      <c r="C30" s="1064" t="s">
        <v>2414</v>
      </c>
      <c r="D30" s="1046"/>
      <c r="E30" s="1047"/>
      <c r="F30" s="1047"/>
      <c r="H30" s="1055"/>
      <c r="I30" s="1053"/>
      <c r="J30" s="1049"/>
      <c r="K30" s="1048">
        <v>-26208</v>
      </c>
      <c r="L30" s="1048"/>
      <c r="M30" s="1048">
        <f t="shared" si="0"/>
        <v>-26208</v>
      </c>
      <c r="N30" s="1050">
        <v>-31390</v>
      </c>
      <c r="O30" s="1050"/>
      <c r="P30" s="1050">
        <f t="shared" si="1"/>
        <v>-31390</v>
      </c>
      <c r="Q30" s="1050">
        <v>-62780</v>
      </c>
      <c r="R30" s="1050"/>
      <c r="S30" s="1050">
        <f t="shared" si="2"/>
        <v>-62780</v>
      </c>
      <c r="T30" s="1087">
        <f>+GETPIVOTDATA("Saldo",GLVILLA30Jun22!$S$3,"Codice conto formattato","33.01.11","Descrizione conto/patitario","Fatture da ric. Manag. AIFM fee")</f>
        <v>-31390</v>
      </c>
      <c r="U30" s="1087"/>
      <c r="V30" s="1087">
        <f t="shared" si="3"/>
        <v>-31390</v>
      </c>
      <c r="W30" s="436" t="s">
        <v>283</v>
      </c>
      <c r="X30" s="1061" t="s">
        <v>303</v>
      </c>
    </row>
    <row r="31" spans="1:24">
      <c r="A31" s="1045" t="s">
        <v>2398</v>
      </c>
      <c r="B31" s="1045" t="s">
        <v>2415</v>
      </c>
      <c r="C31" s="1064" t="s">
        <v>2416</v>
      </c>
      <c r="D31" s="1046"/>
      <c r="E31" s="1047"/>
      <c r="F31" s="1047"/>
      <c r="H31" s="1055"/>
      <c r="I31" s="1053"/>
      <c r="J31" s="1049"/>
      <c r="K31" s="1048">
        <v>-7314</v>
      </c>
      <c r="L31" s="1048"/>
      <c r="M31" s="1048">
        <f t="shared" si="0"/>
        <v>-7314</v>
      </c>
      <c r="N31" s="1050">
        <v>-8760</v>
      </c>
      <c r="O31" s="1050"/>
      <c r="P31" s="1050">
        <f t="shared" si="1"/>
        <v>-8760</v>
      </c>
      <c r="Q31" s="1050">
        <v>-17520</v>
      </c>
      <c r="R31" s="1050"/>
      <c r="S31" s="1050">
        <f t="shared" si="2"/>
        <v>-17520</v>
      </c>
      <c r="T31" s="1087">
        <f>+GETPIVOTDATA("Saldo",GLVILLA30Jun22!$S$3,"Codice conto formattato","33.01.13","Descrizione conto/patitario","Fatture da ric. Manag. AM fee")</f>
        <v>-8760</v>
      </c>
      <c r="U31" s="1087"/>
      <c r="V31" s="1087">
        <f t="shared" si="3"/>
        <v>-8760</v>
      </c>
      <c r="W31" s="436" t="s">
        <v>277</v>
      </c>
      <c r="X31" s="1061" t="s">
        <v>297</v>
      </c>
    </row>
    <row r="32" spans="1:24">
      <c r="A32" s="1045" t="s">
        <v>2398</v>
      </c>
      <c r="B32" s="1045" t="s">
        <v>2417</v>
      </c>
      <c r="C32" s="1065" t="s">
        <v>2418</v>
      </c>
      <c r="D32" s="1046"/>
      <c r="E32" s="1047"/>
      <c r="F32" s="1047"/>
      <c r="H32" s="1055"/>
      <c r="I32" s="1053"/>
      <c r="J32" s="1049"/>
      <c r="K32" s="1048">
        <v>-3540</v>
      </c>
      <c r="L32" s="1048"/>
      <c r="M32" s="1048">
        <f t="shared" si="0"/>
        <v>-3540</v>
      </c>
      <c r="N32" s="1050">
        <v>-7080</v>
      </c>
      <c r="O32" s="1050"/>
      <c r="P32" s="1050">
        <f t="shared" si="1"/>
        <v>-7080</v>
      </c>
      <c r="Q32" s="1050">
        <v>-756.76000000000022</v>
      </c>
      <c r="R32" s="1050"/>
      <c r="S32" s="1050">
        <f t="shared" si="2"/>
        <v>-756.76000000000022</v>
      </c>
      <c r="T32" s="1087">
        <f>+GETPIVOTDATA("Saldo",GLVILLA30Jun22!$S$3,"Codice conto formattato","33.01.15","Descrizione conto/patitario","Fatture da ric. property manag. fee")</f>
        <v>-3630</v>
      </c>
      <c r="U32" s="1087"/>
      <c r="V32" s="1087">
        <f t="shared" si="3"/>
        <v>-3630</v>
      </c>
      <c r="W32" s="436" t="s">
        <v>278</v>
      </c>
      <c r="X32" s="1061" t="s">
        <v>298</v>
      </c>
    </row>
    <row r="33" spans="1:24">
      <c r="A33" s="1045" t="s">
        <v>2398</v>
      </c>
      <c r="B33" s="1045" t="s">
        <v>2419</v>
      </c>
      <c r="C33" s="1065" t="s">
        <v>2420</v>
      </c>
      <c r="D33" s="1046"/>
      <c r="E33" s="1047"/>
      <c r="F33" s="1047"/>
      <c r="H33" s="1055"/>
      <c r="I33" s="1053"/>
      <c r="J33" s="1049"/>
      <c r="K33" s="1048"/>
      <c r="L33" s="1048">
        <v>-7000</v>
      </c>
      <c r="M33" s="1048">
        <f t="shared" si="0"/>
        <v>-7000</v>
      </c>
      <c r="N33" s="1050"/>
      <c r="O33" s="1050"/>
      <c r="P33" s="1050">
        <f t="shared" si="1"/>
        <v>0</v>
      </c>
      <c r="Q33" s="1050"/>
      <c r="R33" s="1050"/>
      <c r="S33" s="1050">
        <f t="shared" si="2"/>
        <v>0</v>
      </c>
      <c r="T33" s="1087"/>
      <c r="U33" s="1087"/>
      <c r="V33" s="1087">
        <f t="shared" si="3"/>
        <v>0</v>
      </c>
      <c r="W33" s="436" t="s">
        <v>279</v>
      </c>
      <c r="X33" s="1061" t="s">
        <v>299</v>
      </c>
    </row>
    <row r="34" spans="1:24">
      <c r="A34" s="1045" t="s">
        <v>2398</v>
      </c>
      <c r="B34" s="1056" t="s">
        <v>2421</v>
      </c>
      <c r="C34" s="1056" t="s">
        <v>2422</v>
      </c>
      <c r="D34" s="1046"/>
      <c r="E34" s="1047"/>
      <c r="F34" s="1047"/>
      <c r="H34" s="1055">
        <v>-84.180000000167638</v>
      </c>
      <c r="I34" s="1053"/>
      <c r="J34" s="1049">
        <v>-84.180000000167638</v>
      </c>
      <c r="K34" s="1048">
        <v>-6681.9400000000005</v>
      </c>
      <c r="L34" s="1048"/>
      <c r="M34" s="1048">
        <f t="shared" si="0"/>
        <v>-6681.9400000000005</v>
      </c>
      <c r="N34" s="1050">
        <v>-285042.21999999997</v>
      </c>
      <c r="O34" s="1050"/>
      <c r="P34" s="1050">
        <f t="shared" si="1"/>
        <v>-285042.21999999997</v>
      </c>
      <c r="Q34" s="1050">
        <v>-16394.650000000001</v>
      </c>
      <c r="R34" s="1050"/>
      <c r="S34" s="1050">
        <f t="shared" si="2"/>
        <v>-16394.650000000001</v>
      </c>
      <c r="T34" s="1087">
        <f>+GETPIVOTDATA("Saldo",GLVILLA30Jun22!$S$3,"Codice conto formattato","33.03.01","Descrizione conto/patitario","INFOCAMERE - SOCIETA' CONSORTI")+GETPIVOTDATA("Saldo",GLVILLA30Jun22!$S$3,"Codice conto formattato","33.03.01","Descrizione conto/patitario","BNP Paribas Real Estate Invest ment  - Management Italy SGR P")+GETPIVOTDATA("Saldo",GLVILLA30Jun22!$S$3,"Codice conto formattato","33.03.03","Descrizione conto/patitario","BNP Paribas Real Es tate Investment Management")</f>
        <v>-52843.699999999968</v>
      </c>
      <c r="U34" s="1087"/>
      <c r="V34" s="1087">
        <f t="shared" si="3"/>
        <v>-52843.699999999968</v>
      </c>
      <c r="W34" s="1069" t="s">
        <v>254</v>
      </c>
      <c r="X34" s="1069" t="s">
        <v>637</v>
      </c>
    </row>
    <row r="35" spans="1:24">
      <c r="A35" s="1045" t="s">
        <v>2398</v>
      </c>
      <c r="B35" s="1056" t="s">
        <v>2423</v>
      </c>
      <c r="C35" s="1056" t="s">
        <v>2393</v>
      </c>
      <c r="D35" s="1046"/>
      <c r="E35" s="1047"/>
      <c r="F35" s="1047"/>
      <c r="H35" s="1055"/>
      <c r="I35" s="1053"/>
      <c r="J35" s="1049"/>
      <c r="K35" s="1048">
        <v>-31286.79</v>
      </c>
      <c r="L35" s="1048"/>
      <c r="M35" s="1048">
        <f t="shared" si="0"/>
        <v>-31286.79</v>
      </c>
      <c r="N35" s="1050">
        <v>-32476.55</v>
      </c>
      <c r="O35" s="1050"/>
      <c r="P35" s="1050">
        <f t="shared" si="1"/>
        <v>-32476.55</v>
      </c>
      <c r="Q35" s="1050">
        <v>-29646.639999999999</v>
      </c>
      <c r="R35" s="1050"/>
      <c r="S35" s="1050">
        <f t="shared" si="2"/>
        <v>-29646.639999999999</v>
      </c>
      <c r="T35" s="1087">
        <f>+GETPIVOTDATA("Saldo",GLVILLA30Jun22!$S$3,"Codice conto formattato","35.01.11","Descrizione conto/patitario","Erario c/liquidazione IVA")</f>
        <v>-29971.86</v>
      </c>
      <c r="U35" s="1087"/>
      <c r="V35" s="1087">
        <f t="shared" si="3"/>
        <v>-29971.86</v>
      </c>
      <c r="W35" s="435" t="s">
        <v>267</v>
      </c>
      <c r="X35" s="1061" t="s">
        <v>268</v>
      </c>
    </row>
    <row r="36" spans="1:24">
      <c r="A36" s="1045" t="s">
        <v>2398</v>
      </c>
      <c r="B36" s="1056" t="s">
        <v>2424</v>
      </c>
      <c r="C36" s="1056" t="s">
        <v>2425</v>
      </c>
      <c r="D36" s="1046"/>
      <c r="E36" s="1047"/>
      <c r="F36" s="1047"/>
      <c r="H36" s="1055">
        <v>-8521.8799999999992</v>
      </c>
      <c r="I36" s="1053"/>
      <c r="J36" s="1049">
        <v>-8521.8799999999992</v>
      </c>
      <c r="K36" s="1048"/>
      <c r="L36" s="1048"/>
      <c r="M36" s="1048">
        <f t="shared" si="0"/>
        <v>0</v>
      </c>
      <c r="N36" s="1050"/>
      <c r="O36" s="1050"/>
      <c r="P36" s="1050">
        <f t="shared" si="1"/>
        <v>0</v>
      </c>
      <c r="Q36" s="1050"/>
      <c r="R36" s="1050"/>
      <c r="S36" s="1050">
        <f t="shared" si="2"/>
        <v>0</v>
      </c>
      <c r="T36" s="1087"/>
      <c r="U36" s="1087"/>
      <c r="V36" s="1087">
        <f t="shared" si="3"/>
        <v>0</v>
      </c>
      <c r="W36" s="435" t="s">
        <v>270</v>
      </c>
      <c r="X36" s="1061" t="s">
        <v>269</v>
      </c>
    </row>
    <row r="37" spans="1:24">
      <c r="A37" s="1045" t="s">
        <v>2398</v>
      </c>
      <c r="B37" s="1056" t="s">
        <v>2423</v>
      </c>
      <c r="C37" s="1056" t="s">
        <v>2426</v>
      </c>
      <c r="D37" s="1046"/>
      <c r="E37" s="1047"/>
      <c r="F37" s="1047"/>
      <c r="H37" s="1055"/>
      <c r="I37" s="1053"/>
      <c r="J37" s="1049"/>
      <c r="K37" s="1048">
        <v>-42516</v>
      </c>
      <c r="L37" s="1048"/>
      <c r="M37" s="1048">
        <f t="shared" si="0"/>
        <v>-42516</v>
      </c>
      <c r="N37" s="1050"/>
      <c r="O37" s="1050"/>
      <c r="P37" s="1050">
        <f t="shared" si="1"/>
        <v>0</v>
      </c>
      <c r="Q37" s="1050">
        <v>-41520.410000000003</v>
      </c>
      <c r="R37" s="1050"/>
      <c r="S37" s="1050">
        <f t="shared" si="2"/>
        <v>-41520.410000000003</v>
      </c>
      <c r="T37" s="1087"/>
      <c r="U37" s="1087"/>
      <c r="V37" s="1087">
        <f t="shared" si="3"/>
        <v>0</v>
      </c>
      <c r="W37" s="436" t="s">
        <v>274</v>
      </c>
      <c r="X37" s="1061" t="s">
        <v>294</v>
      </c>
    </row>
    <row r="38" spans="1:24">
      <c r="A38" s="1045" t="s">
        <v>2398</v>
      </c>
      <c r="B38" s="1056" t="s">
        <v>2427</v>
      </c>
      <c r="C38" s="1056" t="s">
        <v>2428</v>
      </c>
      <c r="D38" s="1046"/>
      <c r="E38" s="1047"/>
      <c r="F38" s="1047"/>
      <c r="H38" s="1055"/>
      <c r="I38" s="1053"/>
      <c r="J38" s="1049"/>
      <c r="K38" s="1048"/>
      <c r="L38" s="1048"/>
      <c r="M38" s="1048"/>
      <c r="N38" s="1050">
        <v>0</v>
      </c>
      <c r="O38" s="1050"/>
      <c r="P38" s="1050">
        <f t="shared" si="1"/>
        <v>0</v>
      </c>
      <c r="Q38" s="1050">
        <v>-7751</v>
      </c>
      <c r="R38" s="1050"/>
      <c r="S38" s="1050">
        <f t="shared" si="2"/>
        <v>-7751</v>
      </c>
      <c r="T38" s="1087">
        <f>+GETPIVOTDATA("Saldo",GLVILLA30Jun22!$S$3,"Codice conto formattato","35.01.12","Descrizione conto/patitario","Debiti IRAP")</f>
        <v>-16231</v>
      </c>
      <c r="U38" s="1087"/>
      <c r="V38" s="1087">
        <f t="shared" si="3"/>
        <v>-16231</v>
      </c>
      <c r="W38" s="436" t="s">
        <v>271</v>
      </c>
      <c r="X38" s="1061" t="s">
        <v>272</v>
      </c>
    </row>
    <row r="39" spans="1:24">
      <c r="A39" s="1045" t="s">
        <v>2398</v>
      </c>
      <c r="B39" s="1056" t="s">
        <v>2429</v>
      </c>
      <c r="C39" s="1056" t="s">
        <v>2430</v>
      </c>
      <c r="D39" s="1046"/>
      <c r="E39" s="1047"/>
      <c r="F39" s="1047"/>
      <c r="H39" s="1055"/>
      <c r="I39" s="1053"/>
      <c r="J39" s="1049"/>
      <c r="K39" s="1048">
        <v>-7808.93</v>
      </c>
      <c r="L39" s="1048"/>
      <c r="M39" s="1048">
        <f t="shared" si="0"/>
        <v>-7808.93</v>
      </c>
      <c r="N39" s="1050"/>
      <c r="O39" s="1050"/>
      <c r="P39" s="1050">
        <f t="shared" si="1"/>
        <v>0</v>
      </c>
      <c r="Q39" s="1050"/>
      <c r="R39" s="1050"/>
      <c r="S39" s="1050">
        <f t="shared" si="2"/>
        <v>0</v>
      </c>
      <c r="T39" s="1087"/>
      <c r="U39" s="1087"/>
      <c r="V39" s="1087">
        <f t="shared" si="3"/>
        <v>0</v>
      </c>
      <c r="W39" s="1062" t="s">
        <v>1026</v>
      </c>
      <c r="X39" s="1063" t="s">
        <v>514</v>
      </c>
    </row>
    <row r="40" spans="1:24">
      <c r="A40" s="1045" t="s">
        <v>2398</v>
      </c>
      <c r="B40" s="1056" t="s">
        <v>2431</v>
      </c>
      <c r="C40" s="1056" t="s">
        <v>2432</v>
      </c>
      <c r="D40" s="1046"/>
      <c r="E40" s="1047"/>
      <c r="F40" s="1047"/>
      <c r="H40" s="1055">
        <v>-5742477</v>
      </c>
      <c r="I40" s="1053"/>
      <c r="J40" s="1049">
        <v>-5742477</v>
      </c>
      <c r="K40" s="1048">
        <v>-5558031</v>
      </c>
      <c r="L40" s="1048"/>
      <c r="M40" s="1048">
        <f t="shared" si="0"/>
        <v>-5558031</v>
      </c>
      <c r="N40" s="1050">
        <v>-5306031</v>
      </c>
      <c r="O40" s="1050"/>
      <c r="P40" s="1050">
        <f t="shared" si="1"/>
        <v>-5306031</v>
      </c>
      <c r="Q40" s="1050">
        <v>-5011942</v>
      </c>
      <c r="R40" s="1050"/>
      <c r="S40" s="1050">
        <f t="shared" si="2"/>
        <v>-5011942</v>
      </c>
      <c r="T40" s="1087">
        <f>+GETPIVOTDATA("Saldo",GLVILLA30Jun22!$S$3,"Codice conto formattato","39.09.07","Descrizione conto/patitario","Debiti vs socio Eurozone Logistics")</f>
        <v>-4708316</v>
      </c>
      <c r="U40" s="1087"/>
      <c r="V40" s="1087">
        <f t="shared" si="3"/>
        <v>-4708316</v>
      </c>
      <c r="W40" s="435" t="s">
        <v>1039</v>
      </c>
      <c r="X40" s="1061" t="s">
        <v>340</v>
      </c>
    </row>
    <row r="41" spans="1:24">
      <c r="A41" s="1045" t="s">
        <v>2398</v>
      </c>
      <c r="B41" s="1056" t="s">
        <v>2433</v>
      </c>
      <c r="C41" s="1065" t="s">
        <v>2434</v>
      </c>
      <c r="D41" s="1046"/>
      <c r="E41" s="1047"/>
      <c r="F41" s="1047"/>
      <c r="H41" s="1055"/>
      <c r="I41" s="1053"/>
      <c r="J41" s="1049"/>
      <c r="K41" s="1048">
        <v>-43381.05</v>
      </c>
      <c r="L41" s="1048"/>
      <c r="M41" s="1048">
        <f t="shared" si="0"/>
        <v>-43381.05</v>
      </c>
      <c r="N41" s="1050">
        <v>-92737.94</v>
      </c>
      <c r="O41" s="1050"/>
      <c r="P41" s="1050">
        <f t="shared" si="1"/>
        <v>-92737.94</v>
      </c>
      <c r="Q41" s="1050">
        <v>-139027.88</v>
      </c>
      <c r="R41" s="1050"/>
      <c r="S41" s="1050">
        <f t="shared" si="2"/>
        <v>-139027.88</v>
      </c>
      <c r="T41" s="1087">
        <f>+GETPIVOTDATA("Saldo",GLVILLA30Jun22!$S$3,"Codice conto formattato","31.05.05","Descrizione conto/patitario","Finanziamenti da controllanti interessi")</f>
        <v>-183215.81</v>
      </c>
      <c r="U41" s="1087"/>
      <c r="V41" s="1087">
        <f t="shared" si="3"/>
        <v>-183215.81</v>
      </c>
      <c r="W41" s="1069" t="s">
        <v>1033</v>
      </c>
      <c r="X41" s="1069" t="s">
        <v>817</v>
      </c>
    </row>
    <row r="42" spans="1:24">
      <c r="A42" s="1045" t="s">
        <v>2398</v>
      </c>
      <c r="B42" s="1056" t="s">
        <v>2435</v>
      </c>
      <c r="C42" s="1056" t="s">
        <v>2436</v>
      </c>
      <c r="D42" s="1046"/>
      <c r="E42" s="1047"/>
      <c r="F42" s="1047"/>
      <c r="H42" s="1060">
        <v>0</v>
      </c>
      <c r="I42" s="1058">
        <v>-62470.75</v>
      </c>
      <c r="J42" s="1049">
        <v>-62470.75</v>
      </c>
      <c r="K42" s="1048"/>
      <c r="L42" s="1048">
        <v>0</v>
      </c>
      <c r="M42" s="1048">
        <f t="shared" si="0"/>
        <v>0</v>
      </c>
      <c r="N42" s="1050"/>
      <c r="O42" s="1050"/>
      <c r="P42" s="1050">
        <f t="shared" si="1"/>
        <v>0</v>
      </c>
      <c r="Q42" s="1050"/>
      <c r="R42" s="1050">
        <v>-61275.71</v>
      </c>
      <c r="S42" s="1050">
        <f t="shared" si="2"/>
        <v>-61275.71</v>
      </c>
      <c r="T42" s="1087"/>
      <c r="U42" s="1087">
        <f>+GETPIVOTDATA("Saldo",GLVILLA30Jun22!$V$3,"Codice conto formattato","40.00.01","Descrizione conto/patitario","Fondo imposte differite")</f>
        <v>-475628.71</v>
      </c>
      <c r="V42" s="1087">
        <f t="shared" si="3"/>
        <v>-475628.71</v>
      </c>
      <c r="W42" s="435" t="s">
        <v>222</v>
      </c>
      <c r="X42" s="1061" t="s">
        <v>791</v>
      </c>
    </row>
    <row r="43" spans="1:24">
      <c r="A43" s="1045" t="s">
        <v>2398</v>
      </c>
      <c r="B43" s="1045" t="s">
        <v>2437</v>
      </c>
      <c r="C43" s="1045" t="s">
        <v>2438</v>
      </c>
      <c r="D43" s="1046"/>
      <c r="E43" s="1047"/>
      <c r="F43" s="1047"/>
      <c r="H43" s="1055">
        <v>-273.49</v>
      </c>
      <c r="I43" s="1048">
        <v>273.49</v>
      </c>
      <c r="J43" s="1049">
        <v>0</v>
      </c>
      <c r="K43" s="1048">
        <v>-428.42</v>
      </c>
      <c r="L43" s="1048">
        <v>428.42</v>
      </c>
      <c r="M43" s="1048">
        <f t="shared" si="0"/>
        <v>0</v>
      </c>
      <c r="N43" s="1050">
        <v>-235.16000000000003</v>
      </c>
      <c r="O43" s="1050">
        <v>235.16000000000003</v>
      </c>
      <c r="P43" s="1050">
        <f t="shared" si="1"/>
        <v>0</v>
      </c>
      <c r="Q43" s="1050">
        <v>-361.39</v>
      </c>
      <c r="R43" s="1050">
        <v>361.39000000000004</v>
      </c>
      <c r="S43" s="1050">
        <f t="shared" si="2"/>
        <v>0</v>
      </c>
      <c r="T43" s="1087">
        <f>+GETPIVOTDATA("Saldo",GLVILLA30Jun22!$S$3,"Codice conto formattato","41.01.07","Descrizione conto/patitario","F.do amm.to costi di impianto e ampliam.")</f>
        <v>-487.62</v>
      </c>
      <c r="U43" s="1087">
        <f>+GETPIVOTDATA("Saldo",GLVILLA30Jun22!$V$3,"Codice conto formattato","        41.01.07","Descrizione conto/patitario","F.do amm.to costi di impianto e ampliam.")</f>
        <v>487.62</v>
      </c>
      <c r="V43" s="1087">
        <f t="shared" si="3"/>
        <v>0</v>
      </c>
      <c r="W43" s="437" t="s">
        <v>315</v>
      </c>
      <c r="X43" s="1051" t="s">
        <v>465</v>
      </c>
    </row>
    <row r="44" spans="1:24">
      <c r="A44" s="1045" t="s">
        <v>2398</v>
      </c>
      <c r="B44" s="1045" t="s">
        <v>2439</v>
      </c>
      <c r="C44" s="1045" t="s">
        <v>2440</v>
      </c>
      <c r="D44" s="1046"/>
      <c r="E44" s="1047"/>
      <c r="F44" s="1047"/>
      <c r="H44" s="1060">
        <v>0</v>
      </c>
      <c r="I44" s="1053"/>
      <c r="J44" s="1049">
        <v>0</v>
      </c>
      <c r="K44" s="1048">
        <v>-145592.88</v>
      </c>
      <c r="L44" s="1048">
        <v>145592.88</v>
      </c>
      <c r="M44" s="1048">
        <f t="shared" si="0"/>
        <v>0</v>
      </c>
      <c r="N44" s="1050">
        <v>-317317.81</v>
      </c>
      <c r="O44" s="1050">
        <v>317317.81</v>
      </c>
      <c r="P44" s="1050">
        <f t="shared" si="1"/>
        <v>0</v>
      </c>
      <c r="Q44" s="1050">
        <v>-487642.81</v>
      </c>
      <c r="R44" s="1050">
        <v>487642.81</v>
      </c>
      <c r="S44" s="1050">
        <f t="shared" si="2"/>
        <v>0</v>
      </c>
      <c r="T44" s="1087">
        <f>+GETPIVOTDATA("Saldo",GLVILLA30Jun22!$S$3,"Codice conto formattato","41.03.01","Descrizione conto/patitario","Fondo ammortamento fabbricati")</f>
        <v>-657967.81000000006</v>
      </c>
      <c r="U44" s="1087">
        <f>+GETPIVOTDATA("Saldo",GLVILLA30Jun22!$V$3,"Codice conto formattato","41.03.01","Descrizione conto/patitario","Fondo ammortamento fabbricati")</f>
        <v>657967.81000000006</v>
      </c>
      <c r="V44" s="1087">
        <f t="shared" si="3"/>
        <v>0</v>
      </c>
      <c r="W44" s="437" t="s">
        <v>321</v>
      </c>
      <c r="X44" s="1051" t="s">
        <v>503</v>
      </c>
    </row>
    <row r="45" spans="1:24">
      <c r="A45" s="1045" t="s">
        <v>2398</v>
      </c>
      <c r="B45" s="1045" t="s">
        <v>2441</v>
      </c>
      <c r="C45" s="1045" t="s">
        <v>2442</v>
      </c>
      <c r="D45" s="1046"/>
      <c r="E45" s="1047"/>
      <c r="F45" s="1047"/>
      <c r="H45" s="1060"/>
      <c r="I45" s="1053"/>
      <c r="J45" s="1049"/>
      <c r="K45" s="1048">
        <v>-7960.04</v>
      </c>
      <c r="L45" s="1048">
        <v>7960.04</v>
      </c>
      <c r="M45" s="1048">
        <f t="shared" si="0"/>
        <v>0</v>
      </c>
      <c r="N45" s="1050">
        <v>-17348.8</v>
      </c>
      <c r="O45" s="1050">
        <v>17348.8</v>
      </c>
      <c r="P45" s="1050">
        <f t="shared" si="1"/>
        <v>0</v>
      </c>
      <c r="Q45" s="1050">
        <v>-26661.019999999997</v>
      </c>
      <c r="R45" s="1050">
        <v>26661.02</v>
      </c>
      <c r="S45" s="1050">
        <f t="shared" si="2"/>
        <v>0</v>
      </c>
      <c r="T45" s="1087">
        <f>+GETPIVOTDATA("Saldo",GLVILLA30Jun22!$S$3,"Codice conto formattato","41.03.03","Descrizione conto/patitario","Fondo amm.to fabbricati acquisition cost")</f>
        <v>-35973.24</v>
      </c>
      <c r="U45" s="1087">
        <f>+GETPIVOTDATA("Saldo",GLVILLA30Jun22!$V$3,"Codice conto formattato","41.03.03","Descrizione conto/patitario","Fondo amm.to fabbricati acquisition cost")</f>
        <v>35973.24</v>
      </c>
      <c r="V45" s="1087">
        <f t="shared" si="3"/>
        <v>0</v>
      </c>
      <c r="W45" s="437" t="s">
        <v>321</v>
      </c>
      <c r="X45" s="1051" t="s">
        <v>503</v>
      </c>
    </row>
    <row r="46" spans="1:24">
      <c r="A46" s="1045" t="s">
        <v>2398</v>
      </c>
      <c r="B46" s="1045" t="s">
        <v>2443</v>
      </c>
      <c r="C46" s="1045" t="s">
        <v>2444</v>
      </c>
      <c r="D46" s="1046"/>
      <c r="E46" s="1047"/>
      <c r="F46" s="1047"/>
      <c r="H46" s="1060"/>
      <c r="I46" s="1053"/>
      <c r="J46" s="1049"/>
      <c r="K46" s="1048">
        <v>-2591.6099999999997</v>
      </c>
      <c r="L46" s="1048"/>
      <c r="M46" s="1048">
        <f t="shared" si="0"/>
        <v>-2591.6099999999997</v>
      </c>
      <c r="N46" s="1050">
        <v>-1022.9999999999998</v>
      </c>
      <c r="O46" s="1050"/>
      <c r="P46" s="1050">
        <f t="shared" si="1"/>
        <v>-1022.9999999999998</v>
      </c>
      <c r="Q46" s="1050"/>
      <c r="R46" s="1050"/>
      <c r="S46" s="1050">
        <f t="shared" si="2"/>
        <v>0</v>
      </c>
      <c r="T46" s="1087">
        <f>+GETPIVOTDATA("Saldo",GLVILLA30Jun22!$S$3,"Codice conto formattato","45.01.03","Descrizione conto/patitario","Risconti passivi")</f>
        <v>-6152.67</v>
      </c>
      <c r="U46" s="1087"/>
      <c r="V46" s="1087">
        <f t="shared" si="3"/>
        <v>-6152.67</v>
      </c>
      <c r="W46" s="435" t="s">
        <v>94</v>
      </c>
      <c r="X46" s="1061" t="s">
        <v>341</v>
      </c>
    </row>
    <row r="47" spans="1:24">
      <c r="A47" s="1045" t="s">
        <v>2445</v>
      </c>
      <c r="B47" s="1056" t="s">
        <v>2446</v>
      </c>
      <c r="C47" s="1056" t="s">
        <v>2447</v>
      </c>
      <c r="D47" s="1046"/>
      <c r="E47" s="1047"/>
      <c r="F47" s="1047"/>
      <c r="H47" s="1070">
        <v>69</v>
      </c>
      <c r="I47" s="1053"/>
      <c r="J47" s="1071">
        <v>69</v>
      </c>
      <c r="K47" s="1072">
        <v>69</v>
      </c>
      <c r="L47" s="1072"/>
      <c r="M47" s="1072">
        <f>+K47+L47</f>
        <v>69</v>
      </c>
      <c r="N47" s="1073">
        <v>69</v>
      </c>
      <c r="O47" s="1073"/>
      <c r="P47" s="1073">
        <f>+N47+O47</f>
        <v>69</v>
      </c>
      <c r="Q47" s="1073"/>
      <c r="R47" s="1073"/>
      <c r="S47" s="1073">
        <f>+Q47+R47</f>
        <v>0</v>
      </c>
      <c r="T47" s="1088">
        <f>+GETPIVOTDATA("Saldo",GLVILLA30Jun22!$S$3,"Codice conto formattato","57.01.51.01","Descrizione conto/patitario","Altri servizi per la produzione")</f>
        <v>65</v>
      </c>
      <c r="U47" s="1088"/>
      <c r="V47" s="1088">
        <f>+T47+U47</f>
        <v>65</v>
      </c>
      <c r="W47" s="435" t="s">
        <v>946</v>
      </c>
      <c r="X47" s="1061" t="s">
        <v>2448</v>
      </c>
    </row>
    <row r="48" spans="1:24">
      <c r="A48" s="1045" t="s">
        <v>2445</v>
      </c>
      <c r="B48" s="1056" t="s">
        <v>2449</v>
      </c>
      <c r="C48" s="1064" t="s">
        <v>2450</v>
      </c>
      <c r="D48" s="1046"/>
      <c r="E48" s="1047"/>
      <c r="F48" s="1047"/>
      <c r="H48" s="1070"/>
      <c r="I48" s="1053"/>
      <c r="J48" s="1071"/>
      <c r="K48" s="1072">
        <v>26208</v>
      </c>
      <c r="L48" s="1072"/>
      <c r="M48" s="1072">
        <f t="shared" ref="M48:M87" si="4">+K48+L48</f>
        <v>26208</v>
      </c>
      <c r="N48" s="1073">
        <v>57598</v>
      </c>
      <c r="O48" s="1073"/>
      <c r="P48" s="1073">
        <f t="shared" ref="P48:P87" si="5">+N48+O48</f>
        <v>57598</v>
      </c>
      <c r="Q48" s="1073">
        <v>31390</v>
      </c>
      <c r="R48" s="1073"/>
      <c r="S48" s="1073">
        <f t="shared" ref="S48:S87" si="6">+Q48+R48</f>
        <v>31390</v>
      </c>
      <c r="T48" s="1088">
        <f>+GETPIVOTDATA("Saldo",GLVILLA30Jun22!$S$3,"Codice conto formattato","57.03.01","Descrizione conto/patitario","Management AIFM fees")</f>
        <v>62780</v>
      </c>
      <c r="U48" s="1088"/>
      <c r="V48" s="1088">
        <f t="shared" ref="V48:V87" si="7">+T48+U48</f>
        <v>62780</v>
      </c>
      <c r="W48" s="435" t="s">
        <v>48</v>
      </c>
      <c r="X48" s="1061" t="s">
        <v>405</v>
      </c>
    </row>
    <row r="49" spans="1:24">
      <c r="A49" s="1045" t="s">
        <v>2445</v>
      </c>
      <c r="B49" s="1056" t="s">
        <v>2451</v>
      </c>
      <c r="C49" s="1065" t="s">
        <v>2452</v>
      </c>
      <c r="D49" s="1046"/>
      <c r="E49" s="1047"/>
      <c r="F49" s="1047"/>
      <c r="H49" s="1070"/>
      <c r="I49" s="1053"/>
      <c r="J49" s="1071"/>
      <c r="K49" s="1072">
        <v>7314</v>
      </c>
      <c r="L49" s="1072"/>
      <c r="M49" s="1072">
        <f t="shared" si="4"/>
        <v>7314</v>
      </c>
      <c r="N49" s="1073">
        <v>16074</v>
      </c>
      <c r="O49" s="1073"/>
      <c r="P49" s="1073">
        <f t="shared" si="5"/>
        <v>16074</v>
      </c>
      <c r="Q49" s="1073">
        <v>8760</v>
      </c>
      <c r="R49" s="1073"/>
      <c r="S49" s="1073">
        <f t="shared" si="6"/>
        <v>8760</v>
      </c>
      <c r="T49" s="1088">
        <f>+GETPIVOTDATA("Saldo",GLVILLA30Jun22!$S$3,"Codice conto formattato","57.03.03","Descrizione conto/patitario","Management AM fees")</f>
        <v>17520</v>
      </c>
      <c r="U49" s="1088"/>
      <c r="V49" s="1088">
        <f t="shared" si="7"/>
        <v>17520</v>
      </c>
      <c r="W49" s="435" t="s">
        <v>947</v>
      </c>
      <c r="X49" s="1061" t="s">
        <v>847</v>
      </c>
    </row>
    <row r="50" spans="1:24">
      <c r="A50" s="1045" t="s">
        <v>2445</v>
      </c>
      <c r="B50" s="1056" t="s">
        <v>2907</v>
      </c>
      <c r="C50" s="1065" t="s">
        <v>2924</v>
      </c>
      <c r="D50" s="1046"/>
      <c r="E50" s="1047"/>
      <c r="F50" s="1047"/>
      <c r="H50" s="1070"/>
      <c r="I50" s="1053"/>
      <c r="J50" s="1071"/>
      <c r="K50" s="1072"/>
      <c r="L50" s="1072"/>
      <c r="M50" s="1072"/>
      <c r="N50" s="1073"/>
      <c r="O50" s="1073"/>
      <c r="P50" s="1073"/>
      <c r="Q50" s="1073"/>
      <c r="R50" s="1073"/>
      <c r="S50" s="1073"/>
      <c r="T50" s="1088">
        <f>+GETPIVOTDATA("Saldo",GLVILLA30Jun22!$S$3,"Codice conto formattato","57.09.90","Descrizione conto/patitario","Spese consortili (spese comuni C.C.)")</f>
        <v>1957.86</v>
      </c>
      <c r="U50" s="1088"/>
      <c r="V50" s="1088">
        <f t="shared" si="7"/>
        <v>1957.86</v>
      </c>
      <c r="W50" s="435" t="s">
        <v>397</v>
      </c>
      <c r="X50" s="1061" t="s">
        <v>2925</v>
      </c>
    </row>
    <row r="51" spans="1:24">
      <c r="A51" s="1045" t="s">
        <v>2445</v>
      </c>
      <c r="B51" s="1056" t="s">
        <v>2453</v>
      </c>
      <c r="C51" s="1056" t="s">
        <v>2454</v>
      </c>
      <c r="D51" s="1046"/>
      <c r="E51" s="1047"/>
      <c r="F51" s="1047"/>
      <c r="H51" s="1074">
        <v>0</v>
      </c>
      <c r="I51" s="1053"/>
      <c r="J51" s="1049">
        <v>0</v>
      </c>
      <c r="K51" s="1072">
        <v>4308.34</v>
      </c>
      <c r="L51" s="1072"/>
      <c r="M51" s="1072">
        <f t="shared" si="4"/>
        <v>4308.34</v>
      </c>
      <c r="N51" s="1073">
        <v>8950.1700000000019</v>
      </c>
      <c r="O51" s="1073"/>
      <c r="P51" s="1073">
        <f t="shared" si="5"/>
        <v>8950.1700000000019</v>
      </c>
      <c r="Q51" s="1073">
        <v>4808.59</v>
      </c>
      <c r="R51" s="1073"/>
      <c r="S51" s="1073">
        <f t="shared" si="6"/>
        <v>4808.59</v>
      </c>
      <c r="T51" s="1088">
        <f>+GETPIVOTDATA("Saldo",GLVILLA30Jun22!$S$3,"Codice conto formattato","59.01.05","Descrizione conto/patitario","Assicurazione Marsh")</f>
        <v>9583.82</v>
      </c>
      <c r="U51" s="1088"/>
      <c r="V51" s="1088">
        <f t="shared" si="7"/>
        <v>9583.82</v>
      </c>
      <c r="W51" s="435" t="s">
        <v>396</v>
      </c>
      <c r="X51" s="1061" t="s">
        <v>825</v>
      </c>
    </row>
    <row r="52" spans="1:24">
      <c r="A52" s="1045" t="s">
        <v>2445</v>
      </c>
      <c r="B52" s="1056" t="s">
        <v>2455</v>
      </c>
      <c r="C52" s="1056" t="s">
        <v>2456</v>
      </c>
      <c r="D52" s="1046"/>
      <c r="E52" s="1047"/>
      <c r="F52" s="1047"/>
      <c r="H52" s="1075">
        <v>296747.76</v>
      </c>
      <c r="I52" s="1076">
        <v>-296747.76</v>
      </c>
      <c r="J52" s="1049">
        <v>0</v>
      </c>
      <c r="K52" s="1072">
        <v>296747.76</v>
      </c>
      <c r="L52" s="1072">
        <v>-296747.76</v>
      </c>
      <c r="M52" s="1072">
        <f t="shared" si="4"/>
        <v>0</v>
      </c>
      <c r="N52" s="1073">
        <v>298593.44</v>
      </c>
      <c r="O52" s="1073">
        <v>-296747.76</v>
      </c>
      <c r="P52" s="1073">
        <f t="shared" si="5"/>
        <v>1845.679999999993</v>
      </c>
      <c r="Q52" s="1073"/>
      <c r="R52" s="1073"/>
      <c r="S52" s="1073">
        <f t="shared" si="6"/>
        <v>0</v>
      </c>
      <c r="T52" s="1088"/>
      <c r="U52" s="1088"/>
      <c r="V52" s="1088">
        <f t="shared" si="7"/>
        <v>0</v>
      </c>
      <c r="W52" s="435" t="s">
        <v>410</v>
      </c>
      <c r="X52" s="1077" t="s">
        <v>409</v>
      </c>
    </row>
    <row r="53" spans="1:24">
      <c r="A53" s="1045" t="s">
        <v>2445</v>
      </c>
      <c r="B53" s="1056" t="s">
        <v>2457</v>
      </c>
      <c r="C53" s="1056" t="s">
        <v>2458</v>
      </c>
      <c r="D53" s="1046"/>
      <c r="E53" s="1047"/>
      <c r="F53" s="1047"/>
      <c r="H53" s="1070">
        <v>40.200000000000003</v>
      </c>
      <c r="I53" s="1053"/>
      <c r="J53" s="1049">
        <v>40.200000000000003</v>
      </c>
      <c r="K53" s="1072">
        <v>60.31</v>
      </c>
      <c r="L53" s="1072"/>
      <c r="M53" s="1072">
        <f t="shared" si="4"/>
        <v>60.31</v>
      </c>
      <c r="N53" s="1073">
        <v>460.09</v>
      </c>
      <c r="O53" s="1073"/>
      <c r="P53" s="1073">
        <f t="shared" si="5"/>
        <v>460.09</v>
      </c>
      <c r="Q53" s="1073">
        <v>872.12</v>
      </c>
      <c r="R53" s="1073"/>
      <c r="S53" s="1073">
        <f t="shared" si="6"/>
        <v>872.12</v>
      </c>
      <c r="T53" s="1088">
        <f>+GETPIVOTDATA("Saldo",GLVILLA30Jun22!$S$3,"Codice conto formattato","75.01.01","Descrizione conto/patitario","Interessi passivi bancari")+GETPIVOTDATA("Saldo",GLVILLA30Jun22!$S$3,"Codice conto formattato","75.01.07","Descrizione conto/patitario","Commissioni e spese bancarie")</f>
        <v>1823.4700000000003</v>
      </c>
      <c r="U53" s="1088"/>
      <c r="V53" s="1088">
        <f t="shared" si="7"/>
        <v>1823.4700000000003</v>
      </c>
      <c r="W53" s="435" t="s">
        <v>457</v>
      </c>
      <c r="X53" s="1061" t="s">
        <v>183</v>
      </c>
    </row>
    <row r="54" spans="1:24">
      <c r="A54" s="1045" t="s">
        <v>2445</v>
      </c>
      <c r="B54" s="518" t="s">
        <v>2459</v>
      </c>
      <c r="C54" s="518" t="s">
        <v>2460</v>
      </c>
      <c r="D54" s="1059">
        <v>0</v>
      </c>
      <c r="E54" s="1059">
        <v>1929.05</v>
      </c>
      <c r="F54" s="1047">
        <v>1929.05</v>
      </c>
      <c r="H54" s="1078"/>
      <c r="I54" s="1079">
        <v>2524.5500000000002</v>
      </c>
      <c r="J54" s="1049">
        <v>2524.5500000000002</v>
      </c>
      <c r="K54" s="1072"/>
      <c r="L54" s="1072">
        <v>2524.5500000000002</v>
      </c>
      <c r="M54" s="1072">
        <f t="shared" si="4"/>
        <v>2524.5500000000002</v>
      </c>
      <c r="N54" s="1073"/>
      <c r="O54" s="1073">
        <v>2524.5500000000002</v>
      </c>
      <c r="P54" s="1073">
        <f t="shared" si="5"/>
        <v>2524.5500000000002</v>
      </c>
      <c r="Q54" s="1073"/>
      <c r="R54" s="1073"/>
      <c r="S54" s="1073">
        <f t="shared" si="6"/>
        <v>0</v>
      </c>
      <c r="T54" s="1088"/>
      <c r="U54" s="1088"/>
      <c r="V54" s="1088">
        <f t="shared" si="7"/>
        <v>0</v>
      </c>
      <c r="W54" s="435" t="s">
        <v>410</v>
      </c>
      <c r="X54" s="1077" t="s">
        <v>409</v>
      </c>
    </row>
    <row r="55" spans="1:24">
      <c r="A55" s="1045" t="s">
        <v>2445</v>
      </c>
      <c r="B55" s="1045" t="s">
        <v>2461</v>
      </c>
      <c r="C55" s="1045" t="s">
        <v>2462</v>
      </c>
      <c r="D55" s="1059">
        <v>1125</v>
      </c>
      <c r="E55" s="1059"/>
      <c r="F55" s="1047">
        <v>1125</v>
      </c>
      <c r="H55" s="1080">
        <v>1687.5</v>
      </c>
      <c r="I55" s="1053"/>
      <c r="J55" s="1049">
        <v>1687.5</v>
      </c>
      <c r="K55" s="1072">
        <v>4503</v>
      </c>
      <c r="L55" s="1072"/>
      <c r="M55" s="1072">
        <f t="shared" si="4"/>
        <v>4503</v>
      </c>
      <c r="N55" s="1073">
        <v>21950</v>
      </c>
      <c r="O55" s="1073"/>
      <c r="P55" s="1073">
        <f t="shared" si="5"/>
        <v>21950</v>
      </c>
      <c r="Q55" s="1073">
        <v>8087.5</v>
      </c>
      <c r="R55" s="1073"/>
      <c r="S55" s="1073">
        <f t="shared" si="6"/>
        <v>8087.5</v>
      </c>
      <c r="T55" s="1088">
        <f>+GETPIVOTDATA("Saldo",GLVILLA30Jun22!$S$3,"Codice conto formattato","75.03.07","Descrizione conto/patitario","Consulenze amministrative")</f>
        <v>17595.830000000002</v>
      </c>
      <c r="U55" s="1088"/>
      <c r="V55" s="1088">
        <f t="shared" si="7"/>
        <v>17595.830000000002</v>
      </c>
      <c r="W55" s="435" t="s">
        <v>408</v>
      </c>
      <c r="X55" s="1061" t="s">
        <v>842</v>
      </c>
    </row>
    <row r="56" spans="1:24">
      <c r="A56" s="1045" t="s">
        <v>2445</v>
      </c>
      <c r="B56" s="1045" t="s">
        <v>2463</v>
      </c>
      <c r="C56" s="1045" t="s">
        <v>2464</v>
      </c>
      <c r="E56" s="1059"/>
      <c r="F56" s="1047"/>
      <c r="H56" s="1080">
        <v>52416</v>
      </c>
      <c r="I56" s="1076">
        <v>-52416</v>
      </c>
      <c r="J56" s="1049">
        <v>0</v>
      </c>
      <c r="K56" s="1072">
        <v>52416</v>
      </c>
      <c r="L56" s="1072">
        <v>-52416</v>
      </c>
      <c r="M56" s="1072">
        <f t="shared" si="4"/>
        <v>0</v>
      </c>
      <c r="N56" s="1073">
        <v>52416</v>
      </c>
      <c r="O56" s="1073">
        <v>-52416</v>
      </c>
      <c r="P56" s="1073">
        <f t="shared" si="5"/>
        <v>0</v>
      </c>
      <c r="Q56" s="1073"/>
      <c r="R56" s="1073"/>
      <c r="S56" s="1073">
        <f t="shared" si="6"/>
        <v>0</v>
      </c>
      <c r="T56" s="1088"/>
      <c r="U56" s="1088"/>
      <c r="V56" s="1088">
        <f t="shared" si="7"/>
        <v>0</v>
      </c>
      <c r="W56" s="435" t="s">
        <v>417</v>
      </c>
      <c r="X56" s="1054" t="s">
        <v>416</v>
      </c>
    </row>
    <row r="57" spans="1:24">
      <c r="A57" s="1045" t="s">
        <v>2445</v>
      </c>
      <c r="B57" s="1045" t="s">
        <v>2465</v>
      </c>
      <c r="C57" s="1045" t="s">
        <v>2466</v>
      </c>
      <c r="E57" s="1059"/>
      <c r="F57" s="1047"/>
      <c r="H57" s="1080"/>
      <c r="I57" s="1076"/>
      <c r="J57" s="1049"/>
      <c r="K57" s="1072">
        <v>3239.25</v>
      </c>
      <c r="L57" s="1072"/>
      <c r="M57" s="1072">
        <f t="shared" si="4"/>
        <v>3239.25</v>
      </c>
      <c r="N57" s="1073">
        <v>7126.35</v>
      </c>
      <c r="O57" s="1073"/>
      <c r="P57" s="1073">
        <f t="shared" si="5"/>
        <v>7126.35</v>
      </c>
      <c r="Q57" s="1073">
        <v>3887.1</v>
      </c>
      <c r="R57" s="1073"/>
      <c r="S57" s="1073">
        <f t="shared" si="6"/>
        <v>3887.1</v>
      </c>
      <c r="T57" s="1088">
        <f>+GETPIVOTDATA("Saldo",GLVILLA30Jun22!$S$3,"Codice conto formattato","61.01.07","Descrizione conto/patitario","Consulenze fiscali-societarie")</f>
        <v>7774.2</v>
      </c>
      <c r="U57" s="1088"/>
      <c r="V57" s="1088">
        <f t="shared" si="7"/>
        <v>7774.2</v>
      </c>
      <c r="W57" s="1081" t="s">
        <v>417</v>
      </c>
      <c r="X57" s="1082" t="s">
        <v>416</v>
      </c>
    </row>
    <row r="58" spans="1:24">
      <c r="A58" s="1045" t="s">
        <v>2445</v>
      </c>
      <c r="B58" s="1045" t="s">
        <v>2467</v>
      </c>
      <c r="C58" s="1045" t="s">
        <v>2468</v>
      </c>
      <c r="E58" s="1059"/>
      <c r="F58" s="1047"/>
      <c r="H58" s="1080"/>
      <c r="I58" s="1076"/>
      <c r="J58" s="1049"/>
      <c r="K58" s="1072">
        <v>5408</v>
      </c>
      <c r="L58" s="1072"/>
      <c r="M58" s="1072">
        <f t="shared" si="4"/>
        <v>5408</v>
      </c>
      <c r="N58" s="1073">
        <v>5408</v>
      </c>
      <c r="O58" s="1073"/>
      <c r="P58" s="1073">
        <f t="shared" si="5"/>
        <v>5408</v>
      </c>
      <c r="Q58" s="1073"/>
      <c r="R58" s="1073"/>
      <c r="S58" s="1073">
        <f t="shared" si="6"/>
        <v>0</v>
      </c>
      <c r="T58" s="1088"/>
      <c r="U58" s="1088"/>
      <c r="V58" s="1088">
        <f t="shared" si="7"/>
        <v>0</v>
      </c>
      <c r="W58" s="435" t="s">
        <v>413</v>
      </c>
      <c r="X58" s="1061" t="s">
        <v>411</v>
      </c>
    </row>
    <row r="59" spans="1:24">
      <c r="A59" s="1045" t="s">
        <v>2445</v>
      </c>
      <c r="B59" s="1045" t="s">
        <v>2469</v>
      </c>
      <c r="C59" s="1045" t="s">
        <v>2470</v>
      </c>
      <c r="E59" s="1059"/>
      <c r="F59" s="1047"/>
      <c r="H59" s="1080"/>
      <c r="I59" s="1076"/>
      <c r="J59" s="1049"/>
      <c r="K59" s="1072">
        <v>84.18</v>
      </c>
      <c r="L59" s="1072"/>
      <c r="M59" s="1072">
        <f t="shared" si="4"/>
        <v>84.18</v>
      </c>
      <c r="N59" s="1073">
        <v>84.18</v>
      </c>
      <c r="O59" s="1073"/>
      <c r="P59" s="1073">
        <f t="shared" si="5"/>
        <v>84.18</v>
      </c>
      <c r="Q59" s="1073"/>
      <c r="R59" s="1073"/>
      <c r="S59" s="1073">
        <f t="shared" si="6"/>
        <v>0</v>
      </c>
      <c r="T59" s="1088">
        <f>+GETPIVOTDATA("Saldo",GLVILLA30Jun22!$S$3,"Codice conto formattato","61.01.11.05","Descrizione conto/patitario","Consulenza")</f>
        <v>3600</v>
      </c>
      <c r="U59" s="1088"/>
      <c r="V59" s="1088">
        <f t="shared" si="7"/>
        <v>3600</v>
      </c>
      <c r="W59" s="435" t="s">
        <v>413</v>
      </c>
      <c r="X59" s="1061" t="s">
        <v>411</v>
      </c>
    </row>
    <row r="60" spans="1:24">
      <c r="A60" s="1045" t="s">
        <v>2445</v>
      </c>
      <c r="B60" s="1045" t="s">
        <v>2471</v>
      </c>
      <c r="C60" s="1045" t="s">
        <v>2472</v>
      </c>
      <c r="E60" s="1059"/>
      <c r="F60" s="1047"/>
      <c r="H60" s="1080"/>
      <c r="I60" s="1076"/>
      <c r="J60" s="1049"/>
      <c r="K60" s="1072"/>
      <c r="L60" s="1072">
        <v>7000</v>
      </c>
      <c r="M60" s="1072">
        <f t="shared" si="4"/>
        <v>7000</v>
      </c>
      <c r="N60" s="1073"/>
      <c r="O60" s="1073"/>
      <c r="P60" s="1073">
        <f t="shared" si="5"/>
        <v>0</v>
      </c>
      <c r="Q60" s="1073"/>
      <c r="R60" s="1073"/>
      <c r="S60" s="1073">
        <f t="shared" si="6"/>
        <v>0</v>
      </c>
      <c r="T60" s="1088"/>
      <c r="U60" s="1088"/>
      <c r="V60" s="1088">
        <f t="shared" si="7"/>
        <v>0</v>
      </c>
      <c r="W60" s="435" t="s">
        <v>407</v>
      </c>
      <c r="X60" s="1061" t="s">
        <v>2473</v>
      </c>
    </row>
    <row r="61" spans="1:24">
      <c r="A61" s="1045" t="s">
        <v>2445</v>
      </c>
      <c r="B61" s="1045" t="s">
        <v>2474</v>
      </c>
      <c r="C61" s="1045" t="s">
        <v>2475</v>
      </c>
      <c r="E61" s="1059"/>
      <c r="F61" s="1047"/>
      <c r="H61" s="1080">
        <v>10000</v>
      </c>
      <c r="I61" s="1076">
        <v>-10000</v>
      </c>
      <c r="J61" s="1049">
        <v>0</v>
      </c>
      <c r="K61" s="1072">
        <v>2325</v>
      </c>
      <c r="L61" s="1072"/>
      <c r="M61" s="1072">
        <f t="shared" si="4"/>
        <v>2325</v>
      </c>
      <c r="N61" s="1073">
        <v>6900</v>
      </c>
      <c r="O61" s="1073"/>
      <c r="P61" s="1073">
        <f t="shared" si="5"/>
        <v>6900</v>
      </c>
      <c r="Q61" s="1073">
        <v>1700</v>
      </c>
      <c r="R61" s="1073"/>
      <c r="S61" s="1073">
        <f t="shared" si="6"/>
        <v>1700</v>
      </c>
      <c r="T61" s="1088">
        <f>+GETPIVOTDATA("Saldo",GLVILLA30Jun22!$S$3,"Codice conto formattato","61.01.11.91","Descrizione conto/patitario","Consulenze - valutazione immobile")</f>
        <v>4650</v>
      </c>
      <c r="U61" s="1088"/>
      <c r="V61" s="1088">
        <f t="shared" si="7"/>
        <v>4650</v>
      </c>
      <c r="W61" s="435" t="s">
        <v>419</v>
      </c>
      <c r="X61" s="1061" t="s">
        <v>201</v>
      </c>
    </row>
    <row r="62" spans="1:24">
      <c r="A62" s="1045" t="s">
        <v>2445</v>
      </c>
      <c r="B62" s="1045" t="s">
        <v>2476</v>
      </c>
      <c r="C62" s="1045" t="s">
        <v>2475</v>
      </c>
      <c r="E62" s="1059"/>
      <c r="F62" s="1047"/>
      <c r="H62" s="1080"/>
      <c r="I62" s="1076"/>
      <c r="J62" s="1049"/>
      <c r="K62" s="1072">
        <v>10000</v>
      </c>
      <c r="L62" s="1072">
        <v>-10000</v>
      </c>
      <c r="M62" s="1072">
        <f t="shared" si="4"/>
        <v>0</v>
      </c>
      <c r="N62" s="1073">
        <v>10000</v>
      </c>
      <c r="O62" s="1073">
        <v>-10000</v>
      </c>
      <c r="P62" s="1073">
        <f t="shared" si="5"/>
        <v>0</v>
      </c>
      <c r="Q62" s="1073"/>
      <c r="R62" s="1073"/>
      <c r="S62" s="1073">
        <f t="shared" si="6"/>
        <v>0</v>
      </c>
      <c r="T62" s="1088"/>
      <c r="U62" s="1088"/>
      <c r="V62" s="1088">
        <f t="shared" si="7"/>
        <v>0</v>
      </c>
      <c r="W62" s="435" t="s">
        <v>419</v>
      </c>
      <c r="X62" s="1061" t="s">
        <v>201</v>
      </c>
    </row>
    <row r="63" spans="1:24">
      <c r="A63" s="1045" t="s">
        <v>2445</v>
      </c>
      <c r="B63" s="1045" t="s">
        <v>2477</v>
      </c>
      <c r="C63" s="1045" t="s">
        <v>16</v>
      </c>
      <c r="E63" s="1059"/>
      <c r="F63" s="1047"/>
      <c r="H63" s="1080"/>
      <c r="I63" s="1076"/>
      <c r="J63" s="1049"/>
      <c r="K63" s="1072">
        <v>3540</v>
      </c>
      <c r="L63" s="1072"/>
      <c r="M63" s="1072">
        <f t="shared" si="4"/>
        <v>3540</v>
      </c>
      <c r="N63" s="1073">
        <v>7080</v>
      </c>
      <c r="O63" s="1073"/>
      <c r="P63" s="1073">
        <f t="shared" si="5"/>
        <v>7080</v>
      </c>
      <c r="Q63" s="1073">
        <v>3540</v>
      </c>
      <c r="R63" s="1073"/>
      <c r="S63" s="1073">
        <f t="shared" si="6"/>
        <v>3540</v>
      </c>
      <c r="T63" s="1088">
        <f>+GETPIVOTDATA("Saldo",GLVILLA30Jun22!$S$3,"Codice conto formattato","61.05.01.98","Descrizione conto/patitario","Property management FEE")</f>
        <v>7746.76</v>
      </c>
      <c r="U63" s="1088"/>
      <c r="V63" s="1088">
        <f t="shared" si="7"/>
        <v>7746.76</v>
      </c>
      <c r="W63" s="435" t="s">
        <v>47</v>
      </c>
      <c r="X63" s="1061" t="s">
        <v>16</v>
      </c>
    </row>
    <row r="64" spans="1:24">
      <c r="A64" s="1045" t="s">
        <v>2445</v>
      </c>
      <c r="B64" s="1045" t="s">
        <v>2478</v>
      </c>
      <c r="C64" s="1045" t="s">
        <v>2479</v>
      </c>
      <c r="E64" s="1059"/>
      <c r="F64" s="1047"/>
      <c r="H64" s="1080"/>
      <c r="I64" s="1076"/>
      <c r="J64" s="1049"/>
      <c r="K64" s="1072">
        <v>255.08</v>
      </c>
      <c r="L64" s="1072"/>
      <c r="M64" s="1072">
        <f t="shared" si="4"/>
        <v>255.08</v>
      </c>
      <c r="N64" s="1073">
        <v>255.08</v>
      </c>
      <c r="O64" s="1073"/>
      <c r="P64" s="1073">
        <f t="shared" si="5"/>
        <v>255.08</v>
      </c>
      <c r="Q64" s="1073"/>
      <c r="R64" s="1073"/>
      <c r="S64" s="1073">
        <f t="shared" si="6"/>
        <v>0</v>
      </c>
      <c r="T64" s="1088"/>
      <c r="U64" s="1088"/>
      <c r="V64" s="1088">
        <f t="shared" si="7"/>
        <v>0</v>
      </c>
      <c r="W64" s="435" t="s">
        <v>441</v>
      </c>
      <c r="X64" s="1061" t="s">
        <v>442</v>
      </c>
    </row>
    <row r="65" spans="1:24">
      <c r="A65" s="1045" t="s">
        <v>2445</v>
      </c>
      <c r="B65" s="1045" t="s">
        <v>2480</v>
      </c>
      <c r="C65" s="1045" t="s">
        <v>2481</v>
      </c>
      <c r="E65" s="1059"/>
      <c r="F65" s="1047"/>
      <c r="H65" s="1080"/>
      <c r="I65" s="1076"/>
      <c r="J65" s="1049"/>
      <c r="K65" s="1072"/>
      <c r="L65" s="1072"/>
      <c r="M65" s="1072"/>
      <c r="N65" s="1073">
        <v>49</v>
      </c>
      <c r="O65" s="1073"/>
      <c r="P65" s="1073">
        <f t="shared" si="5"/>
        <v>49</v>
      </c>
      <c r="Q65" s="1073"/>
      <c r="R65" s="1073"/>
      <c r="S65" s="1073">
        <f t="shared" si="6"/>
        <v>0</v>
      </c>
      <c r="T65" s="1088"/>
      <c r="U65" s="1088"/>
      <c r="V65" s="1088">
        <f t="shared" si="7"/>
        <v>0</v>
      </c>
      <c r="W65" s="435" t="s">
        <v>441</v>
      </c>
      <c r="X65" s="1061" t="s">
        <v>442</v>
      </c>
    </row>
    <row r="66" spans="1:24">
      <c r="A66" s="1045" t="s">
        <v>2445</v>
      </c>
      <c r="B66" s="1045" t="s">
        <v>2482</v>
      </c>
      <c r="C66" s="1045" t="s">
        <v>2483</v>
      </c>
      <c r="E66" s="1059"/>
      <c r="F66" s="1047"/>
      <c r="H66" s="1080"/>
      <c r="I66" s="1076"/>
      <c r="J66" s="1049"/>
      <c r="K66" s="1072"/>
      <c r="L66" s="1072"/>
      <c r="M66" s="1072"/>
      <c r="N66" s="1073">
        <v>125.72999999999998</v>
      </c>
      <c r="O66" s="1073"/>
      <c r="P66" s="1073">
        <f t="shared" si="5"/>
        <v>125.72999999999998</v>
      </c>
      <c r="Q66" s="1073">
        <v>48.480000000000004</v>
      </c>
      <c r="R66" s="1073"/>
      <c r="S66" s="1073">
        <f t="shared" si="6"/>
        <v>48.480000000000004</v>
      </c>
      <c r="T66" s="1088">
        <f>+GETPIVOTDATA("Saldo",GLVILLA30Jun22!$S$3,"Codice conto formattato","71.01.99","Descrizione conto/patitario","Imposta di bollo")</f>
        <v>50.570000000000007</v>
      </c>
      <c r="U66" s="1088"/>
      <c r="V66" s="1088">
        <f t="shared" si="7"/>
        <v>50.570000000000007</v>
      </c>
      <c r="W66" s="435" t="s">
        <v>441</v>
      </c>
      <c r="X66" s="1061" t="s">
        <v>442</v>
      </c>
    </row>
    <row r="67" spans="1:24">
      <c r="A67" s="1045" t="s">
        <v>2445</v>
      </c>
      <c r="B67" s="1045" t="s">
        <v>2484</v>
      </c>
      <c r="C67" s="1045" t="s">
        <v>2485</v>
      </c>
      <c r="E67" s="1059"/>
      <c r="F67" s="1047"/>
      <c r="H67" s="1080"/>
      <c r="I67" s="1076"/>
      <c r="J67" s="1049"/>
      <c r="K67" s="1072">
        <v>2625.71</v>
      </c>
      <c r="L67" s="1072"/>
      <c r="M67" s="1072">
        <f t="shared" si="4"/>
        <v>2625.71</v>
      </c>
      <c r="N67" s="1073">
        <v>5762.92</v>
      </c>
      <c r="O67" s="1073"/>
      <c r="P67" s="1073">
        <f t="shared" si="5"/>
        <v>5762.92</v>
      </c>
      <c r="Q67" s="1073">
        <v>2046.0099999999966</v>
      </c>
      <c r="R67" s="1073"/>
      <c r="S67" s="1073">
        <f t="shared" si="6"/>
        <v>2046.0099999999966</v>
      </c>
      <c r="T67" s="1088">
        <f>+GETPIVOTDATA("Saldo",GLVILLA30Jun22!$S$3,"Codice conto formattato","71.01.07","Descrizione conto/patitario","Imposta di registro e concess. govern.")</f>
        <v>6660.5099999999966</v>
      </c>
      <c r="U67" s="1088"/>
      <c r="V67" s="1088">
        <f t="shared" si="7"/>
        <v>6660.5099999999966</v>
      </c>
      <c r="W67" s="435" t="s">
        <v>940</v>
      </c>
      <c r="X67" s="1061" t="s">
        <v>837</v>
      </c>
    </row>
    <row r="68" spans="1:24">
      <c r="A68" s="1045"/>
      <c r="B68" s="1045" t="s">
        <v>2486</v>
      </c>
      <c r="C68" s="1045" t="s">
        <v>2487</v>
      </c>
      <c r="E68" s="1059"/>
      <c r="F68" s="1047"/>
      <c r="H68" s="1080"/>
      <c r="I68" s="1076"/>
      <c r="J68" s="1049"/>
      <c r="K68" s="1072"/>
      <c r="L68" s="1072"/>
      <c r="M68" s="1072"/>
      <c r="N68" s="1073"/>
      <c r="O68" s="1073"/>
      <c r="P68" s="1073"/>
      <c r="Q68" s="1073">
        <v>309.87</v>
      </c>
      <c r="R68" s="1073"/>
      <c r="S68" s="1073">
        <f t="shared" si="6"/>
        <v>309.87</v>
      </c>
      <c r="T68" s="1088">
        <f>+GETPIVOTDATA("Saldo",GLVILLA30Jun22!$S$3,"Codice conto formattato","71.01.13","Descrizione conto/patitario","Tassa concessione governativa")+GETPIVOTDATA("Saldo",GLVILLA30Jun22!$S$3,"Codice conto formattato","71.01.05","Descrizione conto/patitario","Diritti camerali")</f>
        <v>482.87</v>
      </c>
      <c r="U68" s="1088"/>
      <c r="V68" s="1088">
        <f t="shared" si="7"/>
        <v>482.87</v>
      </c>
      <c r="W68" s="435" t="s">
        <v>441</v>
      </c>
      <c r="X68" s="1061" t="s">
        <v>442</v>
      </c>
    </row>
    <row r="69" spans="1:24">
      <c r="A69" s="1045" t="s">
        <v>2445</v>
      </c>
      <c r="B69" s="1045" t="s">
        <v>2488</v>
      </c>
      <c r="C69" s="1045" t="s">
        <v>2489</v>
      </c>
      <c r="E69" s="1059"/>
      <c r="F69" s="1047"/>
      <c r="H69" s="1080"/>
      <c r="I69" s="1076"/>
      <c r="J69" s="1049"/>
      <c r="K69" s="1072">
        <v>42516</v>
      </c>
      <c r="L69" s="1072"/>
      <c r="M69" s="1072">
        <f t="shared" si="4"/>
        <v>42516</v>
      </c>
      <c r="N69" s="1073">
        <v>83040.81</v>
      </c>
      <c r="O69" s="1073"/>
      <c r="P69" s="1073">
        <f t="shared" si="5"/>
        <v>83040.81</v>
      </c>
      <c r="Q69" s="1073">
        <v>41520.410000000003</v>
      </c>
      <c r="R69" s="1073"/>
      <c r="S69" s="1073">
        <f t="shared" si="6"/>
        <v>41520.410000000003</v>
      </c>
      <c r="T69" s="1088">
        <f>+GETPIVOTDATA("Saldo",GLVILLA30Jun22!$S$3,"Codice conto formattato","71.01.19","Descrizione conto/patitario","IMU")</f>
        <v>83041</v>
      </c>
      <c r="U69" s="1088"/>
      <c r="V69" s="1088">
        <f t="shared" si="7"/>
        <v>83041</v>
      </c>
      <c r="W69" s="435" t="s">
        <v>398</v>
      </c>
      <c r="X69" s="1061" t="s">
        <v>827</v>
      </c>
    </row>
    <row r="70" spans="1:24">
      <c r="A70" s="1045" t="s">
        <v>2445</v>
      </c>
      <c r="B70" s="1045" t="s">
        <v>2490</v>
      </c>
      <c r="C70" s="1045" t="s">
        <v>2491</v>
      </c>
      <c r="E70" s="1059"/>
      <c r="F70" s="1047"/>
      <c r="H70" s="1080"/>
      <c r="I70" s="1076"/>
      <c r="J70" s="1049"/>
      <c r="K70" s="1072">
        <v>34675.67</v>
      </c>
      <c r="L70" s="1072"/>
      <c r="M70" s="1072">
        <f t="shared" si="4"/>
        <v>34675.67</v>
      </c>
      <c r="N70" s="1073">
        <v>75838</v>
      </c>
      <c r="O70" s="1073"/>
      <c r="P70" s="1073">
        <f t="shared" si="5"/>
        <v>75838</v>
      </c>
      <c r="Q70" s="1073">
        <v>39510</v>
      </c>
      <c r="R70" s="1073"/>
      <c r="S70" s="1073">
        <f t="shared" si="6"/>
        <v>39510</v>
      </c>
      <c r="T70" s="1088">
        <f>+GETPIVOTDATA("Saldo",GLVILLA30Jun22!$S$3,"Codice conto formattato","75.03.09","Descrizione conto/patitario","Interessi passivi finanziamento bancario")</f>
        <v>83148.67</v>
      </c>
      <c r="U70" s="1088"/>
      <c r="V70" s="1088">
        <f t="shared" si="7"/>
        <v>83148.67</v>
      </c>
      <c r="W70" s="435" t="s">
        <v>447</v>
      </c>
      <c r="X70" s="1061" t="s">
        <v>875</v>
      </c>
    </row>
    <row r="71" spans="1:24">
      <c r="A71" s="1045" t="s">
        <v>2445</v>
      </c>
      <c r="B71" s="1045" t="s">
        <v>2492</v>
      </c>
      <c r="C71" s="1045" t="s">
        <v>2493</v>
      </c>
      <c r="E71" s="1059"/>
      <c r="F71" s="1047"/>
      <c r="H71" s="1080"/>
      <c r="I71" s="1076"/>
      <c r="J71" s="1049"/>
      <c r="K71" s="1072">
        <v>43381.05</v>
      </c>
      <c r="L71" s="1072"/>
      <c r="M71" s="1072">
        <f t="shared" si="4"/>
        <v>43381.05</v>
      </c>
      <c r="N71" s="1073">
        <v>92737.94</v>
      </c>
      <c r="O71" s="1073"/>
      <c r="P71" s="1073">
        <f t="shared" si="5"/>
        <v>92737.94</v>
      </c>
      <c r="Q71" s="1073">
        <v>46289.94</v>
      </c>
      <c r="R71" s="1073"/>
      <c r="S71" s="1073">
        <f t="shared" si="6"/>
        <v>46289.94</v>
      </c>
      <c r="T71" s="1088">
        <f>+GETPIVOTDATA("Saldo",GLVILLA30Jun22!$S$3,"Codice conto formattato","75.03.11","Descrizione conto/patitario","Interessi passivi su finanziam. soci")</f>
        <v>90477.87</v>
      </c>
      <c r="U71" s="1088"/>
      <c r="V71" s="1088">
        <f t="shared" si="7"/>
        <v>90477.87</v>
      </c>
      <c r="W71" s="435" t="s">
        <v>445</v>
      </c>
      <c r="X71" s="1061" t="s">
        <v>443</v>
      </c>
    </row>
    <row r="72" spans="1:24">
      <c r="A72" s="1045" t="s">
        <v>2445</v>
      </c>
      <c r="B72" s="1045" t="s">
        <v>2494</v>
      </c>
      <c r="C72" s="1045" t="s">
        <v>2495</v>
      </c>
      <c r="E72" s="1059"/>
      <c r="F72" s="1047"/>
      <c r="H72" s="1080"/>
      <c r="I72" s="1076"/>
      <c r="J72" s="1049"/>
      <c r="K72" s="1072">
        <v>7324.34</v>
      </c>
      <c r="L72" s="1072"/>
      <c r="M72" s="1072">
        <f t="shared" si="4"/>
        <v>7324.34</v>
      </c>
      <c r="N72" s="1073">
        <v>16309.67</v>
      </c>
      <c r="O72" s="1073"/>
      <c r="P72" s="1073">
        <f t="shared" si="5"/>
        <v>16309.67</v>
      </c>
      <c r="Q72" s="1073">
        <v>9630</v>
      </c>
      <c r="R72" s="1073"/>
      <c r="S72" s="1073">
        <f t="shared" si="6"/>
        <v>9630</v>
      </c>
      <c r="T72" s="1088">
        <f>+GETPIVOTDATA("Saldo",GLVILLA30Jun22!$S$3,"Codice conto formattato","75.03.13","Descrizione conto/patitario","Interessi passivi swap")</f>
        <v>16394.34</v>
      </c>
      <c r="U72" s="1088"/>
      <c r="V72" s="1088">
        <f t="shared" si="7"/>
        <v>16394.34</v>
      </c>
      <c r="W72" s="435" t="s">
        <v>973</v>
      </c>
      <c r="X72" s="1061" t="s">
        <v>878</v>
      </c>
    </row>
    <row r="73" spans="1:24">
      <c r="A73" s="1045" t="s">
        <v>2445</v>
      </c>
      <c r="B73" s="1056" t="s">
        <v>2496</v>
      </c>
      <c r="C73" s="1056" t="s">
        <v>2497</v>
      </c>
      <c r="E73" s="1059"/>
      <c r="F73" s="1047"/>
      <c r="H73" s="1074">
        <v>0</v>
      </c>
      <c r="I73" s="1053"/>
      <c r="J73" s="1049">
        <v>0</v>
      </c>
      <c r="K73" s="1072">
        <v>8781.4900000001599</v>
      </c>
      <c r="L73" s="1072">
        <v>90.739999999999782</v>
      </c>
      <c r="M73" s="1072">
        <f t="shared" si="4"/>
        <v>8872.2300000001596</v>
      </c>
      <c r="N73" s="1073">
        <v>19139.150000000162</v>
      </c>
      <c r="O73" s="1073">
        <v>459.16000000000167</v>
      </c>
      <c r="P73" s="1073">
        <f t="shared" si="5"/>
        <v>19598.310000000165</v>
      </c>
      <c r="Q73" s="1073">
        <v>10132.49</v>
      </c>
      <c r="R73" s="1073">
        <v>1126.1000000000004</v>
      </c>
      <c r="S73" s="1073">
        <f t="shared" si="6"/>
        <v>11258.59</v>
      </c>
      <c r="T73" s="1088">
        <f>+GETPIVOTDATA("Saldo",GLVILLA30Jun22!$S$3,"Codice conto formattato","75.03.53","Descrizione conto/patitario","Int. e oneri fin. - costi transaz finanz")</f>
        <v>20377.57</v>
      </c>
      <c r="U73" s="1088">
        <f>+GETPIVOTDATA("Saldo",GLVILLA30Jun22!$V$3,"Codice conto formattato","75.03.53","Descrizione conto/patitario","Int. e oneri fin. - costi transaz finanz")</f>
        <v>-838.56999999999971</v>
      </c>
      <c r="V73" s="1088">
        <f t="shared" si="7"/>
        <v>19539</v>
      </c>
      <c r="W73" s="435" t="s">
        <v>456</v>
      </c>
      <c r="X73" s="1061" t="s">
        <v>455</v>
      </c>
    </row>
    <row r="74" spans="1:24">
      <c r="A74" s="1045" t="s">
        <v>2445</v>
      </c>
      <c r="B74" s="1045" t="s">
        <v>2498</v>
      </c>
      <c r="C74" s="1045" t="s">
        <v>2499</v>
      </c>
      <c r="E74" s="1059"/>
      <c r="F74" s="1047"/>
      <c r="H74" s="1070">
        <v>273.49</v>
      </c>
      <c r="I74" s="1079">
        <v>-273.49</v>
      </c>
      <c r="J74" s="1049">
        <v>0</v>
      </c>
      <c r="K74" s="1072">
        <v>428.42</v>
      </c>
      <c r="L74" s="1072">
        <v>-428.42</v>
      </c>
      <c r="M74" s="1072">
        <f t="shared" si="4"/>
        <v>0</v>
      </c>
      <c r="N74" s="1073">
        <v>235.16000000000003</v>
      </c>
      <c r="O74" s="1073">
        <v>-235.16000000000003</v>
      </c>
      <c r="P74" s="1073">
        <f t="shared" si="5"/>
        <v>0</v>
      </c>
      <c r="Q74" s="1073">
        <v>126.23</v>
      </c>
      <c r="R74" s="1073">
        <v>-126.23</v>
      </c>
      <c r="S74" s="1073">
        <f t="shared" si="6"/>
        <v>0</v>
      </c>
      <c r="T74" s="1088">
        <f>+GETPIVOTDATA("Saldo",GLVILLA30Jun22!$S$3,"Codice conto formattato","80.01.07","Descrizione conto/patitario","Amm.to costi di impianto e di ampliam.")</f>
        <v>252.46</v>
      </c>
      <c r="U74" s="1088">
        <f>+GETPIVOTDATA("Saldo",GLVILLA30Jun22!$V$3,"Codice conto formattato","80.01.07","Descrizione conto/patitario","Amm.to costi di impianto e di ampliam.")</f>
        <v>-252.46</v>
      </c>
      <c r="V74" s="1088">
        <f t="shared" si="7"/>
        <v>0</v>
      </c>
      <c r="W74" s="435" t="s">
        <v>466</v>
      </c>
      <c r="X74" s="1061" t="s">
        <v>464</v>
      </c>
    </row>
    <row r="75" spans="1:24">
      <c r="A75" s="1045" t="s">
        <v>2445</v>
      </c>
      <c r="B75" s="1045" t="s">
        <v>2500</v>
      </c>
      <c r="C75" s="1045" t="s">
        <v>2501</v>
      </c>
      <c r="E75" s="1059"/>
      <c r="F75" s="1047"/>
      <c r="H75" s="1074">
        <v>0</v>
      </c>
      <c r="I75" s="1053"/>
      <c r="J75" s="1049">
        <v>0</v>
      </c>
      <c r="K75" s="1072">
        <v>153552.92000000001</v>
      </c>
      <c r="L75" s="1072">
        <v>-153552.92000000001</v>
      </c>
      <c r="M75" s="1072">
        <f t="shared" si="4"/>
        <v>0</v>
      </c>
      <c r="N75" s="1073">
        <v>334666.61000000004</v>
      </c>
      <c r="O75" s="1073">
        <v>-334666.61</v>
      </c>
      <c r="P75" s="1073">
        <f t="shared" si="5"/>
        <v>0</v>
      </c>
      <c r="Q75" s="1073">
        <v>179637.22</v>
      </c>
      <c r="R75" s="1073">
        <v>-179637.22</v>
      </c>
      <c r="S75" s="1073">
        <f t="shared" si="6"/>
        <v>0</v>
      </c>
      <c r="T75" s="1088">
        <f>+GETPIVOTDATA("Saldo",GLVILLA30Jun22!$S$3,"Codice conto formattato","80.03.01.01","Descrizione conto/patitario","Ammortamento Fabbricati")</f>
        <v>359274.43999999994</v>
      </c>
      <c r="U75" s="1088">
        <f>+GETPIVOTDATA("Saldo",GLVILLA30Jun22!$V$3,"Codice conto formattato","80.03.01.01","Descrizione conto/patitario","Ammortamento Fabbricati")</f>
        <v>-359274.44</v>
      </c>
      <c r="V75" s="1088">
        <f t="shared" si="7"/>
        <v>0</v>
      </c>
      <c r="W75" s="1083" t="s">
        <v>492</v>
      </c>
      <c r="X75" s="1061" t="s">
        <v>494</v>
      </c>
    </row>
    <row r="76" spans="1:24">
      <c r="A76" s="1045" t="s">
        <v>2445</v>
      </c>
      <c r="B76" s="1045" t="s">
        <v>2502</v>
      </c>
      <c r="C76" s="1045" t="s">
        <v>2503</v>
      </c>
      <c r="E76" s="1059"/>
      <c r="F76" s="1047"/>
      <c r="H76" s="1074"/>
      <c r="I76" s="1053"/>
      <c r="J76" s="1049"/>
      <c r="K76" s="1072"/>
      <c r="L76" s="1072">
        <v>1350794</v>
      </c>
      <c r="M76" s="1072">
        <f t="shared" si="4"/>
        <v>1350794</v>
      </c>
      <c r="N76" s="1073"/>
      <c r="O76" s="1073">
        <v>850794</v>
      </c>
      <c r="P76" s="1073">
        <f t="shared" si="5"/>
        <v>850794</v>
      </c>
      <c r="Q76" s="1073"/>
      <c r="R76" s="1073"/>
      <c r="S76" s="1073">
        <f t="shared" si="6"/>
        <v>0</v>
      </c>
      <c r="T76" s="1088"/>
      <c r="U76" s="1088">
        <f>+GETPIVOTDATA("Saldo",GLVILLA30Jun22!$V$3,"Codice conto formattato","81.01.01","Descrizione conto/patitario","Building FV Adj (PL)")</f>
        <v>-1000000</v>
      </c>
      <c r="V76" s="1088">
        <f t="shared" si="7"/>
        <v>-1000000</v>
      </c>
      <c r="W76" s="1084" t="s">
        <v>387</v>
      </c>
      <c r="X76" s="1061" t="s">
        <v>388</v>
      </c>
    </row>
    <row r="77" spans="1:24">
      <c r="A77" s="1045" t="s">
        <v>2445</v>
      </c>
      <c r="B77" s="1045" t="s">
        <v>2504</v>
      </c>
      <c r="C77" s="1045" t="s">
        <v>2505</v>
      </c>
      <c r="E77" s="1059"/>
      <c r="F77" s="1047"/>
      <c r="H77" s="1074"/>
      <c r="I77" s="1053"/>
      <c r="J77" s="1049"/>
      <c r="K77" s="1072">
        <v>14960.62</v>
      </c>
      <c r="L77" s="1072"/>
      <c r="M77" s="1072">
        <f t="shared" si="4"/>
        <v>14960.62</v>
      </c>
      <c r="N77" s="1073">
        <v>0</v>
      </c>
      <c r="O77" s="1073"/>
      <c r="P77" s="1073">
        <f t="shared" si="5"/>
        <v>0</v>
      </c>
      <c r="Q77" s="1073"/>
      <c r="R77" s="1073"/>
      <c r="S77" s="1073">
        <f t="shared" si="6"/>
        <v>0</v>
      </c>
      <c r="T77" s="1088"/>
      <c r="U77" s="1088"/>
      <c r="V77" s="1088">
        <f t="shared" si="7"/>
        <v>0</v>
      </c>
      <c r="W77" s="435" t="s">
        <v>95</v>
      </c>
      <c r="X77" s="1061" t="s">
        <v>871</v>
      </c>
    </row>
    <row r="78" spans="1:24">
      <c r="A78" s="1045" t="s">
        <v>2445</v>
      </c>
      <c r="B78" s="1045" t="s">
        <v>2506</v>
      </c>
      <c r="C78" s="1045" t="s">
        <v>2507</v>
      </c>
      <c r="E78" s="1059"/>
      <c r="F78" s="1047"/>
      <c r="H78" s="1074"/>
      <c r="I78" s="1053"/>
      <c r="J78" s="1049"/>
      <c r="K78" s="1072"/>
      <c r="L78" s="1072"/>
      <c r="M78" s="1072"/>
      <c r="N78" s="1073">
        <v>-105223.48</v>
      </c>
      <c r="O78" s="1073"/>
      <c r="P78" s="1073">
        <f t="shared" si="5"/>
        <v>-105223.48</v>
      </c>
      <c r="Q78" s="1073">
        <v>-465170.65</v>
      </c>
      <c r="R78" s="1073"/>
      <c r="S78" s="1073">
        <f t="shared" si="6"/>
        <v>-465170.65</v>
      </c>
      <c r="T78" s="1088">
        <f>+GETPIVOTDATA("Saldo",GLVILLA30Jun22!$S$3,"Codice conto formattato","81.05.03.01","Descrizione conto/patitario","Rivalutazioni strumenti finanz. derivati")</f>
        <v>-769632.78</v>
      </c>
      <c r="U78" s="1088"/>
      <c r="V78" s="1088">
        <f t="shared" si="7"/>
        <v>-769632.78</v>
      </c>
      <c r="W78" s="435" t="s">
        <v>146</v>
      </c>
      <c r="X78" s="1061" t="s">
        <v>905</v>
      </c>
    </row>
    <row r="79" spans="1:24">
      <c r="A79" s="1045" t="s">
        <v>2445</v>
      </c>
      <c r="B79" s="1056" t="s">
        <v>2508</v>
      </c>
      <c r="C79" s="1056" t="s">
        <v>2509</v>
      </c>
      <c r="E79" s="1059"/>
      <c r="F79" s="1047"/>
      <c r="H79" s="1074">
        <v>0</v>
      </c>
      <c r="I79" s="1053"/>
      <c r="J79" s="1049">
        <v>0</v>
      </c>
      <c r="K79" s="1072">
        <v>-376194.61</v>
      </c>
      <c r="L79" s="1072"/>
      <c r="M79" s="1072">
        <f t="shared" si="4"/>
        <v>-376194.61</v>
      </c>
      <c r="N79" s="1073">
        <v>-819056.62000000011</v>
      </c>
      <c r="O79" s="1073"/>
      <c r="P79" s="1073">
        <f t="shared" si="5"/>
        <v>-819056.62000000011</v>
      </c>
      <c r="Q79" s="1073">
        <v>-442862.01</v>
      </c>
      <c r="R79" s="1073"/>
      <c r="S79" s="1073">
        <f t="shared" si="6"/>
        <v>-442862.01</v>
      </c>
      <c r="T79" s="1088">
        <f>+GETPIVOTDATA("Saldo",GLVILLA30Jun22!$S$3,"Codice conto formattato","47.01.27","Descrizione conto/patitario","Ricavi da locazione")</f>
        <v>-910524.26</v>
      </c>
      <c r="U79" s="1088"/>
      <c r="V79" s="1088">
        <f t="shared" si="7"/>
        <v>-910524.26</v>
      </c>
      <c r="W79" s="1069" t="s">
        <v>368</v>
      </c>
      <c r="X79" s="1069" t="s">
        <v>90</v>
      </c>
    </row>
    <row r="80" spans="1:24">
      <c r="A80" s="1045" t="s">
        <v>2445</v>
      </c>
      <c r="B80" s="1056" t="s">
        <v>2510</v>
      </c>
      <c r="C80" s="1056" t="s">
        <v>2511</v>
      </c>
      <c r="E80" s="1059"/>
      <c r="F80" s="1047"/>
      <c r="H80" s="1074">
        <v>0</v>
      </c>
      <c r="I80" s="1053"/>
      <c r="J80" s="1049">
        <v>0</v>
      </c>
      <c r="K80" s="1072">
        <v>0</v>
      </c>
      <c r="L80" s="1072"/>
      <c r="M80" s="1072">
        <f t="shared" si="4"/>
        <v>0</v>
      </c>
      <c r="N80" s="1073"/>
      <c r="O80" s="1073"/>
      <c r="P80" s="1073">
        <f t="shared" si="5"/>
        <v>0</v>
      </c>
      <c r="Q80" s="1073"/>
      <c r="R80" s="1073"/>
      <c r="S80" s="1073">
        <f t="shared" si="6"/>
        <v>0</v>
      </c>
      <c r="T80" s="1088"/>
      <c r="U80" s="1088"/>
      <c r="V80" s="1088">
        <f t="shared" si="7"/>
        <v>0</v>
      </c>
      <c r="W80" s="1077" t="s">
        <v>376</v>
      </c>
      <c r="X80" s="1077" t="s">
        <v>899</v>
      </c>
    </row>
    <row r="81" spans="1:24">
      <c r="A81" s="1045" t="s">
        <v>2445</v>
      </c>
      <c r="B81" s="1056" t="s">
        <v>2512</v>
      </c>
      <c r="C81" s="1056" t="s">
        <v>2513</v>
      </c>
      <c r="E81" s="1059"/>
      <c r="F81" s="1047"/>
      <c r="H81" s="1074"/>
      <c r="I81" s="1053"/>
      <c r="J81" s="1049"/>
      <c r="K81" s="1072">
        <v>-1312.86</v>
      </c>
      <c r="L81" s="1072"/>
      <c r="M81" s="1072">
        <f t="shared" si="4"/>
        <v>-1312.86</v>
      </c>
      <c r="N81" s="1073">
        <v>-2881.47</v>
      </c>
      <c r="O81" s="1073"/>
      <c r="P81" s="1073">
        <f t="shared" si="5"/>
        <v>-2881.47</v>
      </c>
      <c r="Q81" s="1073">
        <v>-1023</v>
      </c>
      <c r="R81" s="1073"/>
      <c r="S81" s="1073">
        <f t="shared" si="6"/>
        <v>-1023</v>
      </c>
      <c r="T81" s="1088">
        <f>+GETPIVOTDATA("Saldo",GLVILLA30Jun22!$S$3,"Codice conto formattato","47.11.25","Descrizione conto/patitario","Riaddebito imposta di registro")</f>
        <v>-4101.33</v>
      </c>
      <c r="U81" s="1088"/>
      <c r="V81" s="1088">
        <f t="shared" si="7"/>
        <v>-4101.33</v>
      </c>
      <c r="W81" s="1062" t="s">
        <v>998</v>
      </c>
      <c r="X81" s="1063" t="s">
        <v>904</v>
      </c>
    </row>
    <row r="82" spans="1:24">
      <c r="A82" s="1045" t="s">
        <v>2445</v>
      </c>
      <c r="B82" s="1056" t="s">
        <v>2913</v>
      </c>
      <c r="C82" s="1056" t="s">
        <v>2914</v>
      </c>
      <c r="E82" s="1059"/>
      <c r="F82" s="1047"/>
      <c r="H82" s="1074"/>
      <c r="I82" s="1053"/>
      <c r="J82" s="1049"/>
      <c r="K82" s="1072"/>
      <c r="L82" s="1072"/>
      <c r="M82" s="1072"/>
      <c r="N82" s="1073"/>
      <c r="O82" s="1073"/>
      <c r="P82" s="1073"/>
      <c r="Q82" s="1073"/>
      <c r="R82" s="1073"/>
      <c r="S82" s="1073"/>
      <c r="T82" s="1088">
        <f>+GETPIVOTDATA("Saldo",GLVILLA30Jun22!$S$3,"Codice conto formattato","47.11.31","Descrizione conto/patitario","Riaddebito oneri consortili")</f>
        <v>-1957.86</v>
      </c>
      <c r="U82" s="1088"/>
      <c r="V82" s="1088">
        <f t="shared" si="7"/>
        <v>-1957.86</v>
      </c>
      <c r="W82" s="438" t="s">
        <v>377</v>
      </c>
      <c r="X82" s="1063" t="s">
        <v>528</v>
      </c>
    </row>
    <row r="83" spans="1:24">
      <c r="A83" s="1045" t="s">
        <v>2445</v>
      </c>
      <c r="B83" s="1056" t="s">
        <v>2514</v>
      </c>
      <c r="C83" s="1056" t="s">
        <v>2515</v>
      </c>
      <c r="E83" s="1059"/>
      <c r="F83" s="1047"/>
      <c r="H83" s="1074"/>
      <c r="I83" s="1053"/>
      <c r="J83" s="1049"/>
      <c r="K83" s="1072">
        <v>-6248.74</v>
      </c>
      <c r="L83" s="1072"/>
      <c r="M83" s="1072">
        <f t="shared" si="4"/>
        <v>-6248.74</v>
      </c>
      <c r="N83" s="1073">
        <v>-6248.74</v>
      </c>
      <c r="O83" s="1073"/>
      <c r="P83" s="1073">
        <f t="shared" si="5"/>
        <v>-6248.74</v>
      </c>
      <c r="Q83" s="1073"/>
      <c r="R83" s="1073"/>
      <c r="S83" s="1073">
        <f t="shared" si="6"/>
        <v>0</v>
      </c>
      <c r="T83" s="1088"/>
      <c r="U83" s="1088"/>
      <c r="V83" s="1088">
        <f t="shared" si="7"/>
        <v>0</v>
      </c>
      <c r="W83" s="435" t="s">
        <v>398</v>
      </c>
      <c r="X83" s="1061" t="s">
        <v>827</v>
      </c>
    </row>
    <row r="84" spans="1:24">
      <c r="A84" s="1045" t="s">
        <v>2445</v>
      </c>
      <c r="B84" s="1056"/>
      <c r="C84" s="1056" t="s">
        <v>2516</v>
      </c>
      <c r="E84" s="1059"/>
      <c r="F84" s="1047"/>
      <c r="H84" s="1074"/>
      <c r="I84" s="1053"/>
      <c r="J84" s="1049"/>
      <c r="K84" s="1072"/>
      <c r="L84" s="1072"/>
      <c r="M84" s="1072"/>
      <c r="N84" s="1073">
        <v>-0.08</v>
      </c>
      <c r="O84" s="1073"/>
      <c r="P84" s="1073">
        <f t="shared" si="5"/>
        <v>-0.08</v>
      </c>
      <c r="Q84" s="1073"/>
      <c r="R84" s="1073"/>
      <c r="S84" s="1073">
        <f t="shared" si="6"/>
        <v>0</v>
      </c>
      <c r="T84" s="1088"/>
      <c r="U84" s="1088"/>
      <c r="V84" s="1088">
        <f t="shared" si="7"/>
        <v>0</v>
      </c>
      <c r="W84" s="435" t="s">
        <v>441</v>
      </c>
      <c r="X84" s="1061" t="s">
        <v>442</v>
      </c>
    </row>
    <row r="85" spans="1:24">
      <c r="A85" s="1045"/>
      <c r="B85" s="1056" t="s">
        <v>2517</v>
      </c>
      <c r="C85" s="1056" t="s">
        <v>2518</v>
      </c>
      <c r="E85" s="1059"/>
      <c r="F85" s="1047"/>
      <c r="H85" s="1074"/>
      <c r="I85" s="1053"/>
      <c r="J85" s="1049"/>
      <c r="K85" s="1072"/>
      <c r="L85" s="1072"/>
      <c r="M85" s="1072"/>
      <c r="N85" s="1073"/>
      <c r="O85" s="1073"/>
      <c r="P85" s="1073"/>
      <c r="Q85" s="1073">
        <v>-84.18</v>
      </c>
      <c r="R85" s="1073"/>
      <c r="S85" s="1073">
        <f t="shared" si="6"/>
        <v>-84.18</v>
      </c>
      <c r="T85" s="1088">
        <f>+GETPIVOTDATA("Saldo",GLVILLA30Jun22!$S$3,"Codice conto formattato","47.21.01.01","Descrizione conto/patitario","Sopravvenienza attiva")</f>
        <v>-1417.7</v>
      </c>
      <c r="U85" s="1088"/>
      <c r="V85" s="1088">
        <f t="shared" si="7"/>
        <v>-1417.7</v>
      </c>
      <c r="W85" s="435" t="s">
        <v>441</v>
      </c>
      <c r="X85" s="1061" t="s">
        <v>442</v>
      </c>
    </row>
    <row r="86" spans="1:24">
      <c r="A86" s="1045" t="s">
        <v>2445</v>
      </c>
      <c r="B86" s="1056" t="s">
        <v>2519</v>
      </c>
      <c r="C86" s="1056" t="s">
        <v>2520</v>
      </c>
      <c r="E86" s="1059"/>
      <c r="F86" s="1047"/>
      <c r="H86" s="1074"/>
      <c r="I86" s="1053"/>
      <c r="J86" s="1049"/>
      <c r="K86" s="1072"/>
      <c r="L86" s="1072"/>
      <c r="M86" s="1072"/>
      <c r="N86" s="1073">
        <v>0</v>
      </c>
      <c r="O86" s="1073"/>
      <c r="P86" s="1073">
        <f t="shared" si="5"/>
        <v>0</v>
      </c>
      <c r="Q86" s="1073">
        <v>7751</v>
      </c>
      <c r="R86" s="1073"/>
      <c r="S86" s="1073">
        <f t="shared" si="6"/>
        <v>7751</v>
      </c>
      <c r="T86" s="1088">
        <f>+GETPIVOTDATA("Saldo",GLVILLA30Jun22!$S$3,"Codice conto formattato","50.00.00","Descrizione conto/patitario","IRAP")</f>
        <v>16231</v>
      </c>
      <c r="U86" s="1088"/>
      <c r="V86" s="1088">
        <f t="shared" si="7"/>
        <v>16231</v>
      </c>
      <c r="W86" s="435" t="s">
        <v>467</v>
      </c>
      <c r="X86" s="1061" t="s">
        <v>468</v>
      </c>
    </row>
    <row r="87" spans="1:24">
      <c r="A87" s="1045" t="s">
        <v>2445</v>
      </c>
      <c r="B87" s="1056" t="s">
        <v>2521</v>
      </c>
      <c r="C87" s="1056" t="s">
        <v>2522</v>
      </c>
      <c r="E87" s="1059"/>
      <c r="F87" s="1047"/>
      <c r="H87" s="1074">
        <v>0</v>
      </c>
      <c r="I87" s="1076">
        <v>62470.75</v>
      </c>
      <c r="J87" s="1049">
        <v>62470.75</v>
      </c>
      <c r="K87" s="1072">
        <v>0</v>
      </c>
      <c r="L87" s="1072">
        <v>0</v>
      </c>
      <c r="M87" s="1072">
        <f t="shared" si="4"/>
        <v>0</v>
      </c>
      <c r="N87" s="1073"/>
      <c r="O87" s="1073"/>
      <c r="P87" s="1073">
        <f t="shared" si="5"/>
        <v>0</v>
      </c>
      <c r="Q87" s="1073"/>
      <c r="R87" s="1073">
        <v>61275.71</v>
      </c>
      <c r="S87" s="1073">
        <f t="shared" si="6"/>
        <v>61275.71</v>
      </c>
      <c r="T87" s="1088"/>
      <c r="U87" s="1088">
        <f>+GETPIVOTDATA("Saldo",GLVILLA30Jun22!$V$3,"Codice conto formattato","50.00.01","Descrizione conto/patitario","Imposte differite")</f>
        <v>475628.71</v>
      </c>
      <c r="V87" s="1088">
        <f t="shared" si="7"/>
        <v>475628.71</v>
      </c>
      <c r="W87" s="435" t="s">
        <v>471</v>
      </c>
      <c r="X87" s="1061" t="s">
        <v>879</v>
      </c>
    </row>
    <row r="88" spans="1:24">
      <c r="A88" s="1045"/>
      <c r="B88" s="1045"/>
      <c r="C88" s="1045"/>
      <c r="E88" s="1059"/>
      <c r="F88" s="1047"/>
      <c r="W88" s="435"/>
      <c r="X88" s="1061"/>
    </row>
    <row r="90" spans="1:24">
      <c r="C90" s="1045" t="s">
        <v>2523</v>
      </c>
      <c r="D90" s="1059">
        <f>SUM(D2:D87)</f>
        <v>0</v>
      </c>
      <c r="E90" s="1059">
        <f>SUM(E2:E87)</f>
        <v>0</v>
      </c>
      <c r="F90" s="1059">
        <f>SUM(F2:F87)</f>
        <v>0</v>
      </c>
      <c r="G90" s="1059"/>
      <c r="H90" s="1059">
        <f t="shared" ref="H90:S90" si="8">SUM(H2:H87)</f>
        <v>3.7782683648401871E-9</v>
      </c>
      <c r="I90" s="1059">
        <f t="shared" si="8"/>
        <v>0</v>
      </c>
      <c r="J90" s="1059">
        <f t="shared" si="8"/>
        <v>4.6566128730773926E-9</v>
      </c>
      <c r="K90" s="1059">
        <f t="shared" si="8"/>
        <v>-1.3033059076406062E-9</v>
      </c>
      <c r="L90" s="1059">
        <f t="shared" si="8"/>
        <v>2.3283064365386963E-10</v>
      </c>
      <c r="M90" s="1059">
        <f t="shared" si="8"/>
        <v>-2.4674591259099543E-9</v>
      </c>
      <c r="N90" s="1059">
        <f>SUM(N2:N87)</f>
        <v>9.6944859084846513E-10</v>
      </c>
      <c r="O90" s="1059">
        <f t="shared" si="8"/>
        <v>0</v>
      </c>
      <c r="P90" s="1059">
        <f t="shared" si="8"/>
        <v>-2.1737650984787749E-9</v>
      </c>
      <c r="Q90" s="1059">
        <f t="shared" si="8"/>
        <v>2.1464074961841106E-9</v>
      </c>
      <c r="R90" s="1059">
        <f>SUM(R2:R87)</f>
        <v>0</v>
      </c>
      <c r="S90" s="1059">
        <f t="shared" si="8"/>
        <v>4.8676156438887119E-9</v>
      </c>
      <c r="T90" s="1059">
        <f t="shared" ref="T90:V90" si="9">SUM(T2:T87)</f>
        <v>1.0604708222672343E-9</v>
      </c>
      <c r="U90" s="1059">
        <f t="shared" si="9"/>
        <v>0</v>
      </c>
      <c r="V90" s="1059">
        <f t="shared" si="9"/>
        <v>6.2282197177410126E-9</v>
      </c>
    </row>
    <row r="91" spans="1:24">
      <c r="C91" s="1045" t="s">
        <v>2445</v>
      </c>
      <c r="D91" s="1059">
        <f>SUM(D47:D87)</f>
        <v>1125</v>
      </c>
      <c r="E91" s="1059">
        <f>SUM(E47:E87)</f>
        <v>1929.05</v>
      </c>
      <c r="F91" s="1059">
        <f>SUM(F47:F87)</f>
        <v>3054.05</v>
      </c>
      <c r="H91" s="1059">
        <f t="shared" ref="H91:S91" si="10">SUM(H47:H87)</f>
        <v>361233.95</v>
      </c>
      <c r="I91" s="1059">
        <f t="shared" si="10"/>
        <v>-294441.95</v>
      </c>
      <c r="J91" s="1059">
        <f t="shared" si="10"/>
        <v>66792</v>
      </c>
      <c r="K91" s="1059">
        <f t="shared" si="10"/>
        <v>340967.93000000017</v>
      </c>
      <c r="L91" s="1059">
        <f t="shared" si="10"/>
        <v>847264.19</v>
      </c>
      <c r="M91" s="1059">
        <f t="shared" si="10"/>
        <v>1188232.1200000001</v>
      </c>
      <c r="N91" s="1059">
        <f>SUM(N47:N87)</f>
        <v>187458.91000000021</v>
      </c>
      <c r="O91" s="1059">
        <f t="shared" si="10"/>
        <v>159712.17999999993</v>
      </c>
      <c r="P91" s="1059">
        <f t="shared" si="10"/>
        <v>347171.09000000014</v>
      </c>
      <c r="Q91" s="1059">
        <f t="shared" si="10"/>
        <v>-509092.88</v>
      </c>
      <c r="R91" s="1059">
        <f t="shared" si="10"/>
        <v>-117361.64000000001</v>
      </c>
      <c r="S91" s="1059">
        <f t="shared" si="10"/>
        <v>-626454.52000000014</v>
      </c>
      <c r="T91" s="1059">
        <f t="shared" ref="T91:V91" si="11">SUM(T47:T87)</f>
        <v>-876145.69</v>
      </c>
      <c r="U91" s="1059">
        <f t="shared" si="11"/>
        <v>-884736.76</v>
      </c>
      <c r="V91" s="1059">
        <f t="shared" si="11"/>
        <v>-1760882.4500000002</v>
      </c>
    </row>
    <row r="92" spans="1:24">
      <c r="C92" s="1190" t="s">
        <v>2998</v>
      </c>
      <c r="Q92" s="1059">
        <f>+Q23-N91</f>
        <v>0</v>
      </c>
      <c r="T92" s="1059">
        <f>+T91-T86-T87</f>
        <v>-892376.69</v>
      </c>
      <c r="U92" s="1059">
        <f t="shared" ref="U92:V92" si="12">+U91-U86-U87</f>
        <v>-1360365.47</v>
      </c>
      <c r="V92" s="1059">
        <f t="shared" si="12"/>
        <v>-2252742.16</v>
      </c>
    </row>
    <row r="95" spans="1:24">
      <c r="A95" s="518" t="s">
        <v>2524</v>
      </c>
    </row>
    <row r="97" spans="1:23">
      <c r="A97" s="518" t="s">
        <v>2459</v>
      </c>
      <c r="B97" s="518" t="s">
        <v>2460</v>
      </c>
      <c r="D97" s="1059">
        <v>1929.05</v>
      </c>
    </row>
    <row r="98" spans="1:23">
      <c r="A98" s="1045" t="s">
        <v>2358</v>
      </c>
      <c r="B98" s="1045" t="s">
        <v>2359</v>
      </c>
      <c r="D98" s="1059">
        <v>-1929.05</v>
      </c>
    </row>
    <row r="102" spans="1:23">
      <c r="A102" s="518" t="s">
        <v>2525</v>
      </c>
    </row>
    <row r="103" spans="1:23" ht="13">
      <c r="A103" s="525" t="s">
        <v>2526</v>
      </c>
      <c r="B103" s="525" t="s">
        <v>2527</v>
      </c>
      <c r="C103" s="525" t="s">
        <v>2528</v>
      </c>
      <c r="D103" s="1085" t="s">
        <v>41</v>
      </c>
      <c r="E103" s="525" t="s">
        <v>40</v>
      </c>
    </row>
    <row r="104" spans="1:23">
      <c r="A104" s="1045" t="s">
        <v>2404</v>
      </c>
      <c r="B104" s="1045" t="s">
        <v>2405</v>
      </c>
      <c r="C104" s="518"/>
      <c r="D104" s="1086">
        <v>52416</v>
      </c>
      <c r="E104" s="518" t="s">
        <v>2529</v>
      </c>
    </row>
    <row r="105" spans="1:23" ht="13">
      <c r="A105" s="518" t="s">
        <v>2410</v>
      </c>
      <c r="B105" s="518" t="s">
        <v>2411</v>
      </c>
      <c r="C105" s="525"/>
      <c r="D105" s="1086">
        <v>-52416</v>
      </c>
      <c r="E105" s="518" t="s">
        <v>2529</v>
      </c>
    </row>
    <row r="106" spans="1:23">
      <c r="A106" s="1045" t="s">
        <v>2404</v>
      </c>
      <c r="B106" s="1045" t="s">
        <v>2405</v>
      </c>
      <c r="C106" s="518"/>
      <c r="D106" s="1086">
        <v>59850</v>
      </c>
      <c r="E106" s="518" t="s">
        <v>2530</v>
      </c>
    </row>
    <row r="107" spans="1:23" ht="13">
      <c r="A107" s="518" t="s">
        <v>2410</v>
      </c>
      <c r="B107" s="518" t="s">
        <v>2411</v>
      </c>
      <c r="C107" s="525"/>
      <c r="D107" s="1086">
        <v>-59850</v>
      </c>
      <c r="E107" s="518" t="s">
        <v>2530</v>
      </c>
    </row>
    <row r="108" spans="1:23" ht="13">
      <c r="A108" s="525"/>
      <c r="B108" s="525"/>
      <c r="C108" s="525"/>
      <c r="D108" s="1085"/>
      <c r="E108" s="525"/>
    </row>
    <row r="109" spans="1:23" ht="13">
      <c r="A109" s="525"/>
      <c r="B109" s="525"/>
      <c r="C109" s="525"/>
      <c r="D109" s="1085"/>
      <c r="E109" s="525"/>
    </row>
    <row r="110" spans="1:23" ht="13">
      <c r="A110" s="525"/>
      <c r="B110" s="525"/>
      <c r="C110" s="525"/>
      <c r="D110" s="1085"/>
      <c r="E110" s="525"/>
    </row>
    <row r="111" spans="1:23" ht="13">
      <c r="A111" s="525"/>
      <c r="B111" s="525"/>
      <c r="C111" s="525"/>
      <c r="D111" s="1085"/>
      <c r="E111" s="525"/>
    </row>
    <row r="112" spans="1:23">
      <c r="A112" s="1057" t="s">
        <v>2366</v>
      </c>
      <c r="B112" s="1056" t="s">
        <v>2367</v>
      </c>
      <c r="D112" s="1059">
        <v>103061.71</v>
      </c>
      <c r="E112" s="518" t="s">
        <v>2531</v>
      </c>
      <c r="J112" t="s">
        <v>2532</v>
      </c>
      <c r="W112" t="s">
        <v>2533</v>
      </c>
    </row>
    <row r="113" spans="1:23">
      <c r="A113" s="1056" t="s">
        <v>2364</v>
      </c>
      <c r="B113" s="1056" t="s">
        <v>2365</v>
      </c>
      <c r="D113" s="1059">
        <v>-103061.71</v>
      </c>
      <c r="E113" s="518" t="s">
        <v>2531</v>
      </c>
      <c r="J113" t="s">
        <v>2500</v>
      </c>
      <c r="W113">
        <v>-921.9</v>
      </c>
    </row>
    <row r="114" spans="1:23">
      <c r="A114" s="1056" t="s">
        <v>2376</v>
      </c>
      <c r="B114" s="1056" t="s">
        <v>2377</v>
      </c>
      <c r="D114" s="1059">
        <v>-28450000</v>
      </c>
      <c r="E114" s="518" t="s">
        <v>2534</v>
      </c>
      <c r="J114" t="s">
        <v>2501</v>
      </c>
      <c r="W114">
        <v>-921.9</v>
      </c>
    </row>
    <row r="115" spans="1:23">
      <c r="A115" s="1045" t="s">
        <v>2404</v>
      </c>
      <c r="B115" s="1045" t="s">
        <v>2405</v>
      </c>
      <c r="D115" s="1059">
        <v>28450000</v>
      </c>
      <c r="E115" s="518" t="s">
        <v>2534</v>
      </c>
      <c r="J115" t="s">
        <v>2362</v>
      </c>
      <c r="W115">
        <v>50000</v>
      </c>
    </row>
    <row r="116" spans="1:23">
      <c r="A116" s="1056" t="s">
        <v>2508</v>
      </c>
      <c r="B116" s="1056" t="s">
        <v>2509</v>
      </c>
      <c r="D116" s="1059">
        <v>4761.96</v>
      </c>
      <c r="E116" s="518" t="s">
        <v>2535</v>
      </c>
      <c r="J116" t="s">
        <v>2363</v>
      </c>
      <c r="W116">
        <v>50000</v>
      </c>
    </row>
    <row r="117" spans="1:23">
      <c r="A117" s="1056" t="s">
        <v>2510</v>
      </c>
      <c r="B117" s="1056" t="s">
        <v>2511</v>
      </c>
      <c r="D117" s="1059">
        <v>105.4</v>
      </c>
      <c r="E117" s="518" t="s">
        <v>2535</v>
      </c>
      <c r="J117" t="s">
        <v>2364</v>
      </c>
      <c r="W117">
        <v>-153061.71000000002</v>
      </c>
    </row>
    <row r="118" spans="1:23">
      <c r="A118" s="1056" t="s">
        <v>2370</v>
      </c>
      <c r="B118" s="1056" t="s">
        <v>2371</v>
      </c>
      <c r="D118" s="1059">
        <v>-4867.3599999999997</v>
      </c>
      <c r="E118" s="518" t="s">
        <v>2535</v>
      </c>
      <c r="J118" t="s">
        <v>2365</v>
      </c>
      <c r="W118">
        <v>-153061.71000000002</v>
      </c>
    </row>
    <row r="119" spans="1:23">
      <c r="A119" s="1056" t="s">
        <v>2453</v>
      </c>
      <c r="B119" s="1056" t="s">
        <v>2454</v>
      </c>
      <c r="D119" s="1059">
        <v>-105.4</v>
      </c>
      <c r="E119" s="518" t="s">
        <v>2536</v>
      </c>
      <c r="J119" t="s">
        <v>2370</v>
      </c>
      <c r="W119">
        <v>-4867.3599999999997</v>
      </c>
    </row>
    <row r="120" spans="1:23">
      <c r="A120" s="1056" t="s">
        <v>2386</v>
      </c>
      <c r="B120" s="1056" t="s">
        <v>2387</v>
      </c>
      <c r="D120" s="1059">
        <v>105.4</v>
      </c>
      <c r="E120" s="518" t="s">
        <v>2536</v>
      </c>
      <c r="J120" t="s">
        <v>2371</v>
      </c>
      <c r="W120">
        <v>-4867.3599999999997</v>
      </c>
    </row>
    <row r="121" spans="1:23">
      <c r="A121" s="1056" t="s">
        <v>2496</v>
      </c>
      <c r="B121" s="1056" t="s">
        <v>2497</v>
      </c>
      <c r="D121" s="1059">
        <v>-740.73</v>
      </c>
      <c r="E121" s="518" t="s">
        <v>2537</v>
      </c>
      <c r="J121" t="s">
        <v>2376</v>
      </c>
      <c r="W121">
        <v>-28450000</v>
      </c>
    </row>
    <row r="122" spans="1:23">
      <c r="A122" s="1066" t="s">
        <v>2388</v>
      </c>
      <c r="B122" s="1066" t="s">
        <v>2389</v>
      </c>
      <c r="D122" s="1059">
        <v>740.73</v>
      </c>
      <c r="E122" s="518" t="s">
        <v>2537</v>
      </c>
      <c r="J122" t="s">
        <v>2377</v>
      </c>
      <c r="W122">
        <v>-28450000</v>
      </c>
    </row>
    <row r="123" spans="1:23">
      <c r="A123" s="1045" t="s">
        <v>2500</v>
      </c>
      <c r="B123" s="1045" t="s">
        <v>2501</v>
      </c>
      <c r="D123" s="1059">
        <v>-921.9</v>
      </c>
      <c r="E123" s="518" t="s">
        <v>2538</v>
      </c>
      <c r="J123" t="s">
        <v>2386</v>
      </c>
      <c r="W123">
        <v>105.4</v>
      </c>
    </row>
    <row r="124" spans="1:23">
      <c r="A124" s="1045" t="s">
        <v>2439</v>
      </c>
      <c r="B124" s="1045" t="s">
        <v>2440</v>
      </c>
      <c r="D124" s="1059">
        <v>921.9</v>
      </c>
      <c r="E124" s="518" t="s">
        <v>2538</v>
      </c>
      <c r="J124" t="s">
        <v>2387</v>
      </c>
      <c r="W124">
        <v>105.4</v>
      </c>
    </row>
    <row r="125" spans="1:23">
      <c r="A125" s="1045" t="s">
        <v>2362</v>
      </c>
      <c r="B125" s="1045" t="s">
        <v>2363</v>
      </c>
      <c r="D125" s="1059">
        <v>50000</v>
      </c>
      <c r="E125" s="518" t="s">
        <v>2539</v>
      </c>
      <c r="J125" t="s">
        <v>2388</v>
      </c>
      <c r="W125">
        <v>-1137827.55</v>
      </c>
    </row>
    <row r="126" spans="1:23">
      <c r="A126" s="1056" t="s">
        <v>2364</v>
      </c>
      <c r="B126" s="1056" t="s">
        <v>2365</v>
      </c>
      <c r="D126" s="1059">
        <v>-50000</v>
      </c>
      <c r="E126" s="518" t="s">
        <v>2539</v>
      </c>
      <c r="J126" t="s">
        <v>2389</v>
      </c>
      <c r="W126">
        <v>-1137827.55</v>
      </c>
    </row>
    <row r="127" spans="1:23">
      <c r="A127" s="1066" t="s">
        <v>2388</v>
      </c>
      <c r="B127" s="1066" t="s">
        <v>2389</v>
      </c>
      <c r="D127" s="1059">
        <v>8211.7099999999991</v>
      </c>
      <c r="E127" s="518" t="s">
        <v>2540</v>
      </c>
      <c r="J127" t="s">
        <v>2404</v>
      </c>
      <c r="W127">
        <v>29753420.059999999</v>
      </c>
    </row>
    <row r="128" spans="1:23">
      <c r="A128" s="1057" t="s">
        <v>2366</v>
      </c>
      <c r="B128" s="1056" t="s">
        <v>2367</v>
      </c>
      <c r="D128" s="1059">
        <v>-8211.7099999999991</v>
      </c>
      <c r="E128" s="518" t="s">
        <v>2540</v>
      </c>
      <c r="J128" t="s">
        <v>2405</v>
      </c>
      <c r="W128">
        <v>29753420.059999999</v>
      </c>
    </row>
    <row r="129" spans="1:23">
      <c r="A129" s="1056" t="s">
        <v>2455</v>
      </c>
      <c r="B129" s="1056" t="s">
        <v>2456</v>
      </c>
      <c r="D129" s="1059">
        <v>29400</v>
      </c>
      <c r="E129" s="518" t="s">
        <v>2541</v>
      </c>
      <c r="J129" t="s">
        <v>2439</v>
      </c>
      <c r="W129">
        <v>921.9</v>
      </c>
    </row>
    <row r="130" spans="1:23">
      <c r="A130" s="518" t="s">
        <v>2410</v>
      </c>
      <c r="B130" s="518" t="s">
        <v>2411</v>
      </c>
      <c r="D130" s="1059">
        <v>-29400</v>
      </c>
      <c r="E130" s="518" t="s">
        <v>2541</v>
      </c>
      <c r="J130" t="s">
        <v>2440</v>
      </c>
      <c r="W130">
        <v>921.9</v>
      </c>
    </row>
    <row r="131" spans="1:23">
      <c r="A131" s="1056" t="s">
        <v>2455</v>
      </c>
      <c r="B131" s="1056" t="s">
        <v>2456</v>
      </c>
      <c r="D131" s="1059">
        <v>6597.76</v>
      </c>
      <c r="E131" s="518" t="s">
        <v>2542</v>
      </c>
      <c r="J131" t="s">
        <v>2508</v>
      </c>
      <c r="W131">
        <v>4761.96</v>
      </c>
    </row>
    <row r="132" spans="1:23">
      <c r="A132" s="518" t="s">
        <v>2410</v>
      </c>
      <c r="B132" s="518" t="s">
        <v>2411</v>
      </c>
      <c r="D132" s="1059">
        <v>-6597.76</v>
      </c>
      <c r="E132" s="518" t="s">
        <v>2542</v>
      </c>
      <c r="J132" t="s">
        <v>2509</v>
      </c>
      <c r="W132">
        <v>4761.96</v>
      </c>
    </row>
    <row r="133" spans="1:23">
      <c r="A133" s="1045" t="s">
        <v>2474</v>
      </c>
      <c r="B133" s="1045" t="s">
        <v>2475</v>
      </c>
      <c r="D133" s="1059">
        <v>10000</v>
      </c>
      <c r="E133" s="518" t="s">
        <v>2543</v>
      </c>
      <c r="J133" t="s">
        <v>2510</v>
      </c>
      <c r="W133">
        <v>105.4</v>
      </c>
    </row>
    <row r="134" spans="1:23">
      <c r="A134" s="518" t="s">
        <v>2410</v>
      </c>
      <c r="B134" s="518" t="s">
        <v>2411</v>
      </c>
      <c r="D134" s="1059">
        <v>-10000</v>
      </c>
      <c r="E134" s="518" t="s">
        <v>2543</v>
      </c>
      <c r="J134" t="s">
        <v>2511</v>
      </c>
      <c r="W134">
        <v>105.4</v>
      </c>
    </row>
    <row r="135" spans="1:23">
      <c r="A135" s="1056" t="s">
        <v>2455</v>
      </c>
      <c r="B135" s="1056" t="s">
        <v>2456</v>
      </c>
      <c r="D135" s="1059">
        <v>2000</v>
      </c>
      <c r="E135" s="518" t="s">
        <v>2544</v>
      </c>
      <c r="J135" t="s">
        <v>2453</v>
      </c>
      <c r="W135">
        <v>-105.4</v>
      </c>
    </row>
    <row r="136" spans="1:23">
      <c r="A136" s="518" t="s">
        <v>2410</v>
      </c>
      <c r="B136" s="518" t="s">
        <v>2411</v>
      </c>
      <c r="D136" s="1059">
        <v>-2000</v>
      </c>
      <c r="E136" s="518" t="s">
        <v>2544</v>
      </c>
      <c r="J136" t="s">
        <v>2454</v>
      </c>
      <c r="W136">
        <v>-105.4</v>
      </c>
    </row>
    <row r="137" spans="1:23">
      <c r="A137" s="1045" t="s">
        <v>2463</v>
      </c>
      <c r="B137" s="1045" t="s">
        <v>2464</v>
      </c>
      <c r="D137" s="1059">
        <v>52416</v>
      </c>
      <c r="E137" s="518" t="s">
        <v>2545</v>
      </c>
      <c r="J137" t="s">
        <v>2455</v>
      </c>
      <c r="W137">
        <v>244331.76</v>
      </c>
    </row>
    <row r="138" spans="1:23">
      <c r="A138" s="1056" t="s">
        <v>2455</v>
      </c>
      <c r="B138" s="1056" t="s">
        <v>2456</v>
      </c>
      <c r="D138" s="1059">
        <v>-52416</v>
      </c>
      <c r="E138" s="518" t="s">
        <v>2545</v>
      </c>
      <c r="J138" t="s">
        <v>2456</v>
      </c>
      <c r="W138">
        <v>244331.76</v>
      </c>
    </row>
    <row r="139" spans="1:23">
      <c r="A139" s="1057" t="s">
        <v>2366</v>
      </c>
      <c r="B139" s="1056" t="s">
        <v>2367</v>
      </c>
      <c r="D139" s="1059">
        <v>1139170.6000000001</v>
      </c>
      <c r="E139" s="518" t="s">
        <v>2546</v>
      </c>
      <c r="J139" t="s">
        <v>2496</v>
      </c>
      <c r="W139">
        <v>-740.73</v>
      </c>
    </row>
    <row r="140" spans="1:23">
      <c r="A140" s="1066" t="s">
        <v>2388</v>
      </c>
      <c r="B140" s="1066" t="s">
        <v>2389</v>
      </c>
      <c r="D140" s="1059">
        <v>-1139170.6000000001</v>
      </c>
      <c r="E140" s="518" t="s">
        <v>2546</v>
      </c>
      <c r="J140" t="s">
        <v>2497</v>
      </c>
      <c r="W140">
        <v>-740.73</v>
      </c>
    </row>
    <row r="141" spans="1:23">
      <c r="A141" s="1056" t="s">
        <v>2455</v>
      </c>
      <c r="B141" s="1056" t="s">
        <v>2456</v>
      </c>
      <c r="D141" s="1059">
        <v>258750</v>
      </c>
      <c r="E141" s="518" t="s">
        <v>2547</v>
      </c>
      <c r="J141" t="s">
        <v>2366</v>
      </c>
      <c r="W141">
        <v>1241629.99</v>
      </c>
    </row>
    <row r="142" spans="1:23">
      <c r="A142" s="518" t="s">
        <v>2410</v>
      </c>
      <c r="B142" s="518" t="s">
        <v>2411</v>
      </c>
      <c r="D142" s="1059">
        <v>-258750</v>
      </c>
      <c r="E142" s="518" t="s">
        <v>2547</v>
      </c>
      <c r="J142" t="s">
        <v>2367</v>
      </c>
      <c r="W142">
        <v>1241629.99</v>
      </c>
    </row>
    <row r="143" spans="1:23">
      <c r="A143" s="1057" t="s">
        <v>2366</v>
      </c>
      <c r="B143" s="1056" t="s">
        <v>2367</v>
      </c>
      <c r="D143" s="1059">
        <v>7609.39</v>
      </c>
      <c r="E143" s="518" t="s">
        <v>2548</v>
      </c>
      <c r="J143" t="s">
        <v>2463</v>
      </c>
      <c r="W143">
        <v>52416</v>
      </c>
    </row>
    <row r="144" spans="1:23">
      <c r="A144" s="1066" t="s">
        <v>2388</v>
      </c>
      <c r="B144" s="1066" t="s">
        <v>2389</v>
      </c>
      <c r="D144" s="1059">
        <v>-7609.39</v>
      </c>
      <c r="E144" s="518" t="s">
        <v>2548</v>
      </c>
      <c r="J144" t="s">
        <v>2464</v>
      </c>
      <c r="W144">
        <v>52416</v>
      </c>
    </row>
    <row r="145" spans="1:23">
      <c r="A145" s="1056" t="s">
        <v>2421</v>
      </c>
      <c r="B145" s="1056" t="s">
        <v>2422</v>
      </c>
      <c r="D145" s="1059">
        <v>-1191154.06</v>
      </c>
      <c r="E145" s="518" t="s">
        <v>2549</v>
      </c>
      <c r="J145" t="s">
        <v>2474</v>
      </c>
      <c r="W145">
        <v>10000</v>
      </c>
    </row>
    <row r="146" spans="1:23">
      <c r="A146" s="1045" t="s">
        <v>2404</v>
      </c>
      <c r="B146" s="1045" t="s">
        <v>2405</v>
      </c>
      <c r="D146" s="1059">
        <v>1191154.06</v>
      </c>
      <c r="E146" s="518" t="s">
        <v>2549</v>
      </c>
      <c r="J146" t="s">
        <v>2475</v>
      </c>
      <c r="W146">
        <v>10000</v>
      </c>
    </row>
    <row r="147" spans="1:23">
      <c r="A147" s="518" t="s">
        <v>2550</v>
      </c>
      <c r="J147" t="s">
        <v>2421</v>
      </c>
      <c r="W147">
        <v>-1191154.06</v>
      </c>
    </row>
    <row r="148" spans="1:23" ht="13">
      <c r="A148" s="525" t="s">
        <v>2526</v>
      </c>
      <c r="B148" s="525" t="s">
        <v>2527</v>
      </c>
      <c r="C148" s="525" t="s">
        <v>2528</v>
      </c>
      <c r="D148" s="1085" t="s">
        <v>41</v>
      </c>
      <c r="E148" s="525" t="s">
        <v>40</v>
      </c>
      <c r="J148" t="s">
        <v>2422</v>
      </c>
      <c r="W148">
        <v>-1191154.06</v>
      </c>
    </row>
    <row r="149" spans="1:23">
      <c r="A149" s="518" t="s">
        <v>2459</v>
      </c>
      <c r="B149" s="518" t="s">
        <v>2460</v>
      </c>
      <c r="D149" s="1059">
        <v>2524.5500000000002</v>
      </c>
      <c r="J149" t="s">
        <v>2410</v>
      </c>
      <c r="W149">
        <v>-419013.76</v>
      </c>
    </row>
    <row r="150" spans="1:23">
      <c r="A150" s="1045" t="s">
        <v>2358</v>
      </c>
      <c r="B150" s="1045" t="s">
        <v>2359</v>
      </c>
      <c r="D150" s="1059">
        <v>-2524.5500000000002</v>
      </c>
      <c r="J150" t="s">
        <v>2411</v>
      </c>
      <c r="W150">
        <v>-419013.76</v>
      </c>
    </row>
    <row r="151" spans="1:23">
      <c r="A151" s="1045" t="s">
        <v>2437</v>
      </c>
      <c r="B151" s="1045" t="s">
        <v>2438</v>
      </c>
      <c r="D151" s="1059">
        <v>273.49</v>
      </c>
      <c r="J151" t="s">
        <v>2551</v>
      </c>
    </row>
    <row r="152" spans="1:23">
      <c r="A152" s="1045" t="s">
        <v>2498</v>
      </c>
      <c r="B152" s="1045" t="s">
        <v>2499</v>
      </c>
      <c r="D152" s="1059">
        <v>-273.49</v>
      </c>
      <c r="J152" t="s">
        <v>2551</v>
      </c>
    </row>
    <row r="153" spans="1:23" ht="6.65" customHeight="1">
      <c r="A153" s="1045"/>
      <c r="B153" s="1045"/>
      <c r="J153" t="s">
        <v>2552</v>
      </c>
      <c r="W153">
        <v>-2.5611370801925659E-9</v>
      </c>
    </row>
    <row r="154" spans="1:23">
      <c r="A154" s="1057" t="s">
        <v>2366</v>
      </c>
      <c r="B154" s="1056" t="s">
        <v>2367</v>
      </c>
      <c r="D154" s="1059">
        <v>52416</v>
      </c>
      <c r="E154" t="s">
        <v>2553</v>
      </c>
    </row>
    <row r="155" spans="1:23">
      <c r="A155" s="1045" t="s">
        <v>2463</v>
      </c>
      <c r="B155" s="1045" t="s">
        <v>2464</v>
      </c>
      <c r="D155" s="1059">
        <v>-52416</v>
      </c>
      <c r="E155" t="s">
        <v>2553</v>
      </c>
    </row>
    <row r="156" spans="1:23">
      <c r="A156" s="1056" t="s">
        <v>2455</v>
      </c>
      <c r="B156" s="1056" t="s">
        <v>2456</v>
      </c>
      <c r="D156" s="1059">
        <v>-29400</v>
      </c>
      <c r="E156" s="518" t="s">
        <v>2554</v>
      </c>
    </row>
    <row r="157" spans="1:23">
      <c r="A157" s="1057" t="s">
        <v>2366</v>
      </c>
      <c r="B157" s="1056" t="s">
        <v>2367</v>
      </c>
      <c r="D157" s="1059">
        <v>29400</v>
      </c>
      <c r="E157" s="518" t="s">
        <v>2554</v>
      </c>
    </row>
    <row r="158" spans="1:23">
      <c r="A158" s="1056" t="s">
        <v>2455</v>
      </c>
      <c r="B158" s="1056" t="s">
        <v>2456</v>
      </c>
      <c r="D158" s="1059">
        <v>-6597.76</v>
      </c>
      <c r="E158" s="518" t="s">
        <v>2555</v>
      </c>
    </row>
    <row r="159" spans="1:23">
      <c r="A159" s="1057" t="s">
        <v>2366</v>
      </c>
      <c r="B159" s="1056" t="s">
        <v>2367</v>
      </c>
      <c r="D159" s="1059">
        <v>6597.76</v>
      </c>
      <c r="E159" s="518" t="s">
        <v>2555</v>
      </c>
    </row>
    <row r="160" spans="1:23">
      <c r="A160" s="1045" t="s">
        <v>2474</v>
      </c>
      <c r="B160" s="1045" t="s">
        <v>2475</v>
      </c>
      <c r="D160" s="1059">
        <v>-10000</v>
      </c>
      <c r="E160" s="518" t="s">
        <v>2556</v>
      </c>
    </row>
    <row r="161" spans="1:5">
      <c r="A161" s="1057" t="s">
        <v>2366</v>
      </c>
      <c r="B161" s="1056" t="s">
        <v>2367</v>
      </c>
      <c r="D161" s="1059">
        <v>10000</v>
      </c>
      <c r="E161" s="518" t="s">
        <v>2556</v>
      </c>
    </row>
    <row r="162" spans="1:5">
      <c r="A162" s="1056" t="s">
        <v>2455</v>
      </c>
      <c r="B162" s="1056" t="s">
        <v>2456</v>
      </c>
      <c r="D162" s="1059">
        <v>-2000</v>
      </c>
      <c r="E162" s="518" t="s">
        <v>2557</v>
      </c>
    </row>
    <row r="163" spans="1:5">
      <c r="A163" s="1057" t="s">
        <v>2366</v>
      </c>
      <c r="B163" s="1056" t="s">
        <v>2367</v>
      </c>
      <c r="D163" s="1059">
        <v>2000</v>
      </c>
      <c r="E163" s="518" t="s">
        <v>2557</v>
      </c>
    </row>
    <row r="164" spans="1:5">
      <c r="A164" s="1056" t="s">
        <v>2455</v>
      </c>
      <c r="B164" s="1056" t="s">
        <v>2456</v>
      </c>
      <c r="D164" s="1059">
        <v>-258750</v>
      </c>
      <c r="E164" s="518" t="s">
        <v>2558</v>
      </c>
    </row>
    <row r="165" spans="1:5">
      <c r="A165" s="1057" t="s">
        <v>2366</v>
      </c>
      <c r="B165" s="1056" t="s">
        <v>2367</v>
      </c>
      <c r="D165" s="1059">
        <v>258750</v>
      </c>
      <c r="E165" s="518" t="s">
        <v>2558</v>
      </c>
    </row>
    <row r="166" spans="1:5">
      <c r="A166" s="1056" t="s">
        <v>2521</v>
      </c>
      <c r="B166" s="1056" t="s">
        <v>2522</v>
      </c>
      <c r="D166" s="1059">
        <v>62470.75</v>
      </c>
      <c r="E166" s="518" t="s">
        <v>2559</v>
      </c>
    </row>
    <row r="167" spans="1:5">
      <c r="A167" s="1056" t="s">
        <v>2435</v>
      </c>
      <c r="B167" s="1056" t="s">
        <v>2436</v>
      </c>
      <c r="D167" s="1059">
        <v>-62470.75</v>
      </c>
      <c r="E167" s="518" t="s">
        <v>2559</v>
      </c>
    </row>
    <row r="170" spans="1:5">
      <c r="A170" t="s">
        <v>2532</v>
      </c>
      <c r="B170" t="s">
        <v>2533</v>
      </c>
    </row>
    <row r="171" spans="1:5">
      <c r="A171" t="s">
        <v>2358</v>
      </c>
      <c r="B171">
        <v>-2524.5500000000002</v>
      </c>
    </row>
    <row r="172" spans="1:5">
      <c r="A172" t="s">
        <v>2359</v>
      </c>
      <c r="B172">
        <v>-2524.5500000000002</v>
      </c>
    </row>
    <row r="173" spans="1:5">
      <c r="A173" t="s">
        <v>2437</v>
      </c>
      <c r="B173">
        <v>273.49</v>
      </c>
    </row>
    <row r="174" spans="1:5">
      <c r="A174" t="s">
        <v>2438</v>
      </c>
      <c r="B174">
        <v>273.49</v>
      </c>
    </row>
    <row r="175" spans="1:5">
      <c r="A175" t="s">
        <v>2455</v>
      </c>
      <c r="B175">
        <v>-296747.76</v>
      </c>
    </row>
    <row r="176" spans="1:5">
      <c r="A176" t="s">
        <v>2456</v>
      </c>
      <c r="B176">
        <v>-296747.76</v>
      </c>
    </row>
    <row r="177" spans="1:2">
      <c r="A177" t="s">
        <v>2498</v>
      </c>
      <c r="B177">
        <v>-273.49</v>
      </c>
    </row>
    <row r="178" spans="1:2">
      <c r="A178" t="s">
        <v>2499</v>
      </c>
      <c r="B178">
        <v>-273.49</v>
      </c>
    </row>
    <row r="179" spans="1:2">
      <c r="A179" t="s">
        <v>2366</v>
      </c>
      <c r="B179">
        <v>359163.76</v>
      </c>
    </row>
    <row r="180" spans="1:2">
      <c r="A180" t="s">
        <v>2367</v>
      </c>
      <c r="B180">
        <v>359163.76</v>
      </c>
    </row>
    <row r="181" spans="1:2">
      <c r="A181" t="s">
        <v>2459</v>
      </c>
      <c r="B181">
        <v>2524.5500000000002</v>
      </c>
    </row>
    <row r="182" spans="1:2">
      <c r="A182" t="s">
        <v>2460</v>
      </c>
      <c r="B182">
        <v>2524.5500000000002</v>
      </c>
    </row>
    <row r="183" spans="1:2">
      <c r="A183" t="s">
        <v>2463</v>
      </c>
      <c r="B183">
        <v>-52416</v>
      </c>
    </row>
    <row r="184" spans="1:2">
      <c r="A184" t="s">
        <v>2464</v>
      </c>
      <c r="B184">
        <v>-52416</v>
      </c>
    </row>
    <row r="185" spans="1:2">
      <c r="A185" t="s">
        <v>2474</v>
      </c>
      <c r="B185">
        <v>-10000</v>
      </c>
    </row>
    <row r="186" spans="1:2">
      <c r="A186" t="s">
        <v>2475</v>
      </c>
      <c r="B186">
        <v>-10000</v>
      </c>
    </row>
    <row r="187" spans="1:2">
      <c r="A187" t="s">
        <v>2551</v>
      </c>
    </row>
    <row r="188" spans="1:2">
      <c r="A188" t="s">
        <v>2551</v>
      </c>
    </row>
    <row r="189" spans="1:2">
      <c r="A189" t="s">
        <v>2521</v>
      </c>
      <c r="B189">
        <v>62470.75</v>
      </c>
    </row>
    <row r="190" spans="1:2">
      <c r="A190" t="s">
        <v>2522</v>
      </c>
      <c r="B190">
        <v>62470.75</v>
      </c>
    </row>
    <row r="191" spans="1:2">
      <c r="A191" t="s">
        <v>2435</v>
      </c>
      <c r="B191">
        <v>-62470.75</v>
      </c>
    </row>
    <row r="192" spans="1:2">
      <c r="A192" t="s">
        <v>2436</v>
      </c>
      <c r="B192">
        <v>-62470.75</v>
      </c>
    </row>
    <row r="193" spans="1:2">
      <c r="A193" t="s">
        <v>2552</v>
      </c>
      <c r="B193">
        <v>1.4551915228366852E-11</v>
      </c>
    </row>
  </sheetData>
  <autoFilter ref="A1:X87" xr:uid="{00000000-0009-0000-0000-00000C000000}"/>
  <conditionalFormatting sqref="W2">
    <cfRule type="duplicateValues" priority="181"/>
    <cfRule type="duplicateValues" dxfId="221" priority="182"/>
  </conditionalFormatting>
  <conditionalFormatting sqref="X2">
    <cfRule type="duplicateValues" priority="179"/>
    <cfRule type="duplicateValues" dxfId="220" priority="180"/>
  </conditionalFormatting>
  <conditionalFormatting sqref="W55 W88">
    <cfRule type="duplicateValues" priority="177"/>
    <cfRule type="duplicateValues" dxfId="219" priority="178"/>
  </conditionalFormatting>
  <conditionalFormatting sqref="W26">
    <cfRule type="duplicateValues" priority="183"/>
    <cfRule type="duplicateValues" dxfId="218" priority="184"/>
  </conditionalFormatting>
  <conditionalFormatting sqref="X4">
    <cfRule type="duplicateValues" priority="175"/>
    <cfRule type="duplicateValues" dxfId="217" priority="176"/>
  </conditionalFormatting>
  <conditionalFormatting sqref="W4">
    <cfRule type="duplicateValues" priority="173"/>
    <cfRule type="duplicateValues" dxfId="216" priority="174"/>
  </conditionalFormatting>
  <conditionalFormatting sqref="X5">
    <cfRule type="duplicateValues" priority="171"/>
    <cfRule type="duplicateValues" dxfId="215" priority="172"/>
  </conditionalFormatting>
  <conditionalFormatting sqref="W5">
    <cfRule type="duplicateValues" priority="169"/>
    <cfRule type="duplicateValues" dxfId="214" priority="170"/>
  </conditionalFormatting>
  <conditionalFormatting sqref="X6">
    <cfRule type="duplicateValues" priority="167"/>
    <cfRule type="duplicateValues" dxfId="213" priority="168"/>
  </conditionalFormatting>
  <conditionalFormatting sqref="W6">
    <cfRule type="duplicateValues" priority="165"/>
    <cfRule type="duplicateValues" dxfId="212" priority="166"/>
  </conditionalFormatting>
  <conditionalFormatting sqref="W12">
    <cfRule type="duplicateValues" priority="163"/>
    <cfRule type="duplicateValues" dxfId="211" priority="164"/>
  </conditionalFormatting>
  <conditionalFormatting sqref="W16">
    <cfRule type="duplicateValues" priority="161"/>
    <cfRule type="duplicateValues" dxfId="210" priority="162"/>
  </conditionalFormatting>
  <conditionalFormatting sqref="W17">
    <cfRule type="duplicateValues" priority="159"/>
    <cfRule type="duplicateValues" dxfId="209" priority="160"/>
  </conditionalFormatting>
  <conditionalFormatting sqref="X17">
    <cfRule type="duplicateValues" priority="157"/>
    <cfRule type="duplicateValues" dxfId="208" priority="158"/>
  </conditionalFormatting>
  <conditionalFormatting sqref="W3 W11">
    <cfRule type="duplicateValues" priority="185"/>
    <cfRule type="duplicateValues" dxfId="207" priority="186"/>
  </conditionalFormatting>
  <conditionalFormatting sqref="W19">
    <cfRule type="duplicateValues" priority="155"/>
    <cfRule type="duplicateValues" dxfId="206" priority="156"/>
  </conditionalFormatting>
  <conditionalFormatting sqref="W24">
    <cfRule type="duplicateValues" priority="153"/>
    <cfRule type="duplicateValues" dxfId="205" priority="154"/>
  </conditionalFormatting>
  <conditionalFormatting sqref="X24">
    <cfRule type="duplicateValues" priority="151"/>
    <cfRule type="duplicateValues" dxfId="204" priority="152"/>
  </conditionalFormatting>
  <conditionalFormatting sqref="W36">
    <cfRule type="duplicateValues" priority="149"/>
    <cfRule type="duplicateValues" dxfId="203" priority="150"/>
  </conditionalFormatting>
  <conditionalFormatting sqref="W40">
    <cfRule type="duplicateValues" priority="147"/>
    <cfRule type="duplicateValues" dxfId="202" priority="148"/>
  </conditionalFormatting>
  <conditionalFormatting sqref="W53">
    <cfRule type="duplicateValues" priority="145"/>
    <cfRule type="duplicateValues" dxfId="201" priority="146"/>
  </conditionalFormatting>
  <conditionalFormatting sqref="W52">
    <cfRule type="duplicateValues" priority="143"/>
    <cfRule type="duplicateValues" dxfId="200" priority="144"/>
  </conditionalFormatting>
  <conditionalFormatting sqref="W47">
    <cfRule type="duplicateValues" priority="141"/>
    <cfRule type="duplicateValues" dxfId="199" priority="142"/>
  </conditionalFormatting>
  <conditionalFormatting sqref="W56">
    <cfRule type="duplicateValues" priority="139"/>
    <cfRule type="duplicateValues" dxfId="198" priority="140"/>
  </conditionalFormatting>
  <conditionalFormatting sqref="W61">
    <cfRule type="duplicateValues" priority="137"/>
    <cfRule type="duplicateValues" dxfId="197" priority="138"/>
  </conditionalFormatting>
  <conditionalFormatting sqref="X43">
    <cfRule type="duplicateValues" priority="135"/>
    <cfRule type="duplicateValues" dxfId="196" priority="136"/>
  </conditionalFormatting>
  <conditionalFormatting sqref="W43">
    <cfRule type="duplicateValues" priority="133"/>
    <cfRule type="duplicateValues" dxfId="195" priority="134"/>
  </conditionalFormatting>
  <conditionalFormatting sqref="W74">
    <cfRule type="duplicateValues" priority="131"/>
    <cfRule type="duplicateValues" dxfId="194" priority="132"/>
  </conditionalFormatting>
  <conditionalFormatting sqref="W42">
    <cfRule type="duplicateValues" priority="129"/>
    <cfRule type="duplicateValues" dxfId="193" priority="130"/>
  </conditionalFormatting>
  <conditionalFormatting sqref="W87">
    <cfRule type="duplicateValues" priority="127"/>
    <cfRule type="duplicateValues" dxfId="192" priority="128"/>
  </conditionalFormatting>
  <conditionalFormatting sqref="W28">
    <cfRule type="duplicateValues" priority="125"/>
    <cfRule type="duplicateValues" dxfId="191" priority="126"/>
  </conditionalFormatting>
  <conditionalFormatting sqref="W54">
    <cfRule type="duplicateValues" priority="123"/>
    <cfRule type="duplicateValues" dxfId="190" priority="124"/>
  </conditionalFormatting>
  <conditionalFormatting sqref="W25">
    <cfRule type="duplicateValues" priority="121"/>
    <cfRule type="duplicateValues" dxfId="189" priority="122"/>
  </conditionalFormatting>
  <conditionalFormatting sqref="Z9:Z10">
    <cfRule type="duplicateValues" priority="119"/>
    <cfRule type="duplicateValues" dxfId="188" priority="120"/>
  </conditionalFormatting>
  <conditionalFormatting sqref="W9">
    <cfRule type="duplicateValues" priority="117"/>
    <cfRule type="duplicateValues" dxfId="187" priority="118"/>
  </conditionalFormatting>
  <conditionalFormatting sqref="W13">
    <cfRule type="duplicateValues" priority="115"/>
    <cfRule type="duplicateValues" dxfId="186" priority="116"/>
  </conditionalFormatting>
  <conditionalFormatting sqref="W22">
    <cfRule type="duplicateValues" priority="113"/>
    <cfRule type="duplicateValues" dxfId="185" priority="114"/>
  </conditionalFormatting>
  <conditionalFormatting sqref="X22:X23">
    <cfRule type="duplicateValues" priority="111"/>
    <cfRule type="duplicateValues" dxfId="184" priority="112"/>
  </conditionalFormatting>
  <conditionalFormatting sqref="W27">
    <cfRule type="duplicateValues" priority="109"/>
    <cfRule type="duplicateValues" dxfId="183" priority="110"/>
  </conditionalFormatting>
  <conditionalFormatting sqref="W30">
    <cfRule type="duplicateValues" priority="105"/>
    <cfRule type="duplicateValues" dxfId="182" priority="106"/>
  </conditionalFormatting>
  <conditionalFormatting sqref="W31">
    <cfRule type="duplicateValues" priority="103"/>
    <cfRule type="duplicateValues" dxfId="181" priority="104"/>
  </conditionalFormatting>
  <conditionalFormatting sqref="W32">
    <cfRule type="duplicateValues" priority="101"/>
    <cfRule type="duplicateValues" dxfId="180" priority="102"/>
  </conditionalFormatting>
  <conditionalFormatting sqref="W35">
    <cfRule type="duplicateValues" priority="99"/>
    <cfRule type="duplicateValues" dxfId="179" priority="100"/>
  </conditionalFormatting>
  <conditionalFormatting sqref="W37">
    <cfRule type="duplicateValues" priority="97"/>
    <cfRule type="duplicateValues" dxfId="178" priority="98"/>
  </conditionalFormatting>
  <conditionalFormatting sqref="W7">
    <cfRule type="duplicateValues" priority="95"/>
    <cfRule type="duplicateValues" dxfId="177" priority="96"/>
  </conditionalFormatting>
  <conditionalFormatting sqref="X7">
    <cfRule type="duplicateValues" priority="93"/>
    <cfRule type="duplicateValues" dxfId="176" priority="94"/>
  </conditionalFormatting>
  <conditionalFormatting sqref="W44">
    <cfRule type="duplicateValues" priority="91"/>
    <cfRule type="duplicateValues" dxfId="175" priority="92"/>
  </conditionalFormatting>
  <conditionalFormatting sqref="X44">
    <cfRule type="duplicateValues" priority="89"/>
    <cfRule type="duplicateValues" dxfId="174" priority="90"/>
  </conditionalFormatting>
  <conditionalFormatting sqref="W45">
    <cfRule type="duplicateValues" priority="87"/>
    <cfRule type="duplicateValues" dxfId="173" priority="88"/>
  </conditionalFormatting>
  <conditionalFormatting sqref="X45">
    <cfRule type="duplicateValues" priority="85"/>
    <cfRule type="duplicateValues" dxfId="172" priority="86"/>
  </conditionalFormatting>
  <conditionalFormatting sqref="W46">
    <cfRule type="duplicateValues" priority="83"/>
    <cfRule type="duplicateValues" dxfId="171" priority="84"/>
  </conditionalFormatting>
  <conditionalFormatting sqref="W48">
    <cfRule type="duplicateValues" priority="81"/>
    <cfRule type="duplicateValues" dxfId="170" priority="82"/>
  </conditionalFormatting>
  <conditionalFormatting sqref="W49">
    <cfRule type="duplicateValues" priority="79"/>
    <cfRule type="duplicateValues" dxfId="169" priority="80"/>
  </conditionalFormatting>
  <conditionalFormatting sqref="W51">
    <cfRule type="duplicateValues" priority="77"/>
    <cfRule type="duplicateValues" dxfId="168" priority="78"/>
  </conditionalFormatting>
  <conditionalFormatting sqref="W57">
    <cfRule type="duplicateValues" priority="75"/>
    <cfRule type="duplicateValues" dxfId="167" priority="76"/>
  </conditionalFormatting>
  <conditionalFormatting sqref="W58">
    <cfRule type="duplicateValues" priority="73"/>
    <cfRule type="duplicateValues" dxfId="166" priority="74"/>
  </conditionalFormatting>
  <conditionalFormatting sqref="W59">
    <cfRule type="duplicateValues" priority="71"/>
    <cfRule type="duplicateValues" dxfId="165" priority="72"/>
  </conditionalFormatting>
  <conditionalFormatting sqref="W62">
    <cfRule type="duplicateValues" priority="69"/>
    <cfRule type="duplicateValues" dxfId="164" priority="70"/>
  </conditionalFormatting>
  <conditionalFormatting sqref="W77">
    <cfRule type="duplicateValues" priority="67"/>
    <cfRule type="duplicateValues" dxfId="163" priority="68"/>
  </conditionalFormatting>
  <conditionalFormatting sqref="W63">
    <cfRule type="duplicateValues" priority="65"/>
    <cfRule type="duplicateValues" dxfId="162" priority="66"/>
  </conditionalFormatting>
  <conditionalFormatting sqref="W67">
    <cfRule type="duplicateValues" priority="63"/>
    <cfRule type="duplicateValues" dxfId="161" priority="64"/>
  </conditionalFormatting>
  <conditionalFormatting sqref="W69">
    <cfRule type="duplicateValues" priority="61"/>
    <cfRule type="duplicateValues" dxfId="160" priority="62"/>
  </conditionalFormatting>
  <conditionalFormatting sqref="W83">
    <cfRule type="duplicateValues" priority="59"/>
    <cfRule type="duplicateValues" dxfId="159" priority="60"/>
  </conditionalFormatting>
  <conditionalFormatting sqref="W76">
    <cfRule type="duplicateValues" priority="57"/>
    <cfRule type="duplicateValues" dxfId="158" priority="58"/>
  </conditionalFormatting>
  <conditionalFormatting sqref="W70">
    <cfRule type="duplicateValues" priority="55"/>
    <cfRule type="duplicateValues" dxfId="157" priority="56"/>
  </conditionalFormatting>
  <conditionalFormatting sqref="W71">
    <cfRule type="duplicateValues" priority="53"/>
    <cfRule type="duplicateValues" dxfId="156" priority="54"/>
  </conditionalFormatting>
  <conditionalFormatting sqref="W72">
    <cfRule type="duplicateValues" priority="51"/>
    <cfRule type="duplicateValues" dxfId="155" priority="52"/>
  </conditionalFormatting>
  <conditionalFormatting sqref="W73">
    <cfRule type="duplicateValues" priority="49"/>
    <cfRule type="duplicateValues" dxfId="154" priority="50"/>
  </conditionalFormatting>
  <conditionalFormatting sqref="W64">
    <cfRule type="duplicateValues" priority="47"/>
    <cfRule type="duplicateValues" dxfId="153" priority="48"/>
  </conditionalFormatting>
  <conditionalFormatting sqref="W75">
    <cfRule type="duplicateValues" priority="45"/>
    <cfRule type="duplicateValues" dxfId="152" priority="46"/>
  </conditionalFormatting>
  <conditionalFormatting sqref="W81">
    <cfRule type="duplicateValues" priority="43"/>
    <cfRule type="duplicateValues" dxfId="151" priority="44"/>
  </conditionalFormatting>
  <conditionalFormatting sqref="W8">
    <cfRule type="duplicateValues" priority="41"/>
    <cfRule type="duplicateValues" dxfId="150" priority="42"/>
  </conditionalFormatting>
  <conditionalFormatting sqref="W10">
    <cfRule type="duplicateValues" priority="39"/>
    <cfRule type="duplicateValues" dxfId="149" priority="40"/>
  </conditionalFormatting>
  <conditionalFormatting sqref="W39">
    <cfRule type="duplicateValues" priority="37"/>
    <cfRule type="duplicateValues" dxfId="148" priority="38"/>
  </conditionalFormatting>
  <conditionalFormatting sqref="W18">
    <cfRule type="duplicateValues" priority="35"/>
    <cfRule type="duplicateValues" dxfId="147" priority="36"/>
  </conditionalFormatting>
  <conditionalFormatting sqref="X18">
    <cfRule type="duplicateValues" priority="33"/>
    <cfRule type="duplicateValues" dxfId="146" priority="34"/>
  </conditionalFormatting>
  <conditionalFormatting sqref="W60">
    <cfRule type="duplicateValues" priority="31"/>
    <cfRule type="duplicateValues" dxfId="145" priority="32"/>
  </conditionalFormatting>
  <conditionalFormatting sqref="W33">
    <cfRule type="duplicateValues" priority="29"/>
    <cfRule type="duplicateValues" dxfId="144" priority="30"/>
  </conditionalFormatting>
  <conditionalFormatting sqref="W15">
    <cfRule type="duplicateValues" priority="27"/>
    <cfRule type="duplicateValues" dxfId="143" priority="28"/>
  </conditionalFormatting>
  <conditionalFormatting sqref="W14">
    <cfRule type="duplicateValues" priority="25"/>
    <cfRule type="duplicateValues" dxfId="142" priority="26"/>
  </conditionalFormatting>
  <conditionalFormatting sqref="W78">
    <cfRule type="duplicateValues" priority="23"/>
    <cfRule type="duplicateValues" dxfId="141" priority="24"/>
  </conditionalFormatting>
  <conditionalFormatting sqref="W66">
    <cfRule type="duplicateValues" priority="21"/>
    <cfRule type="duplicateValues" dxfId="140" priority="22"/>
  </conditionalFormatting>
  <conditionalFormatting sqref="W84">
    <cfRule type="duplicateValues" priority="19"/>
    <cfRule type="duplicateValues" dxfId="139" priority="20"/>
  </conditionalFormatting>
  <conditionalFormatting sqref="W65">
    <cfRule type="duplicateValues" priority="17"/>
    <cfRule type="duplicateValues" dxfId="138" priority="18"/>
  </conditionalFormatting>
  <conditionalFormatting sqref="W86">
    <cfRule type="duplicateValues" priority="15"/>
    <cfRule type="duplicateValues" dxfId="137" priority="16"/>
  </conditionalFormatting>
  <conditionalFormatting sqref="W38">
    <cfRule type="duplicateValues" priority="13"/>
    <cfRule type="duplicateValues" dxfId="136" priority="14"/>
  </conditionalFormatting>
  <conditionalFormatting sqref="W23">
    <cfRule type="duplicateValues" priority="11"/>
    <cfRule type="duplicateValues" dxfId="135" priority="12"/>
  </conditionalFormatting>
  <conditionalFormatting sqref="W68">
    <cfRule type="duplicateValues" priority="9"/>
    <cfRule type="duplicateValues" dxfId="134" priority="10"/>
  </conditionalFormatting>
  <conditionalFormatting sqref="W85">
    <cfRule type="duplicateValues" priority="7"/>
    <cfRule type="duplicateValues" dxfId="133" priority="8"/>
  </conditionalFormatting>
  <conditionalFormatting sqref="W50">
    <cfRule type="duplicateValues" priority="5"/>
    <cfRule type="duplicateValues" dxfId="132" priority="6"/>
  </conditionalFormatting>
  <conditionalFormatting sqref="W82">
    <cfRule type="duplicateValues" priority="3"/>
    <cfRule type="duplicateValues" dxfId="131" priority="4"/>
  </conditionalFormatting>
  <conditionalFormatting sqref="W29">
    <cfRule type="duplicateValues" priority="1"/>
    <cfRule type="duplicateValues" dxfId="130" priority="2"/>
  </conditionalFormatting>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743D1-B681-4A9D-8B3A-A1E551F5F9DE}">
  <dimension ref="A1:X418"/>
  <sheetViews>
    <sheetView topLeftCell="K403" workbookViewId="0">
      <selection activeCell="R418" sqref="R418"/>
    </sheetView>
  </sheetViews>
  <sheetFormatPr defaultColWidth="8.7265625" defaultRowHeight="14.5"/>
  <cols>
    <col min="1" max="2" width="17.81640625" style="1092" bestFit="1" customWidth="1"/>
    <col min="3" max="3" width="18.81640625" style="1092" bestFit="1" customWidth="1"/>
    <col min="4" max="4" width="27.453125" style="1092" bestFit="1" customWidth="1"/>
    <col min="5" max="5" width="32.1796875" style="1092" bestFit="1" customWidth="1"/>
    <col min="6" max="6" width="36.54296875" style="1092" bestFit="1" customWidth="1"/>
    <col min="7" max="7" width="18.54296875" style="1092" customWidth="1"/>
    <col min="8" max="8" width="33" style="1092" customWidth="1"/>
    <col min="9" max="9" width="32.1796875" style="1092" customWidth="1"/>
    <col min="10" max="10" width="13.1796875" style="1092" customWidth="1"/>
    <col min="11" max="11" width="10.81640625" style="1092" customWidth="1"/>
    <col min="12" max="12" width="34.7265625" style="1092" customWidth="1"/>
    <col min="13" max="13" width="32.1796875" style="1092" customWidth="1"/>
    <col min="14" max="14" width="20.81640625" style="1077" hidden="1" customWidth="1"/>
    <col min="15" max="15" width="21.81640625" style="1077" hidden="1" customWidth="1"/>
    <col min="16" max="16" width="15.453125" style="1077" bestFit="1" customWidth="1"/>
    <col min="17" max="18" width="8.7265625" style="1092"/>
    <col min="19" max="19" width="58.453125" style="1092" bestFit="1" customWidth="1"/>
    <col min="20" max="20" width="13.1796875" style="1098" bestFit="1" customWidth="1"/>
    <col min="21" max="21" width="8.7265625" style="1092"/>
    <col min="22" max="22" width="40.1796875" style="1092" bestFit="1" customWidth="1"/>
    <col min="23" max="23" width="12.26953125" style="1098" bestFit="1" customWidth="1"/>
    <col min="24" max="16384" width="8.7265625" style="1092"/>
  </cols>
  <sheetData>
    <row r="1" spans="1:24">
      <c r="A1" s="1089" t="s">
        <v>2562</v>
      </c>
      <c r="B1" s="1089" t="s">
        <v>2563</v>
      </c>
      <c r="C1" s="1089" t="s">
        <v>2564</v>
      </c>
      <c r="D1" s="1089" t="s">
        <v>2565</v>
      </c>
      <c r="E1" s="1089" t="s">
        <v>2566</v>
      </c>
      <c r="F1" s="1089" t="s">
        <v>2567</v>
      </c>
      <c r="G1" s="1090" t="s">
        <v>2568</v>
      </c>
      <c r="H1" s="1089" t="s">
        <v>2569</v>
      </c>
      <c r="I1" s="1089" t="s">
        <v>2570</v>
      </c>
      <c r="J1" s="1089" t="s">
        <v>2571</v>
      </c>
      <c r="K1" s="1089" t="s">
        <v>2572</v>
      </c>
      <c r="L1" s="1089" t="s">
        <v>2573</v>
      </c>
      <c r="M1" s="1089" t="s">
        <v>2574</v>
      </c>
      <c r="N1" s="1040" t="s">
        <v>2575</v>
      </c>
      <c r="O1" s="1040" t="s">
        <v>2576</v>
      </c>
      <c r="P1" s="1091" t="s">
        <v>2577</v>
      </c>
      <c r="Q1" s="1091" t="s">
        <v>508</v>
      </c>
      <c r="S1" s="1116" t="s">
        <v>508</v>
      </c>
      <c r="T1" s="1059" t="s">
        <v>2578</v>
      </c>
      <c r="U1"/>
      <c r="V1" s="1116" t="s">
        <v>508</v>
      </c>
      <c r="W1" s="1059" t="s">
        <v>2579</v>
      </c>
      <c r="X1"/>
    </row>
    <row r="2" spans="1:24">
      <c r="A2" s="1093" t="s">
        <v>2580</v>
      </c>
      <c r="B2" s="1093"/>
      <c r="C2" s="1094">
        <v>2022</v>
      </c>
      <c r="D2" s="1094">
        <v>0</v>
      </c>
      <c r="E2" s="1093"/>
      <c r="F2" s="1093" t="s">
        <v>2581</v>
      </c>
      <c r="G2" s="1095">
        <v>44562</v>
      </c>
      <c r="H2" s="1095" t="s">
        <v>2582</v>
      </c>
      <c r="I2" s="1095" t="s">
        <v>2583</v>
      </c>
      <c r="J2" s="1093" t="s">
        <v>2584</v>
      </c>
      <c r="K2" s="1094">
        <v>0</v>
      </c>
      <c r="L2" s="1093" t="s">
        <v>2585</v>
      </c>
      <c r="M2" s="1093" t="s">
        <v>2586</v>
      </c>
      <c r="N2" s="1047">
        <v>0</v>
      </c>
      <c r="O2" s="1047">
        <v>31543367.210000001</v>
      </c>
      <c r="P2" s="1077">
        <f>+N2-O2</f>
        <v>-31543367.210000001</v>
      </c>
      <c r="Q2" s="1092" t="s">
        <v>2578</v>
      </c>
      <c r="S2"/>
      <c r="T2" s="1059"/>
      <c r="U2"/>
      <c r="V2"/>
      <c r="W2" s="1059"/>
      <c r="X2"/>
    </row>
    <row r="3" spans="1:24">
      <c r="A3" s="1093" t="s">
        <v>2580</v>
      </c>
      <c r="B3" s="1093"/>
      <c r="C3" s="1094">
        <v>2022</v>
      </c>
      <c r="D3" s="1094">
        <v>0</v>
      </c>
      <c r="E3" s="1093"/>
      <c r="F3" s="1093"/>
      <c r="G3" s="1095">
        <v>44562</v>
      </c>
      <c r="H3" s="1095" t="s">
        <v>2582</v>
      </c>
      <c r="I3" s="1095" t="s">
        <v>2583</v>
      </c>
      <c r="J3" s="1093" t="s">
        <v>2587</v>
      </c>
      <c r="K3" s="1094">
        <v>0</v>
      </c>
      <c r="L3" s="1093" t="s">
        <v>2359</v>
      </c>
      <c r="M3" s="1093" t="s">
        <v>2588</v>
      </c>
      <c r="N3" s="1047">
        <v>2524.5500000000002</v>
      </c>
      <c r="O3" s="1047">
        <v>0</v>
      </c>
      <c r="P3" s="1096">
        <f t="shared" ref="P3:P66" si="0">+N3-O3</f>
        <v>2524.5500000000002</v>
      </c>
      <c r="Q3" s="1092" t="s">
        <v>2578</v>
      </c>
      <c r="S3" s="1116" t="s">
        <v>2532</v>
      </c>
      <c r="T3" s="1059" t="s">
        <v>2589</v>
      </c>
      <c r="U3"/>
      <c r="V3" s="1116" t="s">
        <v>2532</v>
      </c>
      <c r="W3" s="1059" t="s">
        <v>2589</v>
      </c>
      <c r="X3"/>
    </row>
    <row r="4" spans="1:24">
      <c r="A4" s="1093" t="s">
        <v>2580</v>
      </c>
      <c r="B4" s="1093"/>
      <c r="C4" s="1094">
        <v>2022</v>
      </c>
      <c r="D4" s="1094">
        <v>0</v>
      </c>
      <c r="E4" s="1093"/>
      <c r="F4" s="1093"/>
      <c r="G4" s="1095">
        <v>44562</v>
      </c>
      <c r="H4" s="1095" t="s">
        <v>2582</v>
      </c>
      <c r="I4" s="1095" t="s">
        <v>2583</v>
      </c>
      <c r="J4" s="1093" t="s">
        <v>2590</v>
      </c>
      <c r="K4" s="1094">
        <v>0</v>
      </c>
      <c r="L4" s="1093" t="s">
        <v>2363</v>
      </c>
      <c r="M4" s="1093" t="s">
        <v>2588</v>
      </c>
      <c r="N4" s="1047">
        <v>5740000</v>
      </c>
      <c r="O4" s="1047">
        <v>0</v>
      </c>
      <c r="P4" s="1096">
        <f t="shared" si="0"/>
        <v>5740000</v>
      </c>
      <c r="Q4" s="1092" t="s">
        <v>2578</v>
      </c>
      <c r="S4" s="1097" t="s">
        <v>2587</v>
      </c>
      <c r="T4" s="1059">
        <v>2524.5500000000002</v>
      </c>
      <c r="U4"/>
      <c r="V4" s="1097" t="s">
        <v>2358</v>
      </c>
      <c r="W4" s="1059">
        <v>-2524.5500000000002</v>
      </c>
      <c r="X4"/>
    </row>
    <row r="5" spans="1:24">
      <c r="A5" s="1093" t="s">
        <v>2580</v>
      </c>
      <c r="B5" s="1093"/>
      <c r="C5" s="1094">
        <v>2022</v>
      </c>
      <c r="D5" s="1094">
        <v>0</v>
      </c>
      <c r="E5" s="1093"/>
      <c r="F5" s="1093"/>
      <c r="G5" s="1095">
        <v>44562</v>
      </c>
      <c r="H5" s="1095" t="s">
        <v>2582</v>
      </c>
      <c r="I5" s="1095" t="s">
        <v>2583</v>
      </c>
      <c r="J5" s="1093" t="s">
        <v>2591</v>
      </c>
      <c r="K5" s="1094">
        <v>0</v>
      </c>
      <c r="L5" s="1093" t="s">
        <v>2365</v>
      </c>
      <c r="M5" s="1093" t="s">
        <v>2588</v>
      </c>
      <c r="N5" s="1047">
        <v>22710000</v>
      </c>
      <c r="O5" s="1047">
        <v>0</v>
      </c>
      <c r="P5" s="1096">
        <f t="shared" si="0"/>
        <v>22710000</v>
      </c>
      <c r="Q5" s="1092" t="s">
        <v>2578</v>
      </c>
      <c r="S5" s="1064" t="s">
        <v>2359</v>
      </c>
      <c r="T5" s="1059">
        <v>2524.5500000000002</v>
      </c>
      <c r="U5"/>
      <c r="V5" s="1064" t="s">
        <v>2359</v>
      </c>
      <c r="W5" s="1059">
        <v>-2524.5500000000002</v>
      </c>
      <c r="X5"/>
    </row>
    <row r="6" spans="1:24">
      <c r="A6" s="1093" t="s">
        <v>2580</v>
      </c>
      <c r="B6" s="1093"/>
      <c r="C6" s="1094">
        <v>2022</v>
      </c>
      <c r="D6" s="1094">
        <v>0</v>
      </c>
      <c r="E6" s="1093"/>
      <c r="F6" s="1093"/>
      <c r="G6" s="1095">
        <v>44562</v>
      </c>
      <c r="H6" s="1095" t="s">
        <v>2582</v>
      </c>
      <c r="I6" s="1095" t="s">
        <v>2583</v>
      </c>
      <c r="J6" s="1093" t="s">
        <v>2592</v>
      </c>
      <c r="K6" s="1094">
        <v>0</v>
      </c>
      <c r="L6" s="1093" t="s">
        <v>2593</v>
      </c>
      <c r="M6" s="1093" t="s">
        <v>2588</v>
      </c>
      <c r="N6" s="1047">
        <v>1241629.99</v>
      </c>
      <c r="O6" s="1047">
        <v>0</v>
      </c>
      <c r="P6" s="1096">
        <f t="shared" si="0"/>
        <v>1241629.99</v>
      </c>
      <c r="Q6" s="1092" t="s">
        <v>2578</v>
      </c>
      <c r="S6" s="1097" t="s">
        <v>2590</v>
      </c>
      <c r="T6" s="1059">
        <v>5740000</v>
      </c>
      <c r="U6"/>
      <c r="V6" s="1097" t="s">
        <v>2437</v>
      </c>
      <c r="W6" s="1059">
        <v>487.62</v>
      </c>
      <c r="X6"/>
    </row>
    <row r="7" spans="1:24">
      <c r="A7" s="1093" t="s">
        <v>2580</v>
      </c>
      <c r="B7" s="1093"/>
      <c r="C7" s="1094">
        <v>2022</v>
      </c>
      <c r="D7" s="1094">
        <v>0</v>
      </c>
      <c r="E7" s="1093"/>
      <c r="F7" s="1093"/>
      <c r="G7" s="1095">
        <v>44562</v>
      </c>
      <c r="H7" s="1095" t="s">
        <v>2582</v>
      </c>
      <c r="I7" s="1095" t="s">
        <v>2583</v>
      </c>
      <c r="J7" s="1093" t="s">
        <v>2384</v>
      </c>
      <c r="K7" s="1094">
        <v>0</v>
      </c>
      <c r="L7" s="1093" t="s">
        <v>2385</v>
      </c>
      <c r="M7" s="1093" t="s">
        <v>2588</v>
      </c>
      <c r="N7" s="1047">
        <v>105223.48</v>
      </c>
      <c r="O7" s="1047">
        <v>0</v>
      </c>
      <c r="P7" s="1077">
        <f t="shared" si="0"/>
        <v>105223.48</v>
      </c>
      <c r="Q7" s="1092" t="s">
        <v>2578</v>
      </c>
      <c r="S7" s="1064" t="s">
        <v>2363</v>
      </c>
      <c r="T7" s="1059">
        <v>5740000</v>
      </c>
      <c r="U7"/>
      <c r="V7" s="1064" t="s">
        <v>2438</v>
      </c>
      <c r="W7" s="1059">
        <v>487.62</v>
      </c>
      <c r="X7"/>
    </row>
    <row r="8" spans="1:24">
      <c r="A8" s="1093" t="s">
        <v>2580</v>
      </c>
      <c r="B8" s="1093"/>
      <c r="C8" s="1094">
        <v>2022</v>
      </c>
      <c r="D8" s="1094">
        <v>0</v>
      </c>
      <c r="E8" s="1093"/>
      <c r="F8" s="1093"/>
      <c r="G8" s="1095">
        <v>44562</v>
      </c>
      <c r="H8" s="1095" t="s">
        <v>2582</v>
      </c>
      <c r="I8" s="1095" t="s">
        <v>2583</v>
      </c>
      <c r="J8" s="1093" t="s">
        <v>2594</v>
      </c>
      <c r="K8" s="1094">
        <v>195464</v>
      </c>
      <c r="L8" s="1093" t="s">
        <v>2595</v>
      </c>
      <c r="M8" s="1093" t="s">
        <v>2588</v>
      </c>
      <c r="N8" s="1047">
        <v>180097.22</v>
      </c>
      <c r="O8" s="1047">
        <v>0</v>
      </c>
      <c r="P8" s="1096">
        <f t="shared" si="0"/>
        <v>180097.22</v>
      </c>
      <c r="Q8" s="1092" t="s">
        <v>2578</v>
      </c>
      <c r="S8" s="1097" t="s">
        <v>2591</v>
      </c>
      <c r="T8" s="1059">
        <v>22710000</v>
      </c>
      <c r="U8"/>
      <c r="V8" s="1097" t="s">
        <v>2366</v>
      </c>
      <c r="W8" s="1059">
        <v>359163.76</v>
      </c>
      <c r="X8"/>
    </row>
    <row r="9" spans="1:24">
      <c r="A9" s="1093" t="s">
        <v>2580</v>
      </c>
      <c r="B9" s="1093"/>
      <c r="C9" s="1094">
        <v>2022</v>
      </c>
      <c r="D9" s="1094">
        <v>0</v>
      </c>
      <c r="E9" s="1093"/>
      <c r="F9" s="1093"/>
      <c r="G9" s="1095">
        <v>44562</v>
      </c>
      <c r="H9" s="1095" t="s">
        <v>2582</v>
      </c>
      <c r="I9" s="1095" t="s">
        <v>2583</v>
      </c>
      <c r="J9" s="1093" t="s">
        <v>2596</v>
      </c>
      <c r="K9" s="1094">
        <v>1</v>
      </c>
      <c r="L9" s="1093" t="s">
        <v>2381</v>
      </c>
      <c r="M9" s="1093" t="s">
        <v>2588</v>
      </c>
      <c r="N9" s="1047">
        <v>1171383.21</v>
      </c>
      <c r="O9" s="1047">
        <v>0</v>
      </c>
      <c r="P9" s="1077">
        <f t="shared" si="0"/>
        <v>1171383.21</v>
      </c>
      <c r="Q9" s="1092" t="s">
        <v>2578</v>
      </c>
      <c r="S9" s="1064" t="s">
        <v>2365</v>
      </c>
      <c r="T9" s="1059">
        <v>22710000</v>
      </c>
      <c r="U9"/>
      <c r="V9" s="1064" t="s">
        <v>2367</v>
      </c>
      <c r="W9" s="1059">
        <v>359163.76</v>
      </c>
      <c r="X9"/>
    </row>
    <row r="10" spans="1:24">
      <c r="A10" s="1093" t="s">
        <v>2580</v>
      </c>
      <c r="B10" s="1093"/>
      <c r="C10" s="1094">
        <v>2022</v>
      </c>
      <c r="D10" s="1094">
        <v>0</v>
      </c>
      <c r="E10" s="1093"/>
      <c r="F10" s="1093"/>
      <c r="G10" s="1095">
        <v>44562</v>
      </c>
      <c r="H10" s="1095" t="s">
        <v>2582</v>
      </c>
      <c r="I10" s="1095" t="s">
        <v>2583</v>
      </c>
      <c r="J10" s="1093" t="s">
        <v>2596</v>
      </c>
      <c r="K10" s="1094">
        <v>2</v>
      </c>
      <c r="L10" s="1093" t="s">
        <v>2379</v>
      </c>
      <c r="M10" s="1093" t="s">
        <v>2588</v>
      </c>
      <c r="N10" s="1047">
        <v>625.94000000000005</v>
      </c>
      <c r="O10" s="1047">
        <v>0</v>
      </c>
      <c r="P10" s="1077">
        <f t="shared" si="0"/>
        <v>625.94000000000005</v>
      </c>
      <c r="Q10" s="1092" t="s">
        <v>2578</v>
      </c>
      <c r="S10" s="1097" t="s">
        <v>2592</v>
      </c>
      <c r="T10" s="1059">
        <v>1241629.99</v>
      </c>
      <c r="U10"/>
      <c r="V10" s="1097" t="s">
        <v>2368</v>
      </c>
      <c r="W10" s="1059">
        <v>149206</v>
      </c>
      <c r="X10"/>
    </row>
    <row r="11" spans="1:24">
      <c r="A11" s="1093" t="s">
        <v>2580</v>
      </c>
      <c r="B11" s="1093"/>
      <c r="C11" s="1094">
        <v>2022</v>
      </c>
      <c r="D11" s="1094">
        <v>0</v>
      </c>
      <c r="E11" s="1093"/>
      <c r="F11" s="1093"/>
      <c r="G11" s="1095">
        <v>44562</v>
      </c>
      <c r="H11" s="1095" t="s">
        <v>2582</v>
      </c>
      <c r="I11" s="1095" t="s">
        <v>2583</v>
      </c>
      <c r="J11" s="1093" t="s">
        <v>2596</v>
      </c>
      <c r="K11" s="1094">
        <v>3</v>
      </c>
      <c r="L11" s="1093" t="s">
        <v>2597</v>
      </c>
      <c r="M11" s="1093" t="s">
        <v>2588</v>
      </c>
      <c r="N11" s="1047">
        <v>620.11</v>
      </c>
      <c r="O11" s="1047">
        <v>0</v>
      </c>
      <c r="P11" s="1077">
        <f t="shared" si="0"/>
        <v>620.11</v>
      </c>
      <c r="Q11" s="1092" t="s">
        <v>2578</v>
      </c>
      <c r="S11" s="1064" t="s">
        <v>2593</v>
      </c>
      <c r="T11" s="1059">
        <v>1241629.99</v>
      </c>
      <c r="U11"/>
      <c r="V11" s="1064" t="s">
        <v>2598</v>
      </c>
      <c r="W11" s="1059">
        <v>149206</v>
      </c>
      <c r="X11"/>
    </row>
    <row r="12" spans="1:24">
      <c r="A12" s="1093" t="s">
        <v>2580</v>
      </c>
      <c r="B12" s="1093"/>
      <c r="C12" s="1094">
        <v>2022</v>
      </c>
      <c r="D12" s="1094">
        <v>0</v>
      </c>
      <c r="E12" s="1093"/>
      <c r="F12" s="1093"/>
      <c r="G12" s="1095">
        <v>44562</v>
      </c>
      <c r="H12" s="1095" t="s">
        <v>2582</v>
      </c>
      <c r="I12" s="1095" t="s">
        <v>2583</v>
      </c>
      <c r="J12" s="1093" t="s">
        <v>2599</v>
      </c>
      <c r="K12" s="1094">
        <v>0</v>
      </c>
      <c r="L12" s="1093" t="s">
        <v>2387</v>
      </c>
      <c r="M12" s="1093" t="s">
        <v>2588</v>
      </c>
      <c r="N12" s="1047">
        <v>18074.61</v>
      </c>
      <c r="O12" s="1047">
        <v>0</v>
      </c>
      <c r="P12" s="1077">
        <f t="shared" si="0"/>
        <v>18074.61</v>
      </c>
      <c r="Q12" s="1092" t="s">
        <v>2578</v>
      </c>
      <c r="S12" s="1097" t="s">
        <v>2384</v>
      </c>
      <c r="T12" s="1059">
        <v>874856.26</v>
      </c>
      <c r="U12"/>
      <c r="V12" s="1097" t="s">
        <v>2600</v>
      </c>
      <c r="W12" s="1059">
        <v>379.40999999999804</v>
      </c>
      <c r="X12"/>
    </row>
    <row r="13" spans="1:24">
      <c r="A13" s="1093" t="s">
        <v>2580</v>
      </c>
      <c r="B13" s="1093"/>
      <c r="C13" s="1094">
        <v>2022</v>
      </c>
      <c r="D13" s="1094">
        <v>0</v>
      </c>
      <c r="E13" s="1093"/>
      <c r="F13" s="1093"/>
      <c r="G13" s="1095">
        <v>44562</v>
      </c>
      <c r="H13" s="1095" t="s">
        <v>2582</v>
      </c>
      <c r="I13" s="1095" t="s">
        <v>2583</v>
      </c>
      <c r="J13" s="1093" t="s">
        <v>2600</v>
      </c>
      <c r="K13" s="1094">
        <v>0</v>
      </c>
      <c r="L13" s="1093" t="s">
        <v>2389</v>
      </c>
      <c r="M13" s="1093" t="s">
        <v>2588</v>
      </c>
      <c r="N13" s="1047">
        <v>184861.72</v>
      </c>
      <c r="O13" s="1047">
        <v>0</v>
      </c>
      <c r="P13" s="1077">
        <f t="shared" si="0"/>
        <v>184861.72</v>
      </c>
      <c r="Q13" s="1092" t="s">
        <v>2578</v>
      </c>
      <c r="S13" s="1064" t="s">
        <v>2385</v>
      </c>
      <c r="T13" s="1059">
        <v>874856.26</v>
      </c>
      <c r="U13"/>
      <c r="V13" s="1064" t="s">
        <v>2389</v>
      </c>
      <c r="W13" s="1059">
        <v>379.40999999999804</v>
      </c>
      <c r="X13"/>
    </row>
    <row r="14" spans="1:24">
      <c r="A14" s="1093" t="s">
        <v>2580</v>
      </c>
      <c r="B14" s="1093"/>
      <c r="C14" s="1094">
        <v>2022</v>
      </c>
      <c r="D14" s="1094">
        <v>0</v>
      </c>
      <c r="E14" s="1093"/>
      <c r="F14" s="1093"/>
      <c r="G14" s="1095">
        <v>44562</v>
      </c>
      <c r="H14" s="1095" t="s">
        <v>2582</v>
      </c>
      <c r="I14" s="1095" t="s">
        <v>2583</v>
      </c>
      <c r="J14" s="1093" t="s">
        <v>2400</v>
      </c>
      <c r="K14" s="1094">
        <v>0</v>
      </c>
      <c r="L14" s="1093" t="s">
        <v>2601</v>
      </c>
      <c r="M14" s="1093" t="s">
        <v>2588</v>
      </c>
      <c r="N14" s="1047">
        <v>188326.38</v>
      </c>
      <c r="O14" s="1047">
        <v>0</v>
      </c>
      <c r="P14" s="1077">
        <f t="shared" si="0"/>
        <v>188326.38</v>
      </c>
      <c r="Q14" s="1092" t="s">
        <v>2578</v>
      </c>
      <c r="S14" s="1097" t="s">
        <v>2594</v>
      </c>
      <c r="T14" s="1059">
        <v>0</v>
      </c>
      <c r="U14"/>
      <c r="V14" s="1097" t="s">
        <v>2390</v>
      </c>
      <c r="W14" s="1059"/>
      <c r="X14"/>
    </row>
    <row r="15" spans="1:24">
      <c r="A15" s="1093" t="s">
        <v>2580</v>
      </c>
      <c r="B15" s="1093"/>
      <c r="C15" s="1094">
        <v>2022</v>
      </c>
      <c r="D15" s="1094">
        <v>0</v>
      </c>
      <c r="E15" s="1093"/>
      <c r="F15" s="1093" t="s">
        <v>2602</v>
      </c>
      <c r="G15" s="1095">
        <v>44562</v>
      </c>
      <c r="H15" s="1095" t="s">
        <v>2603</v>
      </c>
      <c r="I15" s="1095" t="s">
        <v>2604</v>
      </c>
      <c r="J15" s="1093" t="s">
        <v>2584</v>
      </c>
      <c r="K15" s="1094">
        <v>0</v>
      </c>
      <c r="L15" s="1093" t="s">
        <v>2585</v>
      </c>
      <c r="M15" s="1093" t="s">
        <v>2605</v>
      </c>
      <c r="N15" s="1047">
        <v>31543367.210000001</v>
      </c>
      <c r="O15" s="1047">
        <v>0</v>
      </c>
      <c r="P15" s="1077">
        <f t="shared" si="0"/>
        <v>31543367.210000001</v>
      </c>
      <c r="Q15" s="1092" t="s">
        <v>2578</v>
      </c>
      <c r="S15" s="1064" t="s">
        <v>2595</v>
      </c>
      <c r="T15" s="1059">
        <v>0</v>
      </c>
      <c r="U15"/>
      <c r="V15" s="1064" t="s">
        <v>2391</v>
      </c>
      <c r="W15" s="1059"/>
      <c r="X15"/>
    </row>
    <row r="16" spans="1:24">
      <c r="A16" s="1093" t="s">
        <v>2580</v>
      </c>
      <c r="B16" s="1093"/>
      <c r="C16" s="1094">
        <v>2022</v>
      </c>
      <c r="D16" s="1094">
        <v>0</v>
      </c>
      <c r="E16" s="1093"/>
      <c r="F16" s="1093"/>
      <c r="G16" s="1095">
        <v>44562</v>
      </c>
      <c r="H16" s="1095" t="s">
        <v>2603</v>
      </c>
      <c r="I16" s="1095" t="s">
        <v>2604</v>
      </c>
      <c r="J16" s="1093" t="s">
        <v>2606</v>
      </c>
      <c r="K16" s="1094">
        <v>0</v>
      </c>
      <c r="L16" s="1093" t="s">
        <v>2395</v>
      </c>
      <c r="M16" s="1093" t="s">
        <v>2588</v>
      </c>
      <c r="N16" s="1047">
        <v>0</v>
      </c>
      <c r="O16" s="1047">
        <v>10000</v>
      </c>
      <c r="P16" s="1077">
        <f t="shared" si="0"/>
        <v>-10000</v>
      </c>
      <c r="Q16" s="1092" t="s">
        <v>2578</v>
      </c>
      <c r="S16" s="1097" t="s">
        <v>2596</v>
      </c>
      <c r="T16" s="1059">
        <v>1139738.02</v>
      </c>
      <c r="U16"/>
      <c r="V16" s="1097" t="s">
        <v>2400</v>
      </c>
      <c r="W16" s="1059">
        <v>159712.17999999993</v>
      </c>
      <c r="X16"/>
    </row>
    <row r="17" spans="1:24">
      <c r="A17" s="1093" t="s">
        <v>2580</v>
      </c>
      <c r="B17" s="1093"/>
      <c r="C17" s="1094">
        <v>2022</v>
      </c>
      <c r="D17" s="1094">
        <v>0</v>
      </c>
      <c r="E17" s="1093"/>
      <c r="F17" s="1093"/>
      <c r="G17" s="1095">
        <v>44562</v>
      </c>
      <c r="H17" s="1095" t="s">
        <v>2603</v>
      </c>
      <c r="I17" s="1095" t="s">
        <v>2604</v>
      </c>
      <c r="J17" s="1093" t="s">
        <v>2607</v>
      </c>
      <c r="K17" s="1094">
        <v>0</v>
      </c>
      <c r="L17" s="1093" t="s">
        <v>2397</v>
      </c>
      <c r="M17" s="1093" t="s">
        <v>2588</v>
      </c>
      <c r="N17" s="1047">
        <v>0</v>
      </c>
      <c r="O17" s="1047">
        <v>13384675.619999999</v>
      </c>
      <c r="P17" s="1077">
        <f t="shared" si="0"/>
        <v>-13384675.619999999</v>
      </c>
      <c r="Q17" s="1092" t="s">
        <v>2578</v>
      </c>
      <c r="S17" s="1064" t="s">
        <v>2597</v>
      </c>
      <c r="T17" s="1059">
        <v>244.60000000000005</v>
      </c>
      <c r="U17"/>
      <c r="V17" s="1064" t="s">
        <v>2601</v>
      </c>
      <c r="W17" s="1059">
        <v>159712.17999999993</v>
      </c>
      <c r="X17"/>
    </row>
    <row r="18" spans="1:24">
      <c r="A18" s="1093" t="s">
        <v>2580</v>
      </c>
      <c r="B18" s="1093"/>
      <c r="C18" s="1094">
        <v>2022</v>
      </c>
      <c r="D18" s="1094">
        <v>0</v>
      </c>
      <c r="E18" s="1093"/>
      <c r="F18" s="1093"/>
      <c r="G18" s="1095">
        <v>44562</v>
      </c>
      <c r="H18" s="1095" t="s">
        <v>2603</v>
      </c>
      <c r="I18" s="1095" t="s">
        <v>2604</v>
      </c>
      <c r="J18" s="1093" t="s">
        <v>2608</v>
      </c>
      <c r="K18" s="1094">
        <v>0</v>
      </c>
      <c r="L18" s="1093" t="s">
        <v>2403</v>
      </c>
      <c r="M18" s="1093" t="s">
        <v>2588</v>
      </c>
      <c r="N18" s="1047">
        <v>0</v>
      </c>
      <c r="O18" s="1047">
        <v>12000000</v>
      </c>
      <c r="P18" s="1077">
        <f t="shared" si="0"/>
        <v>-12000000</v>
      </c>
      <c r="Q18" s="1092" t="s">
        <v>2578</v>
      </c>
      <c r="S18" s="1064" t="s">
        <v>2379</v>
      </c>
      <c r="T18" s="1059">
        <v>188651.3</v>
      </c>
      <c r="U18"/>
      <c r="V18" s="1097" t="s">
        <v>2419</v>
      </c>
      <c r="W18" s="1059">
        <v>0</v>
      </c>
      <c r="X18"/>
    </row>
    <row r="19" spans="1:24">
      <c r="A19" s="1093" t="s">
        <v>2580</v>
      </c>
      <c r="B19" s="1093"/>
      <c r="C19" s="1094">
        <v>2022</v>
      </c>
      <c r="D19" s="1094">
        <v>0</v>
      </c>
      <c r="E19" s="1093"/>
      <c r="F19" s="1093"/>
      <c r="G19" s="1095">
        <v>44562</v>
      </c>
      <c r="H19" s="1095" t="s">
        <v>2603</v>
      </c>
      <c r="I19" s="1095" t="s">
        <v>2604</v>
      </c>
      <c r="J19" s="1093" t="s">
        <v>2433</v>
      </c>
      <c r="K19" s="1094">
        <v>0</v>
      </c>
      <c r="L19" s="1093" t="s">
        <v>2609</v>
      </c>
      <c r="M19" s="1093" t="s">
        <v>2588</v>
      </c>
      <c r="N19" s="1047">
        <v>0</v>
      </c>
      <c r="O19" s="1047">
        <v>92737.94</v>
      </c>
      <c r="P19" s="1077">
        <f t="shared" si="0"/>
        <v>-92737.94</v>
      </c>
      <c r="Q19" s="1092" t="s">
        <v>2578</v>
      </c>
      <c r="S19" s="1064" t="s">
        <v>2381</v>
      </c>
      <c r="T19" s="1059">
        <v>950842.12000000011</v>
      </c>
      <c r="V19" s="1064" t="s">
        <v>2420</v>
      </c>
      <c r="W19" s="1059">
        <v>0</v>
      </c>
    </row>
    <row r="20" spans="1:24">
      <c r="A20" s="1093" t="s">
        <v>2580</v>
      </c>
      <c r="B20" s="1093"/>
      <c r="C20" s="1094">
        <v>2022</v>
      </c>
      <c r="D20" s="1094">
        <v>0</v>
      </c>
      <c r="E20" s="1093"/>
      <c r="F20" s="1093"/>
      <c r="G20" s="1095">
        <v>44562</v>
      </c>
      <c r="H20" s="1095" t="s">
        <v>2603</v>
      </c>
      <c r="I20" s="1095" t="s">
        <v>2604</v>
      </c>
      <c r="J20" s="1093" t="s">
        <v>2610</v>
      </c>
      <c r="K20" s="1094">
        <v>0</v>
      </c>
      <c r="L20" s="1093" t="s">
        <v>2405</v>
      </c>
      <c r="M20" s="1093" t="s">
        <v>2588</v>
      </c>
      <c r="N20" s="1047">
        <v>0</v>
      </c>
      <c r="O20" s="1047">
        <v>4575</v>
      </c>
      <c r="P20" s="1077">
        <f t="shared" si="0"/>
        <v>-4575</v>
      </c>
      <c r="Q20" s="1092" t="s">
        <v>2578</v>
      </c>
      <c r="S20" s="1097" t="s">
        <v>2599</v>
      </c>
      <c r="T20" s="1059">
        <v>22246.140000000007</v>
      </c>
      <c r="V20" s="1097" t="s">
        <v>2435</v>
      </c>
      <c r="W20" s="1059">
        <v>-475628.71</v>
      </c>
    </row>
    <row r="21" spans="1:24">
      <c r="A21" s="1093" t="s">
        <v>2580</v>
      </c>
      <c r="B21" s="1093"/>
      <c r="C21" s="1094">
        <v>2022</v>
      </c>
      <c r="D21" s="1094">
        <v>0</v>
      </c>
      <c r="E21" s="1093"/>
      <c r="F21" s="1093"/>
      <c r="G21" s="1095">
        <v>44562</v>
      </c>
      <c r="H21" s="1095" t="s">
        <v>2603</v>
      </c>
      <c r="I21" s="1095" t="s">
        <v>2604</v>
      </c>
      <c r="J21" s="1093" t="s">
        <v>2410</v>
      </c>
      <c r="K21" s="1094">
        <v>0</v>
      </c>
      <c r="L21" s="1093" t="s">
        <v>2411</v>
      </c>
      <c r="M21" s="1093" t="s">
        <v>2588</v>
      </c>
      <c r="N21" s="1047">
        <v>0</v>
      </c>
      <c r="O21" s="1047">
        <v>15597.76</v>
      </c>
      <c r="P21" s="1077">
        <f t="shared" si="0"/>
        <v>-15597.76</v>
      </c>
      <c r="Q21" s="1092" t="s">
        <v>2578</v>
      </c>
      <c r="S21" s="1064" t="s">
        <v>2387</v>
      </c>
      <c r="T21" s="1059">
        <v>22246.140000000007</v>
      </c>
      <c r="V21" s="1064" t="s">
        <v>2436</v>
      </c>
      <c r="W21" s="1059">
        <v>-475628.71</v>
      </c>
    </row>
    <row r="22" spans="1:24">
      <c r="A22" s="1093" t="s">
        <v>2580</v>
      </c>
      <c r="B22" s="1093"/>
      <c r="C22" s="1094">
        <v>2022</v>
      </c>
      <c r="D22" s="1094">
        <v>0</v>
      </c>
      <c r="E22" s="1093"/>
      <c r="F22" s="1093"/>
      <c r="G22" s="1095">
        <v>44562</v>
      </c>
      <c r="H22" s="1095" t="s">
        <v>2603</v>
      </c>
      <c r="I22" s="1095" t="s">
        <v>2604</v>
      </c>
      <c r="J22" s="1093" t="s">
        <v>2408</v>
      </c>
      <c r="K22" s="1094">
        <v>0</v>
      </c>
      <c r="L22" s="1093" t="s">
        <v>2611</v>
      </c>
      <c r="M22" s="1093" t="s">
        <v>2588</v>
      </c>
      <c r="N22" s="1047">
        <v>0</v>
      </c>
      <c r="O22" s="1047">
        <v>7126.35</v>
      </c>
      <c r="P22" s="1077">
        <f t="shared" si="0"/>
        <v>-7126.35</v>
      </c>
      <c r="Q22" s="1092" t="s">
        <v>2578</v>
      </c>
      <c r="S22" s="1097" t="s">
        <v>2600</v>
      </c>
      <c r="T22" s="1059">
        <v>164484.15000000002</v>
      </c>
      <c r="V22" s="1097" t="s">
        <v>2612</v>
      </c>
      <c r="W22" s="1059">
        <v>657967.81000000006</v>
      </c>
    </row>
    <row r="23" spans="1:24">
      <c r="A23" s="1093" t="s">
        <v>2580</v>
      </c>
      <c r="B23" s="1093"/>
      <c r="C23" s="1094">
        <v>2022</v>
      </c>
      <c r="D23" s="1094">
        <v>0</v>
      </c>
      <c r="E23" s="1093"/>
      <c r="F23" s="1093"/>
      <c r="G23" s="1095">
        <v>44562</v>
      </c>
      <c r="H23" s="1095" t="s">
        <v>2603</v>
      </c>
      <c r="I23" s="1095" t="s">
        <v>2604</v>
      </c>
      <c r="J23" s="1093" t="s">
        <v>2613</v>
      </c>
      <c r="K23" s="1094">
        <v>0</v>
      </c>
      <c r="L23" s="1093" t="s">
        <v>2614</v>
      </c>
      <c r="M23" s="1093" t="s">
        <v>2588</v>
      </c>
      <c r="N23" s="1047">
        <v>0</v>
      </c>
      <c r="O23" s="1047">
        <v>21950</v>
      </c>
      <c r="P23" s="1077">
        <f t="shared" si="0"/>
        <v>-21950</v>
      </c>
      <c r="Q23" s="1092" t="s">
        <v>2578</v>
      </c>
      <c r="S23" s="1064" t="s">
        <v>2389</v>
      </c>
      <c r="T23" s="1059">
        <v>164484.15000000002</v>
      </c>
      <c r="V23" s="1064" t="s">
        <v>2440</v>
      </c>
      <c r="W23" s="1059">
        <v>657967.81000000006</v>
      </c>
    </row>
    <row r="24" spans="1:24">
      <c r="A24" s="1093" t="s">
        <v>2580</v>
      </c>
      <c r="B24" s="1093"/>
      <c r="C24" s="1094">
        <v>2022</v>
      </c>
      <c r="D24" s="1094">
        <v>0</v>
      </c>
      <c r="E24" s="1093"/>
      <c r="F24" s="1093"/>
      <c r="G24" s="1095">
        <v>44562</v>
      </c>
      <c r="H24" s="1095" t="s">
        <v>2603</v>
      </c>
      <c r="I24" s="1095" t="s">
        <v>2604</v>
      </c>
      <c r="J24" s="1093" t="s">
        <v>2413</v>
      </c>
      <c r="K24" s="1094">
        <v>0</v>
      </c>
      <c r="L24" s="1093" t="s">
        <v>2414</v>
      </c>
      <c r="M24" s="1093" t="s">
        <v>2588</v>
      </c>
      <c r="N24" s="1047">
        <v>0</v>
      </c>
      <c r="O24" s="1047">
        <v>31390</v>
      </c>
      <c r="P24" s="1077">
        <f t="shared" si="0"/>
        <v>-31390</v>
      </c>
      <c r="Q24" s="1092" t="s">
        <v>2578</v>
      </c>
      <c r="S24" s="1097" t="s">
        <v>2606</v>
      </c>
      <c r="T24" s="1059">
        <v>-10000</v>
      </c>
      <c r="V24" s="1097" t="s">
        <v>2441</v>
      </c>
      <c r="W24" s="1059">
        <v>35973.24</v>
      </c>
    </row>
    <row r="25" spans="1:24">
      <c r="A25" s="1093" t="s">
        <v>2580</v>
      </c>
      <c r="B25" s="1093"/>
      <c r="C25" s="1094">
        <v>2022</v>
      </c>
      <c r="D25" s="1094">
        <v>0</v>
      </c>
      <c r="E25" s="1093"/>
      <c r="F25" s="1093"/>
      <c r="G25" s="1095">
        <v>44562</v>
      </c>
      <c r="H25" s="1095" t="s">
        <v>2603</v>
      </c>
      <c r="I25" s="1095" t="s">
        <v>2604</v>
      </c>
      <c r="J25" s="1093" t="s">
        <v>2415</v>
      </c>
      <c r="K25" s="1094">
        <v>0</v>
      </c>
      <c r="L25" s="1093" t="s">
        <v>2416</v>
      </c>
      <c r="M25" s="1093" t="s">
        <v>2588</v>
      </c>
      <c r="N25" s="1047">
        <v>0</v>
      </c>
      <c r="O25" s="1047">
        <v>8760</v>
      </c>
      <c r="P25" s="1077">
        <f t="shared" si="0"/>
        <v>-8760</v>
      </c>
      <c r="Q25" s="1092" t="s">
        <v>2578</v>
      </c>
      <c r="S25" s="1064" t="s">
        <v>2395</v>
      </c>
      <c r="T25" s="1059">
        <v>-10000</v>
      </c>
      <c r="V25" s="1064" t="s">
        <v>2615</v>
      </c>
      <c r="W25" s="1059">
        <v>35973.24</v>
      </c>
    </row>
    <row r="26" spans="1:24">
      <c r="A26" s="1093" t="s">
        <v>2580</v>
      </c>
      <c r="B26" s="1093"/>
      <c r="C26" s="1094">
        <v>2022</v>
      </c>
      <c r="D26" s="1094">
        <v>0</v>
      </c>
      <c r="E26" s="1093"/>
      <c r="F26" s="1093"/>
      <c r="G26" s="1095">
        <v>44562</v>
      </c>
      <c r="H26" s="1095" t="s">
        <v>2603</v>
      </c>
      <c r="I26" s="1095" t="s">
        <v>2604</v>
      </c>
      <c r="J26" s="1093" t="s">
        <v>2417</v>
      </c>
      <c r="K26" s="1094">
        <v>0</v>
      </c>
      <c r="L26" s="1093" t="s">
        <v>2616</v>
      </c>
      <c r="M26" s="1093" t="s">
        <v>2588</v>
      </c>
      <c r="N26" s="1047">
        <v>0</v>
      </c>
      <c r="O26" s="1047">
        <v>7080</v>
      </c>
      <c r="P26" s="1077">
        <f t="shared" si="0"/>
        <v>-7080</v>
      </c>
      <c r="Q26" s="1092" t="s">
        <v>2578</v>
      </c>
      <c r="S26" s="1097" t="s">
        <v>2607</v>
      </c>
      <c r="T26" s="1059">
        <v>-13384675.619999999</v>
      </c>
      <c r="V26" s="1097" t="s">
        <v>2617</v>
      </c>
      <c r="W26" s="1059">
        <v>-838.56999999999971</v>
      </c>
    </row>
    <row r="27" spans="1:24">
      <c r="A27" s="1093" t="s">
        <v>2580</v>
      </c>
      <c r="B27" s="1093"/>
      <c r="C27" s="1094">
        <v>2022</v>
      </c>
      <c r="D27" s="1094">
        <v>0</v>
      </c>
      <c r="E27" s="1093"/>
      <c r="F27" s="1093"/>
      <c r="G27" s="1095">
        <v>44562</v>
      </c>
      <c r="H27" s="1095" t="s">
        <v>2603</v>
      </c>
      <c r="I27" s="1095" t="s">
        <v>2604</v>
      </c>
      <c r="J27" s="1093" t="s">
        <v>2618</v>
      </c>
      <c r="K27" s="1094">
        <v>13271</v>
      </c>
      <c r="L27" s="1093" t="s">
        <v>2619</v>
      </c>
      <c r="M27" s="1093" t="s">
        <v>2588</v>
      </c>
      <c r="N27" s="1047">
        <v>0</v>
      </c>
      <c r="O27" s="1047">
        <v>84.18</v>
      </c>
      <c r="P27" s="1077">
        <f t="shared" si="0"/>
        <v>-84.18</v>
      </c>
      <c r="Q27" s="1092" t="s">
        <v>2578</v>
      </c>
      <c r="S27" s="1064" t="s">
        <v>2397</v>
      </c>
      <c r="T27" s="1059">
        <v>-13384675.619999999</v>
      </c>
      <c r="V27" s="1064" t="s">
        <v>2497</v>
      </c>
      <c r="W27" s="1059">
        <v>-838.56999999999971</v>
      </c>
    </row>
    <row r="28" spans="1:24">
      <c r="A28" s="1093" t="s">
        <v>2580</v>
      </c>
      <c r="B28" s="1093"/>
      <c r="C28" s="1094">
        <v>2022</v>
      </c>
      <c r="D28" s="1094">
        <v>0</v>
      </c>
      <c r="E28" s="1093"/>
      <c r="F28" s="1093"/>
      <c r="G28" s="1095">
        <v>44562</v>
      </c>
      <c r="H28" s="1095" t="s">
        <v>2603</v>
      </c>
      <c r="I28" s="1095" t="s">
        <v>2604</v>
      </c>
      <c r="J28" s="1093" t="s">
        <v>2620</v>
      </c>
      <c r="K28" s="1094">
        <v>170534</v>
      </c>
      <c r="L28" s="1093" t="s">
        <v>2621</v>
      </c>
      <c r="M28" s="1093" t="s">
        <v>2588</v>
      </c>
      <c r="N28" s="1047">
        <v>0</v>
      </c>
      <c r="O28" s="1047">
        <v>284958.03999999998</v>
      </c>
      <c r="P28" s="1077">
        <f t="shared" si="0"/>
        <v>-284958.03999999998</v>
      </c>
      <c r="Q28" s="1092" t="s">
        <v>2578</v>
      </c>
      <c r="S28" s="1097" t="s">
        <v>2400</v>
      </c>
      <c r="T28" s="1059">
        <v>187458.91</v>
      </c>
      <c r="V28" s="1097" t="s">
        <v>2622</v>
      </c>
      <c r="W28" s="1059">
        <v>-252.46</v>
      </c>
    </row>
    <row r="29" spans="1:24">
      <c r="A29" s="1093" t="s">
        <v>2580</v>
      </c>
      <c r="B29" s="1093"/>
      <c r="C29" s="1094">
        <v>2022</v>
      </c>
      <c r="D29" s="1094">
        <v>0</v>
      </c>
      <c r="E29" s="1093"/>
      <c r="F29" s="1093"/>
      <c r="G29" s="1095">
        <v>44562</v>
      </c>
      <c r="H29" s="1095" t="s">
        <v>2603</v>
      </c>
      <c r="I29" s="1095" t="s">
        <v>2604</v>
      </c>
      <c r="J29" s="1093" t="s">
        <v>2423</v>
      </c>
      <c r="K29" s="1094">
        <v>0</v>
      </c>
      <c r="L29" s="1093" t="s">
        <v>2393</v>
      </c>
      <c r="M29" s="1093" t="s">
        <v>2588</v>
      </c>
      <c r="N29" s="1047">
        <v>0</v>
      </c>
      <c r="O29" s="1047">
        <v>32476.55</v>
      </c>
      <c r="P29" s="1077">
        <f t="shared" si="0"/>
        <v>-32476.55</v>
      </c>
      <c r="Q29" s="1092" t="s">
        <v>2578</v>
      </c>
      <c r="S29" s="1064" t="s">
        <v>2601</v>
      </c>
      <c r="T29" s="1059">
        <v>187458.91</v>
      </c>
      <c r="V29" s="1064" t="s">
        <v>2499</v>
      </c>
      <c r="W29" s="1059">
        <v>-252.46</v>
      </c>
    </row>
    <row r="30" spans="1:24">
      <c r="A30" s="1093" t="s">
        <v>2580</v>
      </c>
      <c r="B30" s="1093"/>
      <c r="C30" s="1094">
        <v>2022</v>
      </c>
      <c r="D30" s="1094">
        <v>0</v>
      </c>
      <c r="E30" s="1093"/>
      <c r="F30" s="1093"/>
      <c r="G30" s="1095">
        <v>44562</v>
      </c>
      <c r="H30" s="1095" t="s">
        <v>2603</v>
      </c>
      <c r="I30" s="1095" t="s">
        <v>2604</v>
      </c>
      <c r="J30" s="1093" t="s">
        <v>2623</v>
      </c>
      <c r="K30" s="1094">
        <v>0</v>
      </c>
      <c r="L30" s="1093" t="s">
        <v>2432</v>
      </c>
      <c r="M30" s="1093" t="s">
        <v>2588</v>
      </c>
      <c r="N30" s="1047">
        <v>0</v>
      </c>
      <c r="O30" s="1047">
        <v>5306031</v>
      </c>
      <c r="P30" s="1077">
        <f t="shared" si="0"/>
        <v>-5306031</v>
      </c>
      <c r="Q30" s="1092" t="s">
        <v>2578</v>
      </c>
      <c r="S30" s="1097" t="s">
        <v>2608</v>
      </c>
      <c r="T30" s="1059">
        <v>-12000000</v>
      </c>
      <c r="V30" s="1097" t="s">
        <v>2624</v>
      </c>
      <c r="W30" s="1059">
        <v>-359274.44</v>
      </c>
    </row>
    <row r="31" spans="1:24">
      <c r="A31" s="1093" t="s">
        <v>2580</v>
      </c>
      <c r="B31" s="1093"/>
      <c r="C31" s="1094">
        <v>2022</v>
      </c>
      <c r="D31" s="1094">
        <v>0</v>
      </c>
      <c r="E31" s="1093"/>
      <c r="F31" s="1093"/>
      <c r="G31" s="1095">
        <v>44562</v>
      </c>
      <c r="H31" s="1095" t="s">
        <v>2603</v>
      </c>
      <c r="I31" s="1095" t="s">
        <v>2604</v>
      </c>
      <c r="J31" s="1093" t="s">
        <v>2625</v>
      </c>
      <c r="K31" s="1094">
        <v>0</v>
      </c>
      <c r="L31" s="1093" t="s">
        <v>2438</v>
      </c>
      <c r="M31" s="1093" t="s">
        <v>2588</v>
      </c>
      <c r="N31" s="1047">
        <v>0</v>
      </c>
      <c r="O31" s="1047">
        <v>235.16</v>
      </c>
      <c r="P31" s="1077">
        <f t="shared" si="0"/>
        <v>-235.16</v>
      </c>
      <c r="Q31" s="1092" t="s">
        <v>2578</v>
      </c>
      <c r="S31" s="1064" t="s">
        <v>2403</v>
      </c>
      <c r="T31" s="1059">
        <v>-12000000</v>
      </c>
      <c r="V31" s="1064" t="s">
        <v>2501</v>
      </c>
      <c r="W31" s="1059">
        <v>-359274.44</v>
      </c>
    </row>
    <row r="32" spans="1:24">
      <c r="A32" s="1093" t="s">
        <v>2580</v>
      </c>
      <c r="B32" s="1093"/>
      <c r="C32" s="1094">
        <v>2022</v>
      </c>
      <c r="D32" s="1094">
        <v>0</v>
      </c>
      <c r="E32" s="1093"/>
      <c r="F32" s="1093"/>
      <c r="G32" s="1095">
        <v>44562</v>
      </c>
      <c r="H32" s="1095" t="s">
        <v>2603</v>
      </c>
      <c r="I32" s="1095" t="s">
        <v>2604</v>
      </c>
      <c r="J32" s="1093" t="s">
        <v>2612</v>
      </c>
      <c r="K32" s="1094">
        <v>0</v>
      </c>
      <c r="L32" s="1093" t="s">
        <v>2440</v>
      </c>
      <c r="M32" s="1093" t="s">
        <v>2588</v>
      </c>
      <c r="N32" s="1047">
        <v>0</v>
      </c>
      <c r="O32" s="1047">
        <v>317317.81</v>
      </c>
      <c r="P32" s="1077">
        <f t="shared" si="0"/>
        <v>-317317.81</v>
      </c>
      <c r="Q32" s="1092" t="s">
        <v>2578</v>
      </c>
      <c r="S32" s="1097" t="s">
        <v>2433</v>
      </c>
      <c r="T32" s="1059">
        <v>-183215.81</v>
      </c>
      <c r="V32" s="1097" t="s">
        <v>2521</v>
      </c>
      <c r="W32" s="1059">
        <v>475628.71</v>
      </c>
    </row>
    <row r="33" spans="1:23">
      <c r="A33" s="1093" t="s">
        <v>2580</v>
      </c>
      <c r="B33" s="1093"/>
      <c r="C33" s="1094">
        <v>2022</v>
      </c>
      <c r="D33" s="1094">
        <v>0</v>
      </c>
      <c r="E33" s="1093"/>
      <c r="F33" s="1093"/>
      <c r="G33" s="1095">
        <v>44562</v>
      </c>
      <c r="H33" s="1095" t="s">
        <v>2603</v>
      </c>
      <c r="I33" s="1095" t="s">
        <v>2604</v>
      </c>
      <c r="J33" s="1093" t="s">
        <v>2441</v>
      </c>
      <c r="K33" s="1094">
        <v>0</v>
      </c>
      <c r="L33" s="1093" t="s">
        <v>2615</v>
      </c>
      <c r="M33" s="1093" t="s">
        <v>2588</v>
      </c>
      <c r="N33" s="1047">
        <v>0</v>
      </c>
      <c r="O33" s="1047">
        <v>17348.8</v>
      </c>
      <c r="P33" s="1077">
        <f t="shared" si="0"/>
        <v>-17348.8</v>
      </c>
      <c r="Q33" s="1092" t="s">
        <v>2578</v>
      </c>
      <c r="S33" s="1064" t="s">
        <v>2609</v>
      </c>
      <c r="T33" s="1059">
        <v>-183215.81</v>
      </c>
      <c r="V33" s="1064" t="s">
        <v>2522</v>
      </c>
      <c r="W33" s="1059">
        <v>475628.71</v>
      </c>
    </row>
    <row r="34" spans="1:23">
      <c r="A34" s="1093" t="s">
        <v>2580</v>
      </c>
      <c r="B34" s="1093"/>
      <c r="C34" s="1094">
        <v>2022</v>
      </c>
      <c r="D34" s="1094">
        <v>0</v>
      </c>
      <c r="E34" s="1093"/>
      <c r="F34" s="1093"/>
      <c r="G34" s="1095">
        <v>44562</v>
      </c>
      <c r="H34" s="1095" t="s">
        <v>2603</v>
      </c>
      <c r="I34" s="1095" t="s">
        <v>2604</v>
      </c>
      <c r="J34" s="1093" t="s">
        <v>2443</v>
      </c>
      <c r="K34" s="1094">
        <v>0</v>
      </c>
      <c r="L34" s="1093" t="s">
        <v>2444</v>
      </c>
      <c r="M34" s="1093" t="s">
        <v>2588</v>
      </c>
      <c r="N34" s="1047">
        <v>0</v>
      </c>
      <c r="O34" s="1047">
        <v>1023</v>
      </c>
      <c r="P34" s="1077">
        <f t="shared" si="0"/>
        <v>-1023</v>
      </c>
      <c r="Q34" s="1092" t="s">
        <v>2578</v>
      </c>
      <c r="S34" s="1097" t="s">
        <v>2610</v>
      </c>
      <c r="T34" s="1059">
        <v>-8490.7199999999993</v>
      </c>
      <c r="V34" s="1097" t="s">
        <v>2502</v>
      </c>
      <c r="W34" s="1059">
        <v>-1000000</v>
      </c>
    </row>
    <row r="35" spans="1:23">
      <c r="A35" s="1093" t="s">
        <v>2580</v>
      </c>
      <c r="B35" s="1093"/>
      <c r="C35" s="1094">
        <v>2022</v>
      </c>
      <c r="D35" s="1094">
        <v>0</v>
      </c>
      <c r="E35" s="1093" t="s">
        <v>2626</v>
      </c>
      <c r="F35" s="1093" t="s">
        <v>2627</v>
      </c>
      <c r="G35" s="1095">
        <v>44564</v>
      </c>
      <c r="H35" s="1095" t="s">
        <v>2628</v>
      </c>
      <c r="I35" s="1095" t="s">
        <v>2629</v>
      </c>
      <c r="J35" s="1093" t="s">
        <v>2594</v>
      </c>
      <c r="K35" s="1094">
        <v>195464</v>
      </c>
      <c r="L35" s="1093" t="s">
        <v>2595</v>
      </c>
      <c r="M35" s="1093" t="s">
        <v>2627</v>
      </c>
      <c r="N35" s="1047">
        <v>180097.22</v>
      </c>
      <c r="O35" s="1047">
        <v>0</v>
      </c>
      <c r="P35" s="1077">
        <f t="shared" si="0"/>
        <v>180097.22</v>
      </c>
      <c r="Q35" s="1092" t="s">
        <v>2578</v>
      </c>
      <c r="S35" s="1064" t="s">
        <v>2405</v>
      </c>
      <c r="T35" s="1059">
        <v>-8490.7199999999993</v>
      </c>
      <c r="V35" s="1064" t="s">
        <v>2503</v>
      </c>
      <c r="W35" s="1059">
        <v>-1000000</v>
      </c>
    </row>
    <row r="36" spans="1:23">
      <c r="A36" s="1093" t="s">
        <v>2580</v>
      </c>
      <c r="B36" s="1093"/>
      <c r="C36" s="1094">
        <v>2022</v>
      </c>
      <c r="D36" s="1094">
        <v>0</v>
      </c>
      <c r="E36" s="1093"/>
      <c r="F36" s="1093"/>
      <c r="G36" s="1095">
        <v>44564</v>
      </c>
      <c r="H36" s="1095" t="s">
        <v>2628</v>
      </c>
      <c r="I36" s="1095" t="s">
        <v>2629</v>
      </c>
      <c r="J36" s="1093" t="s">
        <v>2630</v>
      </c>
      <c r="K36" s="1094">
        <v>0</v>
      </c>
      <c r="L36" s="1093" t="s">
        <v>2509</v>
      </c>
      <c r="M36" s="1093" t="s">
        <v>2631</v>
      </c>
      <c r="N36" s="1047">
        <v>0</v>
      </c>
      <c r="O36" s="1047">
        <v>147620.67000000001</v>
      </c>
      <c r="P36" s="1077">
        <f t="shared" si="0"/>
        <v>-147620.67000000001</v>
      </c>
      <c r="Q36" s="1092" t="s">
        <v>2578</v>
      </c>
      <c r="S36" s="1097" t="s">
        <v>2410</v>
      </c>
      <c r="T36" s="1059">
        <v>-12597.76</v>
      </c>
      <c r="V36" s="1097" t="s">
        <v>2552</v>
      </c>
      <c r="W36" s="1059">
        <v>0</v>
      </c>
    </row>
    <row r="37" spans="1:23">
      <c r="A37" s="1093" t="s">
        <v>2580</v>
      </c>
      <c r="B37" s="1093"/>
      <c r="C37" s="1094">
        <v>2022</v>
      </c>
      <c r="D37" s="1094">
        <v>0</v>
      </c>
      <c r="E37" s="1093"/>
      <c r="F37" s="1093"/>
      <c r="G37" s="1095">
        <v>44564</v>
      </c>
      <c r="H37" s="1095" t="s">
        <v>2628</v>
      </c>
      <c r="I37" s="1095" t="s">
        <v>2629</v>
      </c>
      <c r="J37" s="1093" t="s">
        <v>2632</v>
      </c>
      <c r="K37" s="1094">
        <v>0</v>
      </c>
      <c r="L37" s="1093" t="s">
        <v>2633</v>
      </c>
      <c r="M37" s="1093" t="s">
        <v>2634</v>
      </c>
      <c r="N37" s="1047">
        <v>0</v>
      </c>
      <c r="O37" s="1047">
        <v>32476.55</v>
      </c>
      <c r="P37" s="1077">
        <f t="shared" si="0"/>
        <v>-32476.55</v>
      </c>
      <c r="Q37" s="1092" t="s">
        <v>2578</v>
      </c>
      <c r="S37" s="1064" t="s">
        <v>2411</v>
      </c>
      <c r="T37" s="1059">
        <v>-12597.76</v>
      </c>
      <c r="V37"/>
      <c r="W37"/>
    </row>
    <row r="38" spans="1:23">
      <c r="A38" s="1093" t="s">
        <v>2580</v>
      </c>
      <c r="B38" s="1093"/>
      <c r="C38" s="1094">
        <v>2022</v>
      </c>
      <c r="D38" s="1094">
        <v>0</v>
      </c>
      <c r="E38" s="1093"/>
      <c r="F38" s="1093"/>
      <c r="G38" s="1095">
        <v>44565</v>
      </c>
      <c r="H38" s="1095" t="s">
        <v>2635</v>
      </c>
      <c r="I38" s="1095" t="s">
        <v>2636</v>
      </c>
      <c r="J38" s="1093" t="s">
        <v>2596</v>
      </c>
      <c r="K38" s="1094">
        <v>2</v>
      </c>
      <c r="L38" s="1093" t="s">
        <v>2379</v>
      </c>
      <c r="M38" s="1093" t="s">
        <v>2637</v>
      </c>
      <c r="N38" s="1047">
        <v>180097.22</v>
      </c>
      <c r="O38" s="1047">
        <v>0</v>
      </c>
      <c r="P38" s="1077">
        <f t="shared" si="0"/>
        <v>180097.22</v>
      </c>
      <c r="Q38" s="1092" t="s">
        <v>2578</v>
      </c>
      <c r="S38" s="1097" t="s">
        <v>2408</v>
      </c>
      <c r="T38" s="1059">
        <v>-14900.550000000001</v>
      </c>
      <c r="V38"/>
      <c r="W38"/>
    </row>
    <row r="39" spans="1:23">
      <c r="A39" s="1093" t="s">
        <v>2580</v>
      </c>
      <c r="B39" s="1093"/>
      <c r="C39" s="1094">
        <v>2022</v>
      </c>
      <c r="D39" s="1094">
        <v>0</v>
      </c>
      <c r="E39" s="1093"/>
      <c r="F39" s="1093"/>
      <c r="G39" s="1095">
        <v>44565</v>
      </c>
      <c r="H39" s="1095" t="s">
        <v>2635</v>
      </c>
      <c r="I39" s="1095" t="s">
        <v>2636</v>
      </c>
      <c r="J39" s="1093" t="s">
        <v>2594</v>
      </c>
      <c r="K39" s="1094">
        <v>195464</v>
      </c>
      <c r="L39" s="1093" t="s">
        <v>2595</v>
      </c>
      <c r="M39" s="1093" t="s">
        <v>2637</v>
      </c>
      <c r="N39" s="1047">
        <v>0</v>
      </c>
      <c r="O39" s="1047">
        <v>180097.22</v>
      </c>
      <c r="P39" s="1077">
        <f t="shared" si="0"/>
        <v>-180097.22</v>
      </c>
      <c r="Q39" s="1092" t="s">
        <v>2578</v>
      </c>
      <c r="S39" s="1064" t="s">
        <v>2611</v>
      </c>
      <c r="T39" s="1059">
        <v>-14900.550000000001</v>
      </c>
      <c r="V39"/>
      <c r="W39"/>
    </row>
    <row r="40" spans="1:23">
      <c r="A40" s="1093" t="s">
        <v>2580</v>
      </c>
      <c r="B40" s="1093"/>
      <c r="C40" s="1094">
        <v>2022</v>
      </c>
      <c r="D40" s="1094">
        <v>0</v>
      </c>
      <c r="E40" s="1093"/>
      <c r="F40" s="1093"/>
      <c r="G40" s="1095">
        <v>44574</v>
      </c>
      <c r="H40" s="1095" t="s">
        <v>2638</v>
      </c>
      <c r="I40" s="1095" t="s">
        <v>2636</v>
      </c>
      <c r="J40" s="1093" t="s">
        <v>2596</v>
      </c>
      <c r="K40" s="1094">
        <v>2</v>
      </c>
      <c r="L40" s="1093" t="s">
        <v>2379</v>
      </c>
      <c r="M40" s="1093" t="s">
        <v>2639</v>
      </c>
      <c r="N40" s="1047">
        <v>180097.22</v>
      </c>
      <c r="O40" s="1047">
        <v>0</v>
      </c>
      <c r="P40" s="1077">
        <f t="shared" si="0"/>
        <v>180097.22</v>
      </c>
      <c r="Q40" s="1092" t="s">
        <v>2578</v>
      </c>
      <c r="S40" s="1097" t="s">
        <v>2613</v>
      </c>
      <c r="T40" s="1059">
        <v>-39545.83</v>
      </c>
      <c r="V40"/>
      <c r="W40"/>
    </row>
    <row r="41" spans="1:23">
      <c r="A41" s="1093" t="s">
        <v>2580</v>
      </c>
      <c r="B41" s="1093"/>
      <c r="C41" s="1094">
        <v>2022</v>
      </c>
      <c r="D41" s="1094">
        <v>0</v>
      </c>
      <c r="E41" s="1093"/>
      <c r="F41" s="1093"/>
      <c r="G41" s="1095">
        <v>44574</v>
      </c>
      <c r="H41" s="1095" t="s">
        <v>2638</v>
      </c>
      <c r="I41" s="1095" t="s">
        <v>2636</v>
      </c>
      <c r="J41" s="1093" t="s">
        <v>2594</v>
      </c>
      <c r="K41" s="1094">
        <v>195464</v>
      </c>
      <c r="L41" s="1093" t="s">
        <v>2595</v>
      </c>
      <c r="M41" s="1093" t="s">
        <v>2639</v>
      </c>
      <c r="N41" s="1047">
        <v>0</v>
      </c>
      <c r="O41" s="1047">
        <v>180097.22</v>
      </c>
      <c r="P41" s="1077">
        <f t="shared" si="0"/>
        <v>-180097.22</v>
      </c>
      <c r="Q41" s="1092" t="s">
        <v>2578</v>
      </c>
      <c r="S41" s="1064" t="s">
        <v>2614</v>
      </c>
      <c r="T41" s="1059">
        <v>-39545.83</v>
      </c>
      <c r="V41"/>
      <c r="W41"/>
    </row>
    <row r="42" spans="1:23">
      <c r="A42" s="1093" t="s">
        <v>2580</v>
      </c>
      <c r="B42" s="1093"/>
      <c r="C42" s="1094">
        <v>2022</v>
      </c>
      <c r="D42" s="1094">
        <v>0</v>
      </c>
      <c r="E42" s="1093"/>
      <c r="F42" s="1093"/>
      <c r="G42" s="1095">
        <v>44578</v>
      </c>
      <c r="H42" s="1095" t="s">
        <v>2640</v>
      </c>
      <c r="I42" s="1095" t="s">
        <v>2636</v>
      </c>
      <c r="J42" s="1093" t="s">
        <v>2596</v>
      </c>
      <c r="K42" s="1094">
        <v>1</v>
      </c>
      <c r="L42" s="1093" t="s">
        <v>2381</v>
      </c>
      <c r="M42" s="1093" t="s">
        <v>2641</v>
      </c>
      <c r="N42" s="1047">
        <v>0</v>
      </c>
      <c r="O42" s="1047">
        <v>32476.55</v>
      </c>
      <c r="P42" s="1077">
        <f t="shared" si="0"/>
        <v>-32476.55</v>
      </c>
      <c r="Q42" s="1092" t="s">
        <v>2578</v>
      </c>
      <c r="S42" s="1097" t="s">
        <v>2413</v>
      </c>
      <c r="T42" s="1059">
        <v>-31390</v>
      </c>
      <c r="V42"/>
      <c r="W42"/>
    </row>
    <row r="43" spans="1:23">
      <c r="A43" s="1093" t="s">
        <v>2580</v>
      </c>
      <c r="B43" s="1093"/>
      <c r="C43" s="1094">
        <v>2022</v>
      </c>
      <c r="D43" s="1094">
        <v>0</v>
      </c>
      <c r="E43" s="1093"/>
      <c r="F43" s="1093"/>
      <c r="G43" s="1095">
        <v>44578</v>
      </c>
      <c r="H43" s="1095" t="s">
        <v>2640</v>
      </c>
      <c r="I43" s="1095" t="s">
        <v>2636</v>
      </c>
      <c r="J43" s="1093" t="s">
        <v>2423</v>
      </c>
      <c r="K43" s="1094">
        <v>0</v>
      </c>
      <c r="L43" s="1093" t="s">
        <v>2393</v>
      </c>
      <c r="M43" s="1093" t="s">
        <v>2641</v>
      </c>
      <c r="N43" s="1047">
        <v>32476.55</v>
      </c>
      <c r="O43" s="1047">
        <v>0</v>
      </c>
      <c r="P43" s="1077">
        <f t="shared" si="0"/>
        <v>32476.55</v>
      </c>
      <c r="Q43" s="1092" t="s">
        <v>2578</v>
      </c>
      <c r="S43" s="1064" t="s">
        <v>2414</v>
      </c>
      <c r="T43" s="1059">
        <v>-31390</v>
      </c>
      <c r="V43"/>
      <c r="W43"/>
    </row>
    <row r="44" spans="1:23">
      <c r="A44" s="1093" t="s">
        <v>2580</v>
      </c>
      <c r="B44" s="1093"/>
      <c r="C44" s="1094">
        <v>2022</v>
      </c>
      <c r="D44" s="1094">
        <v>0</v>
      </c>
      <c r="E44" s="1093"/>
      <c r="F44" s="1093"/>
      <c r="G44" s="1095">
        <v>44582</v>
      </c>
      <c r="H44" s="1095" t="s">
        <v>2642</v>
      </c>
      <c r="I44" s="1095" t="s">
        <v>2636</v>
      </c>
      <c r="J44" s="1093" t="s">
        <v>2596</v>
      </c>
      <c r="K44" s="1094">
        <v>1</v>
      </c>
      <c r="L44" s="1093" t="s">
        <v>2381</v>
      </c>
      <c r="M44" s="1093" t="s">
        <v>2643</v>
      </c>
      <c r="N44" s="1047">
        <v>0</v>
      </c>
      <c r="O44" s="1047">
        <v>26208.04</v>
      </c>
      <c r="P44" s="1077">
        <f t="shared" si="0"/>
        <v>-26208.04</v>
      </c>
      <c r="Q44" s="1092" t="s">
        <v>2578</v>
      </c>
      <c r="S44" s="1097" t="s">
        <v>2415</v>
      </c>
      <c r="T44" s="1059">
        <v>-8760</v>
      </c>
      <c r="V44"/>
      <c r="W44"/>
    </row>
    <row r="45" spans="1:23">
      <c r="A45" s="1093" t="s">
        <v>2580</v>
      </c>
      <c r="B45" s="1093"/>
      <c r="C45" s="1094">
        <v>2022</v>
      </c>
      <c r="D45" s="1094">
        <v>0</v>
      </c>
      <c r="E45" s="1093"/>
      <c r="F45" s="1093"/>
      <c r="G45" s="1095">
        <v>44582</v>
      </c>
      <c r="H45" s="1095" t="s">
        <v>2642</v>
      </c>
      <c r="I45" s="1095" t="s">
        <v>2636</v>
      </c>
      <c r="J45" s="1093" t="s">
        <v>2620</v>
      </c>
      <c r="K45" s="1094">
        <v>170534</v>
      </c>
      <c r="L45" s="1093" t="s">
        <v>2621</v>
      </c>
      <c r="M45" s="1093" t="s">
        <v>2643</v>
      </c>
      <c r="N45" s="1047">
        <v>26208.04</v>
      </c>
      <c r="O45" s="1047">
        <v>0</v>
      </c>
      <c r="P45" s="1077">
        <f t="shared" si="0"/>
        <v>26208.04</v>
      </c>
      <c r="Q45" s="1092" t="s">
        <v>2578</v>
      </c>
      <c r="S45" s="1064" t="s">
        <v>2416</v>
      </c>
      <c r="T45" s="1059">
        <v>-8760</v>
      </c>
      <c r="V45"/>
      <c r="W45"/>
    </row>
    <row r="46" spans="1:23">
      <c r="A46" s="1093" t="s">
        <v>2580</v>
      </c>
      <c r="B46" s="1093"/>
      <c r="C46" s="1094">
        <v>2022</v>
      </c>
      <c r="D46" s="1094">
        <v>0</v>
      </c>
      <c r="E46" s="1093"/>
      <c r="F46" s="1093"/>
      <c r="G46" s="1095">
        <v>44582</v>
      </c>
      <c r="H46" s="1095" t="s">
        <v>2644</v>
      </c>
      <c r="I46" s="1095" t="s">
        <v>2636</v>
      </c>
      <c r="J46" s="1093" t="s">
        <v>2596</v>
      </c>
      <c r="K46" s="1094">
        <v>1</v>
      </c>
      <c r="L46" s="1093" t="s">
        <v>2381</v>
      </c>
      <c r="M46" s="1093" t="s">
        <v>2458</v>
      </c>
      <c r="N46" s="1047">
        <v>0</v>
      </c>
      <c r="O46" s="1047">
        <v>0.75</v>
      </c>
      <c r="P46" s="1077">
        <f t="shared" si="0"/>
        <v>-0.75</v>
      </c>
      <c r="Q46" s="1092" t="s">
        <v>2578</v>
      </c>
      <c r="S46" s="1097" t="s">
        <v>2417</v>
      </c>
      <c r="T46" s="1059">
        <v>-3630</v>
      </c>
      <c r="V46"/>
      <c r="W46"/>
    </row>
    <row r="47" spans="1:23">
      <c r="A47" s="1093" t="s">
        <v>2580</v>
      </c>
      <c r="B47" s="1093"/>
      <c r="C47" s="1094">
        <v>2022</v>
      </c>
      <c r="D47" s="1094">
        <v>0</v>
      </c>
      <c r="E47" s="1093"/>
      <c r="F47" s="1093"/>
      <c r="G47" s="1095">
        <v>44582</v>
      </c>
      <c r="H47" s="1095" t="s">
        <v>2644</v>
      </c>
      <c r="I47" s="1095" t="s">
        <v>2636</v>
      </c>
      <c r="J47" s="1093" t="s">
        <v>2645</v>
      </c>
      <c r="K47" s="1094">
        <v>0</v>
      </c>
      <c r="L47" s="1093" t="s">
        <v>2458</v>
      </c>
      <c r="M47" s="1093" t="s">
        <v>2458</v>
      </c>
      <c r="N47" s="1047">
        <v>0.75</v>
      </c>
      <c r="O47" s="1047">
        <v>0</v>
      </c>
      <c r="P47" s="1077">
        <f t="shared" si="0"/>
        <v>0.75</v>
      </c>
      <c r="Q47" s="1092" t="s">
        <v>2578</v>
      </c>
      <c r="S47" s="1064" t="s">
        <v>2616</v>
      </c>
      <c r="T47" s="1059">
        <v>-3630</v>
      </c>
      <c r="V47"/>
      <c r="W47"/>
    </row>
    <row r="48" spans="1:23">
      <c r="A48" s="1093" t="s">
        <v>2580</v>
      </c>
      <c r="B48" s="1093"/>
      <c r="C48" s="1094">
        <v>2022</v>
      </c>
      <c r="D48" s="1094">
        <v>0</v>
      </c>
      <c r="E48" s="1093" t="s">
        <v>2646</v>
      </c>
      <c r="F48" s="1093" t="s">
        <v>2647</v>
      </c>
      <c r="G48" s="1095">
        <v>44592</v>
      </c>
      <c r="H48" s="1095" t="s">
        <v>2628</v>
      </c>
      <c r="I48" s="1095" t="s">
        <v>2648</v>
      </c>
      <c r="J48" s="1093" t="s">
        <v>2618</v>
      </c>
      <c r="K48" s="1094">
        <v>24657</v>
      </c>
      <c r="L48" s="1093" t="s">
        <v>2649</v>
      </c>
      <c r="M48" s="1093" t="s">
        <v>2647</v>
      </c>
      <c r="N48" s="1047">
        <v>0</v>
      </c>
      <c r="O48" s="1047">
        <v>2135</v>
      </c>
      <c r="P48" s="1077">
        <f t="shared" si="0"/>
        <v>-2135</v>
      </c>
      <c r="Q48" s="1092" t="s">
        <v>2578</v>
      </c>
      <c r="S48" s="1097" t="s">
        <v>2618</v>
      </c>
      <c r="T48" s="1059">
        <v>-21453.7</v>
      </c>
      <c r="V48"/>
      <c r="W48"/>
    </row>
    <row r="49" spans="1:23">
      <c r="A49" s="1093" t="s">
        <v>2580</v>
      </c>
      <c r="B49" s="1093"/>
      <c r="C49" s="1094">
        <v>2022</v>
      </c>
      <c r="D49" s="1094">
        <v>0</v>
      </c>
      <c r="E49" s="1093"/>
      <c r="F49" s="1093"/>
      <c r="G49" s="1095">
        <v>44592</v>
      </c>
      <c r="H49" s="1095" t="s">
        <v>2628</v>
      </c>
      <c r="I49" s="1095" t="s">
        <v>2648</v>
      </c>
      <c r="J49" s="1093" t="s">
        <v>2610</v>
      </c>
      <c r="K49" s="1094">
        <v>0</v>
      </c>
      <c r="L49" s="1093" t="s">
        <v>2405</v>
      </c>
      <c r="M49" s="1093" t="s">
        <v>2650</v>
      </c>
      <c r="N49" s="1047">
        <v>1750</v>
      </c>
      <c r="O49" s="1047">
        <v>0</v>
      </c>
      <c r="P49" s="1077">
        <f t="shared" si="0"/>
        <v>1750</v>
      </c>
      <c r="Q49" s="1092" t="s">
        <v>2578</v>
      </c>
      <c r="S49" s="1064" t="s">
        <v>2651</v>
      </c>
      <c r="T49" s="1059">
        <v>-9.0949470177292824E-13</v>
      </c>
      <c r="V49"/>
      <c r="W49"/>
    </row>
    <row r="50" spans="1:23">
      <c r="A50" s="1093" t="s">
        <v>2580</v>
      </c>
      <c r="B50" s="1093"/>
      <c r="C50" s="1094">
        <v>2022</v>
      </c>
      <c r="D50" s="1094">
        <v>0</v>
      </c>
      <c r="E50" s="1093"/>
      <c r="F50" s="1093"/>
      <c r="G50" s="1095">
        <v>44592</v>
      </c>
      <c r="H50" s="1095" t="s">
        <v>2628</v>
      </c>
      <c r="I50" s="1095" t="s">
        <v>2648</v>
      </c>
      <c r="J50" s="1093" t="s">
        <v>2652</v>
      </c>
      <c r="K50" s="1094">
        <v>0</v>
      </c>
      <c r="L50" s="1093" t="s">
        <v>2653</v>
      </c>
      <c r="M50" s="1093" t="s">
        <v>2654</v>
      </c>
      <c r="N50" s="1047">
        <v>385</v>
      </c>
      <c r="O50" s="1047">
        <v>0</v>
      </c>
      <c r="P50" s="1077">
        <f t="shared" si="0"/>
        <v>385</v>
      </c>
      <c r="Q50" s="1092" t="s">
        <v>2578</v>
      </c>
      <c r="S50" s="1064" t="s">
        <v>2655</v>
      </c>
      <c r="T50" s="1059">
        <v>0</v>
      </c>
      <c r="V50"/>
      <c r="W50"/>
    </row>
    <row r="51" spans="1:23">
      <c r="A51" s="1093" t="s">
        <v>2580</v>
      </c>
      <c r="B51" s="1093"/>
      <c r="C51" s="1094">
        <v>2022</v>
      </c>
      <c r="D51" s="1094">
        <v>0</v>
      </c>
      <c r="E51" s="1093"/>
      <c r="F51" s="1093" t="s">
        <v>2656</v>
      </c>
      <c r="G51" s="1095">
        <v>44592</v>
      </c>
      <c r="H51" s="1095" t="s">
        <v>2657</v>
      </c>
      <c r="I51" s="1095" t="s">
        <v>2658</v>
      </c>
      <c r="J51" s="1093" t="s">
        <v>2652</v>
      </c>
      <c r="K51" s="1094">
        <v>0</v>
      </c>
      <c r="L51" s="1093" t="s">
        <v>2653</v>
      </c>
      <c r="M51" s="1093" t="s">
        <v>2653</v>
      </c>
      <c r="N51" s="1047">
        <v>0</v>
      </c>
      <c r="O51" s="1047">
        <v>385</v>
      </c>
      <c r="P51" s="1077">
        <f t="shared" si="0"/>
        <v>-385</v>
      </c>
      <c r="Q51" s="1092" t="s">
        <v>2578</v>
      </c>
      <c r="S51" s="1064" t="s">
        <v>2659</v>
      </c>
      <c r="T51" s="1059">
        <v>0</v>
      </c>
      <c r="V51"/>
      <c r="W51"/>
    </row>
    <row r="52" spans="1:23">
      <c r="A52" s="1093" t="s">
        <v>2580</v>
      </c>
      <c r="B52" s="1093"/>
      <c r="C52" s="1094">
        <v>2022</v>
      </c>
      <c r="D52" s="1094">
        <v>0</v>
      </c>
      <c r="E52" s="1093"/>
      <c r="F52" s="1093"/>
      <c r="G52" s="1095">
        <v>44592</v>
      </c>
      <c r="H52" s="1095" t="s">
        <v>2657</v>
      </c>
      <c r="I52" s="1095" t="s">
        <v>2658</v>
      </c>
      <c r="J52" s="1093" t="s">
        <v>2632</v>
      </c>
      <c r="K52" s="1094">
        <v>0</v>
      </c>
      <c r="L52" s="1093" t="s">
        <v>2633</v>
      </c>
      <c r="M52" s="1093" t="s">
        <v>2633</v>
      </c>
      <c r="N52" s="1047">
        <v>32476.55</v>
      </c>
      <c r="O52" s="1047">
        <v>0</v>
      </c>
      <c r="P52" s="1077">
        <f t="shared" si="0"/>
        <v>32476.55</v>
      </c>
      <c r="Q52" s="1092" t="s">
        <v>2578</v>
      </c>
      <c r="S52" s="1064" t="s">
        <v>2619</v>
      </c>
      <c r="T52" s="1059">
        <v>-79.3</v>
      </c>
      <c r="V52"/>
      <c r="W52"/>
    </row>
    <row r="53" spans="1:23">
      <c r="A53" s="1093" t="s">
        <v>2580</v>
      </c>
      <c r="B53" s="1093"/>
      <c r="C53" s="1094">
        <v>2022</v>
      </c>
      <c r="D53" s="1094">
        <v>0</v>
      </c>
      <c r="E53" s="1093"/>
      <c r="F53" s="1093"/>
      <c r="G53" s="1095">
        <v>44592</v>
      </c>
      <c r="H53" s="1095" t="s">
        <v>2657</v>
      </c>
      <c r="I53" s="1095" t="s">
        <v>2658</v>
      </c>
      <c r="J53" s="1093" t="s">
        <v>2423</v>
      </c>
      <c r="K53" s="1094">
        <v>0</v>
      </c>
      <c r="L53" s="1093" t="s">
        <v>2393</v>
      </c>
      <c r="M53" s="1093" t="s">
        <v>2660</v>
      </c>
      <c r="N53" s="1047">
        <v>0</v>
      </c>
      <c r="O53" s="1047">
        <v>32091.55</v>
      </c>
      <c r="P53" s="1077">
        <f t="shared" si="0"/>
        <v>-32091.55</v>
      </c>
      <c r="Q53" s="1092" t="s">
        <v>2578</v>
      </c>
      <c r="S53" s="1064" t="s">
        <v>2649</v>
      </c>
      <c r="T53" s="1059">
        <v>0</v>
      </c>
      <c r="V53"/>
      <c r="W53"/>
    </row>
    <row r="54" spans="1:23">
      <c r="A54" s="1093" t="s">
        <v>2580</v>
      </c>
      <c r="B54" s="1093"/>
      <c r="C54" s="1094">
        <v>2022</v>
      </c>
      <c r="D54" s="1094">
        <v>0</v>
      </c>
      <c r="E54" s="1093" t="s">
        <v>2661</v>
      </c>
      <c r="F54" s="1093" t="s">
        <v>2627</v>
      </c>
      <c r="G54" s="1095">
        <v>44593</v>
      </c>
      <c r="H54" s="1095" t="s">
        <v>2662</v>
      </c>
      <c r="I54" s="1095" t="s">
        <v>2629</v>
      </c>
      <c r="J54" s="1093" t="s">
        <v>2594</v>
      </c>
      <c r="K54" s="1094">
        <v>195464</v>
      </c>
      <c r="L54" s="1093" t="s">
        <v>2595</v>
      </c>
      <c r="M54" s="1093" t="s">
        <v>2627</v>
      </c>
      <c r="N54" s="1047">
        <v>180097.22</v>
      </c>
      <c r="O54" s="1047">
        <v>0</v>
      </c>
      <c r="P54" s="1077">
        <f t="shared" si="0"/>
        <v>180097.22</v>
      </c>
      <c r="Q54" s="1092" t="s">
        <v>2578</v>
      </c>
      <c r="S54" s="1064" t="s">
        <v>2873</v>
      </c>
      <c r="T54" s="1059">
        <v>-21374.400000000001</v>
      </c>
      <c r="V54"/>
      <c r="W54"/>
    </row>
    <row r="55" spans="1:23">
      <c r="A55" s="1093" t="s">
        <v>2580</v>
      </c>
      <c r="B55" s="1093"/>
      <c r="C55" s="1094">
        <v>2022</v>
      </c>
      <c r="D55" s="1094">
        <v>0</v>
      </c>
      <c r="E55" s="1093"/>
      <c r="F55" s="1093"/>
      <c r="G55" s="1095">
        <v>44593</v>
      </c>
      <c r="H55" s="1095" t="s">
        <v>2662</v>
      </c>
      <c r="I55" s="1095" t="s">
        <v>2629</v>
      </c>
      <c r="J55" s="1093" t="s">
        <v>2630</v>
      </c>
      <c r="K55" s="1094">
        <v>0</v>
      </c>
      <c r="L55" s="1093" t="s">
        <v>2509</v>
      </c>
      <c r="M55" s="1093" t="s">
        <v>2663</v>
      </c>
      <c r="N55" s="1047">
        <v>0</v>
      </c>
      <c r="O55" s="1047">
        <v>147620.67000000001</v>
      </c>
      <c r="P55" s="1077">
        <f t="shared" si="0"/>
        <v>-147620.67000000001</v>
      </c>
      <c r="Q55" s="1092" t="s">
        <v>2578</v>
      </c>
      <c r="S55" s="1097" t="s">
        <v>2620</v>
      </c>
      <c r="T55" s="1059">
        <v>-31389.999999999971</v>
      </c>
      <c r="V55"/>
      <c r="W55"/>
    </row>
    <row r="56" spans="1:23">
      <c r="A56" s="1093" t="s">
        <v>2580</v>
      </c>
      <c r="B56" s="1093"/>
      <c r="C56" s="1094">
        <v>2022</v>
      </c>
      <c r="D56" s="1094">
        <v>0</v>
      </c>
      <c r="E56" s="1093"/>
      <c r="F56" s="1093"/>
      <c r="G56" s="1095">
        <v>44593</v>
      </c>
      <c r="H56" s="1095" t="s">
        <v>2662</v>
      </c>
      <c r="I56" s="1095" t="s">
        <v>2629</v>
      </c>
      <c r="J56" s="1093" t="s">
        <v>2632</v>
      </c>
      <c r="K56" s="1094">
        <v>0</v>
      </c>
      <c r="L56" s="1093" t="s">
        <v>2633</v>
      </c>
      <c r="M56" s="1093" t="s">
        <v>2634</v>
      </c>
      <c r="N56" s="1047">
        <v>0</v>
      </c>
      <c r="O56" s="1047">
        <v>32476.55</v>
      </c>
      <c r="P56" s="1077">
        <f t="shared" si="0"/>
        <v>-32476.55</v>
      </c>
      <c r="Q56" s="1092" t="s">
        <v>2578</v>
      </c>
      <c r="S56" s="1064" t="s">
        <v>2621</v>
      </c>
      <c r="T56" s="1059">
        <v>-31389.999999999971</v>
      </c>
      <c r="V56"/>
      <c r="W56"/>
    </row>
    <row r="57" spans="1:23">
      <c r="A57" s="1093" t="s">
        <v>2580</v>
      </c>
      <c r="B57" s="1093"/>
      <c r="C57" s="1094">
        <v>2022</v>
      </c>
      <c r="D57" s="1094">
        <v>0</v>
      </c>
      <c r="E57" s="1093"/>
      <c r="F57" s="1093"/>
      <c r="G57" s="1095">
        <v>44593</v>
      </c>
      <c r="H57" s="1095" t="s">
        <v>2664</v>
      </c>
      <c r="I57" s="1095" t="s">
        <v>2636</v>
      </c>
      <c r="J57" s="1093" t="s">
        <v>2596</v>
      </c>
      <c r="K57" s="1094">
        <v>1</v>
      </c>
      <c r="L57" s="1093" t="s">
        <v>2381</v>
      </c>
      <c r="M57" s="1093" t="s">
        <v>2665</v>
      </c>
      <c r="N57" s="1047">
        <v>0</v>
      </c>
      <c r="O57" s="1047">
        <v>8.49</v>
      </c>
      <c r="P57" s="1077">
        <f t="shared" si="0"/>
        <v>-8.49</v>
      </c>
      <c r="Q57" s="1092" t="s">
        <v>2578</v>
      </c>
      <c r="S57" s="1097" t="s">
        <v>2652</v>
      </c>
      <c r="T57" s="1059">
        <v>4.5474735088646412E-13</v>
      </c>
      <c r="V57"/>
      <c r="W57"/>
    </row>
    <row r="58" spans="1:23">
      <c r="A58" s="1093" t="s">
        <v>2580</v>
      </c>
      <c r="B58" s="1093"/>
      <c r="C58" s="1094">
        <v>2022</v>
      </c>
      <c r="D58" s="1094">
        <v>0</v>
      </c>
      <c r="E58" s="1093"/>
      <c r="F58" s="1093"/>
      <c r="G58" s="1095">
        <v>44593</v>
      </c>
      <c r="H58" s="1095" t="s">
        <v>2664</v>
      </c>
      <c r="I58" s="1095" t="s">
        <v>2636</v>
      </c>
      <c r="J58" s="1093" t="s">
        <v>2482</v>
      </c>
      <c r="K58" s="1094">
        <v>0</v>
      </c>
      <c r="L58" s="1093" t="s">
        <v>2483</v>
      </c>
      <c r="M58" s="1093" t="s">
        <v>2665</v>
      </c>
      <c r="N58" s="1047">
        <v>8.49</v>
      </c>
      <c r="O58" s="1047">
        <v>0</v>
      </c>
      <c r="P58" s="1077">
        <f t="shared" si="0"/>
        <v>8.49</v>
      </c>
      <c r="Q58" s="1092" t="s">
        <v>2578</v>
      </c>
      <c r="S58" s="1064" t="s">
        <v>2653</v>
      </c>
      <c r="T58" s="1059">
        <v>4.5474735088646412E-13</v>
      </c>
      <c r="V58"/>
      <c r="W58"/>
    </row>
    <row r="59" spans="1:23">
      <c r="A59" s="1093" t="s">
        <v>2580</v>
      </c>
      <c r="B59" s="1093"/>
      <c r="C59" s="1094">
        <v>2022</v>
      </c>
      <c r="D59" s="1094">
        <v>0</v>
      </c>
      <c r="E59" s="1093"/>
      <c r="F59" s="1093"/>
      <c r="G59" s="1095">
        <v>44593</v>
      </c>
      <c r="H59" s="1095" t="s">
        <v>2666</v>
      </c>
      <c r="I59" s="1095" t="s">
        <v>2636</v>
      </c>
      <c r="J59" s="1093" t="s">
        <v>2596</v>
      </c>
      <c r="K59" s="1094">
        <v>2</v>
      </c>
      <c r="L59" s="1093" t="s">
        <v>2379</v>
      </c>
      <c r="M59" s="1093" t="s">
        <v>2483</v>
      </c>
      <c r="N59" s="1047">
        <v>0</v>
      </c>
      <c r="O59" s="1047">
        <v>8.49</v>
      </c>
      <c r="P59" s="1077">
        <f t="shared" si="0"/>
        <v>-8.49</v>
      </c>
      <c r="Q59" s="1092" t="s">
        <v>2578</v>
      </c>
      <c r="S59" s="1097" t="s">
        <v>2632</v>
      </c>
      <c r="T59" s="1059">
        <v>0</v>
      </c>
      <c r="V59"/>
      <c r="W59"/>
    </row>
    <row r="60" spans="1:23">
      <c r="A60" s="1093" t="s">
        <v>2580</v>
      </c>
      <c r="B60" s="1093"/>
      <c r="C60" s="1094">
        <v>2022</v>
      </c>
      <c r="D60" s="1094">
        <v>0</v>
      </c>
      <c r="E60" s="1093"/>
      <c r="F60" s="1093"/>
      <c r="G60" s="1095">
        <v>44593</v>
      </c>
      <c r="H60" s="1095" t="s">
        <v>2666</v>
      </c>
      <c r="I60" s="1095" t="s">
        <v>2636</v>
      </c>
      <c r="J60" s="1093" t="s">
        <v>2482</v>
      </c>
      <c r="K60" s="1094">
        <v>0</v>
      </c>
      <c r="L60" s="1093" t="s">
        <v>2483</v>
      </c>
      <c r="M60" s="1093" t="s">
        <v>2483</v>
      </c>
      <c r="N60" s="1047">
        <v>8.49</v>
      </c>
      <c r="O60" s="1047">
        <v>0</v>
      </c>
      <c r="P60" s="1077">
        <f t="shared" si="0"/>
        <v>8.49</v>
      </c>
      <c r="Q60" s="1092" t="s">
        <v>2578</v>
      </c>
      <c r="S60" s="1064" t="s">
        <v>2633</v>
      </c>
      <c r="T60" s="1059">
        <v>0</v>
      </c>
      <c r="V60"/>
      <c r="W60"/>
    </row>
    <row r="61" spans="1:23">
      <c r="A61" s="1093" t="s">
        <v>2580</v>
      </c>
      <c r="B61" s="1093"/>
      <c r="C61" s="1094">
        <v>2022</v>
      </c>
      <c r="D61" s="1094">
        <v>0</v>
      </c>
      <c r="E61" s="1093"/>
      <c r="F61" s="1093"/>
      <c r="G61" s="1095">
        <v>44593</v>
      </c>
      <c r="H61" s="1095" t="s">
        <v>2667</v>
      </c>
      <c r="I61" s="1095" t="s">
        <v>2636</v>
      </c>
      <c r="J61" s="1093" t="s">
        <v>2596</v>
      </c>
      <c r="K61" s="1094">
        <v>3</v>
      </c>
      <c r="L61" s="1093" t="s">
        <v>2597</v>
      </c>
      <c r="M61" s="1093" t="s">
        <v>2483</v>
      </c>
      <c r="N61" s="1047">
        <v>0</v>
      </c>
      <c r="O61" s="1047">
        <v>8.49</v>
      </c>
      <c r="P61" s="1077">
        <f t="shared" si="0"/>
        <v>-8.49</v>
      </c>
      <c r="Q61" s="1092" t="s">
        <v>2578</v>
      </c>
      <c r="S61" s="1097" t="s">
        <v>2423</v>
      </c>
      <c r="T61" s="1059">
        <v>-29971.86</v>
      </c>
      <c r="V61"/>
      <c r="W61"/>
    </row>
    <row r="62" spans="1:23">
      <c r="A62" s="1093" t="s">
        <v>2580</v>
      </c>
      <c r="B62" s="1093"/>
      <c r="C62" s="1094">
        <v>2022</v>
      </c>
      <c r="D62" s="1094">
        <v>0</v>
      </c>
      <c r="E62" s="1093"/>
      <c r="F62" s="1093"/>
      <c r="G62" s="1095">
        <v>44593</v>
      </c>
      <c r="H62" s="1095" t="s">
        <v>2667</v>
      </c>
      <c r="I62" s="1095" t="s">
        <v>2636</v>
      </c>
      <c r="J62" s="1093" t="s">
        <v>2482</v>
      </c>
      <c r="K62" s="1094">
        <v>0</v>
      </c>
      <c r="L62" s="1093" t="s">
        <v>2483</v>
      </c>
      <c r="M62" s="1093" t="s">
        <v>2483</v>
      </c>
      <c r="N62" s="1047">
        <v>8.49</v>
      </c>
      <c r="O62" s="1047">
        <v>0</v>
      </c>
      <c r="P62" s="1077">
        <f t="shared" si="0"/>
        <v>8.49</v>
      </c>
      <c r="Q62" s="1092" t="s">
        <v>2578</v>
      </c>
      <c r="S62" s="1064" t="s">
        <v>2393</v>
      </c>
      <c r="T62" s="1059">
        <v>-29971.86</v>
      </c>
      <c r="V62"/>
      <c r="W62"/>
    </row>
    <row r="63" spans="1:23">
      <c r="A63" s="1093" t="s">
        <v>2580</v>
      </c>
      <c r="B63" s="1093"/>
      <c r="C63" s="1094">
        <v>2022</v>
      </c>
      <c r="D63" s="1094">
        <v>0</v>
      </c>
      <c r="E63" s="1093"/>
      <c r="F63" s="1093"/>
      <c r="G63" s="1095">
        <v>44603</v>
      </c>
      <c r="H63" s="1095" t="s">
        <v>2668</v>
      </c>
      <c r="I63" s="1095" t="s">
        <v>2636</v>
      </c>
      <c r="J63" s="1093" t="s">
        <v>2596</v>
      </c>
      <c r="K63" s="1094">
        <v>2</v>
      </c>
      <c r="L63" s="1093" t="s">
        <v>2379</v>
      </c>
      <c r="M63" s="1093" t="s">
        <v>2669</v>
      </c>
      <c r="N63" s="1047">
        <v>180097.22</v>
      </c>
      <c r="O63" s="1047">
        <v>0</v>
      </c>
      <c r="P63" s="1077">
        <f t="shared" si="0"/>
        <v>180097.22</v>
      </c>
      <c r="Q63" s="1092" t="s">
        <v>2578</v>
      </c>
      <c r="S63" s="1097" t="s">
        <v>2429</v>
      </c>
      <c r="T63" s="1059">
        <v>0</v>
      </c>
      <c r="V63"/>
      <c r="W63"/>
    </row>
    <row r="64" spans="1:23">
      <c r="A64" s="1093" t="s">
        <v>2580</v>
      </c>
      <c r="B64" s="1093"/>
      <c r="C64" s="1094">
        <v>2022</v>
      </c>
      <c r="D64" s="1094">
        <v>0</v>
      </c>
      <c r="E64" s="1093"/>
      <c r="F64" s="1093"/>
      <c r="G64" s="1095">
        <v>44603</v>
      </c>
      <c r="H64" s="1095" t="s">
        <v>2668</v>
      </c>
      <c r="I64" s="1095" t="s">
        <v>2636</v>
      </c>
      <c r="J64" s="1093" t="s">
        <v>2594</v>
      </c>
      <c r="K64" s="1094">
        <v>195464</v>
      </c>
      <c r="L64" s="1093" t="s">
        <v>2595</v>
      </c>
      <c r="M64" s="1093" t="s">
        <v>2670</v>
      </c>
      <c r="N64" s="1047">
        <v>0</v>
      </c>
      <c r="O64" s="1047">
        <v>180097.22</v>
      </c>
      <c r="P64" s="1077">
        <f t="shared" si="0"/>
        <v>-180097.22</v>
      </c>
      <c r="Q64" s="1092" t="s">
        <v>2578</v>
      </c>
      <c r="S64" s="1064" t="s">
        <v>2426</v>
      </c>
      <c r="T64" s="1059">
        <v>0</v>
      </c>
      <c r="V64"/>
      <c r="W64"/>
    </row>
    <row r="65" spans="1:23">
      <c r="A65" s="1093" t="s">
        <v>2580</v>
      </c>
      <c r="B65" s="1093"/>
      <c r="C65" s="1094">
        <v>2022</v>
      </c>
      <c r="D65" s="1094">
        <v>0</v>
      </c>
      <c r="E65" s="1093"/>
      <c r="F65" s="1093"/>
      <c r="G65" s="1095">
        <v>44608</v>
      </c>
      <c r="H65" s="1095" t="s">
        <v>2671</v>
      </c>
      <c r="I65" s="1095" t="s">
        <v>2636</v>
      </c>
      <c r="J65" s="1093" t="s">
        <v>2596</v>
      </c>
      <c r="K65" s="1094">
        <v>1</v>
      </c>
      <c r="L65" s="1093" t="s">
        <v>2381</v>
      </c>
      <c r="M65" s="1093" t="s">
        <v>2672</v>
      </c>
      <c r="N65" s="1047">
        <v>0</v>
      </c>
      <c r="O65" s="1047">
        <v>32091.55</v>
      </c>
      <c r="P65" s="1077">
        <f t="shared" si="0"/>
        <v>-32091.55</v>
      </c>
      <c r="Q65" s="1092" t="s">
        <v>2578</v>
      </c>
      <c r="S65" s="1097" t="s">
        <v>2623</v>
      </c>
      <c r="T65" s="1059">
        <v>-4708316</v>
      </c>
      <c r="V65"/>
      <c r="W65"/>
    </row>
    <row r="66" spans="1:23">
      <c r="A66" s="1093" t="s">
        <v>2580</v>
      </c>
      <c r="B66" s="1093"/>
      <c r="C66" s="1094">
        <v>2022</v>
      </c>
      <c r="D66" s="1094">
        <v>0</v>
      </c>
      <c r="E66" s="1093"/>
      <c r="F66" s="1093"/>
      <c r="G66" s="1095">
        <v>44608</v>
      </c>
      <c r="H66" s="1095" t="s">
        <v>2671</v>
      </c>
      <c r="I66" s="1095" t="s">
        <v>2636</v>
      </c>
      <c r="J66" s="1093" t="s">
        <v>2423</v>
      </c>
      <c r="K66" s="1094">
        <v>0</v>
      </c>
      <c r="L66" s="1093" t="s">
        <v>2393</v>
      </c>
      <c r="M66" s="1093" t="s">
        <v>2672</v>
      </c>
      <c r="N66" s="1047">
        <v>32091.55</v>
      </c>
      <c r="O66" s="1047">
        <v>0</v>
      </c>
      <c r="P66" s="1077">
        <f t="shared" si="0"/>
        <v>32091.55</v>
      </c>
      <c r="Q66" s="1092" t="s">
        <v>2578</v>
      </c>
      <c r="S66" s="1064" t="s">
        <v>2432</v>
      </c>
      <c r="T66" s="1059">
        <v>-4708316</v>
      </c>
      <c r="V66"/>
      <c r="W66"/>
    </row>
    <row r="67" spans="1:23">
      <c r="A67" s="1093" t="s">
        <v>2580</v>
      </c>
      <c r="B67" s="1093"/>
      <c r="C67" s="1094">
        <v>2022</v>
      </c>
      <c r="D67" s="1094">
        <v>0</v>
      </c>
      <c r="E67" s="1093" t="s">
        <v>2673</v>
      </c>
      <c r="F67" s="1093" t="s">
        <v>2647</v>
      </c>
      <c r="G67" s="1095">
        <v>44620</v>
      </c>
      <c r="H67" s="1095" t="s">
        <v>2662</v>
      </c>
      <c r="I67" s="1095" t="s">
        <v>2648</v>
      </c>
      <c r="J67" s="1093" t="s">
        <v>2618</v>
      </c>
      <c r="K67" s="1094">
        <v>78987</v>
      </c>
      <c r="L67" s="1093" t="s">
        <v>2659</v>
      </c>
      <c r="M67" s="1093" t="s">
        <v>2647</v>
      </c>
      <c r="N67" s="1047">
        <v>0</v>
      </c>
      <c r="O67" s="1047">
        <v>701.5</v>
      </c>
      <c r="P67" s="1077">
        <f t="shared" ref="P67:P130" si="1">+N67-O67</f>
        <v>-701.5</v>
      </c>
      <c r="Q67" s="1092" t="s">
        <v>2578</v>
      </c>
      <c r="S67" s="1097" t="s">
        <v>2625</v>
      </c>
      <c r="T67" s="1059">
        <v>-487.62</v>
      </c>
      <c r="V67"/>
      <c r="W67"/>
    </row>
    <row r="68" spans="1:23">
      <c r="A68" s="1093" t="s">
        <v>2580</v>
      </c>
      <c r="B68" s="1093"/>
      <c r="C68" s="1094">
        <v>2022</v>
      </c>
      <c r="D68" s="1094">
        <v>0</v>
      </c>
      <c r="E68" s="1093"/>
      <c r="F68" s="1093"/>
      <c r="G68" s="1095">
        <v>44620</v>
      </c>
      <c r="H68" s="1095" t="s">
        <v>2662</v>
      </c>
      <c r="I68" s="1095" t="s">
        <v>2648</v>
      </c>
      <c r="J68" s="1093" t="s">
        <v>2610</v>
      </c>
      <c r="K68" s="1094">
        <v>0</v>
      </c>
      <c r="L68" s="1093" t="s">
        <v>2405</v>
      </c>
      <c r="M68" s="1093" t="s">
        <v>2674</v>
      </c>
      <c r="N68" s="1047">
        <v>575</v>
      </c>
      <c r="O68" s="1047">
        <v>0</v>
      </c>
      <c r="P68" s="1077">
        <f t="shared" si="1"/>
        <v>575</v>
      </c>
      <c r="Q68" s="1092" t="s">
        <v>2578</v>
      </c>
      <c r="S68" s="1064" t="s">
        <v>2438</v>
      </c>
      <c r="T68" s="1059">
        <v>-487.62</v>
      </c>
      <c r="V68"/>
      <c r="W68"/>
    </row>
    <row r="69" spans="1:23">
      <c r="A69" s="1093" t="s">
        <v>2580</v>
      </c>
      <c r="B69" s="1093"/>
      <c r="C69" s="1094">
        <v>2022</v>
      </c>
      <c r="D69" s="1094">
        <v>0</v>
      </c>
      <c r="E69" s="1093"/>
      <c r="F69" s="1093"/>
      <c r="G69" s="1095">
        <v>44620</v>
      </c>
      <c r="H69" s="1095" t="s">
        <v>2662</v>
      </c>
      <c r="I69" s="1095" t="s">
        <v>2648</v>
      </c>
      <c r="J69" s="1093" t="s">
        <v>2652</v>
      </c>
      <c r="K69" s="1094">
        <v>0</v>
      </c>
      <c r="L69" s="1093" t="s">
        <v>2653</v>
      </c>
      <c r="M69" s="1093" t="s">
        <v>2675</v>
      </c>
      <c r="N69" s="1047">
        <v>126.5</v>
      </c>
      <c r="O69" s="1047">
        <v>0</v>
      </c>
      <c r="P69" s="1077">
        <f t="shared" si="1"/>
        <v>126.5</v>
      </c>
      <c r="Q69" s="1092" t="s">
        <v>2578</v>
      </c>
      <c r="S69" s="1097" t="s">
        <v>2612</v>
      </c>
      <c r="T69" s="1059">
        <v>-657967.81000000006</v>
      </c>
      <c r="V69"/>
      <c r="W69"/>
    </row>
    <row r="70" spans="1:23">
      <c r="A70" s="1093" t="s">
        <v>2580</v>
      </c>
      <c r="B70" s="1093"/>
      <c r="C70" s="1094">
        <v>2022</v>
      </c>
      <c r="D70" s="1094">
        <v>0</v>
      </c>
      <c r="E70" s="1093"/>
      <c r="F70" s="1093" t="s">
        <v>2656</v>
      </c>
      <c r="G70" s="1095">
        <v>44620</v>
      </c>
      <c r="H70" s="1095" t="s">
        <v>2676</v>
      </c>
      <c r="I70" s="1095" t="s">
        <v>2658</v>
      </c>
      <c r="J70" s="1093" t="s">
        <v>2652</v>
      </c>
      <c r="K70" s="1094">
        <v>0</v>
      </c>
      <c r="L70" s="1093" t="s">
        <v>2653</v>
      </c>
      <c r="M70" s="1093" t="s">
        <v>2653</v>
      </c>
      <c r="N70" s="1047">
        <v>0</v>
      </c>
      <c r="O70" s="1047">
        <v>126.5</v>
      </c>
      <c r="P70" s="1077">
        <f t="shared" si="1"/>
        <v>-126.5</v>
      </c>
      <c r="Q70" s="1092" t="s">
        <v>2578</v>
      </c>
      <c r="S70" s="1064" t="s">
        <v>2440</v>
      </c>
      <c r="T70" s="1059">
        <v>-657967.81000000006</v>
      </c>
      <c r="V70"/>
      <c r="W70"/>
    </row>
    <row r="71" spans="1:23">
      <c r="A71" s="1093" t="s">
        <v>2580</v>
      </c>
      <c r="B71" s="1093"/>
      <c r="C71" s="1094">
        <v>2022</v>
      </c>
      <c r="D71" s="1094">
        <v>0</v>
      </c>
      <c r="E71" s="1093"/>
      <c r="F71" s="1093"/>
      <c r="G71" s="1095">
        <v>44620</v>
      </c>
      <c r="H71" s="1095" t="s">
        <v>2676</v>
      </c>
      <c r="I71" s="1095" t="s">
        <v>2658</v>
      </c>
      <c r="J71" s="1093" t="s">
        <v>2632</v>
      </c>
      <c r="K71" s="1094">
        <v>0</v>
      </c>
      <c r="L71" s="1093" t="s">
        <v>2633</v>
      </c>
      <c r="M71" s="1093" t="s">
        <v>2633</v>
      </c>
      <c r="N71" s="1047">
        <v>32476.55</v>
      </c>
      <c r="O71" s="1047">
        <v>0</v>
      </c>
      <c r="P71" s="1077">
        <f t="shared" si="1"/>
        <v>32476.55</v>
      </c>
      <c r="Q71" s="1092" t="s">
        <v>2578</v>
      </c>
      <c r="S71" s="1097" t="s">
        <v>2441</v>
      </c>
      <c r="T71" s="1059">
        <v>-35973.24</v>
      </c>
      <c r="V71"/>
      <c r="W71"/>
    </row>
    <row r="72" spans="1:23">
      <c r="A72" s="1093" t="s">
        <v>2580</v>
      </c>
      <c r="B72" s="1093"/>
      <c r="C72" s="1094">
        <v>2022</v>
      </c>
      <c r="D72" s="1094">
        <v>0</v>
      </c>
      <c r="E72" s="1093"/>
      <c r="F72" s="1093"/>
      <c r="G72" s="1095">
        <v>44620</v>
      </c>
      <c r="H72" s="1095" t="s">
        <v>2676</v>
      </c>
      <c r="I72" s="1095" t="s">
        <v>2658</v>
      </c>
      <c r="J72" s="1093" t="s">
        <v>2423</v>
      </c>
      <c r="K72" s="1094">
        <v>0</v>
      </c>
      <c r="L72" s="1093" t="s">
        <v>2393</v>
      </c>
      <c r="M72" s="1093" t="s">
        <v>2660</v>
      </c>
      <c r="N72" s="1047">
        <v>0</v>
      </c>
      <c r="O72" s="1047">
        <v>32350.05</v>
      </c>
      <c r="P72" s="1077">
        <f t="shared" si="1"/>
        <v>-32350.05</v>
      </c>
      <c r="Q72" s="1092" t="s">
        <v>2578</v>
      </c>
      <c r="S72" s="1064" t="s">
        <v>2615</v>
      </c>
      <c r="T72" s="1059">
        <v>-35973.24</v>
      </c>
      <c r="V72"/>
      <c r="W72"/>
    </row>
    <row r="73" spans="1:23">
      <c r="A73" s="1093" t="s">
        <v>2580</v>
      </c>
      <c r="B73" s="1093"/>
      <c r="C73" s="1094">
        <v>2022</v>
      </c>
      <c r="D73" s="1094">
        <v>0</v>
      </c>
      <c r="E73" s="1093" t="s">
        <v>2677</v>
      </c>
      <c r="F73" s="1093" t="s">
        <v>2627</v>
      </c>
      <c r="G73" s="1095">
        <v>44621</v>
      </c>
      <c r="H73" s="1095" t="s">
        <v>2640</v>
      </c>
      <c r="I73" s="1095" t="s">
        <v>2629</v>
      </c>
      <c r="J73" s="1093" t="s">
        <v>2594</v>
      </c>
      <c r="K73" s="1094">
        <v>195464</v>
      </c>
      <c r="L73" s="1093" t="s">
        <v>2595</v>
      </c>
      <c r="M73" s="1093" t="s">
        <v>2627</v>
      </c>
      <c r="N73" s="1047">
        <v>180097.22</v>
      </c>
      <c r="O73" s="1047">
        <v>0</v>
      </c>
      <c r="P73" s="1077">
        <f t="shared" si="1"/>
        <v>180097.22</v>
      </c>
      <c r="Q73" s="1092" t="s">
        <v>2578</v>
      </c>
      <c r="S73" s="1097" t="s">
        <v>2443</v>
      </c>
      <c r="T73" s="1059">
        <v>-6152.67</v>
      </c>
      <c r="V73"/>
      <c r="W73"/>
    </row>
    <row r="74" spans="1:23">
      <c r="A74" s="1093" t="s">
        <v>2580</v>
      </c>
      <c r="B74" s="1093"/>
      <c r="C74" s="1094">
        <v>2022</v>
      </c>
      <c r="D74" s="1094">
        <v>0</v>
      </c>
      <c r="E74" s="1093"/>
      <c r="F74" s="1093"/>
      <c r="G74" s="1095">
        <v>44621</v>
      </c>
      <c r="H74" s="1095" t="s">
        <v>2640</v>
      </c>
      <c r="I74" s="1095" t="s">
        <v>2629</v>
      </c>
      <c r="J74" s="1093" t="s">
        <v>2630</v>
      </c>
      <c r="K74" s="1094">
        <v>0</v>
      </c>
      <c r="L74" s="1093" t="s">
        <v>2509</v>
      </c>
      <c r="M74" s="1093" t="s">
        <v>2678</v>
      </c>
      <c r="N74" s="1047">
        <v>0</v>
      </c>
      <c r="O74" s="1047">
        <v>147620.67000000001</v>
      </c>
      <c r="P74" s="1077">
        <f t="shared" si="1"/>
        <v>-147620.67000000001</v>
      </c>
      <c r="Q74" s="1092" t="s">
        <v>2578</v>
      </c>
      <c r="S74" s="1064" t="s">
        <v>2444</v>
      </c>
      <c r="T74" s="1059">
        <v>-6152.67</v>
      </c>
      <c r="V74"/>
      <c r="W74"/>
    </row>
    <row r="75" spans="1:23">
      <c r="A75" s="1093" t="s">
        <v>2580</v>
      </c>
      <c r="B75" s="1093"/>
      <c r="C75" s="1094">
        <v>2022</v>
      </c>
      <c r="D75" s="1094">
        <v>0</v>
      </c>
      <c r="E75" s="1093"/>
      <c r="F75" s="1093"/>
      <c r="G75" s="1095">
        <v>44621</v>
      </c>
      <c r="H75" s="1095" t="s">
        <v>2640</v>
      </c>
      <c r="I75" s="1095" t="s">
        <v>2629</v>
      </c>
      <c r="J75" s="1093" t="s">
        <v>2632</v>
      </c>
      <c r="K75" s="1094">
        <v>0</v>
      </c>
      <c r="L75" s="1093" t="s">
        <v>2633</v>
      </c>
      <c r="M75" s="1093" t="s">
        <v>2634</v>
      </c>
      <c r="N75" s="1047">
        <v>0</v>
      </c>
      <c r="O75" s="1047">
        <v>32476.55</v>
      </c>
      <c r="P75" s="1077">
        <f t="shared" si="1"/>
        <v>-32476.55</v>
      </c>
      <c r="Q75" s="1092" t="s">
        <v>2578</v>
      </c>
      <c r="S75" s="1097" t="s">
        <v>2630</v>
      </c>
      <c r="T75" s="1059">
        <v>-910524.26</v>
      </c>
      <c r="V75"/>
      <c r="W75"/>
    </row>
    <row r="76" spans="1:23">
      <c r="A76" s="1093" t="s">
        <v>2580</v>
      </c>
      <c r="B76" s="1093"/>
      <c r="C76" s="1094">
        <v>2022</v>
      </c>
      <c r="D76" s="1094">
        <v>0</v>
      </c>
      <c r="E76" s="1093"/>
      <c r="F76" s="1093"/>
      <c r="G76" s="1095">
        <v>44621</v>
      </c>
      <c r="H76" s="1095" t="s">
        <v>2679</v>
      </c>
      <c r="I76" s="1095" t="s">
        <v>2636</v>
      </c>
      <c r="J76" s="1093" t="s">
        <v>2596</v>
      </c>
      <c r="K76" s="1094">
        <v>1</v>
      </c>
      <c r="L76" s="1093" t="s">
        <v>2381</v>
      </c>
      <c r="M76" s="1093" t="s">
        <v>2680</v>
      </c>
      <c r="N76" s="1047">
        <v>490769.11</v>
      </c>
      <c r="O76" s="1047">
        <v>0</v>
      </c>
      <c r="P76" s="1077">
        <f t="shared" si="1"/>
        <v>490769.11</v>
      </c>
      <c r="Q76" s="1092" t="s">
        <v>2578</v>
      </c>
      <c r="S76" s="1064" t="s">
        <v>2509</v>
      </c>
      <c r="T76" s="1059">
        <v>-910524.26</v>
      </c>
      <c r="V76"/>
      <c r="W76"/>
    </row>
    <row r="77" spans="1:23">
      <c r="A77" s="1093" t="s">
        <v>2580</v>
      </c>
      <c r="B77" s="1093"/>
      <c r="C77" s="1094">
        <v>2022</v>
      </c>
      <c r="D77" s="1094">
        <v>0</v>
      </c>
      <c r="E77" s="1093"/>
      <c r="F77" s="1093"/>
      <c r="G77" s="1095">
        <v>44621</v>
      </c>
      <c r="H77" s="1095" t="s">
        <v>2679</v>
      </c>
      <c r="I77" s="1095" t="s">
        <v>2636</v>
      </c>
      <c r="J77" s="1093" t="s">
        <v>2596</v>
      </c>
      <c r="K77" s="1094">
        <v>2</v>
      </c>
      <c r="L77" s="1093" t="s">
        <v>2379</v>
      </c>
      <c r="M77" s="1093" t="s">
        <v>2680</v>
      </c>
      <c r="N77" s="1047">
        <v>0</v>
      </c>
      <c r="O77" s="1047">
        <v>490769.11</v>
      </c>
      <c r="P77" s="1077">
        <f t="shared" si="1"/>
        <v>-490769.11</v>
      </c>
      <c r="Q77" s="1092" t="s">
        <v>2578</v>
      </c>
      <c r="S77" s="1097" t="s">
        <v>2512</v>
      </c>
      <c r="T77" s="1059">
        <v>-4101.33</v>
      </c>
      <c r="V77"/>
      <c r="W77"/>
    </row>
    <row r="78" spans="1:23">
      <c r="A78" s="1093" t="s">
        <v>2580</v>
      </c>
      <c r="B78" s="1093"/>
      <c r="C78" s="1094">
        <v>2022</v>
      </c>
      <c r="D78" s="1094">
        <v>0</v>
      </c>
      <c r="E78" s="1093"/>
      <c r="F78" s="1093"/>
      <c r="G78" s="1095">
        <v>44621</v>
      </c>
      <c r="H78" s="1095" t="s">
        <v>2682</v>
      </c>
      <c r="I78" s="1095" t="s">
        <v>2636</v>
      </c>
      <c r="J78" s="1093" t="s">
        <v>2596</v>
      </c>
      <c r="K78" s="1094">
        <v>1</v>
      </c>
      <c r="L78" s="1093" t="s">
        <v>2381</v>
      </c>
      <c r="M78" s="1093" t="s">
        <v>2665</v>
      </c>
      <c r="N78" s="1047">
        <v>0</v>
      </c>
      <c r="O78" s="1047">
        <v>7.67</v>
      </c>
      <c r="P78" s="1077">
        <f t="shared" si="1"/>
        <v>-7.67</v>
      </c>
      <c r="Q78" s="1092" t="s">
        <v>2578</v>
      </c>
      <c r="S78" s="1064" t="s">
        <v>2681</v>
      </c>
      <c r="T78" s="1059">
        <v>-4101.33</v>
      </c>
      <c r="V78"/>
      <c r="W78"/>
    </row>
    <row r="79" spans="1:23">
      <c r="A79" s="1093" t="s">
        <v>2580</v>
      </c>
      <c r="B79" s="1093"/>
      <c r="C79" s="1094">
        <v>2022</v>
      </c>
      <c r="D79" s="1094">
        <v>0</v>
      </c>
      <c r="E79" s="1093"/>
      <c r="F79" s="1093"/>
      <c r="G79" s="1095">
        <v>44621</v>
      </c>
      <c r="H79" s="1095" t="s">
        <v>2682</v>
      </c>
      <c r="I79" s="1095" t="s">
        <v>2636</v>
      </c>
      <c r="J79" s="1093" t="s">
        <v>2482</v>
      </c>
      <c r="K79" s="1094">
        <v>0</v>
      </c>
      <c r="L79" s="1093" t="s">
        <v>2483</v>
      </c>
      <c r="M79" s="1093" t="s">
        <v>2665</v>
      </c>
      <c r="N79" s="1047">
        <v>7.67</v>
      </c>
      <c r="O79" s="1047">
        <v>0</v>
      </c>
      <c r="P79" s="1077">
        <f t="shared" si="1"/>
        <v>7.67</v>
      </c>
      <c r="Q79" s="1092" t="s">
        <v>2578</v>
      </c>
      <c r="S79" s="1097" t="s">
        <v>2517</v>
      </c>
      <c r="T79" s="1059">
        <v>-1417.7</v>
      </c>
      <c r="V79"/>
      <c r="W79"/>
    </row>
    <row r="80" spans="1:23">
      <c r="A80" s="1093" t="s">
        <v>2580</v>
      </c>
      <c r="B80" s="1093"/>
      <c r="C80" s="1094">
        <v>2022</v>
      </c>
      <c r="D80" s="1094">
        <v>0</v>
      </c>
      <c r="E80" s="1093"/>
      <c r="F80" s="1093"/>
      <c r="G80" s="1095">
        <v>44621</v>
      </c>
      <c r="H80" s="1095" t="s">
        <v>2684</v>
      </c>
      <c r="I80" s="1095" t="s">
        <v>2636</v>
      </c>
      <c r="J80" s="1093" t="s">
        <v>2596</v>
      </c>
      <c r="K80" s="1094">
        <v>1</v>
      </c>
      <c r="L80" s="1093" t="s">
        <v>2381</v>
      </c>
      <c r="M80" s="1093" t="s">
        <v>2458</v>
      </c>
      <c r="N80" s="1047">
        <v>0</v>
      </c>
      <c r="O80" s="1047">
        <v>1.5</v>
      </c>
      <c r="P80" s="1077">
        <f t="shared" si="1"/>
        <v>-1.5</v>
      </c>
      <c r="Q80" s="1092" t="s">
        <v>2578</v>
      </c>
      <c r="S80" s="1064" t="s">
        <v>2683</v>
      </c>
      <c r="T80" s="1059">
        <v>-1417.7</v>
      </c>
      <c r="V80"/>
      <c r="W80"/>
    </row>
    <row r="81" spans="1:23">
      <c r="A81" s="1093" t="s">
        <v>2580</v>
      </c>
      <c r="B81" s="1093"/>
      <c r="C81" s="1094">
        <v>2022</v>
      </c>
      <c r="D81" s="1094">
        <v>0</v>
      </c>
      <c r="E81" s="1093"/>
      <c r="F81" s="1093"/>
      <c r="G81" s="1095">
        <v>44621</v>
      </c>
      <c r="H81" s="1095" t="s">
        <v>2684</v>
      </c>
      <c r="I81" s="1095" t="s">
        <v>2636</v>
      </c>
      <c r="J81" s="1093" t="s">
        <v>2645</v>
      </c>
      <c r="K81" s="1094">
        <v>0</v>
      </c>
      <c r="L81" s="1093" t="s">
        <v>2458</v>
      </c>
      <c r="M81" s="1093" t="s">
        <v>2458</v>
      </c>
      <c r="N81" s="1047">
        <v>1.5</v>
      </c>
      <c r="O81" s="1047">
        <v>0</v>
      </c>
      <c r="P81" s="1077">
        <f t="shared" si="1"/>
        <v>1.5</v>
      </c>
      <c r="Q81" s="1092" t="s">
        <v>2578</v>
      </c>
      <c r="S81" s="1097" t="s">
        <v>2449</v>
      </c>
      <c r="T81" s="1059">
        <v>62780</v>
      </c>
      <c r="V81"/>
      <c r="W81"/>
    </row>
    <row r="82" spans="1:23">
      <c r="A82" s="1093" t="s">
        <v>2580</v>
      </c>
      <c r="B82" s="1093"/>
      <c r="C82" s="1094">
        <v>2022</v>
      </c>
      <c r="D82" s="1094">
        <v>0</v>
      </c>
      <c r="E82" s="1093"/>
      <c r="F82" s="1093"/>
      <c r="G82" s="1095">
        <v>44621</v>
      </c>
      <c r="H82" s="1095" t="s">
        <v>2685</v>
      </c>
      <c r="I82" s="1095" t="s">
        <v>2636</v>
      </c>
      <c r="J82" s="1093" t="s">
        <v>2596</v>
      </c>
      <c r="K82" s="1094">
        <v>1</v>
      </c>
      <c r="L82" s="1093" t="s">
        <v>2381</v>
      </c>
      <c r="M82" s="1093" t="s">
        <v>2686</v>
      </c>
      <c r="N82" s="1047">
        <v>0</v>
      </c>
      <c r="O82" s="1047">
        <v>2135</v>
      </c>
      <c r="P82" s="1077">
        <f t="shared" si="1"/>
        <v>-2135</v>
      </c>
      <c r="Q82" s="1092" t="s">
        <v>2578</v>
      </c>
      <c r="S82" s="1064" t="s">
        <v>2450</v>
      </c>
      <c r="T82" s="1059">
        <v>62780</v>
      </c>
      <c r="V82"/>
      <c r="W82"/>
    </row>
    <row r="83" spans="1:23">
      <c r="A83" s="1093" t="s">
        <v>2580</v>
      </c>
      <c r="B83" s="1093"/>
      <c r="C83" s="1094">
        <v>2022</v>
      </c>
      <c r="D83" s="1094">
        <v>0</v>
      </c>
      <c r="E83" s="1093"/>
      <c r="F83" s="1093"/>
      <c r="G83" s="1095">
        <v>44621</v>
      </c>
      <c r="H83" s="1095" t="s">
        <v>2685</v>
      </c>
      <c r="I83" s="1095" t="s">
        <v>2636</v>
      </c>
      <c r="J83" s="1093" t="s">
        <v>2618</v>
      </c>
      <c r="K83" s="1094">
        <v>24657</v>
      </c>
      <c r="L83" s="1093" t="s">
        <v>2649</v>
      </c>
      <c r="M83" s="1093" t="s">
        <v>2687</v>
      </c>
      <c r="N83" s="1047">
        <v>2135</v>
      </c>
      <c r="O83" s="1047">
        <v>0</v>
      </c>
      <c r="P83" s="1077">
        <f t="shared" si="1"/>
        <v>2135</v>
      </c>
      <c r="Q83" s="1092" t="s">
        <v>2578</v>
      </c>
      <c r="S83" s="1097" t="s">
        <v>2451</v>
      </c>
      <c r="T83" s="1059">
        <v>17520</v>
      </c>
      <c r="V83"/>
      <c r="W83"/>
    </row>
    <row r="84" spans="1:23">
      <c r="A84" s="1093" t="s">
        <v>2580</v>
      </c>
      <c r="B84" s="1093"/>
      <c r="C84" s="1094">
        <v>2022</v>
      </c>
      <c r="D84" s="1094">
        <v>0</v>
      </c>
      <c r="E84" s="1093"/>
      <c r="F84" s="1093"/>
      <c r="G84" s="1095">
        <v>44621</v>
      </c>
      <c r="H84" s="1095" t="s">
        <v>2688</v>
      </c>
      <c r="I84" s="1095" t="s">
        <v>2636</v>
      </c>
      <c r="J84" s="1093" t="s">
        <v>2596</v>
      </c>
      <c r="K84" s="1094">
        <v>1</v>
      </c>
      <c r="L84" s="1093" t="s">
        <v>2381</v>
      </c>
      <c r="M84" s="1093" t="s">
        <v>2689</v>
      </c>
      <c r="N84" s="1047">
        <v>0</v>
      </c>
      <c r="O84" s="1047">
        <v>258750</v>
      </c>
      <c r="P84" s="1077">
        <f t="shared" si="1"/>
        <v>-258750</v>
      </c>
      <c r="Q84" s="1092" t="s">
        <v>2578</v>
      </c>
      <c r="S84" s="1064" t="s">
        <v>2452</v>
      </c>
      <c r="T84" s="1059">
        <v>17520</v>
      </c>
      <c r="V84"/>
      <c r="W84"/>
    </row>
    <row r="85" spans="1:23">
      <c r="A85" s="1093" t="s">
        <v>2580</v>
      </c>
      <c r="B85" s="1093"/>
      <c r="C85" s="1094">
        <v>2022</v>
      </c>
      <c r="D85" s="1094">
        <v>0</v>
      </c>
      <c r="E85" s="1093"/>
      <c r="F85" s="1093"/>
      <c r="G85" s="1095">
        <v>44621</v>
      </c>
      <c r="H85" s="1095" t="s">
        <v>2688</v>
      </c>
      <c r="I85" s="1095" t="s">
        <v>2636</v>
      </c>
      <c r="J85" s="1093" t="s">
        <v>2620</v>
      </c>
      <c r="K85" s="1094">
        <v>170534</v>
      </c>
      <c r="L85" s="1093" t="s">
        <v>2621</v>
      </c>
      <c r="M85" s="1093" t="s">
        <v>2691</v>
      </c>
      <c r="N85" s="1047">
        <v>258750</v>
      </c>
      <c r="O85" s="1047">
        <v>0</v>
      </c>
      <c r="P85" s="1077">
        <f t="shared" si="1"/>
        <v>258750</v>
      </c>
      <c r="Q85" s="1092" t="s">
        <v>2578</v>
      </c>
      <c r="S85" s="1097" t="s">
        <v>2690</v>
      </c>
      <c r="T85" s="1059">
        <v>9583.82</v>
      </c>
      <c r="V85"/>
      <c r="W85"/>
    </row>
    <row r="86" spans="1:23">
      <c r="A86" s="1093" t="s">
        <v>2580</v>
      </c>
      <c r="B86" s="1093"/>
      <c r="C86" s="1094">
        <v>2022</v>
      </c>
      <c r="D86" s="1094">
        <v>0</v>
      </c>
      <c r="E86" s="1093"/>
      <c r="F86" s="1093"/>
      <c r="G86" s="1095">
        <v>44621</v>
      </c>
      <c r="H86" s="1095" t="s">
        <v>2692</v>
      </c>
      <c r="I86" s="1095" t="s">
        <v>2636</v>
      </c>
      <c r="J86" s="1093" t="s">
        <v>2596</v>
      </c>
      <c r="K86" s="1094">
        <v>3</v>
      </c>
      <c r="L86" s="1093" t="s">
        <v>2597</v>
      </c>
      <c r="M86" s="1093" t="s">
        <v>2665</v>
      </c>
      <c r="N86" s="1047">
        <v>0</v>
      </c>
      <c r="O86" s="1047">
        <v>7.67</v>
      </c>
      <c r="P86" s="1077">
        <f t="shared" si="1"/>
        <v>-7.67</v>
      </c>
      <c r="Q86" s="1092" t="s">
        <v>2578</v>
      </c>
      <c r="S86" s="1064" t="s">
        <v>2454</v>
      </c>
      <c r="T86" s="1059">
        <v>9583.82</v>
      </c>
      <c r="V86"/>
      <c r="W86"/>
    </row>
    <row r="87" spans="1:23">
      <c r="A87" s="1093" t="s">
        <v>2580</v>
      </c>
      <c r="B87" s="1093"/>
      <c r="C87" s="1094">
        <v>2022</v>
      </c>
      <c r="D87" s="1094">
        <v>0</v>
      </c>
      <c r="E87" s="1093"/>
      <c r="F87" s="1093"/>
      <c r="G87" s="1095">
        <v>44621</v>
      </c>
      <c r="H87" s="1095" t="s">
        <v>2692</v>
      </c>
      <c r="I87" s="1095" t="s">
        <v>2636</v>
      </c>
      <c r="J87" s="1093" t="s">
        <v>2482</v>
      </c>
      <c r="K87" s="1094">
        <v>0</v>
      </c>
      <c r="L87" s="1093" t="s">
        <v>2483</v>
      </c>
      <c r="M87" s="1093" t="s">
        <v>2665</v>
      </c>
      <c r="N87" s="1047">
        <v>7.67</v>
      </c>
      <c r="O87" s="1047">
        <v>0</v>
      </c>
      <c r="P87" s="1077">
        <f t="shared" si="1"/>
        <v>7.67</v>
      </c>
      <c r="Q87" s="1092" t="s">
        <v>2578</v>
      </c>
      <c r="S87" s="1097" t="s">
        <v>2465</v>
      </c>
      <c r="T87" s="1059">
        <v>7774.2</v>
      </c>
      <c r="V87"/>
      <c r="W87"/>
    </row>
    <row r="88" spans="1:23">
      <c r="A88" s="1093" t="s">
        <v>2580</v>
      </c>
      <c r="B88" s="1093"/>
      <c r="C88" s="1094">
        <v>2022</v>
      </c>
      <c r="D88" s="1094">
        <v>0</v>
      </c>
      <c r="E88" s="1093"/>
      <c r="F88" s="1093"/>
      <c r="G88" s="1095">
        <v>44621</v>
      </c>
      <c r="H88" s="1095" t="s">
        <v>2693</v>
      </c>
      <c r="I88" s="1095" t="s">
        <v>2636</v>
      </c>
      <c r="J88" s="1093" t="s">
        <v>2596</v>
      </c>
      <c r="K88" s="1094">
        <v>2</v>
      </c>
      <c r="L88" s="1093" t="s">
        <v>2379</v>
      </c>
      <c r="M88" s="1093" t="s">
        <v>2665</v>
      </c>
      <c r="N88" s="1047">
        <v>0</v>
      </c>
      <c r="O88" s="1047">
        <v>7.67</v>
      </c>
      <c r="P88" s="1077">
        <f t="shared" si="1"/>
        <v>-7.67</v>
      </c>
      <c r="Q88" s="1092" t="s">
        <v>2578</v>
      </c>
      <c r="S88" s="1064" t="s">
        <v>2466</v>
      </c>
      <c r="T88" s="1059">
        <v>7774.2</v>
      </c>
      <c r="V88"/>
      <c r="W88"/>
    </row>
    <row r="89" spans="1:23">
      <c r="A89" s="1093" t="s">
        <v>2580</v>
      </c>
      <c r="B89" s="1093"/>
      <c r="C89" s="1094">
        <v>2022</v>
      </c>
      <c r="D89" s="1094">
        <v>0</v>
      </c>
      <c r="E89" s="1093"/>
      <c r="F89" s="1093"/>
      <c r="G89" s="1095">
        <v>44621</v>
      </c>
      <c r="H89" s="1095" t="s">
        <v>2693</v>
      </c>
      <c r="I89" s="1095" t="s">
        <v>2636</v>
      </c>
      <c r="J89" s="1093" t="s">
        <v>2482</v>
      </c>
      <c r="K89" s="1094">
        <v>0</v>
      </c>
      <c r="L89" s="1093" t="s">
        <v>2483</v>
      </c>
      <c r="M89" s="1093" t="s">
        <v>2665</v>
      </c>
      <c r="N89" s="1047">
        <v>7.67</v>
      </c>
      <c r="O89" s="1047">
        <v>0</v>
      </c>
      <c r="P89" s="1077">
        <f t="shared" si="1"/>
        <v>7.67</v>
      </c>
      <c r="Q89" s="1092" t="s">
        <v>2578</v>
      </c>
      <c r="S89" s="1097" t="s">
        <v>2694</v>
      </c>
      <c r="T89" s="1059">
        <v>4650</v>
      </c>
      <c r="V89"/>
      <c r="W89"/>
    </row>
    <row r="90" spans="1:23">
      <c r="A90" s="1093" t="s">
        <v>2580</v>
      </c>
      <c r="B90" s="1093"/>
      <c r="C90" s="1094">
        <v>2022</v>
      </c>
      <c r="D90" s="1094">
        <v>0</v>
      </c>
      <c r="E90" s="1093"/>
      <c r="F90" s="1093"/>
      <c r="G90" s="1095">
        <v>44622</v>
      </c>
      <c r="H90" s="1095" t="s">
        <v>2696</v>
      </c>
      <c r="I90" s="1095" t="s">
        <v>2636</v>
      </c>
      <c r="J90" s="1093" t="s">
        <v>2596</v>
      </c>
      <c r="K90" s="1094">
        <v>3</v>
      </c>
      <c r="L90" s="1093" t="s">
        <v>2597</v>
      </c>
      <c r="M90" s="1093" t="s">
        <v>2697</v>
      </c>
      <c r="N90" s="1047">
        <v>0</v>
      </c>
      <c r="O90" s="1047">
        <v>0.15</v>
      </c>
      <c r="P90" s="1077">
        <f t="shared" si="1"/>
        <v>-0.15</v>
      </c>
      <c r="Q90" s="1092" t="s">
        <v>2578</v>
      </c>
      <c r="S90" s="1064" t="s">
        <v>2695</v>
      </c>
      <c r="T90" s="1059">
        <v>4650</v>
      </c>
      <c r="V90"/>
      <c r="W90"/>
    </row>
    <row r="91" spans="1:23">
      <c r="A91" s="1093" t="s">
        <v>2580</v>
      </c>
      <c r="B91" s="1093"/>
      <c r="C91" s="1094">
        <v>2022</v>
      </c>
      <c r="D91" s="1094">
        <v>0</v>
      </c>
      <c r="E91" s="1093"/>
      <c r="F91" s="1093"/>
      <c r="G91" s="1095">
        <v>44622</v>
      </c>
      <c r="H91" s="1095" t="s">
        <v>2696</v>
      </c>
      <c r="I91" s="1095" t="s">
        <v>2636</v>
      </c>
      <c r="J91" s="1093" t="s">
        <v>2698</v>
      </c>
      <c r="K91" s="1094">
        <v>0</v>
      </c>
      <c r="L91" s="1093" t="s">
        <v>2699</v>
      </c>
      <c r="M91" s="1093" t="s">
        <v>2697</v>
      </c>
      <c r="N91" s="1047">
        <v>0.15</v>
      </c>
      <c r="O91" s="1047">
        <v>0</v>
      </c>
      <c r="P91" s="1077">
        <f t="shared" si="1"/>
        <v>0.15</v>
      </c>
      <c r="Q91" s="1092" t="s">
        <v>2578</v>
      </c>
      <c r="S91" s="1097" t="s">
        <v>2477</v>
      </c>
      <c r="T91" s="1059">
        <v>7746.76</v>
      </c>
      <c r="V91"/>
      <c r="W91"/>
    </row>
    <row r="92" spans="1:23">
      <c r="A92" s="1093" t="s">
        <v>2580</v>
      </c>
      <c r="B92" s="1093"/>
      <c r="C92" s="1094">
        <v>2022</v>
      </c>
      <c r="D92" s="1094">
        <v>0</v>
      </c>
      <c r="E92" s="1093"/>
      <c r="F92" s="1093"/>
      <c r="G92" s="1095">
        <v>44631</v>
      </c>
      <c r="H92" s="1095" t="s">
        <v>2701</v>
      </c>
      <c r="I92" s="1095" t="s">
        <v>2636</v>
      </c>
      <c r="J92" s="1093" t="s">
        <v>2596</v>
      </c>
      <c r="K92" s="1094">
        <v>2</v>
      </c>
      <c r="L92" s="1093" t="s">
        <v>2379</v>
      </c>
      <c r="M92" s="1093" t="s">
        <v>2702</v>
      </c>
      <c r="N92" s="1047">
        <v>180097.22</v>
      </c>
      <c r="O92" s="1047">
        <v>0</v>
      </c>
      <c r="P92" s="1077">
        <f t="shared" si="1"/>
        <v>180097.22</v>
      </c>
      <c r="Q92" s="1092" t="s">
        <v>2578</v>
      </c>
      <c r="S92" s="1064" t="s">
        <v>2700</v>
      </c>
      <c r="T92" s="1059">
        <v>7746.76</v>
      </c>
      <c r="V92"/>
      <c r="W92"/>
    </row>
    <row r="93" spans="1:23">
      <c r="A93" s="1093" t="s">
        <v>2580</v>
      </c>
      <c r="B93" s="1093"/>
      <c r="C93" s="1094">
        <v>2022</v>
      </c>
      <c r="D93" s="1094">
        <v>0</v>
      </c>
      <c r="E93" s="1093"/>
      <c r="F93" s="1093"/>
      <c r="G93" s="1095">
        <v>44631</v>
      </c>
      <c r="H93" s="1095" t="s">
        <v>2701</v>
      </c>
      <c r="I93" s="1095" t="s">
        <v>2636</v>
      </c>
      <c r="J93" s="1093" t="s">
        <v>2594</v>
      </c>
      <c r="K93" s="1094">
        <v>195464</v>
      </c>
      <c r="L93" s="1093" t="s">
        <v>2595</v>
      </c>
      <c r="M93" s="1093" t="s">
        <v>2702</v>
      </c>
      <c r="N93" s="1047">
        <v>0</v>
      </c>
      <c r="O93" s="1047">
        <v>180097.22</v>
      </c>
      <c r="P93" s="1077">
        <f t="shared" si="1"/>
        <v>-180097.22</v>
      </c>
      <c r="Q93" s="1092" t="s">
        <v>2578</v>
      </c>
      <c r="S93" s="1097" t="s">
        <v>2484</v>
      </c>
      <c r="T93" s="1059">
        <v>6660.5099999999966</v>
      </c>
      <c r="V93"/>
      <c r="W93"/>
    </row>
    <row r="94" spans="1:23">
      <c r="A94" s="1093" t="s">
        <v>2580</v>
      </c>
      <c r="B94" s="1093"/>
      <c r="C94" s="1094">
        <v>2022</v>
      </c>
      <c r="D94" s="1094">
        <v>0</v>
      </c>
      <c r="E94" s="1093"/>
      <c r="F94" s="1093"/>
      <c r="G94" s="1095">
        <v>44636</v>
      </c>
      <c r="H94" s="1095" t="s">
        <v>2704</v>
      </c>
      <c r="I94" s="1095" t="s">
        <v>2636</v>
      </c>
      <c r="J94" s="1093" t="s">
        <v>2596</v>
      </c>
      <c r="K94" s="1094">
        <v>1</v>
      </c>
      <c r="L94" s="1093" t="s">
        <v>2381</v>
      </c>
      <c r="M94" s="1093" t="s">
        <v>2705</v>
      </c>
      <c r="N94" s="1047">
        <v>0</v>
      </c>
      <c r="O94" s="1047">
        <v>32659.919999999998</v>
      </c>
      <c r="P94" s="1077">
        <f t="shared" si="1"/>
        <v>-32659.919999999998</v>
      </c>
      <c r="Q94" s="1092" t="s">
        <v>2578</v>
      </c>
      <c r="S94" s="1064" t="s">
        <v>2703</v>
      </c>
      <c r="T94" s="1059">
        <v>6660.5099999999966</v>
      </c>
      <c r="V94"/>
      <c r="W94"/>
    </row>
    <row r="95" spans="1:23">
      <c r="A95" s="1093" t="s">
        <v>2580</v>
      </c>
      <c r="B95" s="1093"/>
      <c r="C95" s="1094">
        <v>2022</v>
      </c>
      <c r="D95" s="1094">
        <v>0</v>
      </c>
      <c r="E95" s="1093"/>
      <c r="F95" s="1093"/>
      <c r="G95" s="1095">
        <v>44636</v>
      </c>
      <c r="H95" s="1095" t="s">
        <v>2704</v>
      </c>
      <c r="I95" s="1095" t="s">
        <v>2636</v>
      </c>
      <c r="J95" s="1093" t="s">
        <v>2423</v>
      </c>
      <c r="K95" s="1094">
        <v>0</v>
      </c>
      <c r="L95" s="1093" t="s">
        <v>2393</v>
      </c>
      <c r="M95" s="1093" t="s">
        <v>2705</v>
      </c>
      <c r="N95" s="1047">
        <v>32350.05</v>
      </c>
      <c r="O95" s="1047">
        <v>0</v>
      </c>
      <c r="P95" s="1077">
        <f t="shared" si="1"/>
        <v>32350.05</v>
      </c>
      <c r="Q95" s="1092" t="s">
        <v>2578</v>
      </c>
      <c r="S95" s="1097" t="s">
        <v>2486</v>
      </c>
      <c r="T95" s="1059">
        <v>309.87</v>
      </c>
      <c r="V95"/>
      <c r="W95"/>
    </row>
    <row r="96" spans="1:23">
      <c r="A96" s="1093" t="s">
        <v>2580</v>
      </c>
      <c r="B96" s="1093"/>
      <c r="C96" s="1094">
        <v>2022</v>
      </c>
      <c r="D96" s="1094">
        <v>0</v>
      </c>
      <c r="E96" s="1093"/>
      <c r="F96" s="1093"/>
      <c r="G96" s="1095">
        <v>44636</v>
      </c>
      <c r="H96" s="1095" t="s">
        <v>2704</v>
      </c>
      <c r="I96" s="1095" t="s">
        <v>2636</v>
      </c>
      <c r="J96" s="1093" t="s">
        <v>2486</v>
      </c>
      <c r="K96" s="1094">
        <v>0</v>
      </c>
      <c r="L96" s="1093" t="s">
        <v>2706</v>
      </c>
      <c r="M96" s="1093" t="s">
        <v>2707</v>
      </c>
      <c r="N96" s="1047">
        <v>309.87</v>
      </c>
      <c r="O96" s="1047">
        <v>0</v>
      </c>
      <c r="P96" s="1077">
        <f t="shared" si="1"/>
        <v>309.87</v>
      </c>
      <c r="Q96" s="1092" t="s">
        <v>2578</v>
      </c>
      <c r="S96" s="1064" t="s">
        <v>2706</v>
      </c>
      <c r="T96" s="1059">
        <v>309.87</v>
      </c>
      <c r="V96"/>
      <c r="W96"/>
    </row>
    <row r="97" spans="1:23">
      <c r="A97" s="1093" t="s">
        <v>2580</v>
      </c>
      <c r="B97" s="1093"/>
      <c r="C97" s="1094">
        <v>2022</v>
      </c>
      <c r="D97" s="1094">
        <v>0</v>
      </c>
      <c r="E97" s="1093"/>
      <c r="F97" s="1093"/>
      <c r="G97" s="1095">
        <v>44638</v>
      </c>
      <c r="H97" s="1095" t="s">
        <v>2708</v>
      </c>
      <c r="I97" s="1095" t="s">
        <v>2636</v>
      </c>
      <c r="J97" s="1093" t="s">
        <v>2596</v>
      </c>
      <c r="K97" s="1094">
        <v>1</v>
      </c>
      <c r="L97" s="1093" t="s">
        <v>2381</v>
      </c>
      <c r="M97" s="1093" t="s">
        <v>2709</v>
      </c>
      <c r="N97" s="1047">
        <v>0</v>
      </c>
      <c r="O97" s="1047">
        <v>294089</v>
      </c>
      <c r="P97" s="1077">
        <f t="shared" si="1"/>
        <v>-294089</v>
      </c>
      <c r="Q97" s="1092" t="s">
        <v>2578</v>
      </c>
      <c r="S97" s="1097" t="s">
        <v>2488</v>
      </c>
      <c r="T97" s="1059">
        <v>83041</v>
      </c>
      <c r="V97"/>
      <c r="W97"/>
    </row>
    <row r="98" spans="1:23">
      <c r="A98" s="1093" t="s">
        <v>2580</v>
      </c>
      <c r="B98" s="1093"/>
      <c r="C98" s="1094">
        <v>2022</v>
      </c>
      <c r="D98" s="1094">
        <v>0</v>
      </c>
      <c r="E98" s="1093"/>
      <c r="F98" s="1093"/>
      <c r="G98" s="1095">
        <v>44638</v>
      </c>
      <c r="H98" s="1095" t="s">
        <v>2708</v>
      </c>
      <c r="I98" s="1095" t="s">
        <v>2636</v>
      </c>
      <c r="J98" s="1093" t="s">
        <v>2623</v>
      </c>
      <c r="K98" s="1094">
        <v>0</v>
      </c>
      <c r="L98" s="1093" t="s">
        <v>2432</v>
      </c>
      <c r="M98" s="1093" t="s">
        <v>2709</v>
      </c>
      <c r="N98" s="1047">
        <v>294089</v>
      </c>
      <c r="O98" s="1047">
        <v>0</v>
      </c>
      <c r="P98" s="1077">
        <f t="shared" si="1"/>
        <v>294089</v>
      </c>
      <c r="Q98" s="1092" t="s">
        <v>2578</v>
      </c>
      <c r="S98" s="1064" t="s">
        <v>2489</v>
      </c>
      <c r="T98" s="1059">
        <v>83041</v>
      </c>
      <c r="V98"/>
      <c r="W98"/>
    </row>
    <row r="99" spans="1:23">
      <c r="A99" s="1093" t="s">
        <v>2580</v>
      </c>
      <c r="B99" s="1093"/>
      <c r="C99" s="1094">
        <v>2022</v>
      </c>
      <c r="D99" s="1094">
        <v>0</v>
      </c>
      <c r="E99" s="1093"/>
      <c r="F99" s="1093"/>
      <c r="G99" s="1095">
        <v>44638</v>
      </c>
      <c r="H99" s="1095" t="s">
        <v>2710</v>
      </c>
      <c r="I99" s="1095" t="s">
        <v>2636</v>
      </c>
      <c r="J99" s="1093" t="s">
        <v>2596</v>
      </c>
      <c r="K99" s="1094">
        <v>1</v>
      </c>
      <c r="L99" s="1093" t="s">
        <v>2381</v>
      </c>
      <c r="M99" s="1093" t="s">
        <v>2711</v>
      </c>
      <c r="N99" s="1047">
        <v>0</v>
      </c>
      <c r="O99" s="1047">
        <v>0.75</v>
      </c>
      <c r="P99" s="1077">
        <f t="shared" si="1"/>
        <v>-0.75</v>
      </c>
      <c r="Q99" s="1092" t="s">
        <v>2578</v>
      </c>
      <c r="S99" s="1097" t="s">
        <v>2482</v>
      </c>
      <c r="T99" s="1059">
        <v>50.570000000000007</v>
      </c>
      <c r="V99"/>
      <c r="W99"/>
    </row>
    <row r="100" spans="1:23">
      <c r="A100" s="1093" t="s">
        <v>2580</v>
      </c>
      <c r="B100" s="1093"/>
      <c r="C100" s="1094">
        <v>2022</v>
      </c>
      <c r="D100" s="1094">
        <v>0</v>
      </c>
      <c r="E100" s="1093"/>
      <c r="F100" s="1093"/>
      <c r="G100" s="1095">
        <v>44638</v>
      </c>
      <c r="H100" s="1095" t="s">
        <v>2710</v>
      </c>
      <c r="I100" s="1095" t="s">
        <v>2636</v>
      </c>
      <c r="J100" s="1093" t="s">
        <v>2645</v>
      </c>
      <c r="K100" s="1094">
        <v>0</v>
      </c>
      <c r="L100" s="1093" t="s">
        <v>2458</v>
      </c>
      <c r="M100" s="1093" t="s">
        <v>2711</v>
      </c>
      <c r="N100" s="1047">
        <v>0.75</v>
      </c>
      <c r="O100" s="1047">
        <v>0</v>
      </c>
      <c r="P100" s="1077">
        <f t="shared" si="1"/>
        <v>0.75</v>
      </c>
      <c r="Q100" s="1092" t="s">
        <v>2578</v>
      </c>
      <c r="S100" s="1064" t="s">
        <v>2483</v>
      </c>
      <c r="T100" s="1059">
        <v>50.570000000000007</v>
      </c>
      <c r="V100"/>
      <c r="W100"/>
    </row>
    <row r="101" spans="1:23">
      <c r="A101" s="1093" t="s">
        <v>2580</v>
      </c>
      <c r="B101" s="1093"/>
      <c r="C101" s="1094">
        <v>2022</v>
      </c>
      <c r="D101" s="1094">
        <v>0</v>
      </c>
      <c r="E101" s="1093" t="s">
        <v>2712</v>
      </c>
      <c r="F101" s="1093" t="s">
        <v>2647</v>
      </c>
      <c r="G101" s="1095">
        <v>44643</v>
      </c>
      <c r="H101" s="1095" t="s">
        <v>2640</v>
      </c>
      <c r="I101" s="1095" t="s">
        <v>2648</v>
      </c>
      <c r="J101" s="1093" t="s">
        <v>2618</v>
      </c>
      <c r="K101" s="1094">
        <v>125928</v>
      </c>
      <c r="L101" s="1093" t="s">
        <v>2651</v>
      </c>
      <c r="M101" s="1093" t="s">
        <v>2647</v>
      </c>
      <c r="N101" s="1047">
        <v>0</v>
      </c>
      <c r="O101" s="1047">
        <v>7714.35</v>
      </c>
      <c r="P101" s="1077">
        <f t="shared" si="1"/>
        <v>-7714.35</v>
      </c>
      <c r="Q101" s="1092" t="s">
        <v>2578</v>
      </c>
      <c r="S101" s="1097" t="s">
        <v>2698</v>
      </c>
      <c r="T101" s="1059">
        <v>0.15</v>
      </c>
      <c r="V101"/>
      <c r="W101"/>
    </row>
    <row r="102" spans="1:23">
      <c r="A102" s="1093" t="s">
        <v>2580</v>
      </c>
      <c r="B102" s="1093"/>
      <c r="C102" s="1094">
        <v>2022</v>
      </c>
      <c r="D102" s="1094">
        <v>0</v>
      </c>
      <c r="E102" s="1093"/>
      <c r="F102" s="1093"/>
      <c r="G102" s="1095">
        <v>44643</v>
      </c>
      <c r="H102" s="1095" t="s">
        <v>2640</v>
      </c>
      <c r="I102" s="1095" t="s">
        <v>2648</v>
      </c>
      <c r="J102" s="1093" t="s">
        <v>2417</v>
      </c>
      <c r="K102" s="1094">
        <v>0</v>
      </c>
      <c r="L102" s="1093" t="s">
        <v>2616</v>
      </c>
      <c r="M102" s="1093" t="s">
        <v>2713</v>
      </c>
      <c r="N102" s="1047">
        <v>6323.24</v>
      </c>
      <c r="O102" s="1047">
        <v>0</v>
      </c>
      <c r="P102" s="1077">
        <f t="shared" si="1"/>
        <v>6323.24</v>
      </c>
      <c r="Q102" s="1092" t="s">
        <v>2578</v>
      </c>
      <c r="S102" s="1064" t="s">
        <v>2699</v>
      </c>
      <c r="T102" s="1059">
        <v>0.15</v>
      </c>
      <c r="V102"/>
      <c r="W102"/>
    </row>
    <row r="103" spans="1:23">
      <c r="A103" s="1093" t="s">
        <v>2580</v>
      </c>
      <c r="B103" s="1093"/>
      <c r="C103" s="1094">
        <v>2022</v>
      </c>
      <c r="D103" s="1094">
        <v>0</v>
      </c>
      <c r="E103" s="1093"/>
      <c r="F103" s="1093"/>
      <c r="G103" s="1095">
        <v>44643</v>
      </c>
      <c r="H103" s="1095" t="s">
        <v>2640</v>
      </c>
      <c r="I103" s="1095" t="s">
        <v>2648</v>
      </c>
      <c r="J103" s="1093" t="s">
        <v>2652</v>
      </c>
      <c r="K103" s="1094">
        <v>0</v>
      </c>
      <c r="L103" s="1093" t="s">
        <v>2653</v>
      </c>
      <c r="M103" s="1093" t="s">
        <v>2714</v>
      </c>
      <c r="N103" s="1047">
        <v>1391.11</v>
      </c>
      <c r="O103" s="1047">
        <v>0</v>
      </c>
      <c r="P103" s="1077">
        <f t="shared" si="1"/>
        <v>1391.11</v>
      </c>
      <c r="Q103" s="1092" t="s">
        <v>2578</v>
      </c>
      <c r="S103" s="1097" t="s">
        <v>2645</v>
      </c>
      <c r="T103" s="1059">
        <v>1823.3200000000002</v>
      </c>
      <c r="V103"/>
      <c r="W103"/>
    </row>
    <row r="104" spans="1:23">
      <c r="A104" s="1093" t="s">
        <v>2580</v>
      </c>
      <c r="B104" s="1093"/>
      <c r="C104" s="1094">
        <v>2022</v>
      </c>
      <c r="D104" s="1094">
        <v>0</v>
      </c>
      <c r="E104" s="1093" t="s">
        <v>2715</v>
      </c>
      <c r="F104" s="1093" t="s">
        <v>2647</v>
      </c>
      <c r="G104" s="1095">
        <v>44643</v>
      </c>
      <c r="H104" s="1095" t="s">
        <v>2642</v>
      </c>
      <c r="I104" s="1095" t="s">
        <v>2648</v>
      </c>
      <c r="J104" s="1093" t="s">
        <v>2618</v>
      </c>
      <c r="K104" s="1094">
        <v>67708</v>
      </c>
      <c r="L104" s="1093" t="s">
        <v>2655</v>
      </c>
      <c r="M104" s="1093" t="s">
        <v>2647</v>
      </c>
      <c r="N104" s="1047">
        <v>0</v>
      </c>
      <c r="O104" s="1047">
        <v>3660</v>
      </c>
      <c r="P104" s="1077">
        <f t="shared" si="1"/>
        <v>-3660</v>
      </c>
      <c r="Q104" s="1092" t="s">
        <v>2578</v>
      </c>
      <c r="S104" s="1064" t="s">
        <v>2458</v>
      </c>
      <c r="T104" s="1059">
        <v>1823.3200000000002</v>
      </c>
      <c r="V104"/>
      <c r="W104"/>
    </row>
    <row r="105" spans="1:23">
      <c r="A105" s="1093" t="s">
        <v>2580</v>
      </c>
      <c r="B105" s="1093"/>
      <c r="C105" s="1094">
        <v>2022</v>
      </c>
      <c r="D105" s="1094">
        <v>0</v>
      </c>
      <c r="E105" s="1093"/>
      <c r="F105" s="1093"/>
      <c r="G105" s="1095">
        <v>44643</v>
      </c>
      <c r="H105" s="1095" t="s">
        <v>2642</v>
      </c>
      <c r="I105" s="1095" t="s">
        <v>2648</v>
      </c>
      <c r="J105" s="1093" t="s">
        <v>2410</v>
      </c>
      <c r="K105" s="1094">
        <v>0</v>
      </c>
      <c r="L105" s="1093" t="s">
        <v>2411</v>
      </c>
      <c r="M105" s="1093" t="s">
        <v>2717</v>
      </c>
      <c r="N105" s="1047">
        <v>3000</v>
      </c>
      <c r="O105" s="1047">
        <v>0</v>
      </c>
      <c r="P105" s="1077">
        <f t="shared" si="1"/>
        <v>3000</v>
      </c>
      <c r="Q105" s="1092" t="s">
        <v>2578</v>
      </c>
      <c r="S105" s="1097" t="s">
        <v>2716</v>
      </c>
      <c r="T105" s="1059">
        <v>17595.830000000002</v>
      </c>
      <c r="V105"/>
      <c r="W105"/>
    </row>
    <row r="106" spans="1:23">
      <c r="A106" s="1093" t="s">
        <v>2580</v>
      </c>
      <c r="B106" s="1093"/>
      <c r="C106" s="1094">
        <v>2022</v>
      </c>
      <c r="D106" s="1094">
        <v>0</v>
      </c>
      <c r="E106" s="1093"/>
      <c r="F106" s="1093"/>
      <c r="G106" s="1095">
        <v>44643</v>
      </c>
      <c r="H106" s="1095" t="s">
        <v>2642</v>
      </c>
      <c r="I106" s="1095" t="s">
        <v>2648</v>
      </c>
      <c r="J106" s="1093" t="s">
        <v>2652</v>
      </c>
      <c r="K106" s="1094">
        <v>0</v>
      </c>
      <c r="L106" s="1093" t="s">
        <v>2653</v>
      </c>
      <c r="M106" s="1093" t="s">
        <v>2718</v>
      </c>
      <c r="N106" s="1047">
        <v>660</v>
      </c>
      <c r="O106" s="1047">
        <v>0</v>
      </c>
      <c r="P106" s="1077">
        <f t="shared" si="1"/>
        <v>660</v>
      </c>
      <c r="Q106" s="1092" t="s">
        <v>2578</v>
      </c>
      <c r="S106" s="1064" t="s">
        <v>2462</v>
      </c>
      <c r="T106" s="1059">
        <v>17595.830000000002</v>
      </c>
      <c r="V106"/>
      <c r="W106"/>
    </row>
    <row r="107" spans="1:23">
      <c r="A107" s="1093" t="s">
        <v>2580</v>
      </c>
      <c r="B107" s="1093"/>
      <c r="C107" s="1094">
        <v>2022</v>
      </c>
      <c r="D107" s="1094">
        <v>0</v>
      </c>
      <c r="E107" s="1093" t="s">
        <v>2719</v>
      </c>
      <c r="F107" s="1093" t="s">
        <v>2647</v>
      </c>
      <c r="G107" s="1095">
        <v>44643</v>
      </c>
      <c r="H107" s="1095" t="s">
        <v>2720</v>
      </c>
      <c r="I107" s="1095" t="s">
        <v>2648</v>
      </c>
      <c r="J107" s="1093" t="s">
        <v>2618</v>
      </c>
      <c r="K107" s="1094">
        <v>125928</v>
      </c>
      <c r="L107" s="1093" t="s">
        <v>2651</v>
      </c>
      <c r="M107" s="1093" t="s">
        <v>2647</v>
      </c>
      <c r="N107" s="1047">
        <v>0</v>
      </c>
      <c r="O107" s="1047">
        <v>4318.8</v>
      </c>
      <c r="P107" s="1077">
        <f t="shared" si="1"/>
        <v>-4318.8</v>
      </c>
      <c r="Q107" s="1092" t="s">
        <v>2578</v>
      </c>
      <c r="S107" s="1097" t="s">
        <v>2490</v>
      </c>
      <c r="T107" s="1059">
        <v>83148.67</v>
      </c>
      <c r="V107"/>
      <c r="W107"/>
    </row>
    <row r="108" spans="1:23">
      <c r="A108" s="1093" t="s">
        <v>2580</v>
      </c>
      <c r="B108" s="1093"/>
      <c r="C108" s="1094">
        <v>2022</v>
      </c>
      <c r="D108" s="1094">
        <v>0</v>
      </c>
      <c r="E108" s="1093"/>
      <c r="F108" s="1093"/>
      <c r="G108" s="1095">
        <v>44643</v>
      </c>
      <c r="H108" s="1095" t="s">
        <v>2720</v>
      </c>
      <c r="I108" s="1095" t="s">
        <v>2648</v>
      </c>
      <c r="J108" s="1093" t="s">
        <v>2477</v>
      </c>
      <c r="K108" s="1094">
        <v>0</v>
      </c>
      <c r="L108" s="1093" t="s">
        <v>2700</v>
      </c>
      <c r="M108" s="1093" t="s">
        <v>2722</v>
      </c>
      <c r="N108" s="1047">
        <v>3540</v>
      </c>
      <c r="O108" s="1047">
        <v>0</v>
      </c>
      <c r="P108" s="1077">
        <f t="shared" si="1"/>
        <v>3540</v>
      </c>
      <c r="Q108" s="1092" t="s">
        <v>2578</v>
      </c>
      <c r="S108" s="1064" t="s">
        <v>2721</v>
      </c>
      <c r="T108" s="1059">
        <v>83148.67</v>
      </c>
      <c r="V108"/>
      <c r="W108"/>
    </row>
    <row r="109" spans="1:23">
      <c r="A109" s="1093" t="s">
        <v>2580</v>
      </c>
      <c r="B109" s="1093"/>
      <c r="C109" s="1094">
        <v>2022</v>
      </c>
      <c r="D109" s="1094">
        <v>0</v>
      </c>
      <c r="E109" s="1093"/>
      <c r="F109" s="1093"/>
      <c r="G109" s="1095">
        <v>44643</v>
      </c>
      <c r="H109" s="1095" t="s">
        <v>2720</v>
      </c>
      <c r="I109" s="1095" t="s">
        <v>2648</v>
      </c>
      <c r="J109" s="1093" t="s">
        <v>2652</v>
      </c>
      <c r="K109" s="1094">
        <v>0</v>
      </c>
      <c r="L109" s="1093" t="s">
        <v>2653</v>
      </c>
      <c r="M109" s="1093" t="s">
        <v>2714</v>
      </c>
      <c r="N109" s="1047">
        <v>778.8</v>
      </c>
      <c r="O109" s="1047">
        <v>0</v>
      </c>
      <c r="P109" s="1077">
        <f t="shared" si="1"/>
        <v>778.8</v>
      </c>
      <c r="Q109" s="1092" t="s">
        <v>2578</v>
      </c>
      <c r="S109" s="1097" t="s">
        <v>2492</v>
      </c>
      <c r="T109" s="1059">
        <v>90477.87</v>
      </c>
      <c r="V109"/>
      <c r="W109"/>
    </row>
    <row r="110" spans="1:23">
      <c r="A110" s="1093" t="s">
        <v>2580</v>
      </c>
      <c r="B110" s="1093"/>
      <c r="C110" s="1094">
        <v>2022</v>
      </c>
      <c r="D110" s="1094">
        <v>0</v>
      </c>
      <c r="E110" s="1093"/>
      <c r="F110" s="1093"/>
      <c r="G110" s="1095">
        <v>44650</v>
      </c>
      <c r="H110" s="1095" t="s">
        <v>2724</v>
      </c>
      <c r="I110" s="1095" t="s">
        <v>2636</v>
      </c>
      <c r="J110" s="1093" t="s">
        <v>2596</v>
      </c>
      <c r="K110" s="1094">
        <v>2</v>
      </c>
      <c r="L110" s="1093" t="s">
        <v>2379</v>
      </c>
      <c r="M110" s="1093" t="s">
        <v>2725</v>
      </c>
      <c r="N110" s="1047">
        <v>0</v>
      </c>
      <c r="O110" s="1047">
        <v>39510</v>
      </c>
      <c r="P110" s="1077">
        <f t="shared" si="1"/>
        <v>-39510</v>
      </c>
      <c r="Q110" s="1092" t="s">
        <v>2578</v>
      </c>
      <c r="S110" s="1064" t="s">
        <v>2723</v>
      </c>
      <c r="T110" s="1059">
        <v>90477.87</v>
      </c>
      <c r="V110"/>
      <c r="W110"/>
    </row>
    <row r="111" spans="1:23">
      <c r="A111" s="1093" t="s">
        <v>2580</v>
      </c>
      <c r="B111" s="1093"/>
      <c r="C111" s="1094">
        <v>2022</v>
      </c>
      <c r="D111" s="1094">
        <v>0</v>
      </c>
      <c r="E111" s="1093"/>
      <c r="F111" s="1093"/>
      <c r="G111" s="1095">
        <v>44650</v>
      </c>
      <c r="H111" s="1095" t="s">
        <v>2724</v>
      </c>
      <c r="I111" s="1095" t="s">
        <v>2636</v>
      </c>
      <c r="J111" s="1093" t="s">
        <v>2490</v>
      </c>
      <c r="K111" s="1094">
        <v>0</v>
      </c>
      <c r="L111" s="1093" t="s">
        <v>2721</v>
      </c>
      <c r="M111" s="1093" t="s">
        <v>2725</v>
      </c>
      <c r="N111" s="1047">
        <v>39510</v>
      </c>
      <c r="O111" s="1047">
        <v>0</v>
      </c>
      <c r="P111" s="1077">
        <f t="shared" si="1"/>
        <v>39510</v>
      </c>
      <c r="Q111" s="1092" t="s">
        <v>2578</v>
      </c>
      <c r="S111" s="1097" t="s">
        <v>2494</v>
      </c>
      <c r="T111" s="1059">
        <v>16394.34</v>
      </c>
      <c r="V111"/>
      <c r="W111"/>
    </row>
    <row r="112" spans="1:23">
      <c r="A112" s="1093" t="s">
        <v>2580</v>
      </c>
      <c r="B112" s="1093"/>
      <c r="C112" s="1094">
        <v>2022</v>
      </c>
      <c r="D112" s="1094">
        <v>0</v>
      </c>
      <c r="E112" s="1093"/>
      <c r="F112" s="1093"/>
      <c r="G112" s="1095">
        <v>44651</v>
      </c>
      <c r="H112" s="1095" t="s">
        <v>2726</v>
      </c>
      <c r="I112" s="1095" t="s">
        <v>2636</v>
      </c>
      <c r="J112" s="1093" t="s">
        <v>2596</v>
      </c>
      <c r="K112" s="1094">
        <v>2</v>
      </c>
      <c r="L112" s="1093" t="s">
        <v>2379</v>
      </c>
      <c r="M112" s="1093" t="s">
        <v>2727</v>
      </c>
      <c r="N112" s="1047">
        <v>0</v>
      </c>
      <c r="O112" s="1047">
        <v>9630</v>
      </c>
      <c r="P112" s="1077">
        <f t="shared" si="1"/>
        <v>-9630</v>
      </c>
      <c r="Q112" s="1092" t="s">
        <v>2578</v>
      </c>
      <c r="S112" s="1064" t="s">
        <v>2495</v>
      </c>
      <c r="T112" s="1059">
        <v>16394.34</v>
      </c>
      <c r="V112"/>
      <c r="W112"/>
    </row>
    <row r="113" spans="1:23">
      <c r="A113" s="1093" t="s">
        <v>2580</v>
      </c>
      <c r="B113" s="1093"/>
      <c r="C113" s="1094">
        <v>2022</v>
      </c>
      <c r="D113" s="1094">
        <v>0</v>
      </c>
      <c r="E113" s="1093"/>
      <c r="F113" s="1093"/>
      <c r="G113" s="1095">
        <v>44651</v>
      </c>
      <c r="H113" s="1095" t="s">
        <v>2726</v>
      </c>
      <c r="I113" s="1095" t="s">
        <v>2636</v>
      </c>
      <c r="J113" s="1093" t="s">
        <v>2494</v>
      </c>
      <c r="K113" s="1094">
        <v>0</v>
      </c>
      <c r="L113" s="1093" t="s">
        <v>2495</v>
      </c>
      <c r="M113" s="1093" t="s">
        <v>2727</v>
      </c>
      <c r="N113" s="1047">
        <v>9630</v>
      </c>
      <c r="O113" s="1047">
        <v>0</v>
      </c>
      <c r="P113" s="1077">
        <f t="shared" si="1"/>
        <v>9630</v>
      </c>
      <c r="Q113" s="1092" t="s">
        <v>2578</v>
      </c>
      <c r="S113" s="1097" t="s">
        <v>2617</v>
      </c>
      <c r="T113" s="1059">
        <v>20377.57</v>
      </c>
      <c r="V113"/>
      <c r="W113"/>
    </row>
    <row r="114" spans="1:23">
      <c r="A114" s="1093" t="s">
        <v>2580</v>
      </c>
      <c r="B114" s="1093"/>
      <c r="C114" s="1094">
        <v>2022</v>
      </c>
      <c r="D114" s="1094">
        <v>0</v>
      </c>
      <c r="E114" s="1093"/>
      <c r="F114" s="1093" t="s">
        <v>2656</v>
      </c>
      <c r="G114" s="1095">
        <v>44651</v>
      </c>
      <c r="H114" s="1095" t="s">
        <v>2728</v>
      </c>
      <c r="I114" s="1095" t="s">
        <v>2658</v>
      </c>
      <c r="J114" s="1093" t="s">
        <v>2652</v>
      </c>
      <c r="K114" s="1094">
        <v>0</v>
      </c>
      <c r="L114" s="1093" t="s">
        <v>2653</v>
      </c>
      <c r="M114" s="1093" t="s">
        <v>2653</v>
      </c>
      <c r="N114" s="1047">
        <v>0</v>
      </c>
      <c r="O114" s="1047">
        <v>2829.91</v>
      </c>
      <c r="P114" s="1077">
        <f t="shared" si="1"/>
        <v>-2829.91</v>
      </c>
      <c r="Q114" s="1092" t="s">
        <v>2578</v>
      </c>
      <c r="S114" s="1064" t="s">
        <v>2497</v>
      </c>
      <c r="T114" s="1059">
        <v>20377.57</v>
      </c>
      <c r="V114"/>
      <c r="W114"/>
    </row>
    <row r="115" spans="1:23">
      <c r="A115" s="1093" t="s">
        <v>2580</v>
      </c>
      <c r="B115" s="1093"/>
      <c r="C115" s="1094">
        <v>2022</v>
      </c>
      <c r="D115" s="1094">
        <v>0</v>
      </c>
      <c r="E115" s="1093"/>
      <c r="F115" s="1093"/>
      <c r="G115" s="1095">
        <v>44651</v>
      </c>
      <c r="H115" s="1095" t="s">
        <v>2728</v>
      </c>
      <c r="I115" s="1095" t="s">
        <v>2658</v>
      </c>
      <c r="J115" s="1093" t="s">
        <v>2632</v>
      </c>
      <c r="K115" s="1094">
        <v>0</v>
      </c>
      <c r="L115" s="1093" t="s">
        <v>2633</v>
      </c>
      <c r="M115" s="1093" t="s">
        <v>2633</v>
      </c>
      <c r="N115" s="1047">
        <v>32476.55</v>
      </c>
      <c r="O115" s="1047">
        <v>0</v>
      </c>
      <c r="P115" s="1077">
        <f t="shared" si="1"/>
        <v>32476.55</v>
      </c>
      <c r="Q115" s="1092" t="s">
        <v>2578</v>
      </c>
      <c r="S115" s="1097" t="s">
        <v>2622</v>
      </c>
      <c r="T115" s="1059">
        <v>252.46</v>
      </c>
      <c r="V115"/>
      <c r="W115"/>
    </row>
    <row r="116" spans="1:23">
      <c r="A116" s="1093" t="s">
        <v>2580</v>
      </c>
      <c r="B116" s="1093"/>
      <c r="C116" s="1094">
        <v>2022</v>
      </c>
      <c r="D116" s="1094">
        <v>0</v>
      </c>
      <c r="E116" s="1093"/>
      <c r="F116" s="1093"/>
      <c r="G116" s="1095">
        <v>44651</v>
      </c>
      <c r="H116" s="1095" t="s">
        <v>2728</v>
      </c>
      <c r="I116" s="1095" t="s">
        <v>2658</v>
      </c>
      <c r="J116" s="1093" t="s">
        <v>2423</v>
      </c>
      <c r="K116" s="1094">
        <v>0</v>
      </c>
      <c r="L116" s="1093" t="s">
        <v>2393</v>
      </c>
      <c r="M116" s="1093" t="s">
        <v>2660</v>
      </c>
      <c r="N116" s="1047">
        <v>0</v>
      </c>
      <c r="O116" s="1047">
        <v>29646.639999999999</v>
      </c>
      <c r="P116" s="1077">
        <f t="shared" si="1"/>
        <v>-29646.639999999999</v>
      </c>
      <c r="Q116" s="1092" t="s">
        <v>2578</v>
      </c>
      <c r="S116" s="1064" t="s">
        <v>2499</v>
      </c>
      <c r="T116" s="1059">
        <v>252.46</v>
      </c>
      <c r="V116"/>
      <c r="W116"/>
    </row>
    <row r="117" spans="1:23">
      <c r="A117" s="1093" t="s">
        <v>2580</v>
      </c>
      <c r="B117" s="1093"/>
      <c r="C117" s="1094">
        <v>2022</v>
      </c>
      <c r="D117" s="1094">
        <v>0</v>
      </c>
      <c r="E117" s="1093"/>
      <c r="F117" s="1093"/>
      <c r="G117" s="1095">
        <v>44651</v>
      </c>
      <c r="H117" s="1095" t="s">
        <v>2729</v>
      </c>
      <c r="I117" s="1095" t="s">
        <v>2730</v>
      </c>
      <c r="J117" s="1093" t="s">
        <v>2618</v>
      </c>
      <c r="K117" s="1094">
        <v>13271</v>
      </c>
      <c r="L117" s="1093" t="s">
        <v>2619</v>
      </c>
      <c r="M117" s="1093" t="s">
        <v>2731</v>
      </c>
      <c r="N117" s="1047">
        <v>84.18</v>
      </c>
      <c r="O117" s="1047">
        <v>0</v>
      </c>
      <c r="P117" s="1077">
        <f t="shared" si="1"/>
        <v>84.18</v>
      </c>
      <c r="Q117" s="1092" t="s">
        <v>2578</v>
      </c>
      <c r="S117" s="1097" t="s">
        <v>2624</v>
      </c>
      <c r="T117" s="1059">
        <v>359274.43999999994</v>
      </c>
      <c r="V117"/>
      <c r="W117"/>
    </row>
    <row r="118" spans="1:23">
      <c r="A118" s="1093" t="s">
        <v>2580</v>
      </c>
      <c r="B118" s="1093"/>
      <c r="C118" s="1094">
        <v>2022</v>
      </c>
      <c r="D118" s="1094">
        <v>0</v>
      </c>
      <c r="E118" s="1093"/>
      <c r="F118" s="1093"/>
      <c r="G118" s="1095">
        <v>44651</v>
      </c>
      <c r="H118" s="1095" t="s">
        <v>2729</v>
      </c>
      <c r="I118" s="1095" t="s">
        <v>2730</v>
      </c>
      <c r="J118" s="1093" t="s">
        <v>2517</v>
      </c>
      <c r="K118" s="1094">
        <v>0</v>
      </c>
      <c r="L118" s="1093" t="s">
        <v>2683</v>
      </c>
      <c r="M118" s="1093" t="s">
        <v>2731</v>
      </c>
      <c r="N118" s="1047">
        <v>0</v>
      </c>
      <c r="O118" s="1047">
        <v>84.18</v>
      </c>
      <c r="P118" s="1077">
        <f t="shared" si="1"/>
        <v>-84.18</v>
      </c>
      <c r="Q118" s="1092" t="s">
        <v>2578</v>
      </c>
      <c r="S118" s="1064" t="s">
        <v>2501</v>
      </c>
      <c r="T118" s="1059">
        <v>359274.43999999994</v>
      </c>
      <c r="V118"/>
      <c r="W118"/>
    </row>
    <row r="119" spans="1:23">
      <c r="A119" s="1093" t="s">
        <v>2580</v>
      </c>
      <c r="B119" s="1093"/>
      <c r="C119" s="1094">
        <v>2022</v>
      </c>
      <c r="D119" s="1094">
        <v>0</v>
      </c>
      <c r="E119" s="1093"/>
      <c r="F119" s="1093"/>
      <c r="G119" s="1095">
        <v>44651</v>
      </c>
      <c r="H119" s="1095" t="s">
        <v>2732</v>
      </c>
      <c r="I119" s="1095" t="s">
        <v>2730</v>
      </c>
      <c r="J119" s="1093" t="s">
        <v>2622</v>
      </c>
      <c r="K119" s="1094">
        <v>0</v>
      </c>
      <c r="L119" s="1093" t="s">
        <v>2499</v>
      </c>
      <c r="M119" s="1093" t="s">
        <v>2733</v>
      </c>
      <c r="N119" s="1047">
        <v>126.23</v>
      </c>
      <c r="O119" s="1047">
        <v>0</v>
      </c>
      <c r="P119" s="1077">
        <f t="shared" si="1"/>
        <v>126.23</v>
      </c>
      <c r="Q119" s="1092" t="s">
        <v>2578</v>
      </c>
      <c r="S119" s="1097" t="s">
        <v>2506</v>
      </c>
      <c r="T119" s="1059">
        <v>-769632.78</v>
      </c>
      <c r="V119"/>
      <c r="W119"/>
    </row>
    <row r="120" spans="1:23">
      <c r="A120" s="1093" t="s">
        <v>2580</v>
      </c>
      <c r="B120" s="1093"/>
      <c r="C120" s="1094">
        <v>2022</v>
      </c>
      <c r="D120" s="1094">
        <v>0</v>
      </c>
      <c r="E120" s="1093"/>
      <c r="F120" s="1093"/>
      <c r="G120" s="1095">
        <v>44651</v>
      </c>
      <c r="H120" s="1095" t="s">
        <v>2732</v>
      </c>
      <c r="I120" s="1095" t="s">
        <v>2730</v>
      </c>
      <c r="J120" s="1093" t="s">
        <v>2625</v>
      </c>
      <c r="K120" s="1094">
        <v>0</v>
      </c>
      <c r="L120" s="1093" t="s">
        <v>2438</v>
      </c>
      <c r="M120" s="1093" t="s">
        <v>2733</v>
      </c>
      <c r="N120" s="1047">
        <v>0</v>
      </c>
      <c r="O120" s="1047">
        <v>126.23</v>
      </c>
      <c r="P120" s="1077">
        <f t="shared" si="1"/>
        <v>-126.23</v>
      </c>
      <c r="Q120" s="1092" t="s">
        <v>2578</v>
      </c>
      <c r="S120" s="1064" t="s">
        <v>2734</v>
      </c>
      <c r="T120" s="1059">
        <v>-769632.78</v>
      </c>
      <c r="V120"/>
      <c r="W120"/>
    </row>
    <row r="121" spans="1:23">
      <c r="A121" s="1093" t="s">
        <v>2580</v>
      </c>
      <c r="B121" s="1093"/>
      <c r="C121" s="1094">
        <v>2022</v>
      </c>
      <c r="D121" s="1094">
        <v>0</v>
      </c>
      <c r="E121" s="1093"/>
      <c r="F121" s="1093"/>
      <c r="G121" s="1095">
        <v>44651</v>
      </c>
      <c r="H121" s="1095" t="s">
        <v>2732</v>
      </c>
      <c r="I121" s="1095" t="s">
        <v>2730</v>
      </c>
      <c r="J121" s="1093" t="s">
        <v>2624</v>
      </c>
      <c r="K121" s="1094">
        <v>0</v>
      </c>
      <c r="L121" s="1093" t="s">
        <v>2501</v>
      </c>
      <c r="M121" s="1093" t="s">
        <v>2733</v>
      </c>
      <c r="N121" s="1047">
        <v>170325</v>
      </c>
      <c r="O121" s="1047">
        <v>0</v>
      </c>
      <c r="P121" s="1077">
        <f t="shared" si="1"/>
        <v>170325</v>
      </c>
      <c r="Q121" s="1092" t="s">
        <v>2578</v>
      </c>
      <c r="S121" s="1097" t="s">
        <v>2584</v>
      </c>
      <c r="T121" s="1059">
        <v>0</v>
      </c>
      <c r="V121"/>
      <c r="W121"/>
    </row>
    <row r="122" spans="1:23">
      <c r="A122" s="1093" t="s">
        <v>2580</v>
      </c>
      <c r="B122" s="1093"/>
      <c r="C122" s="1094">
        <v>2022</v>
      </c>
      <c r="D122" s="1094">
        <v>0</v>
      </c>
      <c r="E122" s="1093"/>
      <c r="F122" s="1093"/>
      <c r="G122" s="1095">
        <v>44651</v>
      </c>
      <c r="H122" s="1095" t="s">
        <v>2732</v>
      </c>
      <c r="I122" s="1095" t="s">
        <v>2730</v>
      </c>
      <c r="J122" s="1093" t="s">
        <v>2612</v>
      </c>
      <c r="K122" s="1094">
        <v>0</v>
      </c>
      <c r="L122" s="1093" t="s">
        <v>2440</v>
      </c>
      <c r="M122" s="1093" t="s">
        <v>2733</v>
      </c>
      <c r="N122" s="1047">
        <v>0</v>
      </c>
      <c r="O122" s="1047">
        <v>170325</v>
      </c>
      <c r="P122" s="1077">
        <f t="shared" si="1"/>
        <v>-170325</v>
      </c>
      <c r="Q122" s="1092" t="s">
        <v>2578</v>
      </c>
      <c r="S122" s="1064" t="s">
        <v>2585</v>
      </c>
      <c r="T122" s="1059">
        <v>0</v>
      </c>
      <c r="V122"/>
      <c r="W122"/>
    </row>
    <row r="123" spans="1:23">
      <c r="A123" s="1093" t="s">
        <v>2580</v>
      </c>
      <c r="B123" s="1093"/>
      <c r="C123" s="1094">
        <v>2022</v>
      </c>
      <c r="D123" s="1094">
        <v>0</v>
      </c>
      <c r="E123" s="1093"/>
      <c r="F123" s="1093"/>
      <c r="G123" s="1095">
        <v>44651</v>
      </c>
      <c r="H123" s="1095" t="s">
        <v>2732</v>
      </c>
      <c r="I123" s="1095" t="s">
        <v>2730</v>
      </c>
      <c r="J123" s="1093" t="s">
        <v>2624</v>
      </c>
      <c r="K123" s="1094">
        <v>0</v>
      </c>
      <c r="L123" s="1093" t="s">
        <v>2501</v>
      </c>
      <c r="M123" s="1093" t="s">
        <v>2733</v>
      </c>
      <c r="N123" s="1047">
        <v>9312.2199999999993</v>
      </c>
      <c r="O123" s="1047">
        <v>0</v>
      </c>
      <c r="P123" s="1077">
        <f t="shared" si="1"/>
        <v>9312.2199999999993</v>
      </c>
      <c r="Q123" s="1092" t="s">
        <v>2578</v>
      </c>
      <c r="S123" s="1097" t="s">
        <v>2519</v>
      </c>
      <c r="T123" s="1059">
        <v>16231</v>
      </c>
      <c r="V123"/>
      <c r="W123"/>
    </row>
    <row r="124" spans="1:23">
      <c r="A124" s="1093" t="s">
        <v>2580</v>
      </c>
      <c r="B124" s="1093"/>
      <c r="C124" s="1094">
        <v>2022</v>
      </c>
      <c r="D124" s="1094">
        <v>0</v>
      </c>
      <c r="E124" s="1093"/>
      <c r="F124" s="1093"/>
      <c r="G124" s="1095">
        <v>44651</v>
      </c>
      <c r="H124" s="1095" t="s">
        <v>2732</v>
      </c>
      <c r="I124" s="1095" t="s">
        <v>2730</v>
      </c>
      <c r="J124" s="1093" t="s">
        <v>2441</v>
      </c>
      <c r="K124" s="1094">
        <v>0</v>
      </c>
      <c r="L124" s="1093" t="s">
        <v>2615</v>
      </c>
      <c r="M124" s="1093" t="s">
        <v>2733</v>
      </c>
      <c r="N124" s="1047">
        <v>0</v>
      </c>
      <c r="O124" s="1047">
        <v>9312.2199999999993</v>
      </c>
      <c r="P124" s="1077">
        <f t="shared" si="1"/>
        <v>-9312.2199999999993</v>
      </c>
      <c r="Q124" s="1092" t="s">
        <v>2578</v>
      </c>
      <c r="S124" s="1064" t="s">
        <v>2520</v>
      </c>
      <c r="T124" s="1059">
        <v>16231</v>
      </c>
      <c r="V124"/>
      <c r="W124"/>
    </row>
    <row r="125" spans="1:23">
      <c r="A125" s="1093" t="s">
        <v>2580</v>
      </c>
      <c r="B125" s="1093"/>
      <c r="C125" s="1094">
        <v>2022</v>
      </c>
      <c r="D125" s="1094">
        <v>0</v>
      </c>
      <c r="E125" s="1093"/>
      <c r="F125" s="1093"/>
      <c r="G125" s="1095">
        <v>44651</v>
      </c>
      <c r="H125" s="1095" t="s">
        <v>2732</v>
      </c>
      <c r="I125" s="1095" t="s">
        <v>2730</v>
      </c>
      <c r="J125" s="1093" t="s">
        <v>2384</v>
      </c>
      <c r="K125" s="1094">
        <v>0</v>
      </c>
      <c r="L125" s="1093" t="s">
        <v>2385</v>
      </c>
      <c r="M125" s="1093" t="s">
        <v>2735</v>
      </c>
      <c r="N125" s="1047">
        <v>465170.65</v>
      </c>
      <c r="O125" s="1047">
        <v>0</v>
      </c>
      <c r="P125" s="1077">
        <f t="shared" si="1"/>
        <v>465170.65</v>
      </c>
      <c r="Q125" s="1092" t="s">
        <v>2578</v>
      </c>
      <c r="S125" s="1097" t="s">
        <v>2427</v>
      </c>
      <c r="T125" s="1059">
        <v>-16231</v>
      </c>
      <c r="V125"/>
      <c r="W125"/>
    </row>
    <row r="126" spans="1:23">
      <c r="A126" s="1093" t="s">
        <v>2580</v>
      </c>
      <c r="B126" s="1093"/>
      <c r="C126" s="1094">
        <v>2022</v>
      </c>
      <c r="D126" s="1094">
        <v>0</v>
      </c>
      <c r="E126" s="1093"/>
      <c r="F126" s="1093"/>
      <c r="G126" s="1095">
        <v>44651</v>
      </c>
      <c r="H126" s="1095" t="s">
        <v>2732</v>
      </c>
      <c r="I126" s="1095" t="s">
        <v>2730</v>
      </c>
      <c r="J126" s="1093" t="s">
        <v>2506</v>
      </c>
      <c r="K126" s="1094">
        <v>0</v>
      </c>
      <c r="L126" s="1093" t="s">
        <v>2734</v>
      </c>
      <c r="M126" s="1093" t="s">
        <v>2735</v>
      </c>
      <c r="N126" s="1047">
        <v>0</v>
      </c>
      <c r="O126" s="1047">
        <v>465170.65</v>
      </c>
      <c r="P126" s="1077">
        <f t="shared" si="1"/>
        <v>-465170.65</v>
      </c>
      <c r="Q126" s="1092" t="s">
        <v>2578</v>
      </c>
      <c r="S126" s="1064" t="s">
        <v>2428</v>
      </c>
      <c r="T126" s="1059">
        <v>-16231</v>
      </c>
      <c r="V126"/>
      <c r="W126"/>
    </row>
    <row r="127" spans="1:23">
      <c r="A127" s="1093" t="s">
        <v>2580</v>
      </c>
      <c r="B127" s="1093"/>
      <c r="C127" s="1094">
        <v>2022</v>
      </c>
      <c r="D127" s="1094">
        <v>0</v>
      </c>
      <c r="E127" s="1093"/>
      <c r="F127" s="1093"/>
      <c r="G127" s="1095">
        <v>44651</v>
      </c>
      <c r="H127" s="1095" t="s">
        <v>2732</v>
      </c>
      <c r="I127" s="1095" t="s">
        <v>2730</v>
      </c>
      <c r="J127" s="1093" t="s">
        <v>2484</v>
      </c>
      <c r="K127" s="1094">
        <v>0</v>
      </c>
      <c r="L127" s="1093" t="s">
        <v>2703</v>
      </c>
      <c r="M127" s="1093" t="s">
        <v>2736</v>
      </c>
      <c r="N127" s="1047">
        <v>2046.01</v>
      </c>
      <c r="O127" s="1047">
        <v>0</v>
      </c>
      <c r="P127" s="1077">
        <f t="shared" si="1"/>
        <v>2046.01</v>
      </c>
      <c r="Q127" s="1092" t="s">
        <v>2578</v>
      </c>
      <c r="S127" s="1097" t="s">
        <v>2802</v>
      </c>
      <c r="T127" s="1059">
        <v>0</v>
      </c>
      <c r="V127"/>
      <c r="W127"/>
    </row>
    <row r="128" spans="1:23">
      <c r="A128" s="1093" t="s">
        <v>2580</v>
      </c>
      <c r="B128" s="1093"/>
      <c r="C128" s="1094">
        <v>2022</v>
      </c>
      <c r="D128" s="1094">
        <v>0</v>
      </c>
      <c r="E128" s="1093"/>
      <c r="F128" s="1093"/>
      <c r="G128" s="1095">
        <v>44651</v>
      </c>
      <c r="H128" s="1095" t="s">
        <v>2732</v>
      </c>
      <c r="I128" s="1095" t="s">
        <v>2730</v>
      </c>
      <c r="J128" s="1093" t="s">
        <v>2599</v>
      </c>
      <c r="K128" s="1094">
        <v>0</v>
      </c>
      <c r="L128" s="1093" t="s">
        <v>2387</v>
      </c>
      <c r="M128" s="1093" t="s">
        <v>2736</v>
      </c>
      <c r="N128" s="1047">
        <v>0</v>
      </c>
      <c r="O128" s="1047">
        <v>2046.01</v>
      </c>
      <c r="P128" s="1077">
        <f t="shared" si="1"/>
        <v>-2046.01</v>
      </c>
      <c r="Q128" s="1092" t="s">
        <v>2578</v>
      </c>
      <c r="S128" s="1064" t="s">
        <v>2803</v>
      </c>
      <c r="T128" s="1059">
        <v>0</v>
      </c>
      <c r="V128"/>
      <c r="W128"/>
    </row>
    <row r="129" spans="1:23">
      <c r="A129" s="1093" t="s">
        <v>2580</v>
      </c>
      <c r="B129" s="1093"/>
      <c r="C129" s="1094">
        <v>2022</v>
      </c>
      <c r="D129" s="1094">
        <v>0</v>
      </c>
      <c r="E129" s="1093"/>
      <c r="F129" s="1093"/>
      <c r="G129" s="1095">
        <v>44651</v>
      </c>
      <c r="H129" s="1095" t="s">
        <v>2732</v>
      </c>
      <c r="I129" s="1095" t="s">
        <v>2730</v>
      </c>
      <c r="J129" s="1093" t="s">
        <v>2690</v>
      </c>
      <c r="K129" s="1094">
        <v>0</v>
      </c>
      <c r="L129" s="1093" t="s">
        <v>2454</v>
      </c>
      <c r="M129" s="1093" t="s">
        <v>2737</v>
      </c>
      <c r="N129" s="1047">
        <v>4357.42</v>
      </c>
      <c r="O129" s="1047">
        <v>0</v>
      </c>
      <c r="P129" s="1077">
        <f t="shared" si="1"/>
        <v>4357.42</v>
      </c>
      <c r="Q129" s="1092" t="s">
        <v>2578</v>
      </c>
      <c r="S129" s="1097" t="s">
        <v>2805</v>
      </c>
      <c r="T129" s="1059">
        <v>0</v>
      </c>
      <c r="V129"/>
      <c r="W129"/>
    </row>
    <row r="130" spans="1:23">
      <c r="A130" s="1093" t="s">
        <v>2580</v>
      </c>
      <c r="B130" s="1093"/>
      <c r="C130" s="1094">
        <v>2022</v>
      </c>
      <c r="D130" s="1094">
        <v>0</v>
      </c>
      <c r="E130" s="1093"/>
      <c r="F130" s="1093"/>
      <c r="G130" s="1095">
        <v>44651</v>
      </c>
      <c r="H130" s="1095" t="s">
        <v>2732</v>
      </c>
      <c r="I130" s="1095" t="s">
        <v>2730</v>
      </c>
      <c r="J130" s="1093" t="s">
        <v>2599</v>
      </c>
      <c r="K130" s="1094">
        <v>0</v>
      </c>
      <c r="L130" s="1093" t="s">
        <v>2387</v>
      </c>
      <c r="M130" s="1093" t="s">
        <v>2737</v>
      </c>
      <c r="N130" s="1047">
        <v>0</v>
      </c>
      <c r="O130" s="1047">
        <v>4357.42</v>
      </c>
      <c r="P130" s="1077">
        <f t="shared" si="1"/>
        <v>-4357.42</v>
      </c>
      <c r="Q130" s="1092" t="s">
        <v>2578</v>
      </c>
      <c r="S130" s="1064" t="s">
        <v>2806</v>
      </c>
      <c r="T130" s="1059">
        <v>0</v>
      </c>
      <c r="V130"/>
      <c r="W130"/>
    </row>
    <row r="131" spans="1:23">
      <c r="A131" s="1093" t="s">
        <v>2580</v>
      </c>
      <c r="B131" s="1093"/>
      <c r="C131" s="1094">
        <v>2022</v>
      </c>
      <c r="D131" s="1094">
        <v>0</v>
      </c>
      <c r="E131" s="1093"/>
      <c r="F131" s="1093"/>
      <c r="G131" s="1095">
        <v>44651</v>
      </c>
      <c r="H131" s="1095" t="s">
        <v>2732</v>
      </c>
      <c r="I131" s="1095" t="s">
        <v>2730</v>
      </c>
      <c r="J131" s="1093" t="s">
        <v>2690</v>
      </c>
      <c r="K131" s="1094">
        <v>0</v>
      </c>
      <c r="L131" s="1093" t="s">
        <v>2454</v>
      </c>
      <c r="M131" s="1093" t="s">
        <v>2738</v>
      </c>
      <c r="N131" s="1047">
        <v>451.17</v>
      </c>
      <c r="O131" s="1047">
        <v>0</v>
      </c>
      <c r="P131" s="1077">
        <f t="shared" ref="P131:P160" si="2">+N131-O131</f>
        <v>451.17</v>
      </c>
      <c r="Q131" s="1092" t="s">
        <v>2578</v>
      </c>
      <c r="S131" s="1097" t="s">
        <v>2868</v>
      </c>
      <c r="T131" s="1059">
        <v>65</v>
      </c>
      <c r="V131"/>
      <c r="W131"/>
    </row>
    <row r="132" spans="1:23">
      <c r="A132" s="1093" t="s">
        <v>2580</v>
      </c>
      <c r="B132" s="1093"/>
      <c r="C132" s="1094">
        <v>2022</v>
      </c>
      <c r="D132" s="1094">
        <v>0</v>
      </c>
      <c r="E132" s="1093"/>
      <c r="F132" s="1093"/>
      <c r="G132" s="1095">
        <v>44651</v>
      </c>
      <c r="H132" s="1095" t="s">
        <v>2732</v>
      </c>
      <c r="I132" s="1095" t="s">
        <v>2730</v>
      </c>
      <c r="J132" s="1093" t="s">
        <v>2599</v>
      </c>
      <c r="K132" s="1094">
        <v>0</v>
      </c>
      <c r="L132" s="1093" t="s">
        <v>2387</v>
      </c>
      <c r="M132" s="1093" t="s">
        <v>2738</v>
      </c>
      <c r="N132" s="1047">
        <v>0</v>
      </c>
      <c r="O132" s="1047">
        <v>451.17</v>
      </c>
      <c r="P132" s="1077">
        <f t="shared" si="2"/>
        <v>-451.17</v>
      </c>
      <c r="Q132" s="1092" t="s">
        <v>2578</v>
      </c>
      <c r="S132" s="1064" t="s">
        <v>2447</v>
      </c>
      <c r="T132" s="1059">
        <v>65</v>
      </c>
      <c r="V132"/>
      <c r="W132"/>
    </row>
    <row r="133" spans="1:23">
      <c r="A133" s="1093" t="s">
        <v>2580</v>
      </c>
      <c r="B133" s="1093"/>
      <c r="C133" s="1094">
        <v>2022</v>
      </c>
      <c r="D133" s="1094">
        <v>0</v>
      </c>
      <c r="E133" s="1093"/>
      <c r="F133" s="1093"/>
      <c r="G133" s="1095">
        <v>44651</v>
      </c>
      <c r="H133" s="1095" t="s">
        <v>2732</v>
      </c>
      <c r="I133" s="1095" t="s">
        <v>2730</v>
      </c>
      <c r="J133" s="1093" t="s">
        <v>2617</v>
      </c>
      <c r="K133" s="1094">
        <v>0</v>
      </c>
      <c r="L133" s="1093" t="s">
        <v>2497</v>
      </c>
      <c r="M133" s="1093" t="s">
        <v>2739</v>
      </c>
      <c r="N133" s="1047">
        <v>10132.49</v>
      </c>
      <c r="O133" s="1047">
        <v>0</v>
      </c>
      <c r="P133" s="1077">
        <f t="shared" si="2"/>
        <v>10132.49</v>
      </c>
      <c r="Q133" s="1092" t="s">
        <v>2578</v>
      </c>
      <c r="S133" s="1097" t="s">
        <v>2469</v>
      </c>
      <c r="T133" s="1059">
        <v>3600</v>
      </c>
      <c r="V133"/>
      <c r="W133"/>
    </row>
    <row r="134" spans="1:23">
      <c r="A134" s="1093" t="s">
        <v>2580</v>
      </c>
      <c r="B134" s="1093"/>
      <c r="C134" s="1094">
        <v>2022</v>
      </c>
      <c r="D134" s="1094">
        <v>0</v>
      </c>
      <c r="E134" s="1093"/>
      <c r="F134" s="1093"/>
      <c r="G134" s="1095">
        <v>44651</v>
      </c>
      <c r="H134" s="1095" t="s">
        <v>2732</v>
      </c>
      <c r="I134" s="1095" t="s">
        <v>2730</v>
      </c>
      <c r="J134" s="1093" t="s">
        <v>2600</v>
      </c>
      <c r="K134" s="1094">
        <v>0</v>
      </c>
      <c r="L134" s="1093" t="s">
        <v>2389</v>
      </c>
      <c r="M134" s="1093" t="s">
        <v>2739</v>
      </c>
      <c r="N134" s="1047">
        <v>0</v>
      </c>
      <c r="O134" s="1047">
        <v>10132.49</v>
      </c>
      <c r="P134" s="1077">
        <f t="shared" si="2"/>
        <v>-10132.49</v>
      </c>
      <c r="Q134" s="1092" t="s">
        <v>2578</v>
      </c>
      <c r="S134" s="1064" t="s">
        <v>2892</v>
      </c>
      <c r="T134" s="1059">
        <v>3600</v>
      </c>
      <c r="V134"/>
      <c r="W134"/>
    </row>
    <row r="135" spans="1:23">
      <c r="A135" s="1093" t="s">
        <v>2580</v>
      </c>
      <c r="B135" s="1093"/>
      <c r="C135" s="1094">
        <v>2022</v>
      </c>
      <c r="D135" s="1094">
        <v>0</v>
      </c>
      <c r="E135" s="1093"/>
      <c r="F135" s="1093"/>
      <c r="G135" s="1095">
        <v>44651</v>
      </c>
      <c r="H135" s="1095" t="s">
        <v>2732</v>
      </c>
      <c r="I135" s="1095" t="s">
        <v>2730</v>
      </c>
      <c r="J135" s="1093" t="s">
        <v>2492</v>
      </c>
      <c r="K135" s="1094">
        <v>0</v>
      </c>
      <c r="L135" s="1093" t="s">
        <v>2723</v>
      </c>
      <c r="M135" s="1093" t="s">
        <v>2740</v>
      </c>
      <c r="N135" s="1047">
        <v>46289.94</v>
      </c>
      <c r="O135" s="1047">
        <v>0</v>
      </c>
      <c r="P135" s="1077">
        <f t="shared" si="2"/>
        <v>46289.94</v>
      </c>
      <c r="Q135" s="1092" t="s">
        <v>2578</v>
      </c>
      <c r="S135" s="1097" t="s">
        <v>2897</v>
      </c>
      <c r="T135" s="1059">
        <v>173</v>
      </c>
      <c r="V135"/>
      <c r="W135"/>
    </row>
    <row r="136" spans="1:23">
      <c r="A136" s="1093" t="s">
        <v>2580</v>
      </c>
      <c r="B136" s="1093"/>
      <c r="C136" s="1094">
        <v>2022</v>
      </c>
      <c r="D136" s="1094">
        <v>0</v>
      </c>
      <c r="E136" s="1093"/>
      <c r="F136" s="1093"/>
      <c r="G136" s="1095">
        <v>44651</v>
      </c>
      <c r="H136" s="1095" t="s">
        <v>2732</v>
      </c>
      <c r="I136" s="1095" t="s">
        <v>2730</v>
      </c>
      <c r="J136" s="1093" t="s">
        <v>2433</v>
      </c>
      <c r="K136" s="1094">
        <v>0</v>
      </c>
      <c r="L136" s="1093" t="s">
        <v>2609</v>
      </c>
      <c r="M136" s="1093" t="s">
        <v>2740</v>
      </c>
      <c r="N136" s="1047">
        <v>0</v>
      </c>
      <c r="O136" s="1047">
        <v>46289.94</v>
      </c>
      <c r="P136" s="1077">
        <f t="shared" si="2"/>
        <v>-46289.94</v>
      </c>
      <c r="Q136" s="1092" t="s">
        <v>2578</v>
      </c>
      <c r="S136" s="1064" t="s">
        <v>2898</v>
      </c>
      <c r="T136" s="1059">
        <v>173</v>
      </c>
      <c r="V136"/>
      <c r="W136"/>
    </row>
    <row r="137" spans="1:23">
      <c r="A137" s="1093" t="s">
        <v>2580</v>
      </c>
      <c r="B137" s="1093"/>
      <c r="C137" s="1094">
        <v>2022</v>
      </c>
      <c r="D137" s="1094">
        <v>0</v>
      </c>
      <c r="E137" s="1093"/>
      <c r="F137" s="1093"/>
      <c r="G137" s="1095">
        <v>44651</v>
      </c>
      <c r="H137" s="1095" t="s">
        <v>2732</v>
      </c>
      <c r="I137" s="1095" t="s">
        <v>2730</v>
      </c>
      <c r="J137" s="1093" t="s">
        <v>2443</v>
      </c>
      <c r="K137" s="1094">
        <v>0</v>
      </c>
      <c r="L137" s="1093" t="s">
        <v>2444</v>
      </c>
      <c r="M137" s="1093" t="s">
        <v>2739</v>
      </c>
      <c r="N137" s="1047">
        <v>1023</v>
      </c>
      <c r="O137" s="1047">
        <v>0</v>
      </c>
      <c r="P137" s="1077">
        <f t="shared" si="2"/>
        <v>1023</v>
      </c>
      <c r="Q137" s="1092" t="s">
        <v>2578</v>
      </c>
      <c r="S137" s="1097" t="s">
        <v>2907</v>
      </c>
      <c r="T137" s="1059">
        <v>1957.86</v>
      </c>
      <c r="V137"/>
      <c r="W137"/>
    </row>
    <row r="138" spans="1:23">
      <c r="A138" s="1093" t="s">
        <v>2580</v>
      </c>
      <c r="B138" s="1093"/>
      <c r="C138" s="1094">
        <v>2022</v>
      </c>
      <c r="D138" s="1094">
        <v>0</v>
      </c>
      <c r="E138" s="1093"/>
      <c r="F138" s="1093"/>
      <c r="G138" s="1095">
        <v>44651</v>
      </c>
      <c r="H138" s="1095" t="s">
        <v>2732</v>
      </c>
      <c r="I138" s="1095" t="s">
        <v>2730</v>
      </c>
      <c r="J138" s="1093" t="s">
        <v>2512</v>
      </c>
      <c r="K138" s="1094">
        <v>0</v>
      </c>
      <c r="L138" s="1093" t="s">
        <v>2681</v>
      </c>
      <c r="M138" s="1093" t="s">
        <v>2739</v>
      </c>
      <c r="N138" s="1047">
        <v>0</v>
      </c>
      <c r="O138" s="1047">
        <v>1023</v>
      </c>
      <c r="P138" s="1077">
        <f t="shared" si="2"/>
        <v>-1023</v>
      </c>
      <c r="Q138" s="1092" t="s">
        <v>2578</v>
      </c>
      <c r="S138" s="1064" t="s">
        <v>2908</v>
      </c>
      <c r="T138" s="1059">
        <v>1957.86</v>
      </c>
      <c r="V138"/>
      <c r="W138"/>
    </row>
    <row r="139" spans="1:23">
      <c r="A139" s="1093" t="s">
        <v>2580</v>
      </c>
      <c r="B139" s="1093"/>
      <c r="C139" s="1094">
        <v>2022</v>
      </c>
      <c r="D139" s="1094">
        <v>0</v>
      </c>
      <c r="E139" s="1093"/>
      <c r="F139" s="1093"/>
      <c r="G139" s="1095">
        <v>44651</v>
      </c>
      <c r="H139" s="1095" t="s">
        <v>2732</v>
      </c>
      <c r="I139" s="1095" t="s">
        <v>2730</v>
      </c>
      <c r="J139" s="1093" t="s">
        <v>2449</v>
      </c>
      <c r="K139" s="1094">
        <v>0</v>
      </c>
      <c r="L139" s="1093" t="s">
        <v>2450</v>
      </c>
      <c r="M139" s="1093" t="s">
        <v>2741</v>
      </c>
      <c r="N139" s="1047">
        <v>31390</v>
      </c>
      <c r="O139" s="1047">
        <v>0</v>
      </c>
      <c r="P139" s="1077">
        <f t="shared" si="2"/>
        <v>31390</v>
      </c>
      <c r="Q139" s="1092" t="s">
        <v>2578</v>
      </c>
      <c r="S139" s="1097" t="s">
        <v>2911</v>
      </c>
      <c r="T139" s="1059">
        <v>1957.86</v>
      </c>
    </row>
    <row r="140" spans="1:23">
      <c r="A140" s="1093" t="s">
        <v>2580</v>
      </c>
      <c r="B140" s="1093"/>
      <c r="C140" s="1094">
        <v>2022</v>
      </c>
      <c r="D140" s="1094">
        <v>0</v>
      </c>
      <c r="E140" s="1093"/>
      <c r="F140" s="1093"/>
      <c r="G140" s="1095">
        <v>44651</v>
      </c>
      <c r="H140" s="1095" t="s">
        <v>2732</v>
      </c>
      <c r="I140" s="1095" t="s">
        <v>2730</v>
      </c>
      <c r="J140" s="1093" t="s">
        <v>2413</v>
      </c>
      <c r="K140" s="1094">
        <v>0</v>
      </c>
      <c r="L140" s="1093" t="s">
        <v>2414</v>
      </c>
      <c r="M140" s="1093" t="s">
        <v>2741</v>
      </c>
      <c r="N140" s="1047">
        <v>0</v>
      </c>
      <c r="O140" s="1047">
        <v>31390</v>
      </c>
      <c r="P140" s="1077">
        <f t="shared" si="2"/>
        <v>-31390</v>
      </c>
      <c r="Q140" s="1092" t="s">
        <v>2578</v>
      </c>
      <c r="S140" s="1064" t="s">
        <v>2371</v>
      </c>
      <c r="T140" s="1059">
        <v>1957.86</v>
      </c>
    </row>
    <row r="141" spans="1:23">
      <c r="A141" s="1093" t="s">
        <v>2580</v>
      </c>
      <c r="B141" s="1093"/>
      <c r="C141" s="1094">
        <v>2022</v>
      </c>
      <c r="D141" s="1094">
        <v>0</v>
      </c>
      <c r="E141" s="1093"/>
      <c r="F141" s="1093"/>
      <c r="G141" s="1095">
        <v>44651</v>
      </c>
      <c r="H141" s="1095" t="s">
        <v>2732</v>
      </c>
      <c r="I141" s="1095" t="s">
        <v>2730</v>
      </c>
      <c r="J141" s="1093" t="s">
        <v>2451</v>
      </c>
      <c r="K141" s="1094">
        <v>0</v>
      </c>
      <c r="L141" s="1093" t="s">
        <v>2452</v>
      </c>
      <c r="M141" s="1093" t="s">
        <v>2742</v>
      </c>
      <c r="N141" s="1047">
        <v>8760</v>
      </c>
      <c r="O141" s="1047">
        <v>0</v>
      </c>
      <c r="P141" s="1077">
        <f t="shared" si="2"/>
        <v>8760</v>
      </c>
      <c r="Q141" s="1092" t="s">
        <v>2578</v>
      </c>
      <c r="S141" s="1097" t="s">
        <v>2913</v>
      </c>
      <c r="T141" s="1059">
        <v>-1957.86</v>
      </c>
    </row>
    <row r="142" spans="1:23">
      <c r="A142" s="1093" t="s">
        <v>2580</v>
      </c>
      <c r="B142" s="1093"/>
      <c r="C142" s="1094">
        <v>2022</v>
      </c>
      <c r="D142" s="1094">
        <v>0</v>
      </c>
      <c r="E142" s="1093"/>
      <c r="F142" s="1093"/>
      <c r="G142" s="1095">
        <v>44651</v>
      </c>
      <c r="H142" s="1095" t="s">
        <v>2732</v>
      </c>
      <c r="I142" s="1095" t="s">
        <v>2730</v>
      </c>
      <c r="J142" s="1093" t="s">
        <v>2415</v>
      </c>
      <c r="K142" s="1094">
        <v>0</v>
      </c>
      <c r="L142" s="1093" t="s">
        <v>2416</v>
      </c>
      <c r="M142" s="1093" t="s">
        <v>2742</v>
      </c>
      <c r="N142" s="1047">
        <v>0</v>
      </c>
      <c r="O142" s="1047">
        <v>8760</v>
      </c>
      <c r="P142" s="1077">
        <f t="shared" si="2"/>
        <v>-8760</v>
      </c>
      <c r="Q142" s="1092" t="s">
        <v>2578</v>
      </c>
      <c r="S142" s="1064" t="s">
        <v>2914</v>
      </c>
      <c r="T142" s="1059">
        <v>-1957.86</v>
      </c>
    </row>
    <row r="143" spans="1:23">
      <c r="A143" s="1093" t="s">
        <v>2580</v>
      </c>
      <c r="B143" s="1093"/>
      <c r="C143" s="1094">
        <v>2022</v>
      </c>
      <c r="D143" s="1094">
        <v>0</v>
      </c>
      <c r="E143" s="1093"/>
      <c r="F143" s="1093"/>
      <c r="G143" s="1095">
        <v>44651</v>
      </c>
      <c r="H143" s="1095" t="s">
        <v>2732</v>
      </c>
      <c r="I143" s="1095" t="s">
        <v>2730</v>
      </c>
      <c r="J143" s="1093" t="s">
        <v>2465</v>
      </c>
      <c r="K143" s="1094">
        <v>0</v>
      </c>
      <c r="L143" s="1093" t="s">
        <v>2466</v>
      </c>
      <c r="M143" s="1093" t="s">
        <v>2743</v>
      </c>
      <c r="N143" s="1047">
        <v>520</v>
      </c>
      <c r="O143" s="1047">
        <v>0</v>
      </c>
      <c r="P143" s="1077">
        <f t="shared" si="2"/>
        <v>520</v>
      </c>
      <c r="Q143" s="1092" t="s">
        <v>2578</v>
      </c>
      <c r="S143" s="1097" t="s">
        <v>2412</v>
      </c>
      <c r="T143" s="1059">
        <v>-3600</v>
      </c>
    </row>
    <row r="144" spans="1:23">
      <c r="A144" s="1093" t="s">
        <v>2580</v>
      </c>
      <c r="B144" s="1093"/>
      <c r="C144" s="1094">
        <v>2022</v>
      </c>
      <c r="D144" s="1094">
        <v>0</v>
      </c>
      <c r="E144" s="1093"/>
      <c r="F144" s="1093"/>
      <c r="G144" s="1095">
        <v>44651</v>
      </c>
      <c r="H144" s="1095" t="s">
        <v>2732</v>
      </c>
      <c r="I144" s="1095" t="s">
        <v>2730</v>
      </c>
      <c r="J144" s="1093" t="s">
        <v>2408</v>
      </c>
      <c r="K144" s="1094">
        <v>0</v>
      </c>
      <c r="L144" s="1093" t="s">
        <v>2611</v>
      </c>
      <c r="M144" s="1093" t="s">
        <v>2743</v>
      </c>
      <c r="N144" s="1047">
        <v>0</v>
      </c>
      <c r="O144" s="1047">
        <v>520</v>
      </c>
      <c r="P144" s="1077">
        <f t="shared" si="2"/>
        <v>-520</v>
      </c>
      <c r="Q144" s="1092" t="s">
        <v>2578</v>
      </c>
      <c r="S144" s="1064" t="s">
        <v>3006</v>
      </c>
      <c r="T144" s="1059">
        <v>-3600</v>
      </c>
    </row>
    <row r="145" spans="1:20">
      <c r="A145" s="1093" t="s">
        <v>2580</v>
      </c>
      <c r="B145" s="1093"/>
      <c r="C145" s="1094">
        <v>2022</v>
      </c>
      <c r="D145" s="1094">
        <v>0</v>
      </c>
      <c r="E145" s="1093"/>
      <c r="F145" s="1093"/>
      <c r="G145" s="1095">
        <v>44651</v>
      </c>
      <c r="H145" s="1095" t="s">
        <v>2732</v>
      </c>
      <c r="I145" s="1095" t="s">
        <v>2730</v>
      </c>
      <c r="J145" s="1093" t="s">
        <v>2465</v>
      </c>
      <c r="K145" s="1094">
        <v>0</v>
      </c>
      <c r="L145" s="1093" t="s">
        <v>2466</v>
      </c>
      <c r="M145" s="1093" t="s">
        <v>2744</v>
      </c>
      <c r="N145" s="1047">
        <v>3367.1</v>
      </c>
      <c r="O145" s="1047">
        <v>0</v>
      </c>
      <c r="P145" s="1077">
        <f t="shared" si="2"/>
        <v>3367.1</v>
      </c>
      <c r="Q145" s="1092" t="s">
        <v>2578</v>
      </c>
      <c r="S145" s="1097" t="s">
        <v>2552</v>
      </c>
      <c r="T145" s="1059">
        <v>2.458364178892225E-9</v>
      </c>
    </row>
    <row r="146" spans="1:20">
      <c r="A146" s="1093" t="s">
        <v>2580</v>
      </c>
      <c r="B146" s="1093"/>
      <c r="C146" s="1094">
        <v>2022</v>
      </c>
      <c r="D146" s="1094">
        <v>0</v>
      </c>
      <c r="E146" s="1093"/>
      <c r="F146" s="1093"/>
      <c r="G146" s="1095">
        <v>44651</v>
      </c>
      <c r="H146" s="1095" t="s">
        <v>2732</v>
      </c>
      <c r="I146" s="1095" t="s">
        <v>2730</v>
      </c>
      <c r="J146" s="1093" t="s">
        <v>2408</v>
      </c>
      <c r="K146" s="1094">
        <v>0</v>
      </c>
      <c r="L146" s="1093" t="s">
        <v>2611</v>
      </c>
      <c r="M146" s="1093" t="s">
        <v>2744</v>
      </c>
      <c r="N146" s="1047">
        <v>0</v>
      </c>
      <c r="O146" s="1047">
        <v>3367.1</v>
      </c>
      <c r="P146" s="1077">
        <f t="shared" si="2"/>
        <v>-3367.1</v>
      </c>
      <c r="Q146" s="1092" t="s">
        <v>2578</v>
      </c>
    </row>
    <row r="147" spans="1:20">
      <c r="A147" s="1093" t="s">
        <v>2580</v>
      </c>
      <c r="B147" s="1093"/>
      <c r="C147" s="1094">
        <v>2022</v>
      </c>
      <c r="D147" s="1094">
        <v>0</v>
      </c>
      <c r="E147" s="1093"/>
      <c r="F147" s="1093"/>
      <c r="G147" s="1095">
        <v>44651</v>
      </c>
      <c r="H147" s="1095" t="s">
        <v>2732</v>
      </c>
      <c r="I147" s="1095" t="s">
        <v>2730</v>
      </c>
      <c r="J147" s="1093" t="s">
        <v>2716</v>
      </c>
      <c r="K147" s="1094">
        <v>0</v>
      </c>
      <c r="L147" s="1093" t="s">
        <v>2462</v>
      </c>
      <c r="M147" s="1093" t="s">
        <v>2745</v>
      </c>
      <c r="N147" s="1047">
        <v>8087.5</v>
      </c>
      <c r="O147" s="1047">
        <v>0</v>
      </c>
      <c r="P147" s="1077">
        <f t="shared" si="2"/>
        <v>8087.5</v>
      </c>
      <c r="Q147" s="1092" t="s">
        <v>2578</v>
      </c>
    </row>
    <row r="148" spans="1:20">
      <c r="A148" s="1093" t="s">
        <v>2580</v>
      </c>
      <c r="B148" s="1093"/>
      <c r="C148" s="1094">
        <v>2022</v>
      </c>
      <c r="D148" s="1094">
        <v>0</v>
      </c>
      <c r="E148" s="1093"/>
      <c r="F148" s="1093"/>
      <c r="G148" s="1095">
        <v>44651</v>
      </c>
      <c r="H148" s="1095" t="s">
        <v>2732</v>
      </c>
      <c r="I148" s="1095" t="s">
        <v>2730</v>
      </c>
      <c r="J148" s="1093" t="s">
        <v>2613</v>
      </c>
      <c r="K148" s="1094">
        <v>0</v>
      </c>
      <c r="L148" s="1093" t="s">
        <v>2614</v>
      </c>
      <c r="M148" s="1093" t="s">
        <v>2745</v>
      </c>
      <c r="N148" s="1047">
        <v>0</v>
      </c>
      <c r="O148" s="1047">
        <v>8087.5</v>
      </c>
      <c r="P148" s="1077">
        <f t="shared" si="2"/>
        <v>-8087.5</v>
      </c>
      <c r="Q148" s="1092" t="s">
        <v>2578</v>
      </c>
    </row>
    <row r="149" spans="1:20">
      <c r="A149" s="1093" t="s">
        <v>2580</v>
      </c>
      <c r="B149" s="1093"/>
      <c r="C149" s="1094">
        <v>2022</v>
      </c>
      <c r="D149" s="1094">
        <v>0</v>
      </c>
      <c r="E149" s="1093"/>
      <c r="F149" s="1093"/>
      <c r="G149" s="1095">
        <v>44651</v>
      </c>
      <c r="H149" s="1095" t="s">
        <v>2732</v>
      </c>
      <c r="I149" s="1095" t="s">
        <v>2730</v>
      </c>
      <c r="J149" s="1093" t="s">
        <v>2694</v>
      </c>
      <c r="K149" s="1094">
        <v>0</v>
      </c>
      <c r="L149" s="1093" t="s">
        <v>2695</v>
      </c>
      <c r="M149" s="1093" t="s">
        <v>2746</v>
      </c>
      <c r="N149" s="1047">
        <v>1000</v>
      </c>
      <c r="O149" s="1047">
        <v>0</v>
      </c>
      <c r="P149" s="1077">
        <f t="shared" si="2"/>
        <v>1000</v>
      </c>
      <c r="Q149" s="1092" t="s">
        <v>2578</v>
      </c>
    </row>
    <row r="150" spans="1:20">
      <c r="A150" s="1093" t="s">
        <v>2580</v>
      </c>
      <c r="B150" s="1093"/>
      <c r="C150" s="1094">
        <v>2022</v>
      </c>
      <c r="D150" s="1094">
        <v>0</v>
      </c>
      <c r="E150" s="1093"/>
      <c r="F150" s="1093"/>
      <c r="G150" s="1095">
        <v>44651</v>
      </c>
      <c r="H150" s="1095" t="s">
        <v>2732</v>
      </c>
      <c r="I150" s="1095" t="s">
        <v>2730</v>
      </c>
      <c r="J150" s="1093" t="s">
        <v>2610</v>
      </c>
      <c r="K150" s="1094">
        <v>0</v>
      </c>
      <c r="L150" s="1093" t="s">
        <v>2405</v>
      </c>
      <c r="M150" s="1093" t="s">
        <v>2746</v>
      </c>
      <c r="N150" s="1047">
        <v>0</v>
      </c>
      <c r="O150" s="1047">
        <v>1000</v>
      </c>
      <c r="P150" s="1077">
        <f t="shared" si="2"/>
        <v>-1000</v>
      </c>
      <c r="Q150" s="1092" t="s">
        <v>2578</v>
      </c>
    </row>
    <row r="151" spans="1:20">
      <c r="A151" s="1093" t="s">
        <v>2580</v>
      </c>
      <c r="B151" s="1093"/>
      <c r="C151" s="1094">
        <v>2022</v>
      </c>
      <c r="D151" s="1094">
        <v>0</v>
      </c>
      <c r="E151" s="1093"/>
      <c r="F151" s="1093"/>
      <c r="G151" s="1095">
        <v>44651</v>
      </c>
      <c r="H151" s="1095" t="s">
        <v>2732</v>
      </c>
      <c r="I151" s="1095" t="s">
        <v>2730</v>
      </c>
      <c r="J151" s="1093" t="s">
        <v>2694</v>
      </c>
      <c r="K151" s="1094">
        <v>0</v>
      </c>
      <c r="L151" s="1093" t="s">
        <v>2695</v>
      </c>
      <c r="M151" s="1093" t="s">
        <v>2747</v>
      </c>
      <c r="N151" s="1047">
        <v>700</v>
      </c>
      <c r="O151" s="1047">
        <v>0</v>
      </c>
      <c r="P151" s="1077">
        <f t="shared" si="2"/>
        <v>700</v>
      </c>
      <c r="Q151" s="1092" t="s">
        <v>2578</v>
      </c>
    </row>
    <row r="152" spans="1:20">
      <c r="A152" s="1093" t="s">
        <v>2580</v>
      </c>
      <c r="B152" s="1093"/>
      <c r="C152" s="1094">
        <v>2022</v>
      </c>
      <c r="D152" s="1094">
        <v>0</v>
      </c>
      <c r="E152" s="1093"/>
      <c r="F152" s="1093"/>
      <c r="G152" s="1095">
        <v>44651</v>
      </c>
      <c r="H152" s="1095" t="s">
        <v>2732</v>
      </c>
      <c r="I152" s="1095" t="s">
        <v>2730</v>
      </c>
      <c r="J152" s="1093" t="s">
        <v>2610</v>
      </c>
      <c r="K152" s="1094">
        <v>0</v>
      </c>
      <c r="L152" s="1093" t="s">
        <v>2405</v>
      </c>
      <c r="M152" s="1093" t="s">
        <v>2747</v>
      </c>
      <c r="N152" s="1047">
        <v>0</v>
      </c>
      <c r="O152" s="1047">
        <v>700</v>
      </c>
      <c r="P152" s="1077">
        <f t="shared" si="2"/>
        <v>-700</v>
      </c>
      <c r="Q152" s="1092" t="s">
        <v>2578</v>
      </c>
    </row>
    <row r="153" spans="1:20">
      <c r="A153" s="1093" t="s">
        <v>2580</v>
      </c>
      <c r="B153" s="1093"/>
      <c r="C153" s="1094">
        <v>2022</v>
      </c>
      <c r="D153" s="1094">
        <v>0</v>
      </c>
      <c r="E153" s="1093"/>
      <c r="F153" s="1093"/>
      <c r="G153" s="1095">
        <v>44651</v>
      </c>
      <c r="H153" s="1095" t="s">
        <v>2732</v>
      </c>
      <c r="I153" s="1095" t="s">
        <v>2730</v>
      </c>
      <c r="J153" s="1093" t="s">
        <v>2488</v>
      </c>
      <c r="K153" s="1094">
        <v>0</v>
      </c>
      <c r="L153" s="1093" t="s">
        <v>2489</v>
      </c>
      <c r="M153" s="1093" t="s">
        <v>2748</v>
      </c>
      <c r="N153" s="1047">
        <v>41520.410000000003</v>
      </c>
      <c r="O153" s="1047">
        <v>0</v>
      </c>
      <c r="P153" s="1077">
        <f t="shared" si="2"/>
        <v>41520.410000000003</v>
      </c>
      <c r="Q153" s="1092" t="s">
        <v>2578</v>
      </c>
    </row>
    <row r="154" spans="1:20">
      <c r="A154" s="1093" t="s">
        <v>2580</v>
      </c>
      <c r="B154" s="1093"/>
      <c r="C154" s="1094">
        <v>2022</v>
      </c>
      <c r="D154" s="1094">
        <v>0</v>
      </c>
      <c r="E154" s="1093"/>
      <c r="F154" s="1093"/>
      <c r="G154" s="1095">
        <v>44651</v>
      </c>
      <c r="H154" s="1095" t="s">
        <v>2732</v>
      </c>
      <c r="I154" s="1095" t="s">
        <v>2730</v>
      </c>
      <c r="J154" s="1093" t="s">
        <v>2429</v>
      </c>
      <c r="K154" s="1094">
        <v>0</v>
      </c>
      <c r="L154" s="1093" t="s">
        <v>2426</v>
      </c>
      <c r="M154" s="1093" t="s">
        <v>2748</v>
      </c>
      <c r="N154" s="1047">
        <v>0</v>
      </c>
      <c r="O154" s="1047">
        <v>41520.410000000003</v>
      </c>
      <c r="P154" s="1077">
        <f t="shared" si="2"/>
        <v>-41520.410000000003</v>
      </c>
      <c r="Q154" s="1092" t="s">
        <v>2578</v>
      </c>
    </row>
    <row r="155" spans="1:20">
      <c r="A155" s="1093" t="s">
        <v>2580</v>
      </c>
      <c r="B155" s="1093"/>
      <c r="C155" s="1094">
        <v>2022</v>
      </c>
      <c r="D155" s="1094">
        <v>0</v>
      </c>
      <c r="E155" s="1093"/>
      <c r="F155" s="1093"/>
      <c r="G155" s="1095">
        <v>44651</v>
      </c>
      <c r="H155" s="1095" t="s">
        <v>2749</v>
      </c>
      <c r="I155" s="1095" t="s">
        <v>2636</v>
      </c>
      <c r="J155" s="1093" t="s">
        <v>2596</v>
      </c>
      <c r="K155" s="1094">
        <v>1</v>
      </c>
      <c r="L155" s="1093" t="s">
        <v>2381</v>
      </c>
      <c r="M155" s="1093" t="s">
        <v>2750</v>
      </c>
      <c r="N155" s="1047">
        <v>0</v>
      </c>
      <c r="O155" s="1047">
        <v>18458</v>
      </c>
      <c r="P155" s="1077">
        <f t="shared" si="2"/>
        <v>-18458</v>
      </c>
      <c r="Q155" s="1092" t="s">
        <v>2578</v>
      </c>
    </row>
    <row r="156" spans="1:20">
      <c r="A156" s="1093" t="s">
        <v>2580</v>
      </c>
      <c r="B156" s="1093"/>
      <c r="C156" s="1094">
        <v>2022</v>
      </c>
      <c r="D156" s="1094">
        <v>0</v>
      </c>
      <c r="E156" s="1093"/>
      <c r="F156" s="1093"/>
      <c r="G156" s="1095">
        <v>44651</v>
      </c>
      <c r="H156" s="1095" t="s">
        <v>2749</v>
      </c>
      <c r="I156" s="1095" t="s">
        <v>2636</v>
      </c>
      <c r="J156" s="1093" t="s">
        <v>2484</v>
      </c>
      <c r="K156" s="1094">
        <v>0</v>
      </c>
      <c r="L156" s="1093" t="s">
        <v>2703</v>
      </c>
      <c r="M156" s="1093" t="s">
        <v>2750</v>
      </c>
      <c r="N156" s="1047">
        <v>18458</v>
      </c>
      <c r="O156" s="1047">
        <v>0</v>
      </c>
      <c r="P156" s="1077">
        <f t="shared" si="2"/>
        <v>18458</v>
      </c>
      <c r="Q156" s="1092" t="s">
        <v>2578</v>
      </c>
    </row>
    <row r="157" spans="1:20">
      <c r="A157" s="1093" t="s">
        <v>2580</v>
      </c>
      <c r="B157" s="1093"/>
      <c r="C157" s="1094">
        <v>2022</v>
      </c>
      <c r="D157" s="1094">
        <v>0</v>
      </c>
      <c r="E157" s="1093"/>
      <c r="F157" s="1093"/>
      <c r="G157" s="1095">
        <v>44651</v>
      </c>
      <c r="H157" s="1095" t="s">
        <v>2751</v>
      </c>
      <c r="I157" s="1095" t="s">
        <v>2636</v>
      </c>
      <c r="J157" s="1093" t="s">
        <v>2596</v>
      </c>
      <c r="K157" s="1094">
        <v>2</v>
      </c>
      <c r="L157" s="1093" t="s">
        <v>2379</v>
      </c>
      <c r="M157" s="1093" t="s">
        <v>2752</v>
      </c>
      <c r="N157" s="1047">
        <v>0</v>
      </c>
      <c r="O157" s="1047">
        <v>1.5</v>
      </c>
      <c r="P157" s="1077">
        <f t="shared" si="2"/>
        <v>-1.5</v>
      </c>
      <c r="Q157" s="1092" t="s">
        <v>2578</v>
      </c>
    </row>
    <row r="158" spans="1:20">
      <c r="A158" s="1093" t="s">
        <v>2580</v>
      </c>
      <c r="B158" s="1093"/>
      <c r="C158" s="1094">
        <v>2022</v>
      </c>
      <c r="D158" s="1094">
        <v>0</v>
      </c>
      <c r="E158" s="1093"/>
      <c r="F158" s="1093"/>
      <c r="G158" s="1095">
        <v>44651</v>
      </c>
      <c r="H158" s="1095" t="s">
        <v>2751</v>
      </c>
      <c r="I158" s="1095" t="s">
        <v>2636</v>
      </c>
      <c r="J158" s="1093" t="s">
        <v>2645</v>
      </c>
      <c r="K158" s="1094">
        <v>0</v>
      </c>
      <c r="L158" s="1093" t="s">
        <v>2458</v>
      </c>
      <c r="M158" s="1093" t="s">
        <v>2752</v>
      </c>
      <c r="N158" s="1047">
        <v>1.5</v>
      </c>
      <c r="O158" s="1047">
        <v>0</v>
      </c>
      <c r="P158" s="1077">
        <f t="shared" si="2"/>
        <v>1.5</v>
      </c>
      <c r="Q158" s="1092" t="s">
        <v>2578</v>
      </c>
    </row>
    <row r="159" spans="1:20">
      <c r="A159" s="1093" t="s">
        <v>2580</v>
      </c>
      <c r="B159" s="1093"/>
      <c r="C159" s="1094">
        <v>2022</v>
      </c>
      <c r="D159" s="1094">
        <v>0</v>
      </c>
      <c r="E159" s="1093"/>
      <c r="F159" s="1093"/>
      <c r="G159" s="1095">
        <v>44651</v>
      </c>
      <c r="H159" s="1095" t="s">
        <v>2753</v>
      </c>
      <c r="I159" s="1095" t="s">
        <v>2730</v>
      </c>
      <c r="J159" s="1093" t="s">
        <v>2599</v>
      </c>
      <c r="K159" s="1094">
        <v>0</v>
      </c>
      <c r="L159" s="1093" t="s">
        <v>2387</v>
      </c>
      <c r="M159" s="1093" t="s">
        <v>2754</v>
      </c>
      <c r="N159" s="1047">
        <v>16919.830000000002</v>
      </c>
      <c r="O159" s="1047">
        <v>0</v>
      </c>
      <c r="P159" s="1077">
        <f t="shared" si="2"/>
        <v>16919.830000000002</v>
      </c>
      <c r="Q159" s="1092" t="s">
        <v>2578</v>
      </c>
    </row>
    <row r="160" spans="1:20">
      <c r="A160" s="1093" t="s">
        <v>2580</v>
      </c>
      <c r="B160" s="1093"/>
      <c r="C160" s="1094">
        <v>2022</v>
      </c>
      <c r="D160" s="1094">
        <v>0</v>
      </c>
      <c r="E160" s="1093"/>
      <c r="F160" s="1093"/>
      <c r="G160" s="1095">
        <v>44651</v>
      </c>
      <c r="H160" s="1093"/>
      <c r="I160" s="1093"/>
      <c r="J160" s="1093" t="s">
        <v>2484</v>
      </c>
      <c r="K160" s="1094">
        <v>0</v>
      </c>
      <c r="L160" s="1093" t="s">
        <v>2703</v>
      </c>
      <c r="M160" s="1093" t="s">
        <v>2754</v>
      </c>
      <c r="N160" s="1047">
        <v>0</v>
      </c>
      <c r="O160" s="1047">
        <v>16919.830000000002</v>
      </c>
      <c r="P160" s="1077">
        <f t="shared" si="2"/>
        <v>-16919.830000000002</v>
      </c>
      <c r="Q160" s="1092" t="s">
        <v>2578</v>
      </c>
    </row>
    <row r="161" spans="7:17">
      <c r="G161" s="1099">
        <v>44392</v>
      </c>
      <c r="J161" s="1100" t="s">
        <v>2400</v>
      </c>
      <c r="K161" s="1101">
        <v>0</v>
      </c>
      <c r="L161" s="1100" t="s">
        <v>2601</v>
      </c>
      <c r="M161" s="1092" t="s">
        <v>2755</v>
      </c>
      <c r="P161" s="1098">
        <v>2524.5500000000002</v>
      </c>
      <c r="Q161" s="1102" t="s">
        <v>2579</v>
      </c>
    </row>
    <row r="162" spans="7:17">
      <c r="G162" s="1099">
        <v>44392</v>
      </c>
      <c r="J162" s="1102" t="s">
        <v>2358</v>
      </c>
      <c r="L162" s="1092" t="s">
        <v>2359</v>
      </c>
      <c r="M162" s="1092" t="s">
        <v>2755</v>
      </c>
      <c r="P162" s="1098">
        <v>-2524.5500000000002</v>
      </c>
      <c r="Q162" s="1102" t="s">
        <v>2579</v>
      </c>
    </row>
    <row r="163" spans="7:17">
      <c r="G163" s="1099">
        <v>44392</v>
      </c>
      <c r="J163" s="1102" t="s">
        <v>2437</v>
      </c>
      <c r="L163" s="1092" t="s">
        <v>2438</v>
      </c>
      <c r="M163" s="1092" t="s">
        <v>2755</v>
      </c>
      <c r="P163" s="1092">
        <v>273.49</v>
      </c>
      <c r="Q163" s="1102" t="s">
        <v>2579</v>
      </c>
    </row>
    <row r="164" spans="7:17">
      <c r="G164" s="1099">
        <v>44392</v>
      </c>
      <c r="J164" s="1100" t="s">
        <v>2400</v>
      </c>
      <c r="K164" s="1101">
        <v>0</v>
      </c>
      <c r="L164" s="1100" t="s">
        <v>2601</v>
      </c>
      <c r="M164" s="1092" t="s">
        <v>2755</v>
      </c>
      <c r="P164" s="1092">
        <v>-273.49</v>
      </c>
      <c r="Q164" s="1102" t="s">
        <v>2579</v>
      </c>
    </row>
    <row r="165" spans="7:17">
      <c r="G165" s="1099">
        <v>44392</v>
      </c>
      <c r="J165" s="1102" t="s">
        <v>2366</v>
      </c>
      <c r="L165" s="1092" t="s">
        <v>2367</v>
      </c>
      <c r="M165" s="1092" t="s">
        <v>2553</v>
      </c>
      <c r="P165" s="1098">
        <v>52416</v>
      </c>
      <c r="Q165" s="1102" t="s">
        <v>2579</v>
      </c>
    </row>
    <row r="166" spans="7:17">
      <c r="G166" s="1099">
        <v>44392</v>
      </c>
      <c r="J166" s="1100" t="s">
        <v>2400</v>
      </c>
      <c r="K166" s="1101">
        <v>0</v>
      </c>
      <c r="L166" s="1100" t="s">
        <v>2601</v>
      </c>
      <c r="M166" s="1092" t="s">
        <v>2553</v>
      </c>
      <c r="P166" s="1098">
        <v>-52416</v>
      </c>
      <c r="Q166" s="1102" t="s">
        <v>2579</v>
      </c>
    </row>
    <row r="167" spans="7:17">
      <c r="G167" s="1099">
        <v>44392</v>
      </c>
      <c r="J167" s="1100" t="s">
        <v>2400</v>
      </c>
      <c r="K167" s="1101">
        <v>0</v>
      </c>
      <c r="L167" s="1100" t="s">
        <v>2601</v>
      </c>
      <c r="M167" s="1092" t="s">
        <v>2554</v>
      </c>
      <c r="P167" s="1098">
        <v>-29400</v>
      </c>
      <c r="Q167" s="1102" t="s">
        <v>2579</v>
      </c>
    </row>
    <row r="168" spans="7:17">
      <c r="G168" s="1099">
        <v>44392</v>
      </c>
      <c r="J168" s="1102" t="s">
        <v>2366</v>
      </c>
      <c r="L168" s="1092" t="s">
        <v>2367</v>
      </c>
      <c r="M168" s="1092" t="s">
        <v>2554</v>
      </c>
      <c r="P168" s="1098">
        <v>29400</v>
      </c>
      <c r="Q168" s="1102" t="s">
        <v>2579</v>
      </c>
    </row>
    <row r="169" spans="7:17">
      <c r="G169" s="1099">
        <v>44392</v>
      </c>
      <c r="J169" s="1100" t="s">
        <v>2400</v>
      </c>
      <c r="K169" s="1101">
        <v>0</v>
      </c>
      <c r="L169" s="1100" t="s">
        <v>2601</v>
      </c>
      <c r="M169" s="1092" t="s">
        <v>2555</v>
      </c>
      <c r="P169" s="1098">
        <v>-6597.76</v>
      </c>
      <c r="Q169" s="1102" t="s">
        <v>2579</v>
      </c>
    </row>
    <row r="170" spans="7:17">
      <c r="G170" s="1099">
        <v>44392</v>
      </c>
      <c r="J170" s="1102" t="s">
        <v>2366</v>
      </c>
      <c r="L170" s="1092" t="s">
        <v>2367</v>
      </c>
      <c r="M170" s="1092" t="s">
        <v>2555</v>
      </c>
      <c r="P170" s="1098">
        <v>6597.76</v>
      </c>
      <c r="Q170" s="1102" t="s">
        <v>2579</v>
      </c>
    </row>
    <row r="171" spans="7:17">
      <c r="G171" s="1099">
        <v>44392</v>
      </c>
      <c r="J171" s="1100" t="s">
        <v>2400</v>
      </c>
      <c r="K171" s="1101">
        <v>0</v>
      </c>
      <c r="L171" s="1100" t="s">
        <v>2601</v>
      </c>
      <c r="M171" s="1092" t="s">
        <v>2556</v>
      </c>
      <c r="P171" s="1098">
        <v>-10000</v>
      </c>
      <c r="Q171" s="1102" t="s">
        <v>2579</v>
      </c>
    </row>
    <row r="172" spans="7:17">
      <c r="G172" s="1099">
        <v>44392</v>
      </c>
      <c r="J172" s="1102" t="s">
        <v>2366</v>
      </c>
      <c r="L172" s="1092" t="s">
        <v>2367</v>
      </c>
      <c r="M172" s="1092" t="s">
        <v>2556</v>
      </c>
      <c r="P172" s="1098">
        <v>10000</v>
      </c>
      <c r="Q172" s="1102" t="s">
        <v>2579</v>
      </c>
    </row>
    <row r="173" spans="7:17">
      <c r="G173" s="1099">
        <v>44392</v>
      </c>
      <c r="J173" s="1100" t="s">
        <v>2400</v>
      </c>
      <c r="K173" s="1101">
        <v>0</v>
      </c>
      <c r="L173" s="1100" t="s">
        <v>2601</v>
      </c>
      <c r="M173" s="1092" t="s">
        <v>2557</v>
      </c>
      <c r="P173" s="1098">
        <v>-2000</v>
      </c>
      <c r="Q173" s="1102" t="s">
        <v>2579</v>
      </c>
    </row>
    <row r="174" spans="7:17">
      <c r="G174" s="1099">
        <v>44392</v>
      </c>
      <c r="J174" s="1102" t="s">
        <v>2366</v>
      </c>
      <c r="L174" s="1092" t="s">
        <v>2367</v>
      </c>
      <c r="M174" s="1092" t="s">
        <v>2557</v>
      </c>
      <c r="P174" s="1098">
        <v>2000</v>
      </c>
      <c r="Q174" s="1102" t="s">
        <v>2579</v>
      </c>
    </row>
    <row r="175" spans="7:17">
      <c r="G175" s="1099">
        <v>44392</v>
      </c>
      <c r="J175" s="1100" t="s">
        <v>2400</v>
      </c>
      <c r="K175" s="1101">
        <v>0</v>
      </c>
      <c r="L175" s="1100" t="s">
        <v>2601</v>
      </c>
      <c r="M175" s="1092" t="s">
        <v>2558</v>
      </c>
      <c r="P175" s="1098">
        <v>-258750</v>
      </c>
      <c r="Q175" s="1102" t="s">
        <v>2579</v>
      </c>
    </row>
    <row r="176" spans="7:17">
      <c r="G176" s="1099">
        <v>44392</v>
      </c>
      <c r="J176" s="1102" t="s">
        <v>2366</v>
      </c>
      <c r="L176" s="1092" t="s">
        <v>2367</v>
      </c>
      <c r="M176" s="1092" t="s">
        <v>2558</v>
      </c>
      <c r="P176" s="1098">
        <v>258750</v>
      </c>
      <c r="Q176" s="1102" t="s">
        <v>2579</v>
      </c>
    </row>
    <row r="177" spans="7:17">
      <c r="G177" s="1099">
        <v>44392</v>
      </c>
      <c r="J177" s="1100" t="s">
        <v>2400</v>
      </c>
      <c r="K177" s="1101">
        <v>0</v>
      </c>
      <c r="L177" s="1100" t="s">
        <v>2601</v>
      </c>
      <c r="M177" s="1092" t="s">
        <v>2559</v>
      </c>
      <c r="P177" s="1098">
        <v>62470.75</v>
      </c>
      <c r="Q177" s="1102" t="s">
        <v>2579</v>
      </c>
    </row>
    <row r="178" spans="7:17">
      <c r="G178" s="1099">
        <v>44392</v>
      </c>
      <c r="J178" s="1102" t="s">
        <v>2435</v>
      </c>
      <c r="L178" s="1092" t="s">
        <v>2436</v>
      </c>
      <c r="M178" s="1092" t="s">
        <v>2559</v>
      </c>
      <c r="P178" s="1098">
        <v>-62470.75</v>
      </c>
      <c r="Q178" s="1102" t="s">
        <v>2579</v>
      </c>
    </row>
    <row r="179" spans="7:17">
      <c r="G179" s="1099">
        <v>44469</v>
      </c>
      <c r="J179" s="1100" t="s">
        <v>2400</v>
      </c>
      <c r="K179" s="1101">
        <v>0</v>
      </c>
      <c r="L179" s="1100" t="s">
        <v>2601</v>
      </c>
      <c r="M179" s="1045" t="s">
        <v>2756</v>
      </c>
      <c r="P179" s="1103">
        <v>-8781.49</v>
      </c>
      <c r="Q179" s="1102" t="s">
        <v>2579</v>
      </c>
    </row>
    <row r="180" spans="7:17">
      <c r="G180" s="1099">
        <v>44469</v>
      </c>
      <c r="J180" s="1104" t="s">
        <v>2600</v>
      </c>
      <c r="K180" s="1105">
        <v>0</v>
      </c>
      <c r="L180" s="1045" t="s">
        <v>2389</v>
      </c>
      <c r="M180" s="1045" t="s">
        <v>2756</v>
      </c>
      <c r="P180" s="1103">
        <v>8781.49</v>
      </c>
      <c r="Q180" s="1102" t="s">
        <v>2579</v>
      </c>
    </row>
    <row r="181" spans="7:17">
      <c r="G181" s="1099">
        <v>44469</v>
      </c>
      <c r="J181" s="1100" t="s">
        <v>2400</v>
      </c>
      <c r="K181" s="1101">
        <v>0</v>
      </c>
      <c r="L181" s="1100" t="s">
        <v>2601</v>
      </c>
      <c r="M181" s="1045" t="s">
        <v>2757</v>
      </c>
      <c r="P181" s="1103">
        <v>8872.23</v>
      </c>
      <c r="Q181" s="1102" t="s">
        <v>2579</v>
      </c>
    </row>
    <row r="182" spans="7:17">
      <c r="G182" s="1099">
        <v>44469</v>
      </c>
      <c r="J182" s="1104" t="s">
        <v>2600</v>
      </c>
      <c r="K182" s="1105">
        <v>0</v>
      </c>
      <c r="L182" s="1045" t="s">
        <v>2389</v>
      </c>
      <c r="M182" s="1045" t="s">
        <v>2757</v>
      </c>
      <c r="P182" s="1103">
        <v>-8872.23</v>
      </c>
      <c r="Q182" s="1102" t="s">
        <v>2579</v>
      </c>
    </row>
    <row r="183" spans="7:17">
      <c r="G183" s="1099">
        <v>44469</v>
      </c>
      <c r="J183" s="1102" t="s">
        <v>2437</v>
      </c>
      <c r="L183" s="1092" t="s">
        <v>2438</v>
      </c>
      <c r="M183" s="1092" t="s">
        <v>2758</v>
      </c>
      <c r="P183" s="1106">
        <v>154.93</v>
      </c>
      <c r="Q183" s="1102" t="s">
        <v>2579</v>
      </c>
    </row>
    <row r="184" spans="7:17">
      <c r="G184" s="1099">
        <v>44469</v>
      </c>
      <c r="J184" s="1100" t="s">
        <v>2400</v>
      </c>
      <c r="K184" s="1101">
        <v>0</v>
      </c>
      <c r="L184" s="1100" t="s">
        <v>2601</v>
      </c>
      <c r="M184" s="1092" t="s">
        <v>2758</v>
      </c>
      <c r="P184" s="1106">
        <v>-154.93</v>
      </c>
      <c r="Q184" s="1102" t="s">
        <v>2579</v>
      </c>
    </row>
    <row r="185" spans="7:17">
      <c r="G185" s="1099">
        <v>44469</v>
      </c>
      <c r="J185" s="1100" t="s">
        <v>2400</v>
      </c>
      <c r="K185" s="1101">
        <v>0</v>
      </c>
      <c r="L185" s="1100" t="s">
        <v>2601</v>
      </c>
      <c r="M185" s="1092" t="s">
        <v>2759</v>
      </c>
      <c r="P185" s="1103">
        <v>-145592.88</v>
      </c>
      <c r="Q185" s="1102" t="s">
        <v>2579</v>
      </c>
    </row>
    <row r="186" spans="7:17">
      <c r="G186" s="1099">
        <v>44469</v>
      </c>
      <c r="J186" s="1104" t="s">
        <v>2612</v>
      </c>
      <c r="L186" s="1045" t="s">
        <v>2440</v>
      </c>
      <c r="M186" s="1092" t="s">
        <v>2759</v>
      </c>
      <c r="P186" s="1103">
        <v>145592.88</v>
      </c>
      <c r="Q186" s="1102" t="s">
        <v>2579</v>
      </c>
    </row>
    <row r="187" spans="7:17">
      <c r="G187" s="1099">
        <v>44469</v>
      </c>
      <c r="J187" s="1100" t="s">
        <v>2400</v>
      </c>
      <c r="K187" s="1101">
        <v>0</v>
      </c>
      <c r="L187" s="1100" t="s">
        <v>2601</v>
      </c>
      <c r="M187" s="1092" t="s">
        <v>2760</v>
      </c>
      <c r="P187" s="1103">
        <v>-7960.04</v>
      </c>
      <c r="Q187" s="1102" t="s">
        <v>2579</v>
      </c>
    </row>
    <row r="188" spans="7:17">
      <c r="G188" s="1099">
        <v>44469</v>
      </c>
      <c r="J188" s="1104" t="s">
        <v>2441</v>
      </c>
      <c r="L188" s="1045" t="s">
        <v>2615</v>
      </c>
      <c r="M188" s="1092" t="s">
        <v>2760</v>
      </c>
      <c r="P188" s="1103">
        <v>7960.04</v>
      </c>
      <c r="Q188" s="1102" t="s">
        <v>2579</v>
      </c>
    </row>
    <row r="189" spans="7:17">
      <c r="G189" s="1099">
        <v>44469</v>
      </c>
      <c r="J189" s="1102" t="s">
        <v>2368</v>
      </c>
      <c r="L189" s="1092" t="s">
        <v>2598</v>
      </c>
      <c r="M189" s="1092" t="s">
        <v>2761</v>
      </c>
      <c r="P189" s="1103">
        <v>-1350794</v>
      </c>
      <c r="Q189" s="1102" t="s">
        <v>2579</v>
      </c>
    </row>
    <row r="190" spans="7:17">
      <c r="G190" s="1099">
        <v>44469</v>
      </c>
      <c r="J190" s="1100" t="s">
        <v>2400</v>
      </c>
      <c r="K190" s="1101">
        <v>0</v>
      </c>
      <c r="L190" s="1100" t="s">
        <v>2601</v>
      </c>
      <c r="M190" s="1092" t="s">
        <v>2761</v>
      </c>
      <c r="P190" s="1103">
        <v>1350794</v>
      </c>
      <c r="Q190" s="1102" t="s">
        <v>2579</v>
      </c>
    </row>
    <row r="191" spans="7:17">
      <c r="G191" s="1099">
        <v>44469</v>
      </c>
      <c r="J191" s="1100" t="s">
        <v>2400</v>
      </c>
      <c r="K191" s="1101">
        <v>0</v>
      </c>
      <c r="L191" s="1100" t="s">
        <v>2601</v>
      </c>
      <c r="M191" s="1092" t="s">
        <v>2762</v>
      </c>
      <c r="P191" s="1098">
        <v>-62470.75</v>
      </c>
      <c r="Q191" s="1102" t="s">
        <v>2579</v>
      </c>
    </row>
    <row r="192" spans="7:17">
      <c r="G192" s="1099">
        <v>44469</v>
      </c>
      <c r="J192" s="1102" t="s">
        <v>2435</v>
      </c>
      <c r="L192" s="1092" t="s">
        <v>2436</v>
      </c>
      <c r="M192" s="1092" t="s">
        <v>2762</v>
      </c>
      <c r="P192" s="1098">
        <v>62470.75</v>
      </c>
      <c r="Q192" s="1102" t="s">
        <v>2579</v>
      </c>
    </row>
    <row r="193" spans="7:17">
      <c r="G193" s="1099">
        <v>44469</v>
      </c>
      <c r="J193" s="1067" t="s">
        <v>2390</v>
      </c>
      <c r="L193" s="1066" t="s">
        <v>2391</v>
      </c>
      <c r="M193" s="1092" t="s">
        <v>2763</v>
      </c>
      <c r="P193" s="1103"/>
      <c r="Q193" s="1102" t="s">
        <v>2579</v>
      </c>
    </row>
    <row r="194" spans="7:17">
      <c r="G194" s="1099">
        <v>44469</v>
      </c>
      <c r="J194" s="1104" t="s">
        <v>2600</v>
      </c>
      <c r="K194" s="1105">
        <v>0</v>
      </c>
      <c r="L194" s="1045" t="s">
        <v>2389</v>
      </c>
      <c r="M194" s="1092" t="s">
        <v>2763</v>
      </c>
      <c r="P194" s="1103"/>
      <c r="Q194" s="1102" t="s">
        <v>2579</v>
      </c>
    </row>
    <row r="195" spans="7:17">
      <c r="G195" s="1099">
        <v>44469</v>
      </c>
      <c r="J195" s="1104" t="s">
        <v>2419</v>
      </c>
      <c r="L195" s="1092" t="s">
        <v>2420</v>
      </c>
      <c r="M195" s="1092" t="s">
        <v>2764</v>
      </c>
      <c r="P195" s="1103">
        <v>-7000</v>
      </c>
      <c r="Q195" s="1102" t="s">
        <v>2579</v>
      </c>
    </row>
    <row r="196" spans="7:17">
      <c r="G196" s="1099">
        <v>44469</v>
      </c>
      <c r="J196" s="1100" t="s">
        <v>2400</v>
      </c>
      <c r="K196" s="1101">
        <v>0</v>
      </c>
      <c r="L196" s="1100" t="s">
        <v>2601</v>
      </c>
      <c r="M196" s="1092" t="s">
        <v>2764</v>
      </c>
      <c r="P196" s="1103">
        <v>7000</v>
      </c>
      <c r="Q196" s="1102" t="s">
        <v>2579</v>
      </c>
    </row>
    <row r="197" spans="7:17">
      <c r="G197" s="1099">
        <v>44561</v>
      </c>
      <c r="J197" s="1100" t="s">
        <v>2400</v>
      </c>
      <c r="K197" s="1101">
        <v>0</v>
      </c>
      <c r="L197" s="1100" t="s">
        <v>2601</v>
      </c>
      <c r="M197" s="1092" t="s">
        <v>2765</v>
      </c>
      <c r="P197" s="1103">
        <v>-7000</v>
      </c>
      <c r="Q197" s="1102" t="s">
        <v>2579</v>
      </c>
    </row>
    <row r="198" spans="7:17">
      <c r="G198" s="1099">
        <v>44561</v>
      </c>
      <c r="J198" s="1104" t="s">
        <v>2419</v>
      </c>
      <c r="L198" s="1092" t="s">
        <v>2420</v>
      </c>
      <c r="M198" s="1092" t="s">
        <v>2765</v>
      </c>
      <c r="P198" s="1103">
        <v>7000</v>
      </c>
      <c r="Q198" s="1102" t="s">
        <v>2579</v>
      </c>
    </row>
    <row r="199" spans="7:17">
      <c r="G199" s="1099">
        <v>44561</v>
      </c>
      <c r="J199" s="1100" t="s">
        <v>2400</v>
      </c>
      <c r="K199" s="1101">
        <v>0</v>
      </c>
      <c r="L199" s="1100" t="s">
        <v>2601</v>
      </c>
      <c r="M199" s="1093" t="s">
        <v>2766</v>
      </c>
      <c r="P199" s="1069">
        <v>-171724.93</v>
      </c>
      <c r="Q199" s="1102" t="s">
        <v>2579</v>
      </c>
    </row>
    <row r="200" spans="7:17">
      <c r="G200" s="1099">
        <v>44561</v>
      </c>
      <c r="J200" s="1093" t="s">
        <v>2612</v>
      </c>
      <c r="K200" s="1094">
        <v>0</v>
      </c>
      <c r="L200" s="1093" t="s">
        <v>2440</v>
      </c>
      <c r="M200" s="1093" t="s">
        <v>2766</v>
      </c>
      <c r="P200" s="1069">
        <f>-P199</f>
        <v>171724.93</v>
      </c>
      <c r="Q200" s="1102" t="s">
        <v>2579</v>
      </c>
    </row>
    <row r="201" spans="7:17">
      <c r="G201" s="1099">
        <v>44561</v>
      </c>
      <c r="J201" s="1100" t="s">
        <v>2400</v>
      </c>
      <c r="K201" s="1101">
        <v>0</v>
      </c>
      <c r="L201" s="1100" t="s">
        <v>2601</v>
      </c>
      <c r="M201" s="1093" t="s">
        <v>2767</v>
      </c>
      <c r="P201" s="1069">
        <v>-9388.76</v>
      </c>
      <c r="Q201" s="1102" t="s">
        <v>2579</v>
      </c>
    </row>
    <row r="202" spans="7:17">
      <c r="G202" s="1099">
        <v>44561</v>
      </c>
      <c r="J202" s="1093" t="s">
        <v>2441</v>
      </c>
      <c r="K202" s="1094">
        <v>0</v>
      </c>
      <c r="L202" s="1093" t="s">
        <v>2615</v>
      </c>
      <c r="M202" s="1093" t="s">
        <v>2767</v>
      </c>
      <c r="P202" s="1069">
        <f>-P201</f>
        <v>9388.76</v>
      </c>
      <c r="Q202" s="1102" t="s">
        <v>2579</v>
      </c>
    </row>
    <row r="203" spans="7:17">
      <c r="G203" s="1099">
        <v>44561</v>
      </c>
      <c r="J203" s="1100" t="s">
        <v>2400</v>
      </c>
      <c r="K203" s="1101">
        <v>0</v>
      </c>
      <c r="L203" s="1100" t="s">
        <v>2601</v>
      </c>
      <c r="M203" s="1045" t="s">
        <v>2768</v>
      </c>
      <c r="P203" s="1103">
        <v>-10357.66</v>
      </c>
      <c r="Q203" s="1102" t="s">
        <v>2579</v>
      </c>
    </row>
    <row r="204" spans="7:17">
      <c r="G204" s="1099">
        <v>44561</v>
      </c>
      <c r="J204" s="1104" t="s">
        <v>2600</v>
      </c>
      <c r="K204" s="1105">
        <v>0</v>
      </c>
      <c r="L204" s="1045" t="s">
        <v>2389</v>
      </c>
      <c r="M204" s="1045" t="s">
        <v>2768</v>
      </c>
      <c r="P204" s="1103">
        <f>-P203</f>
        <v>10357.66</v>
      </c>
      <c r="Q204" s="1102" t="s">
        <v>2579</v>
      </c>
    </row>
    <row r="205" spans="7:17">
      <c r="G205" s="1099">
        <v>44561</v>
      </c>
      <c r="J205" s="1102" t="s">
        <v>2368</v>
      </c>
      <c r="L205" s="1092" t="s">
        <v>2598</v>
      </c>
      <c r="M205" s="1092" t="s">
        <v>2769</v>
      </c>
      <c r="P205" s="1103">
        <v>500000</v>
      </c>
      <c r="Q205" s="1102" t="s">
        <v>2579</v>
      </c>
    </row>
    <row r="206" spans="7:17">
      <c r="G206" s="1099">
        <v>44561</v>
      </c>
      <c r="J206" s="1100" t="s">
        <v>2400</v>
      </c>
      <c r="K206" s="1101">
        <v>0</v>
      </c>
      <c r="L206" s="1100" t="s">
        <v>2601</v>
      </c>
      <c r="M206" s="1092" t="s">
        <v>2769</v>
      </c>
      <c r="P206" s="1103">
        <f>-P205</f>
        <v>-500000</v>
      </c>
      <c r="Q206" s="1102" t="s">
        <v>2579</v>
      </c>
    </row>
    <row r="207" spans="7:17">
      <c r="G207" s="1099">
        <v>44561</v>
      </c>
      <c r="J207" s="1100" t="s">
        <v>2400</v>
      </c>
      <c r="K207" s="1101">
        <v>0</v>
      </c>
      <c r="L207" s="1100" t="s">
        <v>2601</v>
      </c>
      <c r="M207" s="1045" t="s">
        <v>2770</v>
      </c>
      <c r="P207" s="1103">
        <f>19598.31-8872.23</f>
        <v>10726.080000000002</v>
      </c>
      <c r="Q207" s="1102" t="s">
        <v>2579</v>
      </c>
    </row>
    <row r="208" spans="7:17">
      <c r="G208" s="1099">
        <v>44561</v>
      </c>
      <c r="J208" s="1104" t="s">
        <v>2600</v>
      </c>
      <c r="K208" s="1105">
        <v>0</v>
      </c>
      <c r="L208" s="1045" t="s">
        <v>2389</v>
      </c>
      <c r="M208" s="1045" t="s">
        <v>2770</v>
      </c>
      <c r="P208" s="1103">
        <f>-P207</f>
        <v>-10726.080000000002</v>
      </c>
      <c r="Q208" s="1102" t="s">
        <v>2579</v>
      </c>
    </row>
    <row r="209" spans="7:18">
      <c r="G209" s="1099">
        <v>44561</v>
      </c>
      <c r="J209" s="1102" t="s">
        <v>2437</v>
      </c>
      <c r="L209" s="1092" t="s">
        <v>2438</v>
      </c>
      <c r="M209" s="1092" t="s">
        <v>2771</v>
      </c>
      <c r="P209" s="1107">
        <v>-193.26</v>
      </c>
      <c r="Q209" s="1102" t="s">
        <v>2579</v>
      </c>
    </row>
    <row r="210" spans="7:18">
      <c r="G210" s="1099">
        <v>44561</v>
      </c>
      <c r="J210" s="1100" t="s">
        <v>2400</v>
      </c>
      <c r="K210" s="1101">
        <v>0</v>
      </c>
      <c r="L210" s="1100" t="s">
        <v>2601</v>
      </c>
      <c r="M210" s="1092" t="s">
        <v>2771</v>
      </c>
      <c r="P210" s="1107">
        <f>-P209</f>
        <v>193.26</v>
      </c>
      <c r="Q210" s="1102" t="s">
        <v>2579</v>
      </c>
    </row>
    <row r="211" spans="7:18">
      <c r="G211" s="1099">
        <v>44651</v>
      </c>
      <c r="J211" s="1093" t="s">
        <v>2624</v>
      </c>
      <c r="K211" s="1094">
        <v>0</v>
      </c>
      <c r="L211" s="1093" t="s">
        <v>2501</v>
      </c>
      <c r="M211" s="1093" t="s">
        <v>2772</v>
      </c>
      <c r="P211" s="1077">
        <v>-170325</v>
      </c>
      <c r="Q211" s="1102" t="s">
        <v>2579</v>
      </c>
    </row>
    <row r="212" spans="7:18">
      <c r="G212" s="1099">
        <v>44651</v>
      </c>
      <c r="J212" s="1093" t="s">
        <v>2612</v>
      </c>
      <c r="K212" s="1094">
        <v>0</v>
      </c>
      <c r="L212" s="1093" t="s">
        <v>2440</v>
      </c>
      <c r="M212" s="1093" t="s">
        <v>2772</v>
      </c>
      <c r="P212" s="1077">
        <f>-P211</f>
        <v>170325</v>
      </c>
      <c r="Q212" s="1102" t="s">
        <v>2579</v>
      </c>
    </row>
    <row r="213" spans="7:18">
      <c r="G213" s="1099">
        <v>44651</v>
      </c>
      <c r="J213" s="1093" t="s">
        <v>2624</v>
      </c>
      <c r="K213" s="1094">
        <v>0</v>
      </c>
      <c r="L213" s="1093" t="s">
        <v>2501</v>
      </c>
      <c r="M213" s="1093" t="s">
        <v>2772</v>
      </c>
      <c r="P213" s="1077">
        <v>-9312.2199999999993</v>
      </c>
      <c r="Q213" s="1102" t="s">
        <v>2579</v>
      </c>
    </row>
    <row r="214" spans="7:18">
      <c r="G214" s="1099">
        <v>44651</v>
      </c>
      <c r="J214" s="1093" t="s">
        <v>2441</v>
      </c>
      <c r="K214" s="1094">
        <v>0</v>
      </c>
      <c r="L214" s="1093" t="s">
        <v>2615</v>
      </c>
      <c r="M214" s="1093" t="s">
        <v>2772</v>
      </c>
      <c r="P214" s="1077">
        <f>-P213</f>
        <v>9312.2199999999993</v>
      </c>
      <c r="Q214" s="1102" t="s">
        <v>2579</v>
      </c>
    </row>
    <row r="215" spans="7:18">
      <c r="G215" s="1099">
        <v>44651</v>
      </c>
      <c r="J215" s="1104" t="s">
        <v>2600</v>
      </c>
      <c r="K215" s="1105">
        <v>0</v>
      </c>
      <c r="L215" s="1045" t="s">
        <v>2389</v>
      </c>
      <c r="M215" s="1045" t="s">
        <v>2773</v>
      </c>
      <c r="P215" s="1103">
        <v>-11258.59</v>
      </c>
      <c r="Q215" s="1102" t="s">
        <v>2579</v>
      </c>
    </row>
    <row r="216" spans="7:18">
      <c r="G216" s="1099">
        <v>44651</v>
      </c>
      <c r="J216" s="1104" t="s">
        <v>2617</v>
      </c>
      <c r="K216" s="1105">
        <v>0</v>
      </c>
      <c r="L216" s="1045" t="s">
        <v>2497</v>
      </c>
      <c r="M216" s="1045" t="s">
        <v>2773</v>
      </c>
      <c r="P216" s="1077">
        <f>-P215</f>
        <v>11258.59</v>
      </c>
      <c r="Q216" s="1102" t="s">
        <v>2579</v>
      </c>
    </row>
    <row r="217" spans="7:18">
      <c r="G217" s="1099">
        <v>44651</v>
      </c>
      <c r="J217" s="1104" t="s">
        <v>2600</v>
      </c>
      <c r="K217" s="1105">
        <v>0</v>
      </c>
      <c r="L217" s="1045" t="s">
        <v>2389</v>
      </c>
      <c r="M217" s="1045" t="s">
        <v>2774</v>
      </c>
      <c r="P217" s="1103">
        <v>10132.49</v>
      </c>
      <c r="Q217" s="1102" t="s">
        <v>2579</v>
      </c>
    </row>
    <row r="218" spans="7:18">
      <c r="G218" s="1099">
        <v>44651</v>
      </c>
      <c r="J218" s="1104" t="s">
        <v>2617</v>
      </c>
      <c r="K218" s="1105">
        <v>0</v>
      </c>
      <c r="L218" s="1045" t="s">
        <v>2497</v>
      </c>
      <c r="M218" s="1045" t="s">
        <v>2774</v>
      </c>
      <c r="P218" s="1077">
        <f>-P217</f>
        <v>-10132.49</v>
      </c>
      <c r="Q218" s="1102" t="s">
        <v>2579</v>
      </c>
    </row>
    <row r="219" spans="7:18">
      <c r="G219" s="1099">
        <v>44651</v>
      </c>
      <c r="J219" s="1100" t="s">
        <v>2400</v>
      </c>
      <c r="K219" s="1101">
        <v>0</v>
      </c>
      <c r="L219" s="1100" t="s">
        <v>2601</v>
      </c>
      <c r="M219" s="1092" t="s">
        <v>2775</v>
      </c>
      <c r="P219" s="1077">
        <v>-867.47</v>
      </c>
      <c r="Q219" s="1102" t="s">
        <v>2578</v>
      </c>
      <c r="R219" s="1092" t="s">
        <v>2776</v>
      </c>
    </row>
    <row r="220" spans="7:18">
      <c r="G220" s="1099">
        <v>44651</v>
      </c>
      <c r="J220" s="1093" t="s">
        <v>2645</v>
      </c>
      <c r="K220" s="1094">
        <v>0</v>
      </c>
      <c r="L220" s="1093" t="s">
        <v>2458</v>
      </c>
      <c r="M220" s="1092" t="s">
        <v>2775</v>
      </c>
      <c r="P220" s="1077">
        <f>-P219</f>
        <v>867.47</v>
      </c>
      <c r="Q220" s="1102" t="s">
        <v>2578</v>
      </c>
      <c r="R220" s="1092" t="s">
        <v>2776</v>
      </c>
    </row>
    <row r="221" spans="7:18">
      <c r="G221" s="1099">
        <v>44651</v>
      </c>
      <c r="J221" s="1102" t="s">
        <v>2437</v>
      </c>
      <c r="L221" s="1092" t="s">
        <v>2438</v>
      </c>
      <c r="M221" s="1092" t="s">
        <v>2777</v>
      </c>
      <c r="P221" s="1077">
        <v>126.23</v>
      </c>
      <c r="Q221" s="1102" t="s">
        <v>2579</v>
      </c>
    </row>
    <row r="222" spans="7:18">
      <c r="G222" s="1099">
        <v>44651</v>
      </c>
      <c r="J222" s="1093" t="s">
        <v>2622</v>
      </c>
      <c r="K222" s="1094">
        <v>0</v>
      </c>
      <c r="L222" s="1093" t="s">
        <v>2499</v>
      </c>
      <c r="M222" s="1092" t="s">
        <v>2777</v>
      </c>
      <c r="P222" s="1077">
        <f>-P221</f>
        <v>-126.23</v>
      </c>
      <c r="Q222" s="1102" t="s">
        <v>2579</v>
      </c>
    </row>
    <row r="223" spans="7:18">
      <c r="G223" s="1099">
        <v>44651</v>
      </c>
      <c r="J223" s="1056" t="s">
        <v>2519</v>
      </c>
      <c r="L223" s="1056" t="s">
        <v>2520</v>
      </c>
      <c r="M223" s="1092" t="s">
        <v>2778</v>
      </c>
      <c r="P223" s="1077">
        <v>7751</v>
      </c>
      <c r="Q223" s="1102" t="s">
        <v>2578</v>
      </c>
    </row>
    <row r="224" spans="7:18">
      <c r="G224" s="1099">
        <v>44651</v>
      </c>
      <c r="J224" s="1056" t="s">
        <v>2427</v>
      </c>
      <c r="L224" s="1056" t="s">
        <v>2428</v>
      </c>
      <c r="M224" s="1092" t="s">
        <v>2778</v>
      </c>
      <c r="P224" s="1077">
        <f>-P223</f>
        <v>-7751</v>
      </c>
      <c r="Q224" s="1102" t="s">
        <v>2578</v>
      </c>
    </row>
    <row r="225" spans="1:17">
      <c r="G225" s="1099">
        <v>44651</v>
      </c>
      <c r="J225" s="1056" t="s">
        <v>2521</v>
      </c>
      <c r="L225" s="1056" t="s">
        <v>2522</v>
      </c>
      <c r="M225" s="1092" t="s">
        <v>2779</v>
      </c>
      <c r="P225" s="1108">
        <v>61275.71</v>
      </c>
      <c r="Q225" s="1102" t="s">
        <v>2579</v>
      </c>
    </row>
    <row r="226" spans="1:17">
      <c r="G226" s="1099">
        <v>44651</v>
      </c>
      <c r="J226" s="1056" t="s">
        <v>2435</v>
      </c>
      <c r="L226" s="1056" t="s">
        <v>2436</v>
      </c>
      <c r="M226" s="1092" t="s">
        <v>2779</v>
      </c>
      <c r="P226" s="1108">
        <f>-P225</f>
        <v>-61275.71</v>
      </c>
      <c r="Q226" s="1102" t="s">
        <v>2579</v>
      </c>
    </row>
    <row r="227" spans="1:17">
      <c r="G227" s="1099">
        <v>44651</v>
      </c>
      <c r="J227" s="1093" t="s">
        <v>2599</v>
      </c>
      <c r="K227" s="1094">
        <v>0</v>
      </c>
      <c r="L227" s="1093" t="s">
        <v>2387</v>
      </c>
      <c r="M227" s="1092" t="s">
        <v>2780</v>
      </c>
      <c r="P227" s="1077">
        <v>1538.17</v>
      </c>
      <c r="Q227" s="1092" t="s">
        <v>2578</v>
      </c>
    </row>
    <row r="228" spans="1:17">
      <c r="G228" s="1099">
        <v>44651</v>
      </c>
      <c r="J228" s="1093" t="s">
        <v>2484</v>
      </c>
      <c r="K228" s="1094">
        <v>0</v>
      </c>
      <c r="L228" s="1093" t="s">
        <v>2703</v>
      </c>
      <c r="M228" s="1092" t="s">
        <v>2780</v>
      </c>
      <c r="P228" s="1077">
        <f>-P227</f>
        <v>-1538.17</v>
      </c>
      <c r="Q228" s="1092" t="s">
        <v>2578</v>
      </c>
    </row>
    <row r="229" spans="1:17">
      <c r="A229" s="1109" t="s">
        <v>2580</v>
      </c>
      <c r="B229" s="1109"/>
      <c r="C229" s="1110">
        <v>2022</v>
      </c>
      <c r="D229" s="1110">
        <v>0</v>
      </c>
      <c r="E229" s="1109" t="s">
        <v>2781</v>
      </c>
      <c r="F229" s="1109" t="s">
        <v>2627</v>
      </c>
      <c r="G229" s="1111">
        <v>44652</v>
      </c>
      <c r="H229" s="1111" t="s">
        <v>2642</v>
      </c>
      <c r="I229" s="1111" t="s">
        <v>2629</v>
      </c>
      <c r="J229" s="1109" t="s">
        <v>2594</v>
      </c>
      <c r="K229" s="1110">
        <v>195464</v>
      </c>
      <c r="L229" s="1109" t="s">
        <v>2595</v>
      </c>
      <c r="M229" s="1109" t="s">
        <v>2627</v>
      </c>
      <c r="N229" s="1112">
        <v>195225.36</v>
      </c>
      <c r="O229" s="1112">
        <v>0</v>
      </c>
      <c r="P229" s="1077">
        <v>195225.36</v>
      </c>
      <c r="Q229" s="1092" t="s">
        <v>2578</v>
      </c>
    </row>
    <row r="230" spans="1:17">
      <c r="A230" s="1109" t="s">
        <v>2580</v>
      </c>
      <c r="B230" s="1109"/>
      <c r="C230" s="1110">
        <v>2022</v>
      </c>
      <c r="D230" s="1110">
        <v>0</v>
      </c>
      <c r="E230" s="1109"/>
      <c r="F230" s="1109"/>
      <c r="G230" s="1111">
        <v>44652</v>
      </c>
      <c r="H230" s="1111" t="s">
        <v>2642</v>
      </c>
      <c r="I230" s="1111" t="s">
        <v>2629</v>
      </c>
      <c r="J230" s="1109" t="s">
        <v>2630</v>
      </c>
      <c r="K230" s="1110">
        <v>0</v>
      </c>
      <c r="L230" s="1109" t="s">
        <v>2509</v>
      </c>
      <c r="M230" s="1109" t="s">
        <v>2782</v>
      </c>
      <c r="N230" s="1112">
        <v>0</v>
      </c>
      <c r="O230" s="1112">
        <v>160020.79</v>
      </c>
      <c r="P230" s="1077">
        <v>-160020.79</v>
      </c>
      <c r="Q230" s="1092" t="s">
        <v>2578</v>
      </c>
    </row>
    <row r="231" spans="1:17">
      <c r="A231" s="1109" t="s">
        <v>2580</v>
      </c>
      <c r="B231" s="1109"/>
      <c r="C231" s="1110">
        <v>2022</v>
      </c>
      <c r="D231" s="1110">
        <v>0</v>
      </c>
      <c r="E231" s="1109"/>
      <c r="F231" s="1109"/>
      <c r="G231" s="1111">
        <v>44652</v>
      </c>
      <c r="H231" s="1111" t="s">
        <v>2642</v>
      </c>
      <c r="I231" s="1111" t="s">
        <v>2629</v>
      </c>
      <c r="J231" s="1109" t="s">
        <v>2632</v>
      </c>
      <c r="K231" s="1110">
        <v>0</v>
      </c>
      <c r="L231" s="1109" t="s">
        <v>2633</v>
      </c>
      <c r="M231" s="1109" t="s">
        <v>2634</v>
      </c>
      <c r="N231" s="1112">
        <v>0</v>
      </c>
      <c r="O231" s="1112">
        <v>35204.57</v>
      </c>
      <c r="P231" s="1077">
        <v>-35204.57</v>
      </c>
      <c r="Q231" s="1092" t="s">
        <v>2578</v>
      </c>
    </row>
    <row r="232" spans="1:17">
      <c r="A232" s="1109" t="s">
        <v>2580</v>
      </c>
      <c r="B232" s="1109"/>
      <c r="C232" s="1110">
        <v>2022</v>
      </c>
      <c r="D232" s="1110">
        <v>0</v>
      </c>
      <c r="E232" s="1109" t="s">
        <v>2783</v>
      </c>
      <c r="F232" s="1109" t="s">
        <v>2627</v>
      </c>
      <c r="G232" s="1111">
        <v>44652</v>
      </c>
      <c r="H232" s="1111" t="s">
        <v>2720</v>
      </c>
      <c r="I232" s="1111" t="s">
        <v>2629</v>
      </c>
      <c r="J232" s="1109" t="s">
        <v>2594</v>
      </c>
      <c r="K232" s="1110">
        <v>195464</v>
      </c>
      <c r="L232" s="1109" t="s">
        <v>2595</v>
      </c>
      <c r="M232" s="1109" t="s">
        <v>2627</v>
      </c>
      <c r="N232" s="1112">
        <v>9231</v>
      </c>
      <c r="O232" s="1112">
        <v>0</v>
      </c>
      <c r="P232" s="1077">
        <v>9231</v>
      </c>
      <c r="Q232" s="1092" t="s">
        <v>2578</v>
      </c>
    </row>
    <row r="233" spans="1:17">
      <c r="A233" s="1109" t="s">
        <v>2580</v>
      </c>
      <c r="B233" s="1109"/>
      <c r="C233" s="1110">
        <v>2022</v>
      </c>
      <c r="D233" s="1110">
        <v>0</v>
      </c>
      <c r="E233" s="1109"/>
      <c r="F233" s="1109"/>
      <c r="G233" s="1111">
        <v>44652</v>
      </c>
      <c r="H233" s="1111" t="s">
        <v>2720</v>
      </c>
      <c r="I233" s="1111" t="s">
        <v>2629</v>
      </c>
      <c r="J233" s="1109" t="s">
        <v>2512</v>
      </c>
      <c r="K233" s="1110">
        <v>0</v>
      </c>
      <c r="L233" s="1109" t="s">
        <v>2681</v>
      </c>
      <c r="M233" s="1109" t="s">
        <v>2784</v>
      </c>
      <c r="N233" s="1112">
        <v>0</v>
      </c>
      <c r="O233" s="1112">
        <v>9231</v>
      </c>
      <c r="P233" s="1077">
        <v>-9231</v>
      </c>
      <c r="Q233" s="1092" t="s">
        <v>2578</v>
      </c>
    </row>
    <row r="234" spans="1:17">
      <c r="A234" s="1109" t="s">
        <v>2580</v>
      </c>
      <c r="B234" s="1109"/>
      <c r="C234" s="1110">
        <v>2022</v>
      </c>
      <c r="D234" s="1110">
        <v>0</v>
      </c>
      <c r="E234" s="1109"/>
      <c r="F234" s="1109"/>
      <c r="G234" s="1111">
        <v>44652</v>
      </c>
      <c r="H234" s="1111" t="s">
        <v>2785</v>
      </c>
      <c r="I234" s="1111" t="s">
        <v>2636</v>
      </c>
      <c r="J234" s="1109" t="s">
        <v>2596</v>
      </c>
      <c r="K234" s="1110">
        <v>2</v>
      </c>
      <c r="L234" s="1109" t="s">
        <v>2379</v>
      </c>
      <c r="M234" s="1109" t="s">
        <v>2711</v>
      </c>
      <c r="N234" s="1112">
        <v>0</v>
      </c>
      <c r="O234" s="1112">
        <v>378.49</v>
      </c>
      <c r="P234" s="1077">
        <v>-378.49</v>
      </c>
      <c r="Q234" s="1092" t="s">
        <v>2578</v>
      </c>
    </row>
    <row r="235" spans="1:17">
      <c r="A235" s="1109" t="s">
        <v>2580</v>
      </c>
      <c r="B235" s="1109"/>
      <c r="C235" s="1110">
        <v>2022</v>
      </c>
      <c r="D235" s="1110">
        <v>0</v>
      </c>
      <c r="E235" s="1109"/>
      <c r="F235" s="1109"/>
      <c r="G235" s="1111">
        <v>44652</v>
      </c>
      <c r="H235" s="1111" t="s">
        <v>2785</v>
      </c>
      <c r="I235" s="1111" t="s">
        <v>2636</v>
      </c>
      <c r="J235" s="1109" t="s">
        <v>2645</v>
      </c>
      <c r="K235" s="1110">
        <v>0</v>
      </c>
      <c r="L235" s="1109" t="s">
        <v>2458</v>
      </c>
      <c r="M235" s="1109" t="s">
        <v>2711</v>
      </c>
      <c r="N235" s="1112">
        <v>378.49</v>
      </c>
      <c r="O235" s="1112">
        <v>0</v>
      </c>
      <c r="P235" s="1077">
        <v>378.49</v>
      </c>
      <c r="Q235" s="1092" t="s">
        <v>2578</v>
      </c>
    </row>
    <row r="236" spans="1:17">
      <c r="A236" s="1109" t="s">
        <v>2580</v>
      </c>
      <c r="B236" s="1109"/>
      <c r="C236" s="1110">
        <v>2022</v>
      </c>
      <c r="D236" s="1110">
        <v>0</v>
      </c>
      <c r="E236" s="1109"/>
      <c r="F236" s="1109"/>
      <c r="G236" s="1111">
        <v>44652</v>
      </c>
      <c r="H236" s="1111" t="s">
        <v>2786</v>
      </c>
      <c r="I236" s="1111" t="s">
        <v>2636</v>
      </c>
      <c r="J236" s="1109" t="s">
        <v>2596</v>
      </c>
      <c r="K236" s="1110">
        <v>3</v>
      </c>
      <c r="L236" s="1109" t="s">
        <v>2597</v>
      </c>
      <c r="M236" s="1109" t="s">
        <v>2752</v>
      </c>
      <c r="N236" s="1112">
        <v>0</v>
      </c>
      <c r="O236" s="1112">
        <v>342.49</v>
      </c>
      <c r="P236" s="1077">
        <v>-342.49</v>
      </c>
      <c r="Q236" s="1092" t="s">
        <v>2578</v>
      </c>
    </row>
    <row r="237" spans="1:17">
      <c r="A237" s="1109" t="s">
        <v>2580</v>
      </c>
      <c r="B237" s="1109"/>
      <c r="C237" s="1110">
        <v>2022</v>
      </c>
      <c r="D237" s="1110">
        <v>0</v>
      </c>
      <c r="E237" s="1109"/>
      <c r="F237" s="1109"/>
      <c r="G237" s="1111">
        <v>44652</v>
      </c>
      <c r="H237" s="1111" t="s">
        <v>2786</v>
      </c>
      <c r="I237" s="1111" t="s">
        <v>2636</v>
      </c>
      <c r="J237" s="1109" t="s">
        <v>2645</v>
      </c>
      <c r="K237" s="1110">
        <v>0</v>
      </c>
      <c r="L237" s="1109" t="s">
        <v>2458</v>
      </c>
      <c r="M237" s="1109" t="s">
        <v>2752</v>
      </c>
      <c r="N237" s="1112">
        <v>342.49</v>
      </c>
      <c r="O237" s="1112">
        <v>0</v>
      </c>
      <c r="P237" s="1077">
        <v>342.49</v>
      </c>
      <c r="Q237" s="1092" t="s">
        <v>2578</v>
      </c>
    </row>
    <row r="238" spans="1:17">
      <c r="A238" s="1109" t="s">
        <v>2580</v>
      </c>
      <c r="B238" s="1109"/>
      <c r="C238" s="1110">
        <v>2022</v>
      </c>
      <c r="D238" s="1110">
        <v>0</v>
      </c>
      <c r="E238" s="1109"/>
      <c r="F238" s="1109"/>
      <c r="G238" s="1111">
        <v>44652</v>
      </c>
      <c r="H238" s="1111" t="s">
        <v>2787</v>
      </c>
      <c r="I238" s="1111" t="s">
        <v>2636</v>
      </c>
      <c r="J238" s="1109" t="s">
        <v>2596</v>
      </c>
      <c r="K238" s="1110">
        <v>1</v>
      </c>
      <c r="L238" s="1109" t="s">
        <v>2381</v>
      </c>
      <c r="M238" s="1109" t="s">
        <v>2752</v>
      </c>
      <c r="N238" s="1112">
        <v>0</v>
      </c>
      <c r="O238" s="1112">
        <v>173.99</v>
      </c>
      <c r="P238" s="1077">
        <v>-173.99</v>
      </c>
      <c r="Q238" s="1092" t="s">
        <v>2578</v>
      </c>
    </row>
    <row r="239" spans="1:17">
      <c r="A239" s="1109" t="s">
        <v>2580</v>
      </c>
      <c r="B239" s="1109"/>
      <c r="C239" s="1110">
        <v>2022</v>
      </c>
      <c r="D239" s="1110">
        <v>0</v>
      </c>
      <c r="E239" s="1109"/>
      <c r="F239" s="1109"/>
      <c r="G239" s="1111">
        <v>44652</v>
      </c>
      <c r="H239" s="1111" t="s">
        <v>2787</v>
      </c>
      <c r="I239" s="1111" t="s">
        <v>2636</v>
      </c>
      <c r="J239" s="1109" t="s">
        <v>2645</v>
      </c>
      <c r="K239" s="1110">
        <v>0</v>
      </c>
      <c r="L239" s="1109" t="s">
        <v>2458</v>
      </c>
      <c r="M239" s="1109" t="s">
        <v>2752</v>
      </c>
      <c r="N239" s="1112">
        <v>173.99</v>
      </c>
      <c r="O239" s="1112">
        <v>0</v>
      </c>
      <c r="P239" s="1077">
        <v>173.99</v>
      </c>
      <c r="Q239" s="1092" t="s">
        <v>2578</v>
      </c>
    </row>
    <row r="240" spans="1:17">
      <c r="A240" s="1109" t="s">
        <v>2580</v>
      </c>
      <c r="B240" s="1109"/>
      <c r="C240" s="1110">
        <v>2022</v>
      </c>
      <c r="D240" s="1110">
        <v>0</v>
      </c>
      <c r="E240" s="1109"/>
      <c r="F240" s="1109"/>
      <c r="G240" s="1111">
        <v>44665</v>
      </c>
      <c r="H240" s="1111" t="s">
        <v>2788</v>
      </c>
      <c r="I240" s="1111" t="s">
        <v>2636</v>
      </c>
      <c r="J240" s="1109" t="s">
        <v>2596</v>
      </c>
      <c r="K240" s="1110">
        <v>2</v>
      </c>
      <c r="L240" s="1109" t="s">
        <v>2379</v>
      </c>
      <c r="M240" s="1109" t="s">
        <v>2789</v>
      </c>
      <c r="N240" s="1112">
        <v>204456.36</v>
      </c>
      <c r="O240" s="1112">
        <v>0</v>
      </c>
      <c r="P240" s="1077">
        <v>204456.36</v>
      </c>
      <c r="Q240" s="1092" t="s">
        <v>2578</v>
      </c>
    </row>
    <row r="241" spans="1:17">
      <c r="A241" s="1109" t="s">
        <v>2580</v>
      </c>
      <c r="B241" s="1109"/>
      <c r="C241" s="1110">
        <v>2022</v>
      </c>
      <c r="D241" s="1110">
        <v>0</v>
      </c>
      <c r="E241" s="1109"/>
      <c r="F241" s="1109"/>
      <c r="G241" s="1111">
        <v>44665</v>
      </c>
      <c r="H241" s="1111" t="s">
        <v>2788</v>
      </c>
      <c r="I241" s="1111" t="s">
        <v>2636</v>
      </c>
      <c r="J241" s="1109" t="s">
        <v>2594</v>
      </c>
      <c r="K241" s="1110">
        <v>195464</v>
      </c>
      <c r="L241" s="1109" t="s">
        <v>2595</v>
      </c>
      <c r="M241" s="1109" t="s">
        <v>2789</v>
      </c>
      <c r="N241" s="1112">
        <v>0</v>
      </c>
      <c r="O241" s="1112">
        <v>204456.36</v>
      </c>
      <c r="P241" s="1077">
        <v>-204456.36</v>
      </c>
      <c r="Q241" s="1092" t="s">
        <v>2578</v>
      </c>
    </row>
    <row r="242" spans="1:17">
      <c r="A242" s="1109" t="s">
        <v>2580</v>
      </c>
      <c r="B242" s="1109"/>
      <c r="C242" s="1110">
        <v>2022</v>
      </c>
      <c r="D242" s="1110">
        <v>0</v>
      </c>
      <c r="E242" s="1109"/>
      <c r="F242" s="1109"/>
      <c r="G242" s="1111">
        <v>44670</v>
      </c>
      <c r="H242" s="1111" t="s">
        <v>2790</v>
      </c>
      <c r="I242" s="1111" t="s">
        <v>2636</v>
      </c>
      <c r="J242" s="1109" t="s">
        <v>2596</v>
      </c>
      <c r="K242" s="1110">
        <v>1</v>
      </c>
      <c r="L242" s="1109" t="s">
        <v>2381</v>
      </c>
      <c r="M242" s="1109" t="s">
        <v>2791</v>
      </c>
      <c r="N242" s="1112">
        <v>0</v>
      </c>
      <c r="O242" s="1112">
        <v>29646.639999999999</v>
      </c>
      <c r="P242" s="1077">
        <v>-29646.639999999999</v>
      </c>
      <c r="Q242" s="1092" t="s">
        <v>2578</v>
      </c>
    </row>
    <row r="243" spans="1:17">
      <c r="A243" s="1109" t="s">
        <v>2580</v>
      </c>
      <c r="B243" s="1109"/>
      <c r="C243" s="1110">
        <v>2022</v>
      </c>
      <c r="D243" s="1110">
        <v>0</v>
      </c>
      <c r="E243" s="1109"/>
      <c r="F243" s="1109"/>
      <c r="G243" s="1111">
        <v>44670</v>
      </c>
      <c r="H243" s="1111" t="s">
        <v>2790</v>
      </c>
      <c r="I243" s="1111" t="s">
        <v>2636</v>
      </c>
      <c r="J243" s="1109" t="s">
        <v>2423</v>
      </c>
      <c r="K243" s="1110">
        <v>0</v>
      </c>
      <c r="L243" s="1109" t="s">
        <v>2393</v>
      </c>
      <c r="M243" s="1109" t="s">
        <v>2791</v>
      </c>
      <c r="N243" s="1112">
        <v>29646.639999999999</v>
      </c>
      <c r="O243" s="1112">
        <v>0</v>
      </c>
      <c r="P243" s="1077">
        <v>29646.639999999999</v>
      </c>
      <c r="Q243" s="1092" t="s">
        <v>2578</v>
      </c>
    </row>
    <row r="244" spans="1:17">
      <c r="A244" s="1109" t="s">
        <v>2580</v>
      </c>
      <c r="B244" s="1109"/>
      <c r="C244" s="1110">
        <v>2022</v>
      </c>
      <c r="D244" s="1110">
        <v>0</v>
      </c>
      <c r="E244" s="1109"/>
      <c r="F244" s="1109"/>
      <c r="G244" s="1111">
        <v>44680</v>
      </c>
      <c r="H244" s="1111" t="s">
        <v>2792</v>
      </c>
      <c r="I244" s="1111" t="s">
        <v>2636</v>
      </c>
      <c r="J244" s="1109" t="s">
        <v>2596</v>
      </c>
      <c r="K244" s="1110">
        <v>1</v>
      </c>
      <c r="L244" s="1109" t="s">
        <v>2381</v>
      </c>
      <c r="M244" s="1109" t="s">
        <v>2793</v>
      </c>
      <c r="N244" s="1112">
        <v>0</v>
      </c>
      <c r="O244" s="1112">
        <v>7714.35</v>
      </c>
      <c r="P244" s="1077">
        <v>-7714.35</v>
      </c>
      <c r="Q244" s="1092" t="s">
        <v>2578</v>
      </c>
    </row>
    <row r="245" spans="1:17">
      <c r="A245" s="1109" t="s">
        <v>2580</v>
      </c>
      <c r="B245" s="1109"/>
      <c r="C245" s="1110">
        <v>2022</v>
      </c>
      <c r="D245" s="1110">
        <v>0</v>
      </c>
      <c r="E245" s="1109"/>
      <c r="F245" s="1109"/>
      <c r="G245" s="1111">
        <v>44680</v>
      </c>
      <c r="H245" s="1111" t="s">
        <v>2792</v>
      </c>
      <c r="I245" s="1111" t="s">
        <v>2636</v>
      </c>
      <c r="J245" s="1109" t="s">
        <v>2618</v>
      </c>
      <c r="K245" s="1110">
        <v>125928</v>
      </c>
      <c r="L245" s="1109" t="s">
        <v>2651</v>
      </c>
      <c r="M245" s="1109" t="s">
        <v>2793</v>
      </c>
      <c r="N245" s="1112">
        <v>7714.35</v>
      </c>
      <c r="O245" s="1112">
        <v>0</v>
      </c>
      <c r="P245" s="1077">
        <v>7714.35</v>
      </c>
      <c r="Q245" s="1092" t="s">
        <v>2578</v>
      </c>
    </row>
    <row r="246" spans="1:17">
      <c r="A246" s="1109" t="s">
        <v>2580</v>
      </c>
      <c r="B246" s="1109"/>
      <c r="C246" s="1110">
        <v>2022</v>
      </c>
      <c r="D246" s="1110">
        <v>0</v>
      </c>
      <c r="E246" s="1109"/>
      <c r="F246" s="1109"/>
      <c r="G246" s="1111">
        <v>44680</v>
      </c>
      <c r="H246" s="1111" t="s">
        <v>2794</v>
      </c>
      <c r="I246" s="1111" t="s">
        <v>2636</v>
      </c>
      <c r="J246" s="1109" t="s">
        <v>2596</v>
      </c>
      <c r="K246" s="1110">
        <v>1</v>
      </c>
      <c r="L246" s="1109" t="s">
        <v>2381</v>
      </c>
      <c r="M246" s="1109" t="s">
        <v>2795</v>
      </c>
      <c r="N246" s="1112">
        <v>0</v>
      </c>
      <c r="O246" s="1112">
        <v>4318.8</v>
      </c>
      <c r="P246" s="1077">
        <v>-4318.8</v>
      </c>
      <c r="Q246" s="1092" t="s">
        <v>2578</v>
      </c>
    </row>
    <row r="247" spans="1:17">
      <c r="A247" s="1109" t="s">
        <v>2580</v>
      </c>
      <c r="B247" s="1109"/>
      <c r="C247" s="1110">
        <v>2022</v>
      </c>
      <c r="D247" s="1110">
        <v>0</v>
      </c>
      <c r="E247" s="1109"/>
      <c r="F247" s="1109"/>
      <c r="G247" s="1111">
        <v>44680</v>
      </c>
      <c r="H247" s="1111" t="s">
        <v>2794</v>
      </c>
      <c r="I247" s="1111" t="s">
        <v>2636</v>
      </c>
      <c r="J247" s="1109" t="s">
        <v>2618</v>
      </c>
      <c r="K247" s="1110">
        <v>125928</v>
      </c>
      <c r="L247" s="1109" t="s">
        <v>2651</v>
      </c>
      <c r="M247" s="1109" t="s">
        <v>2795</v>
      </c>
      <c r="N247" s="1112">
        <v>4318.8</v>
      </c>
      <c r="O247" s="1112">
        <v>0</v>
      </c>
      <c r="P247" s="1077">
        <v>4318.8</v>
      </c>
      <c r="Q247" s="1092" t="s">
        <v>2578</v>
      </c>
    </row>
    <row r="248" spans="1:17">
      <c r="A248" s="1109" t="s">
        <v>2580</v>
      </c>
      <c r="B248" s="1109"/>
      <c r="C248" s="1110">
        <v>2022</v>
      </c>
      <c r="D248" s="1110">
        <v>0</v>
      </c>
      <c r="E248" s="1109"/>
      <c r="F248" s="1109"/>
      <c r="G248" s="1111">
        <v>44680</v>
      </c>
      <c r="H248" s="1111" t="s">
        <v>2796</v>
      </c>
      <c r="I248" s="1111" t="s">
        <v>2636</v>
      </c>
      <c r="J248" s="1109" t="s">
        <v>2596</v>
      </c>
      <c r="K248" s="1110">
        <v>1</v>
      </c>
      <c r="L248" s="1109" t="s">
        <v>2381</v>
      </c>
      <c r="M248" s="1109" t="s">
        <v>2752</v>
      </c>
      <c r="N248" s="1112">
        <v>0</v>
      </c>
      <c r="O248" s="1112">
        <v>1</v>
      </c>
      <c r="P248" s="1077">
        <v>-1</v>
      </c>
      <c r="Q248" s="1092" t="s">
        <v>2578</v>
      </c>
    </row>
    <row r="249" spans="1:17">
      <c r="A249" s="1109" t="s">
        <v>2580</v>
      </c>
      <c r="B249" s="1109"/>
      <c r="C249" s="1110">
        <v>2022</v>
      </c>
      <c r="D249" s="1110">
        <v>0</v>
      </c>
      <c r="E249" s="1109"/>
      <c r="F249" s="1109"/>
      <c r="G249" s="1111">
        <v>44680</v>
      </c>
      <c r="H249" s="1111" t="s">
        <v>2796</v>
      </c>
      <c r="I249" s="1111" t="s">
        <v>2636</v>
      </c>
      <c r="J249" s="1109" t="s">
        <v>2645</v>
      </c>
      <c r="K249" s="1110">
        <v>0</v>
      </c>
      <c r="L249" s="1109" t="s">
        <v>2458</v>
      </c>
      <c r="M249" s="1109" t="s">
        <v>2752</v>
      </c>
      <c r="N249" s="1112">
        <v>1</v>
      </c>
      <c r="O249" s="1112">
        <v>0</v>
      </c>
      <c r="P249" s="1077">
        <v>1</v>
      </c>
      <c r="Q249" s="1092" t="s">
        <v>2578</v>
      </c>
    </row>
    <row r="250" spans="1:17">
      <c r="A250" s="1109" t="s">
        <v>2580</v>
      </c>
      <c r="B250" s="1109"/>
      <c r="C250" s="1110">
        <v>2022</v>
      </c>
      <c r="D250" s="1110">
        <v>0</v>
      </c>
      <c r="E250" s="1109" t="s">
        <v>2797</v>
      </c>
      <c r="F250" s="1109" t="s">
        <v>2798</v>
      </c>
      <c r="G250" s="1111">
        <v>44681</v>
      </c>
      <c r="H250" s="1111" t="s">
        <v>2799</v>
      </c>
      <c r="I250" s="1111" t="s">
        <v>2800</v>
      </c>
      <c r="J250" s="1109" t="s">
        <v>2620</v>
      </c>
      <c r="K250" s="1110">
        <v>170534</v>
      </c>
      <c r="L250" s="1109" t="s">
        <v>2621</v>
      </c>
      <c r="M250" s="1109" t="s">
        <v>2798</v>
      </c>
      <c r="N250" s="1112">
        <v>0</v>
      </c>
      <c r="O250" s="1112">
        <v>31390</v>
      </c>
      <c r="P250" s="1077">
        <v>-31390</v>
      </c>
      <c r="Q250" s="1092" t="s">
        <v>2578</v>
      </c>
    </row>
    <row r="251" spans="1:17">
      <c r="A251" s="1109" t="s">
        <v>2580</v>
      </c>
      <c r="B251" s="1109"/>
      <c r="C251" s="1110">
        <v>2022</v>
      </c>
      <c r="D251" s="1110">
        <v>0</v>
      </c>
      <c r="E251" s="1109"/>
      <c r="F251" s="1109"/>
      <c r="G251" s="1111">
        <v>44681</v>
      </c>
      <c r="H251" s="1111" t="s">
        <v>2799</v>
      </c>
      <c r="I251" s="1111" t="s">
        <v>2800</v>
      </c>
      <c r="J251" s="1109" t="s">
        <v>2413</v>
      </c>
      <c r="K251" s="1110">
        <v>0</v>
      </c>
      <c r="L251" s="1109" t="s">
        <v>2414</v>
      </c>
      <c r="M251" s="1109" t="s">
        <v>2801</v>
      </c>
      <c r="N251" s="1112">
        <v>31390</v>
      </c>
      <c r="O251" s="1112">
        <v>0</v>
      </c>
      <c r="P251" s="1077">
        <v>31390</v>
      </c>
      <c r="Q251" s="1092" t="s">
        <v>2578</v>
      </c>
    </row>
    <row r="252" spans="1:17">
      <c r="A252" s="1109" t="s">
        <v>2580</v>
      </c>
      <c r="B252" s="1109"/>
      <c r="C252" s="1110">
        <v>2022</v>
      </c>
      <c r="D252" s="1110">
        <v>0</v>
      </c>
      <c r="E252" s="1109"/>
      <c r="F252" s="1109"/>
      <c r="G252" s="1111">
        <v>44681</v>
      </c>
      <c r="H252" s="1111" t="s">
        <v>2799</v>
      </c>
      <c r="I252" s="1111" t="s">
        <v>2800</v>
      </c>
      <c r="J252" s="1109" t="s">
        <v>2802</v>
      </c>
      <c r="K252" s="1110">
        <v>0</v>
      </c>
      <c r="L252" s="1109" t="s">
        <v>2803</v>
      </c>
      <c r="M252" s="1109" t="s">
        <v>2804</v>
      </c>
      <c r="N252" s="1112">
        <v>6905.8</v>
      </c>
      <c r="O252" s="1112">
        <v>0</v>
      </c>
      <c r="P252" s="1077">
        <v>6905.8</v>
      </c>
      <c r="Q252" s="1092" t="s">
        <v>2578</v>
      </c>
    </row>
    <row r="253" spans="1:17">
      <c r="A253" s="1109" t="s">
        <v>2580</v>
      </c>
      <c r="B253" s="1109"/>
      <c r="C253" s="1110">
        <v>2022</v>
      </c>
      <c r="D253" s="1110">
        <v>0</v>
      </c>
      <c r="E253" s="1109"/>
      <c r="F253" s="1109"/>
      <c r="G253" s="1111">
        <v>44681</v>
      </c>
      <c r="H253" s="1111" t="s">
        <v>2799</v>
      </c>
      <c r="I253" s="1111" t="s">
        <v>2800</v>
      </c>
      <c r="J253" s="1109" t="s">
        <v>2805</v>
      </c>
      <c r="K253" s="1110">
        <v>0</v>
      </c>
      <c r="L253" s="1109" t="s">
        <v>2806</v>
      </c>
      <c r="M253" s="1109" t="s">
        <v>2804</v>
      </c>
      <c r="N253" s="1112">
        <v>0</v>
      </c>
      <c r="O253" s="1112">
        <v>6905.8</v>
      </c>
      <c r="P253" s="1077">
        <v>-6905.8</v>
      </c>
      <c r="Q253" s="1092" t="s">
        <v>2578</v>
      </c>
    </row>
    <row r="254" spans="1:17">
      <c r="A254" s="1109" t="s">
        <v>2580</v>
      </c>
      <c r="B254" s="1109"/>
      <c r="C254" s="1110">
        <v>2022</v>
      </c>
      <c r="D254" s="1110">
        <v>0</v>
      </c>
      <c r="E254" s="1109" t="s">
        <v>2807</v>
      </c>
      <c r="F254" s="1109" t="s">
        <v>2647</v>
      </c>
      <c r="G254" s="1111">
        <v>44681</v>
      </c>
      <c r="H254" s="1111" t="s">
        <v>2808</v>
      </c>
      <c r="I254" s="1111" t="s">
        <v>2648</v>
      </c>
      <c r="J254" s="1109" t="s">
        <v>2618</v>
      </c>
      <c r="K254" s="1110">
        <v>24657</v>
      </c>
      <c r="L254" s="1109" t="s">
        <v>2649</v>
      </c>
      <c r="M254" s="1109" t="s">
        <v>2647</v>
      </c>
      <c r="N254" s="1112">
        <v>0</v>
      </c>
      <c r="O254" s="1112">
        <v>2135</v>
      </c>
      <c r="P254" s="1077">
        <v>-2135</v>
      </c>
      <c r="Q254" s="1092" t="s">
        <v>2578</v>
      </c>
    </row>
    <row r="255" spans="1:17">
      <c r="A255" s="1109" t="s">
        <v>2580</v>
      </c>
      <c r="B255" s="1109"/>
      <c r="C255" s="1110">
        <v>2022</v>
      </c>
      <c r="D255" s="1110">
        <v>0</v>
      </c>
      <c r="E255" s="1109"/>
      <c r="F255" s="1109"/>
      <c r="G255" s="1111">
        <v>44681</v>
      </c>
      <c r="H255" s="1111" t="s">
        <v>2808</v>
      </c>
      <c r="I255" s="1111" t="s">
        <v>2648</v>
      </c>
      <c r="J255" s="1109" t="s">
        <v>2610</v>
      </c>
      <c r="K255" s="1110">
        <v>0</v>
      </c>
      <c r="L255" s="1109" t="s">
        <v>2405</v>
      </c>
      <c r="M255" s="1109" t="s">
        <v>2809</v>
      </c>
      <c r="N255" s="1112">
        <v>1750</v>
      </c>
      <c r="O255" s="1112">
        <v>0</v>
      </c>
      <c r="P255" s="1077">
        <v>1750</v>
      </c>
      <c r="Q255" s="1092" t="s">
        <v>2578</v>
      </c>
    </row>
    <row r="256" spans="1:17">
      <c r="A256" s="1109" t="s">
        <v>2580</v>
      </c>
      <c r="B256" s="1109"/>
      <c r="C256" s="1110">
        <v>2022</v>
      </c>
      <c r="D256" s="1110">
        <v>0</v>
      </c>
      <c r="E256" s="1109"/>
      <c r="F256" s="1109"/>
      <c r="G256" s="1111">
        <v>44681</v>
      </c>
      <c r="H256" s="1111" t="s">
        <v>2808</v>
      </c>
      <c r="I256" s="1111" t="s">
        <v>2648</v>
      </c>
      <c r="J256" s="1109" t="s">
        <v>2652</v>
      </c>
      <c r="K256" s="1110">
        <v>0</v>
      </c>
      <c r="L256" s="1109" t="s">
        <v>2653</v>
      </c>
      <c r="M256" s="1109" t="s">
        <v>2654</v>
      </c>
      <c r="N256" s="1112">
        <v>385</v>
      </c>
      <c r="O256" s="1112">
        <v>0</v>
      </c>
      <c r="P256" s="1077">
        <v>385</v>
      </c>
      <c r="Q256" s="1092" t="s">
        <v>2578</v>
      </c>
    </row>
    <row r="257" spans="1:17">
      <c r="A257" s="1109" t="s">
        <v>2580</v>
      </c>
      <c r="B257" s="1109"/>
      <c r="C257" s="1110">
        <v>2022</v>
      </c>
      <c r="D257" s="1110">
        <v>0</v>
      </c>
      <c r="E257" s="1109"/>
      <c r="F257" s="1109" t="s">
        <v>2656</v>
      </c>
      <c r="G257" s="1111">
        <v>44681</v>
      </c>
      <c r="H257" s="1111" t="s">
        <v>2810</v>
      </c>
      <c r="I257" s="1111" t="s">
        <v>2658</v>
      </c>
      <c r="J257" s="1109" t="s">
        <v>2652</v>
      </c>
      <c r="K257" s="1110">
        <v>0</v>
      </c>
      <c r="L257" s="1109" t="s">
        <v>2653</v>
      </c>
      <c r="M257" s="1109" t="s">
        <v>2653</v>
      </c>
      <c r="N257" s="1112">
        <v>0</v>
      </c>
      <c r="O257" s="1112">
        <v>385</v>
      </c>
      <c r="P257" s="1077">
        <v>-385</v>
      </c>
      <c r="Q257" s="1092" t="s">
        <v>2578</v>
      </c>
    </row>
    <row r="258" spans="1:17">
      <c r="A258" s="1109" t="s">
        <v>2580</v>
      </c>
      <c r="B258" s="1109"/>
      <c r="C258" s="1110">
        <v>2022</v>
      </c>
      <c r="D258" s="1110">
        <v>0</v>
      </c>
      <c r="E258" s="1109"/>
      <c r="F258" s="1109"/>
      <c r="G258" s="1111">
        <v>44681</v>
      </c>
      <c r="H258" s="1111" t="s">
        <v>2810</v>
      </c>
      <c r="I258" s="1111" t="s">
        <v>2658</v>
      </c>
      <c r="J258" s="1109" t="s">
        <v>2632</v>
      </c>
      <c r="K258" s="1110">
        <v>0</v>
      </c>
      <c r="L258" s="1109" t="s">
        <v>2633</v>
      </c>
      <c r="M258" s="1109" t="s">
        <v>2633</v>
      </c>
      <c r="N258" s="1112">
        <v>35204.57</v>
      </c>
      <c r="O258" s="1112">
        <v>0</v>
      </c>
      <c r="P258" s="1077">
        <v>35204.57</v>
      </c>
      <c r="Q258" s="1092" t="s">
        <v>2578</v>
      </c>
    </row>
    <row r="259" spans="1:17">
      <c r="A259" s="1109" t="s">
        <v>2580</v>
      </c>
      <c r="B259" s="1109"/>
      <c r="C259" s="1110">
        <v>2022</v>
      </c>
      <c r="D259" s="1110">
        <v>0</v>
      </c>
      <c r="E259" s="1109"/>
      <c r="F259" s="1109"/>
      <c r="G259" s="1111">
        <v>44681</v>
      </c>
      <c r="H259" s="1111" t="s">
        <v>2810</v>
      </c>
      <c r="I259" s="1111" t="s">
        <v>2658</v>
      </c>
      <c r="J259" s="1109" t="s">
        <v>2802</v>
      </c>
      <c r="K259" s="1110">
        <v>0</v>
      </c>
      <c r="L259" s="1109" t="s">
        <v>2803</v>
      </c>
      <c r="M259" s="1109" t="s">
        <v>2811</v>
      </c>
      <c r="N259" s="1112">
        <v>0</v>
      </c>
      <c r="O259" s="1112">
        <v>6905.8</v>
      </c>
      <c r="P259" s="1077">
        <v>-6905.8</v>
      </c>
      <c r="Q259" s="1092" t="s">
        <v>2578</v>
      </c>
    </row>
    <row r="260" spans="1:17">
      <c r="A260" s="1109" t="s">
        <v>2580</v>
      </c>
      <c r="B260" s="1109"/>
      <c r="C260" s="1110">
        <v>2022</v>
      </c>
      <c r="D260" s="1110">
        <v>0</v>
      </c>
      <c r="E260" s="1109"/>
      <c r="F260" s="1109"/>
      <c r="G260" s="1111">
        <v>44681</v>
      </c>
      <c r="H260" s="1111" t="s">
        <v>2810</v>
      </c>
      <c r="I260" s="1111" t="s">
        <v>2658</v>
      </c>
      <c r="J260" s="1109" t="s">
        <v>2805</v>
      </c>
      <c r="K260" s="1110">
        <v>0</v>
      </c>
      <c r="L260" s="1109" t="s">
        <v>2806</v>
      </c>
      <c r="M260" s="1109" t="s">
        <v>2812</v>
      </c>
      <c r="N260" s="1112">
        <v>6905.8</v>
      </c>
      <c r="O260" s="1112">
        <v>0</v>
      </c>
      <c r="P260" s="1077">
        <v>6905.8</v>
      </c>
      <c r="Q260" s="1092" t="s">
        <v>2578</v>
      </c>
    </row>
    <row r="261" spans="1:17">
      <c r="A261" s="1109" t="s">
        <v>2580</v>
      </c>
      <c r="B261" s="1109"/>
      <c r="C261" s="1110">
        <v>2022</v>
      </c>
      <c r="D261" s="1110">
        <v>0</v>
      </c>
      <c r="E261" s="1109"/>
      <c r="F261" s="1109"/>
      <c r="G261" s="1111">
        <v>44681</v>
      </c>
      <c r="H261" s="1111" t="s">
        <v>2810</v>
      </c>
      <c r="I261" s="1111" t="s">
        <v>2658</v>
      </c>
      <c r="J261" s="1109" t="s">
        <v>2423</v>
      </c>
      <c r="K261" s="1110">
        <v>0</v>
      </c>
      <c r="L261" s="1109" t="s">
        <v>2393</v>
      </c>
      <c r="M261" s="1109" t="s">
        <v>2660</v>
      </c>
      <c r="N261" s="1112">
        <v>0</v>
      </c>
      <c r="O261" s="1112">
        <v>34819.57</v>
      </c>
      <c r="P261" s="1077">
        <v>-34819.57</v>
      </c>
      <c r="Q261" s="1092" t="s">
        <v>2578</v>
      </c>
    </row>
    <row r="262" spans="1:17">
      <c r="A262" s="1109" t="s">
        <v>2580</v>
      </c>
      <c r="B262" s="1109"/>
      <c r="C262" s="1110">
        <v>2022</v>
      </c>
      <c r="D262" s="1110">
        <v>0</v>
      </c>
      <c r="E262" s="1109" t="s">
        <v>2813</v>
      </c>
      <c r="F262" s="1109" t="s">
        <v>2627</v>
      </c>
      <c r="G262" s="1111">
        <v>44683</v>
      </c>
      <c r="H262" s="1111" t="s">
        <v>2808</v>
      </c>
      <c r="I262" s="1111" t="s">
        <v>2629</v>
      </c>
      <c r="J262" s="1109" t="s">
        <v>2594</v>
      </c>
      <c r="K262" s="1110">
        <v>195464</v>
      </c>
      <c r="L262" s="1109" t="s">
        <v>2595</v>
      </c>
      <c r="M262" s="1109" t="s">
        <v>2627</v>
      </c>
      <c r="N262" s="1112">
        <v>187661.29</v>
      </c>
      <c r="O262" s="1112">
        <v>0</v>
      </c>
      <c r="P262" s="1077">
        <v>187661.29</v>
      </c>
      <c r="Q262" s="1092" t="s">
        <v>2578</v>
      </c>
    </row>
    <row r="263" spans="1:17">
      <c r="A263" s="1109" t="s">
        <v>2580</v>
      </c>
      <c r="B263" s="1109"/>
      <c r="C263" s="1110">
        <v>2022</v>
      </c>
      <c r="D263" s="1110">
        <v>0</v>
      </c>
      <c r="E263" s="1109"/>
      <c r="F263" s="1109"/>
      <c r="G263" s="1111">
        <v>44683</v>
      </c>
      <c r="H263" s="1111" t="s">
        <v>2808</v>
      </c>
      <c r="I263" s="1111" t="s">
        <v>2629</v>
      </c>
      <c r="J263" s="1109" t="s">
        <v>2630</v>
      </c>
      <c r="K263" s="1110">
        <v>0</v>
      </c>
      <c r="L263" s="1109" t="s">
        <v>2509</v>
      </c>
      <c r="M263" s="1109" t="s">
        <v>2814</v>
      </c>
      <c r="N263" s="1112">
        <v>0</v>
      </c>
      <c r="O263" s="1112">
        <v>153820.73000000001</v>
      </c>
      <c r="P263" s="1077">
        <v>-153820.73000000001</v>
      </c>
      <c r="Q263" s="1092" t="s">
        <v>2578</v>
      </c>
    </row>
    <row r="264" spans="1:17">
      <c r="A264" s="1109" t="s">
        <v>2580</v>
      </c>
      <c r="B264" s="1109"/>
      <c r="C264" s="1110">
        <v>2022</v>
      </c>
      <c r="D264" s="1110">
        <v>0</v>
      </c>
      <c r="E264" s="1109"/>
      <c r="F264" s="1109"/>
      <c r="G264" s="1111">
        <v>44683</v>
      </c>
      <c r="H264" s="1111" t="s">
        <v>2808</v>
      </c>
      <c r="I264" s="1111" t="s">
        <v>2629</v>
      </c>
      <c r="J264" s="1109" t="s">
        <v>2632</v>
      </c>
      <c r="K264" s="1110">
        <v>0</v>
      </c>
      <c r="L264" s="1109" t="s">
        <v>2633</v>
      </c>
      <c r="M264" s="1109" t="s">
        <v>2634</v>
      </c>
      <c r="N264" s="1112">
        <v>0</v>
      </c>
      <c r="O264" s="1112">
        <v>33840.559999999998</v>
      </c>
      <c r="P264" s="1077">
        <v>-33840.559999999998</v>
      </c>
      <c r="Q264" s="1092" t="s">
        <v>2578</v>
      </c>
    </row>
    <row r="265" spans="1:17">
      <c r="A265" s="1109" t="s">
        <v>2580</v>
      </c>
      <c r="B265" s="1109"/>
      <c r="C265" s="1110">
        <v>2022</v>
      </c>
      <c r="D265" s="1110">
        <v>0</v>
      </c>
      <c r="E265" s="1109"/>
      <c r="F265" s="1109"/>
      <c r="G265" s="1111">
        <v>44683</v>
      </c>
      <c r="H265" s="1111" t="s">
        <v>2815</v>
      </c>
      <c r="I265" s="1111" t="s">
        <v>2636</v>
      </c>
      <c r="J265" s="1109" t="s">
        <v>2596</v>
      </c>
      <c r="K265" s="1110">
        <v>1</v>
      </c>
      <c r="L265" s="1109" t="s">
        <v>2381</v>
      </c>
      <c r="M265" s="1109" t="s">
        <v>2816</v>
      </c>
      <c r="N265" s="1112">
        <v>0</v>
      </c>
      <c r="O265" s="1112">
        <v>8.2200000000000006</v>
      </c>
      <c r="P265" s="1077">
        <v>-8.2200000000000006</v>
      </c>
      <c r="Q265" s="1092" t="s">
        <v>2578</v>
      </c>
    </row>
    <row r="266" spans="1:17">
      <c r="A266" s="1109" t="s">
        <v>2580</v>
      </c>
      <c r="B266" s="1109"/>
      <c r="C266" s="1110">
        <v>2022</v>
      </c>
      <c r="D266" s="1110">
        <v>0</v>
      </c>
      <c r="E266" s="1109"/>
      <c r="F266" s="1109"/>
      <c r="G266" s="1111">
        <v>44683</v>
      </c>
      <c r="H266" s="1111" t="s">
        <v>2815</v>
      </c>
      <c r="I266" s="1111" t="s">
        <v>2636</v>
      </c>
      <c r="J266" s="1109" t="s">
        <v>2645</v>
      </c>
      <c r="K266" s="1110">
        <v>0</v>
      </c>
      <c r="L266" s="1109" t="s">
        <v>2458</v>
      </c>
      <c r="M266" s="1109" t="s">
        <v>2816</v>
      </c>
      <c r="N266" s="1112">
        <v>8.2200000000000006</v>
      </c>
      <c r="O266" s="1112">
        <v>0</v>
      </c>
      <c r="P266" s="1077">
        <v>8.2200000000000006</v>
      </c>
      <c r="Q266" s="1092" t="s">
        <v>2578</v>
      </c>
    </row>
    <row r="267" spans="1:17">
      <c r="A267" s="1109" t="s">
        <v>2580</v>
      </c>
      <c r="B267" s="1109"/>
      <c r="C267" s="1110">
        <v>2022</v>
      </c>
      <c r="D267" s="1110">
        <v>0</v>
      </c>
      <c r="E267" s="1109"/>
      <c r="F267" s="1109"/>
      <c r="G267" s="1111">
        <v>44683</v>
      </c>
      <c r="H267" s="1111" t="s">
        <v>2817</v>
      </c>
      <c r="I267" s="1111" t="s">
        <v>2636</v>
      </c>
      <c r="J267" s="1109" t="s">
        <v>2596</v>
      </c>
      <c r="K267" s="1110">
        <v>2</v>
      </c>
      <c r="L267" s="1109" t="s">
        <v>2379</v>
      </c>
      <c r="M267" s="1109" t="s">
        <v>2818</v>
      </c>
      <c r="N267" s="1112">
        <v>0</v>
      </c>
      <c r="O267" s="1112">
        <v>8.2200000000000006</v>
      </c>
      <c r="P267" s="1077">
        <v>-8.2200000000000006</v>
      </c>
      <c r="Q267" s="1092" t="s">
        <v>2578</v>
      </c>
    </row>
    <row r="268" spans="1:17">
      <c r="A268" s="1109" t="s">
        <v>2580</v>
      </c>
      <c r="B268" s="1109"/>
      <c r="C268" s="1110">
        <v>2022</v>
      </c>
      <c r="D268" s="1110">
        <v>0</v>
      </c>
      <c r="E268" s="1109"/>
      <c r="F268" s="1109"/>
      <c r="G268" s="1111">
        <v>44683</v>
      </c>
      <c r="H268" s="1111" t="s">
        <v>2817</v>
      </c>
      <c r="I268" s="1111" t="s">
        <v>2636</v>
      </c>
      <c r="J268" s="1109" t="s">
        <v>2645</v>
      </c>
      <c r="K268" s="1110">
        <v>0</v>
      </c>
      <c r="L268" s="1109" t="s">
        <v>2458</v>
      </c>
      <c r="M268" s="1109" t="s">
        <v>2818</v>
      </c>
      <c r="N268" s="1112">
        <v>8.2200000000000006</v>
      </c>
      <c r="O268" s="1112">
        <v>0</v>
      </c>
      <c r="P268" s="1077">
        <v>8.2200000000000006</v>
      </c>
      <c r="Q268" s="1092" t="s">
        <v>2578</v>
      </c>
    </row>
    <row r="269" spans="1:17">
      <c r="A269" s="1109" t="s">
        <v>2580</v>
      </c>
      <c r="B269" s="1109"/>
      <c r="C269" s="1110">
        <v>2022</v>
      </c>
      <c r="D269" s="1110">
        <v>0</v>
      </c>
      <c r="E269" s="1109"/>
      <c r="F269" s="1109"/>
      <c r="G269" s="1111">
        <v>44683</v>
      </c>
      <c r="H269" s="1111" t="s">
        <v>2819</v>
      </c>
      <c r="I269" s="1111" t="s">
        <v>2636</v>
      </c>
      <c r="J269" s="1109" t="s">
        <v>2596</v>
      </c>
      <c r="K269" s="1110">
        <v>3</v>
      </c>
      <c r="L269" s="1109" t="s">
        <v>2597</v>
      </c>
      <c r="M269" s="1109" t="s">
        <v>2816</v>
      </c>
      <c r="N269" s="1112">
        <v>0</v>
      </c>
      <c r="O269" s="1112">
        <v>8.2200000000000006</v>
      </c>
      <c r="P269" s="1077">
        <v>-8.2200000000000006</v>
      </c>
      <c r="Q269" s="1092" t="s">
        <v>2578</v>
      </c>
    </row>
    <row r="270" spans="1:17">
      <c r="A270" s="1109" t="s">
        <v>2580</v>
      </c>
      <c r="B270" s="1109"/>
      <c r="C270" s="1110">
        <v>2022</v>
      </c>
      <c r="D270" s="1110">
        <v>0</v>
      </c>
      <c r="E270" s="1109"/>
      <c r="F270" s="1109"/>
      <c r="G270" s="1111">
        <v>44683</v>
      </c>
      <c r="H270" s="1111" t="s">
        <v>2819</v>
      </c>
      <c r="I270" s="1111" t="s">
        <v>2636</v>
      </c>
      <c r="J270" s="1109" t="s">
        <v>2645</v>
      </c>
      <c r="K270" s="1110">
        <v>0</v>
      </c>
      <c r="L270" s="1109" t="s">
        <v>2458</v>
      </c>
      <c r="M270" s="1109" t="s">
        <v>2816</v>
      </c>
      <c r="N270" s="1112">
        <v>8.2200000000000006</v>
      </c>
      <c r="O270" s="1112">
        <v>0</v>
      </c>
      <c r="P270" s="1077">
        <v>8.2200000000000006</v>
      </c>
      <c r="Q270" s="1092" t="s">
        <v>2578</v>
      </c>
    </row>
    <row r="271" spans="1:17">
      <c r="A271" s="1109" t="s">
        <v>2580</v>
      </c>
      <c r="B271" s="1109"/>
      <c r="C271" s="1110">
        <v>2022</v>
      </c>
      <c r="D271" s="1110">
        <v>0</v>
      </c>
      <c r="E271" s="1109"/>
      <c r="F271" s="1109"/>
      <c r="G271" s="1111">
        <v>44697</v>
      </c>
      <c r="H271" s="1111" t="s">
        <v>2820</v>
      </c>
      <c r="I271" s="1111" t="s">
        <v>2636</v>
      </c>
      <c r="J271" s="1109" t="s">
        <v>2596</v>
      </c>
      <c r="K271" s="1110">
        <v>1</v>
      </c>
      <c r="L271" s="1109" t="s">
        <v>2381</v>
      </c>
      <c r="M271" s="1109" t="s">
        <v>2821</v>
      </c>
      <c r="N271" s="1112">
        <v>0</v>
      </c>
      <c r="O271" s="1112">
        <v>34819.57</v>
      </c>
      <c r="P271" s="1077">
        <v>-34819.57</v>
      </c>
      <c r="Q271" s="1092" t="s">
        <v>2578</v>
      </c>
    </row>
    <row r="272" spans="1:17">
      <c r="A272" s="1109" t="s">
        <v>2580</v>
      </c>
      <c r="B272" s="1109"/>
      <c r="C272" s="1110">
        <v>2022</v>
      </c>
      <c r="D272" s="1110">
        <v>0</v>
      </c>
      <c r="E272" s="1109"/>
      <c r="F272" s="1109"/>
      <c r="G272" s="1111">
        <v>44697</v>
      </c>
      <c r="H272" s="1111" t="s">
        <v>2820</v>
      </c>
      <c r="I272" s="1111" t="s">
        <v>2636</v>
      </c>
      <c r="J272" s="1109" t="s">
        <v>2423</v>
      </c>
      <c r="K272" s="1110">
        <v>0</v>
      </c>
      <c r="L272" s="1109" t="s">
        <v>2393</v>
      </c>
      <c r="M272" s="1109" t="s">
        <v>2821</v>
      </c>
      <c r="N272" s="1112">
        <v>34819.57</v>
      </c>
      <c r="O272" s="1112">
        <v>0</v>
      </c>
      <c r="P272" s="1077">
        <v>34819.57</v>
      </c>
      <c r="Q272" s="1092" t="s">
        <v>2578</v>
      </c>
    </row>
    <row r="273" spans="1:17">
      <c r="A273" s="1109" t="s">
        <v>2580</v>
      </c>
      <c r="B273" s="1109"/>
      <c r="C273" s="1110">
        <v>2022</v>
      </c>
      <c r="D273" s="1110">
        <v>0</v>
      </c>
      <c r="E273" s="1109"/>
      <c r="F273" s="1109"/>
      <c r="G273" s="1111">
        <v>44697</v>
      </c>
      <c r="H273" s="1111" t="s">
        <v>2822</v>
      </c>
      <c r="I273" s="1111" t="s">
        <v>2636</v>
      </c>
      <c r="J273" s="1109" t="s">
        <v>2596</v>
      </c>
      <c r="K273" s="1110">
        <v>1</v>
      </c>
      <c r="L273" s="1109" t="s">
        <v>2381</v>
      </c>
      <c r="M273" s="1109" t="s">
        <v>2823</v>
      </c>
      <c r="N273" s="1112">
        <v>0</v>
      </c>
      <c r="O273" s="1112">
        <v>1.5</v>
      </c>
      <c r="P273" s="1077">
        <v>-1.5</v>
      </c>
      <c r="Q273" s="1092" t="s">
        <v>2578</v>
      </c>
    </row>
    <row r="274" spans="1:17">
      <c r="A274" s="1109" t="s">
        <v>2580</v>
      </c>
      <c r="B274" s="1109"/>
      <c r="C274" s="1110">
        <v>2022</v>
      </c>
      <c r="D274" s="1110">
        <v>0</v>
      </c>
      <c r="E274" s="1109"/>
      <c r="F274" s="1109"/>
      <c r="G274" s="1111">
        <v>44697</v>
      </c>
      <c r="H274" s="1111" t="s">
        <v>2822</v>
      </c>
      <c r="I274" s="1111" t="s">
        <v>2636</v>
      </c>
      <c r="J274" s="1109" t="s">
        <v>2645</v>
      </c>
      <c r="K274" s="1110">
        <v>0</v>
      </c>
      <c r="L274" s="1109" t="s">
        <v>2458</v>
      </c>
      <c r="M274" s="1109" t="s">
        <v>2823</v>
      </c>
      <c r="N274" s="1112">
        <v>1.5</v>
      </c>
      <c r="O274" s="1112">
        <v>0</v>
      </c>
      <c r="P274" s="1077">
        <v>1.5</v>
      </c>
      <c r="Q274" s="1092" t="s">
        <v>2578</v>
      </c>
    </row>
    <row r="275" spans="1:17">
      <c r="A275" s="1109" t="s">
        <v>2580</v>
      </c>
      <c r="B275" s="1109"/>
      <c r="C275" s="1110">
        <v>2022</v>
      </c>
      <c r="D275" s="1110">
        <v>0</v>
      </c>
      <c r="E275" s="1109"/>
      <c r="F275" s="1109"/>
      <c r="G275" s="1111">
        <v>44701</v>
      </c>
      <c r="H275" s="1111" t="s">
        <v>2824</v>
      </c>
      <c r="I275" s="1111" t="s">
        <v>2636</v>
      </c>
      <c r="J275" s="1109" t="s">
        <v>2596</v>
      </c>
      <c r="K275" s="1110">
        <v>1</v>
      </c>
      <c r="L275" s="1109" t="s">
        <v>2381</v>
      </c>
      <c r="M275" s="1109" t="s">
        <v>2825</v>
      </c>
      <c r="N275" s="1112">
        <v>0</v>
      </c>
      <c r="O275" s="1112">
        <v>3660</v>
      </c>
      <c r="P275" s="1077">
        <v>-3660</v>
      </c>
      <c r="Q275" s="1092" t="s">
        <v>2578</v>
      </c>
    </row>
    <row r="276" spans="1:17">
      <c r="A276" s="1109" t="s">
        <v>2580</v>
      </c>
      <c r="B276" s="1109"/>
      <c r="C276" s="1110">
        <v>2022</v>
      </c>
      <c r="D276" s="1110">
        <v>0</v>
      </c>
      <c r="E276" s="1109"/>
      <c r="F276" s="1109"/>
      <c r="G276" s="1111">
        <v>44701</v>
      </c>
      <c r="H276" s="1111" t="s">
        <v>2824</v>
      </c>
      <c r="I276" s="1111" t="s">
        <v>2636</v>
      </c>
      <c r="J276" s="1109" t="s">
        <v>2618</v>
      </c>
      <c r="K276" s="1110">
        <v>67708</v>
      </c>
      <c r="L276" s="1109" t="s">
        <v>2655</v>
      </c>
      <c r="M276" s="1109" t="s">
        <v>2825</v>
      </c>
      <c r="N276" s="1112">
        <v>3660</v>
      </c>
      <c r="O276" s="1112">
        <v>0</v>
      </c>
      <c r="P276" s="1077">
        <v>3660</v>
      </c>
      <c r="Q276" s="1092" t="s">
        <v>2578</v>
      </c>
    </row>
    <row r="277" spans="1:17">
      <c r="A277" s="1109" t="s">
        <v>2580</v>
      </c>
      <c r="B277" s="1109"/>
      <c r="C277" s="1110">
        <v>2022</v>
      </c>
      <c r="D277" s="1110">
        <v>0</v>
      </c>
      <c r="E277" s="1109"/>
      <c r="F277" s="1109"/>
      <c r="G277" s="1111">
        <v>44701</v>
      </c>
      <c r="H277" s="1111" t="s">
        <v>2826</v>
      </c>
      <c r="I277" s="1111" t="s">
        <v>2636</v>
      </c>
      <c r="J277" s="1109" t="s">
        <v>2596</v>
      </c>
      <c r="K277" s="1110">
        <v>1</v>
      </c>
      <c r="L277" s="1109" t="s">
        <v>2381</v>
      </c>
      <c r="M277" s="1109" t="s">
        <v>2827</v>
      </c>
      <c r="N277" s="1112">
        <v>0</v>
      </c>
      <c r="O277" s="1112">
        <v>31390</v>
      </c>
      <c r="P277" s="1077">
        <v>-31390</v>
      </c>
      <c r="Q277" s="1092" t="s">
        <v>2578</v>
      </c>
    </row>
    <row r="278" spans="1:17">
      <c r="A278" s="1109" t="s">
        <v>2580</v>
      </c>
      <c r="B278" s="1109"/>
      <c r="C278" s="1110">
        <v>2022</v>
      </c>
      <c r="D278" s="1110">
        <v>0</v>
      </c>
      <c r="E278" s="1109"/>
      <c r="F278" s="1109"/>
      <c r="G278" s="1111">
        <v>44701</v>
      </c>
      <c r="H278" s="1111" t="s">
        <v>2826</v>
      </c>
      <c r="I278" s="1111" t="s">
        <v>2636</v>
      </c>
      <c r="J278" s="1109" t="s">
        <v>2620</v>
      </c>
      <c r="K278" s="1110">
        <v>170534</v>
      </c>
      <c r="L278" s="1109" t="s">
        <v>2621</v>
      </c>
      <c r="M278" s="1109" t="s">
        <v>2827</v>
      </c>
      <c r="N278" s="1112">
        <v>31390</v>
      </c>
      <c r="O278" s="1112">
        <v>0</v>
      </c>
      <c r="P278" s="1077">
        <v>31390</v>
      </c>
      <c r="Q278" s="1092" t="s">
        <v>2578</v>
      </c>
    </row>
    <row r="279" spans="1:17">
      <c r="A279" s="1109" t="s">
        <v>2580</v>
      </c>
      <c r="B279" s="1109"/>
      <c r="C279" s="1110">
        <v>2022</v>
      </c>
      <c r="D279" s="1110">
        <v>0</v>
      </c>
      <c r="E279" s="1109"/>
      <c r="F279" s="1109"/>
      <c r="G279" s="1111">
        <v>44701</v>
      </c>
      <c r="H279" s="1111" t="s">
        <v>2828</v>
      </c>
      <c r="I279" s="1111" t="s">
        <v>2636</v>
      </c>
      <c r="J279" s="1109" t="s">
        <v>2596</v>
      </c>
      <c r="K279" s="1110">
        <v>2</v>
      </c>
      <c r="L279" s="1109" t="s">
        <v>2379</v>
      </c>
      <c r="M279" s="1109" t="s">
        <v>2829</v>
      </c>
      <c r="N279" s="1112">
        <v>187661.29</v>
      </c>
      <c r="O279" s="1112">
        <v>0</v>
      </c>
      <c r="P279" s="1077">
        <v>187661.29</v>
      </c>
      <c r="Q279" s="1092" t="s">
        <v>2578</v>
      </c>
    </row>
    <row r="280" spans="1:17">
      <c r="A280" s="1109" t="s">
        <v>2580</v>
      </c>
      <c r="B280" s="1109"/>
      <c r="C280" s="1110">
        <v>2022</v>
      </c>
      <c r="D280" s="1110">
        <v>0</v>
      </c>
      <c r="E280" s="1109"/>
      <c r="F280" s="1109"/>
      <c r="G280" s="1111">
        <v>44701</v>
      </c>
      <c r="H280" s="1111" t="s">
        <v>2828</v>
      </c>
      <c r="I280" s="1111" t="s">
        <v>2636</v>
      </c>
      <c r="J280" s="1109" t="s">
        <v>2594</v>
      </c>
      <c r="K280" s="1110">
        <v>195464</v>
      </c>
      <c r="L280" s="1109" t="s">
        <v>2595</v>
      </c>
      <c r="M280" s="1109" t="s">
        <v>2829</v>
      </c>
      <c r="N280" s="1112">
        <v>0</v>
      </c>
      <c r="O280" s="1112">
        <v>187661.29</v>
      </c>
      <c r="P280" s="1077">
        <v>-187661.29</v>
      </c>
      <c r="Q280" s="1092" t="s">
        <v>2578</v>
      </c>
    </row>
    <row r="281" spans="1:17">
      <c r="A281" s="1109" t="s">
        <v>2580</v>
      </c>
      <c r="B281" s="1109"/>
      <c r="C281" s="1110">
        <v>2022</v>
      </c>
      <c r="D281" s="1110">
        <v>0</v>
      </c>
      <c r="E281" s="1109"/>
      <c r="F281" s="1109"/>
      <c r="G281" s="1111">
        <v>44706</v>
      </c>
      <c r="H281" s="1111" t="s">
        <v>2830</v>
      </c>
      <c r="I281" s="1111" t="s">
        <v>2636</v>
      </c>
      <c r="J281" s="1109" t="s">
        <v>2596</v>
      </c>
      <c r="K281" s="1110">
        <v>2</v>
      </c>
      <c r="L281" s="1109" t="s">
        <v>2379</v>
      </c>
      <c r="M281" s="1109" t="s">
        <v>2831</v>
      </c>
      <c r="N281" s="1112">
        <v>0</v>
      </c>
      <c r="O281" s="1112">
        <v>500000</v>
      </c>
      <c r="P281" s="1077">
        <v>-500000</v>
      </c>
      <c r="Q281" s="1092" t="s">
        <v>2578</v>
      </c>
    </row>
    <row r="282" spans="1:17">
      <c r="A282" s="1109" t="s">
        <v>2580</v>
      </c>
      <c r="B282" s="1109"/>
      <c r="C282" s="1110">
        <v>2022</v>
      </c>
      <c r="D282" s="1110">
        <v>0</v>
      </c>
      <c r="E282" s="1109"/>
      <c r="F282" s="1109"/>
      <c r="G282" s="1111">
        <v>44706</v>
      </c>
      <c r="H282" s="1111" t="s">
        <v>2830</v>
      </c>
      <c r="I282" s="1111" t="s">
        <v>2636</v>
      </c>
      <c r="J282" s="1109" t="s">
        <v>2596</v>
      </c>
      <c r="K282" s="1110">
        <v>1</v>
      </c>
      <c r="L282" s="1109" t="s">
        <v>2381</v>
      </c>
      <c r="M282" s="1109" t="s">
        <v>2831</v>
      </c>
      <c r="N282" s="1112">
        <v>500000</v>
      </c>
      <c r="O282" s="1112">
        <v>0</v>
      </c>
      <c r="P282" s="1077">
        <v>500000</v>
      </c>
      <c r="Q282" s="1092" t="s">
        <v>2578</v>
      </c>
    </row>
    <row r="283" spans="1:17">
      <c r="A283" s="1109" t="s">
        <v>2580</v>
      </c>
      <c r="B283" s="1109"/>
      <c r="C283" s="1110">
        <v>2022</v>
      </c>
      <c r="D283" s="1110">
        <v>0</v>
      </c>
      <c r="E283" s="1109"/>
      <c r="F283" s="1109"/>
      <c r="G283" s="1111">
        <v>44706</v>
      </c>
      <c r="H283" s="1111" t="s">
        <v>2832</v>
      </c>
      <c r="I283" s="1111" t="s">
        <v>2636</v>
      </c>
      <c r="J283" s="1109" t="s">
        <v>2596</v>
      </c>
      <c r="K283" s="1110">
        <v>2</v>
      </c>
      <c r="L283" s="1109" t="s">
        <v>2379</v>
      </c>
      <c r="M283" s="1109" t="s">
        <v>2823</v>
      </c>
      <c r="N283" s="1112">
        <v>0</v>
      </c>
      <c r="O283" s="1112">
        <v>21415.98</v>
      </c>
      <c r="P283" s="1077">
        <v>-21415.98</v>
      </c>
      <c r="Q283" s="1092" t="s">
        <v>2578</v>
      </c>
    </row>
    <row r="284" spans="1:17">
      <c r="A284" s="1109" t="s">
        <v>2580</v>
      </c>
      <c r="B284" s="1109"/>
      <c r="C284" s="1110">
        <v>2022</v>
      </c>
      <c r="D284" s="1110">
        <v>0</v>
      </c>
      <c r="E284" s="1109"/>
      <c r="F284" s="1109"/>
      <c r="G284" s="1111">
        <v>44706</v>
      </c>
      <c r="H284" s="1111" t="s">
        <v>2832</v>
      </c>
      <c r="I284" s="1111" t="s">
        <v>2636</v>
      </c>
      <c r="J284" s="1109" t="s">
        <v>2596</v>
      </c>
      <c r="K284" s="1110">
        <v>1</v>
      </c>
      <c r="L284" s="1109" t="s">
        <v>2381</v>
      </c>
      <c r="M284" s="1109" t="s">
        <v>2831</v>
      </c>
      <c r="N284" s="1112">
        <v>21415.98</v>
      </c>
      <c r="O284" s="1112">
        <v>0</v>
      </c>
      <c r="P284" s="1077">
        <v>21415.98</v>
      </c>
      <c r="Q284" s="1092" t="s">
        <v>2578</v>
      </c>
    </row>
    <row r="285" spans="1:17">
      <c r="A285" s="1109" t="s">
        <v>2580</v>
      </c>
      <c r="B285" s="1109"/>
      <c r="C285" s="1110">
        <v>2022</v>
      </c>
      <c r="D285" s="1110">
        <v>0</v>
      </c>
      <c r="E285" s="1109"/>
      <c r="F285" s="1109"/>
      <c r="G285" s="1111">
        <v>44711</v>
      </c>
      <c r="H285" s="1111" t="s">
        <v>2833</v>
      </c>
      <c r="I285" s="1111" t="s">
        <v>2636</v>
      </c>
      <c r="J285" s="1109" t="s">
        <v>2596</v>
      </c>
      <c r="K285" s="1110">
        <v>1</v>
      </c>
      <c r="L285" s="1109" t="s">
        <v>2381</v>
      </c>
      <c r="M285" s="1109" t="s">
        <v>2823</v>
      </c>
      <c r="N285" s="1112">
        <v>0</v>
      </c>
      <c r="O285" s="1112">
        <v>0.75</v>
      </c>
      <c r="P285" s="1077">
        <v>-0.75</v>
      </c>
      <c r="Q285" s="1092" t="s">
        <v>2578</v>
      </c>
    </row>
    <row r="286" spans="1:17">
      <c r="A286" s="1109" t="s">
        <v>2580</v>
      </c>
      <c r="B286" s="1109"/>
      <c r="C286" s="1110">
        <v>2022</v>
      </c>
      <c r="D286" s="1110">
        <v>0</v>
      </c>
      <c r="E286" s="1109"/>
      <c r="F286" s="1109"/>
      <c r="G286" s="1111">
        <v>44711</v>
      </c>
      <c r="H286" s="1111" t="s">
        <v>2833</v>
      </c>
      <c r="I286" s="1111" t="s">
        <v>2636</v>
      </c>
      <c r="J286" s="1109" t="s">
        <v>2645</v>
      </c>
      <c r="K286" s="1110">
        <v>0</v>
      </c>
      <c r="L286" s="1109" t="s">
        <v>2458</v>
      </c>
      <c r="M286" s="1109" t="s">
        <v>2823</v>
      </c>
      <c r="N286" s="1112">
        <v>0.75</v>
      </c>
      <c r="O286" s="1112">
        <v>0</v>
      </c>
      <c r="P286" s="1077">
        <v>0.75</v>
      </c>
      <c r="Q286" s="1092" t="s">
        <v>2578</v>
      </c>
    </row>
    <row r="287" spans="1:17">
      <c r="A287" s="1109" t="s">
        <v>2580</v>
      </c>
      <c r="B287" s="1109"/>
      <c r="C287" s="1110">
        <v>2022</v>
      </c>
      <c r="D287" s="1110">
        <v>0</v>
      </c>
      <c r="E287" s="1109"/>
      <c r="F287" s="1109"/>
      <c r="G287" s="1111">
        <v>44711</v>
      </c>
      <c r="H287" s="1111" t="s">
        <v>2834</v>
      </c>
      <c r="I287" s="1111" t="s">
        <v>2636</v>
      </c>
      <c r="J287" s="1109" t="s">
        <v>2596</v>
      </c>
      <c r="K287" s="1110">
        <v>1</v>
      </c>
      <c r="L287" s="1109" t="s">
        <v>2381</v>
      </c>
      <c r="M287" s="1109" t="s">
        <v>2835</v>
      </c>
      <c r="N287" s="1112">
        <v>0</v>
      </c>
      <c r="O287" s="1112">
        <v>2135</v>
      </c>
      <c r="P287" s="1077">
        <v>-2135</v>
      </c>
      <c r="Q287" s="1092" t="s">
        <v>2578</v>
      </c>
    </row>
    <row r="288" spans="1:17">
      <c r="A288" s="1109" t="s">
        <v>2580</v>
      </c>
      <c r="B288" s="1109"/>
      <c r="C288" s="1110">
        <v>2022</v>
      </c>
      <c r="D288" s="1110">
        <v>0</v>
      </c>
      <c r="E288" s="1109"/>
      <c r="F288" s="1109"/>
      <c r="G288" s="1111">
        <v>44711</v>
      </c>
      <c r="H288" s="1111" t="s">
        <v>2834</v>
      </c>
      <c r="I288" s="1111" t="s">
        <v>2636</v>
      </c>
      <c r="J288" s="1109" t="s">
        <v>2618</v>
      </c>
      <c r="K288" s="1110">
        <v>24657</v>
      </c>
      <c r="L288" s="1109" t="s">
        <v>2649</v>
      </c>
      <c r="M288" s="1109" t="s">
        <v>2835</v>
      </c>
      <c r="N288" s="1112">
        <v>2135</v>
      </c>
      <c r="O288" s="1112">
        <v>0</v>
      </c>
      <c r="P288" s="1077">
        <v>2135</v>
      </c>
      <c r="Q288" s="1092" t="s">
        <v>2578</v>
      </c>
    </row>
    <row r="289" spans="1:17">
      <c r="A289" s="1109" t="s">
        <v>2580</v>
      </c>
      <c r="B289" s="1109"/>
      <c r="C289" s="1110">
        <v>2022</v>
      </c>
      <c r="D289" s="1110">
        <v>0</v>
      </c>
      <c r="E289" s="1109"/>
      <c r="F289" s="1109"/>
      <c r="G289" s="1111">
        <v>44711</v>
      </c>
      <c r="H289" s="1111" t="s">
        <v>2836</v>
      </c>
      <c r="I289" s="1111" t="s">
        <v>2636</v>
      </c>
      <c r="J289" s="1109" t="s">
        <v>2596</v>
      </c>
      <c r="K289" s="1110">
        <v>1</v>
      </c>
      <c r="L289" s="1109" t="s">
        <v>2381</v>
      </c>
      <c r="M289" s="1109" t="s">
        <v>2823</v>
      </c>
      <c r="N289" s="1112">
        <v>0</v>
      </c>
      <c r="O289" s="1112">
        <v>8.49</v>
      </c>
      <c r="P289" s="1077">
        <v>-8.49</v>
      </c>
      <c r="Q289" s="1092" t="s">
        <v>2578</v>
      </c>
    </row>
    <row r="290" spans="1:17">
      <c r="A290" s="1109" t="s">
        <v>2580</v>
      </c>
      <c r="B290" s="1109"/>
      <c r="C290" s="1110">
        <v>2022</v>
      </c>
      <c r="D290" s="1110">
        <v>0</v>
      </c>
      <c r="E290" s="1109"/>
      <c r="F290" s="1109"/>
      <c r="G290" s="1111">
        <v>44711</v>
      </c>
      <c r="H290" s="1111" t="s">
        <v>2836</v>
      </c>
      <c r="I290" s="1111" t="s">
        <v>2636</v>
      </c>
      <c r="J290" s="1109" t="s">
        <v>2645</v>
      </c>
      <c r="K290" s="1110">
        <v>0</v>
      </c>
      <c r="L290" s="1109" t="s">
        <v>2458</v>
      </c>
      <c r="M290" s="1109" t="s">
        <v>2823</v>
      </c>
      <c r="N290" s="1112">
        <v>8.49</v>
      </c>
      <c r="O290" s="1112">
        <v>0</v>
      </c>
      <c r="P290" s="1077">
        <v>8.49</v>
      </c>
      <c r="Q290" s="1092" t="s">
        <v>2578</v>
      </c>
    </row>
    <row r="291" spans="1:17">
      <c r="A291" s="1109" t="s">
        <v>2580</v>
      </c>
      <c r="B291" s="1109"/>
      <c r="C291" s="1110">
        <v>2022</v>
      </c>
      <c r="D291" s="1110">
        <v>0</v>
      </c>
      <c r="E291" s="1109" t="s">
        <v>2837</v>
      </c>
      <c r="F291" s="1109" t="s">
        <v>2647</v>
      </c>
      <c r="G291" s="1111">
        <v>44712</v>
      </c>
      <c r="H291" s="1111" t="s">
        <v>2635</v>
      </c>
      <c r="I291" s="1111" t="s">
        <v>2648</v>
      </c>
      <c r="J291" s="1109" t="s">
        <v>2618</v>
      </c>
      <c r="K291" s="1110">
        <v>78987</v>
      </c>
      <c r="L291" s="1109" t="s">
        <v>2659</v>
      </c>
      <c r="M291" s="1109" t="s">
        <v>2647</v>
      </c>
      <c r="N291" s="1112">
        <v>0</v>
      </c>
      <c r="O291" s="1112">
        <v>701.5</v>
      </c>
      <c r="P291" s="1077">
        <v>-701.5</v>
      </c>
      <c r="Q291" s="1092" t="s">
        <v>2578</v>
      </c>
    </row>
    <row r="292" spans="1:17">
      <c r="A292" s="1109" t="s">
        <v>2580</v>
      </c>
      <c r="B292" s="1109"/>
      <c r="C292" s="1110">
        <v>2022</v>
      </c>
      <c r="D292" s="1110">
        <v>0</v>
      </c>
      <c r="E292" s="1109"/>
      <c r="F292" s="1109"/>
      <c r="G292" s="1111">
        <v>44712</v>
      </c>
      <c r="H292" s="1111" t="s">
        <v>2635</v>
      </c>
      <c r="I292" s="1111" t="s">
        <v>2648</v>
      </c>
      <c r="J292" s="1109" t="s">
        <v>2610</v>
      </c>
      <c r="K292" s="1110">
        <v>0</v>
      </c>
      <c r="L292" s="1109" t="s">
        <v>2405</v>
      </c>
      <c r="M292" s="1109" t="s">
        <v>2838</v>
      </c>
      <c r="N292" s="1112">
        <v>575</v>
      </c>
      <c r="O292" s="1112">
        <v>0</v>
      </c>
      <c r="P292" s="1077">
        <v>575</v>
      </c>
      <c r="Q292" s="1092" t="s">
        <v>2578</v>
      </c>
    </row>
    <row r="293" spans="1:17">
      <c r="A293" s="1109" t="s">
        <v>2580</v>
      </c>
      <c r="B293" s="1109"/>
      <c r="C293" s="1110">
        <v>2022</v>
      </c>
      <c r="D293" s="1110">
        <v>0</v>
      </c>
      <c r="E293" s="1109"/>
      <c r="F293" s="1109"/>
      <c r="G293" s="1111">
        <v>44712</v>
      </c>
      <c r="H293" s="1111" t="s">
        <v>2635</v>
      </c>
      <c r="I293" s="1111" t="s">
        <v>2648</v>
      </c>
      <c r="J293" s="1109" t="s">
        <v>2652</v>
      </c>
      <c r="K293" s="1110">
        <v>0</v>
      </c>
      <c r="L293" s="1109" t="s">
        <v>2653</v>
      </c>
      <c r="M293" s="1109" t="s">
        <v>2839</v>
      </c>
      <c r="N293" s="1112">
        <v>126.5</v>
      </c>
      <c r="O293" s="1112">
        <v>0</v>
      </c>
      <c r="P293" s="1077">
        <v>126.5</v>
      </c>
      <c r="Q293" s="1092" t="s">
        <v>2578</v>
      </c>
    </row>
    <row r="294" spans="1:17">
      <c r="A294" s="1109" t="s">
        <v>2580</v>
      </c>
      <c r="B294" s="1109"/>
      <c r="C294" s="1110">
        <v>2022</v>
      </c>
      <c r="D294" s="1110">
        <v>0</v>
      </c>
      <c r="E294" s="1109"/>
      <c r="F294" s="1109" t="s">
        <v>2656</v>
      </c>
      <c r="G294" s="1111">
        <v>44712</v>
      </c>
      <c r="H294" s="1111" t="s">
        <v>2840</v>
      </c>
      <c r="I294" s="1111" t="s">
        <v>2658</v>
      </c>
      <c r="J294" s="1109" t="s">
        <v>2652</v>
      </c>
      <c r="K294" s="1110">
        <v>0</v>
      </c>
      <c r="L294" s="1109" t="s">
        <v>2653</v>
      </c>
      <c r="M294" s="1109" t="s">
        <v>2653</v>
      </c>
      <c r="N294" s="1112">
        <v>0</v>
      </c>
      <c r="O294" s="1112">
        <v>126.5</v>
      </c>
      <c r="P294" s="1077">
        <v>-126.5</v>
      </c>
      <c r="Q294" s="1092" t="s">
        <v>2578</v>
      </c>
    </row>
    <row r="295" spans="1:17">
      <c r="A295" s="1109" t="s">
        <v>2580</v>
      </c>
      <c r="B295" s="1109"/>
      <c r="C295" s="1110">
        <v>2022</v>
      </c>
      <c r="D295" s="1110">
        <v>0</v>
      </c>
      <c r="E295" s="1109"/>
      <c r="F295" s="1109"/>
      <c r="G295" s="1111">
        <v>44712</v>
      </c>
      <c r="H295" s="1111" t="s">
        <v>2840</v>
      </c>
      <c r="I295" s="1111" t="s">
        <v>2658</v>
      </c>
      <c r="J295" s="1109" t="s">
        <v>2632</v>
      </c>
      <c r="K295" s="1110">
        <v>0</v>
      </c>
      <c r="L295" s="1109" t="s">
        <v>2633</v>
      </c>
      <c r="M295" s="1109" t="s">
        <v>2633</v>
      </c>
      <c r="N295" s="1112">
        <v>33840.559999999998</v>
      </c>
      <c r="O295" s="1112">
        <v>0</v>
      </c>
      <c r="P295" s="1077">
        <v>33840.559999999998</v>
      </c>
      <c r="Q295" s="1092" t="s">
        <v>2578</v>
      </c>
    </row>
    <row r="296" spans="1:17">
      <c r="A296" s="1109" t="s">
        <v>2580</v>
      </c>
      <c r="B296" s="1109"/>
      <c r="C296" s="1110">
        <v>2022</v>
      </c>
      <c r="D296" s="1110">
        <v>0</v>
      </c>
      <c r="E296" s="1109"/>
      <c r="F296" s="1109"/>
      <c r="G296" s="1111">
        <v>44712</v>
      </c>
      <c r="H296" s="1111" t="s">
        <v>2840</v>
      </c>
      <c r="I296" s="1111" t="s">
        <v>2658</v>
      </c>
      <c r="J296" s="1109" t="s">
        <v>2423</v>
      </c>
      <c r="K296" s="1110">
        <v>0</v>
      </c>
      <c r="L296" s="1109" t="s">
        <v>2393</v>
      </c>
      <c r="M296" s="1109" t="s">
        <v>2660</v>
      </c>
      <c r="N296" s="1112">
        <v>0</v>
      </c>
      <c r="O296" s="1112">
        <v>33714.06</v>
      </c>
      <c r="P296" s="1077">
        <v>-33714.06</v>
      </c>
      <c r="Q296" s="1092" t="s">
        <v>2578</v>
      </c>
    </row>
    <row r="297" spans="1:17">
      <c r="A297" s="1109" t="s">
        <v>2580</v>
      </c>
      <c r="B297" s="1109"/>
      <c r="C297" s="1110">
        <v>2022</v>
      </c>
      <c r="D297" s="1110">
        <v>0</v>
      </c>
      <c r="E297" s="1109"/>
      <c r="F297" s="1109"/>
      <c r="G297" s="1111">
        <v>44712</v>
      </c>
      <c r="H297" s="1111" t="s">
        <v>2841</v>
      </c>
      <c r="I297" s="1111" t="s">
        <v>2730</v>
      </c>
      <c r="J297" s="1109" t="s">
        <v>2694</v>
      </c>
      <c r="K297" s="1110">
        <v>0</v>
      </c>
      <c r="L297" s="1109" t="s">
        <v>2695</v>
      </c>
      <c r="M297" s="1109" t="s">
        <v>2842</v>
      </c>
      <c r="N297" s="1112">
        <v>625</v>
      </c>
      <c r="O297" s="1112">
        <v>0</v>
      </c>
      <c r="P297" s="1077">
        <v>625</v>
      </c>
      <c r="Q297" s="1092" t="s">
        <v>2578</v>
      </c>
    </row>
    <row r="298" spans="1:17">
      <c r="A298" s="1109" t="s">
        <v>2580</v>
      </c>
      <c r="B298" s="1109"/>
      <c r="C298" s="1110">
        <v>2022</v>
      </c>
      <c r="D298" s="1110">
        <v>0</v>
      </c>
      <c r="E298" s="1109"/>
      <c r="F298" s="1109"/>
      <c r="G298" s="1111">
        <v>44712</v>
      </c>
      <c r="H298" s="1111" t="s">
        <v>2841</v>
      </c>
      <c r="I298" s="1111" t="s">
        <v>2730</v>
      </c>
      <c r="J298" s="1109" t="s">
        <v>2610</v>
      </c>
      <c r="K298" s="1110">
        <v>0</v>
      </c>
      <c r="L298" s="1109" t="s">
        <v>2405</v>
      </c>
      <c r="M298" s="1109" t="s">
        <v>2842</v>
      </c>
      <c r="N298" s="1112">
        <v>0</v>
      </c>
      <c r="O298" s="1112">
        <v>625</v>
      </c>
      <c r="P298" s="1077">
        <v>-625</v>
      </c>
      <c r="Q298" s="1092" t="s">
        <v>2578</v>
      </c>
    </row>
    <row r="299" spans="1:17">
      <c r="A299" s="1109" t="s">
        <v>2580</v>
      </c>
      <c r="B299" s="1109"/>
      <c r="C299" s="1110">
        <v>2022</v>
      </c>
      <c r="D299" s="1110">
        <v>0</v>
      </c>
      <c r="E299" s="1109" t="s">
        <v>2843</v>
      </c>
      <c r="F299" s="1109" t="s">
        <v>2627</v>
      </c>
      <c r="G299" s="1111">
        <v>44713</v>
      </c>
      <c r="H299" s="1111" t="s">
        <v>2720</v>
      </c>
      <c r="I299" s="1111" t="s">
        <v>2629</v>
      </c>
      <c r="J299" s="1109" t="s">
        <v>2594</v>
      </c>
      <c r="K299" s="1110">
        <v>195464</v>
      </c>
      <c r="L299" s="1109" t="s">
        <v>2595</v>
      </c>
      <c r="M299" s="1109" t="s">
        <v>2627</v>
      </c>
      <c r="N299" s="1112">
        <v>187661.29</v>
      </c>
      <c r="O299" s="1112">
        <v>0</v>
      </c>
      <c r="P299" s="1077">
        <v>187661.29</v>
      </c>
      <c r="Q299" s="1092" t="s">
        <v>2578</v>
      </c>
    </row>
    <row r="300" spans="1:17">
      <c r="A300" s="1109" t="s">
        <v>2580</v>
      </c>
      <c r="B300" s="1109"/>
      <c r="C300" s="1110">
        <v>2022</v>
      </c>
      <c r="D300" s="1110">
        <v>0</v>
      </c>
      <c r="E300" s="1109"/>
      <c r="F300" s="1109"/>
      <c r="G300" s="1111">
        <v>44713</v>
      </c>
      <c r="H300" s="1111" t="s">
        <v>2720</v>
      </c>
      <c r="I300" s="1111" t="s">
        <v>2629</v>
      </c>
      <c r="J300" s="1109" t="s">
        <v>2630</v>
      </c>
      <c r="K300" s="1110">
        <v>0</v>
      </c>
      <c r="L300" s="1109" t="s">
        <v>2509</v>
      </c>
      <c r="M300" s="1109" t="s">
        <v>2844</v>
      </c>
      <c r="N300" s="1112">
        <v>0</v>
      </c>
      <c r="O300" s="1112">
        <v>153820.73000000001</v>
      </c>
      <c r="P300" s="1077">
        <v>-153820.73000000001</v>
      </c>
      <c r="Q300" s="1092" t="s">
        <v>2578</v>
      </c>
    </row>
    <row r="301" spans="1:17">
      <c r="A301" s="1109" t="s">
        <v>2580</v>
      </c>
      <c r="B301" s="1109"/>
      <c r="C301" s="1110">
        <v>2022</v>
      </c>
      <c r="D301" s="1110">
        <v>0</v>
      </c>
      <c r="E301" s="1109"/>
      <c r="F301" s="1109"/>
      <c r="G301" s="1111">
        <v>44713</v>
      </c>
      <c r="H301" s="1111" t="s">
        <v>2720</v>
      </c>
      <c r="I301" s="1111" t="s">
        <v>2629</v>
      </c>
      <c r="J301" s="1109" t="s">
        <v>2632</v>
      </c>
      <c r="K301" s="1110">
        <v>0</v>
      </c>
      <c r="L301" s="1109" t="s">
        <v>2633</v>
      </c>
      <c r="M301" s="1109" t="s">
        <v>2634</v>
      </c>
      <c r="N301" s="1112">
        <v>0</v>
      </c>
      <c r="O301" s="1112">
        <v>33840.559999999998</v>
      </c>
      <c r="P301" s="1077">
        <v>-33840.559999999998</v>
      </c>
      <c r="Q301" s="1092" t="s">
        <v>2578</v>
      </c>
    </row>
    <row r="302" spans="1:17">
      <c r="A302" s="1109" t="s">
        <v>2580</v>
      </c>
      <c r="B302" s="1109"/>
      <c r="C302" s="1110">
        <v>2022</v>
      </c>
      <c r="D302" s="1110">
        <v>0</v>
      </c>
      <c r="E302" s="1109"/>
      <c r="F302" s="1109"/>
      <c r="G302" s="1111">
        <v>44713</v>
      </c>
      <c r="H302" s="1111" t="s">
        <v>2845</v>
      </c>
      <c r="I302" s="1111" t="s">
        <v>2636</v>
      </c>
      <c r="J302" s="1109" t="s">
        <v>2596</v>
      </c>
      <c r="K302" s="1110">
        <v>3</v>
      </c>
      <c r="L302" s="1109" t="s">
        <v>2597</v>
      </c>
      <c r="M302" s="1109" t="s">
        <v>2823</v>
      </c>
      <c r="N302" s="1112">
        <v>0</v>
      </c>
      <c r="O302" s="1112">
        <v>8.49</v>
      </c>
      <c r="P302" s="1077">
        <v>-8.49</v>
      </c>
      <c r="Q302" s="1092" t="s">
        <v>2578</v>
      </c>
    </row>
    <row r="303" spans="1:17">
      <c r="A303" s="1109" t="s">
        <v>2580</v>
      </c>
      <c r="B303" s="1109"/>
      <c r="C303" s="1110">
        <v>2022</v>
      </c>
      <c r="D303" s="1110">
        <v>0</v>
      </c>
      <c r="E303" s="1109"/>
      <c r="F303" s="1109"/>
      <c r="G303" s="1111">
        <v>44713</v>
      </c>
      <c r="H303" s="1111" t="s">
        <v>2845</v>
      </c>
      <c r="I303" s="1111" t="s">
        <v>2636</v>
      </c>
      <c r="J303" s="1109" t="s">
        <v>2645</v>
      </c>
      <c r="K303" s="1110">
        <v>0</v>
      </c>
      <c r="L303" s="1109" t="s">
        <v>2458</v>
      </c>
      <c r="M303" s="1109" t="s">
        <v>2823</v>
      </c>
      <c r="N303" s="1112">
        <v>8.49</v>
      </c>
      <c r="O303" s="1112">
        <v>0</v>
      </c>
      <c r="P303" s="1077">
        <v>8.49</v>
      </c>
      <c r="Q303" s="1092" t="s">
        <v>2578</v>
      </c>
    </row>
    <row r="304" spans="1:17">
      <c r="A304" s="1109" t="s">
        <v>2580</v>
      </c>
      <c r="B304" s="1109"/>
      <c r="C304" s="1110">
        <v>2022</v>
      </c>
      <c r="D304" s="1110">
        <v>0</v>
      </c>
      <c r="E304" s="1109"/>
      <c r="F304" s="1109"/>
      <c r="G304" s="1111">
        <v>44713</v>
      </c>
      <c r="H304" s="1111" t="s">
        <v>2846</v>
      </c>
      <c r="I304" s="1111" t="s">
        <v>2636</v>
      </c>
      <c r="J304" s="1109" t="s">
        <v>2596</v>
      </c>
      <c r="K304" s="1110">
        <v>2</v>
      </c>
      <c r="L304" s="1109" t="s">
        <v>2379</v>
      </c>
      <c r="M304" s="1109" t="s">
        <v>2823</v>
      </c>
      <c r="N304" s="1112">
        <v>0</v>
      </c>
      <c r="O304" s="1112">
        <v>8.49</v>
      </c>
      <c r="P304" s="1077">
        <v>-8.49</v>
      </c>
      <c r="Q304" s="1092" t="s">
        <v>2578</v>
      </c>
    </row>
    <row r="305" spans="1:17">
      <c r="A305" s="1109" t="s">
        <v>2580</v>
      </c>
      <c r="B305" s="1109"/>
      <c r="C305" s="1110">
        <v>2022</v>
      </c>
      <c r="D305" s="1110">
        <v>0</v>
      </c>
      <c r="E305" s="1109"/>
      <c r="F305" s="1109"/>
      <c r="G305" s="1111">
        <v>44713</v>
      </c>
      <c r="H305" s="1111" t="s">
        <v>2846</v>
      </c>
      <c r="I305" s="1111" t="s">
        <v>2636</v>
      </c>
      <c r="J305" s="1109" t="s">
        <v>2645</v>
      </c>
      <c r="K305" s="1110">
        <v>0</v>
      </c>
      <c r="L305" s="1109" t="s">
        <v>2458</v>
      </c>
      <c r="M305" s="1109" t="s">
        <v>2823</v>
      </c>
      <c r="N305" s="1112">
        <v>8.49</v>
      </c>
      <c r="O305" s="1112">
        <v>0</v>
      </c>
      <c r="P305" s="1077">
        <v>8.49</v>
      </c>
      <c r="Q305" s="1092" t="s">
        <v>2578</v>
      </c>
    </row>
    <row r="306" spans="1:17">
      <c r="A306" s="1109" t="s">
        <v>2580</v>
      </c>
      <c r="B306" s="1109"/>
      <c r="C306" s="1110">
        <v>2022</v>
      </c>
      <c r="D306" s="1110">
        <v>0</v>
      </c>
      <c r="E306" s="1109"/>
      <c r="F306" s="1109"/>
      <c r="G306" s="1111">
        <v>44713</v>
      </c>
      <c r="H306" s="1111" t="s">
        <v>2847</v>
      </c>
      <c r="I306" s="1111" t="s">
        <v>2636</v>
      </c>
      <c r="J306" s="1109" t="s">
        <v>2596</v>
      </c>
      <c r="K306" s="1110">
        <v>1</v>
      </c>
      <c r="L306" s="1109" t="s">
        <v>2381</v>
      </c>
      <c r="M306" s="1109" t="s">
        <v>2848</v>
      </c>
      <c r="N306" s="1112">
        <v>0</v>
      </c>
      <c r="O306" s="1112">
        <v>2.09</v>
      </c>
      <c r="P306" s="1077">
        <v>-2.09</v>
      </c>
      <c r="Q306" s="1092" t="s">
        <v>2578</v>
      </c>
    </row>
    <row r="307" spans="1:17">
      <c r="A307" s="1109" t="s">
        <v>2580</v>
      </c>
      <c r="B307" s="1109"/>
      <c r="C307" s="1110">
        <v>2022</v>
      </c>
      <c r="D307" s="1110">
        <v>0</v>
      </c>
      <c r="E307" s="1109"/>
      <c r="F307" s="1109"/>
      <c r="G307" s="1111">
        <v>44713</v>
      </c>
      <c r="H307" s="1111" t="s">
        <v>2847</v>
      </c>
      <c r="I307" s="1111" t="s">
        <v>2636</v>
      </c>
      <c r="J307" s="1109" t="s">
        <v>2482</v>
      </c>
      <c r="K307" s="1110">
        <v>0</v>
      </c>
      <c r="L307" s="1109" t="s">
        <v>2483</v>
      </c>
      <c r="M307" s="1109" t="s">
        <v>2848</v>
      </c>
      <c r="N307" s="1112">
        <v>2.09</v>
      </c>
      <c r="O307" s="1112">
        <v>0</v>
      </c>
      <c r="P307" s="1077">
        <v>2.09</v>
      </c>
      <c r="Q307" s="1092" t="s">
        <v>2578</v>
      </c>
    </row>
    <row r="308" spans="1:17">
      <c r="A308" s="1109" t="s">
        <v>2580</v>
      </c>
      <c r="B308" s="1109"/>
      <c r="C308" s="1110">
        <v>2022</v>
      </c>
      <c r="D308" s="1110">
        <v>0</v>
      </c>
      <c r="E308" s="1109"/>
      <c r="F308" s="1109"/>
      <c r="G308" s="1111">
        <v>44725</v>
      </c>
      <c r="H308" s="1111" t="s">
        <v>2849</v>
      </c>
      <c r="I308" s="1111" t="s">
        <v>2636</v>
      </c>
      <c r="J308" s="1109" t="s">
        <v>2596</v>
      </c>
      <c r="K308" s="1110">
        <v>2</v>
      </c>
      <c r="L308" s="1109" t="s">
        <v>2379</v>
      </c>
      <c r="M308" s="1109" t="s">
        <v>2850</v>
      </c>
      <c r="N308" s="1112">
        <v>187661.29</v>
      </c>
      <c r="O308" s="1112">
        <v>0</v>
      </c>
      <c r="P308" s="1077">
        <v>187661.29</v>
      </c>
      <c r="Q308" s="1092" t="s">
        <v>2578</v>
      </c>
    </row>
    <row r="309" spans="1:17">
      <c r="A309" s="1109" t="s">
        <v>2580</v>
      </c>
      <c r="B309" s="1109"/>
      <c r="C309" s="1110">
        <v>2022</v>
      </c>
      <c r="D309" s="1110">
        <v>0</v>
      </c>
      <c r="E309" s="1109"/>
      <c r="F309" s="1109"/>
      <c r="G309" s="1111">
        <v>44725</v>
      </c>
      <c r="H309" s="1111" t="s">
        <v>2849</v>
      </c>
      <c r="I309" s="1111" t="s">
        <v>2636</v>
      </c>
      <c r="J309" s="1109" t="s">
        <v>2594</v>
      </c>
      <c r="K309" s="1110">
        <v>195464</v>
      </c>
      <c r="L309" s="1109" t="s">
        <v>2595</v>
      </c>
      <c r="M309" s="1109" t="s">
        <v>2850</v>
      </c>
      <c r="N309" s="1112">
        <v>0</v>
      </c>
      <c r="O309" s="1112">
        <v>187661.29</v>
      </c>
      <c r="P309" s="1077">
        <v>-187661.29</v>
      </c>
      <c r="Q309" s="1092" t="s">
        <v>2578</v>
      </c>
    </row>
    <row r="310" spans="1:17">
      <c r="A310" s="1109" t="s">
        <v>2580</v>
      </c>
      <c r="B310" s="1109"/>
      <c r="C310" s="1110">
        <v>2022</v>
      </c>
      <c r="D310" s="1110">
        <v>0</v>
      </c>
      <c r="E310" s="1109"/>
      <c r="F310" s="1109"/>
      <c r="G310" s="1111">
        <v>44727</v>
      </c>
      <c r="H310" s="1111" t="s">
        <v>2851</v>
      </c>
      <c r="I310" s="1111" t="s">
        <v>2730</v>
      </c>
      <c r="J310" s="1109" t="s">
        <v>2429</v>
      </c>
      <c r="K310" s="1110">
        <v>0</v>
      </c>
      <c r="L310" s="1109" t="s">
        <v>2426</v>
      </c>
      <c r="M310" s="1109" t="s">
        <v>2852</v>
      </c>
      <c r="N310" s="1112">
        <v>41520.410000000003</v>
      </c>
      <c r="O310" s="1112">
        <v>0</v>
      </c>
      <c r="P310" s="1077">
        <v>41520.410000000003</v>
      </c>
      <c r="Q310" s="1092" t="s">
        <v>2578</v>
      </c>
    </row>
    <row r="311" spans="1:17">
      <c r="A311" s="1109" t="s">
        <v>2580</v>
      </c>
      <c r="B311" s="1109"/>
      <c r="C311" s="1110">
        <v>2022</v>
      </c>
      <c r="D311" s="1110">
        <v>0</v>
      </c>
      <c r="E311" s="1109"/>
      <c r="F311" s="1109"/>
      <c r="G311" s="1111">
        <v>44727</v>
      </c>
      <c r="H311" s="1111" t="s">
        <v>2851</v>
      </c>
      <c r="I311" s="1111" t="s">
        <v>2730</v>
      </c>
      <c r="J311" s="1109" t="s">
        <v>2488</v>
      </c>
      <c r="K311" s="1110">
        <v>0</v>
      </c>
      <c r="L311" s="1109" t="s">
        <v>2489</v>
      </c>
      <c r="M311" s="1109" t="s">
        <v>2852</v>
      </c>
      <c r="N311" s="1112">
        <v>0</v>
      </c>
      <c r="O311" s="1112">
        <v>41520.410000000003</v>
      </c>
      <c r="P311" s="1077">
        <v>-41520.410000000003</v>
      </c>
      <c r="Q311" s="1092" t="s">
        <v>2578</v>
      </c>
    </row>
    <row r="312" spans="1:17">
      <c r="A312" s="1109" t="s">
        <v>2580</v>
      </c>
      <c r="B312" s="1109"/>
      <c r="C312" s="1110">
        <v>2022</v>
      </c>
      <c r="D312" s="1110">
        <v>0</v>
      </c>
      <c r="E312" s="1109"/>
      <c r="F312" s="1109"/>
      <c r="G312" s="1111">
        <v>44728</v>
      </c>
      <c r="H312" s="1111" t="s">
        <v>2853</v>
      </c>
      <c r="I312" s="1111" t="s">
        <v>2636</v>
      </c>
      <c r="J312" s="1109" t="s">
        <v>2596</v>
      </c>
      <c r="K312" s="1110">
        <v>1</v>
      </c>
      <c r="L312" s="1109" t="s">
        <v>2381</v>
      </c>
      <c r="M312" s="1109" t="s">
        <v>2854</v>
      </c>
      <c r="N312" s="1112">
        <v>0</v>
      </c>
      <c r="O312" s="1112">
        <v>116755.06</v>
      </c>
      <c r="P312" s="1077">
        <v>-116755.06</v>
      </c>
      <c r="Q312" s="1092" t="s">
        <v>2578</v>
      </c>
    </row>
    <row r="313" spans="1:17">
      <c r="A313" s="1109" t="s">
        <v>2580</v>
      </c>
      <c r="B313" s="1109"/>
      <c r="C313" s="1110">
        <v>2022</v>
      </c>
      <c r="D313" s="1110">
        <v>0</v>
      </c>
      <c r="E313" s="1109"/>
      <c r="F313" s="1109"/>
      <c r="G313" s="1111">
        <v>44728</v>
      </c>
      <c r="H313" s="1111" t="s">
        <v>2853</v>
      </c>
      <c r="I313" s="1111" t="s">
        <v>2636</v>
      </c>
      <c r="J313" s="1109" t="s">
        <v>2423</v>
      </c>
      <c r="K313" s="1110">
        <v>0</v>
      </c>
      <c r="L313" s="1109" t="s">
        <v>2393</v>
      </c>
      <c r="M313" s="1109" t="s">
        <v>2854</v>
      </c>
      <c r="N313" s="1112">
        <v>33714.06</v>
      </c>
      <c r="O313" s="1112">
        <v>0</v>
      </c>
      <c r="P313" s="1077">
        <v>33714.06</v>
      </c>
      <c r="Q313" s="1092" t="s">
        <v>2578</v>
      </c>
    </row>
    <row r="314" spans="1:17">
      <c r="A314" s="1109" t="s">
        <v>2580</v>
      </c>
      <c r="B314" s="1109"/>
      <c r="C314" s="1110">
        <v>2022</v>
      </c>
      <c r="D314" s="1110">
        <v>0</v>
      </c>
      <c r="E314" s="1109"/>
      <c r="F314" s="1109"/>
      <c r="G314" s="1111">
        <v>44728</v>
      </c>
      <c r="H314" s="1111" t="s">
        <v>2853</v>
      </c>
      <c r="I314" s="1111" t="s">
        <v>2636</v>
      </c>
      <c r="J314" s="1109" t="s">
        <v>2488</v>
      </c>
      <c r="K314" s="1110">
        <v>0</v>
      </c>
      <c r="L314" s="1109" t="s">
        <v>2489</v>
      </c>
      <c r="M314" s="1109" t="s">
        <v>2855</v>
      </c>
      <c r="N314" s="1112">
        <v>83041</v>
      </c>
      <c r="O314" s="1112">
        <v>0</v>
      </c>
      <c r="P314" s="1077">
        <v>83041</v>
      </c>
      <c r="Q314" s="1092" t="s">
        <v>2578</v>
      </c>
    </row>
    <row r="315" spans="1:17">
      <c r="A315" s="1109" t="s">
        <v>2580</v>
      </c>
      <c r="B315" s="1109"/>
      <c r="C315" s="1110">
        <v>2022</v>
      </c>
      <c r="D315" s="1110">
        <v>0</v>
      </c>
      <c r="E315" s="1109"/>
      <c r="F315" s="1109"/>
      <c r="G315" s="1111">
        <v>44728</v>
      </c>
      <c r="H315" s="1111" t="s">
        <v>2856</v>
      </c>
      <c r="I315" s="1111" t="s">
        <v>2730</v>
      </c>
      <c r="J315" s="1109" t="s">
        <v>2618</v>
      </c>
      <c r="K315" s="1110">
        <v>78987</v>
      </c>
      <c r="L315" s="1109" t="s">
        <v>2659</v>
      </c>
      <c r="M315" s="1109" t="s">
        <v>2857</v>
      </c>
      <c r="N315" s="1112">
        <v>1403</v>
      </c>
      <c r="O315" s="1112">
        <v>0</v>
      </c>
      <c r="P315" s="1077">
        <v>1403</v>
      </c>
      <c r="Q315" s="1092" t="s">
        <v>2578</v>
      </c>
    </row>
    <row r="316" spans="1:17">
      <c r="A316" s="1109" t="s">
        <v>2580</v>
      </c>
      <c r="B316" s="1109"/>
      <c r="C316" s="1110">
        <v>2022</v>
      </c>
      <c r="D316" s="1110">
        <v>0</v>
      </c>
      <c r="E316" s="1109"/>
      <c r="F316" s="1109"/>
      <c r="G316" s="1111">
        <v>44728</v>
      </c>
      <c r="H316" s="1111" t="s">
        <v>2856</v>
      </c>
      <c r="I316" s="1111" t="s">
        <v>2730</v>
      </c>
      <c r="J316" s="1109" t="s">
        <v>2596</v>
      </c>
      <c r="K316" s="1110">
        <v>1</v>
      </c>
      <c r="L316" s="1109" t="s">
        <v>2381</v>
      </c>
      <c r="M316" s="1109" t="s">
        <v>2857</v>
      </c>
      <c r="N316" s="1112">
        <v>0</v>
      </c>
      <c r="O316" s="1112">
        <v>1403</v>
      </c>
      <c r="P316" s="1077">
        <v>-1403</v>
      </c>
      <c r="Q316" s="1092" t="s">
        <v>2578</v>
      </c>
    </row>
    <row r="317" spans="1:17">
      <c r="A317" s="1109" t="s">
        <v>2580</v>
      </c>
      <c r="B317" s="1109"/>
      <c r="C317" s="1110">
        <v>2022</v>
      </c>
      <c r="D317" s="1110">
        <v>0</v>
      </c>
      <c r="E317" s="1109"/>
      <c r="F317" s="1109"/>
      <c r="G317" s="1111">
        <v>44728</v>
      </c>
      <c r="H317" s="1111" t="s">
        <v>2858</v>
      </c>
      <c r="I317" s="1111" t="s">
        <v>2730</v>
      </c>
      <c r="J317" s="1109" t="s">
        <v>2645</v>
      </c>
      <c r="K317" s="1110">
        <v>0</v>
      </c>
      <c r="L317" s="1109" t="s">
        <v>2458</v>
      </c>
      <c r="M317" s="1109" t="s">
        <v>2859</v>
      </c>
      <c r="N317" s="1112">
        <v>0.75</v>
      </c>
      <c r="O317" s="1112">
        <v>0</v>
      </c>
      <c r="P317" s="1077">
        <v>0.75</v>
      </c>
      <c r="Q317" s="1092" t="s">
        <v>2578</v>
      </c>
    </row>
    <row r="318" spans="1:17">
      <c r="A318" s="1109" t="s">
        <v>2580</v>
      </c>
      <c r="B318" s="1109"/>
      <c r="C318" s="1110">
        <v>2022</v>
      </c>
      <c r="D318" s="1110">
        <v>0</v>
      </c>
      <c r="E318" s="1109"/>
      <c r="F318" s="1109"/>
      <c r="G318" s="1111">
        <v>44728</v>
      </c>
      <c r="H318" s="1111" t="s">
        <v>2858</v>
      </c>
      <c r="I318" s="1111" t="s">
        <v>2730</v>
      </c>
      <c r="J318" s="1109" t="s">
        <v>2596</v>
      </c>
      <c r="K318" s="1110">
        <v>1</v>
      </c>
      <c r="L318" s="1109" t="s">
        <v>2381</v>
      </c>
      <c r="M318" s="1109" t="s">
        <v>2859</v>
      </c>
      <c r="N318" s="1112">
        <v>0</v>
      </c>
      <c r="O318" s="1112">
        <v>0.75</v>
      </c>
      <c r="P318" s="1077">
        <v>-0.75</v>
      </c>
      <c r="Q318" s="1092" t="s">
        <v>2578</v>
      </c>
    </row>
    <row r="319" spans="1:17">
      <c r="A319" s="1109" t="s">
        <v>2580</v>
      </c>
      <c r="B319" s="1109"/>
      <c r="C319" s="1110">
        <v>2022</v>
      </c>
      <c r="D319" s="1110">
        <v>0</v>
      </c>
      <c r="E319" s="1109"/>
      <c r="F319" s="1109"/>
      <c r="G319" s="1111">
        <v>44733</v>
      </c>
      <c r="H319" s="1111" t="s">
        <v>2860</v>
      </c>
      <c r="I319" s="1111" t="s">
        <v>2730</v>
      </c>
      <c r="J319" s="1109" t="s">
        <v>2623</v>
      </c>
      <c r="K319" s="1110">
        <v>0</v>
      </c>
      <c r="L319" s="1109" t="s">
        <v>2432</v>
      </c>
      <c r="M319" s="1109" t="s">
        <v>2861</v>
      </c>
      <c r="N319" s="1112">
        <v>303626</v>
      </c>
      <c r="O319" s="1112">
        <v>0</v>
      </c>
      <c r="P319" s="1077">
        <v>303626</v>
      </c>
      <c r="Q319" s="1092" t="s">
        <v>2578</v>
      </c>
    </row>
    <row r="320" spans="1:17">
      <c r="A320" s="1109" t="s">
        <v>2580</v>
      </c>
      <c r="B320" s="1109"/>
      <c r="C320" s="1110">
        <v>2022</v>
      </c>
      <c r="D320" s="1110">
        <v>0</v>
      </c>
      <c r="E320" s="1109"/>
      <c r="F320" s="1109"/>
      <c r="G320" s="1111">
        <v>44733</v>
      </c>
      <c r="H320" s="1111" t="s">
        <v>2860</v>
      </c>
      <c r="I320" s="1111" t="s">
        <v>2730</v>
      </c>
      <c r="J320" s="1109" t="s">
        <v>2596</v>
      </c>
      <c r="K320" s="1110">
        <v>1</v>
      </c>
      <c r="L320" s="1109" t="s">
        <v>2381</v>
      </c>
      <c r="M320" s="1109" t="s">
        <v>2861</v>
      </c>
      <c r="N320" s="1112">
        <v>0</v>
      </c>
      <c r="O320" s="1112">
        <v>303626</v>
      </c>
      <c r="P320" s="1077">
        <v>-303626</v>
      </c>
      <c r="Q320" s="1092" t="s">
        <v>2578</v>
      </c>
    </row>
    <row r="321" spans="1:17">
      <c r="A321" s="1109" t="s">
        <v>2580</v>
      </c>
      <c r="B321" s="1109"/>
      <c r="C321" s="1110">
        <v>2022</v>
      </c>
      <c r="D321" s="1110">
        <v>0</v>
      </c>
      <c r="E321" s="1109"/>
      <c r="F321" s="1109"/>
      <c r="G321" s="1111">
        <v>44733</v>
      </c>
      <c r="H321" s="1111" t="s">
        <v>2862</v>
      </c>
      <c r="I321" s="1111" t="s">
        <v>2730</v>
      </c>
      <c r="J321" s="1109" t="s">
        <v>2645</v>
      </c>
      <c r="K321" s="1110">
        <v>0</v>
      </c>
      <c r="L321" s="1109" t="s">
        <v>2458</v>
      </c>
      <c r="M321" s="1109" t="s">
        <v>2859</v>
      </c>
      <c r="N321" s="1112">
        <v>0.75</v>
      </c>
      <c r="O321" s="1112">
        <v>0</v>
      </c>
      <c r="P321" s="1077">
        <v>0.75</v>
      </c>
      <c r="Q321" s="1092" t="s">
        <v>2578</v>
      </c>
    </row>
    <row r="322" spans="1:17">
      <c r="A322" s="1109" t="s">
        <v>2580</v>
      </c>
      <c r="B322" s="1109"/>
      <c r="C322" s="1110">
        <v>2022</v>
      </c>
      <c r="D322" s="1110">
        <v>0</v>
      </c>
      <c r="E322" s="1109"/>
      <c r="F322" s="1109"/>
      <c r="G322" s="1111">
        <v>44733</v>
      </c>
      <c r="H322" s="1111" t="s">
        <v>2862</v>
      </c>
      <c r="I322" s="1111" t="s">
        <v>2730</v>
      </c>
      <c r="J322" s="1109" t="s">
        <v>2596</v>
      </c>
      <c r="K322" s="1110">
        <v>1</v>
      </c>
      <c r="L322" s="1109" t="s">
        <v>2381</v>
      </c>
      <c r="M322" s="1109" t="s">
        <v>2859</v>
      </c>
      <c r="N322" s="1112">
        <v>0</v>
      </c>
      <c r="O322" s="1112">
        <v>0.75</v>
      </c>
      <c r="P322" s="1077">
        <v>-0.75</v>
      </c>
      <c r="Q322" s="1092" t="s">
        <v>2578</v>
      </c>
    </row>
    <row r="323" spans="1:17">
      <c r="A323" s="1109" t="s">
        <v>2580</v>
      </c>
      <c r="B323" s="1109"/>
      <c r="C323" s="1110">
        <v>2022</v>
      </c>
      <c r="D323" s="1110">
        <v>0</v>
      </c>
      <c r="E323" s="1109" t="s">
        <v>2863</v>
      </c>
      <c r="F323" s="1109" t="s">
        <v>2798</v>
      </c>
      <c r="G323" s="1111">
        <v>44734</v>
      </c>
      <c r="H323" s="1111" t="s">
        <v>2864</v>
      </c>
      <c r="I323" s="1111" t="s">
        <v>2800</v>
      </c>
      <c r="J323" s="1109" t="s">
        <v>2620</v>
      </c>
      <c r="K323" s="1110">
        <v>170534</v>
      </c>
      <c r="L323" s="1109" t="s">
        <v>2621</v>
      </c>
      <c r="M323" s="1109" t="s">
        <v>2798</v>
      </c>
      <c r="N323" s="1112">
        <v>0</v>
      </c>
      <c r="O323" s="1112">
        <v>31390</v>
      </c>
      <c r="P323" s="1077">
        <v>-31390</v>
      </c>
      <c r="Q323" s="1092" t="s">
        <v>2578</v>
      </c>
    </row>
    <row r="324" spans="1:17">
      <c r="A324" s="1109" t="s">
        <v>2580</v>
      </c>
      <c r="B324" s="1109"/>
      <c r="C324" s="1110">
        <v>2022</v>
      </c>
      <c r="D324" s="1110">
        <v>0</v>
      </c>
      <c r="E324" s="1109"/>
      <c r="F324" s="1109"/>
      <c r="G324" s="1111">
        <v>44734</v>
      </c>
      <c r="H324" s="1111" t="s">
        <v>2864</v>
      </c>
      <c r="I324" s="1111" t="s">
        <v>2800</v>
      </c>
      <c r="J324" s="1109" t="s">
        <v>2413</v>
      </c>
      <c r="K324" s="1110">
        <v>0</v>
      </c>
      <c r="L324" s="1109" t="s">
        <v>2414</v>
      </c>
      <c r="M324" s="1109" t="s">
        <v>2865</v>
      </c>
      <c r="N324" s="1112">
        <v>31390</v>
      </c>
      <c r="O324" s="1112">
        <v>0</v>
      </c>
      <c r="P324" s="1077">
        <v>31390</v>
      </c>
      <c r="Q324" s="1092" t="s">
        <v>2578</v>
      </c>
    </row>
    <row r="325" spans="1:17">
      <c r="A325" s="1109" t="s">
        <v>2580</v>
      </c>
      <c r="B325" s="1109"/>
      <c r="C325" s="1110">
        <v>2022</v>
      </c>
      <c r="D325" s="1110">
        <v>0</v>
      </c>
      <c r="E325" s="1109"/>
      <c r="F325" s="1109"/>
      <c r="G325" s="1111">
        <v>44734</v>
      </c>
      <c r="H325" s="1111" t="s">
        <v>2864</v>
      </c>
      <c r="I325" s="1111" t="s">
        <v>2800</v>
      </c>
      <c r="J325" s="1109" t="s">
        <v>2802</v>
      </c>
      <c r="K325" s="1110">
        <v>0</v>
      </c>
      <c r="L325" s="1109" t="s">
        <v>2803</v>
      </c>
      <c r="M325" s="1109" t="s">
        <v>2804</v>
      </c>
      <c r="N325" s="1112">
        <v>6905.8</v>
      </c>
      <c r="O325" s="1112">
        <v>0</v>
      </c>
      <c r="P325" s="1077">
        <v>6905.8</v>
      </c>
      <c r="Q325" s="1092" t="s">
        <v>2578</v>
      </c>
    </row>
    <row r="326" spans="1:17">
      <c r="A326" s="1109" t="s">
        <v>2580</v>
      </c>
      <c r="B326" s="1109"/>
      <c r="C326" s="1110">
        <v>2022</v>
      </c>
      <c r="D326" s="1110">
        <v>0</v>
      </c>
      <c r="E326" s="1109"/>
      <c r="F326" s="1109"/>
      <c r="G326" s="1111">
        <v>44734</v>
      </c>
      <c r="H326" s="1111" t="s">
        <v>2864</v>
      </c>
      <c r="I326" s="1111" t="s">
        <v>2800</v>
      </c>
      <c r="J326" s="1109" t="s">
        <v>2805</v>
      </c>
      <c r="K326" s="1110">
        <v>0</v>
      </c>
      <c r="L326" s="1109" t="s">
        <v>2806</v>
      </c>
      <c r="M326" s="1109" t="s">
        <v>2804</v>
      </c>
      <c r="N326" s="1112">
        <v>0</v>
      </c>
      <c r="O326" s="1112">
        <v>6905.8</v>
      </c>
      <c r="P326" s="1077">
        <v>-6905.8</v>
      </c>
      <c r="Q326" s="1092" t="s">
        <v>2578</v>
      </c>
    </row>
    <row r="327" spans="1:17">
      <c r="A327" s="1109" t="s">
        <v>2580</v>
      </c>
      <c r="B327" s="1109"/>
      <c r="C327" s="1110">
        <v>2022</v>
      </c>
      <c r="D327" s="1110">
        <v>0</v>
      </c>
      <c r="E327" s="1109" t="s">
        <v>2866</v>
      </c>
      <c r="F327" s="1109" t="s">
        <v>2647</v>
      </c>
      <c r="G327" s="1111">
        <v>44742</v>
      </c>
      <c r="H327" s="1111" t="s">
        <v>2867</v>
      </c>
      <c r="I327" s="1111" t="s">
        <v>2648</v>
      </c>
      <c r="J327" s="1109" t="s">
        <v>2618</v>
      </c>
      <c r="K327" s="1110">
        <v>13271</v>
      </c>
      <c r="L327" s="1109" t="s">
        <v>2619</v>
      </c>
      <c r="M327" s="1109" t="s">
        <v>2647</v>
      </c>
      <c r="N327" s="1112">
        <v>0</v>
      </c>
      <c r="O327" s="1112">
        <v>79.3</v>
      </c>
      <c r="P327" s="1077">
        <v>-79.3</v>
      </c>
      <c r="Q327" s="1092" t="s">
        <v>2578</v>
      </c>
    </row>
    <row r="328" spans="1:17">
      <c r="A328" s="1109" t="s">
        <v>2580</v>
      </c>
      <c r="B328" s="1109"/>
      <c r="C328" s="1110">
        <v>2022</v>
      </c>
      <c r="D328" s="1110">
        <v>0</v>
      </c>
      <c r="E328" s="1109"/>
      <c r="F328" s="1109"/>
      <c r="G328" s="1111">
        <v>44742</v>
      </c>
      <c r="H328" s="1111" t="s">
        <v>2867</v>
      </c>
      <c r="I328" s="1111" t="s">
        <v>2648</v>
      </c>
      <c r="J328" s="1109" t="s">
        <v>2868</v>
      </c>
      <c r="K328" s="1110">
        <v>0</v>
      </c>
      <c r="L328" s="1109" t="s">
        <v>2447</v>
      </c>
      <c r="M328" s="1109" t="s">
        <v>2869</v>
      </c>
      <c r="N328" s="1112">
        <v>65</v>
      </c>
      <c r="O328" s="1112">
        <v>0</v>
      </c>
      <c r="P328" s="1077">
        <v>65</v>
      </c>
      <c r="Q328" s="1092" t="s">
        <v>2578</v>
      </c>
    </row>
    <row r="329" spans="1:17">
      <c r="A329" s="1109" t="s">
        <v>2580</v>
      </c>
      <c r="B329" s="1109"/>
      <c r="C329" s="1110">
        <v>2022</v>
      </c>
      <c r="D329" s="1110">
        <v>0</v>
      </c>
      <c r="E329" s="1109"/>
      <c r="F329" s="1109"/>
      <c r="G329" s="1111">
        <v>44742</v>
      </c>
      <c r="H329" s="1111" t="s">
        <v>2867</v>
      </c>
      <c r="I329" s="1111" t="s">
        <v>2648</v>
      </c>
      <c r="J329" s="1109" t="s">
        <v>2652</v>
      </c>
      <c r="K329" s="1110">
        <v>0</v>
      </c>
      <c r="L329" s="1109" t="s">
        <v>2653</v>
      </c>
      <c r="M329" s="1109" t="s">
        <v>2870</v>
      </c>
      <c r="N329" s="1112">
        <v>14.3</v>
      </c>
      <c r="O329" s="1112">
        <v>0</v>
      </c>
      <c r="P329" s="1077">
        <v>14.3</v>
      </c>
      <c r="Q329" s="1092" t="s">
        <v>2578</v>
      </c>
    </row>
    <row r="330" spans="1:17">
      <c r="A330" s="1109" t="s">
        <v>2580</v>
      </c>
      <c r="B330" s="1109"/>
      <c r="C330" s="1110">
        <v>2022</v>
      </c>
      <c r="D330" s="1110">
        <v>0</v>
      </c>
      <c r="E330" s="1109" t="s">
        <v>2871</v>
      </c>
      <c r="F330" s="1109" t="s">
        <v>2647</v>
      </c>
      <c r="G330" s="1111">
        <v>44742</v>
      </c>
      <c r="H330" s="1111" t="s">
        <v>2872</v>
      </c>
      <c r="I330" s="1111" t="s">
        <v>2648</v>
      </c>
      <c r="J330" s="1109" t="s">
        <v>2618</v>
      </c>
      <c r="K330" s="1110">
        <v>191186</v>
      </c>
      <c r="L330" s="1109" t="s">
        <v>2873</v>
      </c>
      <c r="M330" s="1109" t="s">
        <v>2647</v>
      </c>
      <c r="N330" s="1112">
        <v>0</v>
      </c>
      <c r="O330" s="1112">
        <v>10687.2</v>
      </c>
      <c r="P330" s="1077">
        <v>-10687.2</v>
      </c>
      <c r="Q330" s="1092" t="s">
        <v>2578</v>
      </c>
    </row>
    <row r="331" spans="1:17">
      <c r="A331" s="1109" t="s">
        <v>2580</v>
      </c>
      <c r="B331" s="1109"/>
      <c r="C331" s="1110">
        <v>2022</v>
      </c>
      <c r="D331" s="1110">
        <v>0</v>
      </c>
      <c r="E331" s="1109"/>
      <c r="F331" s="1109"/>
      <c r="G331" s="1111">
        <v>44742</v>
      </c>
      <c r="H331" s="1111" t="s">
        <v>2872</v>
      </c>
      <c r="I331" s="1111" t="s">
        <v>2648</v>
      </c>
      <c r="J331" s="1109" t="s">
        <v>2415</v>
      </c>
      <c r="K331" s="1110">
        <v>0</v>
      </c>
      <c r="L331" s="1109" t="s">
        <v>2416</v>
      </c>
      <c r="M331" s="1109" t="s">
        <v>2874</v>
      </c>
      <c r="N331" s="1112">
        <v>8760</v>
      </c>
      <c r="O331" s="1112">
        <v>0</v>
      </c>
      <c r="P331" s="1077">
        <v>8760</v>
      </c>
      <c r="Q331" s="1092" t="s">
        <v>2578</v>
      </c>
    </row>
    <row r="332" spans="1:17">
      <c r="A332" s="1109" t="s">
        <v>2580</v>
      </c>
      <c r="B332" s="1109"/>
      <c r="C332" s="1110">
        <v>2022</v>
      </c>
      <c r="D332" s="1110">
        <v>0</v>
      </c>
      <c r="E332" s="1109"/>
      <c r="F332" s="1109"/>
      <c r="G332" s="1111">
        <v>44742</v>
      </c>
      <c r="H332" s="1111" t="s">
        <v>2872</v>
      </c>
      <c r="I332" s="1111" t="s">
        <v>2648</v>
      </c>
      <c r="J332" s="1109" t="s">
        <v>2652</v>
      </c>
      <c r="K332" s="1110">
        <v>0</v>
      </c>
      <c r="L332" s="1109" t="s">
        <v>2653</v>
      </c>
      <c r="M332" s="1109" t="s">
        <v>2875</v>
      </c>
      <c r="N332" s="1112">
        <v>1927.2</v>
      </c>
      <c r="O332" s="1112">
        <v>0</v>
      </c>
      <c r="P332" s="1077">
        <v>1927.2</v>
      </c>
      <c r="Q332" s="1092" t="s">
        <v>2578</v>
      </c>
    </row>
    <row r="333" spans="1:17">
      <c r="A333" s="1109" t="s">
        <v>2580</v>
      </c>
      <c r="B333" s="1109"/>
      <c r="C333" s="1110">
        <v>2022</v>
      </c>
      <c r="D333" s="1110">
        <v>0</v>
      </c>
      <c r="E333" s="1109" t="s">
        <v>2876</v>
      </c>
      <c r="F333" s="1109" t="s">
        <v>2647</v>
      </c>
      <c r="G333" s="1111">
        <v>44742</v>
      </c>
      <c r="H333" s="1111" t="s">
        <v>2638</v>
      </c>
      <c r="I333" s="1111" t="s">
        <v>2648</v>
      </c>
      <c r="J333" s="1109" t="s">
        <v>2618</v>
      </c>
      <c r="K333" s="1110">
        <v>191186</v>
      </c>
      <c r="L333" s="1109" t="s">
        <v>2873</v>
      </c>
      <c r="M333" s="1109" t="s">
        <v>2647</v>
      </c>
      <c r="N333" s="1112">
        <v>0</v>
      </c>
      <c r="O333" s="1112">
        <v>10687.2</v>
      </c>
      <c r="P333" s="1077">
        <v>-10687.2</v>
      </c>
      <c r="Q333" s="1092" t="s">
        <v>2578</v>
      </c>
    </row>
    <row r="334" spans="1:17">
      <c r="A334" s="1109" t="s">
        <v>2580</v>
      </c>
      <c r="B334" s="1109"/>
      <c r="C334" s="1110">
        <v>2022</v>
      </c>
      <c r="D334" s="1110">
        <v>0</v>
      </c>
      <c r="E334" s="1109"/>
      <c r="F334" s="1109"/>
      <c r="G334" s="1111">
        <v>44742</v>
      </c>
      <c r="H334" s="1111" t="s">
        <v>2638</v>
      </c>
      <c r="I334" s="1111" t="s">
        <v>2648</v>
      </c>
      <c r="J334" s="1109" t="s">
        <v>2415</v>
      </c>
      <c r="K334" s="1110">
        <v>0</v>
      </c>
      <c r="L334" s="1109" t="s">
        <v>2416</v>
      </c>
      <c r="M334" s="1109" t="s">
        <v>2877</v>
      </c>
      <c r="N334" s="1112">
        <v>8760</v>
      </c>
      <c r="O334" s="1112">
        <v>0</v>
      </c>
      <c r="P334" s="1077">
        <v>8760</v>
      </c>
      <c r="Q334" s="1092" t="s">
        <v>2578</v>
      </c>
    </row>
    <row r="335" spans="1:17">
      <c r="A335" s="1109" t="s">
        <v>2580</v>
      </c>
      <c r="B335" s="1109"/>
      <c r="C335" s="1110">
        <v>2022</v>
      </c>
      <c r="D335" s="1110">
        <v>0</v>
      </c>
      <c r="E335" s="1109"/>
      <c r="F335" s="1109"/>
      <c r="G335" s="1111">
        <v>44742</v>
      </c>
      <c r="H335" s="1111" t="s">
        <v>2638</v>
      </c>
      <c r="I335" s="1111" t="s">
        <v>2648</v>
      </c>
      <c r="J335" s="1109" t="s">
        <v>2652</v>
      </c>
      <c r="K335" s="1110">
        <v>0</v>
      </c>
      <c r="L335" s="1109" t="s">
        <v>2653</v>
      </c>
      <c r="M335" s="1109" t="s">
        <v>2875</v>
      </c>
      <c r="N335" s="1112">
        <v>1927.2</v>
      </c>
      <c r="O335" s="1112">
        <v>0</v>
      </c>
      <c r="P335" s="1077">
        <v>1927.2</v>
      </c>
      <c r="Q335" s="1092" t="s">
        <v>2578</v>
      </c>
    </row>
    <row r="336" spans="1:17">
      <c r="A336" s="1109" t="s">
        <v>2580</v>
      </c>
      <c r="B336" s="1109"/>
      <c r="C336" s="1110">
        <v>2022</v>
      </c>
      <c r="D336" s="1110">
        <v>0</v>
      </c>
      <c r="E336" s="1109"/>
      <c r="F336" s="1109"/>
      <c r="G336" s="1111">
        <v>44742</v>
      </c>
      <c r="H336" s="1111" t="s">
        <v>2878</v>
      </c>
      <c r="I336" s="1111" t="s">
        <v>2730</v>
      </c>
      <c r="J336" s="1109" t="s">
        <v>2622</v>
      </c>
      <c r="K336" s="1110">
        <v>0</v>
      </c>
      <c r="L336" s="1109" t="s">
        <v>2499</v>
      </c>
      <c r="M336" s="1109" t="s">
        <v>2879</v>
      </c>
      <c r="N336" s="1112">
        <v>126.23</v>
      </c>
      <c r="O336" s="1112">
        <v>0</v>
      </c>
      <c r="P336" s="1077">
        <v>126.23</v>
      </c>
      <c r="Q336" s="1092" t="s">
        <v>2578</v>
      </c>
    </row>
    <row r="337" spans="1:17">
      <c r="A337" s="1109" t="s">
        <v>2580</v>
      </c>
      <c r="B337" s="1109"/>
      <c r="C337" s="1110">
        <v>2022</v>
      </c>
      <c r="D337" s="1110">
        <v>0</v>
      </c>
      <c r="E337" s="1109"/>
      <c r="F337" s="1109"/>
      <c r="G337" s="1111">
        <v>44742</v>
      </c>
      <c r="H337" s="1111" t="s">
        <v>2878</v>
      </c>
      <c r="I337" s="1111" t="s">
        <v>2730</v>
      </c>
      <c r="J337" s="1109" t="s">
        <v>2625</v>
      </c>
      <c r="K337" s="1110">
        <v>0</v>
      </c>
      <c r="L337" s="1109" t="s">
        <v>2438</v>
      </c>
      <c r="M337" s="1109" t="s">
        <v>2879</v>
      </c>
      <c r="N337" s="1112">
        <v>0</v>
      </c>
      <c r="O337" s="1112">
        <v>126.23</v>
      </c>
      <c r="P337" s="1077">
        <v>-126.23</v>
      </c>
      <c r="Q337" s="1092" t="s">
        <v>2578</v>
      </c>
    </row>
    <row r="338" spans="1:17">
      <c r="A338" s="1109" t="s">
        <v>2580</v>
      </c>
      <c r="B338" s="1109"/>
      <c r="C338" s="1110">
        <v>2022</v>
      </c>
      <c r="D338" s="1110">
        <v>0</v>
      </c>
      <c r="E338" s="1109"/>
      <c r="F338" s="1109"/>
      <c r="G338" s="1111">
        <v>44742</v>
      </c>
      <c r="H338" s="1111" t="s">
        <v>2878</v>
      </c>
      <c r="I338" s="1111" t="s">
        <v>2730</v>
      </c>
      <c r="J338" s="1109" t="s">
        <v>2624</v>
      </c>
      <c r="K338" s="1110">
        <v>0</v>
      </c>
      <c r="L338" s="1109" t="s">
        <v>2501</v>
      </c>
      <c r="M338" s="1109" t="s">
        <v>2879</v>
      </c>
      <c r="N338" s="1112">
        <v>170325</v>
      </c>
      <c r="O338" s="1112">
        <v>0</v>
      </c>
      <c r="P338" s="1077">
        <v>170325</v>
      </c>
      <c r="Q338" s="1092" t="s">
        <v>2578</v>
      </c>
    </row>
    <row r="339" spans="1:17">
      <c r="A339" s="1109" t="s">
        <v>2580</v>
      </c>
      <c r="B339" s="1109"/>
      <c r="C339" s="1110">
        <v>2022</v>
      </c>
      <c r="D339" s="1110">
        <v>0</v>
      </c>
      <c r="E339" s="1109"/>
      <c r="F339" s="1109"/>
      <c r="G339" s="1111">
        <v>44742</v>
      </c>
      <c r="H339" s="1111" t="s">
        <v>2878</v>
      </c>
      <c r="I339" s="1111" t="s">
        <v>2730</v>
      </c>
      <c r="J339" s="1109" t="s">
        <v>2612</v>
      </c>
      <c r="K339" s="1110">
        <v>0</v>
      </c>
      <c r="L339" s="1109" t="s">
        <v>2440</v>
      </c>
      <c r="M339" s="1109" t="s">
        <v>2879</v>
      </c>
      <c r="N339" s="1112">
        <v>0</v>
      </c>
      <c r="O339" s="1112">
        <v>170325</v>
      </c>
      <c r="P339" s="1077">
        <v>-170325</v>
      </c>
      <c r="Q339" s="1092" t="s">
        <v>2578</v>
      </c>
    </row>
    <row r="340" spans="1:17">
      <c r="A340" s="1109" t="s">
        <v>2580</v>
      </c>
      <c r="B340" s="1109"/>
      <c r="C340" s="1110">
        <v>2022</v>
      </c>
      <c r="D340" s="1110">
        <v>0</v>
      </c>
      <c r="E340" s="1109"/>
      <c r="F340" s="1109"/>
      <c r="G340" s="1111">
        <v>44742</v>
      </c>
      <c r="H340" s="1111" t="s">
        <v>2878</v>
      </c>
      <c r="I340" s="1111" t="s">
        <v>2730</v>
      </c>
      <c r="J340" s="1109" t="s">
        <v>2624</v>
      </c>
      <c r="K340" s="1110">
        <v>0</v>
      </c>
      <c r="L340" s="1109" t="s">
        <v>2501</v>
      </c>
      <c r="M340" s="1109" t="s">
        <v>2879</v>
      </c>
      <c r="N340" s="1112">
        <v>9312.2199999999993</v>
      </c>
      <c r="O340" s="1112">
        <v>0</v>
      </c>
      <c r="P340" s="1077">
        <v>9312.2199999999993</v>
      </c>
      <c r="Q340" s="1092" t="s">
        <v>2578</v>
      </c>
    </row>
    <row r="341" spans="1:17">
      <c r="A341" s="1109" t="s">
        <v>2580</v>
      </c>
      <c r="B341" s="1109"/>
      <c r="C341" s="1110">
        <v>2022</v>
      </c>
      <c r="D341" s="1110">
        <v>0</v>
      </c>
      <c r="E341" s="1109"/>
      <c r="F341" s="1109"/>
      <c r="G341" s="1111">
        <v>44742</v>
      </c>
      <c r="H341" s="1111" t="s">
        <v>2878</v>
      </c>
      <c r="I341" s="1111" t="s">
        <v>2730</v>
      </c>
      <c r="J341" s="1109" t="s">
        <v>2441</v>
      </c>
      <c r="K341" s="1110">
        <v>0</v>
      </c>
      <c r="L341" s="1109" t="s">
        <v>2615</v>
      </c>
      <c r="M341" s="1109" t="s">
        <v>2879</v>
      </c>
      <c r="N341" s="1112">
        <v>0</v>
      </c>
      <c r="O341" s="1112">
        <v>9312.2199999999993</v>
      </c>
      <c r="P341" s="1077">
        <v>-9312.2199999999993</v>
      </c>
      <c r="Q341" s="1092" t="s">
        <v>2578</v>
      </c>
    </row>
    <row r="342" spans="1:17">
      <c r="A342" s="1109" t="s">
        <v>2580</v>
      </c>
      <c r="B342" s="1109"/>
      <c r="C342" s="1110">
        <v>2022</v>
      </c>
      <c r="D342" s="1110">
        <v>0</v>
      </c>
      <c r="E342" s="1109"/>
      <c r="F342" s="1109"/>
      <c r="G342" s="1111">
        <v>44742</v>
      </c>
      <c r="H342" s="1111" t="s">
        <v>2878</v>
      </c>
      <c r="I342" s="1111" t="s">
        <v>2730</v>
      </c>
      <c r="J342" s="1109" t="s">
        <v>2484</v>
      </c>
      <c r="K342" s="1110">
        <v>0</v>
      </c>
      <c r="L342" s="1109" t="s">
        <v>2703</v>
      </c>
      <c r="M342" s="1109" t="s">
        <v>2880</v>
      </c>
      <c r="N342" s="1112">
        <v>4614.5</v>
      </c>
      <c r="O342" s="1112">
        <v>0</v>
      </c>
      <c r="P342" s="1077">
        <v>4614.5</v>
      </c>
      <c r="Q342" s="1092" t="s">
        <v>2578</v>
      </c>
    </row>
    <row r="343" spans="1:17">
      <c r="A343" s="1109" t="s">
        <v>2580</v>
      </c>
      <c r="B343" s="1109"/>
      <c r="C343" s="1110">
        <v>2022</v>
      </c>
      <c r="D343" s="1110">
        <v>0</v>
      </c>
      <c r="E343" s="1109"/>
      <c r="F343" s="1109"/>
      <c r="G343" s="1111">
        <v>44742</v>
      </c>
      <c r="H343" s="1111" t="s">
        <v>2878</v>
      </c>
      <c r="I343" s="1111" t="s">
        <v>2730</v>
      </c>
      <c r="J343" s="1109" t="s">
        <v>2599</v>
      </c>
      <c r="K343" s="1110">
        <v>0</v>
      </c>
      <c r="L343" s="1109" t="s">
        <v>2387</v>
      </c>
      <c r="M343" s="1109" t="s">
        <v>2880</v>
      </c>
      <c r="N343" s="1112">
        <v>0</v>
      </c>
      <c r="O343" s="1112">
        <v>4614.5</v>
      </c>
      <c r="P343" s="1077">
        <v>-4614.5</v>
      </c>
      <c r="Q343" s="1092" t="s">
        <v>2578</v>
      </c>
    </row>
    <row r="344" spans="1:17">
      <c r="A344" s="1109" t="s">
        <v>2580</v>
      </c>
      <c r="B344" s="1109"/>
      <c r="C344" s="1110">
        <v>2022</v>
      </c>
      <c r="D344" s="1110">
        <v>0</v>
      </c>
      <c r="E344" s="1109"/>
      <c r="F344" s="1109"/>
      <c r="G344" s="1111">
        <v>44742</v>
      </c>
      <c r="H344" s="1111" t="s">
        <v>2878</v>
      </c>
      <c r="I344" s="1111" t="s">
        <v>2730</v>
      </c>
      <c r="J344" s="1109" t="s">
        <v>2690</v>
      </c>
      <c r="K344" s="1110">
        <v>0</v>
      </c>
      <c r="L344" s="1109" t="s">
        <v>2454</v>
      </c>
      <c r="M344" s="1109" t="s">
        <v>2881</v>
      </c>
      <c r="N344" s="1112">
        <v>4357.42</v>
      </c>
      <c r="O344" s="1112">
        <v>0</v>
      </c>
      <c r="P344" s="1077">
        <v>4357.42</v>
      </c>
      <c r="Q344" s="1092" t="s">
        <v>2578</v>
      </c>
    </row>
    <row r="345" spans="1:17">
      <c r="A345" s="1109" t="s">
        <v>2580</v>
      </c>
      <c r="B345" s="1109"/>
      <c r="C345" s="1110">
        <v>2022</v>
      </c>
      <c r="D345" s="1110">
        <v>0</v>
      </c>
      <c r="E345" s="1109"/>
      <c r="F345" s="1109"/>
      <c r="G345" s="1111">
        <v>44742</v>
      </c>
      <c r="H345" s="1111" t="s">
        <v>2878</v>
      </c>
      <c r="I345" s="1111" t="s">
        <v>2730</v>
      </c>
      <c r="J345" s="1109" t="s">
        <v>2599</v>
      </c>
      <c r="K345" s="1110">
        <v>0</v>
      </c>
      <c r="L345" s="1109" t="s">
        <v>2387</v>
      </c>
      <c r="M345" s="1109" t="s">
        <v>2881</v>
      </c>
      <c r="N345" s="1112">
        <v>0</v>
      </c>
      <c r="O345" s="1112">
        <v>4357.42</v>
      </c>
      <c r="P345" s="1077">
        <v>-4357.42</v>
      </c>
      <c r="Q345" s="1092" t="s">
        <v>2578</v>
      </c>
    </row>
    <row r="346" spans="1:17">
      <c r="A346" s="1109" t="s">
        <v>2580</v>
      </c>
      <c r="B346" s="1109"/>
      <c r="C346" s="1110">
        <v>2022</v>
      </c>
      <c r="D346" s="1110">
        <v>0</v>
      </c>
      <c r="E346" s="1109"/>
      <c r="F346" s="1109"/>
      <c r="G346" s="1111">
        <v>44742</v>
      </c>
      <c r="H346" s="1111" t="s">
        <v>2878</v>
      </c>
      <c r="I346" s="1111" t="s">
        <v>2730</v>
      </c>
      <c r="J346" s="1109" t="s">
        <v>2690</v>
      </c>
      <c r="K346" s="1110">
        <v>0</v>
      </c>
      <c r="L346" s="1109" t="s">
        <v>2454</v>
      </c>
      <c r="M346" s="1109" t="s">
        <v>2882</v>
      </c>
      <c r="N346" s="1112">
        <v>476.17</v>
      </c>
      <c r="O346" s="1112">
        <v>0</v>
      </c>
      <c r="P346" s="1077">
        <v>476.17</v>
      </c>
      <c r="Q346" s="1092" t="s">
        <v>2578</v>
      </c>
    </row>
    <row r="347" spans="1:17">
      <c r="A347" s="1109" t="s">
        <v>2580</v>
      </c>
      <c r="B347" s="1109"/>
      <c r="C347" s="1110">
        <v>2022</v>
      </c>
      <c r="D347" s="1110">
        <v>0</v>
      </c>
      <c r="E347" s="1109"/>
      <c r="F347" s="1109"/>
      <c r="G347" s="1111">
        <v>44742</v>
      </c>
      <c r="H347" s="1111" t="s">
        <v>2878</v>
      </c>
      <c r="I347" s="1111" t="s">
        <v>2730</v>
      </c>
      <c r="J347" s="1109" t="s">
        <v>2599</v>
      </c>
      <c r="K347" s="1110">
        <v>0</v>
      </c>
      <c r="L347" s="1109" t="s">
        <v>2387</v>
      </c>
      <c r="M347" s="1109" t="s">
        <v>2882</v>
      </c>
      <c r="N347" s="1112">
        <v>0</v>
      </c>
      <c r="O347" s="1112">
        <v>476.17</v>
      </c>
      <c r="P347" s="1077">
        <v>-476.17</v>
      </c>
      <c r="Q347" s="1092" t="s">
        <v>2578</v>
      </c>
    </row>
    <row r="348" spans="1:17">
      <c r="A348" s="1109" t="s">
        <v>2580</v>
      </c>
      <c r="B348" s="1109"/>
      <c r="C348" s="1110">
        <v>2022</v>
      </c>
      <c r="D348" s="1110">
        <v>0</v>
      </c>
      <c r="E348" s="1109"/>
      <c r="F348" s="1109"/>
      <c r="G348" s="1111">
        <v>44742</v>
      </c>
      <c r="H348" s="1111" t="s">
        <v>2878</v>
      </c>
      <c r="I348" s="1111" t="s">
        <v>2730</v>
      </c>
      <c r="J348" s="1109" t="s">
        <v>2617</v>
      </c>
      <c r="K348" s="1110">
        <v>0</v>
      </c>
      <c r="L348" s="1109" t="s">
        <v>2497</v>
      </c>
      <c r="M348" s="1109" t="s">
        <v>2883</v>
      </c>
      <c r="N348" s="1112">
        <v>10245.08</v>
      </c>
      <c r="O348" s="1112">
        <v>0</v>
      </c>
      <c r="P348" s="1077">
        <v>10245.08</v>
      </c>
      <c r="Q348" s="1092" t="s">
        <v>2578</v>
      </c>
    </row>
    <row r="349" spans="1:17">
      <c r="A349" s="1109" t="s">
        <v>2580</v>
      </c>
      <c r="B349" s="1109"/>
      <c r="C349" s="1110">
        <v>2022</v>
      </c>
      <c r="D349" s="1110">
        <v>0</v>
      </c>
      <c r="E349" s="1109"/>
      <c r="F349" s="1109"/>
      <c r="G349" s="1111">
        <v>44742</v>
      </c>
      <c r="H349" s="1111" t="s">
        <v>2878</v>
      </c>
      <c r="I349" s="1111" t="s">
        <v>2730</v>
      </c>
      <c r="J349" s="1109" t="s">
        <v>2600</v>
      </c>
      <c r="K349" s="1110">
        <v>0</v>
      </c>
      <c r="L349" s="1109" t="s">
        <v>2389</v>
      </c>
      <c r="M349" s="1109" t="s">
        <v>2883</v>
      </c>
      <c r="N349" s="1112">
        <v>0</v>
      </c>
      <c r="O349" s="1112">
        <v>10245.08</v>
      </c>
      <c r="P349" s="1077">
        <v>-10245.08</v>
      </c>
      <c r="Q349" s="1092" t="s">
        <v>2578</v>
      </c>
    </row>
    <row r="350" spans="1:17">
      <c r="A350" s="1109" t="s">
        <v>2580</v>
      </c>
      <c r="B350" s="1109"/>
      <c r="C350" s="1110">
        <v>2022</v>
      </c>
      <c r="D350" s="1110">
        <v>0</v>
      </c>
      <c r="E350" s="1109"/>
      <c r="F350" s="1109"/>
      <c r="G350" s="1111">
        <v>44742</v>
      </c>
      <c r="H350" s="1111" t="s">
        <v>2878</v>
      </c>
      <c r="I350" s="1111" t="s">
        <v>2730</v>
      </c>
      <c r="J350" s="1109" t="s">
        <v>2492</v>
      </c>
      <c r="K350" s="1110">
        <v>0</v>
      </c>
      <c r="L350" s="1109" t="s">
        <v>2723</v>
      </c>
      <c r="M350" s="1109" t="s">
        <v>2884</v>
      </c>
      <c r="N350" s="1112">
        <v>44187.93</v>
      </c>
      <c r="O350" s="1112">
        <v>0</v>
      </c>
      <c r="P350" s="1077">
        <v>44187.93</v>
      </c>
      <c r="Q350" s="1092" t="s">
        <v>2578</v>
      </c>
    </row>
    <row r="351" spans="1:17">
      <c r="A351" s="1109" t="s">
        <v>2580</v>
      </c>
      <c r="B351" s="1109"/>
      <c r="C351" s="1110">
        <v>2022</v>
      </c>
      <c r="D351" s="1110">
        <v>0</v>
      </c>
      <c r="E351" s="1109"/>
      <c r="F351" s="1109"/>
      <c r="G351" s="1111">
        <v>44742</v>
      </c>
      <c r="H351" s="1111" t="s">
        <v>2878</v>
      </c>
      <c r="I351" s="1111" t="s">
        <v>2730</v>
      </c>
      <c r="J351" s="1109" t="s">
        <v>2433</v>
      </c>
      <c r="K351" s="1110">
        <v>0</v>
      </c>
      <c r="L351" s="1109" t="s">
        <v>2609</v>
      </c>
      <c r="M351" s="1109" t="s">
        <v>2884</v>
      </c>
      <c r="N351" s="1112">
        <v>0</v>
      </c>
      <c r="O351" s="1112">
        <v>44187.93</v>
      </c>
      <c r="P351" s="1077">
        <v>-44187.93</v>
      </c>
      <c r="Q351" s="1092" t="s">
        <v>2578</v>
      </c>
    </row>
    <row r="352" spans="1:17">
      <c r="A352" s="1109" t="s">
        <v>2580</v>
      </c>
      <c r="B352" s="1109"/>
      <c r="C352" s="1110">
        <v>2022</v>
      </c>
      <c r="D352" s="1110">
        <v>0</v>
      </c>
      <c r="E352" s="1109"/>
      <c r="F352" s="1109"/>
      <c r="G352" s="1111">
        <v>44742</v>
      </c>
      <c r="H352" s="1111" t="s">
        <v>2878</v>
      </c>
      <c r="I352" s="1111" t="s">
        <v>2730</v>
      </c>
      <c r="J352" s="1109" t="s">
        <v>2512</v>
      </c>
      <c r="K352" s="1110">
        <v>0</v>
      </c>
      <c r="L352" s="1109" t="s">
        <v>2681</v>
      </c>
      <c r="M352" s="1109" t="s">
        <v>2885</v>
      </c>
      <c r="N352" s="1112">
        <v>6152.67</v>
      </c>
      <c r="O352" s="1112">
        <v>0</v>
      </c>
      <c r="P352" s="1077">
        <v>6152.67</v>
      </c>
      <c r="Q352" s="1092" t="s">
        <v>2578</v>
      </c>
    </row>
    <row r="353" spans="1:17">
      <c r="A353" s="1109" t="s">
        <v>2580</v>
      </c>
      <c r="B353" s="1109"/>
      <c r="C353" s="1110">
        <v>2022</v>
      </c>
      <c r="D353" s="1110">
        <v>0</v>
      </c>
      <c r="E353" s="1109"/>
      <c r="F353" s="1109"/>
      <c r="G353" s="1111">
        <v>44742</v>
      </c>
      <c r="H353" s="1111" t="s">
        <v>2878</v>
      </c>
      <c r="I353" s="1111" t="s">
        <v>2730</v>
      </c>
      <c r="J353" s="1109" t="s">
        <v>2443</v>
      </c>
      <c r="K353" s="1110">
        <v>0</v>
      </c>
      <c r="L353" s="1109" t="s">
        <v>2444</v>
      </c>
      <c r="M353" s="1109" t="s">
        <v>2885</v>
      </c>
      <c r="N353" s="1112">
        <v>0</v>
      </c>
      <c r="O353" s="1112">
        <v>6152.67</v>
      </c>
      <c r="P353" s="1077">
        <v>-6152.67</v>
      </c>
      <c r="Q353" s="1092" t="s">
        <v>2578</v>
      </c>
    </row>
    <row r="354" spans="1:17">
      <c r="A354" s="1109" t="s">
        <v>2580</v>
      </c>
      <c r="B354" s="1109"/>
      <c r="C354" s="1110">
        <v>2022</v>
      </c>
      <c r="D354" s="1110">
        <v>0</v>
      </c>
      <c r="E354" s="1109"/>
      <c r="F354" s="1109"/>
      <c r="G354" s="1111">
        <v>44742</v>
      </c>
      <c r="H354" s="1111" t="s">
        <v>2878</v>
      </c>
      <c r="I354" s="1111" t="s">
        <v>2730</v>
      </c>
      <c r="J354" s="1109" t="s">
        <v>2465</v>
      </c>
      <c r="K354" s="1110">
        <v>0</v>
      </c>
      <c r="L354" s="1109" t="s">
        <v>2466</v>
      </c>
      <c r="M354" s="1109" t="s">
        <v>2886</v>
      </c>
      <c r="N354" s="1112">
        <v>520</v>
      </c>
      <c r="O354" s="1112">
        <v>0</v>
      </c>
      <c r="P354" s="1077">
        <v>520</v>
      </c>
      <c r="Q354" s="1092" t="s">
        <v>2578</v>
      </c>
    </row>
    <row r="355" spans="1:17">
      <c r="A355" s="1109" t="s">
        <v>2580</v>
      </c>
      <c r="B355" s="1109"/>
      <c r="C355" s="1110">
        <v>2022</v>
      </c>
      <c r="D355" s="1110">
        <v>0</v>
      </c>
      <c r="E355" s="1109"/>
      <c r="F355" s="1109"/>
      <c r="G355" s="1111">
        <v>44742</v>
      </c>
      <c r="H355" s="1111" t="s">
        <v>2878</v>
      </c>
      <c r="I355" s="1111" t="s">
        <v>2730</v>
      </c>
      <c r="J355" s="1109" t="s">
        <v>2408</v>
      </c>
      <c r="K355" s="1110">
        <v>0</v>
      </c>
      <c r="L355" s="1109" t="s">
        <v>2611</v>
      </c>
      <c r="M355" s="1109" t="s">
        <v>2886</v>
      </c>
      <c r="N355" s="1112">
        <v>0</v>
      </c>
      <c r="O355" s="1112">
        <v>520</v>
      </c>
      <c r="P355" s="1077">
        <v>-520</v>
      </c>
      <c r="Q355" s="1092" t="s">
        <v>2578</v>
      </c>
    </row>
    <row r="356" spans="1:17">
      <c r="A356" s="1109" t="s">
        <v>2580</v>
      </c>
      <c r="B356" s="1109"/>
      <c r="C356" s="1110">
        <v>2022</v>
      </c>
      <c r="D356" s="1110">
        <v>0</v>
      </c>
      <c r="E356" s="1109"/>
      <c r="F356" s="1109"/>
      <c r="G356" s="1111">
        <v>44742</v>
      </c>
      <c r="H356" s="1111" t="s">
        <v>2878</v>
      </c>
      <c r="I356" s="1111" t="s">
        <v>2730</v>
      </c>
      <c r="J356" s="1109" t="s">
        <v>2465</v>
      </c>
      <c r="K356" s="1110">
        <v>0</v>
      </c>
      <c r="L356" s="1109" t="s">
        <v>2466</v>
      </c>
      <c r="M356" s="1109" t="s">
        <v>2887</v>
      </c>
      <c r="N356" s="1112">
        <v>3367.1</v>
      </c>
      <c r="O356" s="1112">
        <v>0</v>
      </c>
      <c r="P356" s="1077">
        <v>3367.1</v>
      </c>
      <c r="Q356" s="1092" t="s">
        <v>2578</v>
      </c>
    </row>
    <row r="357" spans="1:17">
      <c r="A357" s="1109" t="s">
        <v>2580</v>
      </c>
      <c r="B357" s="1109"/>
      <c r="C357" s="1110">
        <v>2022</v>
      </c>
      <c r="D357" s="1110">
        <v>0</v>
      </c>
      <c r="E357" s="1109"/>
      <c r="F357" s="1109"/>
      <c r="G357" s="1111">
        <v>44742</v>
      </c>
      <c r="H357" s="1111" t="s">
        <v>2878</v>
      </c>
      <c r="I357" s="1111" t="s">
        <v>2730</v>
      </c>
      <c r="J357" s="1109" t="s">
        <v>2408</v>
      </c>
      <c r="K357" s="1110">
        <v>0</v>
      </c>
      <c r="L357" s="1109" t="s">
        <v>2611</v>
      </c>
      <c r="M357" s="1109" t="s">
        <v>2887</v>
      </c>
      <c r="N357" s="1112">
        <v>0</v>
      </c>
      <c r="O357" s="1112">
        <v>3367.1</v>
      </c>
      <c r="P357" s="1077">
        <v>-3367.1</v>
      </c>
      <c r="Q357" s="1092" t="s">
        <v>2578</v>
      </c>
    </row>
    <row r="358" spans="1:17">
      <c r="A358" s="1109" t="s">
        <v>2580</v>
      </c>
      <c r="B358" s="1109"/>
      <c r="C358" s="1110">
        <v>2022</v>
      </c>
      <c r="D358" s="1110">
        <v>0</v>
      </c>
      <c r="E358" s="1109"/>
      <c r="F358" s="1109"/>
      <c r="G358" s="1111">
        <v>44742</v>
      </c>
      <c r="H358" s="1111" t="s">
        <v>2878</v>
      </c>
      <c r="I358" s="1111" t="s">
        <v>2730</v>
      </c>
      <c r="J358" s="1109" t="s">
        <v>2716</v>
      </c>
      <c r="K358" s="1110">
        <v>0</v>
      </c>
      <c r="L358" s="1109" t="s">
        <v>2462</v>
      </c>
      <c r="M358" s="1109" t="s">
        <v>2888</v>
      </c>
      <c r="N358" s="1112">
        <v>8087.5</v>
      </c>
      <c r="O358" s="1112">
        <v>0</v>
      </c>
      <c r="P358" s="1077">
        <v>8087.5</v>
      </c>
      <c r="Q358" s="1092" t="s">
        <v>2578</v>
      </c>
    </row>
    <row r="359" spans="1:17">
      <c r="A359" s="1109" t="s">
        <v>2580</v>
      </c>
      <c r="B359" s="1109"/>
      <c r="C359" s="1110">
        <v>2022</v>
      </c>
      <c r="D359" s="1110">
        <v>0</v>
      </c>
      <c r="E359" s="1109"/>
      <c r="F359" s="1109"/>
      <c r="G359" s="1111">
        <v>44742</v>
      </c>
      <c r="H359" s="1111" t="s">
        <v>2878</v>
      </c>
      <c r="I359" s="1111" t="s">
        <v>2730</v>
      </c>
      <c r="J359" s="1109" t="s">
        <v>2613</v>
      </c>
      <c r="K359" s="1110">
        <v>0</v>
      </c>
      <c r="L359" s="1109" t="s">
        <v>2614</v>
      </c>
      <c r="M359" s="1109" t="s">
        <v>2888</v>
      </c>
      <c r="N359" s="1112">
        <v>0</v>
      </c>
      <c r="O359" s="1112">
        <v>8087.5</v>
      </c>
      <c r="P359" s="1077">
        <v>-8087.5</v>
      </c>
      <c r="Q359" s="1092" t="s">
        <v>2578</v>
      </c>
    </row>
    <row r="360" spans="1:17">
      <c r="A360" s="1109" t="s">
        <v>2580</v>
      </c>
      <c r="B360" s="1109"/>
      <c r="C360" s="1110">
        <v>2022</v>
      </c>
      <c r="D360" s="1110">
        <v>0</v>
      </c>
      <c r="E360" s="1109"/>
      <c r="F360" s="1109"/>
      <c r="G360" s="1111">
        <v>44742</v>
      </c>
      <c r="H360" s="1111" t="s">
        <v>2878</v>
      </c>
      <c r="I360" s="1111" t="s">
        <v>2730</v>
      </c>
      <c r="J360" s="1109" t="s">
        <v>2694</v>
      </c>
      <c r="K360" s="1110">
        <v>0</v>
      </c>
      <c r="L360" s="1109" t="s">
        <v>2695</v>
      </c>
      <c r="M360" s="1109" t="s">
        <v>2889</v>
      </c>
      <c r="N360" s="1112">
        <v>1750</v>
      </c>
      <c r="O360" s="1112">
        <v>0</v>
      </c>
      <c r="P360" s="1077">
        <v>1750</v>
      </c>
      <c r="Q360" s="1092" t="s">
        <v>2578</v>
      </c>
    </row>
    <row r="361" spans="1:17">
      <c r="A361" s="1109" t="s">
        <v>2580</v>
      </c>
      <c r="B361" s="1109"/>
      <c r="C361" s="1110">
        <v>2022</v>
      </c>
      <c r="D361" s="1110">
        <v>0</v>
      </c>
      <c r="E361" s="1109"/>
      <c r="F361" s="1109"/>
      <c r="G361" s="1111">
        <v>44742</v>
      </c>
      <c r="H361" s="1111" t="s">
        <v>2878</v>
      </c>
      <c r="I361" s="1111" t="s">
        <v>2730</v>
      </c>
      <c r="J361" s="1109" t="s">
        <v>2610</v>
      </c>
      <c r="K361" s="1110">
        <v>0</v>
      </c>
      <c r="L361" s="1109" t="s">
        <v>2405</v>
      </c>
      <c r="M361" s="1109" t="s">
        <v>2889</v>
      </c>
      <c r="N361" s="1112">
        <v>0</v>
      </c>
      <c r="O361" s="1112">
        <v>1750</v>
      </c>
      <c r="P361" s="1191">
        <v>-1750</v>
      </c>
      <c r="Q361" s="1092" t="s">
        <v>2578</v>
      </c>
    </row>
    <row r="362" spans="1:17">
      <c r="A362" s="1109" t="s">
        <v>2580</v>
      </c>
      <c r="B362" s="1109"/>
      <c r="C362" s="1110">
        <v>2022</v>
      </c>
      <c r="D362" s="1110">
        <v>0</v>
      </c>
      <c r="E362" s="1109"/>
      <c r="F362" s="1109"/>
      <c r="G362" s="1111">
        <v>44742</v>
      </c>
      <c r="H362" s="1111" t="s">
        <v>2878</v>
      </c>
      <c r="I362" s="1111" t="s">
        <v>2730</v>
      </c>
      <c r="J362" s="1109" t="s">
        <v>2694</v>
      </c>
      <c r="K362" s="1110">
        <v>0</v>
      </c>
      <c r="L362" s="1109" t="s">
        <v>2695</v>
      </c>
      <c r="M362" s="1109" t="s">
        <v>2890</v>
      </c>
      <c r="N362" s="1112">
        <v>575</v>
      </c>
      <c r="O362" s="1112">
        <v>0</v>
      </c>
      <c r="P362" s="1077">
        <v>575</v>
      </c>
      <c r="Q362" s="1092" t="s">
        <v>2578</v>
      </c>
    </row>
    <row r="363" spans="1:17">
      <c r="A363" s="1109" t="s">
        <v>2580</v>
      </c>
      <c r="B363" s="1109"/>
      <c r="C363" s="1110">
        <v>2022</v>
      </c>
      <c r="D363" s="1110">
        <v>0</v>
      </c>
      <c r="E363" s="1109"/>
      <c r="F363" s="1109"/>
      <c r="G363" s="1111">
        <v>44742</v>
      </c>
      <c r="H363" s="1111" t="s">
        <v>2878</v>
      </c>
      <c r="I363" s="1111" t="s">
        <v>2730</v>
      </c>
      <c r="J363" s="1109" t="s">
        <v>2610</v>
      </c>
      <c r="K363" s="1110">
        <v>0</v>
      </c>
      <c r="L363" s="1109" t="s">
        <v>2405</v>
      </c>
      <c r="M363" s="1109" t="s">
        <v>2890</v>
      </c>
      <c r="N363" s="1112">
        <v>0</v>
      </c>
      <c r="O363" s="1112">
        <v>575</v>
      </c>
      <c r="P363" s="1077">
        <v>-575</v>
      </c>
      <c r="Q363" s="1092" t="s">
        <v>2578</v>
      </c>
    </row>
    <row r="364" spans="1:17">
      <c r="A364" s="1109" t="s">
        <v>2580</v>
      </c>
      <c r="B364" s="1109"/>
      <c r="C364" s="1110">
        <v>2022</v>
      </c>
      <c r="D364" s="1110">
        <v>0</v>
      </c>
      <c r="E364" s="1109"/>
      <c r="F364" s="1109"/>
      <c r="G364" s="1111">
        <v>44742</v>
      </c>
      <c r="H364" s="1111" t="s">
        <v>2878</v>
      </c>
      <c r="I364" s="1111" t="s">
        <v>2730</v>
      </c>
      <c r="J364" s="1109" t="s">
        <v>2477</v>
      </c>
      <c r="K364" s="1110">
        <v>0</v>
      </c>
      <c r="L364" s="1109" t="s">
        <v>2700</v>
      </c>
      <c r="M364" s="1109" t="s">
        <v>2891</v>
      </c>
      <c r="N364" s="1112">
        <v>3540</v>
      </c>
      <c r="O364" s="1112">
        <v>0</v>
      </c>
      <c r="P364" s="1077">
        <v>3540</v>
      </c>
      <c r="Q364" s="1092" t="s">
        <v>2578</v>
      </c>
    </row>
    <row r="365" spans="1:17">
      <c r="A365" s="1109" t="s">
        <v>2580</v>
      </c>
      <c r="B365" s="1109"/>
      <c r="C365" s="1110">
        <v>2022</v>
      </c>
      <c r="D365" s="1110">
        <v>0</v>
      </c>
      <c r="E365" s="1109"/>
      <c r="F365" s="1109"/>
      <c r="G365" s="1111">
        <v>44742</v>
      </c>
      <c r="H365" s="1111" t="s">
        <v>2878</v>
      </c>
      <c r="I365" s="1111" t="s">
        <v>2730</v>
      </c>
      <c r="J365" s="1109" t="s">
        <v>2417</v>
      </c>
      <c r="K365" s="1110">
        <v>0</v>
      </c>
      <c r="L365" s="1109" t="s">
        <v>2616</v>
      </c>
      <c r="M365" s="1109" t="s">
        <v>2891</v>
      </c>
      <c r="N365" s="1112">
        <v>0</v>
      </c>
      <c r="O365" s="1112">
        <v>3540</v>
      </c>
      <c r="P365" s="1077">
        <v>-3540</v>
      </c>
      <c r="Q365" s="1092" t="s">
        <v>2578</v>
      </c>
    </row>
    <row r="366" spans="1:17">
      <c r="A366" s="1109" t="s">
        <v>2580</v>
      </c>
      <c r="B366" s="1109"/>
      <c r="C366" s="1110">
        <v>2022</v>
      </c>
      <c r="D366" s="1110">
        <v>0</v>
      </c>
      <c r="E366" s="1109"/>
      <c r="F366" s="1109"/>
      <c r="G366" s="1111">
        <v>44742</v>
      </c>
      <c r="H366" s="1111" t="s">
        <v>2878</v>
      </c>
      <c r="I366" s="1111" t="s">
        <v>2730</v>
      </c>
      <c r="J366" s="1109" t="s">
        <v>2469</v>
      </c>
      <c r="K366" s="1110">
        <v>0</v>
      </c>
      <c r="L366" s="1109" t="s">
        <v>2892</v>
      </c>
      <c r="M366" s="1109" t="s">
        <v>2893</v>
      </c>
      <c r="N366" s="1112">
        <v>3600</v>
      </c>
      <c r="O366" s="1112">
        <v>0</v>
      </c>
      <c r="P366" s="1077">
        <v>3600</v>
      </c>
      <c r="Q366" s="1092" t="s">
        <v>2578</v>
      </c>
    </row>
    <row r="367" spans="1:17">
      <c r="A367" s="1109" t="s">
        <v>2580</v>
      </c>
      <c r="B367" s="1109"/>
      <c r="C367" s="1110">
        <v>2022</v>
      </c>
      <c r="D367" s="1110">
        <v>0</v>
      </c>
      <c r="E367" s="1109"/>
      <c r="F367" s="1109"/>
      <c r="G367" s="1111">
        <v>44742</v>
      </c>
      <c r="H367" s="1111" t="s">
        <v>2878</v>
      </c>
      <c r="I367" s="1111" t="s">
        <v>2730</v>
      </c>
      <c r="J367" s="1109" t="s">
        <v>2610</v>
      </c>
      <c r="K367" s="1110">
        <v>0</v>
      </c>
      <c r="L367" s="1109" t="s">
        <v>2405</v>
      </c>
      <c r="M367" s="1109" t="s">
        <v>2893</v>
      </c>
      <c r="N367" s="1112">
        <v>0</v>
      </c>
      <c r="O367" s="1112">
        <v>3600</v>
      </c>
      <c r="P367" s="1077">
        <v>-3600</v>
      </c>
      <c r="Q367" s="1092" t="s">
        <v>2578</v>
      </c>
    </row>
    <row r="368" spans="1:17">
      <c r="A368" s="1109" t="s">
        <v>2580</v>
      </c>
      <c r="B368" s="1109"/>
      <c r="C368" s="1110">
        <v>2022</v>
      </c>
      <c r="D368" s="1110">
        <v>0</v>
      </c>
      <c r="E368" s="1109"/>
      <c r="F368" s="1109"/>
      <c r="G368" s="1111">
        <v>44742</v>
      </c>
      <c r="H368" s="1111" t="s">
        <v>2894</v>
      </c>
      <c r="I368" s="1111" t="s">
        <v>2730</v>
      </c>
      <c r="J368" s="1109" t="s">
        <v>2490</v>
      </c>
      <c r="K368" s="1110">
        <v>0</v>
      </c>
      <c r="L368" s="1109" t="s">
        <v>2721</v>
      </c>
      <c r="M368" s="1109" t="s">
        <v>2895</v>
      </c>
      <c r="N368" s="1112">
        <v>43638.67</v>
      </c>
      <c r="O368" s="1112">
        <v>0</v>
      </c>
      <c r="P368" s="1077">
        <v>43638.67</v>
      </c>
      <c r="Q368" s="1092" t="s">
        <v>2578</v>
      </c>
    </row>
    <row r="369" spans="1:17">
      <c r="A369" s="1109" t="s">
        <v>2580</v>
      </c>
      <c r="B369" s="1109"/>
      <c r="C369" s="1110">
        <v>2022</v>
      </c>
      <c r="D369" s="1110">
        <v>0</v>
      </c>
      <c r="E369" s="1109"/>
      <c r="F369" s="1109"/>
      <c r="G369" s="1111">
        <v>44742</v>
      </c>
      <c r="H369" s="1111" t="s">
        <v>2894</v>
      </c>
      <c r="I369" s="1111" t="s">
        <v>2730</v>
      </c>
      <c r="J369" s="1109" t="s">
        <v>2596</v>
      </c>
      <c r="K369" s="1110">
        <v>2</v>
      </c>
      <c r="L369" s="1109" t="s">
        <v>2379</v>
      </c>
      <c r="M369" s="1109" t="s">
        <v>2895</v>
      </c>
      <c r="N369" s="1112">
        <v>0</v>
      </c>
      <c r="O369" s="1112">
        <v>43638.67</v>
      </c>
      <c r="P369" s="1077">
        <v>-43638.67</v>
      </c>
      <c r="Q369" s="1092" t="s">
        <v>2578</v>
      </c>
    </row>
    <row r="370" spans="1:17">
      <c r="A370" s="1109" t="s">
        <v>2580</v>
      </c>
      <c r="B370" s="1109"/>
      <c r="C370" s="1110">
        <v>2022</v>
      </c>
      <c r="D370" s="1110">
        <v>0</v>
      </c>
      <c r="E370" s="1109"/>
      <c r="F370" s="1109"/>
      <c r="G370" s="1111">
        <v>44742</v>
      </c>
      <c r="H370" s="1111" t="s">
        <v>2894</v>
      </c>
      <c r="I370" s="1111" t="s">
        <v>2730</v>
      </c>
      <c r="J370" s="1109" t="s">
        <v>2494</v>
      </c>
      <c r="K370" s="1110">
        <v>0</v>
      </c>
      <c r="L370" s="1109" t="s">
        <v>2495</v>
      </c>
      <c r="M370" s="1109" t="s">
        <v>2896</v>
      </c>
      <c r="N370" s="1112">
        <v>6764.34</v>
      </c>
      <c r="O370" s="1112">
        <v>0</v>
      </c>
      <c r="P370" s="1077">
        <v>6764.34</v>
      </c>
      <c r="Q370" s="1092" t="s">
        <v>2578</v>
      </c>
    </row>
    <row r="371" spans="1:17">
      <c r="A371" s="1109" t="s">
        <v>2580</v>
      </c>
      <c r="B371" s="1109"/>
      <c r="C371" s="1110">
        <v>2022</v>
      </c>
      <c r="D371" s="1110">
        <v>0</v>
      </c>
      <c r="E371" s="1109"/>
      <c r="F371" s="1109"/>
      <c r="G371" s="1111">
        <v>44742</v>
      </c>
      <c r="H371" s="1111" t="s">
        <v>2894</v>
      </c>
      <c r="I371" s="1111" t="s">
        <v>2730</v>
      </c>
      <c r="J371" s="1109" t="s">
        <v>2596</v>
      </c>
      <c r="K371" s="1110">
        <v>2</v>
      </c>
      <c r="L371" s="1109" t="s">
        <v>2379</v>
      </c>
      <c r="M371" s="1109" t="s">
        <v>2896</v>
      </c>
      <c r="N371" s="1112">
        <v>0</v>
      </c>
      <c r="O371" s="1112">
        <v>6764.34</v>
      </c>
      <c r="P371" s="1077">
        <v>-6764.34</v>
      </c>
      <c r="Q371" s="1092" t="s">
        <v>2578</v>
      </c>
    </row>
    <row r="372" spans="1:17">
      <c r="A372" s="1109" t="s">
        <v>2580</v>
      </c>
      <c r="B372" s="1109"/>
      <c r="C372" s="1110">
        <v>2022</v>
      </c>
      <c r="D372" s="1110">
        <v>0</v>
      </c>
      <c r="E372" s="1109"/>
      <c r="F372" s="1109"/>
      <c r="G372" s="1111">
        <v>44742</v>
      </c>
      <c r="H372" s="1111" t="s">
        <v>2894</v>
      </c>
      <c r="I372" s="1111" t="s">
        <v>2730</v>
      </c>
      <c r="J372" s="1109" t="s">
        <v>2897</v>
      </c>
      <c r="K372" s="1110">
        <v>0</v>
      </c>
      <c r="L372" s="1109" t="s">
        <v>2898</v>
      </c>
      <c r="M372" s="1109" t="s">
        <v>2898</v>
      </c>
      <c r="N372" s="1112">
        <v>173</v>
      </c>
      <c r="O372" s="1112">
        <v>0</v>
      </c>
      <c r="P372" s="1077">
        <v>173</v>
      </c>
      <c r="Q372" s="1092" t="s">
        <v>2578</v>
      </c>
    </row>
    <row r="373" spans="1:17">
      <c r="A373" s="1109" t="s">
        <v>2580</v>
      </c>
      <c r="B373" s="1109"/>
      <c r="C373" s="1110">
        <v>2022</v>
      </c>
      <c r="D373" s="1110">
        <v>0</v>
      </c>
      <c r="E373" s="1109"/>
      <c r="F373" s="1109"/>
      <c r="G373" s="1111">
        <v>44742</v>
      </c>
      <c r="H373" s="1111" t="s">
        <v>2894</v>
      </c>
      <c r="I373" s="1111" t="s">
        <v>2730</v>
      </c>
      <c r="J373" s="1109" t="s">
        <v>2596</v>
      </c>
      <c r="K373" s="1110">
        <v>1</v>
      </c>
      <c r="L373" s="1109" t="s">
        <v>2381</v>
      </c>
      <c r="M373" s="1109" t="s">
        <v>2898</v>
      </c>
      <c r="N373" s="1112">
        <v>0</v>
      </c>
      <c r="O373" s="1112">
        <v>173</v>
      </c>
      <c r="P373" s="1077">
        <v>-173</v>
      </c>
      <c r="Q373" s="1092" t="s">
        <v>2578</v>
      </c>
    </row>
    <row r="374" spans="1:17">
      <c r="A374" s="1109" t="s">
        <v>2580</v>
      </c>
      <c r="B374" s="1109"/>
      <c r="C374" s="1110">
        <v>2022</v>
      </c>
      <c r="D374" s="1110">
        <v>0</v>
      </c>
      <c r="E374" s="1109"/>
      <c r="F374" s="1109" t="s">
        <v>2656</v>
      </c>
      <c r="G374" s="1111">
        <v>44742</v>
      </c>
      <c r="H374" s="1111" t="s">
        <v>2899</v>
      </c>
      <c r="I374" s="1111" t="s">
        <v>2658</v>
      </c>
      <c r="J374" s="1109" t="s">
        <v>2652</v>
      </c>
      <c r="K374" s="1110">
        <v>0</v>
      </c>
      <c r="L374" s="1109" t="s">
        <v>2653</v>
      </c>
      <c r="M374" s="1109" t="s">
        <v>2653</v>
      </c>
      <c r="N374" s="1112">
        <v>0</v>
      </c>
      <c r="O374" s="1112">
        <v>3868.7</v>
      </c>
      <c r="P374" s="1077">
        <v>-3868.7</v>
      </c>
      <c r="Q374" s="1092" t="s">
        <v>2578</v>
      </c>
    </row>
    <row r="375" spans="1:17">
      <c r="A375" s="1109" t="s">
        <v>2580</v>
      </c>
      <c r="B375" s="1109"/>
      <c r="C375" s="1110">
        <v>2022</v>
      </c>
      <c r="D375" s="1110">
        <v>0</v>
      </c>
      <c r="E375" s="1109"/>
      <c r="F375" s="1109"/>
      <c r="G375" s="1111">
        <v>44742</v>
      </c>
      <c r="H375" s="1111" t="s">
        <v>2899</v>
      </c>
      <c r="I375" s="1111" t="s">
        <v>2658</v>
      </c>
      <c r="J375" s="1109" t="s">
        <v>2632</v>
      </c>
      <c r="K375" s="1110">
        <v>0</v>
      </c>
      <c r="L375" s="1109" t="s">
        <v>2633</v>
      </c>
      <c r="M375" s="1109" t="s">
        <v>2633</v>
      </c>
      <c r="N375" s="1112">
        <v>33840.559999999998</v>
      </c>
      <c r="O375" s="1112">
        <v>0</v>
      </c>
      <c r="P375" s="1077">
        <v>33840.559999999998</v>
      </c>
      <c r="Q375" s="1092" t="s">
        <v>2578</v>
      </c>
    </row>
    <row r="376" spans="1:17">
      <c r="A376" s="1109" t="s">
        <v>2580</v>
      </c>
      <c r="B376" s="1109"/>
      <c r="C376" s="1110">
        <v>2022</v>
      </c>
      <c r="D376" s="1110">
        <v>0</v>
      </c>
      <c r="E376" s="1109"/>
      <c r="F376" s="1109"/>
      <c r="G376" s="1111">
        <v>44742</v>
      </c>
      <c r="H376" s="1111" t="s">
        <v>2899</v>
      </c>
      <c r="I376" s="1111" t="s">
        <v>2658</v>
      </c>
      <c r="J376" s="1109" t="s">
        <v>2802</v>
      </c>
      <c r="K376" s="1110">
        <v>0</v>
      </c>
      <c r="L376" s="1109" t="s">
        <v>2803</v>
      </c>
      <c r="M376" s="1109" t="s">
        <v>2811</v>
      </c>
      <c r="N376" s="1112">
        <v>0</v>
      </c>
      <c r="O376" s="1112">
        <v>6905.8</v>
      </c>
      <c r="P376" s="1077">
        <v>-6905.8</v>
      </c>
      <c r="Q376" s="1092" t="s">
        <v>2578</v>
      </c>
    </row>
    <row r="377" spans="1:17">
      <c r="A377" s="1109" t="s">
        <v>2580</v>
      </c>
      <c r="B377" s="1109"/>
      <c r="C377" s="1110">
        <v>2022</v>
      </c>
      <c r="D377" s="1110">
        <v>0</v>
      </c>
      <c r="E377" s="1109"/>
      <c r="F377" s="1109"/>
      <c r="G377" s="1111">
        <v>44742</v>
      </c>
      <c r="H377" s="1111" t="s">
        <v>2899</v>
      </c>
      <c r="I377" s="1111" t="s">
        <v>2658</v>
      </c>
      <c r="J377" s="1109" t="s">
        <v>2805</v>
      </c>
      <c r="K377" s="1110">
        <v>0</v>
      </c>
      <c r="L377" s="1109" t="s">
        <v>2806</v>
      </c>
      <c r="M377" s="1109" t="s">
        <v>2812</v>
      </c>
      <c r="N377" s="1112">
        <v>6905.8</v>
      </c>
      <c r="O377" s="1112">
        <v>0</v>
      </c>
      <c r="P377" s="1077">
        <v>6905.8</v>
      </c>
      <c r="Q377" s="1092" t="s">
        <v>2578</v>
      </c>
    </row>
    <row r="378" spans="1:17">
      <c r="A378" s="1109" t="s">
        <v>2580</v>
      </c>
      <c r="B378" s="1109"/>
      <c r="C378" s="1110">
        <v>2022</v>
      </c>
      <c r="D378" s="1110">
        <v>0</v>
      </c>
      <c r="E378" s="1109"/>
      <c r="F378" s="1109"/>
      <c r="G378" s="1111">
        <v>44742</v>
      </c>
      <c r="H378" s="1111" t="s">
        <v>2899</v>
      </c>
      <c r="I378" s="1111" t="s">
        <v>2658</v>
      </c>
      <c r="J378" s="1109" t="s">
        <v>2423</v>
      </c>
      <c r="K378" s="1110">
        <v>0</v>
      </c>
      <c r="L378" s="1109" t="s">
        <v>2393</v>
      </c>
      <c r="M378" s="1109" t="s">
        <v>2660</v>
      </c>
      <c r="N378" s="1112">
        <v>0</v>
      </c>
      <c r="O378" s="1112">
        <v>29971.86</v>
      </c>
      <c r="P378" s="1077">
        <v>-29971.86</v>
      </c>
      <c r="Q378" s="1092" t="s">
        <v>2578</v>
      </c>
    </row>
    <row r="379" spans="1:17">
      <c r="A379" s="1109" t="s">
        <v>2580</v>
      </c>
      <c r="B379" s="1109"/>
      <c r="C379" s="1110">
        <v>2022</v>
      </c>
      <c r="D379" s="1110">
        <v>0</v>
      </c>
      <c r="E379" s="1109"/>
      <c r="F379" s="1109"/>
      <c r="G379" s="1111">
        <v>44742</v>
      </c>
      <c r="H379" s="1111" t="s">
        <v>2900</v>
      </c>
      <c r="I379" s="1111" t="s">
        <v>2730</v>
      </c>
      <c r="J379" s="1109" t="s">
        <v>2384</v>
      </c>
      <c r="K379" s="1110">
        <v>0</v>
      </c>
      <c r="L379" s="1109" t="s">
        <v>2385</v>
      </c>
      <c r="M379" s="1109" t="s">
        <v>2901</v>
      </c>
      <c r="N379" s="1112">
        <v>304462.13</v>
      </c>
      <c r="O379" s="1112">
        <v>0</v>
      </c>
      <c r="P379" s="1077">
        <v>304462.13</v>
      </c>
      <c r="Q379" s="1092" t="s">
        <v>2578</v>
      </c>
    </row>
    <row r="380" spans="1:17">
      <c r="A380" s="1109" t="s">
        <v>2580</v>
      </c>
      <c r="B380" s="1109"/>
      <c r="C380" s="1110">
        <v>2022</v>
      </c>
      <c r="D380" s="1110">
        <v>0</v>
      </c>
      <c r="E380" s="1109"/>
      <c r="F380" s="1109"/>
      <c r="G380" s="1111">
        <v>44742</v>
      </c>
      <c r="H380" s="1111" t="s">
        <v>2900</v>
      </c>
      <c r="I380" s="1111" t="s">
        <v>2730</v>
      </c>
      <c r="J380" s="1109" t="s">
        <v>2506</v>
      </c>
      <c r="K380" s="1110">
        <v>0</v>
      </c>
      <c r="L380" s="1109" t="s">
        <v>2734</v>
      </c>
      <c r="M380" s="1109" t="s">
        <v>2901</v>
      </c>
      <c r="N380" s="1112">
        <v>0</v>
      </c>
      <c r="O380" s="1112">
        <v>304462.13</v>
      </c>
      <c r="P380" s="1077">
        <v>-304462.13</v>
      </c>
      <c r="Q380" s="1092" t="s">
        <v>2578</v>
      </c>
    </row>
    <row r="381" spans="1:17">
      <c r="A381" s="1109" t="s">
        <v>2580</v>
      </c>
      <c r="B381" s="1109"/>
      <c r="C381" s="1110">
        <v>2022</v>
      </c>
      <c r="D381" s="1110">
        <v>0</v>
      </c>
      <c r="E381" s="1109"/>
      <c r="F381" s="1109"/>
      <c r="G381" s="1111">
        <v>44742</v>
      </c>
      <c r="H381" s="1111" t="s">
        <v>2902</v>
      </c>
      <c r="I381" s="1111" t="s">
        <v>2730</v>
      </c>
      <c r="J381" s="1109" t="s">
        <v>2449</v>
      </c>
      <c r="K381" s="1110">
        <v>0</v>
      </c>
      <c r="L381" s="1109" t="s">
        <v>2450</v>
      </c>
      <c r="M381" s="1109" t="s">
        <v>2903</v>
      </c>
      <c r="N381" s="1112">
        <v>31390</v>
      </c>
      <c r="O381" s="1112">
        <v>0</v>
      </c>
      <c r="P381" s="1077">
        <v>31390</v>
      </c>
      <c r="Q381" s="1092" t="s">
        <v>2578</v>
      </c>
    </row>
    <row r="382" spans="1:17">
      <c r="A382" s="1109" t="s">
        <v>2580</v>
      </c>
      <c r="B382" s="1109"/>
      <c r="C382" s="1110">
        <v>2022</v>
      </c>
      <c r="D382" s="1110">
        <v>0</v>
      </c>
      <c r="E382" s="1109"/>
      <c r="F382" s="1109"/>
      <c r="G382" s="1111">
        <v>44742</v>
      </c>
      <c r="H382" s="1111" t="s">
        <v>2902</v>
      </c>
      <c r="I382" s="1111" t="s">
        <v>2730</v>
      </c>
      <c r="J382" s="1109" t="s">
        <v>2413</v>
      </c>
      <c r="K382" s="1110">
        <v>0</v>
      </c>
      <c r="L382" s="1109" t="s">
        <v>2414</v>
      </c>
      <c r="M382" s="1109" t="s">
        <v>2903</v>
      </c>
      <c r="N382" s="1112">
        <v>0</v>
      </c>
      <c r="O382" s="1112">
        <v>31390</v>
      </c>
      <c r="P382" s="1077">
        <v>-31390</v>
      </c>
      <c r="Q382" s="1092" t="s">
        <v>2578</v>
      </c>
    </row>
    <row r="383" spans="1:17">
      <c r="A383" s="1109" t="s">
        <v>2580</v>
      </c>
      <c r="B383" s="1109"/>
      <c r="C383" s="1110">
        <v>2022</v>
      </c>
      <c r="D383" s="1110">
        <v>0</v>
      </c>
      <c r="E383" s="1109"/>
      <c r="F383" s="1109"/>
      <c r="G383" s="1111">
        <v>44742</v>
      </c>
      <c r="H383" s="1111" t="s">
        <v>2902</v>
      </c>
      <c r="I383" s="1111" t="s">
        <v>2730</v>
      </c>
      <c r="J383" s="1109" t="s">
        <v>2451</v>
      </c>
      <c r="K383" s="1110">
        <v>0</v>
      </c>
      <c r="L383" s="1109" t="s">
        <v>2452</v>
      </c>
      <c r="M383" s="1109" t="s">
        <v>2903</v>
      </c>
      <c r="N383" s="1112">
        <v>8760</v>
      </c>
      <c r="O383" s="1112">
        <v>0</v>
      </c>
      <c r="P383" s="1077">
        <v>8760</v>
      </c>
      <c r="Q383" s="1092" t="s">
        <v>2578</v>
      </c>
    </row>
    <row r="384" spans="1:17">
      <c r="A384" s="1109" t="s">
        <v>2580</v>
      </c>
      <c r="B384" s="1109"/>
      <c r="C384" s="1110">
        <v>2022</v>
      </c>
      <c r="D384" s="1110">
        <v>0</v>
      </c>
      <c r="E384" s="1109"/>
      <c r="F384" s="1109"/>
      <c r="G384" s="1111">
        <v>44742</v>
      </c>
      <c r="H384" s="1111" t="s">
        <v>2902</v>
      </c>
      <c r="I384" s="1111" t="s">
        <v>2730</v>
      </c>
      <c r="J384" s="1109" t="s">
        <v>2415</v>
      </c>
      <c r="K384" s="1110">
        <v>0</v>
      </c>
      <c r="L384" s="1109" t="s">
        <v>2416</v>
      </c>
      <c r="M384" s="1109" t="s">
        <v>2903</v>
      </c>
      <c r="N384" s="1112">
        <v>0</v>
      </c>
      <c r="O384" s="1112">
        <v>8760</v>
      </c>
      <c r="P384" s="1077">
        <v>-8760</v>
      </c>
      <c r="Q384" s="1092" t="s">
        <v>2578</v>
      </c>
    </row>
    <row r="385" spans="1:17">
      <c r="A385" s="1109" t="s">
        <v>2580</v>
      </c>
      <c r="B385" s="1109"/>
      <c r="C385" s="1110">
        <v>2022</v>
      </c>
      <c r="D385" s="1110">
        <v>0</v>
      </c>
      <c r="E385" s="1109"/>
      <c r="F385" s="1109"/>
      <c r="G385" s="1111">
        <v>44742</v>
      </c>
      <c r="H385" s="1111" t="s">
        <v>2904</v>
      </c>
      <c r="I385" s="1111" t="s">
        <v>2730</v>
      </c>
      <c r="J385" s="1109" t="s">
        <v>2716</v>
      </c>
      <c r="K385" s="1110">
        <v>0</v>
      </c>
      <c r="L385" s="1109" t="s">
        <v>2462</v>
      </c>
      <c r="M385" s="1109" t="s">
        <v>2905</v>
      </c>
      <c r="N385" s="1112">
        <v>1420.83</v>
      </c>
      <c r="O385" s="1112">
        <v>0</v>
      </c>
      <c r="P385" s="1077">
        <v>1420.83</v>
      </c>
      <c r="Q385" s="1092" t="s">
        <v>2578</v>
      </c>
    </row>
    <row r="386" spans="1:17">
      <c r="A386" s="1109" t="s">
        <v>2580</v>
      </c>
      <c r="B386" s="1109"/>
      <c r="C386" s="1110">
        <v>2022</v>
      </c>
      <c r="D386" s="1110">
        <v>0</v>
      </c>
      <c r="E386" s="1109"/>
      <c r="F386" s="1109"/>
      <c r="G386" s="1111">
        <v>44742</v>
      </c>
      <c r="H386" s="1111" t="s">
        <v>2904</v>
      </c>
      <c r="I386" s="1111" t="s">
        <v>2730</v>
      </c>
      <c r="J386" s="1109" t="s">
        <v>2613</v>
      </c>
      <c r="K386" s="1110">
        <v>0</v>
      </c>
      <c r="L386" s="1109" t="s">
        <v>2614</v>
      </c>
      <c r="M386" s="1109" t="s">
        <v>2905</v>
      </c>
      <c r="N386" s="1112">
        <v>0</v>
      </c>
      <c r="O386" s="1112">
        <v>1420.83</v>
      </c>
      <c r="P386" s="1077">
        <v>-1420.83</v>
      </c>
      <c r="Q386" s="1092" t="s">
        <v>2578</v>
      </c>
    </row>
    <row r="387" spans="1:17">
      <c r="A387" s="1109" t="s">
        <v>2580</v>
      </c>
      <c r="B387" s="1109"/>
      <c r="C387" s="1110">
        <v>2022</v>
      </c>
      <c r="D387" s="1110">
        <v>0</v>
      </c>
      <c r="E387" s="1109"/>
      <c r="F387" s="1109"/>
      <c r="G387" s="1111">
        <v>44742</v>
      </c>
      <c r="H387" s="1111" t="s">
        <v>2906</v>
      </c>
      <c r="I387" s="1111" t="s">
        <v>2730</v>
      </c>
      <c r="J387" s="1109" t="s">
        <v>2907</v>
      </c>
      <c r="K387" s="1110">
        <v>0</v>
      </c>
      <c r="L387" s="1109" t="s">
        <v>2908</v>
      </c>
      <c r="M387" s="1109" t="s">
        <v>2909</v>
      </c>
      <c r="N387" s="1112">
        <v>3915.72</v>
      </c>
      <c r="O387" s="1112">
        <v>0</v>
      </c>
      <c r="P387" s="1077">
        <v>3915.72</v>
      </c>
      <c r="Q387" s="1092" t="s">
        <v>2578</v>
      </c>
    </row>
    <row r="388" spans="1:17">
      <c r="A388" s="1109" t="s">
        <v>2580</v>
      </c>
      <c r="B388" s="1109"/>
      <c r="C388" s="1110">
        <v>2022</v>
      </c>
      <c r="D388" s="1110">
        <v>0</v>
      </c>
      <c r="E388" s="1109"/>
      <c r="F388" s="1109"/>
      <c r="G388" s="1111">
        <v>44742</v>
      </c>
      <c r="H388" s="1111" t="s">
        <v>2906</v>
      </c>
      <c r="I388" s="1111" t="s">
        <v>2730</v>
      </c>
      <c r="J388" s="1109" t="s">
        <v>2610</v>
      </c>
      <c r="K388" s="1110">
        <v>0</v>
      </c>
      <c r="L388" s="1109" t="s">
        <v>2405</v>
      </c>
      <c r="M388" s="1109" t="s">
        <v>2909</v>
      </c>
      <c r="N388" s="1112">
        <v>0</v>
      </c>
      <c r="O388" s="1112">
        <v>3915.72</v>
      </c>
      <c r="P388" s="1077">
        <v>-3915.72</v>
      </c>
      <c r="Q388" s="1092" t="s">
        <v>2578</v>
      </c>
    </row>
    <row r="389" spans="1:17">
      <c r="A389" s="1109" t="s">
        <v>2580</v>
      </c>
      <c r="B389" s="1109"/>
      <c r="C389" s="1110">
        <v>2022</v>
      </c>
      <c r="D389" s="1110">
        <v>0</v>
      </c>
      <c r="E389" s="1109"/>
      <c r="F389" s="1109"/>
      <c r="G389" s="1111">
        <v>44742</v>
      </c>
      <c r="H389" s="1111" t="s">
        <v>2906</v>
      </c>
      <c r="I389" s="1111" t="s">
        <v>2730</v>
      </c>
      <c r="J389" s="1109" t="s">
        <v>2599</v>
      </c>
      <c r="K389" s="1110">
        <v>0</v>
      </c>
      <c r="L389" s="1109" t="s">
        <v>2387</v>
      </c>
      <c r="M389" s="1109" t="s">
        <v>2910</v>
      </c>
      <c r="N389" s="1112">
        <v>1957.86</v>
      </c>
      <c r="O389" s="1112">
        <v>0</v>
      </c>
      <c r="P389" s="1077">
        <v>1957.86</v>
      </c>
      <c r="Q389" s="1092" t="s">
        <v>2578</v>
      </c>
    </row>
    <row r="390" spans="1:17">
      <c r="A390" s="1109" t="s">
        <v>2580</v>
      </c>
      <c r="B390" s="1109"/>
      <c r="C390" s="1110">
        <v>2022</v>
      </c>
      <c r="D390" s="1110">
        <v>0</v>
      </c>
      <c r="E390" s="1109"/>
      <c r="F390" s="1109"/>
      <c r="G390" s="1111">
        <v>44742</v>
      </c>
      <c r="H390" s="1111" t="s">
        <v>2906</v>
      </c>
      <c r="I390" s="1111" t="s">
        <v>2730</v>
      </c>
      <c r="J390" s="1109" t="s">
        <v>2907</v>
      </c>
      <c r="K390" s="1110">
        <v>0</v>
      </c>
      <c r="L390" s="1109" t="s">
        <v>2908</v>
      </c>
      <c r="M390" s="1109" t="s">
        <v>2910</v>
      </c>
      <c r="N390" s="1112">
        <v>0</v>
      </c>
      <c r="O390" s="1112">
        <v>1957.86</v>
      </c>
      <c r="P390" s="1077">
        <v>-1957.86</v>
      </c>
      <c r="Q390" s="1092" t="s">
        <v>2578</v>
      </c>
    </row>
    <row r="391" spans="1:17">
      <c r="A391" s="1109" t="s">
        <v>2580</v>
      </c>
      <c r="B391" s="1109"/>
      <c r="C391" s="1110">
        <v>2022</v>
      </c>
      <c r="D391" s="1110">
        <v>0</v>
      </c>
      <c r="E391" s="1109"/>
      <c r="F391" s="1109"/>
      <c r="G391" s="1111">
        <v>44742</v>
      </c>
      <c r="H391" s="1111" t="s">
        <v>2906</v>
      </c>
      <c r="I391" s="1111" t="s">
        <v>2730</v>
      </c>
      <c r="J391" s="1109" t="s">
        <v>2911</v>
      </c>
      <c r="K391" s="1110">
        <v>0</v>
      </c>
      <c r="L391" s="1109" t="s">
        <v>2371</v>
      </c>
      <c r="M391" s="1109" t="s">
        <v>2912</v>
      </c>
      <c r="N391" s="1112">
        <v>1957.86</v>
      </c>
      <c r="O391" s="1112">
        <v>0</v>
      </c>
      <c r="P391" s="1077">
        <v>1957.86</v>
      </c>
      <c r="Q391" s="1092" t="s">
        <v>2578</v>
      </c>
    </row>
    <row r="392" spans="1:17">
      <c r="A392" s="1109" t="s">
        <v>2580</v>
      </c>
      <c r="B392" s="1109"/>
      <c r="C392" s="1110">
        <v>2022</v>
      </c>
      <c r="D392" s="1110">
        <v>0</v>
      </c>
      <c r="E392" s="1109"/>
      <c r="F392" s="1109"/>
      <c r="G392" s="1111">
        <v>44742</v>
      </c>
      <c r="H392" s="1111" t="s">
        <v>2906</v>
      </c>
      <c r="I392" s="1111" t="s">
        <v>2730</v>
      </c>
      <c r="J392" s="1109" t="s">
        <v>2913</v>
      </c>
      <c r="K392" s="1110">
        <v>0</v>
      </c>
      <c r="L392" s="1109" t="s">
        <v>2914</v>
      </c>
      <c r="M392" s="1109" t="s">
        <v>2912</v>
      </c>
      <c r="N392" s="1112">
        <v>0</v>
      </c>
      <c r="O392" s="1112">
        <v>1957.86</v>
      </c>
      <c r="P392" s="1077">
        <v>-1957.86</v>
      </c>
      <c r="Q392" s="1092" t="s">
        <v>2578</v>
      </c>
    </row>
    <row r="393" spans="1:17">
      <c r="A393" s="1109" t="s">
        <v>2580</v>
      </c>
      <c r="B393" s="1109"/>
      <c r="C393" s="1110">
        <v>2022</v>
      </c>
      <c r="D393" s="1110">
        <v>0</v>
      </c>
      <c r="E393" s="1109"/>
      <c r="F393" s="1109"/>
      <c r="G393" s="1111">
        <v>44742</v>
      </c>
      <c r="H393" s="1111" t="s">
        <v>2915</v>
      </c>
      <c r="I393" s="1111" t="s">
        <v>2730</v>
      </c>
      <c r="J393" s="1109" t="s">
        <v>2645</v>
      </c>
      <c r="K393" s="1110">
        <v>0</v>
      </c>
      <c r="L393" s="1109" t="s">
        <v>2458</v>
      </c>
      <c r="M393" s="1109" t="s">
        <v>2859</v>
      </c>
      <c r="N393" s="1112">
        <v>1.5</v>
      </c>
      <c r="O393" s="1112">
        <v>0</v>
      </c>
      <c r="P393" s="1077">
        <v>1.5</v>
      </c>
      <c r="Q393" s="1092" t="s">
        <v>2578</v>
      </c>
    </row>
    <row r="394" spans="1:17">
      <c r="A394" s="1109" t="s">
        <v>2580</v>
      </c>
      <c r="B394" s="1109"/>
      <c r="C394" s="1110">
        <v>2022</v>
      </c>
      <c r="D394" s="1110">
        <v>0</v>
      </c>
      <c r="E394" s="1109"/>
      <c r="F394" s="1109"/>
      <c r="G394" s="1111">
        <v>44742</v>
      </c>
      <c r="H394" s="1111" t="s">
        <v>2915</v>
      </c>
      <c r="I394" s="1111" t="s">
        <v>2730</v>
      </c>
      <c r="J394" s="1109" t="s">
        <v>2596</v>
      </c>
      <c r="K394" s="1110">
        <v>2</v>
      </c>
      <c r="L394" s="1109" t="s">
        <v>2379</v>
      </c>
      <c r="M394" s="1109" t="s">
        <v>2859</v>
      </c>
      <c r="N394" s="1112">
        <v>0</v>
      </c>
      <c r="O394" s="1112">
        <v>1.5</v>
      </c>
      <c r="P394" s="1077">
        <v>-1.5</v>
      </c>
      <c r="Q394" s="1092" t="s">
        <v>2578</v>
      </c>
    </row>
    <row r="395" spans="1:17">
      <c r="A395" s="1109" t="s">
        <v>2580</v>
      </c>
      <c r="B395" s="1109"/>
      <c r="C395" s="1110">
        <v>2022</v>
      </c>
      <c r="D395" s="1110">
        <v>0</v>
      </c>
      <c r="E395" s="1109"/>
      <c r="F395" s="1109"/>
      <c r="G395" s="1111">
        <v>44742</v>
      </c>
      <c r="H395" s="1111" t="s">
        <v>2916</v>
      </c>
      <c r="I395" s="1111" t="s">
        <v>2730</v>
      </c>
      <c r="J395" s="1109" t="s">
        <v>2417</v>
      </c>
      <c r="K395" s="1110">
        <v>0</v>
      </c>
      <c r="L395" s="1109" t="s">
        <v>2616</v>
      </c>
      <c r="M395" s="1109" t="s">
        <v>2917</v>
      </c>
      <c r="N395" s="1112">
        <v>666.76</v>
      </c>
      <c r="O395" s="1112">
        <v>0</v>
      </c>
      <c r="P395" s="1077">
        <v>666.76</v>
      </c>
      <c r="Q395" s="1092" t="s">
        <v>2578</v>
      </c>
    </row>
    <row r="396" spans="1:17">
      <c r="A396" s="1109" t="s">
        <v>2580</v>
      </c>
      <c r="B396" s="1109"/>
      <c r="C396" s="1110">
        <v>2022</v>
      </c>
      <c r="D396" s="1110">
        <v>0</v>
      </c>
      <c r="E396" s="1109"/>
      <c r="F396" s="1109"/>
      <c r="G396" s="1111">
        <v>44742</v>
      </c>
      <c r="H396" s="1111" t="s">
        <v>2916</v>
      </c>
      <c r="I396" s="1111" t="s">
        <v>2730</v>
      </c>
      <c r="J396" s="1109" t="s">
        <v>2517</v>
      </c>
      <c r="K396" s="1110">
        <v>0</v>
      </c>
      <c r="L396" s="1109" t="s">
        <v>2683</v>
      </c>
      <c r="M396" s="1109" t="s">
        <v>2917</v>
      </c>
      <c r="N396" s="1112">
        <v>0</v>
      </c>
      <c r="O396" s="1112">
        <v>666.76</v>
      </c>
      <c r="P396" s="1077">
        <v>-666.76</v>
      </c>
      <c r="Q396" s="1092" t="s">
        <v>2578</v>
      </c>
    </row>
    <row r="397" spans="1:17">
      <c r="A397" s="1109" t="s">
        <v>2580</v>
      </c>
      <c r="B397" s="1109"/>
      <c r="C397" s="1110">
        <v>2022</v>
      </c>
      <c r="D397" s="1110">
        <v>0</v>
      </c>
      <c r="E397" s="1109"/>
      <c r="F397" s="1109"/>
      <c r="G397" s="1111">
        <v>44742</v>
      </c>
      <c r="H397" s="1111" t="s">
        <v>2918</v>
      </c>
      <c r="I397" s="1111" t="s">
        <v>2730</v>
      </c>
      <c r="J397" s="1109" t="s">
        <v>2690</v>
      </c>
      <c r="K397" s="1110">
        <v>0</v>
      </c>
      <c r="L397" s="1109" t="s">
        <v>2454</v>
      </c>
      <c r="M397" s="1109" t="s">
        <v>2919</v>
      </c>
      <c r="N397" s="1112">
        <v>0</v>
      </c>
      <c r="O397" s="1112">
        <v>58.36</v>
      </c>
      <c r="P397" s="1077">
        <v>-58.36</v>
      </c>
      <c r="Q397" s="1092" t="s">
        <v>2578</v>
      </c>
    </row>
    <row r="398" spans="1:17">
      <c r="A398" s="1109" t="s">
        <v>2580</v>
      </c>
      <c r="B398" s="1109"/>
      <c r="C398" s="1110">
        <v>2022</v>
      </c>
      <c r="D398" s="1110">
        <v>0</v>
      </c>
      <c r="E398" s="1109"/>
      <c r="F398" s="1109"/>
      <c r="G398" s="1111">
        <v>44742</v>
      </c>
      <c r="H398" s="1111" t="s">
        <v>2918</v>
      </c>
      <c r="I398" s="1111" t="s">
        <v>2730</v>
      </c>
      <c r="J398" s="1109" t="s">
        <v>2599</v>
      </c>
      <c r="K398" s="1110">
        <v>0</v>
      </c>
      <c r="L398" s="1109" t="s">
        <v>2387</v>
      </c>
      <c r="M398" s="1109" t="s">
        <v>2919</v>
      </c>
      <c r="N398" s="1112">
        <v>58.36</v>
      </c>
      <c r="O398" s="1112">
        <v>0</v>
      </c>
      <c r="P398" s="1077">
        <v>58.36</v>
      </c>
      <c r="Q398" s="1092" t="s">
        <v>2578</v>
      </c>
    </row>
    <row r="399" spans="1:17">
      <c r="G399" s="1111">
        <v>44742</v>
      </c>
      <c r="J399" s="1093" t="s">
        <v>2624</v>
      </c>
      <c r="K399" s="1094">
        <v>0</v>
      </c>
      <c r="L399" s="1093" t="s">
        <v>2501</v>
      </c>
      <c r="M399" s="1093" t="s">
        <v>2923</v>
      </c>
      <c r="N399" s="1077">
        <v>-170325</v>
      </c>
      <c r="P399" s="1108">
        <v>-170325</v>
      </c>
      <c r="Q399" s="1102" t="s">
        <v>2579</v>
      </c>
    </row>
    <row r="400" spans="1:17">
      <c r="G400" s="1111">
        <v>44742</v>
      </c>
      <c r="J400" s="1093" t="s">
        <v>2612</v>
      </c>
      <c r="K400" s="1094">
        <v>0</v>
      </c>
      <c r="L400" s="1093" t="s">
        <v>2440</v>
      </c>
      <c r="M400" s="1093" t="s">
        <v>2923</v>
      </c>
      <c r="N400" s="1077">
        <v>170325</v>
      </c>
      <c r="P400" s="1108">
        <v>170325</v>
      </c>
      <c r="Q400" s="1102" t="s">
        <v>2579</v>
      </c>
    </row>
    <row r="401" spans="7:17">
      <c r="G401" s="1111">
        <v>44742</v>
      </c>
      <c r="J401" s="1093" t="s">
        <v>2624</v>
      </c>
      <c r="K401" s="1094">
        <v>0</v>
      </c>
      <c r="L401" s="1093" t="s">
        <v>2501</v>
      </c>
      <c r="M401" s="1093" t="s">
        <v>2923</v>
      </c>
      <c r="N401" s="1077">
        <v>-9312.2199999999993</v>
      </c>
      <c r="P401" s="1108">
        <v>-9312.2199999999993</v>
      </c>
      <c r="Q401" s="1102" t="s">
        <v>2579</v>
      </c>
    </row>
    <row r="402" spans="7:17">
      <c r="G402" s="1111">
        <v>44742</v>
      </c>
      <c r="J402" s="1093" t="s">
        <v>2441</v>
      </c>
      <c r="K402" s="1094">
        <v>0</v>
      </c>
      <c r="L402" s="1093" t="s">
        <v>2615</v>
      </c>
      <c r="M402" s="1093" t="s">
        <v>2923</v>
      </c>
      <c r="N402" s="1077">
        <v>9312.2199999999993</v>
      </c>
      <c r="P402" s="1108">
        <v>9312.2199999999993</v>
      </c>
      <c r="Q402" s="1102" t="s">
        <v>2579</v>
      </c>
    </row>
    <row r="403" spans="7:17">
      <c r="G403" s="1111">
        <v>44742</v>
      </c>
      <c r="J403" s="1104" t="s">
        <v>2600</v>
      </c>
      <c r="K403" s="1105">
        <v>0</v>
      </c>
      <c r="L403" s="1045" t="s">
        <v>2389</v>
      </c>
      <c r="M403" s="1045" t="s">
        <v>2922</v>
      </c>
      <c r="N403" s="1103">
        <v>-11258.59</v>
      </c>
      <c r="P403" s="1077">
        <f>-10245.08+7900.51</f>
        <v>-2344.5699999999997</v>
      </c>
      <c r="Q403" s="1102" t="s">
        <v>2579</v>
      </c>
    </row>
    <row r="404" spans="7:17">
      <c r="G404" s="1111">
        <v>44742</v>
      </c>
      <c r="J404" s="1104" t="s">
        <v>2617</v>
      </c>
      <c r="K404" s="1105">
        <v>0</v>
      </c>
      <c r="L404" s="1045" t="s">
        <v>2497</v>
      </c>
      <c r="M404" s="1045" t="s">
        <v>2922</v>
      </c>
      <c r="N404" s="1077">
        <v>11258.59</v>
      </c>
      <c r="P404" s="1077">
        <f>-P403</f>
        <v>2344.5699999999997</v>
      </c>
      <c r="Q404" s="1102" t="s">
        <v>2579</v>
      </c>
    </row>
    <row r="405" spans="7:17">
      <c r="G405" s="1111">
        <v>44742</v>
      </c>
      <c r="J405" s="1104" t="s">
        <v>2600</v>
      </c>
      <c r="K405" s="1105">
        <v>0</v>
      </c>
      <c r="L405" s="1045" t="s">
        <v>2389</v>
      </c>
      <c r="M405" s="1045" t="s">
        <v>2921</v>
      </c>
      <c r="N405" s="1103">
        <v>10132.49</v>
      </c>
      <c r="P405" s="1113">
        <f>10245.08-7900.51+1964.67</f>
        <v>4309.24</v>
      </c>
      <c r="Q405" s="1102" t="s">
        <v>2579</v>
      </c>
    </row>
    <row r="406" spans="7:17">
      <c r="G406" s="1111">
        <v>44742</v>
      </c>
      <c r="J406" s="1104" t="s">
        <v>2617</v>
      </c>
      <c r="K406" s="1105">
        <v>0</v>
      </c>
      <c r="L406" s="1045" t="s">
        <v>2497</v>
      </c>
      <c r="M406" s="1045" t="s">
        <v>2921</v>
      </c>
      <c r="N406" s="1077">
        <v>-10132.49</v>
      </c>
      <c r="P406" s="1108">
        <f>-P405</f>
        <v>-4309.24</v>
      </c>
      <c r="Q406" s="1102" t="s">
        <v>2579</v>
      </c>
    </row>
    <row r="407" spans="7:17">
      <c r="G407" s="1111">
        <v>44742</v>
      </c>
      <c r="J407" s="1102" t="s">
        <v>2437</v>
      </c>
      <c r="L407" s="1092" t="s">
        <v>2438</v>
      </c>
      <c r="M407" s="1092" t="s">
        <v>2777</v>
      </c>
      <c r="N407" s="1077">
        <v>126.23</v>
      </c>
      <c r="P407" s="1108">
        <v>126.23</v>
      </c>
      <c r="Q407" s="1102" t="s">
        <v>2579</v>
      </c>
    </row>
    <row r="408" spans="7:17">
      <c r="G408" s="1111">
        <v>44742</v>
      </c>
      <c r="J408" s="1093" t="s">
        <v>2622</v>
      </c>
      <c r="K408" s="1094">
        <v>0</v>
      </c>
      <c r="L408" s="1093" t="s">
        <v>2499</v>
      </c>
      <c r="M408" s="1092" t="s">
        <v>2777</v>
      </c>
      <c r="N408" s="1077">
        <v>-126.23</v>
      </c>
      <c r="P408" s="1108">
        <v>-126.23</v>
      </c>
      <c r="Q408" s="1102" t="s">
        <v>2579</v>
      </c>
    </row>
    <row r="409" spans="7:17">
      <c r="G409" s="1111">
        <v>44742</v>
      </c>
      <c r="J409" s="1056" t="s">
        <v>2521</v>
      </c>
      <c r="L409" s="1056" t="s">
        <v>2522</v>
      </c>
      <c r="M409" s="1092" t="s">
        <v>2920</v>
      </c>
      <c r="N409" s="1108">
        <v>61275.71</v>
      </c>
      <c r="P409" s="1114">
        <v>414353</v>
      </c>
      <c r="Q409" s="1102" t="s">
        <v>2579</v>
      </c>
    </row>
    <row r="410" spans="7:17">
      <c r="G410" s="1111">
        <v>44742</v>
      </c>
      <c r="J410" s="1056" t="s">
        <v>2435</v>
      </c>
      <c r="L410" s="1056" t="s">
        <v>2436</v>
      </c>
      <c r="M410" s="1092" t="s">
        <v>2920</v>
      </c>
      <c r="N410" s="1108">
        <v>-61275.71</v>
      </c>
      <c r="P410" s="1114">
        <f>-P409</f>
        <v>-414353</v>
      </c>
      <c r="Q410" s="1102" t="s">
        <v>2579</v>
      </c>
    </row>
    <row r="411" spans="7:17">
      <c r="G411" s="1111">
        <v>44742</v>
      </c>
      <c r="J411" s="1102" t="s">
        <v>2368</v>
      </c>
      <c r="L411" s="1092" t="s">
        <v>2598</v>
      </c>
      <c r="M411" s="1092" t="s">
        <v>2926</v>
      </c>
      <c r="P411" s="1077">
        <v>1000000</v>
      </c>
      <c r="Q411" s="1102" t="s">
        <v>2579</v>
      </c>
    </row>
    <row r="412" spans="7:17">
      <c r="G412" s="1111">
        <v>44742</v>
      </c>
      <c r="J412" s="1045" t="s">
        <v>2502</v>
      </c>
      <c r="L412" s="1045" t="s">
        <v>2503</v>
      </c>
      <c r="M412" s="1092" t="s">
        <v>2926</v>
      </c>
      <c r="P412" s="1077">
        <f>-P411</f>
        <v>-1000000</v>
      </c>
      <c r="Q412" s="1102" t="s">
        <v>2579</v>
      </c>
    </row>
    <row r="413" spans="7:17">
      <c r="G413" s="1111">
        <v>44742</v>
      </c>
      <c r="J413" s="1056" t="s">
        <v>2519</v>
      </c>
      <c r="L413" s="1056" t="s">
        <v>2520</v>
      </c>
      <c r="M413" s="1092" t="s">
        <v>2999</v>
      </c>
      <c r="P413" s="1077">
        <f>16231-7751</f>
        <v>8480</v>
      </c>
      <c r="Q413" s="1102" t="s">
        <v>2578</v>
      </c>
    </row>
    <row r="414" spans="7:17">
      <c r="G414" s="1111">
        <v>44742</v>
      </c>
      <c r="J414" s="1056" t="s">
        <v>2427</v>
      </c>
      <c r="L414" s="1056" t="s">
        <v>2428</v>
      </c>
      <c r="M414" s="1092" t="s">
        <v>2999</v>
      </c>
      <c r="P414" s="1077">
        <f>-P413</f>
        <v>-8480</v>
      </c>
      <c r="Q414" s="1102" t="s">
        <v>2578</v>
      </c>
    </row>
    <row r="415" spans="7:17">
      <c r="G415" s="1111">
        <v>44742</v>
      </c>
      <c r="J415" s="1109" t="s">
        <v>2517</v>
      </c>
      <c r="K415" s="1110">
        <v>0</v>
      </c>
      <c r="L415" s="1109" t="s">
        <v>2683</v>
      </c>
      <c r="M415" s="1109" t="s">
        <v>3000</v>
      </c>
      <c r="N415" s="1112">
        <v>0</v>
      </c>
      <c r="O415" s="1112">
        <v>666.76</v>
      </c>
      <c r="P415" s="1077">
        <v>-666.76</v>
      </c>
      <c r="Q415" s="1092" t="s">
        <v>2578</v>
      </c>
    </row>
    <row r="416" spans="7:17">
      <c r="G416" s="1111">
        <v>44742</v>
      </c>
      <c r="J416" s="1093" t="s">
        <v>2477</v>
      </c>
      <c r="K416" s="1094">
        <v>0</v>
      </c>
      <c r="L416" s="1093" t="s">
        <v>2700</v>
      </c>
      <c r="M416" s="1109" t="s">
        <v>3000</v>
      </c>
      <c r="P416" s="1077">
        <f>-P415</f>
        <v>666.76</v>
      </c>
      <c r="Q416" s="1092" t="s">
        <v>2578</v>
      </c>
    </row>
    <row r="417" spans="7:17">
      <c r="G417" s="1111">
        <v>44742</v>
      </c>
      <c r="J417" s="1045" t="s">
        <v>2412</v>
      </c>
      <c r="L417" s="1045" t="s">
        <v>3006</v>
      </c>
      <c r="M417" s="1092" t="s">
        <v>3009</v>
      </c>
      <c r="P417" s="1077">
        <v>-3600</v>
      </c>
      <c r="Q417" s="1092" t="s">
        <v>2578</v>
      </c>
    </row>
    <row r="418" spans="7:17">
      <c r="G418" s="1111">
        <v>44742</v>
      </c>
      <c r="J418" s="1109" t="s">
        <v>2610</v>
      </c>
      <c r="K418" s="1110">
        <v>0</v>
      </c>
      <c r="L418" s="1109" t="s">
        <v>2405</v>
      </c>
      <c r="M418" s="1092" t="s">
        <v>3009</v>
      </c>
      <c r="P418" s="1077">
        <f>-P417</f>
        <v>3600</v>
      </c>
      <c r="Q418" s="1092" t="s">
        <v>2578</v>
      </c>
    </row>
  </sheetData>
  <autoFilter ref="A1:Q226" xr:uid="{00000000-0009-0000-0000-00000D000000}"/>
  <pageMargins left="0.7" right="0.7" top="0.75" bottom="0.75" header="0.3" footer="0.3"/>
  <pageSetup paperSize="9" orientation="portrait"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0916F-8005-41F7-9865-CD0EB0D5C53D}">
  <sheetPr>
    <tabColor rgb="FFFFC000"/>
  </sheetPr>
  <dimension ref="B2:R32"/>
  <sheetViews>
    <sheetView workbookViewId="0">
      <selection activeCell="F24" sqref="F24"/>
    </sheetView>
  </sheetViews>
  <sheetFormatPr defaultColWidth="9.1796875" defaultRowHeight="12.5"/>
  <cols>
    <col min="1" max="1" width="9.1796875" style="355"/>
    <col min="2" max="2" width="56.453125" style="355" customWidth="1"/>
    <col min="3" max="3" width="7" style="355" bestFit="1" customWidth="1"/>
    <col min="4" max="4" width="13.1796875" style="355" bestFit="1" customWidth="1"/>
    <col min="5" max="5" width="13.54296875" style="355" bestFit="1" customWidth="1"/>
    <col min="6" max="6" width="13.81640625" style="355" bestFit="1" customWidth="1"/>
    <col min="7" max="7" width="10.1796875" style="355" customWidth="1"/>
    <col min="8" max="8" width="12.54296875" style="355" customWidth="1"/>
    <col min="9" max="9" width="14.453125" style="1144" bestFit="1" customWidth="1"/>
    <col min="10" max="16384" width="9.1796875" style="355"/>
  </cols>
  <sheetData>
    <row r="2" spans="2:10" ht="13">
      <c r="B2" s="1133" t="s">
        <v>2945</v>
      </c>
      <c r="C2" s="1134"/>
      <c r="D2" s="1135" t="s">
        <v>2579</v>
      </c>
      <c r="E2" s="1135" t="s">
        <v>2946</v>
      </c>
      <c r="F2" s="1136" t="s">
        <v>2947</v>
      </c>
      <c r="G2" s="1136" t="s">
        <v>2948</v>
      </c>
      <c r="H2" s="1137" t="s">
        <v>2949</v>
      </c>
      <c r="I2" s="1138"/>
    </row>
    <row r="3" spans="2:10">
      <c r="B3" s="1139" t="s">
        <v>2950</v>
      </c>
      <c r="C3" s="1140">
        <v>0.27900000000000003</v>
      </c>
      <c r="D3" s="1141">
        <f>+SOFP!E14</f>
        <v>30200000</v>
      </c>
      <c r="E3" s="1142">
        <f>+'ELF VILLA TB 30GIU22'!T4+'ELF VILLA TB 30GIU22'!T5+'ELF VILLA TB 30GIU22'!T6+'ELF VILLA TB 30GIU22'!T44+'ELF VILLA TB 30GIU22'!T45</f>
        <v>28997688.940000001</v>
      </c>
      <c r="F3" s="1143">
        <f>+E3-D3</f>
        <v>-1202311.0599999987</v>
      </c>
      <c r="G3" s="355">
        <v>0.27900000000000003</v>
      </c>
      <c r="H3" s="1189">
        <f>+F3*G3</f>
        <v>-335444.78573999967</v>
      </c>
      <c r="I3" s="1145"/>
    </row>
    <row r="4" spans="2:10">
      <c r="B4" s="1146" t="s">
        <v>2951</v>
      </c>
      <c r="C4" s="1147">
        <v>0.24</v>
      </c>
      <c r="D4" s="1148"/>
      <c r="E4" s="1149">
        <v>0</v>
      </c>
      <c r="F4" s="1143">
        <f>-E4+D4</f>
        <v>0</v>
      </c>
      <c r="G4" s="355">
        <v>0.24</v>
      </c>
      <c r="H4" s="1144">
        <f>+F4*G4</f>
        <v>0</v>
      </c>
      <c r="I4" s="1145"/>
    </row>
    <row r="5" spans="2:10">
      <c r="B5" s="1146" t="s">
        <v>664</v>
      </c>
      <c r="C5" s="1147">
        <v>0.24</v>
      </c>
      <c r="D5" s="1148">
        <f>-'IRR Villa'!L28</f>
        <v>164863.67088277091</v>
      </c>
      <c r="E5" s="1149"/>
      <c r="F5" s="1143">
        <f>+E5-D5</f>
        <v>-164863.67088277091</v>
      </c>
      <c r="G5" s="355">
        <v>0.24</v>
      </c>
      <c r="H5" s="1144">
        <f>+F5*G5</f>
        <v>-39567.281011865016</v>
      </c>
      <c r="I5" s="1145"/>
    </row>
    <row r="6" spans="2:10">
      <c r="B6" s="1146" t="s">
        <v>2952</v>
      </c>
      <c r="C6" s="1147">
        <v>0.24</v>
      </c>
      <c r="D6" s="1150">
        <f>+'ELF VILLA TB 30GIU22'!V15</f>
        <v>874856.26</v>
      </c>
      <c r="E6" s="1151"/>
      <c r="F6" s="1143">
        <f>+E6-D6</f>
        <v>-874856.26</v>
      </c>
      <c r="G6" s="355">
        <v>0.24</v>
      </c>
      <c r="H6" s="1144">
        <f>+F6*G6</f>
        <v>-209965.5024</v>
      </c>
      <c r="I6" s="1152"/>
    </row>
    <row r="7" spans="2:10">
      <c r="B7" s="1146"/>
      <c r="C7" s="1153"/>
      <c r="D7" s="1154"/>
      <c r="E7" s="1151"/>
      <c r="F7" s="1155"/>
      <c r="H7" s="1144"/>
    </row>
    <row r="8" spans="2:10">
      <c r="B8" s="1146"/>
      <c r="C8" s="1153"/>
      <c r="D8" s="1154"/>
      <c r="E8" s="1151"/>
      <c r="F8" s="1156"/>
      <c r="H8" s="1144"/>
    </row>
    <row r="9" spans="2:10">
      <c r="B9" s="1146" t="s">
        <v>3013</v>
      </c>
      <c r="C9" s="1147">
        <v>0.24</v>
      </c>
      <c r="D9" s="1154">
        <v>0</v>
      </c>
      <c r="E9" s="1151">
        <v>-455620</v>
      </c>
      <c r="F9" s="1156">
        <f>+D9-E9</f>
        <v>455620</v>
      </c>
      <c r="G9" s="355">
        <v>0.24</v>
      </c>
      <c r="H9" s="1144">
        <f>+F9*G9</f>
        <v>109348.8</v>
      </c>
      <c r="I9" s="1145"/>
    </row>
    <row r="10" spans="2:10">
      <c r="B10" s="1157"/>
      <c r="C10" s="1158"/>
      <c r="D10" s="1159"/>
      <c r="E10" s="1160"/>
      <c r="F10" s="1161"/>
      <c r="H10" s="1144"/>
    </row>
    <row r="11" spans="2:10" ht="13">
      <c r="B11" s="1162" t="s">
        <v>2953</v>
      </c>
      <c r="C11" s="1163"/>
      <c r="D11" s="1164"/>
      <c r="E11" s="1165" t="s">
        <v>2954</v>
      </c>
      <c r="F11" s="1164"/>
      <c r="H11" s="1166">
        <f>SUM(H3:H10)</f>
        <v>-475628.76915186463</v>
      </c>
    </row>
    <row r="12" spans="2:10" ht="13">
      <c r="B12" s="1167"/>
      <c r="C12" s="1163"/>
      <c r="D12" s="1164"/>
      <c r="E12" s="1165"/>
      <c r="F12" s="1164"/>
      <c r="H12" s="1144"/>
      <c r="J12" s="1168"/>
    </row>
    <row r="13" spans="2:10" ht="13">
      <c r="B13" s="1167" t="s">
        <v>2997</v>
      </c>
      <c r="C13" s="1163"/>
      <c r="D13" s="1164"/>
      <c r="E13" s="1165"/>
      <c r="F13" s="1164"/>
      <c r="H13" s="1166">
        <f>+H11</f>
        <v>-475628.76915186463</v>
      </c>
      <c r="J13" s="1168" t="s">
        <v>2955</v>
      </c>
    </row>
    <row r="14" spans="2:10" ht="13">
      <c r="B14" s="1167"/>
      <c r="C14" s="1163"/>
      <c r="D14" s="1164"/>
      <c r="E14" s="1165"/>
      <c r="F14" s="1164"/>
      <c r="H14" s="1144"/>
      <c r="J14" s="1168"/>
    </row>
    <row r="15" spans="2:10">
      <c r="B15" s="1169" t="s">
        <v>2996</v>
      </c>
      <c r="C15" s="1170"/>
      <c r="D15" s="1164"/>
      <c r="E15" s="1171"/>
      <c r="F15" s="1164"/>
      <c r="H15" s="1172">
        <v>-61275.71</v>
      </c>
    </row>
    <row r="16" spans="2:10">
      <c r="B16" s="1169"/>
      <c r="C16" s="1170"/>
      <c r="D16" s="1164"/>
      <c r="E16" s="1171"/>
      <c r="F16" s="1164"/>
      <c r="H16" s="1144"/>
    </row>
    <row r="17" spans="2:18" ht="13">
      <c r="B17" s="1173" t="s">
        <v>2947</v>
      </c>
      <c r="C17" s="1170"/>
      <c r="D17" s="1164"/>
      <c r="E17" s="1171"/>
      <c r="F17" s="1164"/>
      <c r="H17" s="1174">
        <f>+H13-H15</f>
        <v>-414353.05915186461</v>
      </c>
    </row>
    <row r="18" spans="2:18" ht="13">
      <c r="B18" s="1173"/>
      <c r="C18" s="1170"/>
      <c r="D18" s="1164"/>
      <c r="E18" s="1171"/>
      <c r="F18" s="1164"/>
      <c r="H18" s="1174"/>
    </row>
    <row r="19" spans="2:18" ht="13">
      <c r="B19" s="1173"/>
      <c r="C19" s="1170"/>
      <c r="D19" s="1164"/>
      <c r="E19" s="1171"/>
      <c r="F19" s="1164"/>
      <c r="H19" s="1166"/>
    </row>
    <row r="20" spans="2:18" ht="13">
      <c r="B20" s="1173" t="s">
        <v>2956</v>
      </c>
      <c r="C20" s="1170"/>
      <c r="D20" s="1164"/>
      <c r="E20" s="1171"/>
      <c r="F20" s="1164"/>
      <c r="H20" s="1166">
        <f>+H17+H18</f>
        <v>-414353.05915186461</v>
      </c>
      <c r="J20" s="1168" t="s">
        <v>2957</v>
      </c>
    </row>
    <row r="21" spans="2:18">
      <c r="H21" s="1144"/>
    </row>
    <row r="22" spans="2:18" ht="13">
      <c r="B22" s="1133" t="s">
        <v>2958</v>
      </c>
      <c r="C22" s="1134"/>
      <c r="D22" s="1135" t="s">
        <v>2959</v>
      </c>
      <c r="E22" s="1135" t="s">
        <v>2960</v>
      </c>
      <c r="F22" s="1136" t="s">
        <v>2961</v>
      </c>
      <c r="H22" s="1144"/>
    </row>
    <row r="23" spans="2:18">
      <c r="B23" s="1169"/>
      <c r="C23" s="1175"/>
      <c r="D23" s="1175">
        <v>2021</v>
      </c>
      <c r="E23" s="1176">
        <v>-53787</v>
      </c>
      <c r="F23" s="1177" t="s">
        <v>2962</v>
      </c>
      <c r="H23" s="1144"/>
    </row>
    <row r="24" spans="2:18">
      <c r="B24" s="1169"/>
      <c r="C24" s="1175"/>
      <c r="D24" s="1175">
        <v>2022</v>
      </c>
      <c r="E24" s="1176">
        <v>-401833</v>
      </c>
      <c r="F24" s="1177" t="s">
        <v>2962</v>
      </c>
      <c r="H24" s="1144"/>
    </row>
    <row r="25" spans="2:18">
      <c r="B25" s="1169"/>
      <c r="C25" s="1175"/>
      <c r="D25" s="1175"/>
      <c r="E25" s="1176"/>
      <c r="F25" s="1177"/>
    </row>
    <row r="27" spans="2:18" ht="13">
      <c r="F27" s="1144"/>
      <c r="R27" s="359"/>
    </row>
    <row r="28" spans="2:18">
      <c r="F28" s="1144"/>
    </row>
    <row r="29" spans="2:18">
      <c r="F29" s="1144"/>
    </row>
    <row r="30" spans="2:18">
      <c r="F30" s="1144"/>
    </row>
    <row r="31" spans="2:18">
      <c r="F31" s="1144"/>
    </row>
    <row r="32" spans="2:18" ht="13">
      <c r="F32" s="1138"/>
    </row>
  </sheetData>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A85E5-1E72-407D-A4A1-D14CAC24053E}">
  <dimension ref="A1:T29"/>
  <sheetViews>
    <sheetView topLeftCell="D16" workbookViewId="0">
      <selection activeCell="L4" sqref="L4"/>
    </sheetView>
  </sheetViews>
  <sheetFormatPr defaultColWidth="8.7265625" defaultRowHeight="14.5"/>
  <cols>
    <col min="1" max="1" width="10.453125" style="1120" bestFit="1" customWidth="1"/>
    <col min="2" max="2" width="14" style="1120" customWidth="1"/>
    <col min="3" max="3" width="15.54296875" style="1120" customWidth="1"/>
    <col min="4" max="6" width="18.1796875" style="1120" customWidth="1"/>
    <col min="7" max="7" width="16.1796875" style="1120" customWidth="1"/>
    <col min="8" max="8" width="21.1796875" style="1120" customWidth="1"/>
    <col min="9" max="9" width="10.453125" style="1121" bestFit="1" customWidth="1"/>
    <col min="10" max="10" width="8.7265625" style="1120"/>
    <col min="11" max="11" width="15.453125" style="1120" customWidth="1"/>
    <col min="12" max="14" width="19.26953125" style="1120" customWidth="1"/>
    <col min="15" max="16" width="19.54296875" style="1120" customWidth="1"/>
    <col min="17" max="17" width="39.7265625" style="1120" customWidth="1"/>
    <col min="18" max="18" width="23.81640625" style="1120" customWidth="1"/>
    <col min="19" max="19" width="8.7265625" style="1120"/>
    <col min="20" max="20" width="10.453125" style="1120" bestFit="1" customWidth="1"/>
    <col min="21" max="16384" width="8.7265625" style="1120"/>
  </cols>
  <sheetData>
    <row r="1" spans="1:20" s="1119" customFormat="1" ht="43" customHeight="1">
      <c r="A1" s="1117" t="s">
        <v>2927</v>
      </c>
      <c r="B1" s="1117" t="s">
        <v>2928</v>
      </c>
      <c r="C1" s="1117" t="s">
        <v>2929</v>
      </c>
      <c r="D1" s="1117" t="s">
        <v>2930</v>
      </c>
      <c r="E1" s="1117" t="s">
        <v>2931</v>
      </c>
      <c r="F1" s="1117" t="s">
        <v>2932</v>
      </c>
      <c r="G1" s="1117" t="s">
        <v>2933</v>
      </c>
      <c r="H1" s="1117" t="s">
        <v>2934</v>
      </c>
      <c r="I1" s="1118"/>
      <c r="J1" s="1119" t="s">
        <v>2935</v>
      </c>
      <c r="K1" s="1117" t="s">
        <v>2936</v>
      </c>
      <c r="L1" s="1119" t="s">
        <v>2937</v>
      </c>
      <c r="M1" s="1119" t="s">
        <v>2938</v>
      </c>
      <c r="N1" s="1119" t="s">
        <v>2939</v>
      </c>
      <c r="O1" s="1119" t="s">
        <v>2940</v>
      </c>
      <c r="R1" s="1119" t="s">
        <v>2941</v>
      </c>
    </row>
    <row r="2" spans="1:20">
      <c r="J2" s="1120">
        <v>1.33887</v>
      </c>
    </row>
    <row r="3" spans="1:20">
      <c r="A3" s="1122">
        <v>44392</v>
      </c>
      <c r="B3" s="1123">
        <v>12000000</v>
      </c>
      <c r="C3" s="1124">
        <f>-30000-120000</f>
        <v>-150000</v>
      </c>
      <c r="D3" s="1123"/>
      <c r="E3" s="1124">
        <f>-4900-5383.33</f>
        <v>-10283.33</v>
      </c>
      <c r="F3" s="1124">
        <f>-8211.71-12000-22100.99-1404.84</f>
        <v>-43717.539999999994</v>
      </c>
      <c r="G3" s="1123"/>
      <c r="H3" s="1123">
        <f>SUM(B3:G3)</f>
        <v>11795999.130000001</v>
      </c>
      <c r="N3" s="1123"/>
    </row>
    <row r="4" spans="1:20">
      <c r="A4" s="1122">
        <v>44469</v>
      </c>
      <c r="B4" s="1123"/>
      <c r="C4" s="1123"/>
      <c r="D4" s="1123">
        <v>-34675.67</v>
      </c>
      <c r="E4" s="1123"/>
      <c r="F4" s="1124"/>
      <c r="G4" s="1123"/>
      <c r="H4" s="1123">
        <f>SUM(B4:G4)</f>
        <v>-34675.67</v>
      </c>
      <c r="I4" s="1121">
        <f>16+31+30</f>
        <v>77</v>
      </c>
      <c r="K4" s="1125">
        <f>-H3*$R$11/365*I4</f>
        <v>-43656.033105648712</v>
      </c>
      <c r="L4" s="1130">
        <f t="shared" ref="L4:L22" si="0">+K4-H4</f>
        <v>-8980.3631056487138</v>
      </c>
      <c r="M4" s="1123">
        <f>+H3</f>
        <v>11795999.130000001</v>
      </c>
      <c r="N4" s="1123">
        <f>+M4+H4</f>
        <v>11761323.460000001</v>
      </c>
      <c r="O4" s="1123">
        <f>+H3</f>
        <v>11795999.130000001</v>
      </c>
      <c r="P4" s="1123">
        <f>+$B$3+$C$3+$E$3+$F$3-L4</f>
        <v>11804979.49310565</v>
      </c>
      <c r="Q4" s="1120" t="s">
        <v>2942</v>
      </c>
      <c r="T4" s="1126">
        <f>+C3+E3+F3-L4</f>
        <v>-195020.50689435127</v>
      </c>
    </row>
    <row r="5" spans="1:20">
      <c r="A5" s="1122">
        <v>44561</v>
      </c>
      <c r="B5" s="1123"/>
      <c r="C5" s="1123"/>
      <c r="D5" s="1123">
        <v>-41162.33</v>
      </c>
      <c r="E5" s="1123"/>
      <c r="F5" s="1123"/>
      <c r="G5" s="1123"/>
      <c r="H5" s="1123">
        <f t="shared" ref="H5:H15" si="1">SUM(B5:G5)</f>
        <v>-41162.33</v>
      </c>
      <c r="I5" s="1121">
        <f t="shared" ref="I5:I23" si="2">+A5-A4</f>
        <v>92</v>
      </c>
      <c r="K5" s="1125">
        <f t="shared" ref="K5:K22" si="3">-N4*$R$11/365*I5</f>
        <v>-52007.123597774145</v>
      </c>
      <c r="L5" s="1130">
        <f t="shared" si="0"/>
        <v>-10844.793597774144</v>
      </c>
      <c r="M5" s="1123">
        <f t="shared" ref="M5:M23" si="4">+N4</f>
        <v>11761323.460000001</v>
      </c>
      <c r="N5" s="1123">
        <f>+M5-K5+H5</f>
        <v>11772168.253597775</v>
      </c>
      <c r="O5" s="1127" t="e">
        <f>-#REF!+#REF!</f>
        <v>#REF!</v>
      </c>
      <c r="P5" s="1123">
        <f>+P4-L5</f>
        <v>11815824.286703425</v>
      </c>
      <c r="Q5" s="1120" t="s">
        <v>2943</v>
      </c>
      <c r="R5" s="1123">
        <f>SUM(H3:H5)</f>
        <v>11720161.130000001</v>
      </c>
      <c r="S5" s="1120">
        <v>2021</v>
      </c>
    </row>
    <row r="6" spans="1:20">
      <c r="A6" s="1122">
        <v>44651</v>
      </c>
      <c r="B6" s="1123"/>
      <c r="C6" s="1123"/>
      <c r="D6" s="1123">
        <v>-39510</v>
      </c>
      <c r="E6" s="1123"/>
      <c r="F6" s="1123"/>
      <c r="G6" s="1123"/>
      <c r="H6" s="1123">
        <f t="shared" si="1"/>
        <v>-39510</v>
      </c>
      <c r="I6" s="1121">
        <f t="shared" si="2"/>
        <v>90</v>
      </c>
      <c r="K6" s="1125">
        <f t="shared" si="3"/>
        <v>-50923.445810104502</v>
      </c>
      <c r="L6" s="1130">
        <f t="shared" si="0"/>
        <v>-11413.445810104502</v>
      </c>
      <c r="M6" s="1123">
        <f t="shared" si="4"/>
        <v>11772168.253597775</v>
      </c>
      <c r="N6" s="1123">
        <f t="shared" ref="N6:N21" si="5">+M6-K6+H6</f>
        <v>11783581.699407879</v>
      </c>
      <c r="P6" s="1132">
        <f>+P5-L6</f>
        <v>11827237.732513528</v>
      </c>
      <c r="R6" s="1123">
        <f>SUM(H6:H9)</f>
        <v>-170166.03</v>
      </c>
      <c r="S6" s="1120">
        <v>2022</v>
      </c>
    </row>
    <row r="7" spans="1:20">
      <c r="A7" s="1122">
        <v>44742</v>
      </c>
      <c r="B7" s="1123"/>
      <c r="C7" s="1123"/>
      <c r="D7" s="1123">
        <v>-43638.67</v>
      </c>
      <c r="E7" s="1123"/>
      <c r="F7" s="1123"/>
      <c r="G7" s="1123"/>
      <c r="H7" s="1123">
        <f t="shared" si="1"/>
        <v>-43638.67</v>
      </c>
      <c r="I7" s="1121">
        <f t="shared" si="2"/>
        <v>91</v>
      </c>
      <c r="K7" s="1125">
        <f t="shared" si="3"/>
        <v>-51539.182151669585</v>
      </c>
      <c r="L7" s="1130">
        <f t="shared" si="0"/>
        <v>-7900.5121516695872</v>
      </c>
      <c r="M7" s="1123">
        <f t="shared" si="4"/>
        <v>11783581.699407879</v>
      </c>
      <c r="N7" s="1123">
        <f t="shared" si="5"/>
        <v>11791482.211559549</v>
      </c>
      <c r="P7" s="1128">
        <f>+P6-L7</f>
        <v>11835138.244665198</v>
      </c>
      <c r="R7" s="1123">
        <f>SUM(H10:H13)</f>
        <v>-167795.84999999998</v>
      </c>
      <c r="S7" s="1120">
        <v>2023</v>
      </c>
    </row>
    <row r="8" spans="1:20">
      <c r="A8" s="1122">
        <v>44834</v>
      </c>
      <c r="B8" s="1123"/>
      <c r="C8" s="1123"/>
      <c r="D8" s="1123">
        <f t="shared" ref="D8:D23" si="6">-$B$3*$J$2/36000*I8</f>
        <v>-41058.68</v>
      </c>
      <c r="E8" s="1123">
        <v>-4900</v>
      </c>
      <c r="F8" s="1123"/>
      <c r="G8" s="1123"/>
      <c r="H8" s="1123">
        <f t="shared" si="1"/>
        <v>-45958.68</v>
      </c>
      <c r="I8" s="1121">
        <f t="shared" si="2"/>
        <v>92</v>
      </c>
      <c r="K8" s="1125">
        <f t="shared" si="3"/>
        <v>-52140.481882260261</v>
      </c>
      <c r="L8" s="1131">
        <f t="shared" si="0"/>
        <v>-6181.8018822602608</v>
      </c>
      <c r="M8" s="1123">
        <f t="shared" si="4"/>
        <v>11791482.211559549</v>
      </c>
      <c r="N8" s="1123">
        <f t="shared" si="5"/>
        <v>11797664.01344181</v>
      </c>
      <c r="P8" s="1123">
        <f t="shared" ref="P8:P22" si="7">+P7-L8</f>
        <v>11841320.046547458</v>
      </c>
      <c r="R8" s="1123">
        <f>SUM(H14:H17)</f>
        <v>-168242.13999999998</v>
      </c>
      <c r="S8" s="1120">
        <v>2024</v>
      </c>
    </row>
    <row r="9" spans="1:20">
      <c r="A9" s="1122">
        <v>44926</v>
      </c>
      <c r="B9" s="1123"/>
      <c r="C9" s="1123"/>
      <c r="D9" s="1123">
        <f t="shared" si="6"/>
        <v>-41058.68</v>
      </c>
      <c r="E9" s="1123"/>
      <c r="F9" s="1123"/>
      <c r="G9" s="1123"/>
      <c r="H9" s="1123">
        <f t="shared" si="1"/>
        <v>-41058.68</v>
      </c>
      <c r="I9" s="1121">
        <f t="shared" si="2"/>
        <v>92</v>
      </c>
      <c r="K9" s="1125">
        <f t="shared" si="3"/>
        <v>-52167.817048718447</v>
      </c>
      <c r="L9" s="1131">
        <f t="shared" si="0"/>
        <v>-11109.137048718447</v>
      </c>
      <c r="M9" s="1123">
        <f t="shared" si="4"/>
        <v>11797664.01344181</v>
      </c>
      <c r="N9" s="1123">
        <f t="shared" si="5"/>
        <v>11808773.15049053</v>
      </c>
      <c r="P9" s="1123">
        <f t="shared" si="7"/>
        <v>11852429.183596175</v>
      </c>
      <c r="R9" s="1123">
        <f>SUM(H18:H21)</f>
        <v>-167795.84999999998</v>
      </c>
      <c r="S9" s="1120">
        <v>2025</v>
      </c>
    </row>
    <row r="10" spans="1:20">
      <c r="A10" s="1122">
        <v>45016</v>
      </c>
      <c r="B10" s="1123"/>
      <c r="C10" s="1123"/>
      <c r="D10" s="1123">
        <f t="shared" si="6"/>
        <v>-40166.1</v>
      </c>
      <c r="E10" s="1123"/>
      <c r="F10" s="1123"/>
      <c r="G10" s="1123"/>
      <c r="H10" s="1123">
        <f t="shared" si="1"/>
        <v>-40166.1</v>
      </c>
      <c r="I10" s="1121">
        <f t="shared" si="2"/>
        <v>90</v>
      </c>
      <c r="K10" s="1125">
        <f t="shared" si="3"/>
        <v>-51081.789408594355</v>
      </c>
      <c r="L10" s="1131">
        <f t="shared" si="0"/>
        <v>-10915.689408594357</v>
      </c>
      <c r="M10" s="1123">
        <f t="shared" si="4"/>
        <v>11808773.15049053</v>
      </c>
      <c r="N10" s="1123">
        <f t="shared" si="5"/>
        <v>11819688.839899125</v>
      </c>
      <c r="P10" s="1132">
        <f t="shared" si="7"/>
        <v>11863344.87300477</v>
      </c>
      <c r="R10" s="1123">
        <f>+H22+H23</f>
        <v>-12080778.49</v>
      </c>
      <c r="S10" s="1120">
        <v>2026</v>
      </c>
    </row>
    <row r="11" spans="1:20">
      <c r="A11" s="1122">
        <v>45107</v>
      </c>
      <c r="B11" s="1123"/>
      <c r="C11" s="1123"/>
      <c r="D11" s="1123">
        <f t="shared" si="6"/>
        <v>-40612.39</v>
      </c>
      <c r="E11" s="1123"/>
      <c r="F11" s="1123"/>
      <c r="G11" s="1123"/>
      <c r="H11" s="1123">
        <f t="shared" si="1"/>
        <v>-40612.39</v>
      </c>
      <c r="I11" s="1121">
        <f t="shared" si="2"/>
        <v>91</v>
      </c>
      <c r="K11" s="1125">
        <f t="shared" si="3"/>
        <v>-51697.108030084608</v>
      </c>
      <c r="L11" s="1131">
        <f t="shared" si="0"/>
        <v>-11084.718030084608</v>
      </c>
      <c r="M11" s="1123">
        <f t="shared" si="4"/>
        <v>11819688.839899125</v>
      </c>
      <c r="N11" s="1123">
        <f t="shared" si="5"/>
        <v>11830773.557929209</v>
      </c>
      <c r="P11" s="1132">
        <f t="shared" si="7"/>
        <v>11874429.591034854</v>
      </c>
      <c r="R11" s="1120">
        <f>IRR(R5:R10)</f>
        <v>1.7543315650460967E-2</v>
      </c>
    </row>
    <row r="12" spans="1:20">
      <c r="A12" s="1122">
        <v>45199</v>
      </c>
      <c r="D12" s="1123">
        <f t="shared" si="6"/>
        <v>-41058.68</v>
      </c>
      <c r="E12" s="1123">
        <v>-4900</v>
      </c>
      <c r="F12" s="1123"/>
      <c r="H12" s="1123">
        <f t="shared" si="1"/>
        <v>-45958.68</v>
      </c>
      <c r="I12" s="1121">
        <f t="shared" si="2"/>
        <v>92</v>
      </c>
      <c r="K12" s="1125">
        <f t="shared" si="3"/>
        <v>-52314.223376057242</v>
      </c>
      <c r="L12" s="1131">
        <f t="shared" si="0"/>
        <v>-6355.5433760572414</v>
      </c>
      <c r="M12" s="1123">
        <f t="shared" si="4"/>
        <v>11830773.557929209</v>
      </c>
      <c r="N12" s="1123">
        <f t="shared" si="5"/>
        <v>11837129.101305267</v>
      </c>
      <c r="P12" s="1132">
        <f t="shared" si="7"/>
        <v>11880785.13441091</v>
      </c>
    </row>
    <row r="13" spans="1:20">
      <c r="A13" s="1122">
        <v>45291</v>
      </c>
      <c r="D13" s="1123">
        <f t="shared" si="6"/>
        <v>-41058.68</v>
      </c>
      <c r="E13" s="1123"/>
      <c r="F13" s="1123"/>
      <c r="H13" s="1123">
        <f t="shared" si="1"/>
        <v>-41058.68</v>
      </c>
      <c r="I13" s="1121">
        <f t="shared" si="2"/>
        <v>92</v>
      </c>
      <c r="K13" s="1125">
        <f t="shared" si="3"/>
        <v>-52342.326805999786</v>
      </c>
      <c r="L13" s="1131">
        <f t="shared" si="0"/>
        <v>-11283.646805999786</v>
      </c>
      <c r="M13" s="1123">
        <f t="shared" si="4"/>
        <v>11837129.101305267</v>
      </c>
      <c r="N13" s="1123">
        <f t="shared" si="5"/>
        <v>11848412.748111267</v>
      </c>
      <c r="P13" s="1132">
        <f t="shared" si="7"/>
        <v>11892068.78121691</v>
      </c>
    </row>
    <row r="14" spans="1:20">
      <c r="A14" s="1122">
        <v>45382</v>
      </c>
      <c r="D14" s="1123">
        <f t="shared" si="6"/>
        <v>-40612.39</v>
      </c>
      <c r="E14" s="1123"/>
      <c r="F14" s="1123"/>
      <c r="H14" s="1123">
        <f t="shared" si="1"/>
        <v>-40612.39</v>
      </c>
      <c r="I14" s="1121">
        <f t="shared" si="2"/>
        <v>91</v>
      </c>
      <c r="K14" s="1125">
        <f t="shared" si="3"/>
        <v>-51822.741031596182</v>
      </c>
      <c r="L14" s="1131">
        <f t="shared" si="0"/>
        <v>-11210.351031596183</v>
      </c>
      <c r="M14" s="1123">
        <f t="shared" si="4"/>
        <v>11848412.748111267</v>
      </c>
      <c r="N14" s="1123">
        <f t="shared" si="5"/>
        <v>11859623.099142862</v>
      </c>
      <c r="P14" s="1132">
        <f t="shared" si="7"/>
        <v>11903279.132248506</v>
      </c>
    </row>
    <row r="15" spans="1:20">
      <c r="A15" s="1122">
        <v>45473</v>
      </c>
      <c r="D15" s="1123">
        <f t="shared" si="6"/>
        <v>-40612.39</v>
      </c>
      <c r="E15" s="1123"/>
      <c r="F15" s="1123"/>
      <c r="H15" s="1123">
        <f t="shared" si="1"/>
        <v>-40612.39</v>
      </c>
      <c r="I15" s="1121">
        <f t="shared" si="2"/>
        <v>91</v>
      </c>
      <c r="K15" s="1125">
        <f t="shared" si="3"/>
        <v>-51871.773010033663</v>
      </c>
      <c r="L15" s="1131">
        <f t="shared" si="0"/>
        <v>-11259.383010033664</v>
      </c>
      <c r="M15" s="1123">
        <f t="shared" si="4"/>
        <v>11859623.099142862</v>
      </c>
      <c r="N15" s="1123">
        <f t="shared" si="5"/>
        <v>11870882.482152896</v>
      </c>
      <c r="P15" s="1132">
        <f t="shared" si="7"/>
        <v>11914538.515258539</v>
      </c>
    </row>
    <row r="16" spans="1:20">
      <c r="A16" s="1122">
        <v>45565</v>
      </c>
      <c r="D16" s="1123">
        <f t="shared" si="6"/>
        <v>-41058.68</v>
      </c>
      <c r="E16" s="1123">
        <v>-4900</v>
      </c>
      <c r="F16" s="1123"/>
      <c r="H16" s="1123">
        <f t="shared" ref="H16:H23" si="8">SUM(B16:G16)</f>
        <v>-45958.68</v>
      </c>
      <c r="I16" s="1121">
        <f t="shared" si="2"/>
        <v>92</v>
      </c>
      <c r="K16" s="1125">
        <f t="shared" si="3"/>
        <v>-52491.5800984167</v>
      </c>
      <c r="L16" s="1131">
        <f t="shared" si="0"/>
        <v>-6532.9000984166996</v>
      </c>
      <c r="M16" s="1123">
        <f t="shared" si="4"/>
        <v>11870882.482152896</v>
      </c>
      <c r="N16" s="1123">
        <f t="shared" si="5"/>
        <v>11877415.382251313</v>
      </c>
      <c r="P16" s="1123">
        <f t="shared" si="7"/>
        <v>11921071.415356956</v>
      </c>
    </row>
    <row r="17" spans="1:16">
      <c r="A17" s="1122">
        <v>45657</v>
      </c>
      <c r="D17" s="1123">
        <f t="shared" si="6"/>
        <v>-41058.68</v>
      </c>
      <c r="E17" s="1123"/>
      <c r="F17" s="1123"/>
      <c r="H17" s="1123">
        <f t="shared" si="8"/>
        <v>-41058.68</v>
      </c>
      <c r="I17" s="1121">
        <f t="shared" si="2"/>
        <v>92</v>
      </c>
      <c r="K17" s="1125">
        <f t="shared" si="3"/>
        <v>-52520.467777938975</v>
      </c>
      <c r="L17" s="1131">
        <f t="shared" si="0"/>
        <v>-11461.787777938975</v>
      </c>
      <c r="M17" s="1123">
        <f t="shared" si="4"/>
        <v>11877415.382251313</v>
      </c>
      <c r="N17" s="1123">
        <f t="shared" si="5"/>
        <v>11888877.170029253</v>
      </c>
      <c r="P17" s="1123">
        <f t="shared" si="7"/>
        <v>11932533.203134896</v>
      </c>
    </row>
    <row r="18" spans="1:16">
      <c r="A18" s="1122">
        <v>45747</v>
      </c>
      <c r="D18" s="1123">
        <f t="shared" si="6"/>
        <v>-40166.1</v>
      </c>
      <c r="E18" s="1123"/>
      <c r="F18" s="1123"/>
      <c r="H18" s="1123">
        <f t="shared" si="8"/>
        <v>-40166.1</v>
      </c>
      <c r="I18" s="1121">
        <f t="shared" si="2"/>
        <v>90</v>
      </c>
      <c r="K18" s="1125">
        <f t="shared" si="3"/>
        <v>-51428.299296176447</v>
      </c>
      <c r="L18" s="1131">
        <f t="shared" si="0"/>
        <v>-11262.199296176448</v>
      </c>
      <c r="M18" s="1123">
        <f t="shared" si="4"/>
        <v>11888877.170029253</v>
      </c>
      <c r="N18" s="1123">
        <f t="shared" si="5"/>
        <v>11900139.369325429</v>
      </c>
      <c r="P18" s="1123">
        <f t="shared" si="7"/>
        <v>11943795.402431073</v>
      </c>
    </row>
    <row r="19" spans="1:16">
      <c r="A19" s="1122">
        <v>45838</v>
      </c>
      <c r="D19" s="1123">
        <f t="shared" si="6"/>
        <v>-40612.39</v>
      </c>
      <c r="E19" s="1123"/>
      <c r="F19" s="1123"/>
      <c r="G19" s="1123"/>
      <c r="H19" s="1123">
        <f t="shared" si="8"/>
        <v>-40612.39</v>
      </c>
      <c r="I19" s="1121">
        <f t="shared" si="2"/>
        <v>91</v>
      </c>
      <c r="K19" s="1125">
        <f t="shared" si="3"/>
        <v>-52048.983596959915</v>
      </c>
      <c r="L19" s="1131">
        <f t="shared" si="0"/>
        <v>-11436.593596959916</v>
      </c>
      <c r="M19" s="1123">
        <f t="shared" si="4"/>
        <v>11900139.369325429</v>
      </c>
      <c r="N19" s="1123">
        <f t="shared" si="5"/>
        <v>11911575.962922389</v>
      </c>
      <c r="P19" s="1123">
        <f t="shared" si="7"/>
        <v>11955231.996028032</v>
      </c>
    </row>
    <row r="20" spans="1:16">
      <c r="A20" s="1122">
        <v>45930</v>
      </c>
      <c r="D20" s="1123">
        <f t="shared" si="6"/>
        <v>-41058.68</v>
      </c>
      <c r="E20" s="1123">
        <v>-4900</v>
      </c>
      <c r="H20" s="1123">
        <f t="shared" si="8"/>
        <v>-45958.68</v>
      </c>
      <c r="I20" s="1121">
        <f t="shared" si="2"/>
        <v>92</v>
      </c>
      <c r="K20" s="1125">
        <f t="shared" si="3"/>
        <v>-52671.521657816906</v>
      </c>
      <c r="L20" s="1131">
        <f t="shared" si="0"/>
        <v>-6712.8416578169054</v>
      </c>
      <c r="M20" s="1123">
        <f t="shared" si="4"/>
        <v>11911575.962922389</v>
      </c>
      <c r="N20" s="1123">
        <f t="shared" si="5"/>
        <v>11918288.804580206</v>
      </c>
      <c r="P20" s="1123">
        <f t="shared" si="7"/>
        <v>11961944.83768585</v>
      </c>
    </row>
    <row r="21" spans="1:16">
      <c r="A21" s="1122">
        <v>46022</v>
      </c>
      <c r="D21" s="1123">
        <f t="shared" si="6"/>
        <v>-41058.68</v>
      </c>
      <c r="H21" s="1123">
        <f t="shared" si="8"/>
        <v>-41058.68</v>
      </c>
      <c r="I21" s="1121">
        <f t="shared" si="2"/>
        <v>92</v>
      </c>
      <c r="K21" s="1125">
        <f t="shared" si="3"/>
        <v>-52701.205016749918</v>
      </c>
      <c r="L21" s="1131">
        <f t="shared" si="0"/>
        <v>-11642.525016749918</v>
      </c>
      <c r="M21" s="1123">
        <f t="shared" si="4"/>
        <v>11918288.804580206</v>
      </c>
      <c r="N21" s="1123">
        <f t="shared" si="5"/>
        <v>11929931.329596957</v>
      </c>
      <c r="P21" s="1123">
        <f t="shared" si="7"/>
        <v>11973587.362702599</v>
      </c>
    </row>
    <row r="22" spans="1:16">
      <c r="A22" s="1122">
        <v>46112</v>
      </c>
      <c r="D22" s="1123">
        <f t="shared" si="6"/>
        <v>-40166.1</v>
      </c>
      <c r="H22" s="1123">
        <f t="shared" si="8"/>
        <v>-40166.1</v>
      </c>
      <c r="I22" s="1121">
        <f t="shared" si="2"/>
        <v>90</v>
      </c>
      <c r="K22" s="1125">
        <f t="shared" si="3"/>
        <v>-51605.889288520171</v>
      </c>
      <c r="L22" s="1131">
        <f t="shared" si="0"/>
        <v>-11439.789288520173</v>
      </c>
      <c r="M22" s="1123">
        <f t="shared" si="4"/>
        <v>11929931.329596957</v>
      </c>
      <c r="N22" s="1123">
        <f>+M22-K22+H22</f>
        <v>11941371.118885478</v>
      </c>
      <c r="P22" s="1123">
        <f t="shared" si="7"/>
        <v>11985027.15199112</v>
      </c>
    </row>
    <row r="23" spans="1:16">
      <c r="A23" s="1122">
        <v>46203</v>
      </c>
      <c r="D23" s="1123">
        <f t="shared" si="6"/>
        <v>-40612.39</v>
      </c>
      <c r="G23" s="1123">
        <v>-12000000</v>
      </c>
      <c r="H23" s="1123">
        <f t="shared" si="8"/>
        <v>-12040612.390000001</v>
      </c>
      <c r="I23" s="1121">
        <f t="shared" si="2"/>
        <v>91</v>
      </c>
      <c r="K23" s="1125">
        <f>-N22*$R$11/365*I23-3357.83</f>
        <v>-55587.15355684785</v>
      </c>
      <c r="L23" s="1131">
        <f>+K23-H23+G23</f>
        <v>-14974.763556847349</v>
      </c>
      <c r="M23" s="1123">
        <f t="shared" si="4"/>
        <v>11941371.118885478</v>
      </c>
      <c r="N23" s="1123"/>
      <c r="P23" s="1128">
        <f>+P22-L23+G23</f>
        <v>1.9155479669570923</v>
      </c>
    </row>
    <row r="24" spans="1:16">
      <c r="A24" s="1122"/>
    </row>
    <row r="25" spans="1:16">
      <c r="A25" s="1120" t="s">
        <v>2944</v>
      </c>
      <c r="B25" s="1123">
        <f>SUM(B3:B19)</f>
        <v>12000000</v>
      </c>
      <c r="C25" s="1123">
        <f t="shared" ref="C25:D25" si="9">SUM(C3:C19)</f>
        <v>-150000</v>
      </c>
      <c r="D25" s="1123">
        <f t="shared" si="9"/>
        <v>-648120.51</v>
      </c>
      <c r="E25" s="1123">
        <f>SUM(E3:E23)</f>
        <v>-29883.33</v>
      </c>
      <c r="F25" s="1123">
        <f>SUM(F3:F23)</f>
        <v>-43717.539999999994</v>
      </c>
      <c r="G25" s="1123">
        <f>SUM(G3:G23)</f>
        <v>-12000000</v>
      </c>
      <c r="H25" s="1123">
        <f>SUM(H3:H23)</f>
        <v>-1034617.2299999986</v>
      </c>
      <c r="K25" s="1123">
        <f>SUM(K3:K23)</f>
        <v>-1034619.1455479683</v>
      </c>
      <c r="L25" s="1124">
        <f>SUM(L3:L23)</f>
        <v>-204002.78554796785</v>
      </c>
      <c r="M25" s="1123"/>
      <c r="N25" s="1123"/>
    </row>
    <row r="26" spans="1:16">
      <c r="K26" s="1123"/>
      <c r="L26" s="1123"/>
    </row>
    <row r="27" spans="1:16">
      <c r="H27" s="1129">
        <f>IRR(H3:H19)</f>
        <v>-0.23088771159609722</v>
      </c>
    </row>
    <row r="28" spans="1:16">
      <c r="L28" s="1131">
        <f>SUM(L8:L23)</f>
        <v>-164863.67088277091</v>
      </c>
    </row>
    <row r="29" spans="1:16">
      <c r="L29" s="1123"/>
    </row>
  </sheetData>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B1:T34"/>
  <sheetViews>
    <sheetView showGridLines="0" topLeftCell="A13" zoomScale="92" zoomScaleNormal="100" workbookViewId="0">
      <selection activeCell="M11" sqref="M11"/>
    </sheetView>
  </sheetViews>
  <sheetFormatPr defaultColWidth="12" defaultRowHeight="12"/>
  <cols>
    <col min="1" max="2" width="7.54296875" style="91" customWidth="1"/>
    <col min="3" max="3" width="59" style="129" customWidth="1"/>
    <col min="4" max="4" width="1.453125" style="91" customWidth="1"/>
    <col min="5" max="5" width="23.453125" style="91" customWidth="1"/>
    <col min="6" max="6" width="1.453125" style="91" customWidth="1"/>
    <col min="7" max="7" width="23.453125" style="91" customWidth="1"/>
    <col min="8" max="8" width="1.453125" style="91" customWidth="1"/>
    <col min="9" max="9" width="23.453125" style="91" customWidth="1"/>
    <col min="10" max="10" width="1.453125" style="91" customWidth="1"/>
    <col min="11" max="11" width="18.54296875" style="91" customWidth="1"/>
    <col min="12" max="12" width="1.453125" style="91" customWidth="1"/>
    <col min="13" max="13" width="18.54296875" style="147" customWidth="1"/>
    <col min="14" max="20" width="12" style="92"/>
    <col min="21" max="16384" width="12" style="91"/>
  </cols>
  <sheetData>
    <row r="1" spans="2:20">
      <c r="C1" s="38" t="str">
        <f>Details!$B$1</f>
        <v>Via Crespi 26 Srl</v>
      </c>
      <c r="L1" s="260"/>
      <c r="M1" s="127"/>
      <c r="N1" s="91"/>
      <c r="O1" s="91"/>
      <c r="P1" s="91"/>
      <c r="Q1" s="91"/>
      <c r="R1" s="91"/>
      <c r="S1" s="91"/>
      <c r="T1" s="91"/>
    </row>
    <row r="2" spans="2:20" ht="12" customHeight="1" thickBot="1">
      <c r="C2" s="39">
        <f>Details!$C$11</f>
        <v>44742</v>
      </c>
      <c r="L2" s="260"/>
      <c r="M2" s="126"/>
      <c r="N2" s="91"/>
      <c r="O2" s="91"/>
      <c r="P2" s="91"/>
      <c r="Q2" s="91"/>
      <c r="R2" s="91"/>
      <c r="S2" s="91"/>
      <c r="T2" s="91"/>
    </row>
    <row r="3" spans="2:20" ht="18.649999999999999" customHeight="1" thickTop="1">
      <c r="B3" s="382"/>
      <c r="C3" s="384" t="s">
        <v>316</v>
      </c>
      <c r="D3" s="384"/>
      <c r="E3" s="384"/>
      <c r="G3" s="384"/>
      <c r="I3" s="384"/>
      <c r="K3" s="384"/>
      <c r="L3" s="261"/>
      <c r="M3" s="868"/>
      <c r="N3" s="91"/>
      <c r="O3" s="91"/>
      <c r="P3" s="91"/>
      <c r="Q3" s="91"/>
      <c r="R3" s="91"/>
      <c r="S3" s="91"/>
      <c r="T3" s="91"/>
    </row>
    <row r="4" spans="2:20">
      <c r="L4" s="260"/>
      <c r="M4" s="126"/>
      <c r="N4" s="91"/>
      <c r="O4" s="91"/>
      <c r="P4" s="91"/>
      <c r="Q4" s="91"/>
      <c r="R4" s="91"/>
      <c r="S4" s="91"/>
      <c r="T4" s="91"/>
    </row>
    <row r="5" spans="2:20">
      <c r="C5" s="61"/>
      <c r="E5" s="257" t="s">
        <v>177</v>
      </c>
      <c r="G5" s="257" t="s">
        <v>176</v>
      </c>
      <c r="I5" s="257" t="s">
        <v>176</v>
      </c>
      <c r="K5" s="257"/>
      <c r="L5" s="262"/>
      <c r="M5" s="126"/>
      <c r="N5" s="91"/>
      <c r="O5" s="91"/>
      <c r="P5" s="91"/>
      <c r="Q5" s="91"/>
      <c r="R5" s="91"/>
      <c r="S5" s="91"/>
      <c r="T5" s="91"/>
    </row>
    <row r="6" spans="2:20" ht="11.5">
      <c r="C6" s="91"/>
      <c r="E6" s="1192" t="s">
        <v>3011</v>
      </c>
      <c r="F6" s="61"/>
      <c r="G6" s="556" t="s">
        <v>2250</v>
      </c>
      <c r="H6" s="61"/>
      <c r="I6" s="556" t="s">
        <v>2251</v>
      </c>
      <c r="J6" s="61"/>
      <c r="K6" s="144" t="s">
        <v>34</v>
      </c>
      <c r="L6" s="258"/>
      <c r="M6" s="144" t="s">
        <v>34</v>
      </c>
      <c r="N6" s="91"/>
      <c r="O6" s="91"/>
      <c r="P6" s="91"/>
      <c r="Q6" s="91"/>
      <c r="R6" s="91"/>
      <c r="S6" s="91"/>
      <c r="T6" s="91"/>
    </row>
    <row r="7" spans="2:20" ht="11.5">
      <c r="C7" s="61"/>
      <c r="E7" s="556" t="s">
        <v>132</v>
      </c>
      <c r="F7" s="61"/>
      <c r="G7" s="556" t="s">
        <v>132</v>
      </c>
      <c r="H7" s="61"/>
      <c r="I7" s="556" t="s">
        <v>132</v>
      </c>
      <c r="J7" s="61"/>
      <c r="K7" s="61">
        <f>Details!$C$11</f>
        <v>44742</v>
      </c>
      <c r="L7" s="258"/>
      <c r="M7" s="61">
        <f>Details!$C$9</f>
        <v>44561</v>
      </c>
      <c r="N7" s="91"/>
      <c r="O7" s="91"/>
      <c r="P7" s="91"/>
      <c r="Q7" s="91"/>
      <c r="R7" s="91"/>
      <c r="S7" s="91"/>
      <c r="T7" s="91"/>
    </row>
    <row r="8" spans="2:20" ht="11.5">
      <c r="C8" s="131"/>
      <c r="E8" s="131" t="str">
        <f>Details!$C$31</f>
        <v>EUR</v>
      </c>
      <c r="F8" s="131"/>
      <c r="G8" s="131" t="str">
        <f>Details!$C$31</f>
        <v>EUR</v>
      </c>
      <c r="H8" s="131"/>
      <c r="I8" s="131" t="str">
        <f>Details!$C$31</f>
        <v>EUR</v>
      </c>
      <c r="J8" s="131"/>
      <c r="K8" s="131" t="str">
        <f>Details!$C$31</f>
        <v>EUR</v>
      </c>
      <c r="L8" s="263"/>
      <c r="M8" s="131" t="str">
        <f>Details!$C$31</f>
        <v>EUR</v>
      </c>
      <c r="N8" s="91"/>
      <c r="O8" s="91"/>
      <c r="P8" s="91"/>
      <c r="Q8" s="91"/>
      <c r="R8" s="91"/>
      <c r="S8" s="91"/>
      <c r="T8" s="91"/>
    </row>
    <row r="9" spans="2:20" ht="12.5">
      <c r="C9" s="1016" t="s">
        <v>2008</v>
      </c>
      <c r="E9" s="859"/>
      <c r="F9" s="112"/>
      <c r="G9" s="859"/>
      <c r="H9" s="112"/>
      <c r="I9" s="859"/>
      <c r="J9" s="112"/>
      <c r="K9" s="131"/>
      <c r="L9" s="263"/>
      <c r="M9" s="131"/>
      <c r="N9" s="91"/>
      <c r="O9" s="91"/>
      <c r="P9" s="91"/>
      <c r="Q9" s="91"/>
      <c r="R9" s="91"/>
      <c r="S9" s="91"/>
      <c r="T9" s="91"/>
    </row>
    <row r="10" spans="2:20" ht="12.5">
      <c r="C10" s="320" t="s">
        <v>2340</v>
      </c>
      <c r="D10" s="87"/>
      <c r="E10" s="552">
        <f>SOFP!J14</f>
        <v>29200000</v>
      </c>
      <c r="F10" s="553"/>
      <c r="G10" s="552">
        <v>0</v>
      </c>
      <c r="H10" s="553"/>
      <c r="I10" s="552">
        <v>0</v>
      </c>
      <c r="J10" s="462"/>
      <c r="K10" s="142">
        <f>SUM(E10:I10)</f>
        <v>29200000</v>
      </c>
      <c r="L10" s="142"/>
      <c r="M10" s="881">
        <v>29200000</v>
      </c>
      <c r="N10" s="91"/>
      <c r="O10" s="91"/>
      <c r="P10" s="91"/>
      <c r="Q10" s="91"/>
      <c r="R10" s="91"/>
      <c r="S10" s="91"/>
      <c r="T10" s="91"/>
    </row>
    <row r="11" spans="2:20" ht="12.5">
      <c r="C11" s="321" t="s">
        <v>657</v>
      </c>
      <c r="D11" s="87"/>
      <c r="E11" s="554">
        <v>0</v>
      </c>
      <c r="F11" s="555"/>
      <c r="G11" s="554">
        <v>0</v>
      </c>
      <c r="H11" s="555"/>
      <c r="I11" s="554">
        <v>0</v>
      </c>
      <c r="J11" s="135"/>
      <c r="K11" s="135">
        <f t="shared" ref="K11:K20" si="0">SUM(E11:I11)</f>
        <v>0</v>
      </c>
      <c r="L11" s="135"/>
      <c r="M11" s="900">
        <v>0</v>
      </c>
      <c r="N11" s="91"/>
      <c r="O11" s="91"/>
      <c r="P11" s="91"/>
      <c r="Q11" s="91"/>
      <c r="R11" s="91"/>
      <c r="S11" s="91"/>
      <c r="T11" s="91"/>
    </row>
    <row r="12" spans="2:20" ht="12.5">
      <c r="C12" s="321" t="s">
        <v>166</v>
      </c>
      <c r="D12" s="138"/>
      <c r="E12" s="554">
        <v>0</v>
      </c>
      <c r="F12" s="555"/>
      <c r="G12" s="554">
        <v>0</v>
      </c>
      <c r="H12" s="555"/>
      <c r="I12" s="554">
        <v>0</v>
      </c>
      <c r="J12" s="135"/>
      <c r="K12" s="135">
        <f t="shared" si="0"/>
        <v>0</v>
      </c>
      <c r="L12" s="135"/>
      <c r="M12" s="900">
        <v>0</v>
      </c>
      <c r="N12" s="91"/>
      <c r="O12" s="91"/>
      <c r="P12" s="91"/>
      <c r="Q12" s="91"/>
      <c r="R12" s="91"/>
      <c r="S12" s="91"/>
      <c r="T12" s="91"/>
    </row>
    <row r="13" spans="2:20" ht="12.5">
      <c r="C13" s="321" t="s">
        <v>489</v>
      </c>
      <c r="D13" s="138"/>
      <c r="E13" s="554">
        <v>0</v>
      </c>
      <c r="F13" s="555"/>
      <c r="G13" s="554">
        <v>0</v>
      </c>
      <c r="H13" s="555"/>
      <c r="I13" s="554">
        <v>0</v>
      </c>
      <c r="J13" s="135"/>
      <c r="K13" s="135">
        <f>SUM(E13:I13)</f>
        <v>0</v>
      </c>
      <c r="L13" s="135"/>
      <c r="M13" s="900">
        <v>0</v>
      </c>
      <c r="N13" s="91"/>
      <c r="O13" s="91"/>
      <c r="P13" s="91"/>
      <c r="Q13" s="91"/>
      <c r="R13" s="91"/>
      <c r="S13" s="91"/>
      <c r="T13" s="91"/>
    </row>
    <row r="14" spans="2:20" ht="12.5">
      <c r="C14" s="321" t="s">
        <v>167</v>
      </c>
      <c r="D14" s="138"/>
      <c r="E14" s="554">
        <f>SOFP!K33</f>
        <v>0</v>
      </c>
      <c r="F14" s="555"/>
      <c r="G14" s="554">
        <v>0</v>
      </c>
      <c r="H14" s="555"/>
      <c r="I14" s="554">
        <v>0</v>
      </c>
      <c r="J14" s="135"/>
      <c r="K14" s="135">
        <f t="shared" si="0"/>
        <v>0</v>
      </c>
      <c r="L14" s="135"/>
      <c r="M14" s="900">
        <v>0</v>
      </c>
      <c r="N14" s="91"/>
      <c r="O14" s="91"/>
      <c r="P14" s="91"/>
      <c r="Q14" s="91"/>
      <c r="R14" s="91"/>
      <c r="S14" s="91"/>
      <c r="T14" s="91"/>
    </row>
    <row r="15" spans="2:20" ht="12.5">
      <c r="C15" s="321" t="s">
        <v>497</v>
      </c>
      <c r="D15" s="138"/>
      <c r="E15" s="554">
        <v>0</v>
      </c>
      <c r="F15" s="555"/>
      <c r="G15" s="554">
        <v>0</v>
      </c>
      <c r="H15" s="555"/>
      <c r="I15" s="554">
        <v>0</v>
      </c>
      <c r="J15" s="135"/>
      <c r="K15" s="135">
        <f t="shared" ref="K15:K16" si="1">SUM(E15:I15)</f>
        <v>0</v>
      </c>
      <c r="L15" s="135"/>
      <c r="M15" s="900">
        <v>0</v>
      </c>
      <c r="N15" s="91"/>
      <c r="O15" s="91"/>
      <c r="P15" s="91"/>
      <c r="Q15" s="91"/>
      <c r="R15" s="91"/>
      <c r="S15" s="91"/>
      <c r="T15" s="91"/>
    </row>
    <row r="16" spans="2:20" ht="12.5">
      <c r="C16" s="321" t="s">
        <v>498</v>
      </c>
      <c r="D16" s="138"/>
      <c r="E16" s="554">
        <v>0</v>
      </c>
      <c r="F16" s="555"/>
      <c r="G16" s="554">
        <v>0</v>
      </c>
      <c r="H16" s="555"/>
      <c r="I16" s="554">
        <v>0</v>
      </c>
      <c r="J16" s="135"/>
      <c r="K16" s="135">
        <f t="shared" si="1"/>
        <v>0</v>
      </c>
      <c r="L16" s="135"/>
      <c r="M16" s="900">
        <v>0</v>
      </c>
      <c r="N16" s="91"/>
      <c r="O16" s="91"/>
      <c r="P16" s="91"/>
      <c r="Q16" s="91"/>
      <c r="R16" s="91"/>
      <c r="S16" s="91"/>
      <c r="T16" s="91"/>
    </row>
    <row r="17" spans="3:20" ht="12.5">
      <c r="C17" s="321" t="s">
        <v>115</v>
      </c>
      <c r="D17" s="138"/>
      <c r="E17" s="554">
        <v>0</v>
      </c>
      <c r="F17" s="555"/>
      <c r="G17" s="554">
        <v>0</v>
      </c>
      <c r="H17" s="555"/>
      <c r="I17" s="554">
        <v>0</v>
      </c>
      <c r="J17" s="135"/>
      <c r="K17" s="135">
        <f t="shared" si="0"/>
        <v>0</v>
      </c>
      <c r="L17" s="135"/>
      <c r="M17" s="900">
        <v>0</v>
      </c>
      <c r="N17" s="91"/>
      <c r="O17" s="91"/>
      <c r="P17" s="91"/>
      <c r="Q17" s="91"/>
      <c r="R17" s="91"/>
      <c r="S17" s="91"/>
      <c r="T17" s="91"/>
    </row>
    <row r="18" spans="3:20" ht="12.5">
      <c r="C18" s="321" t="s">
        <v>490</v>
      </c>
      <c r="D18" s="138"/>
      <c r="E18" s="554">
        <v>0</v>
      </c>
      <c r="F18" s="555"/>
      <c r="G18" s="554">
        <v>0</v>
      </c>
      <c r="H18" s="555"/>
      <c r="I18" s="554">
        <v>0</v>
      </c>
      <c r="J18" s="135"/>
      <c r="K18" s="135">
        <f t="shared" ref="K18" si="2">SUM(E18:I18)</f>
        <v>0</v>
      </c>
      <c r="L18" s="135"/>
      <c r="M18" s="900">
        <v>0</v>
      </c>
      <c r="N18" s="91"/>
      <c r="O18" s="91"/>
      <c r="P18" s="91"/>
      <c r="Q18" s="91"/>
      <c r="R18" s="91"/>
      <c r="S18" s="91"/>
      <c r="T18" s="91"/>
    </row>
    <row r="19" spans="3:20" ht="12.5">
      <c r="C19" s="321" t="s">
        <v>781</v>
      </c>
      <c r="D19" s="138"/>
      <c r="E19" s="554">
        <v>0</v>
      </c>
      <c r="F19" s="555"/>
      <c r="G19" s="554">
        <v>0</v>
      </c>
      <c r="H19" s="555"/>
      <c r="I19" s="554">
        <v>0</v>
      </c>
      <c r="J19" s="135"/>
      <c r="K19" s="135">
        <f t="shared" ref="K19" si="3">SUM(E19:I19)</f>
        <v>0</v>
      </c>
      <c r="L19" s="135"/>
      <c r="M19" s="900">
        <v>0</v>
      </c>
      <c r="N19" s="91"/>
      <c r="O19" s="91"/>
      <c r="P19" s="91"/>
      <c r="Q19" s="91"/>
      <c r="R19" s="91"/>
      <c r="S19" s="91"/>
      <c r="T19" s="91"/>
    </row>
    <row r="20" spans="3:20" ht="11.5">
      <c r="C20" s="321" t="s">
        <v>168</v>
      </c>
      <c r="D20" s="134" t="s">
        <v>56</v>
      </c>
      <c r="E20" s="554">
        <f>SOFP!K28</f>
        <v>1000000</v>
      </c>
      <c r="F20" s="555"/>
      <c r="G20" s="554">
        <v>0</v>
      </c>
      <c r="H20" s="555"/>
      <c r="I20" s="554">
        <v>0</v>
      </c>
      <c r="J20" s="135"/>
      <c r="K20" s="135">
        <f t="shared" si="0"/>
        <v>1000000</v>
      </c>
      <c r="L20" s="135"/>
      <c r="M20" s="900">
        <v>0</v>
      </c>
      <c r="N20" s="91"/>
      <c r="O20" s="91"/>
      <c r="P20" s="91"/>
      <c r="Q20" s="91"/>
      <c r="R20" s="91"/>
      <c r="S20" s="91"/>
      <c r="T20" s="91"/>
    </row>
    <row r="21" spans="3:20" ht="13" thickBot="1">
      <c r="C21" s="320" t="s">
        <v>659</v>
      </c>
      <c r="D21" s="87"/>
      <c r="E21" s="139">
        <f>SUM(E10:E20)</f>
        <v>30200000</v>
      </c>
      <c r="F21" s="135"/>
      <c r="G21" s="139">
        <f>SUM(G10:G20)</f>
        <v>0</v>
      </c>
      <c r="H21" s="135"/>
      <c r="I21" s="139">
        <f>SUM(I10:I20)</f>
        <v>0</v>
      </c>
      <c r="J21" s="135"/>
      <c r="K21" s="139">
        <f>SUM(K10:K20)</f>
        <v>30200000</v>
      </c>
      <c r="L21" s="142"/>
      <c r="M21" s="941">
        <f>SUM(M10:M20)</f>
        <v>29200000</v>
      </c>
      <c r="N21" s="91"/>
      <c r="O21" s="91"/>
      <c r="P21" s="91"/>
      <c r="Q21" s="91"/>
      <c r="R21" s="91"/>
      <c r="S21" s="91"/>
      <c r="T21" s="91"/>
    </row>
    <row r="22" spans="3:20" ht="13" thickTop="1">
      <c r="C22" s="132"/>
      <c r="D22" s="87"/>
      <c r="E22" s="142"/>
      <c r="F22" s="135"/>
      <c r="G22" s="142"/>
      <c r="H22" s="135"/>
      <c r="I22" s="142"/>
      <c r="J22" s="135"/>
      <c r="K22" s="142"/>
      <c r="L22" s="142"/>
      <c r="M22" s="942"/>
      <c r="N22" s="91"/>
      <c r="O22" s="91"/>
      <c r="P22" s="91"/>
      <c r="Q22" s="91"/>
      <c r="R22" s="91"/>
      <c r="S22" s="91"/>
      <c r="T22" s="91"/>
    </row>
    <row r="23" spans="3:20" ht="12.5">
      <c r="C23" s="134" t="s">
        <v>658</v>
      </c>
      <c r="D23" s="87"/>
      <c r="E23" s="554">
        <v>0</v>
      </c>
      <c r="F23" s="135"/>
      <c r="G23" s="554">
        <v>0</v>
      </c>
      <c r="H23" s="135"/>
      <c r="I23" s="554">
        <v>0</v>
      </c>
      <c r="J23" s="135"/>
      <c r="K23" s="135">
        <f>SUM(E23:I23)</f>
        <v>0</v>
      </c>
      <c r="L23" s="142"/>
      <c r="M23" s="900">
        <f>0</f>
        <v>0</v>
      </c>
      <c r="N23" s="91"/>
      <c r="O23" s="91"/>
      <c r="P23" s="91"/>
      <c r="Q23" s="91"/>
      <c r="R23" s="91"/>
      <c r="S23" s="91"/>
      <c r="T23" s="91"/>
    </row>
    <row r="24" spans="3:20" ht="13" thickBot="1">
      <c r="C24" s="320" t="s">
        <v>2335</v>
      </c>
      <c r="D24" s="87"/>
      <c r="E24" s="139">
        <f>SUM(E21:E23)</f>
        <v>30200000</v>
      </c>
      <c r="F24" s="135"/>
      <c r="G24" s="139">
        <f>SUM(G21:G23)</f>
        <v>0</v>
      </c>
      <c r="H24" s="135"/>
      <c r="I24" s="139">
        <f>SUM(I21:I23)</f>
        <v>0</v>
      </c>
      <c r="J24" s="135"/>
      <c r="K24" s="139">
        <f>SUM(K21:K23)</f>
        <v>30200000</v>
      </c>
      <c r="L24" s="142"/>
      <c r="M24" s="139">
        <f>SUM(M21:M23)</f>
        <v>29200000</v>
      </c>
      <c r="N24" s="91"/>
      <c r="O24" s="91"/>
      <c r="P24" s="91"/>
      <c r="Q24" s="91"/>
      <c r="R24" s="91"/>
      <c r="S24" s="91"/>
      <c r="T24" s="91"/>
    </row>
    <row r="25" spans="3:20" ht="13" thickTop="1">
      <c r="C25" s="132"/>
      <c r="D25" s="87"/>
      <c r="E25" s="142"/>
      <c r="F25" s="135"/>
      <c r="G25" s="142"/>
      <c r="H25" s="135"/>
      <c r="I25" s="142"/>
      <c r="J25" s="135"/>
      <c r="K25" s="142"/>
      <c r="L25" s="142"/>
      <c r="M25" s="142"/>
      <c r="N25" s="91"/>
      <c r="O25" s="91"/>
      <c r="P25" s="91"/>
      <c r="Q25" s="91"/>
      <c r="R25" s="91"/>
      <c r="S25" s="91"/>
      <c r="T25" s="91"/>
    </row>
    <row r="26" spans="3:20" ht="11.5">
      <c r="C26" s="240" t="s">
        <v>107</v>
      </c>
      <c r="D26" s="144"/>
      <c r="E26" s="241"/>
      <c r="F26" s="135"/>
      <c r="G26" s="241"/>
      <c r="H26" s="135"/>
      <c r="I26" s="241"/>
      <c r="J26" s="135"/>
      <c r="K26" s="241">
        <f>SOFP!E14-K21</f>
        <v>0</v>
      </c>
      <c r="L26" s="259"/>
      <c r="M26" s="889">
        <f>SOFP!J14-M21</f>
        <v>0</v>
      </c>
      <c r="N26" s="91"/>
      <c r="O26" s="91"/>
      <c r="P26" s="91"/>
      <c r="Q26" s="91"/>
      <c r="R26" s="91"/>
      <c r="S26" s="91"/>
      <c r="T26" s="91"/>
    </row>
    <row r="27" spans="3:20" ht="11.5">
      <c r="C27" s="240" t="s">
        <v>107</v>
      </c>
      <c r="D27" s="144"/>
      <c r="E27" s="241"/>
      <c r="F27" s="135"/>
      <c r="G27" s="241"/>
      <c r="H27" s="135"/>
      <c r="I27" s="241"/>
      <c r="J27" s="135"/>
      <c r="K27" s="241">
        <f>SUM(SOCI!D118:D119)-K20</f>
        <v>0</v>
      </c>
      <c r="L27" s="241"/>
      <c r="M27" s="889"/>
      <c r="N27" s="91"/>
      <c r="O27" s="91"/>
      <c r="P27" s="91"/>
      <c r="Q27" s="91"/>
      <c r="R27" s="91"/>
      <c r="S27" s="91"/>
      <c r="T27" s="91"/>
    </row>
    <row r="28" spans="3:20">
      <c r="C28" s="240"/>
      <c r="D28" s="144"/>
      <c r="E28" s="241"/>
      <c r="F28" s="135"/>
      <c r="G28" s="259"/>
      <c r="H28" s="135"/>
      <c r="I28" s="241"/>
      <c r="J28" s="135"/>
      <c r="K28" s="241"/>
      <c r="L28" s="241"/>
      <c r="M28" s="126"/>
      <c r="N28" s="91"/>
      <c r="O28" s="91"/>
      <c r="P28" s="91"/>
      <c r="Q28" s="91"/>
      <c r="R28" s="91"/>
      <c r="S28" s="91"/>
      <c r="T28" s="91"/>
    </row>
    <row r="29" spans="3:20">
      <c r="C29" s="240"/>
      <c r="D29" s="144"/>
      <c r="E29" s="241"/>
      <c r="F29" s="135"/>
      <c r="G29" s="259"/>
      <c r="H29" s="135"/>
      <c r="I29" s="241"/>
      <c r="J29" s="135"/>
      <c r="K29" s="241"/>
      <c r="L29" s="241"/>
      <c r="M29" s="126"/>
      <c r="N29" s="91"/>
      <c r="O29" s="91"/>
      <c r="P29" s="91"/>
      <c r="Q29" s="91"/>
      <c r="R29" s="91"/>
      <c r="S29" s="91"/>
      <c r="T29" s="91"/>
    </row>
    <row r="30" spans="3:20">
      <c r="G30" s="260"/>
    </row>
    <row r="31" spans="3:20">
      <c r="G31" s="260"/>
    </row>
    <row r="32" spans="3:20">
      <c r="G32" s="260"/>
    </row>
    <row r="33" spans="7:7">
      <c r="G33" s="260"/>
    </row>
    <row r="34" spans="7:7">
      <c r="G34" s="260"/>
    </row>
  </sheetData>
  <sheetProtection algorithmName="SHA-512" hashValue="b9ch/YRisWWL+63J1MHW/b81DB21pjFPUNBCVR0SfBNixMl8GRInclRhoECL6rYSwgHKfSLiLC/WCGKh856MNg==" saltValue="+kinvkzhWXK9G30nJi8vDw==" spinCount="100000" sheet="1" objects="1" scenarios="1"/>
  <customSheetViews>
    <customSheetView guid="{B0373AFB-6F3B-4D90-83E2-B7472F9D789B}" showGridLines="0" fitToPage="1">
      <selection activeCell="K26" sqref="K26"/>
      <pageMargins left="0.70866141732283472" right="0.70866141732283472" top="0.74803149606299213" bottom="0.74803149606299213" header="0.31496062992125984" footer="0.31496062992125984"/>
      <pageSetup paperSize="9" scale="40" orientation="portrait" r:id="rId1"/>
      <headerFooter>
        <oddHeader>Page &amp;P of &amp;N</oddHeader>
        <oddFooter>&amp;Z&amp;F</oddFooter>
      </headerFooter>
    </customSheetView>
  </customSheetViews>
  <pageMargins left="0.70866141732283472" right="0.70866141732283472" top="0.74803149606299213" bottom="0.74803149606299213" header="0.31496062992125984" footer="0.31496062992125984"/>
  <pageSetup paperSize="9" scale="46" orientation="portrait" r:id="rId2"/>
  <headerFooter>
    <oddHeader>Page &amp;P of &amp;N</oddHeader>
    <oddFooter>&amp;Z&amp;F&amp;R&amp;1#&amp;"Calibri"&amp;10&amp;K0078D7Classification : 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KM106"/>
  <sheetViews>
    <sheetView showGridLines="0" zoomScale="85" zoomScaleNormal="85" workbookViewId="0">
      <selection activeCell="C64" sqref="C64:C65"/>
    </sheetView>
  </sheetViews>
  <sheetFormatPr defaultColWidth="9" defaultRowHeight="11.5"/>
  <cols>
    <col min="1" max="1" width="1.453125" style="148" customWidth="1"/>
    <col min="2" max="2" width="31.54296875" style="148" customWidth="1"/>
    <col min="3" max="3" width="29.1796875" style="128" customWidth="1"/>
    <col min="4" max="4" width="18.54296875" style="148" customWidth="1"/>
    <col min="5" max="5" width="18.1796875" style="148" bestFit="1" customWidth="1"/>
    <col min="6" max="7" width="22.54296875" style="148" customWidth="1"/>
    <col min="8" max="9" width="25.54296875" style="148" customWidth="1"/>
    <col min="10" max="10" width="20.81640625" style="148" customWidth="1"/>
    <col min="11" max="11" width="21.54296875" style="148" customWidth="1"/>
    <col min="12" max="12" width="16.453125" style="148" bestFit="1" customWidth="1"/>
    <col min="13" max="13" width="15.54296875" style="84" customWidth="1"/>
    <col min="14" max="16384" width="9" style="84"/>
  </cols>
  <sheetData>
    <row r="1" spans="2:17" ht="12.5">
      <c r="C1" s="38" t="str">
        <f>Details!$B$1</f>
        <v>Via Crespi 26 Srl</v>
      </c>
      <c r="M1" s="1256"/>
      <c r="N1" s="28"/>
    </row>
    <row r="2" spans="2:17">
      <c r="C2" s="39">
        <f>Details!$B$2</f>
        <v>44742</v>
      </c>
      <c r="D2" s="395"/>
      <c r="E2" s="395"/>
      <c r="F2" s="395"/>
      <c r="G2" s="395"/>
      <c r="H2" s="395"/>
      <c r="I2" s="395"/>
      <c r="J2" s="395"/>
      <c r="K2" s="395"/>
      <c r="L2" s="395"/>
      <c r="M2" s="1256"/>
      <c r="N2" s="149"/>
    </row>
    <row r="3" spans="2:17" ht="15.5">
      <c r="C3" s="1257"/>
      <c r="D3" s="1257"/>
      <c r="E3" s="1257"/>
      <c r="F3" s="1257"/>
      <c r="G3" s="1257"/>
      <c r="H3" s="1257"/>
      <c r="I3" s="1257"/>
      <c r="J3" s="396"/>
      <c r="K3" s="396"/>
      <c r="L3" s="396"/>
      <c r="M3" s="305"/>
    </row>
    <row r="4" spans="2:17">
      <c r="C4" s="129"/>
      <c r="M4" s="148"/>
    </row>
    <row r="5" spans="2:17">
      <c r="C5" s="129"/>
      <c r="M5" s="148"/>
    </row>
    <row r="6" spans="2:17" s="91" customFormat="1" ht="15.5">
      <c r="C6" s="398" t="s">
        <v>212</v>
      </c>
      <c r="D6" s="397"/>
      <c r="E6" s="397"/>
      <c r="F6" s="397"/>
      <c r="G6" s="397"/>
      <c r="H6" s="397"/>
      <c r="I6" s="397"/>
      <c r="J6" s="126"/>
      <c r="K6" s="126"/>
      <c r="L6" s="126"/>
      <c r="M6" s="126"/>
      <c r="N6" s="126"/>
      <c r="P6" s="126"/>
      <c r="Q6" s="126"/>
    </row>
    <row r="7" spans="2:17">
      <c r="C7" s="129"/>
      <c r="M7" s="148"/>
    </row>
    <row r="8" spans="2:17" ht="13">
      <c r="B8" s="289"/>
      <c r="C8" s="323"/>
      <c r="D8" s="324"/>
      <c r="E8" s="325"/>
      <c r="F8" s="326"/>
      <c r="G8" s="326"/>
      <c r="H8" s="326"/>
      <c r="I8" s="326"/>
      <c r="J8" s="327"/>
      <c r="K8" s="328"/>
      <c r="L8" s="328"/>
      <c r="M8" s="328"/>
    </row>
    <row r="9" spans="2:17" ht="13">
      <c r="B9" s="84"/>
      <c r="C9" s="323"/>
      <c r="D9" s="329"/>
      <c r="E9" s="330"/>
      <c r="F9" s="329"/>
      <c r="G9" s="329"/>
      <c r="H9" s="329"/>
      <c r="I9" s="329"/>
      <c r="J9" s="331"/>
      <c r="K9" s="330"/>
      <c r="L9" s="330"/>
      <c r="M9" s="330"/>
    </row>
    <row r="10" spans="2:17" ht="24">
      <c r="B10" s="289" t="s">
        <v>718</v>
      </c>
      <c r="C10" s="387" t="s">
        <v>559</v>
      </c>
      <c r="D10" s="387" t="s">
        <v>558</v>
      </c>
      <c r="E10" s="387" t="s">
        <v>560</v>
      </c>
      <c r="F10" s="876" t="s">
        <v>2126</v>
      </c>
      <c r="G10" s="876" t="s">
        <v>2126</v>
      </c>
      <c r="H10" s="387" t="s">
        <v>561</v>
      </c>
      <c r="I10" s="876" t="s">
        <v>561</v>
      </c>
      <c r="J10" s="387" t="s">
        <v>562</v>
      </c>
      <c r="K10" s="387" t="s">
        <v>509</v>
      </c>
      <c r="L10" s="387" t="s">
        <v>510</v>
      </c>
      <c r="M10" s="148"/>
      <c r="N10" s="148"/>
      <c r="O10" s="343"/>
    </row>
    <row r="11" spans="2:17" ht="13">
      <c r="C11" s="389"/>
      <c r="D11" s="389"/>
      <c r="E11" s="389"/>
      <c r="F11" s="848">
        <f>Details!$C$11</f>
        <v>44742</v>
      </c>
      <c r="G11" s="848">
        <f>Details!$C$9</f>
        <v>44561</v>
      </c>
      <c r="H11" s="848">
        <f>Details!$C$11</f>
        <v>44742</v>
      </c>
      <c r="I11" s="848">
        <f>Details!$C$9</f>
        <v>44561</v>
      </c>
      <c r="J11" s="924"/>
      <c r="K11" s="389"/>
      <c r="L11" s="389"/>
      <c r="M11" s="148"/>
      <c r="N11" s="148"/>
    </row>
    <row r="12" spans="2:17" ht="12.5">
      <c r="C12" s="345"/>
      <c r="D12" s="319"/>
      <c r="E12" s="342"/>
      <c r="F12" s="342"/>
      <c r="G12" s="951"/>
      <c r="H12" s="332"/>
      <c r="I12" s="332"/>
      <c r="J12" s="399"/>
      <c r="K12" s="399"/>
      <c r="L12" s="399"/>
      <c r="M12" s="148"/>
      <c r="N12" s="148"/>
    </row>
    <row r="13" spans="2:17">
      <c r="C13" s="565" t="s">
        <v>192</v>
      </c>
      <c r="D13" s="565"/>
      <c r="E13" s="566"/>
      <c r="F13" s="567">
        <f>SOFP!E115</f>
        <v>12000000</v>
      </c>
      <c r="G13" s="893">
        <f>SOFP!J115</f>
        <v>12000000</v>
      </c>
      <c r="H13" s="567">
        <f>F13+SOFP!E117</f>
        <v>11835136</v>
      </c>
      <c r="I13" s="893">
        <f>G13+SOFP!J117</f>
        <v>11815597</v>
      </c>
      <c r="J13" s="567"/>
      <c r="K13" s="567"/>
      <c r="L13" s="568"/>
      <c r="M13" s="148"/>
      <c r="N13" s="148"/>
    </row>
    <row r="14" spans="2:17" ht="14.5">
      <c r="C14" s="565" t="s">
        <v>187</v>
      </c>
      <c r="D14" s="565"/>
      <c r="E14" s="569"/>
      <c r="F14" s="567"/>
      <c r="G14" s="893"/>
      <c r="H14" s="567"/>
      <c r="I14" s="893"/>
      <c r="J14" s="567"/>
      <c r="K14" s="567"/>
      <c r="L14" s="568"/>
      <c r="M14" s="148"/>
      <c r="N14" s="148"/>
    </row>
    <row r="15" spans="2:17">
      <c r="C15" s="565" t="s">
        <v>188</v>
      </c>
      <c r="D15" s="565"/>
      <c r="E15" s="565"/>
      <c r="F15" s="567"/>
      <c r="G15" s="893"/>
      <c r="H15" s="567"/>
      <c r="I15" s="893"/>
      <c r="J15" s="567"/>
      <c r="K15" s="567"/>
      <c r="L15" s="568"/>
      <c r="M15" s="148"/>
      <c r="N15" s="148"/>
    </row>
    <row r="16" spans="2:17">
      <c r="C16" s="565" t="s">
        <v>642</v>
      </c>
      <c r="D16" s="565"/>
      <c r="E16" s="565"/>
      <c r="F16" s="567"/>
      <c r="G16" s="893"/>
      <c r="H16" s="567"/>
      <c r="I16" s="893"/>
      <c r="J16" s="567"/>
      <c r="K16" s="567"/>
      <c r="L16" s="568"/>
      <c r="M16" s="148"/>
      <c r="N16" s="148"/>
    </row>
    <row r="17" spans="1:15">
      <c r="C17" s="565" t="s">
        <v>191</v>
      </c>
      <c r="D17" s="565"/>
      <c r="E17" s="565"/>
      <c r="F17" s="567">
        <f>SOFP!E118</f>
        <v>4708316</v>
      </c>
      <c r="G17" s="893">
        <f>SOFP!J118</f>
        <v>5306031</v>
      </c>
      <c r="H17" s="567">
        <f>F17</f>
        <v>4708316</v>
      </c>
      <c r="I17" s="893">
        <f>G17</f>
        <v>5306031</v>
      </c>
      <c r="J17" s="567"/>
      <c r="K17" s="567"/>
      <c r="L17" s="568"/>
      <c r="M17" s="148"/>
      <c r="N17" s="148"/>
    </row>
    <row r="18" spans="1:15">
      <c r="C18" s="565" t="s">
        <v>189</v>
      </c>
      <c r="D18" s="565"/>
      <c r="E18" s="566"/>
      <c r="F18" s="567"/>
      <c r="G18" s="893"/>
      <c r="H18" s="567"/>
      <c r="I18" s="893"/>
      <c r="J18" s="567"/>
      <c r="K18" s="567"/>
      <c r="L18" s="568"/>
      <c r="M18" s="148"/>
      <c r="N18" s="148"/>
    </row>
    <row r="19" spans="1:15">
      <c r="C19" s="565" t="s">
        <v>190</v>
      </c>
      <c r="D19" s="565"/>
      <c r="E19" s="565"/>
      <c r="F19" s="567"/>
      <c r="G19" s="893"/>
      <c r="H19" s="567"/>
      <c r="I19" s="893"/>
      <c r="J19" s="567"/>
      <c r="K19" s="567"/>
      <c r="L19" s="568"/>
      <c r="M19" s="148"/>
      <c r="N19" s="148"/>
    </row>
    <row r="20" spans="1:15">
      <c r="C20" s="565" t="s">
        <v>554</v>
      </c>
      <c r="D20" s="565"/>
      <c r="E20" s="565"/>
      <c r="F20" s="567"/>
      <c r="G20" s="893"/>
      <c r="H20" s="567"/>
      <c r="I20" s="893"/>
      <c r="J20" s="567"/>
      <c r="K20" s="567"/>
      <c r="L20" s="568"/>
      <c r="M20" s="148"/>
      <c r="N20" s="148"/>
    </row>
    <row r="21" spans="1:15">
      <c r="C21" s="565" t="s">
        <v>555</v>
      </c>
      <c r="D21" s="565"/>
      <c r="E21" s="565"/>
      <c r="F21" s="567"/>
      <c r="G21" s="893"/>
      <c r="H21" s="567"/>
      <c r="I21" s="893"/>
      <c r="J21" s="567"/>
      <c r="K21" s="567"/>
      <c r="L21" s="568"/>
      <c r="M21" s="148"/>
      <c r="N21" s="148"/>
    </row>
    <row r="22" spans="1:15">
      <c r="C22" s="565" t="s">
        <v>556</v>
      </c>
      <c r="D22" s="565"/>
      <c r="E22" s="570"/>
      <c r="F22" s="567"/>
      <c r="G22" s="893"/>
      <c r="H22" s="567"/>
      <c r="I22" s="893"/>
      <c r="J22" s="567"/>
      <c r="K22" s="567"/>
      <c r="L22" s="568"/>
      <c r="M22" s="148"/>
      <c r="N22" s="148"/>
    </row>
    <row r="23" spans="1:15" ht="14.5">
      <c r="C23" s="333"/>
      <c r="D23" s="1258"/>
      <c r="E23" s="1258"/>
      <c r="F23" s="402">
        <f t="shared" ref="F23:I23" si="0">SUM(F13:F22)</f>
        <v>16708316</v>
      </c>
      <c r="G23" s="952">
        <f t="shared" si="0"/>
        <v>17306031</v>
      </c>
      <c r="H23" s="402">
        <f t="shared" si="0"/>
        <v>16543452</v>
      </c>
      <c r="I23" s="952">
        <f t="shared" si="0"/>
        <v>17121628</v>
      </c>
      <c r="J23" s="402"/>
      <c r="K23" s="399"/>
      <c r="L23" s="399"/>
      <c r="M23" s="148"/>
      <c r="N23" s="148"/>
      <c r="O23" s="334"/>
    </row>
    <row r="24" spans="1:15">
      <c r="C24" s="319" t="s">
        <v>557</v>
      </c>
      <c r="D24" s="319"/>
      <c r="E24" s="340"/>
      <c r="F24" s="567">
        <f>SOFP!E117+SOFP!E137</f>
        <v>-164864</v>
      </c>
      <c r="G24" s="893">
        <f>SOFP!J117+SOFP!J137</f>
        <v>-184403</v>
      </c>
      <c r="H24" s="567"/>
      <c r="I24" s="893"/>
      <c r="J24" s="399"/>
      <c r="K24" s="399"/>
      <c r="L24" s="399"/>
    </row>
    <row r="25" spans="1:15">
      <c r="C25" s="319" t="s">
        <v>672</v>
      </c>
      <c r="D25" s="319"/>
      <c r="E25" s="340"/>
      <c r="F25" s="717">
        <f>SUM(F26:F27)</f>
        <v>183216</v>
      </c>
      <c r="G25" s="717">
        <f>SUM(G26:G27)</f>
        <v>92738</v>
      </c>
      <c r="H25" s="717">
        <f>SUM(H26:H27)</f>
        <v>183216</v>
      </c>
      <c r="I25" s="717">
        <f>SUM(I26:I27)</f>
        <v>92738</v>
      </c>
      <c r="J25" s="399"/>
      <c r="K25" s="399"/>
      <c r="L25" s="399"/>
    </row>
    <row r="26" spans="1:15">
      <c r="C26" s="849" t="s">
        <v>778</v>
      </c>
      <c r="D26" s="319"/>
      <c r="E26" s="340"/>
      <c r="F26" s="567">
        <f>SOFP!E141</f>
        <v>183216</v>
      </c>
      <c r="G26" s="893">
        <f>SOFP!J141</f>
        <v>92738</v>
      </c>
      <c r="H26" s="567">
        <f>Data_Borrow_InterestPayableIC</f>
        <v>183216</v>
      </c>
      <c r="I26" s="893">
        <f>G26</f>
        <v>92738</v>
      </c>
      <c r="J26" s="399"/>
      <c r="K26" s="399"/>
      <c r="L26" s="399"/>
    </row>
    <row r="27" spans="1:15">
      <c r="C27" s="849" t="s">
        <v>1816</v>
      </c>
      <c r="D27" s="319"/>
      <c r="E27" s="340"/>
      <c r="F27" s="567">
        <f>SOFP!E143</f>
        <v>0</v>
      </c>
      <c r="G27" s="893">
        <f>SOFP!J143</f>
        <v>0</v>
      </c>
      <c r="H27" s="567">
        <f>Data_Borrow_InterestPayableNIC</f>
        <v>0</v>
      </c>
      <c r="I27" s="893">
        <f>G27</f>
        <v>0</v>
      </c>
      <c r="J27" s="399"/>
      <c r="K27" s="399"/>
      <c r="L27" s="399"/>
    </row>
    <row r="28" spans="1:15" ht="14.5">
      <c r="C28" s="400" t="s">
        <v>34</v>
      </c>
      <c r="D28" s="1258"/>
      <c r="E28" s="1258"/>
      <c r="F28" s="402">
        <f>SUM(F23:F25)</f>
        <v>16726668</v>
      </c>
      <c r="G28" s="402">
        <f>SUM(G23:G25)</f>
        <v>17214366</v>
      </c>
      <c r="H28" s="402">
        <f>SUM(H23:H25)</f>
        <v>16726668</v>
      </c>
      <c r="I28" s="402">
        <f>SUM(I23:I25)</f>
        <v>17214366</v>
      </c>
      <c r="J28" s="399"/>
      <c r="K28" s="399"/>
      <c r="L28" s="399"/>
      <c r="O28" s="334"/>
    </row>
    <row r="29" spans="1:15">
      <c r="A29" s="84"/>
      <c r="B29" s="84"/>
      <c r="C29" s="129"/>
      <c r="J29" s="151"/>
      <c r="K29" s="84"/>
      <c r="L29" s="84"/>
    </row>
    <row r="30" spans="1:15" ht="13">
      <c r="A30" s="84"/>
      <c r="B30" s="84"/>
      <c r="C30" s="236" t="s">
        <v>107</v>
      </c>
      <c r="F30" s="241">
        <f>SOFP!E117+SOFP!E137-F24</f>
        <v>0</v>
      </c>
      <c r="G30" s="241">
        <f>SOFP!J117+SOFP!J137-G24</f>
        <v>0</v>
      </c>
      <c r="H30" s="889">
        <f>SOFP!E114+SOFP!E135-H28</f>
        <v>0</v>
      </c>
      <c r="I30" s="241">
        <f>SOFP!J114+SOFP!J135-I28</f>
        <v>0</v>
      </c>
      <c r="K30" s="84"/>
      <c r="L30" s="84"/>
    </row>
    <row r="31" spans="1:15" ht="13">
      <c r="A31" s="84"/>
      <c r="B31" s="84"/>
      <c r="C31" s="236" t="s">
        <v>107</v>
      </c>
      <c r="F31" s="241">
        <f>SUM(SOFP!E141:E143)-F25</f>
        <v>0</v>
      </c>
      <c r="G31" s="241">
        <f>SUM(SOFP!J141:J143)-G25</f>
        <v>0</v>
      </c>
      <c r="H31" s="241">
        <f>SUM(SOFP!E141:E143)-H25</f>
        <v>0</v>
      </c>
      <c r="I31" s="241">
        <f>SUM(SOFP!J141:J143)-I25</f>
        <v>0</v>
      </c>
      <c r="K31" s="84"/>
      <c r="L31" s="84"/>
    </row>
    <row r="32" spans="1:15" ht="13">
      <c r="A32" s="84"/>
      <c r="B32" s="84"/>
      <c r="C32" s="236" t="s">
        <v>107</v>
      </c>
      <c r="F32" s="241">
        <f>SOFP!E114+SOFP!E135-F28</f>
        <v>0</v>
      </c>
      <c r="G32" s="241">
        <f>SOFP!J114+SOFP!J135-G28</f>
        <v>0</v>
      </c>
      <c r="H32" s="241"/>
      <c r="I32" s="241"/>
      <c r="K32" s="84"/>
      <c r="L32" s="84"/>
    </row>
    <row r="33" spans="1:13">
      <c r="A33" s="84"/>
      <c r="B33" s="84"/>
      <c r="C33" s="129"/>
      <c r="I33" s="295"/>
      <c r="K33" s="84"/>
      <c r="L33" s="84"/>
    </row>
    <row r="34" spans="1:13" ht="13">
      <c r="A34" s="84"/>
      <c r="B34" s="84"/>
      <c r="C34" s="416" t="s">
        <v>563</v>
      </c>
      <c r="D34" s="416"/>
      <c r="E34" s="425"/>
      <c r="F34" s="425"/>
      <c r="G34" s="425"/>
      <c r="H34" s="425"/>
      <c r="I34" s="295"/>
      <c r="K34" s="84"/>
      <c r="L34" s="84"/>
    </row>
    <row r="35" spans="1:13" s="91" customFormat="1" ht="12">
      <c r="C35" s="864" t="s">
        <v>2252</v>
      </c>
      <c r="D35" s="330"/>
      <c r="E35" s="330"/>
      <c r="F35" s="330"/>
      <c r="G35" s="330"/>
      <c r="H35" s="148"/>
      <c r="I35" s="126"/>
      <c r="J35" s="126"/>
      <c r="L35" s="126"/>
      <c r="M35" s="126"/>
    </row>
    <row r="36" spans="1:13" ht="13">
      <c r="C36" s="388" t="s">
        <v>530</v>
      </c>
      <c r="D36" s="848">
        <f>Details!$C$11</f>
        <v>44742</v>
      </c>
      <c r="E36" s="848">
        <f>Details!$C$9</f>
        <v>44561</v>
      </c>
      <c r="F36" s="330"/>
      <c r="G36" s="330"/>
      <c r="K36" s="84"/>
      <c r="L36" s="84"/>
    </row>
    <row r="37" spans="1:13">
      <c r="C37" s="19"/>
      <c r="D37" s="42" t="str">
        <f>Details!$C$31</f>
        <v>EUR</v>
      </c>
      <c r="E37" s="42" t="str">
        <f>Details!$C$31</f>
        <v>EUR</v>
      </c>
      <c r="K37" s="84"/>
      <c r="L37" s="84"/>
    </row>
    <row r="38" spans="1:13">
      <c r="C38" s="19" t="s">
        <v>564</v>
      </c>
      <c r="D38" s="485">
        <f>Data_Borrow_InterestPayableNIC</f>
        <v>0</v>
      </c>
      <c r="E38" s="883">
        <f>G27</f>
        <v>0</v>
      </c>
      <c r="K38" s="84"/>
      <c r="L38" s="84"/>
    </row>
    <row r="39" spans="1:13">
      <c r="C39" s="19" t="s">
        <v>565</v>
      </c>
      <c r="D39" s="485">
        <v>0</v>
      </c>
      <c r="E39" s="883">
        <v>0</v>
      </c>
      <c r="K39" s="84"/>
      <c r="L39" s="84"/>
    </row>
    <row r="40" spans="1:13">
      <c r="C40" s="19" t="s">
        <v>566</v>
      </c>
      <c r="D40" s="485">
        <v>0</v>
      </c>
      <c r="E40" s="883">
        <v>0</v>
      </c>
      <c r="K40" s="84"/>
      <c r="L40" s="84"/>
    </row>
    <row r="41" spans="1:13">
      <c r="C41" s="19" t="s">
        <v>567</v>
      </c>
      <c r="D41" s="485">
        <v>0</v>
      </c>
      <c r="E41" s="883">
        <v>0</v>
      </c>
      <c r="F41" s="151"/>
      <c r="G41" s="151"/>
      <c r="H41" s="151"/>
      <c r="K41" s="84"/>
      <c r="L41" s="84"/>
    </row>
    <row r="42" spans="1:13" ht="12" thickBot="1">
      <c r="C42" s="401" t="s">
        <v>34</v>
      </c>
      <c r="D42" s="75">
        <f>SUM(D38:D41)</f>
        <v>0</v>
      </c>
      <c r="E42" s="75">
        <f>SUM(E38:E41)</f>
        <v>0</v>
      </c>
      <c r="F42" s="151"/>
      <c r="G42" s="151"/>
      <c r="H42" s="151"/>
      <c r="K42" s="84"/>
      <c r="L42" s="84"/>
    </row>
    <row r="43" spans="1:13" ht="12" thickTop="1">
      <c r="C43" s="19"/>
      <c r="D43" s="247"/>
      <c r="E43" s="247"/>
      <c r="K43" s="84"/>
      <c r="L43" s="84"/>
    </row>
    <row r="44" spans="1:13" ht="13">
      <c r="C44" s="865" t="s">
        <v>1979</v>
      </c>
      <c r="D44" s="866">
        <f>SOFP!E139+SOFP!E118+SOFP!E141</f>
        <v>4891532</v>
      </c>
      <c r="E44" s="866">
        <f>SOFP!J139+SOFP!J118+SOFP!J141</f>
        <v>5398769</v>
      </c>
      <c r="K44" s="84"/>
      <c r="L44" s="84"/>
    </row>
    <row r="45" spans="1:13">
      <c r="C45" s="238" t="s">
        <v>107</v>
      </c>
      <c r="D45" s="241">
        <f>D42+D44-F28</f>
        <v>-11835136</v>
      </c>
      <c r="E45" s="241">
        <f>E42+E44-G28</f>
        <v>-11815597</v>
      </c>
      <c r="L45" s="84"/>
    </row>
    <row r="46" spans="1:13">
      <c r="C46" s="238"/>
      <c r="D46" s="241"/>
      <c r="L46" s="84"/>
    </row>
    <row r="47" spans="1:13">
      <c r="L47" s="84"/>
    </row>
    <row r="48" spans="1:13" ht="13">
      <c r="C48" s="1254" t="s">
        <v>651</v>
      </c>
      <c r="D48" s="1254"/>
    </row>
    <row r="49" spans="1:299" s="150" customFormat="1">
      <c r="A49" s="148"/>
      <c r="B49" s="148"/>
      <c r="C49" s="128"/>
      <c r="D49" s="148"/>
      <c r="E49" s="148"/>
      <c r="F49" s="148"/>
      <c r="G49" s="148"/>
      <c r="H49" s="148"/>
      <c r="I49" s="148"/>
      <c r="J49" s="151"/>
      <c r="K49" s="151"/>
      <c r="L49" s="151"/>
    </row>
    <row r="50" spans="1:299" s="150" customFormat="1" ht="26">
      <c r="A50" s="148"/>
      <c r="B50" s="148"/>
      <c r="C50" s="416" t="s">
        <v>662</v>
      </c>
      <c r="D50" s="416" t="s">
        <v>663</v>
      </c>
      <c r="E50" s="416" t="s">
        <v>670</v>
      </c>
      <c r="F50" s="416" t="s">
        <v>665</v>
      </c>
      <c r="G50" s="416"/>
      <c r="H50" s="1255" t="s">
        <v>664</v>
      </c>
      <c r="I50" s="1255"/>
      <c r="J50" s="1255"/>
      <c r="K50" s="1255"/>
      <c r="L50" s="1255"/>
      <c r="M50" s="151"/>
      <c r="N50" s="151"/>
      <c r="O50" s="151"/>
      <c r="P50" s="151"/>
      <c r="Q50" s="151"/>
      <c r="R50" s="151"/>
      <c r="S50" s="151"/>
      <c r="T50" s="151"/>
      <c r="U50" s="151"/>
      <c r="V50" s="151"/>
      <c r="W50" s="151"/>
      <c r="X50" s="151"/>
      <c r="Y50" s="151"/>
      <c r="Z50" s="151"/>
      <c r="AA50" s="151"/>
      <c r="AB50" s="151"/>
      <c r="AC50" s="151"/>
      <c r="AD50" s="151"/>
      <c r="AE50" s="151"/>
      <c r="AF50" s="151"/>
      <c r="AG50" s="151"/>
      <c r="AH50" s="151"/>
      <c r="AI50" s="151"/>
      <c r="AJ50" s="151"/>
      <c r="AK50" s="151"/>
      <c r="AL50" s="151"/>
      <c r="AM50" s="151"/>
      <c r="AN50" s="151"/>
      <c r="AO50" s="151"/>
      <c r="AP50" s="151"/>
      <c r="AQ50" s="151"/>
      <c r="AR50" s="151"/>
      <c r="AS50" s="151"/>
      <c r="AT50" s="151"/>
      <c r="AU50" s="151"/>
      <c r="AV50" s="151"/>
      <c r="AW50" s="151"/>
      <c r="AX50" s="151"/>
      <c r="AY50" s="151"/>
      <c r="AZ50" s="151"/>
      <c r="BA50" s="151"/>
      <c r="BB50" s="151"/>
      <c r="BC50" s="151"/>
      <c r="BD50" s="151"/>
      <c r="BE50" s="151"/>
      <c r="BF50" s="151"/>
      <c r="BG50" s="151"/>
      <c r="BH50" s="151"/>
      <c r="BI50" s="151"/>
      <c r="BJ50" s="151"/>
      <c r="BK50" s="151"/>
      <c r="BL50" s="151"/>
      <c r="BM50" s="151"/>
      <c r="BN50" s="151"/>
      <c r="BO50" s="151"/>
      <c r="BP50" s="151"/>
      <c r="BQ50" s="151"/>
      <c r="BR50" s="151"/>
      <c r="BS50" s="151"/>
      <c r="BT50" s="151"/>
      <c r="BU50" s="151"/>
      <c r="BV50" s="151"/>
      <c r="BW50" s="151"/>
      <c r="BX50" s="151"/>
      <c r="BY50" s="151"/>
      <c r="BZ50" s="151"/>
      <c r="CA50" s="151"/>
      <c r="CB50" s="151"/>
      <c r="CC50" s="151"/>
      <c r="CD50" s="151"/>
      <c r="CE50" s="151"/>
      <c r="CF50" s="151"/>
      <c r="CG50" s="151"/>
      <c r="CH50" s="151"/>
      <c r="CI50" s="151"/>
      <c r="CJ50" s="151"/>
      <c r="CK50" s="151"/>
      <c r="CL50" s="151"/>
      <c r="CM50" s="151"/>
      <c r="CN50" s="151"/>
      <c r="CO50" s="151"/>
      <c r="CP50" s="151"/>
      <c r="CQ50" s="151"/>
      <c r="CR50" s="151"/>
      <c r="CS50" s="151"/>
      <c r="CT50" s="151"/>
      <c r="CU50" s="151"/>
      <c r="CV50" s="151"/>
      <c r="CW50" s="151"/>
      <c r="CX50" s="151"/>
      <c r="CY50" s="151"/>
      <c r="CZ50" s="151"/>
      <c r="DA50" s="151"/>
      <c r="DB50" s="151"/>
      <c r="DC50" s="151"/>
      <c r="DD50" s="151"/>
      <c r="DE50" s="151"/>
      <c r="DF50" s="151"/>
      <c r="DG50" s="151"/>
      <c r="DH50" s="151"/>
      <c r="DI50" s="151"/>
      <c r="DJ50" s="151"/>
      <c r="DK50" s="151"/>
      <c r="DL50" s="151"/>
      <c r="DM50" s="151"/>
      <c r="DN50" s="151"/>
      <c r="DO50" s="151"/>
      <c r="DP50" s="151"/>
      <c r="DQ50" s="151"/>
      <c r="DR50" s="151"/>
      <c r="DS50" s="151"/>
      <c r="DT50" s="151"/>
      <c r="DU50" s="151"/>
      <c r="DV50" s="151"/>
      <c r="DW50" s="151"/>
      <c r="DX50" s="151"/>
      <c r="DY50" s="151"/>
      <c r="DZ50" s="151"/>
      <c r="EA50" s="151"/>
      <c r="EB50" s="151"/>
      <c r="EC50" s="151"/>
      <c r="ED50" s="151"/>
      <c r="EE50" s="151"/>
      <c r="EF50" s="151"/>
      <c r="EG50" s="151"/>
      <c r="EH50" s="151"/>
      <c r="EI50" s="151"/>
      <c r="EJ50" s="151"/>
      <c r="EK50" s="151"/>
      <c r="EL50" s="151"/>
      <c r="EM50" s="151"/>
      <c r="EN50" s="151"/>
      <c r="EO50" s="151"/>
      <c r="EP50" s="151"/>
      <c r="EQ50" s="151"/>
      <c r="ER50" s="151"/>
      <c r="ES50" s="151"/>
      <c r="ET50" s="151"/>
      <c r="EU50" s="151"/>
      <c r="EV50" s="151"/>
      <c r="EW50" s="151"/>
      <c r="EX50" s="151"/>
      <c r="EY50" s="151"/>
      <c r="EZ50" s="151"/>
      <c r="FA50" s="151"/>
      <c r="FB50" s="151"/>
      <c r="FC50" s="151"/>
      <c r="FD50" s="151"/>
      <c r="FE50" s="151"/>
      <c r="FF50" s="151"/>
      <c r="FG50" s="151"/>
      <c r="FH50" s="151"/>
      <c r="FI50" s="151"/>
      <c r="FJ50" s="151"/>
      <c r="FK50" s="151"/>
      <c r="FL50" s="151"/>
      <c r="FM50" s="151"/>
      <c r="FN50" s="151"/>
      <c r="FO50" s="151"/>
      <c r="FP50" s="151"/>
      <c r="FQ50" s="151"/>
      <c r="FR50" s="151"/>
      <c r="FS50" s="151"/>
      <c r="FT50" s="151"/>
      <c r="FU50" s="151"/>
      <c r="FV50" s="151"/>
      <c r="FW50" s="151"/>
      <c r="FX50" s="151"/>
      <c r="FY50" s="151"/>
      <c r="FZ50" s="151"/>
      <c r="GA50" s="151"/>
      <c r="GB50" s="151"/>
      <c r="GC50" s="151"/>
      <c r="GD50" s="151"/>
      <c r="GE50" s="151"/>
      <c r="GF50" s="151"/>
      <c r="GG50" s="151"/>
      <c r="GH50" s="151"/>
      <c r="GI50" s="151"/>
      <c r="GJ50" s="151"/>
      <c r="GK50" s="151"/>
      <c r="GL50" s="151"/>
      <c r="GM50" s="151"/>
      <c r="GN50" s="151"/>
      <c r="GO50" s="151"/>
      <c r="GP50" s="151"/>
      <c r="GQ50" s="151"/>
      <c r="GR50" s="151"/>
      <c r="GS50" s="151"/>
      <c r="GT50" s="151"/>
      <c r="GU50" s="151"/>
      <c r="GV50" s="151"/>
      <c r="GW50" s="151"/>
      <c r="GX50" s="151"/>
      <c r="GY50" s="151"/>
      <c r="GZ50" s="151"/>
      <c r="HA50" s="151"/>
      <c r="HB50" s="151"/>
      <c r="HC50" s="151"/>
      <c r="HD50" s="151"/>
      <c r="HE50" s="151"/>
      <c r="HF50" s="151"/>
      <c r="HG50" s="151"/>
      <c r="HH50" s="151"/>
      <c r="HI50" s="151"/>
      <c r="HJ50" s="151"/>
      <c r="HK50" s="151"/>
      <c r="HL50" s="151"/>
      <c r="HM50" s="151"/>
      <c r="HN50" s="151"/>
      <c r="HO50" s="151"/>
      <c r="HP50" s="151"/>
      <c r="HQ50" s="151"/>
      <c r="HR50" s="151"/>
      <c r="HS50" s="151"/>
      <c r="HT50" s="151"/>
      <c r="HU50" s="151"/>
      <c r="HV50" s="151"/>
      <c r="HW50" s="151"/>
      <c r="HX50" s="151"/>
      <c r="HY50" s="151"/>
      <c r="HZ50" s="151"/>
      <c r="IA50" s="151"/>
      <c r="IB50" s="151"/>
      <c r="IC50" s="151"/>
      <c r="ID50" s="151"/>
      <c r="IE50" s="151"/>
      <c r="IF50" s="151"/>
      <c r="IG50" s="151"/>
      <c r="IH50" s="151"/>
      <c r="II50" s="151"/>
      <c r="IJ50" s="151"/>
      <c r="IK50" s="151"/>
      <c r="IL50" s="151"/>
      <c r="IM50" s="151"/>
      <c r="IN50" s="151"/>
      <c r="IO50" s="151"/>
      <c r="IP50" s="151"/>
      <c r="IQ50" s="151"/>
      <c r="IR50" s="151"/>
      <c r="IS50" s="151"/>
      <c r="IT50" s="151"/>
      <c r="IU50" s="151"/>
      <c r="IV50" s="151"/>
      <c r="IW50" s="151"/>
      <c r="IX50" s="151"/>
      <c r="IY50" s="151"/>
      <c r="IZ50" s="151"/>
      <c r="JA50" s="151"/>
      <c r="JB50" s="151"/>
      <c r="JC50" s="151"/>
      <c r="JD50" s="151"/>
      <c r="JE50" s="151"/>
      <c r="JF50" s="151"/>
      <c r="JG50" s="151"/>
      <c r="JH50" s="151"/>
      <c r="JI50" s="151"/>
      <c r="JJ50" s="151"/>
      <c r="JK50" s="151"/>
      <c r="JL50" s="151"/>
      <c r="JM50" s="151"/>
      <c r="JN50" s="151"/>
      <c r="JO50" s="151"/>
      <c r="JP50" s="151"/>
      <c r="JQ50" s="151"/>
      <c r="JR50" s="151"/>
      <c r="JS50" s="151"/>
      <c r="JT50" s="151"/>
      <c r="JU50" s="151"/>
      <c r="JV50" s="151"/>
      <c r="JW50" s="151"/>
      <c r="JX50" s="151"/>
      <c r="JY50" s="151"/>
      <c r="JZ50" s="151"/>
      <c r="KA50" s="151"/>
      <c r="KB50" s="151"/>
      <c r="KC50" s="151"/>
      <c r="KD50" s="151"/>
      <c r="KE50" s="151"/>
      <c r="KF50" s="151"/>
      <c r="KG50" s="151"/>
      <c r="KH50" s="151"/>
      <c r="KI50" s="151"/>
      <c r="KJ50" s="151"/>
      <c r="KK50" s="151"/>
      <c r="KL50" s="151"/>
      <c r="KM50" s="151"/>
    </row>
    <row r="51" spans="1:299" s="150" customFormat="1" ht="39">
      <c r="A51" s="148"/>
      <c r="B51" s="148"/>
      <c r="C51" s="416"/>
      <c r="D51" s="416"/>
      <c r="E51" s="416"/>
      <c r="F51" s="416"/>
      <c r="G51" s="416" t="s">
        <v>671</v>
      </c>
      <c r="H51" s="416" t="s">
        <v>667</v>
      </c>
      <c r="I51" s="416" t="s">
        <v>666</v>
      </c>
      <c r="J51" s="416" t="s">
        <v>742</v>
      </c>
      <c r="K51" s="416" t="s">
        <v>669</v>
      </c>
      <c r="L51" s="416" t="s">
        <v>680</v>
      </c>
      <c r="M51" s="238" t="s">
        <v>107</v>
      </c>
      <c r="N51" s="151"/>
      <c r="O51" s="151"/>
      <c r="P51" s="151"/>
      <c r="Q51" s="151"/>
      <c r="R51" s="151"/>
      <c r="S51" s="151"/>
      <c r="T51" s="151"/>
      <c r="U51" s="151"/>
      <c r="V51" s="151"/>
      <c r="W51" s="151"/>
      <c r="X51" s="151"/>
      <c r="Y51" s="151"/>
      <c r="Z51" s="151"/>
      <c r="AA51" s="151"/>
      <c r="AB51" s="151"/>
      <c r="AC51" s="151"/>
      <c r="AD51" s="151"/>
      <c r="AE51" s="151"/>
      <c r="AF51" s="151"/>
      <c r="AG51" s="151"/>
      <c r="AH51" s="151"/>
      <c r="AI51" s="151"/>
      <c r="AJ51" s="151"/>
      <c r="AK51" s="151"/>
      <c r="AL51" s="151"/>
      <c r="AM51" s="151"/>
      <c r="AN51" s="151"/>
      <c r="AO51" s="151"/>
      <c r="AP51" s="151"/>
      <c r="AQ51" s="151"/>
      <c r="AR51" s="151"/>
      <c r="AS51" s="151"/>
      <c r="AT51" s="151"/>
      <c r="AU51" s="151"/>
      <c r="AV51" s="151"/>
      <c r="AW51" s="151"/>
      <c r="AX51" s="151"/>
      <c r="AY51" s="151"/>
      <c r="AZ51" s="151"/>
      <c r="BA51" s="151"/>
      <c r="BB51" s="151"/>
      <c r="BC51" s="151"/>
      <c r="BD51" s="151"/>
      <c r="BE51" s="151"/>
      <c r="BF51" s="151"/>
      <c r="BG51" s="151"/>
      <c r="BH51" s="151"/>
      <c r="BI51" s="151"/>
      <c r="BJ51" s="151"/>
      <c r="BK51" s="151"/>
      <c r="BL51" s="151"/>
      <c r="BM51" s="151"/>
      <c r="BN51" s="151"/>
      <c r="BO51" s="151"/>
      <c r="BP51" s="151"/>
      <c r="BQ51" s="151"/>
      <c r="BR51" s="151"/>
      <c r="BS51" s="151"/>
      <c r="BT51" s="151"/>
      <c r="BU51" s="151"/>
      <c r="BV51" s="151"/>
      <c r="BW51" s="151"/>
      <c r="BX51" s="151"/>
      <c r="BY51" s="151"/>
      <c r="BZ51" s="151"/>
      <c r="CA51" s="151"/>
      <c r="CB51" s="151"/>
      <c r="CC51" s="151"/>
      <c r="CD51" s="151"/>
      <c r="CE51" s="151"/>
      <c r="CF51" s="151"/>
      <c r="CG51" s="151"/>
      <c r="CH51" s="151"/>
      <c r="CI51" s="151"/>
      <c r="CJ51" s="151"/>
      <c r="CK51" s="151"/>
      <c r="CL51" s="151"/>
      <c r="CM51" s="151"/>
      <c r="CN51" s="151"/>
      <c r="CO51" s="151"/>
      <c r="CP51" s="151"/>
      <c r="CQ51" s="151"/>
      <c r="CR51" s="151"/>
      <c r="CS51" s="151"/>
      <c r="CT51" s="151"/>
      <c r="CU51" s="151"/>
      <c r="CV51" s="151"/>
      <c r="CW51" s="151"/>
      <c r="CX51" s="151"/>
      <c r="CY51" s="151"/>
      <c r="CZ51" s="151"/>
      <c r="DA51" s="151"/>
      <c r="DB51" s="151"/>
      <c r="DC51" s="151"/>
      <c r="DD51" s="151"/>
      <c r="DE51" s="151"/>
      <c r="DF51" s="151"/>
      <c r="DG51" s="151"/>
      <c r="DH51" s="151"/>
      <c r="DI51" s="151"/>
      <c r="DJ51" s="151"/>
      <c r="DK51" s="151"/>
      <c r="DL51" s="151"/>
      <c r="DM51" s="151"/>
      <c r="DN51" s="151"/>
      <c r="DO51" s="151"/>
      <c r="DP51" s="151"/>
      <c r="DQ51" s="151"/>
      <c r="DR51" s="151"/>
      <c r="DS51" s="151"/>
      <c r="DT51" s="151"/>
      <c r="DU51" s="151"/>
      <c r="DV51" s="151"/>
      <c r="DW51" s="151"/>
      <c r="DX51" s="151"/>
      <c r="DY51" s="151"/>
      <c r="DZ51" s="151"/>
      <c r="EA51" s="151"/>
      <c r="EB51" s="151"/>
      <c r="EC51" s="151"/>
      <c r="ED51" s="151"/>
      <c r="EE51" s="151"/>
      <c r="EF51" s="151"/>
      <c r="EG51" s="151"/>
      <c r="EH51" s="151"/>
      <c r="EI51" s="151"/>
      <c r="EJ51" s="151"/>
      <c r="EK51" s="151"/>
      <c r="EL51" s="151"/>
      <c r="EM51" s="151"/>
      <c r="EN51" s="151"/>
      <c r="EO51" s="151"/>
      <c r="EP51" s="151"/>
      <c r="EQ51" s="151"/>
      <c r="ER51" s="151"/>
      <c r="ES51" s="151"/>
      <c r="ET51" s="151"/>
      <c r="EU51" s="151"/>
      <c r="EV51" s="151"/>
      <c r="EW51" s="151"/>
      <c r="EX51" s="151"/>
      <c r="EY51" s="151"/>
      <c r="EZ51" s="151"/>
      <c r="FA51" s="151"/>
      <c r="FB51" s="151"/>
      <c r="FC51" s="151"/>
      <c r="FD51" s="151"/>
      <c r="FE51" s="151"/>
      <c r="FF51" s="151"/>
      <c r="FG51" s="151"/>
      <c r="FH51" s="151"/>
      <c r="FI51" s="151"/>
      <c r="FJ51" s="151"/>
      <c r="FK51" s="151"/>
      <c r="FL51" s="151"/>
      <c r="FM51" s="151"/>
      <c r="FN51" s="151"/>
      <c r="FO51" s="151"/>
      <c r="FP51" s="151"/>
      <c r="FQ51" s="151"/>
      <c r="FR51" s="151"/>
      <c r="FS51" s="151"/>
      <c r="FT51" s="151"/>
      <c r="FU51" s="151"/>
      <c r="FV51" s="151"/>
      <c r="FW51" s="151"/>
      <c r="FX51" s="151"/>
      <c r="FY51" s="151"/>
      <c r="FZ51" s="151"/>
      <c r="GA51" s="151"/>
      <c r="GB51" s="151"/>
      <c r="GC51" s="151"/>
      <c r="GD51" s="151"/>
      <c r="GE51" s="151"/>
      <c r="GF51" s="151"/>
      <c r="GG51" s="151"/>
      <c r="GH51" s="151"/>
      <c r="GI51" s="151"/>
      <c r="GJ51" s="151"/>
      <c r="GK51" s="151"/>
      <c r="GL51" s="151"/>
      <c r="GM51" s="151"/>
      <c r="GN51" s="151"/>
      <c r="GO51" s="151"/>
      <c r="GP51" s="151"/>
      <c r="GQ51" s="151"/>
      <c r="GR51" s="151"/>
      <c r="GS51" s="151"/>
      <c r="GT51" s="151"/>
      <c r="GU51" s="151"/>
      <c r="GV51" s="151"/>
      <c r="GW51" s="151"/>
      <c r="GX51" s="151"/>
      <c r="GY51" s="151"/>
      <c r="GZ51" s="151"/>
      <c r="HA51" s="151"/>
      <c r="HB51" s="151"/>
      <c r="HC51" s="151"/>
      <c r="HD51" s="151"/>
      <c r="HE51" s="151"/>
      <c r="HF51" s="151"/>
      <c r="HG51" s="151"/>
      <c r="HH51" s="151"/>
      <c r="HI51" s="151"/>
      <c r="HJ51" s="151"/>
      <c r="HK51" s="151"/>
      <c r="HL51" s="151"/>
      <c r="HM51" s="151"/>
      <c r="HN51" s="151"/>
      <c r="HO51" s="151"/>
      <c r="HP51" s="151"/>
      <c r="HQ51" s="151"/>
      <c r="HR51" s="151"/>
      <c r="HS51" s="151"/>
      <c r="HT51" s="151"/>
      <c r="HU51" s="151"/>
      <c r="HV51" s="151"/>
      <c r="HW51" s="151"/>
      <c r="HX51" s="151"/>
      <c r="HY51" s="151"/>
      <c r="HZ51" s="151"/>
      <c r="IA51" s="151"/>
      <c r="IB51" s="151"/>
      <c r="IC51" s="151"/>
      <c r="ID51" s="151"/>
      <c r="IE51" s="151"/>
      <c r="IF51" s="151"/>
      <c r="IG51" s="151"/>
      <c r="IH51" s="151"/>
      <c r="II51" s="151"/>
      <c r="IJ51" s="151"/>
      <c r="IK51" s="151"/>
      <c r="IL51" s="151"/>
      <c r="IM51" s="151"/>
      <c r="IN51" s="151"/>
      <c r="IO51" s="151"/>
      <c r="IP51" s="151"/>
      <c r="IQ51" s="151"/>
      <c r="IR51" s="151"/>
      <c r="IS51" s="151"/>
      <c r="IT51" s="151"/>
      <c r="IU51" s="151"/>
      <c r="IV51" s="151"/>
      <c r="IW51" s="151"/>
      <c r="IX51" s="151"/>
      <c r="IY51" s="151"/>
      <c r="IZ51" s="151"/>
      <c r="JA51" s="151"/>
      <c r="JB51" s="151"/>
      <c r="JC51" s="151"/>
      <c r="JD51" s="151"/>
      <c r="JE51" s="151"/>
      <c r="JF51" s="151"/>
      <c r="JG51" s="151"/>
      <c r="JH51" s="151"/>
      <c r="JI51" s="151"/>
      <c r="JJ51" s="151"/>
      <c r="JK51" s="151"/>
      <c r="JL51" s="151"/>
      <c r="JM51" s="151"/>
      <c r="JN51" s="151"/>
      <c r="JO51" s="151"/>
      <c r="JP51" s="151"/>
      <c r="JQ51" s="151"/>
      <c r="JR51" s="151"/>
      <c r="JS51" s="151"/>
      <c r="JT51" s="151"/>
      <c r="JU51" s="151"/>
      <c r="JV51" s="151"/>
      <c r="JW51" s="151"/>
      <c r="JX51" s="151"/>
      <c r="JY51" s="151"/>
      <c r="JZ51" s="151"/>
      <c r="KA51" s="151"/>
      <c r="KB51" s="151"/>
      <c r="KC51" s="151"/>
      <c r="KD51" s="151"/>
      <c r="KE51" s="151"/>
      <c r="KF51" s="151"/>
      <c r="KG51" s="151"/>
      <c r="KH51" s="151"/>
      <c r="KI51" s="151"/>
      <c r="KJ51" s="151"/>
      <c r="KK51" s="151"/>
      <c r="KL51" s="151"/>
      <c r="KM51" s="151"/>
    </row>
    <row r="52" spans="1:299" s="150" customFormat="1" ht="13">
      <c r="A52" s="151"/>
      <c r="B52" s="151"/>
      <c r="C52" s="417"/>
      <c r="D52" s="417"/>
      <c r="E52" s="417"/>
      <c r="F52" s="417"/>
      <c r="G52" s="417"/>
      <c r="H52" s="42" t="str">
        <f>Details!$C$31</f>
        <v>EUR</v>
      </c>
      <c r="I52" s="42" t="str">
        <f>Details!$C$31</f>
        <v>EUR</v>
      </c>
      <c r="J52" s="42" t="str">
        <f>Details!$C$31</f>
        <v>EUR</v>
      </c>
      <c r="K52" s="42" t="str">
        <f>Details!$C$31</f>
        <v>EUR</v>
      </c>
      <c r="L52" s="42" t="str">
        <f>Details!$C$31</f>
        <v>EUR</v>
      </c>
      <c r="M52" s="151"/>
      <c r="N52" s="151"/>
      <c r="O52" s="151"/>
      <c r="P52" s="151"/>
      <c r="Q52" s="151"/>
      <c r="R52" s="151"/>
      <c r="S52" s="151"/>
      <c r="T52" s="151"/>
      <c r="U52" s="151"/>
      <c r="V52" s="151"/>
      <c r="W52" s="151"/>
      <c r="X52" s="151"/>
      <c r="Y52" s="151"/>
      <c r="Z52" s="151"/>
      <c r="AA52" s="151"/>
      <c r="AB52" s="151"/>
      <c r="AC52" s="151"/>
      <c r="AD52" s="151"/>
      <c r="AE52" s="151"/>
      <c r="AF52" s="151"/>
      <c r="AG52" s="151"/>
      <c r="AH52" s="151"/>
      <c r="AI52" s="151"/>
      <c r="AJ52" s="151"/>
      <c r="AK52" s="151"/>
      <c r="AL52" s="151"/>
      <c r="AM52" s="151"/>
      <c r="AN52" s="151"/>
      <c r="AO52" s="151"/>
      <c r="AP52" s="151"/>
      <c r="AQ52" s="151"/>
      <c r="AR52" s="151"/>
      <c r="AS52" s="151"/>
      <c r="AT52" s="151"/>
      <c r="AU52" s="151"/>
      <c r="AV52" s="151"/>
      <c r="AW52" s="151"/>
      <c r="AX52" s="151"/>
      <c r="AY52" s="151"/>
      <c r="AZ52" s="151"/>
      <c r="BA52" s="151"/>
      <c r="BB52" s="151"/>
      <c r="BC52" s="151"/>
      <c r="BD52" s="151"/>
      <c r="BE52" s="151"/>
      <c r="BF52" s="151"/>
      <c r="BG52" s="151"/>
      <c r="BH52" s="151"/>
      <c r="BI52" s="151"/>
      <c r="BJ52" s="151"/>
      <c r="BK52" s="151"/>
      <c r="BL52" s="151"/>
      <c r="BM52" s="151"/>
      <c r="BN52" s="151"/>
      <c r="BO52" s="151"/>
      <c r="BP52" s="151"/>
      <c r="BQ52" s="151"/>
      <c r="BR52" s="151"/>
      <c r="BS52" s="151"/>
      <c r="BT52" s="151"/>
      <c r="BU52" s="151"/>
      <c r="BV52" s="151"/>
      <c r="BW52" s="151"/>
      <c r="BX52" s="151"/>
      <c r="BY52" s="151"/>
      <c r="BZ52" s="151"/>
      <c r="CA52" s="151"/>
      <c r="CB52" s="151"/>
      <c r="CC52" s="151"/>
      <c r="CD52" s="151"/>
      <c r="CE52" s="151"/>
      <c r="CF52" s="151"/>
      <c r="CG52" s="151"/>
      <c r="CH52" s="151"/>
      <c r="CI52" s="151"/>
      <c r="CJ52" s="151"/>
      <c r="CK52" s="151"/>
      <c r="CL52" s="151"/>
      <c r="CM52" s="151"/>
      <c r="CN52" s="151"/>
      <c r="CO52" s="151"/>
      <c r="CP52" s="151"/>
      <c r="CQ52" s="151"/>
      <c r="CR52" s="151"/>
      <c r="CS52" s="151"/>
      <c r="CT52" s="151"/>
      <c r="CU52" s="151"/>
      <c r="CV52" s="151"/>
      <c r="CW52" s="151"/>
      <c r="CX52" s="151"/>
      <c r="CY52" s="151"/>
      <c r="CZ52" s="151"/>
      <c r="DA52" s="151"/>
      <c r="DB52" s="151"/>
      <c r="DC52" s="151"/>
      <c r="DD52" s="151"/>
      <c r="DE52" s="151"/>
      <c r="DF52" s="151"/>
      <c r="DG52" s="151"/>
      <c r="DH52" s="151"/>
      <c r="DI52" s="151"/>
      <c r="DJ52" s="151"/>
      <c r="DK52" s="151"/>
      <c r="DL52" s="151"/>
      <c r="DM52" s="151"/>
      <c r="DN52" s="151"/>
      <c r="DO52" s="151"/>
      <c r="DP52" s="151"/>
      <c r="DQ52" s="151"/>
      <c r="DR52" s="151"/>
      <c r="DS52" s="151"/>
      <c r="DT52" s="151"/>
      <c r="DU52" s="151"/>
      <c r="DV52" s="151"/>
      <c r="DW52" s="151"/>
      <c r="DX52" s="151"/>
      <c r="DY52" s="151"/>
      <c r="DZ52" s="151"/>
      <c r="EA52" s="151"/>
      <c r="EB52" s="151"/>
      <c r="EC52" s="151"/>
      <c r="ED52" s="151"/>
      <c r="EE52" s="151"/>
      <c r="EF52" s="151"/>
      <c r="EG52" s="151"/>
      <c r="EH52" s="151"/>
      <c r="EI52" s="151"/>
      <c r="EJ52" s="151"/>
      <c r="EK52" s="151"/>
      <c r="EL52" s="151"/>
      <c r="EM52" s="151"/>
      <c r="EN52" s="151"/>
      <c r="EO52" s="151"/>
      <c r="EP52" s="151"/>
      <c r="EQ52" s="151"/>
      <c r="ER52" s="151"/>
      <c r="ES52" s="151"/>
      <c r="ET52" s="151"/>
      <c r="EU52" s="151"/>
      <c r="EV52" s="151"/>
      <c r="EW52" s="151"/>
      <c r="EX52" s="151"/>
      <c r="EY52" s="151"/>
      <c r="EZ52" s="151"/>
      <c r="FA52" s="151"/>
      <c r="FB52" s="151"/>
      <c r="FC52" s="151"/>
      <c r="FD52" s="151"/>
      <c r="FE52" s="151"/>
      <c r="FF52" s="151"/>
      <c r="FG52" s="151"/>
      <c r="FH52" s="151"/>
      <c r="FI52" s="151"/>
      <c r="FJ52" s="151"/>
      <c r="FK52" s="151"/>
      <c r="FL52" s="151"/>
      <c r="FM52" s="151"/>
      <c r="FN52" s="151"/>
      <c r="FO52" s="151"/>
      <c r="FP52" s="151"/>
      <c r="FQ52" s="151"/>
      <c r="FR52" s="151"/>
      <c r="FS52" s="151"/>
      <c r="FT52" s="151"/>
      <c r="FU52" s="151"/>
      <c r="FV52" s="151"/>
      <c r="FW52" s="151"/>
      <c r="FX52" s="151"/>
      <c r="FY52" s="151"/>
      <c r="FZ52" s="151"/>
      <c r="GA52" s="151"/>
      <c r="GB52" s="151"/>
      <c r="GC52" s="151"/>
      <c r="GD52" s="151"/>
      <c r="GE52" s="151"/>
      <c r="GF52" s="151"/>
      <c r="GG52" s="151"/>
      <c r="GH52" s="151"/>
      <c r="GI52" s="151"/>
      <c r="GJ52" s="151"/>
      <c r="GK52" s="151"/>
      <c r="GL52" s="151"/>
      <c r="GM52" s="151"/>
      <c r="GN52" s="151"/>
      <c r="GO52" s="151"/>
      <c r="GP52" s="151"/>
      <c r="GQ52" s="151"/>
      <c r="GR52" s="151"/>
      <c r="GS52" s="151"/>
      <c r="GT52" s="151"/>
      <c r="GU52" s="151"/>
      <c r="GV52" s="151"/>
      <c r="GW52" s="151"/>
      <c r="GX52" s="151"/>
      <c r="GY52" s="151"/>
      <c r="GZ52" s="151"/>
      <c r="HA52" s="151"/>
      <c r="HB52" s="151"/>
      <c r="HC52" s="151"/>
      <c r="HD52" s="151"/>
      <c r="HE52" s="151"/>
      <c r="HF52" s="151"/>
      <c r="HG52" s="151"/>
      <c r="HH52" s="151"/>
      <c r="HI52" s="151"/>
      <c r="HJ52" s="151"/>
      <c r="HK52" s="151"/>
      <c r="HL52" s="151"/>
      <c r="HM52" s="151"/>
      <c r="HN52" s="151"/>
      <c r="HO52" s="151"/>
      <c r="HP52" s="151"/>
      <c r="HQ52" s="151"/>
      <c r="HR52" s="151"/>
      <c r="HS52" s="151"/>
      <c r="HT52" s="151"/>
      <c r="HU52" s="151"/>
      <c r="HV52" s="151"/>
      <c r="HW52" s="151"/>
      <c r="HX52" s="151"/>
      <c r="HY52" s="151"/>
      <c r="HZ52" s="151"/>
      <c r="IA52" s="151"/>
      <c r="IB52" s="151"/>
      <c r="IC52" s="151"/>
      <c r="ID52" s="151"/>
      <c r="IE52" s="151"/>
      <c r="IF52" s="151"/>
      <c r="IG52" s="151"/>
      <c r="IH52" s="151"/>
      <c r="II52" s="151"/>
      <c r="IJ52" s="151"/>
      <c r="IK52" s="151"/>
      <c r="IL52" s="151"/>
      <c r="IM52" s="151"/>
      <c r="IN52" s="151"/>
      <c r="IO52" s="151"/>
      <c r="IP52" s="151"/>
      <c r="IQ52" s="151"/>
      <c r="IR52" s="151"/>
      <c r="IS52" s="151"/>
      <c r="IT52" s="151"/>
      <c r="IU52" s="151"/>
      <c r="IV52" s="151"/>
      <c r="IW52" s="151"/>
      <c r="IX52" s="151"/>
      <c r="IY52" s="151"/>
      <c r="IZ52" s="151"/>
      <c r="JA52" s="151"/>
      <c r="JB52" s="151"/>
      <c r="JC52" s="151"/>
      <c r="JD52" s="151"/>
      <c r="JE52" s="151"/>
      <c r="JF52" s="151"/>
      <c r="JG52" s="151"/>
      <c r="JH52" s="151"/>
      <c r="JI52" s="151"/>
      <c r="JJ52" s="151"/>
      <c r="JK52" s="151"/>
      <c r="JL52" s="151"/>
      <c r="JM52" s="151"/>
      <c r="JN52" s="151"/>
      <c r="JO52" s="151"/>
      <c r="JP52" s="151"/>
      <c r="JQ52" s="151"/>
      <c r="JR52" s="151"/>
      <c r="JS52" s="151"/>
      <c r="JT52" s="151"/>
      <c r="JU52" s="151"/>
      <c r="JV52" s="151"/>
      <c r="JW52" s="151"/>
      <c r="JX52" s="151"/>
      <c r="JY52" s="151"/>
      <c r="JZ52" s="151"/>
      <c r="KA52" s="151"/>
      <c r="KB52" s="151"/>
      <c r="KC52" s="151"/>
      <c r="KD52" s="151"/>
      <c r="KE52" s="151"/>
      <c r="KF52" s="151"/>
      <c r="KG52" s="151"/>
      <c r="KH52" s="151"/>
      <c r="KI52" s="151"/>
      <c r="KJ52" s="151"/>
      <c r="KK52" s="151"/>
      <c r="KL52" s="151"/>
      <c r="KM52" s="151"/>
    </row>
    <row r="53" spans="1:299" s="150" customFormat="1">
      <c r="A53" s="148"/>
      <c r="B53" s="148"/>
      <c r="C53" s="568"/>
      <c r="D53" s="568"/>
      <c r="E53" s="717">
        <f>D53-C53</f>
        <v>0</v>
      </c>
      <c r="F53" s="568">
        <f>Details!$B$2</f>
        <v>44742</v>
      </c>
      <c r="G53" s="718"/>
      <c r="H53" s="485"/>
      <c r="I53" s="485">
        <f>+H53-J53+SOFP!E117</f>
        <v>-184403</v>
      </c>
      <c r="J53" s="485">
        <f>-SOCI!D170</f>
        <v>19539</v>
      </c>
      <c r="K53" s="536">
        <f>I53+J53</f>
        <v>-164864</v>
      </c>
      <c r="L53" s="536">
        <f>H53-K53</f>
        <v>164864</v>
      </c>
      <c r="M53" s="151"/>
      <c r="N53" s="151"/>
      <c r="O53" s="151"/>
      <c r="P53" s="151"/>
      <c r="Q53" s="151"/>
      <c r="R53" s="151"/>
      <c r="S53" s="151"/>
      <c r="T53" s="151"/>
      <c r="U53" s="151"/>
      <c r="V53" s="151"/>
      <c r="W53" s="151"/>
      <c r="X53" s="151"/>
      <c r="Y53" s="151"/>
      <c r="Z53" s="151"/>
      <c r="AA53" s="151"/>
      <c r="AB53" s="151"/>
      <c r="AC53" s="151"/>
      <c r="AD53" s="151"/>
      <c r="AE53" s="151"/>
      <c r="AF53" s="151"/>
      <c r="AG53" s="151"/>
      <c r="AH53" s="151"/>
      <c r="AI53" s="151"/>
      <c r="AJ53" s="151"/>
      <c r="AK53" s="151"/>
      <c r="AL53" s="151"/>
      <c r="AM53" s="151"/>
      <c r="AN53" s="151"/>
      <c r="AO53" s="151"/>
      <c r="AP53" s="151"/>
      <c r="AQ53" s="151"/>
      <c r="AR53" s="151"/>
      <c r="AS53" s="151"/>
      <c r="AT53" s="151"/>
      <c r="AU53" s="151"/>
      <c r="AV53" s="151"/>
      <c r="AW53" s="151"/>
      <c r="AX53" s="151"/>
      <c r="AY53" s="151"/>
      <c r="AZ53" s="151"/>
      <c r="BA53" s="151"/>
      <c r="BB53" s="151"/>
      <c r="BC53" s="151"/>
      <c r="BD53" s="151"/>
      <c r="BE53" s="151"/>
      <c r="BF53" s="151"/>
      <c r="BG53" s="151"/>
      <c r="BH53" s="151"/>
      <c r="BI53" s="151"/>
      <c r="BJ53" s="151"/>
      <c r="BK53" s="151"/>
      <c r="BL53" s="151"/>
      <c r="BM53" s="151"/>
      <c r="BN53" s="151"/>
      <c r="BO53" s="151"/>
      <c r="BP53" s="151"/>
      <c r="BQ53" s="151"/>
      <c r="BR53" s="151"/>
      <c r="BS53" s="151"/>
      <c r="BT53" s="151"/>
      <c r="BU53" s="151"/>
      <c r="BV53" s="151"/>
      <c r="BW53" s="151"/>
      <c r="BX53" s="151"/>
      <c r="BY53" s="151"/>
      <c r="BZ53" s="151"/>
      <c r="CA53" s="151"/>
      <c r="CB53" s="151"/>
      <c r="CC53" s="151"/>
      <c r="CD53" s="151"/>
      <c r="CE53" s="151"/>
      <c r="CF53" s="151"/>
      <c r="CG53" s="151"/>
      <c r="CH53" s="151"/>
      <c r="CI53" s="151"/>
      <c r="CJ53" s="151"/>
      <c r="CK53" s="151"/>
      <c r="CL53" s="151"/>
      <c r="CM53" s="151"/>
      <c r="CN53" s="151"/>
      <c r="CO53" s="151"/>
      <c r="CP53" s="151"/>
      <c r="CQ53" s="151"/>
      <c r="CR53" s="151"/>
      <c r="CS53" s="151"/>
      <c r="CT53" s="151"/>
      <c r="CU53" s="151"/>
      <c r="CV53" s="151"/>
      <c r="CW53" s="151"/>
      <c r="CX53" s="151"/>
      <c r="CY53" s="151"/>
      <c r="CZ53" s="151"/>
      <c r="DA53" s="151"/>
      <c r="DB53" s="151"/>
      <c r="DC53" s="151"/>
      <c r="DD53" s="151"/>
      <c r="DE53" s="151"/>
      <c r="DF53" s="151"/>
      <c r="DG53" s="151"/>
      <c r="DH53" s="151"/>
      <c r="DI53" s="151"/>
      <c r="DJ53" s="151"/>
      <c r="DK53" s="151"/>
      <c r="DL53" s="151"/>
      <c r="DM53" s="151"/>
      <c r="DN53" s="151"/>
      <c r="DO53" s="151"/>
      <c r="DP53" s="151"/>
      <c r="DQ53" s="151"/>
      <c r="DR53" s="151"/>
      <c r="DS53" s="151"/>
      <c r="DT53" s="151"/>
      <c r="DU53" s="151"/>
      <c r="DV53" s="151"/>
      <c r="DW53" s="151"/>
      <c r="DX53" s="151"/>
      <c r="DY53" s="151"/>
      <c r="DZ53" s="151"/>
      <c r="EA53" s="151"/>
      <c r="EB53" s="151"/>
      <c r="EC53" s="151"/>
      <c r="ED53" s="151"/>
      <c r="EE53" s="151"/>
      <c r="EF53" s="151"/>
      <c r="EG53" s="151"/>
      <c r="EH53" s="151"/>
      <c r="EI53" s="151"/>
      <c r="EJ53" s="151"/>
      <c r="EK53" s="151"/>
      <c r="EL53" s="151"/>
      <c r="EM53" s="151"/>
      <c r="EN53" s="151"/>
      <c r="EO53" s="151"/>
      <c r="EP53" s="151"/>
      <c r="EQ53" s="151"/>
      <c r="ER53" s="151"/>
      <c r="ES53" s="151"/>
      <c r="ET53" s="151"/>
      <c r="EU53" s="151"/>
      <c r="EV53" s="151"/>
      <c r="EW53" s="151"/>
      <c r="EX53" s="151"/>
      <c r="EY53" s="151"/>
      <c r="EZ53" s="151"/>
      <c r="FA53" s="151"/>
      <c r="FB53" s="151"/>
      <c r="FC53" s="151"/>
      <c r="FD53" s="151"/>
      <c r="FE53" s="151"/>
      <c r="FF53" s="151"/>
      <c r="FG53" s="151"/>
      <c r="FH53" s="151"/>
      <c r="FI53" s="151"/>
      <c r="FJ53" s="151"/>
      <c r="FK53" s="151"/>
      <c r="FL53" s="151"/>
      <c r="FM53" s="151"/>
      <c r="FN53" s="151"/>
      <c r="FO53" s="151"/>
      <c r="FP53" s="151"/>
      <c r="FQ53" s="151"/>
      <c r="FR53" s="151"/>
      <c r="FS53" s="151"/>
      <c r="FT53" s="151"/>
      <c r="FU53" s="151"/>
      <c r="FV53" s="151"/>
      <c r="FW53" s="151"/>
      <c r="FX53" s="151"/>
      <c r="FY53" s="151"/>
      <c r="FZ53" s="151"/>
      <c r="GA53" s="151"/>
      <c r="GB53" s="151"/>
      <c r="GC53" s="151"/>
      <c r="GD53" s="151"/>
      <c r="GE53" s="151"/>
      <c r="GF53" s="151"/>
      <c r="GG53" s="151"/>
      <c r="GH53" s="151"/>
      <c r="GI53" s="151"/>
      <c r="GJ53" s="151"/>
      <c r="GK53" s="151"/>
      <c r="GL53" s="151"/>
      <c r="GM53" s="151"/>
      <c r="GN53" s="151"/>
      <c r="GO53" s="151"/>
      <c r="GP53" s="151"/>
      <c r="GQ53" s="151"/>
      <c r="GR53" s="151"/>
      <c r="GS53" s="151"/>
      <c r="GT53" s="151"/>
      <c r="GU53" s="151"/>
      <c r="GV53" s="151"/>
      <c r="GW53" s="151"/>
      <c r="GX53" s="151"/>
      <c r="GY53" s="151"/>
      <c r="GZ53" s="151"/>
      <c r="HA53" s="151"/>
      <c r="HB53" s="151"/>
      <c r="HC53" s="151"/>
      <c r="HD53" s="151"/>
      <c r="HE53" s="151"/>
      <c r="HF53" s="151"/>
      <c r="HG53" s="151"/>
      <c r="HH53" s="151"/>
      <c r="HI53" s="151"/>
      <c r="HJ53" s="151"/>
      <c r="HK53" s="151"/>
      <c r="HL53" s="151"/>
      <c r="HM53" s="151"/>
      <c r="HN53" s="151"/>
      <c r="HO53" s="151"/>
      <c r="HP53" s="151"/>
      <c r="HQ53" s="151"/>
      <c r="HR53" s="151"/>
      <c r="HS53" s="151"/>
      <c r="HT53" s="151"/>
      <c r="HU53" s="151"/>
      <c r="HV53" s="151"/>
      <c r="HW53" s="151"/>
      <c r="HX53" s="151"/>
      <c r="HY53" s="151"/>
      <c r="HZ53" s="151"/>
      <c r="IA53" s="151"/>
      <c r="IB53" s="151"/>
      <c r="IC53" s="151"/>
      <c r="ID53" s="151"/>
      <c r="IE53" s="151"/>
      <c r="IF53" s="151"/>
      <c r="IG53" s="151"/>
      <c r="IH53" s="151"/>
      <c r="II53" s="151"/>
      <c r="IJ53" s="151"/>
      <c r="IK53" s="151"/>
      <c r="IL53" s="151"/>
      <c r="IM53" s="151"/>
      <c r="IN53" s="151"/>
      <c r="IO53" s="151"/>
      <c r="IP53" s="151"/>
      <c r="IQ53" s="151"/>
      <c r="IR53" s="151"/>
      <c r="IS53" s="151"/>
      <c r="IT53" s="151"/>
      <c r="IU53" s="151"/>
      <c r="IV53" s="151"/>
      <c r="IW53" s="151"/>
      <c r="IX53" s="151"/>
      <c r="IY53" s="151"/>
      <c r="IZ53" s="151"/>
      <c r="JA53" s="151"/>
      <c r="JB53" s="151"/>
      <c r="JC53" s="151"/>
      <c r="JD53" s="151"/>
      <c r="JE53" s="151"/>
      <c r="JF53" s="151"/>
      <c r="JG53" s="151"/>
      <c r="JH53" s="151"/>
      <c r="JI53" s="151"/>
      <c r="JJ53" s="151"/>
      <c r="JK53" s="151"/>
      <c r="JL53" s="151"/>
      <c r="JM53" s="151"/>
      <c r="JN53" s="151"/>
      <c r="JO53" s="151"/>
      <c r="JP53" s="151"/>
      <c r="JQ53" s="151"/>
      <c r="JR53" s="151"/>
      <c r="JS53" s="151"/>
      <c r="JT53" s="151"/>
      <c r="JU53" s="151"/>
      <c r="JV53" s="151"/>
      <c r="JW53" s="151"/>
      <c r="JX53" s="151"/>
      <c r="JY53" s="151"/>
      <c r="JZ53" s="151"/>
      <c r="KA53" s="151"/>
      <c r="KB53" s="151"/>
      <c r="KC53" s="151"/>
      <c r="KD53" s="151"/>
      <c r="KE53" s="151"/>
      <c r="KF53" s="151"/>
      <c r="KG53" s="151"/>
      <c r="KH53" s="151"/>
      <c r="KI53" s="151"/>
      <c r="KJ53" s="151"/>
      <c r="KK53" s="151"/>
      <c r="KL53" s="151"/>
      <c r="KM53" s="151"/>
    </row>
    <row r="54" spans="1:299" s="150" customFormat="1">
      <c r="A54" s="148"/>
      <c r="B54" s="148"/>
      <c r="C54" s="490"/>
      <c r="D54" s="490"/>
      <c r="E54" s="399"/>
      <c r="F54" s="568">
        <v>44742</v>
      </c>
      <c r="G54" s="721">
        <f t="shared" ref="G54:G85" si="1">F54-F53</f>
        <v>0</v>
      </c>
      <c r="H54" s="491"/>
      <c r="I54" s="491"/>
      <c r="J54" s="536" t="e">
        <f t="shared" ref="J54:J56" si="2">$H$53/$E$53*G54</f>
        <v>#DIV/0!</v>
      </c>
      <c r="K54" s="536" t="e">
        <f>#REF!+J54</f>
        <v>#REF!</v>
      </c>
      <c r="L54" s="536" t="e">
        <f>#REF!-J54</f>
        <v>#REF!</v>
      </c>
      <c r="M54" s="241" t="e">
        <f t="shared" ref="M54:M56" si="3">$H$53-K54-L54</f>
        <v>#REF!</v>
      </c>
      <c r="N54" s="151"/>
      <c r="O54" s="151"/>
      <c r="P54" s="151"/>
      <c r="Q54" s="151"/>
      <c r="R54" s="151"/>
      <c r="S54" s="151"/>
      <c r="T54" s="151"/>
      <c r="U54" s="151"/>
      <c r="V54" s="151"/>
      <c r="W54" s="151"/>
      <c r="X54" s="151"/>
      <c r="Y54" s="151"/>
      <c r="Z54" s="151"/>
      <c r="AA54" s="151"/>
      <c r="AB54" s="151"/>
      <c r="AC54" s="151"/>
      <c r="AD54" s="151"/>
      <c r="AE54" s="151"/>
      <c r="AF54" s="151"/>
      <c r="AG54" s="151"/>
      <c r="AH54" s="151"/>
      <c r="AI54" s="151"/>
      <c r="AJ54" s="151"/>
      <c r="AK54" s="151"/>
      <c r="AL54" s="151"/>
      <c r="AM54" s="151"/>
      <c r="AN54" s="151"/>
      <c r="AO54" s="151"/>
      <c r="AP54" s="151"/>
      <c r="AQ54" s="151"/>
      <c r="AR54" s="151"/>
      <c r="AS54" s="151"/>
      <c r="AT54" s="151"/>
      <c r="AU54" s="151"/>
      <c r="AV54" s="151"/>
      <c r="AW54" s="151"/>
      <c r="AX54" s="151"/>
      <c r="AY54" s="151"/>
      <c r="AZ54" s="151"/>
      <c r="BA54" s="151"/>
      <c r="BB54" s="151"/>
      <c r="BC54" s="151"/>
      <c r="BD54" s="151"/>
      <c r="BE54" s="151"/>
      <c r="BF54" s="151"/>
      <c r="BG54" s="151"/>
      <c r="BH54" s="151"/>
      <c r="BI54" s="151"/>
      <c r="BJ54" s="151"/>
      <c r="BK54" s="151"/>
      <c r="BL54" s="151"/>
      <c r="BM54" s="151"/>
      <c r="BN54" s="151"/>
      <c r="BO54" s="151"/>
      <c r="BP54" s="151"/>
      <c r="BQ54" s="151"/>
      <c r="BR54" s="151"/>
      <c r="BS54" s="151"/>
      <c r="BT54" s="151"/>
      <c r="BU54" s="151"/>
      <c r="BV54" s="151"/>
      <c r="BW54" s="151"/>
      <c r="BX54" s="151"/>
      <c r="BY54" s="151"/>
      <c r="BZ54" s="151"/>
      <c r="CA54" s="151"/>
      <c r="CB54" s="151"/>
      <c r="CC54" s="151"/>
      <c r="CD54" s="151"/>
      <c r="CE54" s="151"/>
      <c r="CF54" s="151"/>
      <c r="CG54" s="151"/>
      <c r="CH54" s="151"/>
      <c r="CI54" s="151"/>
      <c r="CJ54" s="151"/>
      <c r="CK54" s="151"/>
      <c r="CL54" s="151"/>
      <c r="CM54" s="151"/>
      <c r="CN54" s="151"/>
      <c r="CO54" s="151"/>
      <c r="CP54" s="151"/>
      <c r="CQ54" s="151"/>
      <c r="CR54" s="151"/>
      <c r="CS54" s="151"/>
      <c r="CT54" s="151"/>
      <c r="CU54" s="151"/>
      <c r="CV54" s="151"/>
      <c r="CW54" s="151"/>
      <c r="CX54" s="151"/>
      <c r="CY54" s="151"/>
      <c r="CZ54" s="151"/>
      <c r="DA54" s="151"/>
      <c r="DB54" s="151"/>
      <c r="DC54" s="151"/>
      <c r="DD54" s="151"/>
      <c r="DE54" s="151"/>
      <c r="DF54" s="151"/>
      <c r="DG54" s="151"/>
      <c r="DH54" s="151"/>
      <c r="DI54" s="151"/>
      <c r="DJ54" s="151"/>
      <c r="DK54" s="151"/>
      <c r="DL54" s="151"/>
      <c r="DM54" s="151"/>
      <c r="DN54" s="151"/>
      <c r="DO54" s="151"/>
      <c r="DP54" s="151"/>
      <c r="DQ54" s="151"/>
      <c r="DR54" s="151"/>
      <c r="DS54" s="151"/>
      <c r="DT54" s="151"/>
      <c r="DU54" s="151"/>
      <c r="DV54" s="151"/>
      <c r="DW54" s="151"/>
      <c r="DX54" s="151"/>
      <c r="DY54" s="151"/>
      <c r="DZ54" s="151"/>
      <c r="EA54" s="151"/>
      <c r="EB54" s="151"/>
      <c r="EC54" s="151"/>
      <c r="ED54" s="151"/>
      <c r="EE54" s="151"/>
      <c r="EF54" s="151"/>
      <c r="EG54" s="151"/>
      <c r="EH54" s="151"/>
      <c r="EI54" s="151"/>
      <c r="EJ54" s="151"/>
      <c r="EK54" s="151"/>
      <c r="EL54" s="151"/>
      <c r="EM54" s="151"/>
      <c r="EN54" s="151"/>
      <c r="EO54" s="151"/>
      <c r="EP54" s="151"/>
      <c r="EQ54" s="151"/>
      <c r="ER54" s="151"/>
      <c r="ES54" s="151"/>
      <c r="ET54" s="151"/>
      <c r="EU54" s="151"/>
      <c r="EV54" s="151"/>
      <c r="EW54" s="151"/>
      <c r="EX54" s="151"/>
      <c r="EY54" s="151"/>
      <c r="EZ54" s="151"/>
      <c r="FA54" s="151"/>
      <c r="FB54" s="151"/>
      <c r="FC54" s="151"/>
      <c r="FD54" s="151"/>
      <c r="FE54" s="151"/>
      <c r="FF54" s="151"/>
      <c r="FG54" s="151"/>
      <c r="FH54" s="151"/>
      <c r="FI54" s="151"/>
      <c r="FJ54" s="151"/>
      <c r="FK54" s="151"/>
      <c r="FL54" s="151"/>
      <c r="FM54" s="151"/>
      <c r="FN54" s="151"/>
      <c r="FO54" s="151"/>
      <c r="FP54" s="151"/>
      <c r="FQ54" s="151"/>
      <c r="FR54" s="151"/>
      <c r="FS54" s="151"/>
      <c r="FT54" s="151"/>
      <c r="FU54" s="151"/>
      <c r="FV54" s="151"/>
      <c r="FW54" s="151"/>
      <c r="FX54" s="151"/>
      <c r="FY54" s="151"/>
      <c r="FZ54" s="151"/>
      <c r="GA54" s="151"/>
      <c r="GB54" s="151"/>
      <c r="GC54" s="151"/>
      <c r="GD54" s="151"/>
      <c r="GE54" s="151"/>
      <c r="GF54" s="151"/>
      <c r="GG54" s="151"/>
      <c r="GH54" s="151"/>
      <c r="GI54" s="151"/>
      <c r="GJ54" s="151"/>
      <c r="GK54" s="151"/>
      <c r="GL54" s="151"/>
      <c r="GM54" s="151"/>
      <c r="GN54" s="151"/>
      <c r="GO54" s="151"/>
      <c r="GP54" s="151"/>
      <c r="GQ54" s="151"/>
      <c r="GR54" s="151"/>
      <c r="GS54" s="151"/>
      <c r="GT54" s="151"/>
      <c r="GU54" s="151"/>
      <c r="GV54" s="151"/>
      <c r="GW54" s="151"/>
      <c r="GX54" s="151"/>
      <c r="GY54" s="151"/>
      <c r="GZ54" s="151"/>
      <c r="HA54" s="151"/>
      <c r="HB54" s="151"/>
      <c r="HC54" s="151"/>
      <c r="HD54" s="151"/>
      <c r="HE54" s="151"/>
      <c r="HF54" s="151"/>
      <c r="HG54" s="151"/>
      <c r="HH54" s="151"/>
      <c r="HI54" s="151"/>
      <c r="HJ54" s="151"/>
      <c r="HK54" s="151"/>
      <c r="HL54" s="151"/>
      <c r="HM54" s="151"/>
      <c r="HN54" s="151"/>
      <c r="HO54" s="151"/>
      <c r="HP54" s="151"/>
      <c r="HQ54" s="151"/>
      <c r="HR54" s="151"/>
      <c r="HS54" s="151"/>
      <c r="HT54" s="151"/>
      <c r="HU54" s="151"/>
      <c r="HV54" s="151"/>
      <c r="HW54" s="151"/>
      <c r="HX54" s="151"/>
      <c r="HY54" s="151"/>
      <c r="HZ54" s="151"/>
      <c r="IA54" s="151"/>
      <c r="IB54" s="151"/>
      <c r="IC54" s="151"/>
      <c r="ID54" s="151"/>
      <c r="IE54" s="151"/>
      <c r="IF54" s="151"/>
      <c r="IG54" s="151"/>
      <c r="IH54" s="151"/>
      <c r="II54" s="151"/>
      <c r="IJ54" s="151"/>
      <c r="IK54" s="151"/>
      <c r="IL54" s="151"/>
      <c r="IM54" s="151"/>
      <c r="IN54" s="151"/>
      <c r="IO54" s="151"/>
      <c r="IP54" s="151"/>
      <c r="IQ54" s="151"/>
      <c r="IR54" s="151"/>
      <c r="IS54" s="151"/>
      <c r="IT54" s="151"/>
      <c r="IU54" s="151"/>
      <c r="IV54" s="151"/>
      <c r="IW54" s="151"/>
      <c r="IX54" s="151"/>
      <c r="IY54" s="151"/>
      <c r="IZ54" s="151"/>
      <c r="JA54" s="151"/>
      <c r="JB54" s="151"/>
      <c r="JC54" s="151"/>
      <c r="JD54" s="151"/>
      <c r="JE54" s="151"/>
      <c r="JF54" s="151"/>
      <c r="JG54" s="151"/>
      <c r="JH54" s="151"/>
      <c r="JI54" s="151"/>
      <c r="JJ54" s="151"/>
      <c r="JK54" s="151"/>
      <c r="JL54" s="151"/>
      <c r="JM54" s="151"/>
      <c r="JN54" s="151"/>
      <c r="JO54" s="151"/>
      <c r="JP54" s="151"/>
      <c r="JQ54" s="151"/>
      <c r="JR54" s="151"/>
      <c r="JS54" s="151"/>
      <c r="JT54" s="151"/>
      <c r="JU54" s="151"/>
      <c r="JV54" s="151"/>
      <c r="JW54" s="151"/>
      <c r="JX54" s="151"/>
      <c r="JY54" s="151"/>
      <c r="JZ54" s="151"/>
      <c r="KA54" s="151"/>
      <c r="KB54" s="151"/>
      <c r="KC54" s="151"/>
      <c r="KD54" s="151"/>
      <c r="KE54" s="151"/>
      <c r="KF54" s="151"/>
      <c r="KG54" s="151"/>
      <c r="KH54" s="151"/>
      <c r="KI54" s="151"/>
      <c r="KJ54" s="151"/>
      <c r="KK54" s="151"/>
      <c r="KL54" s="151"/>
      <c r="KM54" s="151"/>
    </row>
    <row r="55" spans="1:299" s="150" customFormat="1">
      <c r="A55" s="148"/>
      <c r="B55" s="148"/>
      <c r="C55" s="490"/>
      <c r="D55" s="490"/>
      <c r="E55" s="399"/>
      <c r="F55" s="568">
        <v>44834</v>
      </c>
      <c r="G55" s="721">
        <f t="shared" si="1"/>
        <v>92</v>
      </c>
      <c r="H55" s="491"/>
      <c r="I55" s="491"/>
      <c r="J55" s="536" t="e">
        <f t="shared" si="2"/>
        <v>#DIV/0!</v>
      </c>
      <c r="K55" s="536" t="e">
        <f t="shared" ref="K55:K56" si="4">K54+J55</f>
        <v>#REF!</v>
      </c>
      <c r="L55" s="536" t="e">
        <f t="shared" ref="L55:L56" si="5">L54-J55</f>
        <v>#REF!</v>
      </c>
      <c r="M55" s="241" t="e">
        <f t="shared" si="3"/>
        <v>#REF!</v>
      </c>
      <c r="N55" s="151"/>
      <c r="O55" s="151"/>
      <c r="P55" s="151"/>
      <c r="Q55" s="151"/>
      <c r="R55" s="151"/>
      <c r="S55" s="151"/>
      <c r="T55" s="151"/>
      <c r="U55" s="151"/>
      <c r="V55" s="151"/>
      <c r="W55" s="151"/>
      <c r="X55" s="151"/>
      <c r="Y55" s="151"/>
      <c r="Z55" s="151"/>
      <c r="AA55" s="151"/>
      <c r="AB55" s="151"/>
      <c r="AC55" s="151"/>
      <c r="AD55" s="151"/>
      <c r="AE55" s="151"/>
      <c r="AF55" s="151"/>
      <c r="AG55" s="151"/>
      <c r="AH55" s="151"/>
      <c r="AI55" s="151"/>
      <c r="AJ55" s="151"/>
      <c r="AK55" s="151"/>
      <c r="AL55" s="151"/>
      <c r="AM55" s="151"/>
      <c r="AN55" s="151"/>
      <c r="AO55" s="151"/>
      <c r="AP55" s="151"/>
      <c r="AQ55" s="151"/>
      <c r="AR55" s="151"/>
      <c r="AS55" s="151"/>
      <c r="AT55" s="151"/>
      <c r="AU55" s="151"/>
      <c r="AV55" s="151"/>
      <c r="AW55" s="151"/>
      <c r="AX55" s="151"/>
      <c r="AY55" s="151"/>
      <c r="AZ55" s="151"/>
      <c r="BA55" s="151"/>
      <c r="BB55" s="151"/>
      <c r="BC55" s="151"/>
      <c r="BD55" s="151"/>
      <c r="BE55" s="151"/>
      <c r="BF55" s="151"/>
      <c r="BG55" s="151"/>
      <c r="BH55" s="151"/>
      <c r="BI55" s="151"/>
      <c r="BJ55" s="151"/>
      <c r="BK55" s="151"/>
      <c r="BL55" s="151"/>
      <c r="BM55" s="151"/>
      <c r="BN55" s="151"/>
      <c r="BO55" s="151"/>
      <c r="BP55" s="151"/>
      <c r="BQ55" s="151"/>
      <c r="BR55" s="151"/>
      <c r="BS55" s="151"/>
      <c r="BT55" s="151"/>
      <c r="BU55" s="151"/>
      <c r="BV55" s="151"/>
      <c r="BW55" s="151"/>
      <c r="BX55" s="151"/>
      <c r="BY55" s="151"/>
      <c r="BZ55" s="151"/>
      <c r="CA55" s="151"/>
      <c r="CB55" s="151"/>
      <c r="CC55" s="151"/>
      <c r="CD55" s="151"/>
      <c r="CE55" s="151"/>
      <c r="CF55" s="151"/>
      <c r="CG55" s="151"/>
      <c r="CH55" s="151"/>
      <c r="CI55" s="151"/>
      <c r="CJ55" s="151"/>
      <c r="CK55" s="151"/>
      <c r="CL55" s="151"/>
      <c r="CM55" s="151"/>
      <c r="CN55" s="151"/>
      <c r="CO55" s="151"/>
      <c r="CP55" s="151"/>
      <c r="CQ55" s="151"/>
      <c r="CR55" s="151"/>
      <c r="CS55" s="151"/>
      <c r="CT55" s="151"/>
      <c r="CU55" s="151"/>
      <c r="CV55" s="151"/>
      <c r="CW55" s="151"/>
      <c r="CX55" s="151"/>
      <c r="CY55" s="151"/>
      <c r="CZ55" s="151"/>
      <c r="DA55" s="151"/>
      <c r="DB55" s="151"/>
      <c r="DC55" s="151"/>
      <c r="DD55" s="151"/>
      <c r="DE55" s="151"/>
      <c r="DF55" s="151"/>
      <c r="DG55" s="151"/>
      <c r="DH55" s="151"/>
      <c r="DI55" s="151"/>
      <c r="DJ55" s="151"/>
      <c r="DK55" s="151"/>
      <c r="DL55" s="151"/>
      <c r="DM55" s="151"/>
      <c r="DN55" s="151"/>
      <c r="DO55" s="151"/>
      <c r="DP55" s="151"/>
      <c r="DQ55" s="151"/>
      <c r="DR55" s="151"/>
      <c r="DS55" s="151"/>
      <c r="DT55" s="151"/>
      <c r="DU55" s="151"/>
      <c r="DV55" s="151"/>
      <c r="DW55" s="151"/>
      <c r="DX55" s="151"/>
      <c r="DY55" s="151"/>
      <c r="DZ55" s="151"/>
      <c r="EA55" s="151"/>
      <c r="EB55" s="151"/>
      <c r="EC55" s="151"/>
      <c r="ED55" s="151"/>
      <c r="EE55" s="151"/>
      <c r="EF55" s="151"/>
      <c r="EG55" s="151"/>
      <c r="EH55" s="151"/>
      <c r="EI55" s="151"/>
      <c r="EJ55" s="151"/>
      <c r="EK55" s="151"/>
      <c r="EL55" s="151"/>
      <c r="EM55" s="151"/>
      <c r="EN55" s="151"/>
      <c r="EO55" s="151"/>
      <c r="EP55" s="151"/>
      <c r="EQ55" s="151"/>
      <c r="ER55" s="151"/>
      <c r="ES55" s="151"/>
      <c r="ET55" s="151"/>
      <c r="EU55" s="151"/>
      <c r="EV55" s="151"/>
      <c r="EW55" s="151"/>
      <c r="EX55" s="151"/>
      <c r="EY55" s="151"/>
      <c r="EZ55" s="151"/>
      <c r="FA55" s="151"/>
      <c r="FB55" s="151"/>
      <c r="FC55" s="151"/>
      <c r="FD55" s="151"/>
      <c r="FE55" s="151"/>
      <c r="FF55" s="151"/>
      <c r="FG55" s="151"/>
      <c r="FH55" s="151"/>
      <c r="FI55" s="151"/>
      <c r="FJ55" s="151"/>
      <c r="FK55" s="151"/>
      <c r="FL55" s="151"/>
      <c r="FM55" s="151"/>
      <c r="FN55" s="151"/>
      <c r="FO55" s="151"/>
      <c r="FP55" s="151"/>
      <c r="FQ55" s="151"/>
      <c r="FR55" s="151"/>
      <c r="FS55" s="151"/>
      <c r="FT55" s="151"/>
      <c r="FU55" s="151"/>
      <c r="FV55" s="151"/>
      <c r="FW55" s="151"/>
      <c r="FX55" s="151"/>
      <c r="FY55" s="151"/>
      <c r="FZ55" s="151"/>
      <c r="GA55" s="151"/>
      <c r="GB55" s="151"/>
      <c r="GC55" s="151"/>
      <c r="GD55" s="151"/>
      <c r="GE55" s="151"/>
      <c r="GF55" s="151"/>
      <c r="GG55" s="151"/>
      <c r="GH55" s="151"/>
      <c r="GI55" s="151"/>
      <c r="GJ55" s="151"/>
      <c r="GK55" s="151"/>
      <c r="GL55" s="151"/>
      <c r="GM55" s="151"/>
      <c r="GN55" s="151"/>
      <c r="GO55" s="151"/>
      <c r="GP55" s="151"/>
      <c r="GQ55" s="151"/>
      <c r="GR55" s="151"/>
      <c r="GS55" s="151"/>
      <c r="GT55" s="151"/>
      <c r="GU55" s="151"/>
      <c r="GV55" s="151"/>
      <c r="GW55" s="151"/>
      <c r="GX55" s="151"/>
      <c r="GY55" s="151"/>
      <c r="GZ55" s="151"/>
      <c r="HA55" s="151"/>
      <c r="HB55" s="151"/>
      <c r="HC55" s="151"/>
      <c r="HD55" s="151"/>
      <c r="HE55" s="151"/>
      <c r="HF55" s="151"/>
      <c r="HG55" s="151"/>
      <c r="HH55" s="151"/>
      <c r="HI55" s="151"/>
      <c r="HJ55" s="151"/>
      <c r="HK55" s="151"/>
      <c r="HL55" s="151"/>
      <c r="HM55" s="151"/>
      <c r="HN55" s="151"/>
      <c r="HO55" s="151"/>
      <c r="HP55" s="151"/>
      <c r="HQ55" s="151"/>
      <c r="HR55" s="151"/>
      <c r="HS55" s="151"/>
      <c r="HT55" s="151"/>
      <c r="HU55" s="151"/>
      <c r="HV55" s="151"/>
      <c r="HW55" s="151"/>
      <c r="HX55" s="151"/>
      <c r="HY55" s="151"/>
      <c r="HZ55" s="151"/>
      <c r="IA55" s="151"/>
      <c r="IB55" s="151"/>
      <c r="IC55" s="151"/>
      <c r="ID55" s="151"/>
      <c r="IE55" s="151"/>
      <c r="IF55" s="151"/>
      <c r="IG55" s="151"/>
      <c r="IH55" s="151"/>
      <c r="II55" s="151"/>
      <c r="IJ55" s="151"/>
      <c r="IK55" s="151"/>
      <c r="IL55" s="151"/>
      <c r="IM55" s="151"/>
      <c r="IN55" s="151"/>
      <c r="IO55" s="151"/>
      <c r="IP55" s="151"/>
      <c r="IQ55" s="151"/>
      <c r="IR55" s="151"/>
      <c r="IS55" s="151"/>
      <c r="IT55" s="151"/>
      <c r="IU55" s="151"/>
      <c r="IV55" s="151"/>
      <c r="IW55" s="151"/>
      <c r="IX55" s="151"/>
      <c r="IY55" s="151"/>
      <c r="IZ55" s="151"/>
      <c r="JA55" s="151"/>
      <c r="JB55" s="151"/>
      <c r="JC55" s="151"/>
      <c r="JD55" s="151"/>
      <c r="JE55" s="151"/>
      <c r="JF55" s="151"/>
      <c r="JG55" s="151"/>
      <c r="JH55" s="151"/>
      <c r="JI55" s="151"/>
      <c r="JJ55" s="151"/>
      <c r="JK55" s="151"/>
      <c r="JL55" s="151"/>
      <c r="JM55" s="151"/>
      <c r="JN55" s="151"/>
      <c r="JO55" s="151"/>
      <c r="JP55" s="151"/>
      <c r="JQ55" s="151"/>
      <c r="JR55" s="151"/>
      <c r="JS55" s="151"/>
      <c r="JT55" s="151"/>
      <c r="JU55" s="151"/>
      <c r="JV55" s="151"/>
      <c r="JW55" s="151"/>
      <c r="JX55" s="151"/>
      <c r="JY55" s="151"/>
      <c r="JZ55" s="151"/>
      <c r="KA55" s="151"/>
      <c r="KB55" s="151"/>
      <c r="KC55" s="151"/>
      <c r="KD55" s="151"/>
      <c r="KE55" s="151"/>
      <c r="KF55" s="151"/>
      <c r="KG55" s="151"/>
      <c r="KH55" s="151"/>
      <c r="KI55" s="151"/>
      <c r="KJ55" s="151"/>
      <c r="KK55" s="151"/>
      <c r="KL55" s="151"/>
      <c r="KM55" s="151"/>
    </row>
    <row r="56" spans="1:299" s="150" customFormat="1">
      <c r="A56" s="148"/>
      <c r="B56" s="148"/>
      <c r="C56" s="490"/>
      <c r="D56" s="490"/>
      <c r="E56" s="399"/>
      <c r="F56" s="568">
        <v>44926</v>
      </c>
      <c r="G56" s="721">
        <f t="shared" si="1"/>
        <v>92</v>
      </c>
      <c r="H56" s="491"/>
      <c r="I56" s="491"/>
      <c r="J56" s="536" t="e">
        <f t="shared" si="2"/>
        <v>#DIV/0!</v>
      </c>
      <c r="K56" s="536" t="e">
        <f t="shared" si="4"/>
        <v>#REF!</v>
      </c>
      <c r="L56" s="536" t="e">
        <f t="shared" si="5"/>
        <v>#REF!</v>
      </c>
      <c r="M56" s="241" t="e">
        <f t="shared" si="3"/>
        <v>#REF!</v>
      </c>
      <c r="N56" s="151"/>
      <c r="O56" s="151"/>
      <c r="P56" s="151"/>
      <c r="Q56" s="151"/>
      <c r="R56" s="151"/>
      <c r="S56" s="151"/>
      <c r="T56" s="151"/>
      <c r="U56" s="151"/>
      <c r="V56" s="151"/>
      <c r="W56" s="151"/>
      <c r="X56" s="151"/>
      <c r="Y56" s="151"/>
      <c r="Z56" s="151"/>
      <c r="AA56" s="151"/>
      <c r="AB56" s="151"/>
      <c r="AC56" s="151"/>
      <c r="AD56" s="151"/>
      <c r="AE56" s="151"/>
      <c r="AF56" s="151"/>
      <c r="AG56" s="151"/>
      <c r="AH56" s="151"/>
      <c r="AI56" s="151"/>
      <c r="AJ56" s="151"/>
      <c r="AK56" s="151"/>
      <c r="AL56" s="151"/>
      <c r="AM56" s="151"/>
      <c r="AN56" s="151"/>
      <c r="AO56" s="151"/>
      <c r="AP56" s="151"/>
      <c r="AQ56" s="151"/>
      <c r="AR56" s="151"/>
      <c r="AS56" s="151"/>
      <c r="AT56" s="151"/>
      <c r="AU56" s="151"/>
      <c r="AV56" s="151"/>
      <c r="AW56" s="151"/>
      <c r="AX56" s="151"/>
      <c r="AY56" s="151"/>
      <c r="AZ56" s="151"/>
      <c r="BA56" s="151"/>
      <c r="BB56" s="151"/>
      <c r="BC56" s="151"/>
      <c r="BD56" s="151"/>
      <c r="BE56" s="151"/>
      <c r="BF56" s="151"/>
      <c r="BG56" s="151"/>
      <c r="BH56" s="151"/>
      <c r="BI56" s="151"/>
      <c r="BJ56" s="151"/>
      <c r="BK56" s="151"/>
      <c r="BL56" s="151"/>
      <c r="BM56" s="151"/>
      <c r="BN56" s="151"/>
      <c r="BO56" s="151"/>
      <c r="BP56" s="151"/>
      <c r="BQ56" s="151"/>
      <c r="BR56" s="151"/>
      <c r="BS56" s="151"/>
      <c r="BT56" s="151"/>
      <c r="BU56" s="151"/>
      <c r="BV56" s="151"/>
      <c r="BW56" s="151"/>
      <c r="BX56" s="151"/>
      <c r="BY56" s="151"/>
      <c r="BZ56" s="151"/>
      <c r="CA56" s="151"/>
      <c r="CB56" s="151"/>
      <c r="CC56" s="151"/>
      <c r="CD56" s="151"/>
      <c r="CE56" s="151"/>
      <c r="CF56" s="151"/>
      <c r="CG56" s="151"/>
      <c r="CH56" s="151"/>
      <c r="CI56" s="151"/>
      <c r="CJ56" s="151"/>
      <c r="CK56" s="151"/>
      <c r="CL56" s="151"/>
      <c r="CM56" s="151"/>
      <c r="CN56" s="151"/>
      <c r="CO56" s="151"/>
      <c r="CP56" s="151"/>
      <c r="CQ56" s="151"/>
      <c r="CR56" s="151"/>
      <c r="CS56" s="151"/>
      <c r="CT56" s="151"/>
      <c r="CU56" s="151"/>
      <c r="CV56" s="151"/>
      <c r="CW56" s="151"/>
      <c r="CX56" s="151"/>
      <c r="CY56" s="151"/>
      <c r="CZ56" s="151"/>
      <c r="DA56" s="151"/>
      <c r="DB56" s="151"/>
      <c r="DC56" s="151"/>
      <c r="DD56" s="151"/>
      <c r="DE56" s="151"/>
      <c r="DF56" s="151"/>
      <c r="DG56" s="151"/>
      <c r="DH56" s="151"/>
      <c r="DI56" s="151"/>
      <c r="DJ56" s="151"/>
      <c r="DK56" s="151"/>
      <c r="DL56" s="151"/>
      <c r="DM56" s="151"/>
      <c r="DN56" s="151"/>
      <c r="DO56" s="151"/>
      <c r="DP56" s="151"/>
      <c r="DQ56" s="151"/>
      <c r="DR56" s="151"/>
      <c r="DS56" s="151"/>
      <c r="DT56" s="151"/>
      <c r="DU56" s="151"/>
      <c r="DV56" s="151"/>
      <c r="DW56" s="151"/>
      <c r="DX56" s="151"/>
      <c r="DY56" s="151"/>
      <c r="DZ56" s="151"/>
      <c r="EA56" s="151"/>
      <c r="EB56" s="151"/>
      <c r="EC56" s="151"/>
      <c r="ED56" s="151"/>
      <c r="EE56" s="151"/>
      <c r="EF56" s="151"/>
      <c r="EG56" s="151"/>
      <c r="EH56" s="151"/>
      <c r="EI56" s="151"/>
      <c r="EJ56" s="151"/>
      <c r="EK56" s="151"/>
      <c r="EL56" s="151"/>
      <c r="EM56" s="151"/>
      <c r="EN56" s="151"/>
      <c r="EO56" s="151"/>
      <c r="EP56" s="151"/>
      <c r="EQ56" s="151"/>
      <c r="ER56" s="151"/>
      <c r="ES56" s="151"/>
      <c r="ET56" s="151"/>
      <c r="EU56" s="151"/>
      <c r="EV56" s="151"/>
      <c r="EW56" s="151"/>
      <c r="EX56" s="151"/>
      <c r="EY56" s="151"/>
      <c r="EZ56" s="151"/>
      <c r="FA56" s="151"/>
      <c r="FB56" s="151"/>
      <c r="FC56" s="151"/>
      <c r="FD56" s="151"/>
      <c r="FE56" s="151"/>
      <c r="FF56" s="151"/>
      <c r="FG56" s="151"/>
      <c r="FH56" s="151"/>
      <c r="FI56" s="151"/>
      <c r="FJ56" s="151"/>
      <c r="FK56" s="151"/>
      <c r="FL56" s="151"/>
      <c r="FM56" s="151"/>
      <c r="FN56" s="151"/>
      <c r="FO56" s="151"/>
      <c r="FP56" s="151"/>
      <c r="FQ56" s="151"/>
      <c r="FR56" s="151"/>
      <c r="FS56" s="151"/>
      <c r="FT56" s="151"/>
      <c r="FU56" s="151"/>
      <c r="FV56" s="151"/>
      <c r="FW56" s="151"/>
      <c r="FX56" s="151"/>
      <c r="FY56" s="151"/>
      <c r="FZ56" s="151"/>
      <c r="GA56" s="151"/>
      <c r="GB56" s="151"/>
      <c r="GC56" s="151"/>
      <c r="GD56" s="151"/>
      <c r="GE56" s="151"/>
      <c r="GF56" s="151"/>
      <c r="GG56" s="151"/>
      <c r="GH56" s="151"/>
      <c r="GI56" s="151"/>
      <c r="GJ56" s="151"/>
      <c r="GK56" s="151"/>
      <c r="GL56" s="151"/>
      <c r="GM56" s="151"/>
      <c r="GN56" s="151"/>
      <c r="GO56" s="151"/>
      <c r="GP56" s="151"/>
      <c r="GQ56" s="151"/>
      <c r="GR56" s="151"/>
      <c r="GS56" s="151"/>
      <c r="GT56" s="151"/>
      <c r="GU56" s="151"/>
      <c r="GV56" s="151"/>
      <c r="GW56" s="151"/>
      <c r="GX56" s="151"/>
      <c r="GY56" s="151"/>
      <c r="GZ56" s="151"/>
      <c r="HA56" s="151"/>
      <c r="HB56" s="151"/>
      <c r="HC56" s="151"/>
      <c r="HD56" s="151"/>
      <c r="HE56" s="151"/>
      <c r="HF56" s="151"/>
      <c r="HG56" s="151"/>
      <c r="HH56" s="151"/>
      <c r="HI56" s="151"/>
      <c r="HJ56" s="151"/>
      <c r="HK56" s="151"/>
      <c r="HL56" s="151"/>
      <c r="HM56" s="151"/>
      <c r="HN56" s="151"/>
      <c r="HO56" s="151"/>
      <c r="HP56" s="151"/>
      <c r="HQ56" s="151"/>
      <c r="HR56" s="151"/>
      <c r="HS56" s="151"/>
      <c r="HT56" s="151"/>
      <c r="HU56" s="151"/>
      <c r="HV56" s="151"/>
      <c r="HW56" s="151"/>
      <c r="HX56" s="151"/>
      <c r="HY56" s="151"/>
      <c r="HZ56" s="151"/>
      <c r="IA56" s="151"/>
      <c r="IB56" s="151"/>
      <c r="IC56" s="151"/>
      <c r="ID56" s="151"/>
      <c r="IE56" s="151"/>
      <c r="IF56" s="151"/>
      <c r="IG56" s="151"/>
      <c r="IH56" s="151"/>
      <c r="II56" s="151"/>
      <c r="IJ56" s="151"/>
      <c r="IK56" s="151"/>
      <c r="IL56" s="151"/>
      <c r="IM56" s="151"/>
      <c r="IN56" s="151"/>
      <c r="IO56" s="151"/>
      <c r="IP56" s="151"/>
      <c r="IQ56" s="151"/>
      <c r="IR56" s="151"/>
      <c r="IS56" s="151"/>
      <c r="IT56" s="151"/>
      <c r="IU56" s="151"/>
      <c r="IV56" s="151"/>
      <c r="IW56" s="151"/>
      <c r="IX56" s="151"/>
      <c r="IY56" s="151"/>
      <c r="IZ56" s="151"/>
      <c r="JA56" s="151"/>
      <c r="JB56" s="151"/>
      <c r="JC56" s="151"/>
      <c r="JD56" s="151"/>
      <c r="JE56" s="151"/>
      <c r="JF56" s="151"/>
      <c r="JG56" s="151"/>
      <c r="JH56" s="151"/>
      <c r="JI56" s="151"/>
      <c r="JJ56" s="151"/>
      <c r="JK56" s="151"/>
      <c r="JL56" s="151"/>
      <c r="JM56" s="151"/>
      <c r="JN56" s="151"/>
      <c r="JO56" s="151"/>
      <c r="JP56" s="151"/>
      <c r="JQ56" s="151"/>
      <c r="JR56" s="151"/>
      <c r="JS56" s="151"/>
      <c r="JT56" s="151"/>
      <c r="JU56" s="151"/>
      <c r="JV56" s="151"/>
      <c r="JW56" s="151"/>
      <c r="JX56" s="151"/>
      <c r="JY56" s="151"/>
      <c r="JZ56" s="151"/>
      <c r="KA56" s="151"/>
      <c r="KB56" s="151"/>
      <c r="KC56" s="151"/>
      <c r="KD56" s="151"/>
      <c r="KE56" s="151"/>
      <c r="KF56" s="151"/>
      <c r="KG56" s="151"/>
      <c r="KH56" s="151"/>
      <c r="KI56" s="151"/>
      <c r="KJ56" s="151"/>
      <c r="KK56" s="151"/>
      <c r="KL56" s="151"/>
      <c r="KM56" s="151"/>
    </row>
    <row r="57" spans="1:299" s="150" customFormat="1">
      <c r="A57" s="148"/>
      <c r="B57" s="148"/>
      <c r="C57" s="490"/>
      <c r="D57" s="490"/>
      <c r="E57" s="399"/>
      <c r="F57" s="568">
        <v>45016</v>
      </c>
      <c r="G57" s="721">
        <f t="shared" si="1"/>
        <v>90</v>
      </c>
      <c r="H57" s="491"/>
      <c r="I57" s="491"/>
      <c r="J57" s="536" t="e">
        <f t="shared" ref="J57:J68" si="6">$H$53/$E$53*G57</f>
        <v>#DIV/0!</v>
      </c>
      <c r="K57" s="536" t="e">
        <f t="shared" ref="K57:K68" si="7">K56+J57</f>
        <v>#REF!</v>
      </c>
      <c r="L57" s="536" t="e">
        <f t="shared" ref="L57:L68" si="8">L56-J57</f>
        <v>#REF!</v>
      </c>
      <c r="M57" s="796" t="e">
        <f>$H$53-K57-L57</f>
        <v>#REF!</v>
      </c>
      <c r="N57" s="151"/>
      <c r="O57" s="151"/>
      <c r="P57" s="151"/>
      <c r="Q57" s="151"/>
      <c r="R57" s="151"/>
      <c r="S57" s="151"/>
      <c r="T57" s="151"/>
      <c r="U57" s="151"/>
      <c r="V57" s="151"/>
      <c r="W57" s="151"/>
      <c r="X57" s="151"/>
      <c r="Y57" s="151"/>
      <c r="Z57" s="151"/>
      <c r="AA57" s="151"/>
      <c r="AB57" s="151"/>
      <c r="AC57" s="151"/>
      <c r="AD57" s="151"/>
      <c r="AE57" s="151"/>
      <c r="AF57" s="151"/>
      <c r="AG57" s="151"/>
      <c r="AH57" s="151"/>
      <c r="AI57" s="151"/>
      <c r="AJ57" s="151"/>
      <c r="AK57" s="151"/>
      <c r="AL57" s="151"/>
      <c r="AM57" s="151"/>
      <c r="AN57" s="151"/>
      <c r="AO57" s="151"/>
      <c r="AP57" s="151"/>
      <c r="AQ57" s="151"/>
      <c r="AR57" s="151"/>
      <c r="AS57" s="151"/>
      <c r="AT57" s="151"/>
      <c r="AU57" s="151"/>
      <c r="AV57" s="151"/>
      <c r="AW57" s="151"/>
      <c r="AX57" s="151"/>
      <c r="AY57" s="151"/>
      <c r="AZ57" s="151"/>
      <c r="BA57" s="151"/>
      <c r="BB57" s="151"/>
      <c r="BC57" s="151"/>
      <c r="BD57" s="151"/>
      <c r="BE57" s="151"/>
      <c r="BF57" s="151"/>
      <c r="BG57" s="151"/>
      <c r="BH57" s="151"/>
      <c r="BI57" s="151"/>
      <c r="BJ57" s="151"/>
      <c r="BK57" s="151"/>
      <c r="BL57" s="151"/>
      <c r="BM57" s="151"/>
      <c r="BN57" s="151"/>
      <c r="BO57" s="151"/>
      <c r="BP57" s="151"/>
      <c r="BQ57" s="151"/>
      <c r="BR57" s="151"/>
      <c r="BS57" s="151"/>
      <c r="BT57" s="151"/>
      <c r="BU57" s="151"/>
      <c r="BV57" s="151"/>
      <c r="BW57" s="151"/>
      <c r="BX57" s="151"/>
      <c r="BY57" s="151"/>
      <c r="BZ57" s="151"/>
      <c r="CA57" s="151"/>
      <c r="CB57" s="151"/>
      <c r="CC57" s="151"/>
      <c r="CD57" s="151"/>
      <c r="CE57" s="151"/>
      <c r="CF57" s="151"/>
      <c r="CG57" s="151"/>
      <c r="CH57" s="151"/>
      <c r="CI57" s="151"/>
      <c r="CJ57" s="151"/>
      <c r="CK57" s="151"/>
      <c r="CL57" s="151"/>
      <c r="CM57" s="151"/>
      <c r="CN57" s="151"/>
      <c r="CO57" s="151"/>
      <c r="CP57" s="151"/>
      <c r="CQ57" s="151"/>
      <c r="CR57" s="151"/>
      <c r="CS57" s="151"/>
      <c r="CT57" s="151"/>
      <c r="CU57" s="151"/>
      <c r="CV57" s="151"/>
      <c r="CW57" s="151"/>
      <c r="CX57" s="151"/>
      <c r="CY57" s="151"/>
      <c r="CZ57" s="151"/>
      <c r="DA57" s="151"/>
      <c r="DB57" s="151"/>
      <c r="DC57" s="151"/>
      <c r="DD57" s="151"/>
      <c r="DE57" s="151"/>
      <c r="DF57" s="151"/>
      <c r="DG57" s="151"/>
      <c r="DH57" s="151"/>
      <c r="DI57" s="151"/>
      <c r="DJ57" s="151"/>
      <c r="DK57" s="151"/>
      <c r="DL57" s="151"/>
      <c r="DM57" s="151"/>
      <c r="DN57" s="151"/>
      <c r="DO57" s="151"/>
      <c r="DP57" s="151"/>
      <c r="DQ57" s="151"/>
      <c r="DR57" s="151"/>
      <c r="DS57" s="151"/>
      <c r="DT57" s="151"/>
      <c r="DU57" s="151"/>
      <c r="DV57" s="151"/>
      <c r="DW57" s="151"/>
      <c r="DX57" s="151"/>
      <c r="DY57" s="151"/>
      <c r="DZ57" s="151"/>
      <c r="EA57" s="151"/>
      <c r="EB57" s="151"/>
      <c r="EC57" s="151"/>
      <c r="ED57" s="151"/>
      <c r="EE57" s="151"/>
      <c r="EF57" s="151"/>
      <c r="EG57" s="151"/>
      <c r="EH57" s="151"/>
      <c r="EI57" s="151"/>
      <c r="EJ57" s="151"/>
      <c r="EK57" s="151"/>
      <c r="EL57" s="151"/>
      <c r="EM57" s="151"/>
      <c r="EN57" s="151"/>
      <c r="EO57" s="151"/>
      <c r="EP57" s="151"/>
      <c r="EQ57" s="151"/>
      <c r="ER57" s="151"/>
      <c r="ES57" s="151"/>
      <c r="ET57" s="151"/>
      <c r="EU57" s="151"/>
      <c r="EV57" s="151"/>
      <c r="EW57" s="151"/>
      <c r="EX57" s="151"/>
      <c r="EY57" s="151"/>
      <c r="EZ57" s="151"/>
      <c r="FA57" s="151"/>
      <c r="FB57" s="151"/>
      <c r="FC57" s="151"/>
      <c r="FD57" s="151"/>
      <c r="FE57" s="151"/>
      <c r="FF57" s="151"/>
      <c r="FG57" s="151"/>
      <c r="FH57" s="151"/>
      <c r="FI57" s="151"/>
      <c r="FJ57" s="151"/>
      <c r="FK57" s="151"/>
      <c r="FL57" s="151"/>
      <c r="FM57" s="151"/>
      <c r="FN57" s="151"/>
      <c r="FO57" s="151"/>
      <c r="FP57" s="151"/>
      <c r="FQ57" s="151"/>
      <c r="FR57" s="151"/>
      <c r="FS57" s="151"/>
      <c r="FT57" s="151"/>
      <c r="FU57" s="151"/>
      <c r="FV57" s="151"/>
      <c r="FW57" s="151"/>
      <c r="FX57" s="151"/>
      <c r="FY57" s="151"/>
      <c r="FZ57" s="151"/>
      <c r="GA57" s="151"/>
      <c r="GB57" s="151"/>
      <c r="GC57" s="151"/>
      <c r="GD57" s="151"/>
      <c r="GE57" s="151"/>
      <c r="GF57" s="151"/>
      <c r="GG57" s="151"/>
      <c r="GH57" s="151"/>
      <c r="GI57" s="151"/>
      <c r="GJ57" s="151"/>
      <c r="GK57" s="151"/>
      <c r="GL57" s="151"/>
      <c r="GM57" s="151"/>
      <c r="GN57" s="151"/>
      <c r="GO57" s="151"/>
      <c r="GP57" s="151"/>
      <c r="GQ57" s="151"/>
      <c r="GR57" s="151"/>
      <c r="GS57" s="151"/>
      <c r="GT57" s="151"/>
      <c r="GU57" s="151"/>
      <c r="GV57" s="151"/>
      <c r="GW57" s="151"/>
      <c r="GX57" s="151"/>
      <c r="GY57" s="151"/>
      <c r="GZ57" s="151"/>
      <c r="HA57" s="151"/>
      <c r="HB57" s="151"/>
      <c r="HC57" s="151"/>
      <c r="HD57" s="151"/>
      <c r="HE57" s="151"/>
      <c r="HF57" s="151"/>
      <c r="HG57" s="151"/>
      <c r="HH57" s="151"/>
      <c r="HI57" s="151"/>
      <c r="HJ57" s="151"/>
      <c r="HK57" s="151"/>
      <c r="HL57" s="151"/>
      <c r="HM57" s="151"/>
      <c r="HN57" s="151"/>
      <c r="HO57" s="151"/>
      <c r="HP57" s="151"/>
      <c r="HQ57" s="151"/>
      <c r="HR57" s="151"/>
      <c r="HS57" s="151"/>
      <c r="HT57" s="151"/>
      <c r="HU57" s="151"/>
      <c r="HV57" s="151"/>
      <c r="HW57" s="151"/>
      <c r="HX57" s="151"/>
      <c r="HY57" s="151"/>
      <c r="HZ57" s="151"/>
      <c r="IA57" s="151"/>
      <c r="IB57" s="151"/>
      <c r="IC57" s="151"/>
      <c r="ID57" s="151"/>
      <c r="IE57" s="151"/>
      <c r="IF57" s="151"/>
      <c r="IG57" s="151"/>
      <c r="IH57" s="151"/>
      <c r="II57" s="151"/>
      <c r="IJ57" s="151"/>
      <c r="IK57" s="151"/>
      <c r="IL57" s="151"/>
      <c r="IM57" s="151"/>
      <c r="IN57" s="151"/>
      <c r="IO57" s="151"/>
      <c r="IP57" s="151"/>
      <c r="IQ57" s="151"/>
      <c r="IR57" s="151"/>
      <c r="IS57" s="151"/>
      <c r="IT57" s="151"/>
      <c r="IU57" s="151"/>
      <c r="IV57" s="151"/>
      <c r="IW57" s="151"/>
      <c r="IX57" s="151"/>
      <c r="IY57" s="151"/>
      <c r="IZ57" s="151"/>
      <c r="JA57" s="151"/>
      <c r="JB57" s="151"/>
      <c r="JC57" s="151"/>
      <c r="JD57" s="151"/>
      <c r="JE57" s="151"/>
      <c r="JF57" s="151"/>
      <c r="JG57" s="151"/>
      <c r="JH57" s="151"/>
      <c r="JI57" s="151"/>
      <c r="JJ57" s="151"/>
      <c r="JK57" s="151"/>
      <c r="JL57" s="151"/>
      <c r="JM57" s="151"/>
      <c r="JN57" s="151"/>
      <c r="JO57" s="151"/>
      <c r="JP57" s="151"/>
      <c r="JQ57" s="151"/>
      <c r="JR57" s="151"/>
      <c r="JS57" s="151"/>
      <c r="JT57" s="151"/>
      <c r="JU57" s="151"/>
      <c r="JV57" s="151"/>
      <c r="JW57" s="151"/>
      <c r="JX57" s="151"/>
      <c r="JY57" s="151"/>
      <c r="JZ57" s="151"/>
      <c r="KA57" s="151"/>
      <c r="KB57" s="151"/>
      <c r="KC57" s="151"/>
      <c r="KD57" s="151"/>
      <c r="KE57" s="151"/>
      <c r="KF57" s="151"/>
      <c r="KG57" s="151"/>
      <c r="KH57" s="151"/>
      <c r="KI57" s="151"/>
      <c r="KJ57" s="151"/>
      <c r="KK57" s="151"/>
      <c r="KL57" s="151"/>
      <c r="KM57" s="151"/>
    </row>
    <row r="58" spans="1:299" s="150" customFormat="1">
      <c r="A58" s="148"/>
      <c r="B58" s="148"/>
      <c r="C58" s="490"/>
      <c r="D58" s="490"/>
      <c r="E58" s="399"/>
      <c r="F58" s="568">
        <v>45107</v>
      </c>
      <c r="G58" s="721">
        <f t="shared" si="1"/>
        <v>91</v>
      </c>
      <c r="H58" s="491"/>
      <c r="I58" s="491"/>
      <c r="J58" s="536" t="e">
        <f t="shared" si="6"/>
        <v>#DIV/0!</v>
      </c>
      <c r="K58" s="536" t="e">
        <f t="shared" si="7"/>
        <v>#REF!</v>
      </c>
      <c r="L58" s="536" t="e">
        <f t="shared" si="8"/>
        <v>#REF!</v>
      </c>
      <c r="M58" s="796" t="e">
        <f>$H$53-K58-L58</f>
        <v>#REF!</v>
      </c>
      <c r="N58" s="151"/>
      <c r="O58" s="151"/>
      <c r="P58" s="151"/>
      <c r="Q58" s="151"/>
      <c r="R58" s="151"/>
      <c r="S58" s="151"/>
      <c r="T58" s="151"/>
      <c r="U58" s="151"/>
      <c r="V58" s="151"/>
      <c r="W58" s="151"/>
      <c r="X58" s="151"/>
      <c r="Y58" s="151"/>
      <c r="Z58" s="151"/>
      <c r="AA58" s="151"/>
      <c r="AB58" s="151"/>
      <c r="AC58" s="151"/>
      <c r="AD58" s="151"/>
      <c r="AE58" s="151"/>
      <c r="AF58" s="151"/>
      <c r="AG58" s="151"/>
      <c r="AH58" s="151"/>
      <c r="AI58" s="151"/>
      <c r="AJ58" s="151"/>
      <c r="AK58" s="151"/>
      <c r="AL58" s="151"/>
      <c r="AM58" s="151"/>
      <c r="AN58" s="151"/>
      <c r="AO58" s="151"/>
      <c r="AP58" s="151"/>
      <c r="AQ58" s="151"/>
      <c r="AR58" s="151"/>
      <c r="AS58" s="151"/>
      <c r="AT58" s="151"/>
      <c r="AU58" s="151"/>
      <c r="AV58" s="151"/>
      <c r="AW58" s="151"/>
      <c r="AX58" s="151"/>
      <c r="AY58" s="151"/>
      <c r="AZ58" s="151"/>
      <c r="BA58" s="151"/>
      <c r="BB58" s="151"/>
      <c r="BC58" s="151"/>
      <c r="BD58" s="151"/>
      <c r="BE58" s="151"/>
      <c r="BF58" s="151"/>
      <c r="BG58" s="151"/>
      <c r="BH58" s="151"/>
      <c r="BI58" s="151"/>
      <c r="BJ58" s="151"/>
      <c r="BK58" s="151"/>
      <c r="BL58" s="151"/>
      <c r="BM58" s="151"/>
      <c r="BN58" s="151"/>
      <c r="BO58" s="151"/>
      <c r="BP58" s="151"/>
      <c r="BQ58" s="151"/>
      <c r="BR58" s="151"/>
      <c r="BS58" s="151"/>
      <c r="BT58" s="151"/>
      <c r="BU58" s="151"/>
      <c r="BV58" s="151"/>
      <c r="BW58" s="151"/>
      <c r="BX58" s="151"/>
      <c r="BY58" s="151"/>
      <c r="BZ58" s="151"/>
      <c r="CA58" s="151"/>
      <c r="CB58" s="151"/>
      <c r="CC58" s="151"/>
      <c r="CD58" s="151"/>
      <c r="CE58" s="151"/>
      <c r="CF58" s="151"/>
      <c r="CG58" s="151"/>
      <c r="CH58" s="151"/>
      <c r="CI58" s="151"/>
      <c r="CJ58" s="151"/>
      <c r="CK58" s="151"/>
      <c r="CL58" s="151"/>
      <c r="CM58" s="151"/>
      <c r="CN58" s="151"/>
      <c r="CO58" s="151"/>
      <c r="CP58" s="151"/>
      <c r="CQ58" s="151"/>
      <c r="CR58" s="151"/>
      <c r="CS58" s="151"/>
      <c r="CT58" s="151"/>
      <c r="CU58" s="151"/>
      <c r="CV58" s="151"/>
      <c r="CW58" s="151"/>
      <c r="CX58" s="151"/>
      <c r="CY58" s="151"/>
      <c r="CZ58" s="151"/>
      <c r="DA58" s="151"/>
      <c r="DB58" s="151"/>
      <c r="DC58" s="151"/>
      <c r="DD58" s="151"/>
      <c r="DE58" s="151"/>
      <c r="DF58" s="151"/>
      <c r="DG58" s="151"/>
      <c r="DH58" s="151"/>
      <c r="DI58" s="151"/>
      <c r="DJ58" s="151"/>
      <c r="DK58" s="151"/>
      <c r="DL58" s="151"/>
      <c r="DM58" s="151"/>
      <c r="DN58" s="151"/>
      <c r="DO58" s="151"/>
      <c r="DP58" s="151"/>
      <c r="DQ58" s="151"/>
      <c r="DR58" s="151"/>
      <c r="DS58" s="151"/>
      <c r="DT58" s="151"/>
      <c r="DU58" s="151"/>
      <c r="DV58" s="151"/>
      <c r="DW58" s="151"/>
      <c r="DX58" s="151"/>
      <c r="DY58" s="151"/>
      <c r="DZ58" s="151"/>
      <c r="EA58" s="151"/>
      <c r="EB58" s="151"/>
      <c r="EC58" s="151"/>
      <c r="ED58" s="151"/>
      <c r="EE58" s="151"/>
      <c r="EF58" s="151"/>
      <c r="EG58" s="151"/>
      <c r="EH58" s="151"/>
      <c r="EI58" s="151"/>
      <c r="EJ58" s="151"/>
      <c r="EK58" s="151"/>
      <c r="EL58" s="151"/>
      <c r="EM58" s="151"/>
      <c r="EN58" s="151"/>
      <c r="EO58" s="151"/>
      <c r="EP58" s="151"/>
      <c r="EQ58" s="151"/>
      <c r="ER58" s="151"/>
      <c r="ES58" s="151"/>
      <c r="ET58" s="151"/>
      <c r="EU58" s="151"/>
      <c r="EV58" s="151"/>
      <c r="EW58" s="151"/>
      <c r="EX58" s="151"/>
      <c r="EY58" s="151"/>
      <c r="EZ58" s="151"/>
      <c r="FA58" s="151"/>
      <c r="FB58" s="151"/>
      <c r="FC58" s="151"/>
      <c r="FD58" s="151"/>
      <c r="FE58" s="151"/>
      <c r="FF58" s="151"/>
      <c r="FG58" s="151"/>
      <c r="FH58" s="151"/>
      <c r="FI58" s="151"/>
      <c r="FJ58" s="151"/>
      <c r="FK58" s="151"/>
      <c r="FL58" s="151"/>
      <c r="FM58" s="151"/>
      <c r="FN58" s="151"/>
      <c r="FO58" s="151"/>
      <c r="FP58" s="151"/>
      <c r="FQ58" s="151"/>
      <c r="FR58" s="151"/>
      <c r="FS58" s="151"/>
      <c r="FT58" s="151"/>
      <c r="FU58" s="151"/>
      <c r="FV58" s="151"/>
      <c r="FW58" s="151"/>
      <c r="FX58" s="151"/>
      <c r="FY58" s="151"/>
      <c r="FZ58" s="151"/>
      <c r="GA58" s="151"/>
      <c r="GB58" s="151"/>
      <c r="GC58" s="151"/>
      <c r="GD58" s="151"/>
      <c r="GE58" s="151"/>
      <c r="GF58" s="151"/>
      <c r="GG58" s="151"/>
      <c r="GH58" s="151"/>
      <c r="GI58" s="151"/>
      <c r="GJ58" s="151"/>
      <c r="GK58" s="151"/>
      <c r="GL58" s="151"/>
      <c r="GM58" s="151"/>
      <c r="GN58" s="151"/>
      <c r="GO58" s="151"/>
      <c r="GP58" s="151"/>
      <c r="GQ58" s="151"/>
      <c r="GR58" s="151"/>
      <c r="GS58" s="151"/>
      <c r="GT58" s="151"/>
      <c r="GU58" s="151"/>
      <c r="GV58" s="151"/>
      <c r="GW58" s="151"/>
      <c r="GX58" s="151"/>
      <c r="GY58" s="151"/>
      <c r="GZ58" s="151"/>
      <c r="HA58" s="151"/>
      <c r="HB58" s="151"/>
      <c r="HC58" s="151"/>
      <c r="HD58" s="151"/>
      <c r="HE58" s="151"/>
      <c r="HF58" s="151"/>
      <c r="HG58" s="151"/>
      <c r="HH58" s="151"/>
      <c r="HI58" s="151"/>
      <c r="HJ58" s="151"/>
      <c r="HK58" s="151"/>
      <c r="HL58" s="151"/>
      <c r="HM58" s="151"/>
      <c r="HN58" s="151"/>
      <c r="HO58" s="151"/>
      <c r="HP58" s="151"/>
      <c r="HQ58" s="151"/>
      <c r="HR58" s="151"/>
      <c r="HS58" s="151"/>
      <c r="HT58" s="151"/>
      <c r="HU58" s="151"/>
      <c r="HV58" s="151"/>
      <c r="HW58" s="151"/>
      <c r="HX58" s="151"/>
      <c r="HY58" s="151"/>
      <c r="HZ58" s="151"/>
      <c r="IA58" s="151"/>
      <c r="IB58" s="151"/>
      <c r="IC58" s="151"/>
      <c r="ID58" s="151"/>
      <c r="IE58" s="151"/>
      <c r="IF58" s="151"/>
      <c r="IG58" s="151"/>
      <c r="IH58" s="151"/>
      <c r="II58" s="151"/>
      <c r="IJ58" s="151"/>
      <c r="IK58" s="151"/>
      <c r="IL58" s="151"/>
      <c r="IM58" s="151"/>
      <c r="IN58" s="151"/>
      <c r="IO58" s="151"/>
      <c r="IP58" s="151"/>
      <c r="IQ58" s="151"/>
      <c r="IR58" s="151"/>
      <c r="IS58" s="151"/>
      <c r="IT58" s="151"/>
      <c r="IU58" s="151"/>
      <c r="IV58" s="151"/>
      <c r="IW58" s="151"/>
      <c r="IX58" s="151"/>
      <c r="IY58" s="151"/>
      <c r="IZ58" s="151"/>
      <c r="JA58" s="151"/>
      <c r="JB58" s="151"/>
      <c r="JC58" s="151"/>
      <c r="JD58" s="151"/>
      <c r="JE58" s="151"/>
      <c r="JF58" s="151"/>
      <c r="JG58" s="151"/>
      <c r="JH58" s="151"/>
      <c r="JI58" s="151"/>
      <c r="JJ58" s="151"/>
      <c r="JK58" s="151"/>
      <c r="JL58" s="151"/>
      <c r="JM58" s="151"/>
      <c r="JN58" s="151"/>
      <c r="JO58" s="151"/>
      <c r="JP58" s="151"/>
      <c r="JQ58" s="151"/>
      <c r="JR58" s="151"/>
      <c r="JS58" s="151"/>
      <c r="JT58" s="151"/>
      <c r="JU58" s="151"/>
      <c r="JV58" s="151"/>
      <c r="JW58" s="151"/>
      <c r="JX58" s="151"/>
      <c r="JY58" s="151"/>
      <c r="JZ58" s="151"/>
      <c r="KA58" s="151"/>
      <c r="KB58" s="151"/>
      <c r="KC58" s="151"/>
      <c r="KD58" s="151"/>
      <c r="KE58" s="151"/>
      <c r="KF58" s="151"/>
      <c r="KG58" s="151"/>
      <c r="KH58" s="151"/>
      <c r="KI58" s="151"/>
      <c r="KJ58" s="151"/>
      <c r="KK58" s="151"/>
      <c r="KL58" s="151"/>
      <c r="KM58" s="151"/>
    </row>
    <row r="59" spans="1:299" s="150" customFormat="1">
      <c r="A59" s="148"/>
      <c r="B59" s="148"/>
      <c r="C59" s="490"/>
      <c r="D59" s="490"/>
      <c r="E59" s="399"/>
      <c r="F59" s="568">
        <v>45199</v>
      </c>
      <c r="G59" s="721">
        <f t="shared" si="1"/>
        <v>92</v>
      </c>
      <c r="H59" s="491"/>
      <c r="I59" s="491"/>
      <c r="J59" s="536" t="e">
        <f t="shared" si="6"/>
        <v>#DIV/0!</v>
      </c>
      <c r="K59" s="536" t="e">
        <f t="shared" si="7"/>
        <v>#REF!</v>
      </c>
      <c r="L59" s="536" t="e">
        <f>L58-J59</f>
        <v>#REF!</v>
      </c>
      <c r="M59" s="796" t="e">
        <f t="shared" ref="M59:M85" si="9">$H$53-K59-L59</f>
        <v>#REF!</v>
      </c>
      <c r="N59" s="151"/>
      <c r="O59" s="151"/>
      <c r="P59" s="151"/>
      <c r="Q59" s="151"/>
      <c r="R59" s="151"/>
      <c r="S59" s="151"/>
      <c r="T59" s="151"/>
      <c r="U59" s="151"/>
      <c r="V59" s="151"/>
      <c r="W59" s="151"/>
      <c r="X59" s="151"/>
      <c r="Y59" s="151"/>
      <c r="Z59" s="151"/>
      <c r="AA59" s="151"/>
      <c r="AB59" s="151"/>
      <c r="AC59" s="151"/>
      <c r="AD59" s="151"/>
      <c r="AE59" s="151"/>
      <c r="AF59" s="151"/>
      <c r="AG59" s="151"/>
      <c r="AH59" s="151"/>
      <c r="AI59" s="151"/>
      <c r="AJ59" s="151"/>
      <c r="AK59" s="151"/>
      <c r="AL59" s="151"/>
      <c r="AM59" s="151"/>
      <c r="AN59" s="151"/>
      <c r="AO59" s="151"/>
      <c r="AP59" s="151"/>
      <c r="AQ59" s="151"/>
      <c r="AR59" s="151"/>
      <c r="AS59" s="151"/>
      <c r="AT59" s="151"/>
      <c r="AU59" s="151"/>
      <c r="AV59" s="151"/>
      <c r="AW59" s="151"/>
      <c r="AX59" s="151"/>
      <c r="AY59" s="151"/>
      <c r="AZ59" s="151"/>
      <c r="BA59" s="151"/>
      <c r="BB59" s="151"/>
      <c r="BC59" s="151"/>
      <c r="BD59" s="151"/>
      <c r="BE59" s="151"/>
      <c r="BF59" s="151"/>
      <c r="BG59" s="151"/>
      <c r="BH59" s="151"/>
      <c r="BI59" s="151"/>
      <c r="BJ59" s="151"/>
      <c r="BK59" s="151"/>
      <c r="BL59" s="151"/>
      <c r="BM59" s="151"/>
      <c r="BN59" s="151"/>
      <c r="BO59" s="151"/>
      <c r="BP59" s="151"/>
      <c r="BQ59" s="151"/>
      <c r="BR59" s="151"/>
      <c r="BS59" s="151"/>
      <c r="BT59" s="151"/>
      <c r="BU59" s="151"/>
      <c r="BV59" s="151"/>
      <c r="BW59" s="151"/>
      <c r="BX59" s="151"/>
      <c r="BY59" s="151"/>
      <c r="BZ59" s="151"/>
      <c r="CA59" s="151"/>
      <c r="CB59" s="151"/>
      <c r="CC59" s="151"/>
      <c r="CD59" s="151"/>
      <c r="CE59" s="151"/>
      <c r="CF59" s="151"/>
      <c r="CG59" s="151"/>
      <c r="CH59" s="151"/>
      <c r="CI59" s="151"/>
      <c r="CJ59" s="151"/>
      <c r="CK59" s="151"/>
      <c r="CL59" s="151"/>
      <c r="CM59" s="151"/>
      <c r="CN59" s="151"/>
      <c r="CO59" s="151"/>
      <c r="CP59" s="151"/>
      <c r="CQ59" s="151"/>
      <c r="CR59" s="151"/>
      <c r="CS59" s="151"/>
      <c r="CT59" s="151"/>
      <c r="CU59" s="151"/>
      <c r="CV59" s="151"/>
      <c r="CW59" s="151"/>
      <c r="CX59" s="151"/>
      <c r="CY59" s="151"/>
      <c r="CZ59" s="151"/>
      <c r="DA59" s="151"/>
      <c r="DB59" s="151"/>
      <c r="DC59" s="151"/>
      <c r="DD59" s="151"/>
      <c r="DE59" s="151"/>
      <c r="DF59" s="151"/>
      <c r="DG59" s="151"/>
      <c r="DH59" s="151"/>
      <c r="DI59" s="151"/>
      <c r="DJ59" s="151"/>
      <c r="DK59" s="151"/>
      <c r="DL59" s="151"/>
      <c r="DM59" s="151"/>
      <c r="DN59" s="151"/>
      <c r="DO59" s="151"/>
      <c r="DP59" s="151"/>
      <c r="DQ59" s="151"/>
      <c r="DR59" s="151"/>
      <c r="DS59" s="151"/>
      <c r="DT59" s="151"/>
      <c r="DU59" s="151"/>
      <c r="DV59" s="151"/>
      <c r="DW59" s="151"/>
      <c r="DX59" s="151"/>
      <c r="DY59" s="151"/>
      <c r="DZ59" s="151"/>
      <c r="EA59" s="151"/>
      <c r="EB59" s="151"/>
      <c r="EC59" s="151"/>
      <c r="ED59" s="151"/>
      <c r="EE59" s="151"/>
      <c r="EF59" s="151"/>
      <c r="EG59" s="151"/>
      <c r="EH59" s="151"/>
      <c r="EI59" s="151"/>
      <c r="EJ59" s="151"/>
      <c r="EK59" s="151"/>
      <c r="EL59" s="151"/>
      <c r="EM59" s="151"/>
      <c r="EN59" s="151"/>
      <c r="EO59" s="151"/>
      <c r="EP59" s="151"/>
      <c r="EQ59" s="151"/>
      <c r="ER59" s="151"/>
      <c r="ES59" s="151"/>
      <c r="ET59" s="151"/>
      <c r="EU59" s="151"/>
      <c r="EV59" s="151"/>
      <c r="EW59" s="151"/>
      <c r="EX59" s="151"/>
      <c r="EY59" s="151"/>
      <c r="EZ59" s="151"/>
      <c r="FA59" s="151"/>
      <c r="FB59" s="151"/>
      <c r="FC59" s="151"/>
      <c r="FD59" s="151"/>
      <c r="FE59" s="151"/>
      <c r="FF59" s="151"/>
      <c r="FG59" s="151"/>
      <c r="FH59" s="151"/>
      <c r="FI59" s="151"/>
      <c r="FJ59" s="151"/>
      <c r="FK59" s="151"/>
      <c r="FL59" s="151"/>
      <c r="FM59" s="151"/>
      <c r="FN59" s="151"/>
      <c r="FO59" s="151"/>
      <c r="FP59" s="151"/>
      <c r="FQ59" s="151"/>
      <c r="FR59" s="151"/>
      <c r="FS59" s="151"/>
      <c r="FT59" s="151"/>
      <c r="FU59" s="151"/>
      <c r="FV59" s="151"/>
      <c r="FW59" s="151"/>
      <c r="FX59" s="151"/>
      <c r="FY59" s="151"/>
      <c r="FZ59" s="151"/>
      <c r="GA59" s="151"/>
      <c r="GB59" s="151"/>
      <c r="GC59" s="151"/>
      <c r="GD59" s="151"/>
      <c r="GE59" s="151"/>
      <c r="GF59" s="151"/>
      <c r="GG59" s="151"/>
      <c r="GH59" s="151"/>
      <c r="GI59" s="151"/>
      <c r="GJ59" s="151"/>
      <c r="GK59" s="151"/>
      <c r="GL59" s="151"/>
      <c r="GM59" s="151"/>
      <c r="GN59" s="151"/>
      <c r="GO59" s="151"/>
      <c r="GP59" s="151"/>
      <c r="GQ59" s="151"/>
      <c r="GR59" s="151"/>
      <c r="GS59" s="151"/>
      <c r="GT59" s="151"/>
      <c r="GU59" s="151"/>
      <c r="GV59" s="151"/>
      <c r="GW59" s="151"/>
      <c r="GX59" s="151"/>
      <c r="GY59" s="151"/>
      <c r="GZ59" s="151"/>
      <c r="HA59" s="151"/>
      <c r="HB59" s="151"/>
      <c r="HC59" s="151"/>
      <c r="HD59" s="151"/>
      <c r="HE59" s="151"/>
      <c r="HF59" s="151"/>
      <c r="HG59" s="151"/>
      <c r="HH59" s="151"/>
      <c r="HI59" s="151"/>
      <c r="HJ59" s="151"/>
      <c r="HK59" s="151"/>
      <c r="HL59" s="151"/>
      <c r="HM59" s="151"/>
      <c r="HN59" s="151"/>
      <c r="HO59" s="151"/>
      <c r="HP59" s="151"/>
      <c r="HQ59" s="151"/>
      <c r="HR59" s="151"/>
      <c r="HS59" s="151"/>
      <c r="HT59" s="151"/>
      <c r="HU59" s="151"/>
      <c r="HV59" s="151"/>
      <c r="HW59" s="151"/>
      <c r="HX59" s="151"/>
      <c r="HY59" s="151"/>
      <c r="HZ59" s="151"/>
      <c r="IA59" s="151"/>
      <c r="IB59" s="151"/>
      <c r="IC59" s="151"/>
      <c r="ID59" s="151"/>
      <c r="IE59" s="151"/>
      <c r="IF59" s="151"/>
      <c r="IG59" s="151"/>
      <c r="IH59" s="151"/>
      <c r="II59" s="151"/>
      <c r="IJ59" s="151"/>
      <c r="IK59" s="151"/>
      <c r="IL59" s="151"/>
      <c r="IM59" s="151"/>
      <c r="IN59" s="151"/>
      <c r="IO59" s="151"/>
      <c r="IP59" s="151"/>
      <c r="IQ59" s="151"/>
      <c r="IR59" s="151"/>
      <c r="IS59" s="151"/>
      <c r="IT59" s="151"/>
      <c r="IU59" s="151"/>
      <c r="IV59" s="151"/>
      <c r="IW59" s="151"/>
      <c r="IX59" s="151"/>
      <c r="IY59" s="151"/>
      <c r="IZ59" s="151"/>
      <c r="JA59" s="151"/>
      <c r="JB59" s="151"/>
      <c r="JC59" s="151"/>
      <c r="JD59" s="151"/>
      <c r="JE59" s="151"/>
      <c r="JF59" s="151"/>
      <c r="JG59" s="151"/>
      <c r="JH59" s="151"/>
      <c r="JI59" s="151"/>
      <c r="JJ59" s="151"/>
      <c r="JK59" s="151"/>
      <c r="JL59" s="151"/>
      <c r="JM59" s="151"/>
      <c r="JN59" s="151"/>
      <c r="JO59" s="151"/>
      <c r="JP59" s="151"/>
      <c r="JQ59" s="151"/>
      <c r="JR59" s="151"/>
      <c r="JS59" s="151"/>
      <c r="JT59" s="151"/>
      <c r="JU59" s="151"/>
      <c r="JV59" s="151"/>
      <c r="JW59" s="151"/>
      <c r="JX59" s="151"/>
      <c r="JY59" s="151"/>
      <c r="JZ59" s="151"/>
      <c r="KA59" s="151"/>
      <c r="KB59" s="151"/>
      <c r="KC59" s="151"/>
      <c r="KD59" s="151"/>
      <c r="KE59" s="151"/>
      <c r="KF59" s="151"/>
      <c r="KG59" s="151"/>
      <c r="KH59" s="151"/>
      <c r="KI59" s="151"/>
      <c r="KJ59" s="151"/>
      <c r="KK59" s="151"/>
      <c r="KL59" s="151"/>
      <c r="KM59" s="151"/>
    </row>
    <row r="60" spans="1:299" s="150" customFormat="1">
      <c r="A60" s="148"/>
      <c r="B60" s="148"/>
      <c r="C60" s="490"/>
      <c r="D60" s="490"/>
      <c r="E60" s="399"/>
      <c r="F60" s="568">
        <v>45291</v>
      </c>
      <c r="G60" s="721">
        <f t="shared" si="1"/>
        <v>92</v>
      </c>
      <c r="H60" s="491"/>
      <c r="I60" s="491"/>
      <c r="J60" s="536" t="e">
        <f t="shared" si="6"/>
        <v>#DIV/0!</v>
      </c>
      <c r="K60" s="536" t="e">
        <f t="shared" si="7"/>
        <v>#REF!</v>
      </c>
      <c r="L60" s="536" t="e">
        <f t="shared" si="8"/>
        <v>#REF!</v>
      </c>
      <c r="M60" s="796" t="e">
        <f t="shared" si="9"/>
        <v>#REF!</v>
      </c>
      <c r="N60" s="151"/>
      <c r="O60" s="151"/>
      <c r="P60" s="151"/>
      <c r="Q60" s="151"/>
      <c r="R60" s="151"/>
      <c r="S60" s="151"/>
      <c r="T60" s="151"/>
      <c r="U60" s="151"/>
      <c r="V60" s="151"/>
      <c r="W60" s="151"/>
      <c r="X60" s="151"/>
      <c r="Y60" s="151"/>
      <c r="Z60" s="151"/>
      <c r="AA60" s="151"/>
      <c r="AB60" s="151"/>
      <c r="AC60" s="151"/>
      <c r="AD60" s="151"/>
      <c r="AE60" s="151"/>
      <c r="AF60" s="151"/>
      <c r="AG60" s="151"/>
      <c r="AH60" s="151"/>
      <c r="AI60" s="151"/>
      <c r="AJ60" s="151"/>
      <c r="AK60" s="151"/>
      <c r="AL60" s="151"/>
      <c r="AM60" s="151"/>
      <c r="AN60" s="151"/>
      <c r="AO60" s="151"/>
      <c r="AP60" s="151"/>
      <c r="AQ60" s="151"/>
      <c r="AR60" s="151"/>
      <c r="AS60" s="151"/>
      <c r="AT60" s="151"/>
      <c r="AU60" s="151"/>
      <c r="AV60" s="151"/>
      <c r="AW60" s="151"/>
      <c r="AX60" s="151"/>
      <c r="AY60" s="151"/>
      <c r="AZ60" s="151"/>
      <c r="BA60" s="151"/>
      <c r="BB60" s="151"/>
      <c r="BC60" s="151"/>
      <c r="BD60" s="151"/>
      <c r="BE60" s="151"/>
      <c r="BF60" s="151"/>
      <c r="BG60" s="151"/>
      <c r="BH60" s="151"/>
      <c r="BI60" s="151"/>
      <c r="BJ60" s="151"/>
      <c r="BK60" s="151"/>
      <c r="BL60" s="151"/>
      <c r="BM60" s="151"/>
      <c r="BN60" s="151"/>
      <c r="BO60" s="151"/>
      <c r="BP60" s="151"/>
      <c r="BQ60" s="151"/>
      <c r="BR60" s="151"/>
      <c r="BS60" s="151"/>
      <c r="BT60" s="151"/>
      <c r="BU60" s="151"/>
      <c r="BV60" s="151"/>
      <c r="BW60" s="151"/>
      <c r="BX60" s="151"/>
      <c r="BY60" s="151"/>
      <c r="BZ60" s="151"/>
      <c r="CA60" s="151"/>
      <c r="CB60" s="151"/>
      <c r="CC60" s="151"/>
      <c r="CD60" s="151"/>
      <c r="CE60" s="151"/>
      <c r="CF60" s="151"/>
      <c r="CG60" s="151"/>
      <c r="CH60" s="151"/>
      <c r="CI60" s="151"/>
      <c r="CJ60" s="151"/>
      <c r="CK60" s="151"/>
      <c r="CL60" s="151"/>
      <c r="CM60" s="151"/>
      <c r="CN60" s="151"/>
      <c r="CO60" s="151"/>
      <c r="CP60" s="151"/>
      <c r="CQ60" s="151"/>
      <c r="CR60" s="151"/>
      <c r="CS60" s="151"/>
      <c r="CT60" s="151"/>
      <c r="CU60" s="151"/>
      <c r="CV60" s="151"/>
      <c r="CW60" s="151"/>
      <c r="CX60" s="151"/>
      <c r="CY60" s="151"/>
      <c r="CZ60" s="151"/>
      <c r="DA60" s="151"/>
      <c r="DB60" s="151"/>
      <c r="DC60" s="151"/>
      <c r="DD60" s="151"/>
      <c r="DE60" s="151"/>
      <c r="DF60" s="151"/>
      <c r="DG60" s="151"/>
      <c r="DH60" s="151"/>
      <c r="DI60" s="151"/>
      <c r="DJ60" s="151"/>
      <c r="DK60" s="151"/>
      <c r="DL60" s="151"/>
      <c r="DM60" s="151"/>
      <c r="DN60" s="151"/>
      <c r="DO60" s="151"/>
      <c r="DP60" s="151"/>
      <c r="DQ60" s="151"/>
      <c r="DR60" s="151"/>
      <c r="DS60" s="151"/>
      <c r="DT60" s="151"/>
      <c r="DU60" s="151"/>
      <c r="DV60" s="151"/>
      <c r="DW60" s="151"/>
      <c r="DX60" s="151"/>
      <c r="DY60" s="151"/>
      <c r="DZ60" s="151"/>
      <c r="EA60" s="151"/>
      <c r="EB60" s="151"/>
      <c r="EC60" s="151"/>
      <c r="ED60" s="151"/>
      <c r="EE60" s="151"/>
      <c r="EF60" s="151"/>
      <c r="EG60" s="151"/>
      <c r="EH60" s="151"/>
      <c r="EI60" s="151"/>
      <c r="EJ60" s="151"/>
      <c r="EK60" s="151"/>
      <c r="EL60" s="151"/>
      <c r="EM60" s="151"/>
      <c r="EN60" s="151"/>
      <c r="EO60" s="151"/>
      <c r="EP60" s="151"/>
      <c r="EQ60" s="151"/>
      <c r="ER60" s="151"/>
      <c r="ES60" s="151"/>
      <c r="ET60" s="151"/>
      <c r="EU60" s="151"/>
      <c r="EV60" s="151"/>
      <c r="EW60" s="151"/>
      <c r="EX60" s="151"/>
      <c r="EY60" s="151"/>
      <c r="EZ60" s="151"/>
      <c r="FA60" s="151"/>
      <c r="FB60" s="151"/>
      <c r="FC60" s="151"/>
      <c r="FD60" s="151"/>
      <c r="FE60" s="151"/>
      <c r="FF60" s="151"/>
      <c r="FG60" s="151"/>
      <c r="FH60" s="151"/>
      <c r="FI60" s="151"/>
      <c r="FJ60" s="151"/>
      <c r="FK60" s="151"/>
      <c r="FL60" s="151"/>
      <c r="FM60" s="151"/>
      <c r="FN60" s="151"/>
      <c r="FO60" s="151"/>
      <c r="FP60" s="151"/>
      <c r="FQ60" s="151"/>
      <c r="FR60" s="151"/>
      <c r="FS60" s="151"/>
      <c r="FT60" s="151"/>
      <c r="FU60" s="151"/>
      <c r="FV60" s="151"/>
      <c r="FW60" s="151"/>
      <c r="FX60" s="151"/>
      <c r="FY60" s="151"/>
      <c r="FZ60" s="151"/>
      <c r="GA60" s="151"/>
      <c r="GB60" s="151"/>
      <c r="GC60" s="151"/>
      <c r="GD60" s="151"/>
      <c r="GE60" s="151"/>
      <c r="GF60" s="151"/>
      <c r="GG60" s="151"/>
      <c r="GH60" s="151"/>
      <c r="GI60" s="151"/>
      <c r="GJ60" s="151"/>
      <c r="GK60" s="151"/>
      <c r="GL60" s="151"/>
      <c r="GM60" s="151"/>
      <c r="GN60" s="151"/>
      <c r="GO60" s="151"/>
      <c r="GP60" s="151"/>
      <c r="GQ60" s="151"/>
      <c r="GR60" s="151"/>
      <c r="GS60" s="151"/>
      <c r="GT60" s="151"/>
      <c r="GU60" s="151"/>
      <c r="GV60" s="151"/>
      <c r="GW60" s="151"/>
      <c r="GX60" s="151"/>
      <c r="GY60" s="151"/>
      <c r="GZ60" s="151"/>
      <c r="HA60" s="151"/>
      <c r="HB60" s="151"/>
      <c r="HC60" s="151"/>
      <c r="HD60" s="151"/>
      <c r="HE60" s="151"/>
      <c r="HF60" s="151"/>
      <c r="HG60" s="151"/>
      <c r="HH60" s="151"/>
      <c r="HI60" s="151"/>
      <c r="HJ60" s="151"/>
      <c r="HK60" s="151"/>
      <c r="HL60" s="151"/>
      <c r="HM60" s="151"/>
      <c r="HN60" s="151"/>
      <c r="HO60" s="151"/>
      <c r="HP60" s="151"/>
      <c r="HQ60" s="151"/>
      <c r="HR60" s="151"/>
      <c r="HS60" s="151"/>
      <c r="HT60" s="151"/>
      <c r="HU60" s="151"/>
      <c r="HV60" s="151"/>
      <c r="HW60" s="151"/>
      <c r="HX60" s="151"/>
      <c r="HY60" s="151"/>
      <c r="HZ60" s="151"/>
      <c r="IA60" s="151"/>
      <c r="IB60" s="151"/>
      <c r="IC60" s="151"/>
      <c r="ID60" s="151"/>
      <c r="IE60" s="151"/>
      <c r="IF60" s="151"/>
      <c r="IG60" s="151"/>
      <c r="IH60" s="151"/>
      <c r="II60" s="151"/>
      <c r="IJ60" s="151"/>
      <c r="IK60" s="151"/>
      <c r="IL60" s="151"/>
      <c r="IM60" s="151"/>
      <c r="IN60" s="151"/>
      <c r="IO60" s="151"/>
      <c r="IP60" s="151"/>
      <c r="IQ60" s="151"/>
      <c r="IR60" s="151"/>
      <c r="IS60" s="151"/>
      <c r="IT60" s="151"/>
      <c r="IU60" s="151"/>
      <c r="IV60" s="151"/>
      <c r="IW60" s="151"/>
      <c r="IX60" s="151"/>
      <c r="IY60" s="151"/>
      <c r="IZ60" s="151"/>
      <c r="JA60" s="151"/>
      <c r="JB60" s="151"/>
      <c r="JC60" s="151"/>
      <c r="JD60" s="151"/>
      <c r="JE60" s="151"/>
      <c r="JF60" s="151"/>
      <c r="JG60" s="151"/>
      <c r="JH60" s="151"/>
      <c r="JI60" s="151"/>
      <c r="JJ60" s="151"/>
      <c r="JK60" s="151"/>
      <c r="JL60" s="151"/>
      <c r="JM60" s="151"/>
      <c r="JN60" s="151"/>
      <c r="JO60" s="151"/>
      <c r="JP60" s="151"/>
      <c r="JQ60" s="151"/>
      <c r="JR60" s="151"/>
      <c r="JS60" s="151"/>
      <c r="JT60" s="151"/>
      <c r="JU60" s="151"/>
      <c r="JV60" s="151"/>
      <c r="JW60" s="151"/>
      <c r="JX60" s="151"/>
      <c r="JY60" s="151"/>
      <c r="JZ60" s="151"/>
      <c r="KA60" s="151"/>
      <c r="KB60" s="151"/>
      <c r="KC60" s="151"/>
      <c r="KD60" s="151"/>
      <c r="KE60" s="151"/>
      <c r="KF60" s="151"/>
      <c r="KG60" s="151"/>
      <c r="KH60" s="151"/>
      <c r="KI60" s="151"/>
      <c r="KJ60" s="151"/>
      <c r="KK60" s="151"/>
      <c r="KL60" s="151"/>
      <c r="KM60" s="151"/>
    </row>
    <row r="61" spans="1:299" s="150" customFormat="1">
      <c r="A61" s="148"/>
      <c r="B61" s="148"/>
      <c r="C61" s="490"/>
      <c r="D61" s="490"/>
      <c r="E61" s="399"/>
      <c r="F61" s="568">
        <v>45382</v>
      </c>
      <c r="G61" s="721">
        <f t="shared" si="1"/>
        <v>91</v>
      </c>
      <c r="H61" s="491"/>
      <c r="I61" s="491"/>
      <c r="J61" s="536" t="e">
        <f t="shared" si="6"/>
        <v>#DIV/0!</v>
      </c>
      <c r="K61" s="536" t="e">
        <f t="shared" si="7"/>
        <v>#REF!</v>
      </c>
      <c r="L61" s="536" t="e">
        <f t="shared" si="8"/>
        <v>#REF!</v>
      </c>
      <c r="M61" s="796" t="e">
        <f t="shared" si="9"/>
        <v>#REF!</v>
      </c>
      <c r="N61" s="151"/>
      <c r="O61" s="151"/>
      <c r="P61" s="151"/>
      <c r="Q61" s="151"/>
      <c r="R61" s="151"/>
      <c r="S61" s="151"/>
      <c r="T61" s="151"/>
      <c r="U61" s="151"/>
      <c r="V61" s="151"/>
      <c r="W61" s="151"/>
      <c r="X61" s="151"/>
      <c r="Y61" s="151"/>
      <c r="Z61" s="151"/>
      <c r="AA61" s="151"/>
      <c r="AB61" s="151"/>
      <c r="AC61" s="151"/>
      <c r="AD61" s="151"/>
      <c r="AE61" s="151"/>
      <c r="AF61" s="151"/>
      <c r="AG61" s="151"/>
      <c r="AH61" s="151"/>
      <c r="AI61" s="151"/>
      <c r="AJ61" s="151"/>
      <c r="AK61" s="151"/>
      <c r="AL61" s="151"/>
      <c r="AM61" s="151"/>
      <c r="AN61" s="151"/>
      <c r="AO61" s="151"/>
      <c r="AP61" s="151"/>
      <c r="AQ61" s="151"/>
      <c r="AR61" s="151"/>
      <c r="AS61" s="151"/>
      <c r="AT61" s="151"/>
      <c r="AU61" s="151"/>
      <c r="AV61" s="151"/>
      <c r="AW61" s="151"/>
      <c r="AX61" s="151"/>
      <c r="AY61" s="151"/>
      <c r="AZ61" s="151"/>
      <c r="BA61" s="151"/>
      <c r="BB61" s="151"/>
      <c r="BC61" s="151"/>
      <c r="BD61" s="151"/>
      <c r="BE61" s="151"/>
      <c r="BF61" s="151"/>
      <c r="BG61" s="151"/>
      <c r="BH61" s="151"/>
      <c r="BI61" s="151"/>
      <c r="BJ61" s="151"/>
      <c r="BK61" s="151"/>
      <c r="BL61" s="151"/>
      <c r="BM61" s="151"/>
      <c r="BN61" s="151"/>
      <c r="BO61" s="151"/>
      <c r="BP61" s="151"/>
      <c r="BQ61" s="151"/>
      <c r="BR61" s="151"/>
      <c r="BS61" s="151"/>
      <c r="BT61" s="151"/>
      <c r="BU61" s="151"/>
      <c r="BV61" s="151"/>
      <c r="BW61" s="151"/>
      <c r="BX61" s="151"/>
      <c r="BY61" s="151"/>
      <c r="BZ61" s="151"/>
      <c r="CA61" s="151"/>
      <c r="CB61" s="151"/>
      <c r="CC61" s="151"/>
      <c r="CD61" s="151"/>
      <c r="CE61" s="151"/>
      <c r="CF61" s="151"/>
      <c r="CG61" s="151"/>
      <c r="CH61" s="151"/>
      <c r="CI61" s="151"/>
      <c r="CJ61" s="151"/>
      <c r="CK61" s="151"/>
      <c r="CL61" s="151"/>
      <c r="CM61" s="151"/>
      <c r="CN61" s="151"/>
      <c r="CO61" s="151"/>
      <c r="CP61" s="151"/>
      <c r="CQ61" s="151"/>
      <c r="CR61" s="151"/>
      <c r="CS61" s="151"/>
      <c r="CT61" s="151"/>
      <c r="CU61" s="151"/>
      <c r="CV61" s="151"/>
      <c r="CW61" s="151"/>
      <c r="CX61" s="151"/>
      <c r="CY61" s="151"/>
      <c r="CZ61" s="151"/>
      <c r="DA61" s="151"/>
      <c r="DB61" s="151"/>
      <c r="DC61" s="151"/>
      <c r="DD61" s="151"/>
      <c r="DE61" s="151"/>
      <c r="DF61" s="151"/>
      <c r="DG61" s="151"/>
      <c r="DH61" s="151"/>
      <c r="DI61" s="151"/>
      <c r="DJ61" s="151"/>
      <c r="DK61" s="151"/>
      <c r="DL61" s="151"/>
      <c r="DM61" s="151"/>
      <c r="DN61" s="151"/>
      <c r="DO61" s="151"/>
      <c r="DP61" s="151"/>
      <c r="DQ61" s="151"/>
      <c r="DR61" s="151"/>
      <c r="DS61" s="151"/>
      <c r="DT61" s="151"/>
      <c r="DU61" s="151"/>
      <c r="DV61" s="151"/>
      <c r="DW61" s="151"/>
      <c r="DX61" s="151"/>
      <c r="DY61" s="151"/>
      <c r="DZ61" s="151"/>
      <c r="EA61" s="151"/>
      <c r="EB61" s="151"/>
      <c r="EC61" s="151"/>
      <c r="ED61" s="151"/>
      <c r="EE61" s="151"/>
      <c r="EF61" s="151"/>
      <c r="EG61" s="151"/>
      <c r="EH61" s="151"/>
      <c r="EI61" s="151"/>
      <c r="EJ61" s="151"/>
      <c r="EK61" s="151"/>
      <c r="EL61" s="151"/>
      <c r="EM61" s="151"/>
      <c r="EN61" s="151"/>
      <c r="EO61" s="151"/>
      <c r="EP61" s="151"/>
      <c r="EQ61" s="151"/>
      <c r="ER61" s="151"/>
      <c r="ES61" s="151"/>
      <c r="ET61" s="151"/>
      <c r="EU61" s="151"/>
      <c r="EV61" s="151"/>
      <c r="EW61" s="151"/>
      <c r="EX61" s="151"/>
      <c r="EY61" s="151"/>
      <c r="EZ61" s="151"/>
      <c r="FA61" s="151"/>
      <c r="FB61" s="151"/>
      <c r="FC61" s="151"/>
      <c r="FD61" s="151"/>
      <c r="FE61" s="151"/>
      <c r="FF61" s="151"/>
      <c r="FG61" s="151"/>
      <c r="FH61" s="151"/>
      <c r="FI61" s="151"/>
      <c r="FJ61" s="151"/>
      <c r="FK61" s="151"/>
      <c r="FL61" s="151"/>
      <c r="FM61" s="151"/>
      <c r="FN61" s="151"/>
      <c r="FO61" s="151"/>
      <c r="FP61" s="151"/>
      <c r="FQ61" s="151"/>
      <c r="FR61" s="151"/>
      <c r="FS61" s="151"/>
      <c r="FT61" s="151"/>
      <c r="FU61" s="151"/>
      <c r="FV61" s="151"/>
      <c r="FW61" s="151"/>
      <c r="FX61" s="151"/>
      <c r="FY61" s="151"/>
      <c r="FZ61" s="151"/>
      <c r="GA61" s="151"/>
      <c r="GB61" s="151"/>
      <c r="GC61" s="151"/>
      <c r="GD61" s="151"/>
      <c r="GE61" s="151"/>
      <c r="GF61" s="151"/>
      <c r="GG61" s="151"/>
      <c r="GH61" s="151"/>
      <c r="GI61" s="151"/>
      <c r="GJ61" s="151"/>
      <c r="GK61" s="151"/>
      <c r="GL61" s="151"/>
      <c r="GM61" s="151"/>
      <c r="GN61" s="151"/>
      <c r="GO61" s="151"/>
      <c r="GP61" s="151"/>
      <c r="GQ61" s="151"/>
      <c r="GR61" s="151"/>
      <c r="GS61" s="151"/>
      <c r="GT61" s="151"/>
      <c r="GU61" s="151"/>
      <c r="GV61" s="151"/>
      <c r="GW61" s="151"/>
      <c r="GX61" s="151"/>
      <c r="GY61" s="151"/>
      <c r="GZ61" s="151"/>
      <c r="HA61" s="151"/>
      <c r="HB61" s="151"/>
      <c r="HC61" s="151"/>
      <c r="HD61" s="151"/>
      <c r="HE61" s="151"/>
      <c r="HF61" s="151"/>
      <c r="HG61" s="151"/>
      <c r="HH61" s="151"/>
      <c r="HI61" s="151"/>
      <c r="HJ61" s="151"/>
      <c r="HK61" s="151"/>
      <c r="HL61" s="151"/>
      <c r="HM61" s="151"/>
      <c r="HN61" s="151"/>
      <c r="HO61" s="151"/>
      <c r="HP61" s="151"/>
      <c r="HQ61" s="151"/>
      <c r="HR61" s="151"/>
      <c r="HS61" s="151"/>
      <c r="HT61" s="151"/>
      <c r="HU61" s="151"/>
      <c r="HV61" s="151"/>
      <c r="HW61" s="151"/>
      <c r="HX61" s="151"/>
      <c r="HY61" s="151"/>
      <c r="HZ61" s="151"/>
      <c r="IA61" s="151"/>
      <c r="IB61" s="151"/>
      <c r="IC61" s="151"/>
      <c r="ID61" s="151"/>
      <c r="IE61" s="151"/>
      <c r="IF61" s="151"/>
      <c r="IG61" s="151"/>
      <c r="IH61" s="151"/>
      <c r="II61" s="151"/>
      <c r="IJ61" s="151"/>
      <c r="IK61" s="151"/>
      <c r="IL61" s="151"/>
      <c r="IM61" s="151"/>
      <c r="IN61" s="151"/>
      <c r="IO61" s="151"/>
      <c r="IP61" s="151"/>
      <c r="IQ61" s="151"/>
      <c r="IR61" s="151"/>
      <c r="IS61" s="151"/>
      <c r="IT61" s="151"/>
      <c r="IU61" s="151"/>
      <c r="IV61" s="151"/>
      <c r="IW61" s="151"/>
      <c r="IX61" s="151"/>
      <c r="IY61" s="151"/>
      <c r="IZ61" s="151"/>
      <c r="JA61" s="151"/>
      <c r="JB61" s="151"/>
      <c r="JC61" s="151"/>
      <c r="JD61" s="151"/>
      <c r="JE61" s="151"/>
      <c r="JF61" s="151"/>
      <c r="JG61" s="151"/>
      <c r="JH61" s="151"/>
      <c r="JI61" s="151"/>
      <c r="JJ61" s="151"/>
      <c r="JK61" s="151"/>
      <c r="JL61" s="151"/>
      <c r="JM61" s="151"/>
      <c r="JN61" s="151"/>
      <c r="JO61" s="151"/>
      <c r="JP61" s="151"/>
      <c r="JQ61" s="151"/>
      <c r="JR61" s="151"/>
      <c r="JS61" s="151"/>
      <c r="JT61" s="151"/>
      <c r="JU61" s="151"/>
      <c r="JV61" s="151"/>
      <c r="JW61" s="151"/>
      <c r="JX61" s="151"/>
      <c r="JY61" s="151"/>
      <c r="JZ61" s="151"/>
      <c r="KA61" s="151"/>
      <c r="KB61" s="151"/>
      <c r="KC61" s="151"/>
      <c r="KD61" s="151"/>
      <c r="KE61" s="151"/>
      <c r="KF61" s="151"/>
      <c r="KG61" s="151"/>
      <c r="KH61" s="151"/>
      <c r="KI61" s="151"/>
      <c r="KJ61" s="151"/>
      <c r="KK61" s="151"/>
      <c r="KL61" s="151"/>
      <c r="KM61" s="151"/>
    </row>
    <row r="62" spans="1:299" s="150" customFormat="1">
      <c r="A62" s="148"/>
      <c r="B62" s="148"/>
      <c r="C62" s="490"/>
      <c r="D62" s="490"/>
      <c r="E62" s="399"/>
      <c r="F62" s="568">
        <v>45473</v>
      </c>
      <c r="G62" s="721">
        <f t="shared" si="1"/>
        <v>91</v>
      </c>
      <c r="H62" s="491"/>
      <c r="I62" s="491"/>
      <c r="J62" s="536" t="e">
        <f t="shared" si="6"/>
        <v>#DIV/0!</v>
      </c>
      <c r="K62" s="536" t="e">
        <f t="shared" si="7"/>
        <v>#REF!</v>
      </c>
      <c r="L62" s="536" t="e">
        <f t="shared" si="8"/>
        <v>#REF!</v>
      </c>
      <c r="M62" s="796" t="e">
        <f>$H$53-K62-L62</f>
        <v>#REF!</v>
      </c>
      <c r="N62" s="151"/>
      <c r="O62" s="151"/>
      <c r="P62" s="151"/>
      <c r="Q62" s="151"/>
      <c r="R62" s="151"/>
      <c r="S62" s="151"/>
      <c r="T62" s="151"/>
      <c r="U62" s="151"/>
      <c r="V62" s="151"/>
      <c r="W62" s="151"/>
      <c r="X62" s="151"/>
      <c r="Y62" s="151"/>
      <c r="Z62" s="151"/>
      <c r="AA62" s="151"/>
      <c r="AB62" s="151"/>
      <c r="AC62" s="151"/>
      <c r="AD62" s="151"/>
      <c r="AE62" s="151"/>
      <c r="AF62" s="151"/>
      <c r="AG62" s="151"/>
      <c r="AH62" s="151"/>
      <c r="AI62" s="151"/>
      <c r="AJ62" s="151"/>
      <c r="AK62" s="151"/>
      <c r="AL62" s="151"/>
      <c r="AM62" s="151"/>
      <c r="AN62" s="151"/>
      <c r="AO62" s="151"/>
      <c r="AP62" s="151"/>
      <c r="AQ62" s="151"/>
      <c r="AR62" s="151"/>
      <c r="AS62" s="151"/>
      <c r="AT62" s="151"/>
      <c r="AU62" s="151"/>
      <c r="AV62" s="151"/>
      <c r="AW62" s="151"/>
      <c r="AX62" s="151"/>
      <c r="AY62" s="151"/>
      <c r="AZ62" s="151"/>
      <c r="BA62" s="151"/>
      <c r="BB62" s="151"/>
      <c r="BC62" s="151"/>
      <c r="BD62" s="151"/>
      <c r="BE62" s="151"/>
      <c r="BF62" s="151"/>
      <c r="BG62" s="151"/>
      <c r="BH62" s="151"/>
      <c r="BI62" s="151"/>
      <c r="BJ62" s="151"/>
      <c r="BK62" s="151"/>
      <c r="BL62" s="151"/>
      <c r="BM62" s="151"/>
      <c r="BN62" s="151"/>
      <c r="BO62" s="151"/>
      <c r="BP62" s="151"/>
      <c r="BQ62" s="151"/>
      <c r="BR62" s="151"/>
      <c r="BS62" s="151"/>
      <c r="BT62" s="151"/>
      <c r="BU62" s="151"/>
      <c r="BV62" s="151"/>
      <c r="BW62" s="151"/>
      <c r="BX62" s="151"/>
      <c r="BY62" s="151"/>
      <c r="BZ62" s="151"/>
      <c r="CA62" s="151"/>
      <c r="CB62" s="151"/>
      <c r="CC62" s="151"/>
      <c r="CD62" s="151"/>
      <c r="CE62" s="151"/>
      <c r="CF62" s="151"/>
      <c r="CG62" s="151"/>
      <c r="CH62" s="151"/>
      <c r="CI62" s="151"/>
      <c r="CJ62" s="151"/>
      <c r="CK62" s="151"/>
      <c r="CL62" s="151"/>
      <c r="CM62" s="151"/>
      <c r="CN62" s="151"/>
      <c r="CO62" s="151"/>
      <c r="CP62" s="151"/>
      <c r="CQ62" s="151"/>
      <c r="CR62" s="151"/>
      <c r="CS62" s="151"/>
      <c r="CT62" s="151"/>
      <c r="CU62" s="151"/>
      <c r="CV62" s="151"/>
      <c r="CW62" s="151"/>
      <c r="CX62" s="151"/>
      <c r="CY62" s="151"/>
      <c r="CZ62" s="151"/>
      <c r="DA62" s="151"/>
      <c r="DB62" s="151"/>
      <c r="DC62" s="151"/>
      <c r="DD62" s="151"/>
      <c r="DE62" s="151"/>
      <c r="DF62" s="151"/>
      <c r="DG62" s="151"/>
      <c r="DH62" s="151"/>
      <c r="DI62" s="151"/>
      <c r="DJ62" s="151"/>
      <c r="DK62" s="151"/>
      <c r="DL62" s="151"/>
      <c r="DM62" s="151"/>
      <c r="DN62" s="151"/>
      <c r="DO62" s="151"/>
      <c r="DP62" s="151"/>
      <c r="DQ62" s="151"/>
      <c r="DR62" s="151"/>
      <c r="DS62" s="151"/>
      <c r="DT62" s="151"/>
      <c r="DU62" s="151"/>
      <c r="DV62" s="151"/>
      <c r="DW62" s="151"/>
      <c r="DX62" s="151"/>
      <c r="DY62" s="151"/>
      <c r="DZ62" s="151"/>
      <c r="EA62" s="151"/>
      <c r="EB62" s="151"/>
      <c r="EC62" s="151"/>
      <c r="ED62" s="151"/>
      <c r="EE62" s="151"/>
      <c r="EF62" s="151"/>
      <c r="EG62" s="151"/>
      <c r="EH62" s="151"/>
      <c r="EI62" s="151"/>
      <c r="EJ62" s="151"/>
      <c r="EK62" s="151"/>
      <c r="EL62" s="151"/>
      <c r="EM62" s="151"/>
      <c r="EN62" s="151"/>
      <c r="EO62" s="151"/>
      <c r="EP62" s="151"/>
      <c r="EQ62" s="151"/>
      <c r="ER62" s="151"/>
      <c r="ES62" s="151"/>
      <c r="ET62" s="151"/>
      <c r="EU62" s="151"/>
      <c r="EV62" s="151"/>
      <c r="EW62" s="151"/>
      <c r="EX62" s="151"/>
      <c r="EY62" s="151"/>
      <c r="EZ62" s="151"/>
      <c r="FA62" s="151"/>
      <c r="FB62" s="151"/>
      <c r="FC62" s="151"/>
      <c r="FD62" s="151"/>
      <c r="FE62" s="151"/>
      <c r="FF62" s="151"/>
      <c r="FG62" s="151"/>
      <c r="FH62" s="151"/>
      <c r="FI62" s="151"/>
      <c r="FJ62" s="151"/>
      <c r="FK62" s="151"/>
      <c r="FL62" s="151"/>
      <c r="FM62" s="151"/>
      <c r="FN62" s="151"/>
      <c r="FO62" s="151"/>
      <c r="FP62" s="151"/>
      <c r="FQ62" s="151"/>
      <c r="FR62" s="151"/>
      <c r="FS62" s="151"/>
      <c r="FT62" s="151"/>
      <c r="FU62" s="151"/>
      <c r="FV62" s="151"/>
      <c r="FW62" s="151"/>
      <c r="FX62" s="151"/>
      <c r="FY62" s="151"/>
      <c r="FZ62" s="151"/>
      <c r="GA62" s="151"/>
      <c r="GB62" s="151"/>
      <c r="GC62" s="151"/>
      <c r="GD62" s="151"/>
      <c r="GE62" s="151"/>
      <c r="GF62" s="151"/>
      <c r="GG62" s="151"/>
      <c r="GH62" s="151"/>
      <c r="GI62" s="151"/>
      <c r="GJ62" s="151"/>
      <c r="GK62" s="151"/>
      <c r="GL62" s="151"/>
      <c r="GM62" s="151"/>
      <c r="GN62" s="151"/>
      <c r="GO62" s="151"/>
      <c r="GP62" s="151"/>
      <c r="GQ62" s="151"/>
      <c r="GR62" s="151"/>
      <c r="GS62" s="151"/>
      <c r="GT62" s="151"/>
      <c r="GU62" s="151"/>
      <c r="GV62" s="151"/>
      <c r="GW62" s="151"/>
      <c r="GX62" s="151"/>
      <c r="GY62" s="151"/>
      <c r="GZ62" s="151"/>
      <c r="HA62" s="151"/>
      <c r="HB62" s="151"/>
      <c r="HC62" s="151"/>
      <c r="HD62" s="151"/>
      <c r="HE62" s="151"/>
      <c r="HF62" s="151"/>
      <c r="HG62" s="151"/>
      <c r="HH62" s="151"/>
      <c r="HI62" s="151"/>
      <c r="HJ62" s="151"/>
      <c r="HK62" s="151"/>
      <c r="HL62" s="151"/>
      <c r="HM62" s="151"/>
      <c r="HN62" s="151"/>
      <c r="HO62" s="151"/>
      <c r="HP62" s="151"/>
      <c r="HQ62" s="151"/>
      <c r="HR62" s="151"/>
      <c r="HS62" s="151"/>
      <c r="HT62" s="151"/>
      <c r="HU62" s="151"/>
      <c r="HV62" s="151"/>
      <c r="HW62" s="151"/>
      <c r="HX62" s="151"/>
      <c r="HY62" s="151"/>
      <c r="HZ62" s="151"/>
      <c r="IA62" s="151"/>
      <c r="IB62" s="151"/>
      <c r="IC62" s="151"/>
      <c r="ID62" s="151"/>
      <c r="IE62" s="151"/>
      <c r="IF62" s="151"/>
      <c r="IG62" s="151"/>
      <c r="IH62" s="151"/>
      <c r="II62" s="151"/>
      <c r="IJ62" s="151"/>
      <c r="IK62" s="151"/>
      <c r="IL62" s="151"/>
      <c r="IM62" s="151"/>
      <c r="IN62" s="151"/>
      <c r="IO62" s="151"/>
      <c r="IP62" s="151"/>
      <c r="IQ62" s="151"/>
      <c r="IR62" s="151"/>
      <c r="IS62" s="151"/>
      <c r="IT62" s="151"/>
      <c r="IU62" s="151"/>
      <c r="IV62" s="151"/>
      <c r="IW62" s="151"/>
      <c r="IX62" s="151"/>
      <c r="IY62" s="151"/>
      <c r="IZ62" s="151"/>
      <c r="JA62" s="151"/>
      <c r="JB62" s="151"/>
      <c r="JC62" s="151"/>
      <c r="JD62" s="151"/>
      <c r="JE62" s="151"/>
      <c r="JF62" s="151"/>
      <c r="JG62" s="151"/>
      <c r="JH62" s="151"/>
      <c r="JI62" s="151"/>
      <c r="JJ62" s="151"/>
      <c r="JK62" s="151"/>
      <c r="JL62" s="151"/>
      <c r="JM62" s="151"/>
      <c r="JN62" s="151"/>
      <c r="JO62" s="151"/>
      <c r="JP62" s="151"/>
      <c r="JQ62" s="151"/>
      <c r="JR62" s="151"/>
      <c r="JS62" s="151"/>
      <c r="JT62" s="151"/>
      <c r="JU62" s="151"/>
      <c r="JV62" s="151"/>
      <c r="JW62" s="151"/>
      <c r="JX62" s="151"/>
      <c r="JY62" s="151"/>
      <c r="JZ62" s="151"/>
      <c r="KA62" s="151"/>
      <c r="KB62" s="151"/>
      <c r="KC62" s="151"/>
      <c r="KD62" s="151"/>
      <c r="KE62" s="151"/>
      <c r="KF62" s="151"/>
      <c r="KG62" s="151"/>
      <c r="KH62" s="151"/>
      <c r="KI62" s="151"/>
      <c r="KJ62" s="151"/>
      <c r="KK62" s="151"/>
      <c r="KL62" s="151"/>
      <c r="KM62" s="151"/>
    </row>
    <row r="63" spans="1:299" s="150" customFormat="1">
      <c r="A63" s="148"/>
      <c r="B63" s="148"/>
      <c r="C63" s="490"/>
      <c r="D63" s="490"/>
      <c r="E63" s="399"/>
      <c r="F63" s="568">
        <v>45565</v>
      </c>
      <c r="G63" s="721">
        <f t="shared" si="1"/>
        <v>92</v>
      </c>
      <c r="H63" s="491"/>
      <c r="I63" s="491"/>
      <c r="J63" s="536" t="e">
        <f t="shared" si="6"/>
        <v>#DIV/0!</v>
      </c>
      <c r="K63" s="536" t="e">
        <f t="shared" si="7"/>
        <v>#REF!</v>
      </c>
      <c r="L63" s="536" t="e">
        <f t="shared" si="8"/>
        <v>#REF!</v>
      </c>
      <c r="M63" s="796" t="e">
        <f t="shared" si="9"/>
        <v>#REF!</v>
      </c>
      <c r="N63" s="151"/>
      <c r="O63" s="151"/>
      <c r="P63" s="151"/>
      <c r="Q63" s="151"/>
      <c r="R63" s="151"/>
      <c r="S63" s="151"/>
      <c r="T63" s="151"/>
      <c r="U63" s="151"/>
      <c r="V63" s="151"/>
      <c r="W63" s="151"/>
      <c r="X63" s="151"/>
      <c r="Y63" s="151"/>
      <c r="Z63" s="151"/>
      <c r="AA63" s="151"/>
      <c r="AB63" s="151"/>
      <c r="AC63" s="151"/>
      <c r="AD63" s="151"/>
      <c r="AE63" s="151"/>
      <c r="AF63" s="151"/>
      <c r="AG63" s="151"/>
      <c r="AH63" s="151"/>
      <c r="AI63" s="151"/>
      <c r="AJ63" s="151"/>
      <c r="AK63" s="151"/>
      <c r="AL63" s="151"/>
      <c r="AM63" s="151"/>
      <c r="AN63" s="151"/>
      <c r="AO63" s="151"/>
      <c r="AP63" s="151"/>
      <c r="AQ63" s="151"/>
      <c r="AR63" s="151"/>
      <c r="AS63" s="151"/>
      <c r="AT63" s="151"/>
      <c r="AU63" s="151"/>
      <c r="AV63" s="151"/>
      <c r="AW63" s="151"/>
      <c r="AX63" s="151"/>
      <c r="AY63" s="151"/>
      <c r="AZ63" s="151"/>
      <c r="BA63" s="151"/>
      <c r="BB63" s="151"/>
      <c r="BC63" s="151"/>
      <c r="BD63" s="151"/>
      <c r="BE63" s="151"/>
      <c r="BF63" s="151"/>
      <c r="BG63" s="151"/>
      <c r="BH63" s="151"/>
      <c r="BI63" s="151"/>
      <c r="BJ63" s="151"/>
      <c r="BK63" s="151"/>
      <c r="BL63" s="151"/>
      <c r="BM63" s="151"/>
      <c r="BN63" s="151"/>
      <c r="BO63" s="151"/>
      <c r="BP63" s="151"/>
      <c r="BQ63" s="151"/>
      <c r="BR63" s="151"/>
      <c r="BS63" s="151"/>
      <c r="BT63" s="151"/>
      <c r="BU63" s="151"/>
      <c r="BV63" s="151"/>
      <c r="BW63" s="151"/>
      <c r="BX63" s="151"/>
      <c r="BY63" s="151"/>
      <c r="BZ63" s="151"/>
      <c r="CA63" s="151"/>
      <c r="CB63" s="151"/>
      <c r="CC63" s="151"/>
      <c r="CD63" s="151"/>
      <c r="CE63" s="151"/>
      <c r="CF63" s="151"/>
      <c r="CG63" s="151"/>
      <c r="CH63" s="151"/>
      <c r="CI63" s="151"/>
      <c r="CJ63" s="151"/>
      <c r="CK63" s="151"/>
      <c r="CL63" s="151"/>
      <c r="CM63" s="151"/>
      <c r="CN63" s="151"/>
      <c r="CO63" s="151"/>
      <c r="CP63" s="151"/>
      <c r="CQ63" s="151"/>
      <c r="CR63" s="151"/>
      <c r="CS63" s="151"/>
      <c r="CT63" s="151"/>
      <c r="CU63" s="151"/>
      <c r="CV63" s="151"/>
      <c r="CW63" s="151"/>
      <c r="CX63" s="151"/>
      <c r="CY63" s="151"/>
      <c r="CZ63" s="151"/>
      <c r="DA63" s="151"/>
      <c r="DB63" s="151"/>
      <c r="DC63" s="151"/>
      <c r="DD63" s="151"/>
      <c r="DE63" s="151"/>
      <c r="DF63" s="151"/>
      <c r="DG63" s="151"/>
      <c r="DH63" s="151"/>
      <c r="DI63" s="151"/>
      <c r="DJ63" s="151"/>
      <c r="DK63" s="151"/>
      <c r="DL63" s="151"/>
      <c r="DM63" s="151"/>
      <c r="DN63" s="151"/>
      <c r="DO63" s="151"/>
      <c r="DP63" s="151"/>
      <c r="DQ63" s="151"/>
      <c r="DR63" s="151"/>
      <c r="DS63" s="151"/>
      <c r="DT63" s="151"/>
      <c r="DU63" s="151"/>
      <c r="DV63" s="151"/>
      <c r="DW63" s="151"/>
      <c r="DX63" s="151"/>
      <c r="DY63" s="151"/>
      <c r="DZ63" s="151"/>
      <c r="EA63" s="151"/>
      <c r="EB63" s="151"/>
      <c r="EC63" s="151"/>
      <c r="ED63" s="151"/>
      <c r="EE63" s="151"/>
      <c r="EF63" s="151"/>
      <c r="EG63" s="151"/>
      <c r="EH63" s="151"/>
      <c r="EI63" s="151"/>
      <c r="EJ63" s="151"/>
      <c r="EK63" s="151"/>
      <c r="EL63" s="151"/>
      <c r="EM63" s="151"/>
      <c r="EN63" s="151"/>
      <c r="EO63" s="151"/>
      <c r="EP63" s="151"/>
      <c r="EQ63" s="151"/>
      <c r="ER63" s="151"/>
      <c r="ES63" s="151"/>
      <c r="ET63" s="151"/>
      <c r="EU63" s="151"/>
      <c r="EV63" s="151"/>
      <c r="EW63" s="151"/>
      <c r="EX63" s="151"/>
      <c r="EY63" s="151"/>
      <c r="EZ63" s="151"/>
      <c r="FA63" s="151"/>
      <c r="FB63" s="151"/>
      <c r="FC63" s="151"/>
      <c r="FD63" s="151"/>
      <c r="FE63" s="151"/>
      <c r="FF63" s="151"/>
      <c r="FG63" s="151"/>
      <c r="FH63" s="151"/>
      <c r="FI63" s="151"/>
      <c r="FJ63" s="151"/>
      <c r="FK63" s="151"/>
      <c r="FL63" s="151"/>
      <c r="FM63" s="151"/>
      <c r="FN63" s="151"/>
      <c r="FO63" s="151"/>
      <c r="FP63" s="151"/>
      <c r="FQ63" s="151"/>
      <c r="FR63" s="151"/>
      <c r="FS63" s="151"/>
      <c r="FT63" s="151"/>
      <c r="FU63" s="151"/>
      <c r="FV63" s="151"/>
      <c r="FW63" s="151"/>
      <c r="FX63" s="151"/>
      <c r="FY63" s="151"/>
      <c r="FZ63" s="151"/>
      <c r="GA63" s="151"/>
      <c r="GB63" s="151"/>
      <c r="GC63" s="151"/>
      <c r="GD63" s="151"/>
      <c r="GE63" s="151"/>
      <c r="GF63" s="151"/>
      <c r="GG63" s="151"/>
      <c r="GH63" s="151"/>
      <c r="GI63" s="151"/>
      <c r="GJ63" s="151"/>
      <c r="GK63" s="151"/>
      <c r="GL63" s="151"/>
      <c r="GM63" s="151"/>
      <c r="GN63" s="151"/>
      <c r="GO63" s="151"/>
      <c r="GP63" s="151"/>
      <c r="GQ63" s="151"/>
      <c r="GR63" s="151"/>
      <c r="GS63" s="151"/>
      <c r="GT63" s="151"/>
      <c r="GU63" s="151"/>
      <c r="GV63" s="151"/>
      <c r="GW63" s="151"/>
      <c r="GX63" s="151"/>
      <c r="GY63" s="151"/>
      <c r="GZ63" s="151"/>
      <c r="HA63" s="151"/>
      <c r="HB63" s="151"/>
      <c r="HC63" s="151"/>
      <c r="HD63" s="151"/>
      <c r="HE63" s="151"/>
      <c r="HF63" s="151"/>
      <c r="HG63" s="151"/>
      <c r="HH63" s="151"/>
      <c r="HI63" s="151"/>
      <c r="HJ63" s="151"/>
      <c r="HK63" s="151"/>
      <c r="HL63" s="151"/>
      <c r="HM63" s="151"/>
      <c r="HN63" s="151"/>
      <c r="HO63" s="151"/>
      <c r="HP63" s="151"/>
      <c r="HQ63" s="151"/>
      <c r="HR63" s="151"/>
      <c r="HS63" s="151"/>
      <c r="HT63" s="151"/>
      <c r="HU63" s="151"/>
      <c r="HV63" s="151"/>
      <c r="HW63" s="151"/>
      <c r="HX63" s="151"/>
      <c r="HY63" s="151"/>
      <c r="HZ63" s="151"/>
      <c r="IA63" s="151"/>
      <c r="IB63" s="151"/>
      <c r="IC63" s="151"/>
      <c r="ID63" s="151"/>
      <c r="IE63" s="151"/>
      <c r="IF63" s="151"/>
      <c r="IG63" s="151"/>
      <c r="IH63" s="151"/>
      <c r="II63" s="151"/>
      <c r="IJ63" s="151"/>
      <c r="IK63" s="151"/>
      <c r="IL63" s="151"/>
      <c r="IM63" s="151"/>
      <c r="IN63" s="151"/>
      <c r="IO63" s="151"/>
      <c r="IP63" s="151"/>
      <c r="IQ63" s="151"/>
      <c r="IR63" s="151"/>
      <c r="IS63" s="151"/>
      <c r="IT63" s="151"/>
      <c r="IU63" s="151"/>
      <c r="IV63" s="151"/>
      <c r="IW63" s="151"/>
      <c r="IX63" s="151"/>
      <c r="IY63" s="151"/>
      <c r="IZ63" s="151"/>
      <c r="JA63" s="151"/>
      <c r="JB63" s="151"/>
      <c r="JC63" s="151"/>
      <c r="JD63" s="151"/>
      <c r="JE63" s="151"/>
      <c r="JF63" s="151"/>
      <c r="JG63" s="151"/>
      <c r="JH63" s="151"/>
      <c r="JI63" s="151"/>
      <c r="JJ63" s="151"/>
      <c r="JK63" s="151"/>
      <c r="JL63" s="151"/>
      <c r="JM63" s="151"/>
      <c r="JN63" s="151"/>
      <c r="JO63" s="151"/>
      <c r="JP63" s="151"/>
      <c r="JQ63" s="151"/>
      <c r="JR63" s="151"/>
      <c r="JS63" s="151"/>
      <c r="JT63" s="151"/>
      <c r="JU63" s="151"/>
      <c r="JV63" s="151"/>
      <c r="JW63" s="151"/>
      <c r="JX63" s="151"/>
      <c r="JY63" s="151"/>
      <c r="JZ63" s="151"/>
      <c r="KA63" s="151"/>
      <c r="KB63" s="151"/>
      <c r="KC63" s="151"/>
      <c r="KD63" s="151"/>
      <c r="KE63" s="151"/>
      <c r="KF63" s="151"/>
      <c r="KG63" s="151"/>
      <c r="KH63" s="151"/>
      <c r="KI63" s="151"/>
      <c r="KJ63" s="151"/>
      <c r="KK63" s="151"/>
      <c r="KL63" s="151"/>
      <c r="KM63" s="151"/>
    </row>
    <row r="64" spans="1:299" s="150" customFormat="1">
      <c r="A64" s="148"/>
      <c r="B64" s="148"/>
      <c r="C64" s="490"/>
      <c r="D64" s="490"/>
      <c r="E64" s="399"/>
      <c r="F64" s="568">
        <v>45657</v>
      </c>
      <c r="G64" s="721">
        <f t="shared" si="1"/>
        <v>92</v>
      </c>
      <c r="H64" s="491"/>
      <c r="I64" s="491"/>
      <c r="J64" s="536" t="e">
        <f t="shared" si="6"/>
        <v>#DIV/0!</v>
      </c>
      <c r="K64" s="536" t="e">
        <f t="shared" si="7"/>
        <v>#REF!</v>
      </c>
      <c r="L64" s="536" t="e">
        <f t="shared" si="8"/>
        <v>#REF!</v>
      </c>
      <c r="M64" s="796" t="e">
        <f t="shared" si="9"/>
        <v>#REF!</v>
      </c>
      <c r="N64" s="151"/>
      <c r="O64" s="151"/>
      <c r="P64" s="151"/>
      <c r="Q64" s="151"/>
      <c r="R64" s="151"/>
      <c r="S64" s="151"/>
      <c r="T64" s="151"/>
      <c r="U64" s="151"/>
      <c r="V64" s="151"/>
      <c r="W64" s="151"/>
      <c r="X64" s="151"/>
      <c r="Y64" s="151"/>
      <c r="Z64" s="151"/>
      <c r="AA64" s="151"/>
      <c r="AB64" s="151"/>
      <c r="AC64" s="151"/>
      <c r="AD64" s="151"/>
      <c r="AE64" s="151"/>
      <c r="AF64" s="151"/>
      <c r="AG64" s="151"/>
      <c r="AH64" s="151"/>
      <c r="AI64" s="151"/>
      <c r="AJ64" s="151"/>
      <c r="AK64" s="151"/>
      <c r="AL64" s="151"/>
      <c r="AM64" s="151"/>
      <c r="AN64" s="151"/>
      <c r="AO64" s="151"/>
      <c r="AP64" s="151"/>
      <c r="AQ64" s="151"/>
      <c r="AR64" s="151"/>
      <c r="AS64" s="151"/>
      <c r="AT64" s="151"/>
      <c r="AU64" s="151"/>
      <c r="AV64" s="151"/>
      <c r="AW64" s="151"/>
      <c r="AX64" s="151"/>
      <c r="AY64" s="151"/>
      <c r="AZ64" s="151"/>
      <c r="BA64" s="151"/>
      <c r="BB64" s="151"/>
      <c r="BC64" s="151"/>
      <c r="BD64" s="151"/>
      <c r="BE64" s="151"/>
      <c r="BF64" s="151"/>
      <c r="BG64" s="151"/>
      <c r="BH64" s="151"/>
      <c r="BI64" s="151"/>
      <c r="BJ64" s="151"/>
      <c r="BK64" s="151"/>
      <c r="BL64" s="151"/>
      <c r="BM64" s="151"/>
      <c r="BN64" s="151"/>
      <c r="BO64" s="151"/>
      <c r="BP64" s="151"/>
      <c r="BQ64" s="151"/>
      <c r="BR64" s="151"/>
      <c r="BS64" s="151"/>
      <c r="BT64" s="151"/>
      <c r="BU64" s="151"/>
      <c r="BV64" s="151"/>
      <c r="BW64" s="151"/>
      <c r="BX64" s="151"/>
      <c r="BY64" s="151"/>
      <c r="BZ64" s="151"/>
      <c r="CA64" s="151"/>
      <c r="CB64" s="151"/>
      <c r="CC64" s="151"/>
      <c r="CD64" s="151"/>
      <c r="CE64" s="151"/>
      <c r="CF64" s="151"/>
      <c r="CG64" s="151"/>
      <c r="CH64" s="151"/>
      <c r="CI64" s="151"/>
      <c r="CJ64" s="151"/>
      <c r="CK64" s="151"/>
      <c r="CL64" s="151"/>
      <c r="CM64" s="151"/>
      <c r="CN64" s="151"/>
      <c r="CO64" s="151"/>
      <c r="CP64" s="151"/>
      <c r="CQ64" s="151"/>
      <c r="CR64" s="151"/>
      <c r="CS64" s="151"/>
      <c r="CT64" s="151"/>
      <c r="CU64" s="151"/>
      <c r="CV64" s="151"/>
      <c r="CW64" s="151"/>
      <c r="CX64" s="151"/>
      <c r="CY64" s="151"/>
      <c r="CZ64" s="151"/>
      <c r="DA64" s="151"/>
      <c r="DB64" s="151"/>
      <c r="DC64" s="151"/>
      <c r="DD64" s="151"/>
      <c r="DE64" s="151"/>
      <c r="DF64" s="151"/>
      <c r="DG64" s="151"/>
      <c r="DH64" s="151"/>
      <c r="DI64" s="151"/>
      <c r="DJ64" s="151"/>
      <c r="DK64" s="151"/>
      <c r="DL64" s="151"/>
      <c r="DM64" s="151"/>
      <c r="DN64" s="151"/>
      <c r="DO64" s="151"/>
      <c r="DP64" s="151"/>
      <c r="DQ64" s="151"/>
      <c r="DR64" s="151"/>
      <c r="DS64" s="151"/>
      <c r="DT64" s="151"/>
      <c r="DU64" s="151"/>
      <c r="DV64" s="151"/>
      <c r="DW64" s="151"/>
      <c r="DX64" s="151"/>
      <c r="DY64" s="151"/>
      <c r="DZ64" s="151"/>
      <c r="EA64" s="151"/>
      <c r="EB64" s="151"/>
      <c r="EC64" s="151"/>
      <c r="ED64" s="151"/>
      <c r="EE64" s="151"/>
      <c r="EF64" s="151"/>
      <c r="EG64" s="151"/>
      <c r="EH64" s="151"/>
      <c r="EI64" s="151"/>
      <c r="EJ64" s="151"/>
      <c r="EK64" s="151"/>
      <c r="EL64" s="151"/>
      <c r="EM64" s="151"/>
      <c r="EN64" s="151"/>
      <c r="EO64" s="151"/>
      <c r="EP64" s="151"/>
      <c r="EQ64" s="151"/>
      <c r="ER64" s="151"/>
      <c r="ES64" s="151"/>
      <c r="ET64" s="151"/>
      <c r="EU64" s="151"/>
      <c r="EV64" s="151"/>
      <c r="EW64" s="151"/>
      <c r="EX64" s="151"/>
      <c r="EY64" s="151"/>
      <c r="EZ64" s="151"/>
      <c r="FA64" s="151"/>
      <c r="FB64" s="151"/>
      <c r="FC64" s="151"/>
      <c r="FD64" s="151"/>
      <c r="FE64" s="151"/>
      <c r="FF64" s="151"/>
      <c r="FG64" s="151"/>
      <c r="FH64" s="151"/>
      <c r="FI64" s="151"/>
      <c r="FJ64" s="151"/>
      <c r="FK64" s="151"/>
      <c r="FL64" s="151"/>
      <c r="FM64" s="151"/>
      <c r="FN64" s="151"/>
      <c r="FO64" s="151"/>
      <c r="FP64" s="151"/>
      <c r="FQ64" s="151"/>
      <c r="FR64" s="151"/>
      <c r="FS64" s="151"/>
      <c r="FT64" s="151"/>
      <c r="FU64" s="151"/>
      <c r="FV64" s="151"/>
      <c r="FW64" s="151"/>
      <c r="FX64" s="151"/>
      <c r="FY64" s="151"/>
      <c r="FZ64" s="151"/>
      <c r="GA64" s="151"/>
      <c r="GB64" s="151"/>
      <c r="GC64" s="151"/>
      <c r="GD64" s="151"/>
      <c r="GE64" s="151"/>
      <c r="GF64" s="151"/>
      <c r="GG64" s="151"/>
      <c r="GH64" s="151"/>
      <c r="GI64" s="151"/>
      <c r="GJ64" s="151"/>
      <c r="GK64" s="151"/>
      <c r="GL64" s="151"/>
      <c r="GM64" s="151"/>
      <c r="GN64" s="151"/>
      <c r="GO64" s="151"/>
      <c r="GP64" s="151"/>
      <c r="GQ64" s="151"/>
      <c r="GR64" s="151"/>
      <c r="GS64" s="151"/>
      <c r="GT64" s="151"/>
      <c r="GU64" s="151"/>
      <c r="GV64" s="151"/>
      <c r="GW64" s="151"/>
      <c r="GX64" s="151"/>
      <c r="GY64" s="151"/>
      <c r="GZ64" s="151"/>
      <c r="HA64" s="151"/>
      <c r="HB64" s="151"/>
      <c r="HC64" s="151"/>
      <c r="HD64" s="151"/>
      <c r="HE64" s="151"/>
      <c r="HF64" s="151"/>
      <c r="HG64" s="151"/>
      <c r="HH64" s="151"/>
      <c r="HI64" s="151"/>
      <c r="HJ64" s="151"/>
      <c r="HK64" s="151"/>
      <c r="HL64" s="151"/>
      <c r="HM64" s="151"/>
      <c r="HN64" s="151"/>
      <c r="HO64" s="151"/>
      <c r="HP64" s="151"/>
      <c r="HQ64" s="151"/>
      <c r="HR64" s="151"/>
      <c r="HS64" s="151"/>
      <c r="HT64" s="151"/>
      <c r="HU64" s="151"/>
      <c r="HV64" s="151"/>
      <c r="HW64" s="151"/>
      <c r="HX64" s="151"/>
      <c r="HY64" s="151"/>
      <c r="HZ64" s="151"/>
      <c r="IA64" s="151"/>
      <c r="IB64" s="151"/>
      <c r="IC64" s="151"/>
      <c r="ID64" s="151"/>
      <c r="IE64" s="151"/>
      <c r="IF64" s="151"/>
      <c r="IG64" s="151"/>
      <c r="IH64" s="151"/>
      <c r="II64" s="151"/>
      <c r="IJ64" s="151"/>
      <c r="IK64" s="151"/>
      <c r="IL64" s="151"/>
      <c r="IM64" s="151"/>
      <c r="IN64" s="151"/>
      <c r="IO64" s="151"/>
      <c r="IP64" s="151"/>
      <c r="IQ64" s="151"/>
      <c r="IR64" s="151"/>
      <c r="IS64" s="151"/>
      <c r="IT64" s="151"/>
      <c r="IU64" s="151"/>
      <c r="IV64" s="151"/>
      <c r="IW64" s="151"/>
      <c r="IX64" s="151"/>
      <c r="IY64" s="151"/>
      <c r="IZ64" s="151"/>
      <c r="JA64" s="151"/>
      <c r="JB64" s="151"/>
      <c r="JC64" s="151"/>
      <c r="JD64" s="151"/>
      <c r="JE64" s="151"/>
      <c r="JF64" s="151"/>
      <c r="JG64" s="151"/>
      <c r="JH64" s="151"/>
      <c r="JI64" s="151"/>
      <c r="JJ64" s="151"/>
      <c r="JK64" s="151"/>
      <c r="JL64" s="151"/>
      <c r="JM64" s="151"/>
      <c r="JN64" s="151"/>
      <c r="JO64" s="151"/>
      <c r="JP64" s="151"/>
      <c r="JQ64" s="151"/>
      <c r="JR64" s="151"/>
      <c r="JS64" s="151"/>
      <c r="JT64" s="151"/>
      <c r="JU64" s="151"/>
      <c r="JV64" s="151"/>
      <c r="JW64" s="151"/>
      <c r="JX64" s="151"/>
      <c r="JY64" s="151"/>
      <c r="JZ64" s="151"/>
      <c r="KA64" s="151"/>
      <c r="KB64" s="151"/>
      <c r="KC64" s="151"/>
      <c r="KD64" s="151"/>
      <c r="KE64" s="151"/>
      <c r="KF64" s="151"/>
      <c r="KG64" s="151"/>
      <c r="KH64" s="151"/>
      <c r="KI64" s="151"/>
      <c r="KJ64" s="151"/>
      <c r="KK64" s="151"/>
      <c r="KL64" s="151"/>
      <c r="KM64" s="151"/>
    </row>
    <row r="65" spans="1:299" s="150" customFormat="1">
      <c r="A65" s="148"/>
      <c r="B65" s="148"/>
      <c r="C65" s="490"/>
      <c r="D65" s="490"/>
      <c r="E65" s="399"/>
      <c r="F65" s="568">
        <v>45747</v>
      </c>
      <c r="G65" s="721">
        <f t="shared" si="1"/>
        <v>90</v>
      </c>
      <c r="H65" s="491"/>
      <c r="I65" s="491"/>
      <c r="J65" s="536" t="e">
        <f t="shared" si="6"/>
        <v>#DIV/0!</v>
      </c>
      <c r="K65" s="536" t="e">
        <f t="shared" si="7"/>
        <v>#REF!</v>
      </c>
      <c r="L65" s="536" t="e">
        <f t="shared" si="8"/>
        <v>#REF!</v>
      </c>
      <c r="M65" s="796" t="e">
        <f t="shared" si="9"/>
        <v>#REF!</v>
      </c>
      <c r="N65" s="151"/>
      <c r="O65" s="151"/>
      <c r="P65" s="151"/>
      <c r="Q65" s="151"/>
      <c r="R65" s="151"/>
      <c r="S65" s="151"/>
      <c r="T65" s="151"/>
      <c r="U65" s="151"/>
      <c r="V65" s="151"/>
      <c r="W65" s="151"/>
      <c r="X65" s="151"/>
      <c r="Y65" s="151"/>
      <c r="Z65" s="151"/>
      <c r="AA65" s="151"/>
      <c r="AB65" s="151"/>
      <c r="AC65" s="151"/>
      <c r="AD65" s="151"/>
      <c r="AE65" s="151"/>
      <c r="AF65" s="151"/>
      <c r="AG65" s="151"/>
      <c r="AH65" s="151"/>
      <c r="AI65" s="151"/>
      <c r="AJ65" s="151"/>
      <c r="AK65" s="151"/>
      <c r="AL65" s="151"/>
      <c r="AM65" s="151"/>
      <c r="AN65" s="151"/>
      <c r="AO65" s="151"/>
      <c r="AP65" s="151"/>
      <c r="AQ65" s="151"/>
      <c r="AR65" s="151"/>
      <c r="AS65" s="151"/>
      <c r="AT65" s="151"/>
      <c r="AU65" s="151"/>
      <c r="AV65" s="151"/>
      <c r="AW65" s="151"/>
      <c r="AX65" s="151"/>
      <c r="AY65" s="151"/>
      <c r="AZ65" s="151"/>
      <c r="BA65" s="151"/>
      <c r="BB65" s="151"/>
      <c r="BC65" s="151"/>
      <c r="BD65" s="151"/>
      <c r="BE65" s="151"/>
      <c r="BF65" s="151"/>
      <c r="BG65" s="151"/>
      <c r="BH65" s="151"/>
      <c r="BI65" s="151"/>
      <c r="BJ65" s="151"/>
      <c r="BK65" s="151"/>
      <c r="BL65" s="151"/>
      <c r="BM65" s="151"/>
      <c r="BN65" s="151"/>
      <c r="BO65" s="151"/>
      <c r="BP65" s="151"/>
      <c r="BQ65" s="151"/>
      <c r="BR65" s="151"/>
      <c r="BS65" s="151"/>
      <c r="BT65" s="151"/>
      <c r="BU65" s="151"/>
      <c r="BV65" s="151"/>
      <c r="BW65" s="151"/>
      <c r="BX65" s="151"/>
      <c r="BY65" s="151"/>
      <c r="BZ65" s="151"/>
      <c r="CA65" s="151"/>
      <c r="CB65" s="151"/>
      <c r="CC65" s="151"/>
      <c r="CD65" s="151"/>
      <c r="CE65" s="151"/>
      <c r="CF65" s="151"/>
      <c r="CG65" s="151"/>
      <c r="CH65" s="151"/>
      <c r="CI65" s="151"/>
      <c r="CJ65" s="151"/>
      <c r="CK65" s="151"/>
      <c r="CL65" s="151"/>
      <c r="CM65" s="151"/>
      <c r="CN65" s="151"/>
      <c r="CO65" s="151"/>
      <c r="CP65" s="151"/>
      <c r="CQ65" s="151"/>
      <c r="CR65" s="151"/>
      <c r="CS65" s="151"/>
      <c r="CT65" s="151"/>
      <c r="CU65" s="151"/>
      <c r="CV65" s="151"/>
      <c r="CW65" s="151"/>
      <c r="CX65" s="151"/>
      <c r="CY65" s="151"/>
      <c r="CZ65" s="151"/>
      <c r="DA65" s="151"/>
      <c r="DB65" s="151"/>
      <c r="DC65" s="151"/>
      <c r="DD65" s="151"/>
      <c r="DE65" s="151"/>
      <c r="DF65" s="151"/>
      <c r="DG65" s="151"/>
      <c r="DH65" s="151"/>
      <c r="DI65" s="151"/>
      <c r="DJ65" s="151"/>
      <c r="DK65" s="151"/>
      <c r="DL65" s="151"/>
      <c r="DM65" s="151"/>
      <c r="DN65" s="151"/>
      <c r="DO65" s="151"/>
      <c r="DP65" s="151"/>
      <c r="DQ65" s="151"/>
      <c r="DR65" s="151"/>
      <c r="DS65" s="151"/>
      <c r="DT65" s="151"/>
      <c r="DU65" s="151"/>
      <c r="DV65" s="151"/>
      <c r="DW65" s="151"/>
      <c r="DX65" s="151"/>
      <c r="DY65" s="151"/>
      <c r="DZ65" s="151"/>
      <c r="EA65" s="151"/>
      <c r="EB65" s="151"/>
      <c r="EC65" s="151"/>
      <c r="ED65" s="151"/>
      <c r="EE65" s="151"/>
      <c r="EF65" s="151"/>
      <c r="EG65" s="151"/>
      <c r="EH65" s="151"/>
      <c r="EI65" s="151"/>
      <c r="EJ65" s="151"/>
      <c r="EK65" s="151"/>
      <c r="EL65" s="151"/>
      <c r="EM65" s="151"/>
      <c r="EN65" s="151"/>
      <c r="EO65" s="151"/>
      <c r="EP65" s="151"/>
      <c r="EQ65" s="151"/>
      <c r="ER65" s="151"/>
      <c r="ES65" s="151"/>
      <c r="ET65" s="151"/>
      <c r="EU65" s="151"/>
      <c r="EV65" s="151"/>
      <c r="EW65" s="151"/>
      <c r="EX65" s="151"/>
      <c r="EY65" s="151"/>
      <c r="EZ65" s="151"/>
      <c r="FA65" s="151"/>
      <c r="FB65" s="151"/>
      <c r="FC65" s="151"/>
      <c r="FD65" s="151"/>
      <c r="FE65" s="151"/>
      <c r="FF65" s="151"/>
      <c r="FG65" s="151"/>
      <c r="FH65" s="151"/>
      <c r="FI65" s="151"/>
      <c r="FJ65" s="151"/>
      <c r="FK65" s="151"/>
      <c r="FL65" s="151"/>
      <c r="FM65" s="151"/>
      <c r="FN65" s="151"/>
      <c r="FO65" s="151"/>
      <c r="FP65" s="151"/>
      <c r="FQ65" s="151"/>
      <c r="FR65" s="151"/>
      <c r="FS65" s="151"/>
      <c r="FT65" s="151"/>
      <c r="FU65" s="151"/>
      <c r="FV65" s="151"/>
      <c r="FW65" s="151"/>
      <c r="FX65" s="151"/>
      <c r="FY65" s="151"/>
      <c r="FZ65" s="151"/>
      <c r="GA65" s="151"/>
      <c r="GB65" s="151"/>
      <c r="GC65" s="151"/>
      <c r="GD65" s="151"/>
      <c r="GE65" s="151"/>
      <c r="GF65" s="151"/>
      <c r="GG65" s="151"/>
      <c r="GH65" s="151"/>
      <c r="GI65" s="151"/>
      <c r="GJ65" s="151"/>
      <c r="GK65" s="151"/>
      <c r="GL65" s="151"/>
      <c r="GM65" s="151"/>
      <c r="GN65" s="151"/>
      <c r="GO65" s="151"/>
      <c r="GP65" s="151"/>
      <c r="GQ65" s="151"/>
      <c r="GR65" s="151"/>
      <c r="GS65" s="151"/>
      <c r="GT65" s="151"/>
      <c r="GU65" s="151"/>
      <c r="GV65" s="151"/>
      <c r="GW65" s="151"/>
      <c r="GX65" s="151"/>
      <c r="GY65" s="151"/>
      <c r="GZ65" s="151"/>
      <c r="HA65" s="151"/>
      <c r="HB65" s="151"/>
      <c r="HC65" s="151"/>
      <c r="HD65" s="151"/>
      <c r="HE65" s="151"/>
      <c r="HF65" s="151"/>
      <c r="HG65" s="151"/>
      <c r="HH65" s="151"/>
      <c r="HI65" s="151"/>
      <c r="HJ65" s="151"/>
      <c r="HK65" s="151"/>
      <c r="HL65" s="151"/>
      <c r="HM65" s="151"/>
      <c r="HN65" s="151"/>
      <c r="HO65" s="151"/>
      <c r="HP65" s="151"/>
      <c r="HQ65" s="151"/>
      <c r="HR65" s="151"/>
      <c r="HS65" s="151"/>
      <c r="HT65" s="151"/>
      <c r="HU65" s="151"/>
      <c r="HV65" s="151"/>
      <c r="HW65" s="151"/>
      <c r="HX65" s="151"/>
      <c r="HY65" s="151"/>
      <c r="HZ65" s="151"/>
      <c r="IA65" s="151"/>
      <c r="IB65" s="151"/>
      <c r="IC65" s="151"/>
      <c r="ID65" s="151"/>
      <c r="IE65" s="151"/>
      <c r="IF65" s="151"/>
      <c r="IG65" s="151"/>
      <c r="IH65" s="151"/>
      <c r="II65" s="151"/>
      <c r="IJ65" s="151"/>
      <c r="IK65" s="151"/>
      <c r="IL65" s="151"/>
      <c r="IM65" s="151"/>
      <c r="IN65" s="151"/>
      <c r="IO65" s="151"/>
      <c r="IP65" s="151"/>
      <c r="IQ65" s="151"/>
      <c r="IR65" s="151"/>
      <c r="IS65" s="151"/>
      <c r="IT65" s="151"/>
      <c r="IU65" s="151"/>
      <c r="IV65" s="151"/>
      <c r="IW65" s="151"/>
      <c r="IX65" s="151"/>
      <c r="IY65" s="151"/>
      <c r="IZ65" s="151"/>
      <c r="JA65" s="151"/>
      <c r="JB65" s="151"/>
      <c r="JC65" s="151"/>
      <c r="JD65" s="151"/>
      <c r="JE65" s="151"/>
      <c r="JF65" s="151"/>
      <c r="JG65" s="151"/>
      <c r="JH65" s="151"/>
      <c r="JI65" s="151"/>
      <c r="JJ65" s="151"/>
      <c r="JK65" s="151"/>
      <c r="JL65" s="151"/>
      <c r="JM65" s="151"/>
      <c r="JN65" s="151"/>
      <c r="JO65" s="151"/>
      <c r="JP65" s="151"/>
      <c r="JQ65" s="151"/>
      <c r="JR65" s="151"/>
      <c r="JS65" s="151"/>
      <c r="JT65" s="151"/>
      <c r="JU65" s="151"/>
      <c r="JV65" s="151"/>
      <c r="JW65" s="151"/>
      <c r="JX65" s="151"/>
      <c r="JY65" s="151"/>
      <c r="JZ65" s="151"/>
      <c r="KA65" s="151"/>
      <c r="KB65" s="151"/>
      <c r="KC65" s="151"/>
      <c r="KD65" s="151"/>
      <c r="KE65" s="151"/>
      <c r="KF65" s="151"/>
      <c r="KG65" s="151"/>
      <c r="KH65" s="151"/>
      <c r="KI65" s="151"/>
      <c r="KJ65" s="151"/>
      <c r="KK65" s="151"/>
      <c r="KL65" s="151"/>
      <c r="KM65" s="151"/>
    </row>
    <row r="66" spans="1:299" s="150" customFormat="1">
      <c r="A66" s="148"/>
      <c r="B66" s="148"/>
      <c r="C66" s="490"/>
      <c r="D66" s="490"/>
      <c r="E66" s="399"/>
      <c r="F66" s="568">
        <v>45838</v>
      </c>
      <c r="G66" s="721">
        <f t="shared" si="1"/>
        <v>91</v>
      </c>
      <c r="H66" s="491"/>
      <c r="I66" s="491"/>
      <c r="J66" s="536" t="e">
        <f t="shared" si="6"/>
        <v>#DIV/0!</v>
      </c>
      <c r="K66" s="536" t="e">
        <f t="shared" si="7"/>
        <v>#REF!</v>
      </c>
      <c r="L66" s="536" t="e">
        <f t="shared" si="8"/>
        <v>#REF!</v>
      </c>
      <c r="M66" s="796" t="e">
        <f t="shared" si="9"/>
        <v>#REF!</v>
      </c>
      <c r="N66" s="151"/>
      <c r="O66" s="151"/>
      <c r="P66" s="151"/>
      <c r="Q66" s="151"/>
      <c r="R66" s="151"/>
      <c r="S66" s="151"/>
      <c r="T66" s="151"/>
      <c r="U66" s="151"/>
      <c r="V66" s="151"/>
      <c r="W66" s="151"/>
      <c r="X66" s="151"/>
      <c r="Y66" s="151"/>
      <c r="Z66" s="151"/>
      <c r="AA66" s="151"/>
      <c r="AB66" s="151"/>
      <c r="AC66" s="151"/>
      <c r="AD66" s="151"/>
      <c r="AE66" s="151"/>
      <c r="AF66" s="151"/>
      <c r="AG66" s="151"/>
      <c r="AH66" s="151"/>
      <c r="AI66" s="151"/>
      <c r="AJ66" s="151"/>
      <c r="AK66" s="151"/>
      <c r="AL66" s="151"/>
      <c r="AM66" s="151"/>
      <c r="AN66" s="151"/>
      <c r="AO66" s="151"/>
      <c r="AP66" s="151"/>
      <c r="AQ66" s="151"/>
      <c r="AR66" s="151"/>
      <c r="AS66" s="151"/>
      <c r="AT66" s="151"/>
      <c r="AU66" s="151"/>
      <c r="AV66" s="151"/>
      <c r="AW66" s="151"/>
      <c r="AX66" s="151"/>
      <c r="AY66" s="151"/>
      <c r="AZ66" s="151"/>
      <c r="BA66" s="151"/>
      <c r="BB66" s="151"/>
      <c r="BC66" s="151"/>
      <c r="BD66" s="151"/>
      <c r="BE66" s="151"/>
      <c r="BF66" s="151"/>
      <c r="BG66" s="151"/>
      <c r="BH66" s="151"/>
      <c r="BI66" s="151"/>
      <c r="BJ66" s="151"/>
      <c r="BK66" s="151"/>
      <c r="BL66" s="151"/>
      <c r="BM66" s="151"/>
      <c r="BN66" s="151"/>
      <c r="BO66" s="151"/>
      <c r="BP66" s="151"/>
      <c r="BQ66" s="151"/>
      <c r="BR66" s="151"/>
      <c r="BS66" s="151"/>
      <c r="BT66" s="151"/>
      <c r="BU66" s="151"/>
      <c r="BV66" s="151"/>
      <c r="BW66" s="151"/>
      <c r="BX66" s="151"/>
      <c r="BY66" s="151"/>
      <c r="BZ66" s="151"/>
      <c r="CA66" s="151"/>
      <c r="CB66" s="151"/>
      <c r="CC66" s="151"/>
      <c r="CD66" s="151"/>
      <c r="CE66" s="151"/>
      <c r="CF66" s="151"/>
      <c r="CG66" s="151"/>
      <c r="CH66" s="151"/>
      <c r="CI66" s="151"/>
      <c r="CJ66" s="151"/>
      <c r="CK66" s="151"/>
      <c r="CL66" s="151"/>
      <c r="CM66" s="151"/>
      <c r="CN66" s="151"/>
      <c r="CO66" s="151"/>
      <c r="CP66" s="151"/>
      <c r="CQ66" s="151"/>
      <c r="CR66" s="151"/>
      <c r="CS66" s="151"/>
      <c r="CT66" s="151"/>
      <c r="CU66" s="151"/>
      <c r="CV66" s="151"/>
      <c r="CW66" s="151"/>
      <c r="CX66" s="151"/>
      <c r="CY66" s="151"/>
      <c r="CZ66" s="151"/>
      <c r="DA66" s="151"/>
      <c r="DB66" s="151"/>
      <c r="DC66" s="151"/>
      <c r="DD66" s="151"/>
      <c r="DE66" s="151"/>
      <c r="DF66" s="151"/>
      <c r="DG66" s="151"/>
      <c r="DH66" s="151"/>
      <c r="DI66" s="151"/>
      <c r="DJ66" s="151"/>
      <c r="DK66" s="151"/>
      <c r="DL66" s="151"/>
      <c r="DM66" s="151"/>
      <c r="DN66" s="151"/>
      <c r="DO66" s="151"/>
      <c r="DP66" s="151"/>
      <c r="DQ66" s="151"/>
      <c r="DR66" s="151"/>
      <c r="DS66" s="151"/>
      <c r="DT66" s="151"/>
      <c r="DU66" s="151"/>
      <c r="DV66" s="151"/>
      <c r="DW66" s="151"/>
      <c r="DX66" s="151"/>
      <c r="DY66" s="151"/>
      <c r="DZ66" s="151"/>
      <c r="EA66" s="151"/>
      <c r="EB66" s="151"/>
      <c r="EC66" s="151"/>
      <c r="ED66" s="151"/>
      <c r="EE66" s="151"/>
      <c r="EF66" s="151"/>
      <c r="EG66" s="151"/>
      <c r="EH66" s="151"/>
      <c r="EI66" s="151"/>
      <c r="EJ66" s="151"/>
      <c r="EK66" s="151"/>
      <c r="EL66" s="151"/>
      <c r="EM66" s="151"/>
      <c r="EN66" s="151"/>
      <c r="EO66" s="151"/>
      <c r="EP66" s="151"/>
      <c r="EQ66" s="151"/>
      <c r="ER66" s="151"/>
      <c r="ES66" s="151"/>
      <c r="ET66" s="151"/>
      <c r="EU66" s="151"/>
      <c r="EV66" s="151"/>
      <c r="EW66" s="151"/>
      <c r="EX66" s="151"/>
      <c r="EY66" s="151"/>
      <c r="EZ66" s="151"/>
      <c r="FA66" s="151"/>
      <c r="FB66" s="151"/>
      <c r="FC66" s="151"/>
      <c r="FD66" s="151"/>
      <c r="FE66" s="151"/>
      <c r="FF66" s="151"/>
      <c r="FG66" s="151"/>
      <c r="FH66" s="151"/>
      <c r="FI66" s="151"/>
      <c r="FJ66" s="151"/>
      <c r="FK66" s="151"/>
      <c r="FL66" s="151"/>
      <c r="FM66" s="151"/>
      <c r="FN66" s="151"/>
      <c r="FO66" s="151"/>
      <c r="FP66" s="151"/>
      <c r="FQ66" s="151"/>
      <c r="FR66" s="151"/>
      <c r="FS66" s="151"/>
      <c r="FT66" s="151"/>
      <c r="FU66" s="151"/>
      <c r="FV66" s="151"/>
      <c r="FW66" s="151"/>
      <c r="FX66" s="151"/>
      <c r="FY66" s="151"/>
      <c r="FZ66" s="151"/>
      <c r="GA66" s="151"/>
      <c r="GB66" s="151"/>
      <c r="GC66" s="151"/>
      <c r="GD66" s="151"/>
      <c r="GE66" s="151"/>
      <c r="GF66" s="151"/>
      <c r="GG66" s="151"/>
      <c r="GH66" s="151"/>
      <c r="GI66" s="151"/>
      <c r="GJ66" s="151"/>
      <c r="GK66" s="151"/>
      <c r="GL66" s="151"/>
      <c r="GM66" s="151"/>
      <c r="GN66" s="151"/>
      <c r="GO66" s="151"/>
      <c r="GP66" s="151"/>
      <c r="GQ66" s="151"/>
      <c r="GR66" s="151"/>
      <c r="GS66" s="151"/>
      <c r="GT66" s="151"/>
      <c r="GU66" s="151"/>
      <c r="GV66" s="151"/>
      <c r="GW66" s="151"/>
      <c r="GX66" s="151"/>
      <c r="GY66" s="151"/>
      <c r="GZ66" s="151"/>
      <c r="HA66" s="151"/>
      <c r="HB66" s="151"/>
      <c r="HC66" s="151"/>
      <c r="HD66" s="151"/>
      <c r="HE66" s="151"/>
      <c r="HF66" s="151"/>
      <c r="HG66" s="151"/>
      <c r="HH66" s="151"/>
      <c r="HI66" s="151"/>
      <c r="HJ66" s="151"/>
      <c r="HK66" s="151"/>
      <c r="HL66" s="151"/>
      <c r="HM66" s="151"/>
      <c r="HN66" s="151"/>
      <c r="HO66" s="151"/>
      <c r="HP66" s="151"/>
      <c r="HQ66" s="151"/>
      <c r="HR66" s="151"/>
      <c r="HS66" s="151"/>
      <c r="HT66" s="151"/>
      <c r="HU66" s="151"/>
      <c r="HV66" s="151"/>
      <c r="HW66" s="151"/>
      <c r="HX66" s="151"/>
      <c r="HY66" s="151"/>
      <c r="HZ66" s="151"/>
      <c r="IA66" s="151"/>
      <c r="IB66" s="151"/>
      <c r="IC66" s="151"/>
      <c r="ID66" s="151"/>
      <c r="IE66" s="151"/>
      <c r="IF66" s="151"/>
      <c r="IG66" s="151"/>
      <c r="IH66" s="151"/>
      <c r="II66" s="151"/>
      <c r="IJ66" s="151"/>
      <c r="IK66" s="151"/>
      <c r="IL66" s="151"/>
      <c r="IM66" s="151"/>
      <c r="IN66" s="151"/>
      <c r="IO66" s="151"/>
      <c r="IP66" s="151"/>
      <c r="IQ66" s="151"/>
      <c r="IR66" s="151"/>
      <c r="IS66" s="151"/>
      <c r="IT66" s="151"/>
      <c r="IU66" s="151"/>
      <c r="IV66" s="151"/>
      <c r="IW66" s="151"/>
      <c r="IX66" s="151"/>
      <c r="IY66" s="151"/>
      <c r="IZ66" s="151"/>
      <c r="JA66" s="151"/>
      <c r="JB66" s="151"/>
      <c r="JC66" s="151"/>
      <c r="JD66" s="151"/>
      <c r="JE66" s="151"/>
      <c r="JF66" s="151"/>
      <c r="JG66" s="151"/>
      <c r="JH66" s="151"/>
      <c r="JI66" s="151"/>
      <c r="JJ66" s="151"/>
      <c r="JK66" s="151"/>
      <c r="JL66" s="151"/>
      <c r="JM66" s="151"/>
      <c r="JN66" s="151"/>
      <c r="JO66" s="151"/>
      <c r="JP66" s="151"/>
      <c r="JQ66" s="151"/>
      <c r="JR66" s="151"/>
      <c r="JS66" s="151"/>
      <c r="JT66" s="151"/>
      <c r="JU66" s="151"/>
      <c r="JV66" s="151"/>
      <c r="JW66" s="151"/>
      <c r="JX66" s="151"/>
      <c r="JY66" s="151"/>
      <c r="JZ66" s="151"/>
      <c r="KA66" s="151"/>
      <c r="KB66" s="151"/>
      <c r="KC66" s="151"/>
      <c r="KD66" s="151"/>
      <c r="KE66" s="151"/>
      <c r="KF66" s="151"/>
      <c r="KG66" s="151"/>
      <c r="KH66" s="151"/>
      <c r="KI66" s="151"/>
      <c r="KJ66" s="151"/>
      <c r="KK66" s="151"/>
      <c r="KL66" s="151"/>
      <c r="KM66" s="151"/>
    </row>
    <row r="67" spans="1:299" s="150" customFormat="1">
      <c r="A67" s="148"/>
      <c r="B67" s="148"/>
      <c r="C67" s="490"/>
      <c r="D67" s="490"/>
      <c r="E67" s="399"/>
      <c r="F67" s="568">
        <v>45930</v>
      </c>
      <c r="G67" s="721">
        <f t="shared" si="1"/>
        <v>92</v>
      </c>
      <c r="H67" s="491"/>
      <c r="I67" s="491"/>
      <c r="J67" s="536" t="e">
        <f t="shared" si="6"/>
        <v>#DIV/0!</v>
      </c>
      <c r="K67" s="536" t="e">
        <f t="shared" si="7"/>
        <v>#REF!</v>
      </c>
      <c r="L67" s="536" t="e">
        <f t="shared" si="8"/>
        <v>#REF!</v>
      </c>
      <c r="M67" s="796" t="e">
        <f t="shared" si="9"/>
        <v>#REF!</v>
      </c>
      <c r="N67" s="151"/>
      <c r="O67" s="151"/>
      <c r="P67" s="151"/>
      <c r="Q67" s="151"/>
      <c r="R67" s="151"/>
      <c r="S67" s="151"/>
      <c r="T67" s="151"/>
      <c r="U67" s="151"/>
      <c r="V67" s="151"/>
      <c r="W67" s="151"/>
      <c r="X67" s="151"/>
      <c r="Y67" s="151"/>
      <c r="Z67" s="151"/>
      <c r="AA67" s="151"/>
      <c r="AB67" s="151"/>
      <c r="AC67" s="151"/>
      <c r="AD67" s="151"/>
      <c r="AE67" s="151"/>
      <c r="AF67" s="151"/>
      <c r="AG67" s="151"/>
      <c r="AH67" s="151"/>
      <c r="AI67" s="151"/>
      <c r="AJ67" s="151"/>
      <c r="AK67" s="151"/>
      <c r="AL67" s="151"/>
      <c r="AM67" s="151"/>
      <c r="AN67" s="151"/>
      <c r="AO67" s="151"/>
      <c r="AP67" s="151"/>
      <c r="AQ67" s="151"/>
      <c r="AR67" s="151"/>
      <c r="AS67" s="151"/>
      <c r="AT67" s="151"/>
      <c r="AU67" s="151"/>
      <c r="AV67" s="151"/>
      <c r="AW67" s="151"/>
      <c r="AX67" s="151"/>
      <c r="AY67" s="151"/>
      <c r="AZ67" s="151"/>
      <c r="BA67" s="151"/>
      <c r="BB67" s="151"/>
      <c r="BC67" s="151"/>
      <c r="BD67" s="151"/>
      <c r="BE67" s="151"/>
      <c r="BF67" s="151"/>
      <c r="BG67" s="151"/>
      <c r="BH67" s="151"/>
      <c r="BI67" s="151"/>
      <c r="BJ67" s="151"/>
      <c r="BK67" s="151"/>
      <c r="BL67" s="151"/>
      <c r="BM67" s="151"/>
      <c r="BN67" s="151"/>
      <c r="BO67" s="151"/>
      <c r="BP67" s="151"/>
      <c r="BQ67" s="151"/>
      <c r="BR67" s="151"/>
      <c r="BS67" s="151"/>
      <c r="BT67" s="151"/>
      <c r="BU67" s="151"/>
      <c r="BV67" s="151"/>
      <c r="BW67" s="151"/>
      <c r="BX67" s="151"/>
      <c r="BY67" s="151"/>
      <c r="BZ67" s="151"/>
      <c r="CA67" s="151"/>
      <c r="CB67" s="151"/>
      <c r="CC67" s="151"/>
      <c r="CD67" s="151"/>
      <c r="CE67" s="151"/>
      <c r="CF67" s="151"/>
      <c r="CG67" s="151"/>
      <c r="CH67" s="151"/>
      <c r="CI67" s="151"/>
      <c r="CJ67" s="151"/>
      <c r="CK67" s="151"/>
      <c r="CL67" s="151"/>
      <c r="CM67" s="151"/>
      <c r="CN67" s="151"/>
      <c r="CO67" s="151"/>
      <c r="CP67" s="151"/>
      <c r="CQ67" s="151"/>
      <c r="CR67" s="151"/>
      <c r="CS67" s="151"/>
      <c r="CT67" s="151"/>
      <c r="CU67" s="151"/>
      <c r="CV67" s="151"/>
      <c r="CW67" s="151"/>
      <c r="CX67" s="151"/>
      <c r="CY67" s="151"/>
      <c r="CZ67" s="151"/>
      <c r="DA67" s="151"/>
      <c r="DB67" s="151"/>
      <c r="DC67" s="151"/>
      <c r="DD67" s="151"/>
      <c r="DE67" s="151"/>
      <c r="DF67" s="151"/>
      <c r="DG67" s="151"/>
      <c r="DH67" s="151"/>
      <c r="DI67" s="151"/>
      <c r="DJ67" s="151"/>
      <c r="DK67" s="151"/>
      <c r="DL67" s="151"/>
      <c r="DM67" s="151"/>
      <c r="DN67" s="151"/>
      <c r="DO67" s="151"/>
      <c r="DP67" s="151"/>
      <c r="DQ67" s="151"/>
      <c r="DR67" s="151"/>
      <c r="DS67" s="151"/>
      <c r="DT67" s="151"/>
      <c r="DU67" s="151"/>
      <c r="DV67" s="151"/>
      <c r="DW67" s="151"/>
      <c r="DX67" s="151"/>
      <c r="DY67" s="151"/>
      <c r="DZ67" s="151"/>
      <c r="EA67" s="151"/>
      <c r="EB67" s="151"/>
      <c r="EC67" s="151"/>
      <c r="ED67" s="151"/>
      <c r="EE67" s="151"/>
      <c r="EF67" s="151"/>
      <c r="EG67" s="151"/>
      <c r="EH67" s="151"/>
      <c r="EI67" s="151"/>
      <c r="EJ67" s="151"/>
      <c r="EK67" s="151"/>
      <c r="EL67" s="151"/>
      <c r="EM67" s="151"/>
      <c r="EN67" s="151"/>
      <c r="EO67" s="151"/>
      <c r="EP67" s="151"/>
      <c r="EQ67" s="151"/>
      <c r="ER67" s="151"/>
      <c r="ES67" s="151"/>
      <c r="ET67" s="151"/>
      <c r="EU67" s="151"/>
      <c r="EV67" s="151"/>
      <c r="EW67" s="151"/>
      <c r="EX67" s="151"/>
      <c r="EY67" s="151"/>
      <c r="EZ67" s="151"/>
      <c r="FA67" s="151"/>
      <c r="FB67" s="151"/>
      <c r="FC67" s="151"/>
      <c r="FD67" s="151"/>
      <c r="FE67" s="151"/>
      <c r="FF67" s="151"/>
      <c r="FG67" s="151"/>
      <c r="FH67" s="151"/>
      <c r="FI67" s="151"/>
      <c r="FJ67" s="151"/>
      <c r="FK67" s="151"/>
      <c r="FL67" s="151"/>
      <c r="FM67" s="151"/>
      <c r="FN67" s="151"/>
      <c r="FO67" s="151"/>
      <c r="FP67" s="151"/>
      <c r="FQ67" s="151"/>
      <c r="FR67" s="151"/>
      <c r="FS67" s="151"/>
      <c r="FT67" s="151"/>
      <c r="FU67" s="151"/>
      <c r="FV67" s="151"/>
      <c r="FW67" s="151"/>
      <c r="FX67" s="151"/>
      <c r="FY67" s="151"/>
      <c r="FZ67" s="151"/>
      <c r="GA67" s="151"/>
      <c r="GB67" s="151"/>
      <c r="GC67" s="151"/>
      <c r="GD67" s="151"/>
      <c r="GE67" s="151"/>
      <c r="GF67" s="151"/>
      <c r="GG67" s="151"/>
      <c r="GH67" s="151"/>
      <c r="GI67" s="151"/>
      <c r="GJ67" s="151"/>
      <c r="GK67" s="151"/>
      <c r="GL67" s="151"/>
      <c r="GM67" s="151"/>
      <c r="GN67" s="151"/>
      <c r="GO67" s="151"/>
      <c r="GP67" s="151"/>
      <c r="GQ67" s="151"/>
      <c r="GR67" s="151"/>
      <c r="GS67" s="151"/>
      <c r="GT67" s="151"/>
      <c r="GU67" s="151"/>
      <c r="GV67" s="151"/>
      <c r="GW67" s="151"/>
      <c r="GX67" s="151"/>
      <c r="GY67" s="151"/>
      <c r="GZ67" s="151"/>
      <c r="HA67" s="151"/>
      <c r="HB67" s="151"/>
      <c r="HC67" s="151"/>
      <c r="HD67" s="151"/>
      <c r="HE67" s="151"/>
      <c r="HF67" s="151"/>
      <c r="HG67" s="151"/>
      <c r="HH67" s="151"/>
      <c r="HI67" s="151"/>
      <c r="HJ67" s="151"/>
      <c r="HK67" s="151"/>
      <c r="HL67" s="151"/>
      <c r="HM67" s="151"/>
      <c r="HN67" s="151"/>
      <c r="HO67" s="151"/>
      <c r="HP67" s="151"/>
      <c r="HQ67" s="151"/>
      <c r="HR67" s="151"/>
      <c r="HS67" s="151"/>
      <c r="HT67" s="151"/>
      <c r="HU67" s="151"/>
      <c r="HV67" s="151"/>
      <c r="HW67" s="151"/>
      <c r="HX67" s="151"/>
      <c r="HY67" s="151"/>
      <c r="HZ67" s="151"/>
      <c r="IA67" s="151"/>
      <c r="IB67" s="151"/>
      <c r="IC67" s="151"/>
      <c r="ID67" s="151"/>
      <c r="IE67" s="151"/>
      <c r="IF67" s="151"/>
      <c r="IG67" s="151"/>
      <c r="IH67" s="151"/>
      <c r="II67" s="151"/>
      <c r="IJ67" s="151"/>
      <c r="IK67" s="151"/>
      <c r="IL67" s="151"/>
      <c r="IM67" s="151"/>
      <c r="IN67" s="151"/>
      <c r="IO67" s="151"/>
      <c r="IP67" s="151"/>
      <c r="IQ67" s="151"/>
      <c r="IR67" s="151"/>
      <c r="IS67" s="151"/>
      <c r="IT67" s="151"/>
      <c r="IU67" s="151"/>
      <c r="IV67" s="151"/>
      <c r="IW67" s="151"/>
      <c r="IX67" s="151"/>
      <c r="IY67" s="151"/>
      <c r="IZ67" s="151"/>
      <c r="JA67" s="151"/>
      <c r="JB67" s="151"/>
      <c r="JC67" s="151"/>
      <c r="JD67" s="151"/>
      <c r="JE67" s="151"/>
      <c r="JF67" s="151"/>
      <c r="JG67" s="151"/>
      <c r="JH67" s="151"/>
      <c r="JI67" s="151"/>
      <c r="JJ67" s="151"/>
      <c r="JK67" s="151"/>
      <c r="JL67" s="151"/>
      <c r="JM67" s="151"/>
      <c r="JN67" s="151"/>
      <c r="JO67" s="151"/>
      <c r="JP67" s="151"/>
      <c r="JQ67" s="151"/>
      <c r="JR67" s="151"/>
      <c r="JS67" s="151"/>
      <c r="JT67" s="151"/>
      <c r="JU67" s="151"/>
      <c r="JV67" s="151"/>
      <c r="JW67" s="151"/>
      <c r="JX67" s="151"/>
      <c r="JY67" s="151"/>
      <c r="JZ67" s="151"/>
      <c r="KA67" s="151"/>
      <c r="KB67" s="151"/>
      <c r="KC67" s="151"/>
      <c r="KD67" s="151"/>
      <c r="KE67" s="151"/>
      <c r="KF67" s="151"/>
      <c r="KG67" s="151"/>
      <c r="KH67" s="151"/>
      <c r="KI67" s="151"/>
      <c r="KJ67" s="151"/>
      <c r="KK67" s="151"/>
      <c r="KL67" s="151"/>
      <c r="KM67" s="151"/>
    </row>
    <row r="68" spans="1:299" s="150" customFormat="1">
      <c r="A68" s="148"/>
      <c r="B68" s="148"/>
      <c r="C68" s="490"/>
      <c r="D68" s="490"/>
      <c r="E68" s="399"/>
      <c r="F68" s="568">
        <v>46022</v>
      </c>
      <c r="G68" s="721">
        <f t="shared" si="1"/>
        <v>92</v>
      </c>
      <c r="H68" s="491"/>
      <c r="I68" s="491"/>
      <c r="J68" s="536" t="e">
        <f t="shared" si="6"/>
        <v>#DIV/0!</v>
      </c>
      <c r="K68" s="536" t="e">
        <f t="shared" si="7"/>
        <v>#REF!</v>
      </c>
      <c r="L68" s="536" t="e">
        <f t="shared" si="8"/>
        <v>#REF!</v>
      </c>
      <c r="M68" s="796" t="e">
        <f t="shared" si="9"/>
        <v>#REF!</v>
      </c>
      <c r="N68" s="151"/>
      <c r="O68" s="151"/>
      <c r="P68" s="151"/>
      <c r="Q68" s="151"/>
      <c r="R68" s="151"/>
      <c r="S68" s="151"/>
      <c r="T68" s="151"/>
      <c r="U68" s="151"/>
      <c r="V68" s="151"/>
      <c r="W68" s="151"/>
      <c r="X68" s="151"/>
      <c r="Y68" s="151"/>
      <c r="Z68" s="151"/>
      <c r="AA68" s="151"/>
      <c r="AB68" s="151"/>
      <c r="AC68" s="151"/>
      <c r="AD68" s="151"/>
      <c r="AE68" s="151"/>
      <c r="AF68" s="151"/>
      <c r="AG68" s="151"/>
      <c r="AH68" s="151"/>
      <c r="AI68" s="151"/>
      <c r="AJ68" s="151"/>
      <c r="AK68" s="151"/>
      <c r="AL68" s="151"/>
      <c r="AM68" s="151"/>
      <c r="AN68" s="151"/>
      <c r="AO68" s="151"/>
      <c r="AP68" s="151"/>
      <c r="AQ68" s="151"/>
      <c r="AR68" s="151"/>
      <c r="AS68" s="151"/>
      <c r="AT68" s="151"/>
      <c r="AU68" s="151"/>
      <c r="AV68" s="151"/>
      <c r="AW68" s="151"/>
      <c r="AX68" s="151"/>
      <c r="AY68" s="151"/>
      <c r="AZ68" s="151"/>
      <c r="BA68" s="151"/>
      <c r="BB68" s="151"/>
      <c r="BC68" s="151"/>
      <c r="BD68" s="151"/>
      <c r="BE68" s="151"/>
      <c r="BF68" s="151"/>
      <c r="BG68" s="151"/>
      <c r="BH68" s="151"/>
      <c r="BI68" s="151"/>
      <c r="BJ68" s="151"/>
      <c r="BK68" s="151"/>
      <c r="BL68" s="151"/>
      <c r="BM68" s="151"/>
      <c r="BN68" s="151"/>
      <c r="BO68" s="151"/>
      <c r="BP68" s="151"/>
      <c r="BQ68" s="151"/>
      <c r="BR68" s="151"/>
      <c r="BS68" s="151"/>
      <c r="BT68" s="151"/>
      <c r="BU68" s="151"/>
      <c r="BV68" s="151"/>
      <c r="BW68" s="151"/>
      <c r="BX68" s="151"/>
      <c r="BY68" s="151"/>
      <c r="BZ68" s="151"/>
      <c r="CA68" s="151"/>
      <c r="CB68" s="151"/>
      <c r="CC68" s="151"/>
      <c r="CD68" s="151"/>
      <c r="CE68" s="151"/>
      <c r="CF68" s="151"/>
      <c r="CG68" s="151"/>
      <c r="CH68" s="151"/>
      <c r="CI68" s="151"/>
      <c r="CJ68" s="151"/>
      <c r="CK68" s="151"/>
      <c r="CL68" s="151"/>
      <c r="CM68" s="151"/>
      <c r="CN68" s="151"/>
      <c r="CO68" s="151"/>
      <c r="CP68" s="151"/>
      <c r="CQ68" s="151"/>
      <c r="CR68" s="151"/>
      <c r="CS68" s="151"/>
      <c r="CT68" s="151"/>
      <c r="CU68" s="151"/>
      <c r="CV68" s="151"/>
      <c r="CW68" s="151"/>
      <c r="CX68" s="151"/>
      <c r="CY68" s="151"/>
      <c r="CZ68" s="151"/>
      <c r="DA68" s="151"/>
      <c r="DB68" s="151"/>
      <c r="DC68" s="151"/>
      <c r="DD68" s="151"/>
      <c r="DE68" s="151"/>
      <c r="DF68" s="151"/>
      <c r="DG68" s="151"/>
      <c r="DH68" s="151"/>
      <c r="DI68" s="151"/>
      <c r="DJ68" s="151"/>
      <c r="DK68" s="151"/>
      <c r="DL68" s="151"/>
      <c r="DM68" s="151"/>
      <c r="DN68" s="151"/>
      <c r="DO68" s="151"/>
      <c r="DP68" s="151"/>
      <c r="DQ68" s="151"/>
      <c r="DR68" s="151"/>
      <c r="DS68" s="151"/>
      <c r="DT68" s="151"/>
      <c r="DU68" s="151"/>
      <c r="DV68" s="151"/>
      <c r="DW68" s="151"/>
      <c r="DX68" s="151"/>
      <c r="DY68" s="151"/>
      <c r="DZ68" s="151"/>
      <c r="EA68" s="151"/>
      <c r="EB68" s="151"/>
      <c r="EC68" s="151"/>
      <c r="ED68" s="151"/>
      <c r="EE68" s="151"/>
      <c r="EF68" s="151"/>
      <c r="EG68" s="151"/>
      <c r="EH68" s="151"/>
      <c r="EI68" s="151"/>
      <c r="EJ68" s="151"/>
      <c r="EK68" s="151"/>
      <c r="EL68" s="151"/>
      <c r="EM68" s="151"/>
      <c r="EN68" s="151"/>
      <c r="EO68" s="151"/>
      <c r="EP68" s="151"/>
      <c r="EQ68" s="151"/>
      <c r="ER68" s="151"/>
      <c r="ES68" s="151"/>
      <c r="ET68" s="151"/>
      <c r="EU68" s="151"/>
      <c r="EV68" s="151"/>
      <c r="EW68" s="151"/>
      <c r="EX68" s="151"/>
      <c r="EY68" s="151"/>
      <c r="EZ68" s="151"/>
      <c r="FA68" s="151"/>
      <c r="FB68" s="151"/>
      <c r="FC68" s="151"/>
      <c r="FD68" s="151"/>
      <c r="FE68" s="151"/>
      <c r="FF68" s="151"/>
      <c r="FG68" s="151"/>
      <c r="FH68" s="151"/>
      <c r="FI68" s="151"/>
      <c r="FJ68" s="151"/>
      <c r="FK68" s="151"/>
      <c r="FL68" s="151"/>
      <c r="FM68" s="151"/>
      <c r="FN68" s="151"/>
      <c r="FO68" s="151"/>
      <c r="FP68" s="151"/>
      <c r="FQ68" s="151"/>
      <c r="FR68" s="151"/>
      <c r="FS68" s="151"/>
      <c r="FT68" s="151"/>
      <c r="FU68" s="151"/>
      <c r="FV68" s="151"/>
      <c r="FW68" s="151"/>
      <c r="FX68" s="151"/>
      <c r="FY68" s="151"/>
      <c r="FZ68" s="151"/>
      <c r="GA68" s="151"/>
      <c r="GB68" s="151"/>
      <c r="GC68" s="151"/>
      <c r="GD68" s="151"/>
      <c r="GE68" s="151"/>
      <c r="GF68" s="151"/>
      <c r="GG68" s="151"/>
      <c r="GH68" s="151"/>
      <c r="GI68" s="151"/>
      <c r="GJ68" s="151"/>
      <c r="GK68" s="151"/>
      <c r="GL68" s="151"/>
      <c r="GM68" s="151"/>
      <c r="GN68" s="151"/>
      <c r="GO68" s="151"/>
      <c r="GP68" s="151"/>
      <c r="GQ68" s="151"/>
      <c r="GR68" s="151"/>
      <c r="GS68" s="151"/>
      <c r="GT68" s="151"/>
      <c r="GU68" s="151"/>
      <c r="GV68" s="151"/>
      <c r="GW68" s="151"/>
      <c r="GX68" s="151"/>
      <c r="GY68" s="151"/>
      <c r="GZ68" s="151"/>
      <c r="HA68" s="151"/>
      <c r="HB68" s="151"/>
      <c r="HC68" s="151"/>
      <c r="HD68" s="151"/>
      <c r="HE68" s="151"/>
      <c r="HF68" s="151"/>
      <c r="HG68" s="151"/>
      <c r="HH68" s="151"/>
      <c r="HI68" s="151"/>
      <c r="HJ68" s="151"/>
      <c r="HK68" s="151"/>
      <c r="HL68" s="151"/>
      <c r="HM68" s="151"/>
      <c r="HN68" s="151"/>
      <c r="HO68" s="151"/>
      <c r="HP68" s="151"/>
      <c r="HQ68" s="151"/>
      <c r="HR68" s="151"/>
      <c r="HS68" s="151"/>
      <c r="HT68" s="151"/>
      <c r="HU68" s="151"/>
      <c r="HV68" s="151"/>
      <c r="HW68" s="151"/>
      <c r="HX68" s="151"/>
      <c r="HY68" s="151"/>
      <c r="HZ68" s="151"/>
      <c r="IA68" s="151"/>
      <c r="IB68" s="151"/>
      <c r="IC68" s="151"/>
      <c r="ID68" s="151"/>
      <c r="IE68" s="151"/>
      <c r="IF68" s="151"/>
      <c r="IG68" s="151"/>
      <c r="IH68" s="151"/>
      <c r="II68" s="151"/>
      <c r="IJ68" s="151"/>
      <c r="IK68" s="151"/>
      <c r="IL68" s="151"/>
      <c r="IM68" s="151"/>
      <c r="IN68" s="151"/>
      <c r="IO68" s="151"/>
      <c r="IP68" s="151"/>
      <c r="IQ68" s="151"/>
      <c r="IR68" s="151"/>
      <c r="IS68" s="151"/>
      <c r="IT68" s="151"/>
      <c r="IU68" s="151"/>
      <c r="IV68" s="151"/>
      <c r="IW68" s="151"/>
      <c r="IX68" s="151"/>
      <c r="IY68" s="151"/>
      <c r="IZ68" s="151"/>
      <c r="JA68" s="151"/>
      <c r="JB68" s="151"/>
      <c r="JC68" s="151"/>
      <c r="JD68" s="151"/>
      <c r="JE68" s="151"/>
      <c r="JF68" s="151"/>
      <c r="JG68" s="151"/>
      <c r="JH68" s="151"/>
      <c r="JI68" s="151"/>
      <c r="JJ68" s="151"/>
      <c r="JK68" s="151"/>
      <c r="JL68" s="151"/>
      <c r="JM68" s="151"/>
      <c r="JN68" s="151"/>
      <c r="JO68" s="151"/>
      <c r="JP68" s="151"/>
      <c r="JQ68" s="151"/>
      <c r="JR68" s="151"/>
      <c r="JS68" s="151"/>
      <c r="JT68" s="151"/>
      <c r="JU68" s="151"/>
      <c r="JV68" s="151"/>
      <c r="JW68" s="151"/>
      <c r="JX68" s="151"/>
      <c r="JY68" s="151"/>
      <c r="JZ68" s="151"/>
      <c r="KA68" s="151"/>
      <c r="KB68" s="151"/>
      <c r="KC68" s="151"/>
      <c r="KD68" s="151"/>
      <c r="KE68" s="151"/>
      <c r="KF68" s="151"/>
      <c r="KG68" s="151"/>
      <c r="KH68" s="151"/>
      <c r="KI68" s="151"/>
      <c r="KJ68" s="151"/>
      <c r="KK68" s="151"/>
      <c r="KL68" s="151"/>
      <c r="KM68" s="151"/>
    </row>
    <row r="69" spans="1:299">
      <c r="F69" s="568">
        <v>46112</v>
      </c>
      <c r="G69" s="721">
        <f t="shared" si="1"/>
        <v>90</v>
      </c>
      <c r="H69" s="492"/>
      <c r="I69" s="492"/>
      <c r="J69" s="536" t="e">
        <f t="shared" ref="J69:J85" si="10">$H$53/$E$53*G69</f>
        <v>#DIV/0!</v>
      </c>
      <c r="K69" s="536" t="e">
        <f t="shared" ref="K69:K85" si="11">K68+J69</f>
        <v>#REF!</v>
      </c>
      <c r="L69" s="536" t="e">
        <f t="shared" ref="L69:L85" si="12">L68-J69</f>
        <v>#REF!</v>
      </c>
      <c r="M69" s="796" t="e">
        <f>$H$53-K69-L69</f>
        <v>#REF!</v>
      </c>
    </row>
    <row r="70" spans="1:299">
      <c r="C70" s="711"/>
      <c r="F70" s="568">
        <v>46203</v>
      </c>
      <c r="G70" s="721">
        <f>F70-F69</f>
        <v>91</v>
      </c>
      <c r="H70" s="492"/>
      <c r="I70" s="492"/>
      <c r="J70" s="536" t="e">
        <f t="shared" si="10"/>
        <v>#DIV/0!</v>
      </c>
      <c r="K70" s="536" t="e">
        <f t="shared" si="11"/>
        <v>#REF!</v>
      </c>
      <c r="L70" s="536" t="e">
        <f t="shared" si="12"/>
        <v>#REF!</v>
      </c>
      <c r="M70" s="796" t="e">
        <f t="shared" si="9"/>
        <v>#REF!</v>
      </c>
    </row>
    <row r="71" spans="1:299">
      <c r="C71" s="711"/>
      <c r="F71" s="568">
        <v>46295</v>
      </c>
      <c r="G71" s="721">
        <f t="shared" si="1"/>
        <v>92</v>
      </c>
      <c r="H71" s="492"/>
      <c r="I71" s="492"/>
      <c r="J71" s="536" t="e">
        <f t="shared" si="10"/>
        <v>#DIV/0!</v>
      </c>
      <c r="K71" s="536" t="e">
        <f t="shared" si="11"/>
        <v>#REF!</v>
      </c>
      <c r="L71" s="536" t="e">
        <f t="shared" si="12"/>
        <v>#REF!</v>
      </c>
      <c r="M71" s="796" t="e">
        <f t="shared" si="9"/>
        <v>#REF!</v>
      </c>
    </row>
    <row r="72" spans="1:299">
      <c r="C72" s="711"/>
      <c r="F72" s="568">
        <v>46387</v>
      </c>
      <c r="G72" s="721">
        <f t="shared" si="1"/>
        <v>92</v>
      </c>
      <c r="H72" s="492"/>
      <c r="I72" s="492"/>
      <c r="J72" s="536" t="e">
        <f t="shared" si="10"/>
        <v>#DIV/0!</v>
      </c>
      <c r="K72" s="536" t="e">
        <f t="shared" si="11"/>
        <v>#REF!</v>
      </c>
      <c r="L72" s="536" t="e">
        <f t="shared" si="12"/>
        <v>#REF!</v>
      </c>
      <c r="M72" s="796" t="e">
        <f t="shared" si="9"/>
        <v>#REF!</v>
      </c>
    </row>
    <row r="73" spans="1:299">
      <c r="C73" s="711"/>
      <c r="F73" s="568">
        <v>46477</v>
      </c>
      <c r="G73" s="721">
        <f t="shared" si="1"/>
        <v>90</v>
      </c>
      <c r="H73" s="492"/>
      <c r="I73" s="492"/>
      <c r="J73" s="536" t="e">
        <f t="shared" si="10"/>
        <v>#DIV/0!</v>
      </c>
      <c r="K73" s="536" t="e">
        <f t="shared" si="11"/>
        <v>#REF!</v>
      </c>
      <c r="L73" s="536" t="e">
        <f t="shared" si="12"/>
        <v>#REF!</v>
      </c>
      <c r="M73" s="796" t="e">
        <f t="shared" si="9"/>
        <v>#REF!</v>
      </c>
    </row>
    <row r="74" spans="1:299">
      <c r="C74" s="711"/>
      <c r="F74" s="568">
        <v>46568</v>
      </c>
      <c r="G74" s="721">
        <f t="shared" si="1"/>
        <v>91</v>
      </c>
      <c r="H74" s="492"/>
      <c r="I74" s="492"/>
      <c r="J74" s="536" t="e">
        <f t="shared" si="10"/>
        <v>#DIV/0!</v>
      </c>
      <c r="K74" s="536" t="e">
        <f t="shared" si="11"/>
        <v>#REF!</v>
      </c>
      <c r="L74" s="536" t="e">
        <f t="shared" si="12"/>
        <v>#REF!</v>
      </c>
      <c r="M74" s="796" t="e">
        <f t="shared" si="9"/>
        <v>#REF!</v>
      </c>
    </row>
    <row r="75" spans="1:299">
      <c r="C75" s="711"/>
      <c r="F75" s="568">
        <v>46660</v>
      </c>
      <c r="G75" s="721">
        <f t="shared" si="1"/>
        <v>92</v>
      </c>
      <c r="H75" s="492"/>
      <c r="I75" s="492"/>
      <c r="J75" s="536" t="e">
        <f t="shared" si="10"/>
        <v>#DIV/0!</v>
      </c>
      <c r="K75" s="536" t="e">
        <f t="shared" si="11"/>
        <v>#REF!</v>
      </c>
      <c r="L75" s="536" t="e">
        <f t="shared" si="12"/>
        <v>#REF!</v>
      </c>
      <c r="M75" s="796" t="e">
        <f t="shared" si="9"/>
        <v>#REF!</v>
      </c>
    </row>
    <row r="76" spans="1:299">
      <c r="C76" s="711"/>
      <c r="F76" s="568">
        <v>46752</v>
      </c>
      <c r="G76" s="721">
        <f t="shared" si="1"/>
        <v>92</v>
      </c>
      <c r="H76" s="492"/>
      <c r="I76" s="492"/>
      <c r="J76" s="536" t="e">
        <f t="shared" si="10"/>
        <v>#DIV/0!</v>
      </c>
      <c r="K76" s="536" t="e">
        <f t="shared" si="11"/>
        <v>#REF!</v>
      </c>
      <c r="L76" s="536" t="e">
        <f t="shared" si="12"/>
        <v>#REF!</v>
      </c>
      <c r="M76" s="796" t="e">
        <f t="shared" si="9"/>
        <v>#REF!</v>
      </c>
    </row>
    <row r="77" spans="1:299">
      <c r="C77" s="711"/>
      <c r="F77" s="568">
        <v>46843</v>
      </c>
      <c r="G77" s="721">
        <f t="shared" si="1"/>
        <v>91</v>
      </c>
      <c r="H77" s="492"/>
      <c r="I77" s="492"/>
      <c r="J77" s="536" t="e">
        <f t="shared" si="10"/>
        <v>#DIV/0!</v>
      </c>
      <c r="K77" s="536" t="e">
        <f t="shared" si="11"/>
        <v>#REF!</v>
      </c>
      <c r="L77" s="536" t="e">
        <f t="shared" si="12"/>
        <v>#REF!</v>
      </c>
      <c r="M77" s="796" t="e">
        <f t="shared" si="9"/>
        <v>#REF!</v>
      </c>
    </row>
    <row r="78" spans="1:299">
      <c r="C78" s="711"/>
      <c r="F78" s="568">
        <v>46934</v>
      </c>
      <c r="G78" s="721">
        <f t="shared" si="1"/>
        <v>91</v>
      </c>
      <c r="H78" s="492"/>
      <c r="I78" s="492"/>
      <c r="J78" s="536" t="e">
        <f t="shared" si="10"/>
        <v>#DIV/0!</v>
      </c>
      <c r="K78" s="536" t="e">
        <f t="shared" si="11"/>
        <v>#REF!</v>
      </c>
      <c r="L78" s="536" t="e">
        <f t="shared" si="12"/>
        <v>#REF!</v>
      </c>
      <c r="M78" s="796" t="e">
        <f t="shared" si="9"/>
        <v>#REF!</v>
      </c>
    </row>
    <row r="79" spans="1:299">
      <c r="C79" s="711"/>
      <c r="F79" s="573"/>
      <c r="G79" s="721">
        <f t="shared" si="1"/>
        <v>-46934</v>
      </c>
      <c r="H79" s="492"/>
      <c r="I79" s="492"/>
      <c r="J79" s="536" t="e">
        <f t="shared" si="10"/>
        <v>#DIV/0!</v>
      </c>
      <c r="K79" s="536" t="e">
        <f t="shared" si="11"/>
        <v>#REF!</v>
      </c>
      <c r="L79" s="536" t="e">
        <f t="shared" si="12"/>
        <v>#REF!</v>
      </c>
      <c r="M79" s="796" t="e">
        <f t="shared" si="9"/>
        <v>#REF!</v>
      </c>
    </row>
    <row r="80" spans="1:299">
      <c r="C80" s="711"/>
      <c r="F80" s="573"/>
      <c r="G80" s="721">
        <f t="shared" si="1"/>
        <v>0</v>
      </c>
      <c r="H80" s="492"/>
      <c r="I80" s="492"/>
      <c r="J80" s="536" t="e">
        <f t="shared" si="10"/>
        <v>#DIV/0!</v>
      </c>
      <c r="K80" s="536" t="e">
        <f t="shared" si="11"/>
        <v>#REF!</v>
      </c>
      <c r="L80" s="536" t="e">
        <f t="shared" si="12"/>
        <v>#REF!</v>
      </c>
      <c r="M80" s="796" t="e">
        <f t="shared" si="9"/>
        <v>#REF!</v>
      </c>
    </row>
    <row r="81" spans="3:13">
      <c r="C81" s="711"/>
      <c r="F81" s="573"/>
      <c r="G81" s="721">
        <f t="shared" si="1"/>
        <v>0</v>
      </c>
      <c r="H81" s="492"/>
      <c r="I81" s="492"/>
      <c r="J81" s="536" t="e">
        <f t="shared" si="10"/>
        <v>#DIV/0!</v>
      </c>
      <c r="K81" s="536" t="e">
        <f t="shared" si="11"/>
        <v>#REF!</v>
      </c>
      <c r="L81" s="536" t="e">
        <f t="shared" si="12"/>
        <v>#REF!</v>
      </c>
      <c r="M81" s="796" t="e">
        <f t="shared" si="9"/>
        <v>#REF!</v>
      </c>
    </row>
    <row r="82" spans="3:13">
      <c r="C82" s="711"/>
      <c r="F82" s="573"/>
      <c r="G82" s="721">
        <f t="shared" si="1"/>
        <v>0</v>
      </c>
      <c r="H82" s="492"/>
      <c r="I82" s="492"/>
      <c r="J82" s="536" t="e">
        <f t="shared" si="10"/>
        <v>#DIV/0!</v>
      </c>
      <c r="K82" s="536" t="e">
        <f t="shared" si="11"/>
        <v>#REF!</v>
      </c>
      <c r="L82" s="536" t="e">
        <f t="shared" si="12"/>
        <v>#REF!</v>
      </c>
      <c r="M82" s="796" t="e">
        <f t="shared" si="9"/>
        <v>#REF!</v>
      </c>
    </row>
    <row r="83" spans="3:13">
      <c r="C83" s="711"/>
      <c r="F83" s="573"/>
      <c r="G83" s="721">
        <f t="shared" si="1"/>
        <v>0</v>
      </c>
      <c r="H83" s="492"/>
      <c r="I83" s="492"/>
      <c r="J83" s="536" t="e">
        <f t="shared" si="10"/>
        <v>#DIV/0!</v>
      </c>
      <c r="K83" s="536" t="e">
        <f t="shared" si="11"/>
        <v>#REF!</v>
      </c>
      <c r="L83" s="536" t="e">
        <f t="shared" si="12"/>
        <v>#REF!</v>
      </c>
      <c r="M83" s="796" t="e">
        <f t="shared" si="9"/>
        <v>#REF!</v>
      </c>
    </row>
    <row r="84" spans="3:13">
      <c r="C84" s="711"/>
      <c r="F84" s="573"/>
      <c r="G84" s="721">
        <f t="shared" si="1"/>
        <v>0</v>
      </c>
      <c r="H84" s="492"/>
      <c r="I84" s="492"/>
      <c r="J84" s="536" t="e">
        <f t="shared" si="10"/>
        <v>#DIV/0!</v>
      </c>
      <c r="K84" s="536" t="e">
        <f t="shared" si="11"/>
        <v>#REF!</v>
      </c>
      <c r="L84" s="536" t="e">
        <f t="shared" si="12"/>
        <v>#REF!</v>
      </c>
      <c r="M84" s="796" t="e">
        <f t="shared" si="9"/>
        <v>#REF!</v>
      </c>
    </row>
    <row r="85" spans="3:13">
      <c r="F85" s="573"/>
      <c r="G85" s="721">
        <f t="shared" si="1"/>
        <v>0</v>
      </c>
      <c r="H85" s="492"/>
      <c r="I85" s="492"/>
      <c r="J85" s="536" t="e">
        <f t="shared" si="10"/>
        <v>#DIV/0!</v>
      </c>
      <c r="K85" s="536" t="e">
        <f t="shared" si="11"/>
        <v>#REF!</v>
      </c>
      <c r="L85" s="536" t="e">
        <f t="shared" si="12"/>
        <v>#REF!</v>
      </c>
      <c r="M85" s="796" t="e">
        <f t="shared" si="9"/>
        <v>#REF!</v>
      </c>
    </row>
    <row r="86" spans="3:13">
      <c r="C86" s="238"/>
      <c r="F86" s="719"/>
      <c r="G86" s="720"/>
      <c r="H86" s="492"/>
      <c r="I86" s="238" t="s">
        <v>107</v>
      </c>
      <c r="J86" s="241">
        <f>SOCI!D170+J53</f>
        <v>0</v>
      </c>
      <c r="K86" s="492"/>
      <c r="L86" s="241">
        <f>SOFP!E117+SOFP!E137+L53</f>
        <v>0</v>
      </c>
    </row>
    <row r="87" spans="3:13">
      <c r="G87" s="492"/>
      <c r="H87" s="492"/>
      <c r="I87" s="492"/>
      <c r="J87" s="492"/>
      <c r="K87" s="492"/>
      <c r="L87" s="492"/>
    </row>
    <row r="88" spans="3:13">
      <c r="G88" s="492"/>
      <c r="H88" s="492"/>
      <c r="I88" s="492"/>
      <c r="J88" s="492"/>
      <c r="K88" s="492"/>
      <c r="L88" s="492"/>
    </row>
    <row r="89" spans="3:13">
      <c r="G89" s="492"/>
      <c r="H89" s="492"/>
      <c r="I89" s="492"/>
      <c r="J89" s="492"/>
      <c r="K89" s="492"/>
      <c r="L89" s="492"/>
    </row>
    <row r="90" spans="3:13">
      <c r="G90" s="492"/>
      <c r="H90" s="492"/>
      <c r="I90" s="492"/>
      <c r="J90" s="492"/>
      <c r="K90" s="492"/>
      <c r="L90" s="492"/>
    </row>
    <row r="91" spans="3:13">
      <c r="G91" s="492"/>
      <c r="H91" s="492"/>
      <c r="I91" s="492"/>
      <c r="J91" s="492"/>
      <c r="K91" s="492"/>
      <c r="L91" s="492"/>
    </row>
    <row r="92" spans="3:13">
      <c r="G92" s="492"/>
      <c r="H92" s="492"/>
      <c r="I92" s="492"/>
      <c r="J92" s="492"/>
      <c r="K92" s="492"/>
      <c r="L92" s="492"/>
    </row>
    <row r="93" spans="3:13">
      <c r="G93" s="492"/>
      <c r="H93" s="492"/>
      <c r="I93" s="492"/>
      <c r="J93" s="492"/>
      <c r="K93" s="492"/>
      <c r="L93" s="492"/>
    </row>
    <row r="94" spans="3:13">
      <c r="G94" s="492"/>
      <c r="H94" s="492"/>
      <c r="I94" s="492"/>
      <c r="J94" s="492"/>
      <c r="K94" s="492"/>
      <c r="L94" s="492"/>
    </row>
    <row r="95" spans="3:13">
      <c r="G95" s="492"/>
      <c r="H95" s="492"/>
      <c r="I95" s="492"/>
      <c r="J95" s="492"/>
      <c r="K95" s="492"/>
      <c r="L95" s="492"/>
    </row>
    <row r="96" spans="3:13">
      <c r="G96" s="492"/>
      <c r="H96" s="492"/>
      <c r="I96" s="492"/>
      <c r="J96" s="492"/>
      <c r="K96" s="492"/>
      <c r="L96" s="492"/>
    </row>
    <row r="97" spans="7:12">
      <c r="G97" s="492"/>
      <c r="H97" s="492"/>
      <c r="I97" s="492"/>
      <c r="J97" s="492"/>
      <c r="K97" s="492"/>
      <c r="L97" s="492"/>
    </row>
    <row r="98" spans="7:12">
      <c r="G98" s="492"/>
      <c r="H98" s="492"/>
      <c r="I98" s="492"/>
      <c r="J98" s="492"/>
      <c r="K98" s="492"/>
      <c r="L98" s="492"/>
    </row>
    <row r="99" spans="7:12">
      <c r="G99" s="492"/>
      <c r="H99" s="492"/>
      <c r="I99" s="492"/>
      <c r="J99" s="492"/>
      <c r="K99" s="492"/>
      <c r="L99" s="492"/>
    </row>
    <row r="100" spans="7:12">
      <c r="G100" s="492"/>
      <c r="H100" s="492"/>
      <c r="I100" s="492"/>
      <c r="J100" s="492"/>
      <c r="K100" s="492"/>
      <c r="L100" s="492"/>
    </row>
    <row r="101" spans="7:12">
      <c r="G101" s="492"/>
      <c r="H101" s="492"/>
      <c r="I101" s="492"/>
      <c r="J101" s="492"/>
      <c r="K101" s="492"/>
      <c r="L101" s="492"/>
    </row>
    <row r="102" spans="7:12">
      <c r="G102" s="492"/>
      <c r="H102" s="492"/>
      <c r="I102" s="492"/>
      <c r="J102" s="492"/>
      <c r="K102" s="492"/>
      <c r="L102" s="492"/>
    </row>
    <row r="103" spans="7:12">
      <c r="G103" s="492"/>
      <c r="H103" s="492"/>
      <c r="I103" s="492"/>
      <c r="J103" s="492"/>
      <c r="K103" s="492"/>
      <c r="L103" s="492"/>
    </row>
    <row r="104" spans="7:12">
      <c r="G104" s="492"/>
      <c r="H104" s="492"/>
      <c r="I104" s="492"/>
      <c r="J104" s="492"/>
      <c r="K104" s="492"/>
      <c r="L104" s="492"/>
    </row>
    <row r="105" spans="7:12">
      <c r="G105" s="492"/>
      <c r="H105" s="492"/>
      <c r="I105" s="492"/>
      <c r="J105" s="492"/>
      <c r="K105" s="492"/>
      <c r="L105" s="492"/>
    </row>
    <row r="106" spans="7:12">
      <c r="G106" s="492"/>
      <c r="H106" s="492"/>
      <c r="I106" s="492"/>
      <c r="J106" s="492"/>
      <c r="K106" s="492"/>
      <c r="L106" s="492"/>
    </row>
  </sheetData>
  <sheetProtection algorithmName="SHA-512" hashValue="/A7889RlwaTtwqKrK+IuW2knYVs+6eHUYTgNxj6xFxo3F7vIPaueNO7z8uQkcBR7Sfbxj+fAnbd5nGTFWiSvOA==" saltValue="G8dureahfarkVYJN8UrYPA==" spinCount="100000" sheet="1" objects="1" scenarios="1"/>
  <customSheetViews>
    <customSheetView guid="{B0373AFB-6F3B-4D90-83E2-B7472F9D789B}" showGridLines="0" fitToPage="1" topLeftCell="D41">
      <selection activeCell="O76" sqref="O76"/>
      <pageMargins left="0.70866141732283472" right="0.70866141732283472" top="0.74803149606299213" bottom="0.74803149606299213" header="0.31496062992125984" footer="0.31496062992125984"/>
      <pageSetup paperSize="9" scale="53" orientation="portrait" r:id="rId1"/>
      <headerFooter>
        <oddHeader>Page &amp;P of &amp;N</oddHeader>
        <oddFooter>&amp;Z&amp;F</oddFooter>
      </headerFooter>
    </customSheetView>
  </customSheetViews>
  <mergeCells count="6">
    <mergeCell ref="C48:D48"/>
    <mergeCell ref="H50:L50"/>
    <mergeCell ref="M1:M2"/>
    <mergeCell ref="C3:I3"/>
    <mergeCell ref="D23:E23"/>
    <mergeCell ref="D28:E28"/>
  </mergeCells>
  <pageMargins left="0.70866141732283472" right="0.70866141732283472" top="0.74803149606299213" bottom="0.74803149606299213" header="0.31496062992125984" footer="0.31496062992125984"/>
  <pageSetup paperSize="9" scale="10" orientation="portrait" r:id="rId2"/>
  <headerFooter>
    <oddHeader>Page &amp;P of &amp;N</oddHeader>
    <oddFooter>&amp;Z&amp;F&amp;R&amp;1#&amp;"Calibri"&amp;10&amp;K0078D7Classification : 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B1:P85"/>
  <sheetViews>
    <sheetView showGridLines="0" zoomScaleNormal="100" workbookViewId="0">
      <selection activeCell="C64" sqref="C64:C65"/>
    </sheetView>
  </sheetViews>
  <sheetFormatPr defaultColWidth="9" defaultRowHeight="11.5"/>
  <cols>
    <col min="1" max="1" width="2" style="2" customWidth="1"/>
    <col min="2" max="2" width="20.81640625" style="348" bestFit="1" customWidth="1"/>
    <col min="3" max="4" width="15.54296875" style="2" customWidth="1"/>
    <col min="5" max="5" width="18" style="349" customWidth="1"/>
    <col min="6" max="6" width="18" style="897" customWidth="1"/>
    <col min="7" max="8" width="15.54296875" style="349" customWidth="1"/>
    <col min="9" max="9" width="16.453125" style="349" bestFit="1" customWidth="1"/>
    <col min="10" max="10" width="18.453125" style="349" bestFit="1" customWidth="1"/>
    <col min="11" max="11" width="18.453125" style="719" customWidth="1"/>
    <col min="12" max="12" width="15.54296875" style="349" customWidth="1"/>
    <col min="13" max="13" width="2.54296875" style="2" customWidth="1"/>
    <col min="14" max="14" width="9" style="2"/>
    <col min="15" max="15" width="18.54296875" style="2" bestFit="1" customWidth="1"/>
    <col min="16" max="16" width="12.453125" style="2" bestFit="1" customWidth="1"/>
    <col min="17" max="16384" width="9" style="2"/>
  </cols>
  <sheetData>
    <row r="1" spans="2:16" ht="12.75" customHeight="1">
      <c r="B1" s="1264" t="str">
        <f>Details!$B$1</f>
        <v>Via Crespi 26 Srl</v>
      </c>
      <c r="C1" s="1264"/>
      <c r="D1" s="370"/>
      <c r="N1" s="1262"/>
      <c r="O1" s="347"/>
      <c r="P1" s="347"/>
    </row>
    <row r="2" spans="2:16" ht="12" customHeight="1" thickBot="1">
      <c r="B2" s="10">
        <f>Details!$C$11</f>
        <v>44742</v>
      </c>
      <c r="C2" s="10"/>
      <c r="D2" s="10"/>
      <c r="N2" s="1263"/>
      <c r="O2" s="348"/>
      <c r="P2" s="348"/>
    </row>
    <row r="3" spans="2:16" ht="31.5" customHeight="1" thickTop="1">
      <c r="B3" s="1261" t="s">
        <v>8</v>
      </c>
      <c r="C3" s="1261"/>
      <c r="D3" s="1261"/>
      <c r="E3" s="1261"/>
      <c r="F3" s="896"/>
      <c r="G3" s="37"/>
      <c r="H3" s="305"/>
      <c r="I3" s="37"/>
    </row>
    <row r="4" spans="2:16">
      <c r="B4" s="4"/>
      <c r="C4" s="3"/>
      <c r="D4" s="3"/>
    </row>
    <row r="5" spans="2:16" ht="12" thickBot="1">
      <c r="B5" s="4"/>
      <c r="C5" s="3"/>
      <c r="D5" s="3"/>
    </row>
    <row r="6" spans="2:16" ht="27" customHeight="1" thickTop="1">
      <c r="B6" s="383" t="s">
        <v>3</v>
      </c>
      <c r="C6" s="383"/>
      <c r="D6" s="383"/>
      <c r="E6" s="383"/>
      <c r="F6" s="383"/>
      <c r="G6" s="383"/>
      <c r="H6" s="383"/>
      <c r="I6" s="383"/>
      <c r="J6" s="383"/>
      <c r="K6" s="943"/>
      <c r="L6" s="383"/>
    </row>
    <row r="7" spans="2:16" ht="13.5" thickBot="1">
      <c r="B7" s="215"/>
      <c r="C7" s="477"/>
      <c r="D7" s="477"/>
      <c r="E7" s="478"/>
      <c r="F7" s="478"/>
      <c r="G7" s="478"/>
      <c r="H7" s="478"/>
      <c r="I7" s="478"/>
      <c r="J7" s="478"/>
      <c r="K7" s="944"/>
      <c r="L7" s="478"/>
    </row>
    <row r="8" spans="2:16" ht="12" customHeight="1" thickTop="1">
      <c r="B8" s="383" t="s">
        <v>4</v>
      </c>
      <c r="C8" s="477"/>
      <c r="D8" s="477"/>
      <c r="E8" s="483"/>
      <c r="F8" s="483"/>
      <c r="G8" s="483"/>
      <c r="H8" s="483"/>
      <c r="I8" s="483"/>
      <c r="J8" s="478"/>
      <c r="K8" s="944"/>
      <c r="L8" s="478"/>
    </row>
    <row r="9" spans="2:16" s="12" customFormat="1" ht="12" customHeight="1">
      <c r="B9" s="417"/>
      <c r="C9" s="479"/>
      <c r="D9" s="479"/>
      <c r="E9" s="480"/>
      <c r="F9" s="899"/>
      <c r="G9" s="480"/>
      <c r="H9" s="480"/>
      <c r="I9" s="480"/>
      <c r="J9" s="481"/>
      <c r="K9" s="945"/>
      <c r="L9" s="481"/>
    </row>
    <row r="10" spans="2:16" s="12" customFormat="1" ht="12.75" customHeight="1">
      <c r="B10" s="1259" t="s">
        <v>86</v>
      </c>
      <c r="C10" s="1259" t="s">
        <v>20</v>
      </c>
      <c r="D10" s="1259" t="s">
        <v>507</v>
      </c>
      <c r="E10" s="902" t="s">
        <v>2130</v>
      </c>
      <c r="F10" s="902" t="s">
        <v>2130</v>
      </c>
      <c r="G10" s="1259" t="s">
        <v>508</v>
      </c>
      <c r="H10" s="1259" t="s">
        <v>509</v>
      </c>
      <c r="I10" s="1259" t="s">
        <v>510</v>
      </c>
      <c r="J10" s="898" t="s">
        <v>511</v>
      </c>
      <c r="K10" s="770" t="s">
        <v>511</v>
      </c>
      <c r="L10" s="1259" t="s">
        <v>60</v>
      </c>
    </row>
    <row r="11" spans="2:16" ht="46.5" customHeight="1">
      <c r="B11" s="1259"/>
      <c r="C11" s="1259"/>
      <c r="D11" s="1259"/>
      <c r="E11" s="848">
        <f>Details!$C$11</f>
        <v>44742</v>
      </c>
      <c r="F11" s="848">
        <f>Details!$C$9</f>
        <v>44561</v>
      </c>
      <c r="G11" s="1259"/>
      <c r="H11" s="1259"/>
      <c r="I11" s="1259"/>
      <c r="J11" s="848">
        <f>Details!$C$11</f>
        <v>44742</v>
      </c>
      <c r="K11" s="946">
        <f>Details!$C$9</f>
        <v>44561</v>
      </c>
      <c r="L11" s="1259"/>
      <c r="N11" s="12"/>
    </row>
    <row r="12" spans="2:16">
      <c r="B12" s="467"/>
      <c r="C12" s="472"/>
      <c r="D12" s="472"/>
      <c r="E12" s="468"/>
      <c r="F12" s="468"/>
      <c r="G12" s="468"/>
      <c r="H12" s="468"/>
      <c r="I12" s="476"/>
      <c r="J12" s="468"/>
      <c r="K12" s="555"/>
      <c r="L12" s="468"/>
    </row>
    <row r="13" spans="2:16">
      <c r="B13" s="557"/>
      <c r="C13" s="558"/>
      <c r="D13" s="558"/>
      <c r="E13" s="554"/>
      <c r="F13" s="900"/>
      <c r="G13" s="554"/>
      <c r="H13" s="554"/>
      <c r="I13" s="559"/>
      <c r="J13" s="554"/>
      <c r="K13" s="900"/>
      <c r="L13" s="554"/>
    </row>
    <row r="14" spans="2:16">
      <c r="B14" s="557"/>
      <c r="C14" s="558"/>
      <c r="D14" s="558"/>
      <c r="E14" s="554"/>
      <c r="F14" s="900"/>
      <c r="G14" s="554"/>
      <c r="H14" s="554"/>
      <c r="I14" s="559"/>
      <c r="J14" s="554"/>
      <c r="K14" s="900"/>
      <c r="L14" s="554"/>
    </row>
    <row r="15" spans="2:16">
      <c r="B15" s="557"/>
      <c r="C15" s="558"/>
      <c r="D15" s="558"/>
      <c r="E15" s="554"/>
      <c r="F15" s="900"/>
      <c r="G15" s="554"/>
      <c r="H15" s="554"/>
      <c r="I15" s="559"/>
      <c r="J15" s="554"/>
      <c r="K15" s="900"/>
      <c r="L15" s="554"/>
    </row>
    <row r="16" spans="2:16">
      <c r="B16" s="557"/>
      <c r="C16" s="558"/>
      <c r="D16" s="558"/>
      <c r="E16" s="554"/>
      <c r="F16" s="900"/>
      <c r="G16" s="554"/>
      <c r="H16" s="554"/>
      <c r="I16" s="559"/>
      <c r="J16" s="554"/>
      <c r="K16" s="900"/>
      <c r="L16" s="554"/>
    </row>
    <row r="17" spans="2:14">
      <c r="B17" s="557"/>
      <c r="C17" s="558"/>
      <c r="D17" s="558"/>
      <c r="E17" s="554"/>
      <c r="F17" s="900"/>
      <c r="G17" s="554"/>
      <c r="H17" s="554"/>
      <c r="I17" s="559"/>
      <c r="J17" s="554"/>
      <c r="K17" s="900"/>
      <c r="L17" s="554"/>
    </row>
    <row r="18" spans="2:14">
      <c r="B18" s="557"/>
      <c r="C18" s="558"/>
      <c r="D18" s="558"/>
      <c r="E18" s="554"/>
      <c r="F18" s="900"/>
      <c r="G18" s="554"/>
      <c r="H18" s="554"/>
      <c r="I18" s="559"/>
      <c r="J18" s="554"/>
      <c r="K18" s="900"/>
      <c r="L18" s="554"/>
    </row>
    <row r="19" spans="2:14">
      <c r="B19" s="557"/>
      <c r="C19" s="558"/>
      <c r="D19" s="558"/>
      <c r="E19" s="554"/>
      <c r="F19" s="900"/>
      <c r="G19" s="554"/>
      <c r="H19" s="554"/>
      <c r="I19" s="559"/>
      <c r="J19" s="554"/>
      <c r="K19" s="900"/>
      <c r="L19" s="554"/>
    </row>
    <row r="20" spans="2:14">
      <c r="B20" s="557"/>
      <c r="C20" s="557"/>
      <c r="D20" s="557"/>
      <c r="E20" s="560"/>
      <c r="F20" s="901"/>
      <c r="G20" s="560"/>
      <c r="H20" s="560"/>
      <c r="I20" s="559"/>
      <c r="J20" s="560"/>
      <c r="K20" s="901"/>
      <c r="L20" s="554"/>
      <c r="M20" s="57"/>
      <c r="N20" s="57"/>
    </row>
    <row r="21" spans="2:14">
      <c r="B21" s="557"/>
      <c r="C21" s="557"/>
      <c r="D21" s="557"/>
      <c r="E21" s="560"/>
      <c r="F21" s="901"/>
      <c r="G21" s="560"/>
      <c r="H21" s="560"/>
      <c r="I21" s="559"/>
      <c r="J21" s="560"/>
      <c r="K21" s="901"/>
      <c r="L21" s="554"/>
      <c r="M21" s="57"/>
      <c r="N21" s="57"/>
    </row>
    <row r="22" spans="2:14">
      <c r="B22" s="455" t="s">
        <v>116</v>
      </c>
      <c r="C22" s="472"/>
      <c r="D22" s="472"/>
      <c r="E22" s="475">
        <f>SUM(E12:E21)</f>
        <v>0</v>
      </c>
      <c r="F22" s="475">
        <f>SUM(F12:F21)</f>
        <v>0</v>
      </c>
      <c r="G22" s="468"/>
      <c r="H22" s="468"/>
      <c r="I22" s="468"/>
      <c r="J22" s="475">
        <f t="shared" ref="J22:L22" si="0">SUM(J12:J21)</f>
        <v>0</v>
      </c>
      <c r="K22" s="947">
        <f t="shared" si="0"/>
        <v>0</v>
      </c>
      <c r="L22" s="475">
        <f t="shared" si="0"/>
        <v>0</v>
      </c>
    </row>
    <row r="23" spans="2:14">
      <c r="B23" s="4"/>
      <c r="C23" s="3"/>
      <c r="D23" s="3"/>
      <c r="E23" s="458"/>
      <c r="G23" s="458"/>
      <c r="H23" s="458"/>
      <c r="I23" s="458"/>
      <c r="J23" s="458"/>
      <c r="L23" s="458"/>
    </row>
    <row r="24" spans="2:14" ht="12" thickBot="1">
      <c r="B24" s="4"/>
      <c r="C24" s="3"/>
      <c r="D24" s="3"/>
      <c r="E24" s="458"/>
      <c r="G24" s="458"/>
      <c r="H24" s="458"/>
      <c r="I24" s="458"/>
      <c r="J24" s="458"/>
      <c r="L24" s="458"/>
    </row>
    <row r="25" spans="2:14" ht="13.5" thickTop="1">
      <c r="B25" s="383" t="s">
        <v>58</v>
      </c>
      <c r="C25" s="477"/>
      <c r="D25" s="477"/>
      <c r="E25" s="1260"/>
      <c r="F25" s="1260"/>
      <c r="G25" s="1260"/>
      <c r="H25" s="1260"/>
      <c r="I25" s="1260"/>
      <c r="J25" s="478"/>
      <c r="K25" s="944"/>
      <c r="L25" s="478"/>
    </row>
    <row r="26" spans="2:14" ht="13">
      <c r="B26" s="215"/>
      <c r="C26" s="477"/>
      <c r="D26" s="477"/>
      <c r="E26" s="480"/>
      <c r="F26" s="899"/>
      <c r="G26" s="480"/>
      <c r="H26" s="480"/>
      <c r="I26" s="482"/>
      <c r="J26" s="478"/>
      <c r="K26" s="944"/>
      <c r="L26" s="478"/>
    </row>
    <row r="27" spans="2:14" s="12" customFormat="1" ht="12.75" customHeight="1">
      <c r="B27" s="1259" t="s">
        <v>86</v>
      </c>
      <c r="C27" s="1259" t="s">
        <v>20</v>
      </c>
      <c r="D27" s="1259" t="s">
        <v>507</v>
      </c>
      <c r="E27" s="902" t="s">
        <v>2130</v>
      </c>
      <c r="F27" s="902" t="s">
        <v>2130</v>
      </c>
      <c r="G27" s="1259" t="s">
        <v>508</v>
      </c>
      <c r="H27" s="1259" t="s">
        <v>509</v>
      </c>
      <c r="I27" s="1259" t="s">
        <v>510</v>
      </c>
      <c r="J27" s="898" t="s">
        <v>511</v>
      </c>
      <c r="K27" s="770" t="s">
        <v>511</v>
      </c>
      <c r="L27" s="1259" t="s">
        <v>60</v>
      </c>
    </row>
    <row r="28" spans="2:14" ht="46.5" customHeight="1">
      <c r="B28" s="1259"/>
      <c r="C28" s="1259"/>
      <c r="D28" s="1259"/>
      <c r="E28" s="848">
        <f>Details!$C$11</f>
        <v>44742</v>
      </c>
      <c r="F28" s="848">
        <f>Details!$C$9</f>
        <v>44561</v>
      </c>
      <c r="G28" s="1259"/>
      <c r="H28" s="1259"/>
      <c r="I28" s="1259"/>
      <c r="J28" s="848">
        <f>Details!$C$11</f>
        <v>44742</v>
      </c>
      <c r="K28" s="946">
        <f>Details!$C$9</f>
        <v>44561</v>
      </c>
      <c r="L28" s="1259"/>
      <c r="N28" s="12"/>
    </row>
    <row r="29" spans="2:14" ht="12.75" customHeight="1">
      <c r="B29" s="471"/>
      <c r="C29" s="3"/>
      <c r="D29" s="3"/>
      <c r="E29" s="456"/>
      <c r="F29" s="456"/>
      <c r="G29" s="456"/>
      <c r="H29" s="456"/>
      <c r="I29" s="476"/>
      <c r="J29" s="458"/>
      <c r="L29" s="458"/>
    </row>
    <row r="30" spans="2:14">
      <c r="B30" s="557"/>
      <c r="C30" s="558"/>
      <c r="D30" s="558"/>
      <c r="E30" s="554"/>
      <c r="F30" s="900"/>
      <c r="G30" s="554"/>
      <c r="H30" s="554"/>
      <c r="I30" s="559"/>
      <c r="J30" s="554"/>
      <c r="K30" s="900"/>
      <c r="L30" s="554"/>
    </row>
    <row r="31" spans="2:14">
      <c r="B31" s="557"/>
      <c r="C31" s="558"/>
      <c r="D31" s="558"/>
      <c r="E31" s="554"/>
      <c r="F31" s="900"/>
      <c r="G31" s="554"/>
      <c r="H31" s="554"/>
      <c r="I31" s="559"/>
      <c r="J31" s="554"/>
      <c r="K31" s="900"/>
      <c r="L31" s="554"/>
    </row>
    <row r="32" spans="2:14">
      <c r="B32" s="557"/>
      <c r="C32" s="558"/>
      <c r="D32" s="558"/>
      <c r="E32" s="554"/>
      <c r="F32" s="900"/>
      <c r="G32" s="554"/>
      <c r="H32" s="554"/>
      <c r="I32" s="559"/>
      <c r="J32" s="554"/>
      <c r="K32" s="900"/>
      <c r="L32" s="554"/>
    </row>
    <row r="33" spans="2:12">
      <c r="B33" s="557"/>
      <c r="C33" s="558"/>
      <c r="D33" s="558"/>
      <c r="E33" s="554"/>
      <c r="F33" s="900"/>
      <c r="G33" s="554"/>
      <c r="H33" s="554"/>
      <c r="I33" s="559"/>
      <c r="J33" s="554"/>
      <c r="K33" s="900"/>
      <c r="L33" s="554"/>
    </row>
    <row r="34" spans="2:12">
      <c r="B34" s="557"/>
      <c r="C34" s="558"/>
      <c r="D34" s="558"/>
      <c r="E34" s="554"/>
      <c r="F34" s="900"/>
      <c r="G34" s="554"/>
      <c r="H34" s="554"/>
      <c r="I34" s="559"/>
      <c r="J34" s="554"/>
      <c r="K34" s="900"/>
      <c r="L34" s="554"/>
    </row>
    <row r="35" spans="2:12">
      <c r="B35" s="557"/>
      <c r="C35" s="558"/>
      <c r="D35" s="558"/>
      <c r="E35" s="554"/>
      <c r="F35" s="900"/>
      <c r="G35" s="554"/>
      <c r="H35" s="554"/>
      <c r="I35" s="559"/>
      <c r="J35" s="554"/>
      <c r="K35" s="900"/>
      <c r="L35" s="554"/>
    </row>
    <row r="36" spans="2:12">
      <c r="B36" s="557"/>
      <c r="C36" s="558"/>
      <c r="D36" s="558"/>
      <c r="E36" s="554"/>
      <c r="F36" s="900"/>
      <c r="G36" s="554"/>
      <c r="H36" s="554"/>
      <c r="I36" s="559"/>
      <c r="J36" s="554"/>
      <c r="K36" s="900"/>
      <c r="L36" s="554"/>
    </row>
    <row r="37" spans="2:12">
      <c r="B37" s="557"/>
      <c r="C37" s="557"/>
      <c r="D37" s="557"/>
      <c r="E37" s="560"/>
      <c r="F37" s="901"/>
      <c r="G37" s="560"/>
      <c r="H37" s="560"/>
      <c r="I37" s="559"/>
      <c r="J37" s="560"/>
      <c r="K37" s="901"/>
      <c r="L37" s="554"/>
    </row>
    <row r="38" spans="2:12">
      <c r="B38" s="526" t="s">
        <v>117</v>
      </c>
      <c r="C38" s="472"/>
      <c r="D38" s="472"/>
      <c r="E38" s="475">
        <f>SUM(E29:E37)</f>
        <v>0</v>
      </c>
      <c r="F38" s="475">
        <f>SUM(F29:F37)</f>
        <v>0</v>
      </c>
      <c r="G38" s="468"/>
      <c r="H38" s="468"/>
      <c r="I38" s="468"/>
      <c r="J38" s="475">
        <f t="shared" ref="J38:L38" si="1">SUM(J29:J37)</f>
        <v>0</v>
      </c>
      <c r="K38" s="947">
        <f t="shared" ref="K38" si="2">SUM(K29:K37)</f>
        <v>0</v>
      </c>
      <c r="L38" s="475">
        <f t="shared" si="1"/>
        <v>0</v>
      </c>
    </row>
    <row r="39" spans="2:12">
      <c r="B39" s="457"/>
      <c r="E39" s="458"/>
      <c r="G39" s="458"/>
      <c r="H39" s="458"/>
      <c r="I39" s="458"/>
      <c r="J39" s="458"/>
      <c r="L39" s="458"/>
    </row>
    <row r="40" spans="2:12">
      <c r="B40" s="455" t="s">
        <v>34</v>
      </c>
      <c r="E40" s="475">
        <f>E38+E22</f>
        <v>0</v>
      </c>
      <c r="F40" s="475">
        <f>F38+F22</f>
        <v>0</v>
      </c>
      <c r="G40" s="468"/>
      <c r="H40" s="468"/>
      <c r="I40" s="468"/>
      <c r="J40" s="475">
        <f>J38+J22</f>
        <v>0</v>
      </c>
      <c r="K40" s="947">
        <f>K38+K22</f>
        <v>0</v>
      </c>
      <c r="L40" s="475">
        <f>L38+L22</f>
        <v>0</v>
      </c>
    </row>
    <row r="41" spans="2:12">
      <c r="B41" s="457"/>
      <c r="E41" s="458"/>
      <c r="G41" s="458"/>
      <c r="H41" s="458"/>
      <c r="I41" s="458"/>
      <c r="J41" s="458"/>
      <c r="L41" s="458"/>
    </row>
    <row r="42" spans="2:12" ht="12" thickBot="1">
      <c r="B42" s="457"/>
      <c r="E42" s="458"/>
      <c r="G42" s="458"/>
      <c r="H42" s="458"/>
      <c r="I42" s="458"/>
      <c r="J42" s="458"/>
      <c r="L42" s="458"/>
    </row>
    <row r="43" spans="2:12" ht="13.5" thickTop="1">
      <c r="B43" s="383" t="s">
        <v>68</v>
      </c>
      <c r="C43" s="383"/>
      <c r="D43" s="383"/>
      <c r="E43" s="383"/>
      <c r="F43" s="383"/>
      <c r="G43" s="383"/>
      <c r="H43" s="383"/>
      <c r="I43" s="383"/>
      <c r="J43" s="383"/>
      <c r="K43" s="943"/>
      <c r="L43" s="383"/>
    </row>
    <row r="44" spans="2:12" ht="13.5" thickBot="1">
      <c r="B44" s="215"/>
      <c r="C44" s="477"/>
      <c r="D44" s="477"/>
      <c r="E44" s="478"/>
      <c r="F44" s="478"/>
      <c r="G44" s="478"/>
      <c r="H44" s="478"/>
      <c r="I44" s="478"/>
      <c r="J44" s="478"/>
      <c r="K44" s="944"/>
      <c r="L44" s="478"/>
    </row>
    <row r="45" spans="2:12" ht="13.5" thickTop="1">
      <c r="B45" s="383" t="s">
        <v>4</v>
      </c>
      <c r="C45" s="477"/>
      <c r="D45" s="477"/>
      <c r="E45" s="1260"/>
      <c r="F45" s="1260"/>
      <c r="G45" s="1260"/>
      <c r="H45" s="1260"/>
      <c r="I45" s="1260"/>
      <c r="J45" s="478"/>
      <c r="K45" s="944"/>
      <c r="L45" s="478"/>
    </row>
    <row r="46" spans="2:12" s="12" customFormat="1" ht="13">
      <c r="B46" s="215"/>
      <c r="C46" s="479"/>
      <c r="D46" s="479"/>
      <c r="E46" s="480"/>
      <c r="F46" s="899"/>
      <c r="G46" s="480"/>
      <c r="H46" s="480"/>
      <c r="I46" s="480"/>
      <c r="J46" s="481"/>
      <c r="K46" s="945"/>
      <c r="L46" s="481"/>
    </row>
    <row r="47" spans="2:12" ht="12" customHeight="1">
      <c r="B47" s="1259" t="s">
        <v>86</v>
      </c>
      <c r="C47" s="1259" t="s">
        <v>20</v>
      </c>
      <c r="D47" s="1259" t="s">
        <v>507</v>
      </c>
      <c r="E47" s="902" t="s">
        <v>2130</v>
      </c>
      <c r="F47" s="902" t="s">
        <v>2130</v>
      </c>
      <c r="G47" s="1259" t="s">
        <v>508</v>
      </c>
      <c r="H47" s="1259" t="s">
        <v>509</v>
      </c>
      <c r="I47" s="1259" t="s">
        <v>510</v>
      </c>
      <c r="J47" s="898" t="s">
        <v>511</v>
      </c>
      <c r="K47" s="770" t="s">
        <v>511</v>
      </c>
      <c r="L47" s="1259" t="s">
        <v>60</v>
      </c>
    </row>
    <row r="48" spans="2:12" ht="49.5" customHeight="1">
      <c r="B48" s="1259"/>
      <c r="C48" s="1259"/>
      <c r="D48" s="1259"/>
      <c r="E48" s="848">
        <f>Details!$C$11</f>
        <v>44742</v>
      </c>
      <c r="F48" s="848">
        <f>Details!$C$9</f>
        <v>44561</v>
      </c>
      <c r="G48" s="1259"/>
      <c r="H48" s="1259"/>
      <c r="I48" s="1259"/>
      <c r="J48" s="848">
        <f>Details!$C$11</f>
        <v>44742</v>
      </c>
      <c r="K48" s="946">
        <f>Details!$C$9</f>
        <v>44561</v>
      </c>
      <c r="L48" s="1259"/>
    </row>
    <row r="49" spans="2:14">
      <c r="B49" s="467"/>
      <c r="C49" s="467"/>
      <c r="D49" s="467"/>
      <c r="E49" s="468"/>
      <c r="F49" s="468"/>
      <c r="G49" s="469"/>
      <c r="H49" s="470"/>
      <c r="I49" s="476"/>
      <c r="J49" s="468"/>
      <c r="K49" s="555"/>
      <c r="L49" s="468"/>
    </row>
    <row r="50" spans="2:14">
      <c r="B50" s="557"/>
      <c r="C50" s="558"/>
      <c r="D50" s="558"/>
      <c r="E50" s="554"/>
      <c r="F50" s="900"/>
      <c r="G50" s="554"/>
      <c r="H50" s="554"/>
      <c r="I50" s="559"/>
      <c r="J50" s="554"/>
      <c r="K50" s="900"/>
      <c r="L50" s="554"/>
    </row>
    <row r="51" spans="2:14">
      <c r="B51" s="557"/>
      <c r="C51" s="558"/>
      <c r="D51" s="558"/>
      <c r="E51" s="554"/>
      <c r="F51" s="900"/>
      <c r="G51" s="554"/>
      <c r="H51" s="554"/>
      <c r="I51" s="559"/>
      <c r="J51" s="554"/>
      <c r="K51" s="900"/>
      <c r="L51" s="554"/>
    </row>
    <row r="52" spans="2:14">
      <c r="B52" s="557"/>
      <c r="C52" s="558"/>
      <c r="D52" s="558"/>
      <c r="E52" s="554"/>
      <c r="F52" s="900"/>
      <c r="G52" s="554"/>
      <c r="H52" s="554"/>
      <c r="I52" s="559"/>
      <c r="J52" s="554"/>
      <c r="K52" s="900"/>
      <c r="L52" s="554"/>
    </row>
    <row r="53" spans="2:14">
      <c r="B53" s="557"/>
      <c r="C53" s="558"/>
      <c r="D53" s="558"/>
      <c r="E53" s="554"/>
      <c r="F53" s="900"/>
      <c r="G53" s="554"/>
      <c r="H53" s="554"/>
      <c r="I53" s="559"/>
      <c r="J53" s="554"/>
      <c r="K53" s="900"/>
      <c r="L53" s="554"/>
    </row>
    <row r="54" spans="2:14">
      <c r="B54" s="557"/>
      <c r="C54" s="558"/>
      <c r="D54" s="558"/>
      <c r="E54" s="554"/>
      <c r="F54" s="900"/>
      <c r="G54" s="554"/>
      <c r="H54" s="554"/>
      <c r="I54" s="559"/>
      <c r="J54" s="554"/>
      <c r="K54" s="900"/>
      <c r="L54" s="554"/>
    </row>
    <row r="55" spans="2:14">
      <c r="B55" s="557"/>
      <c r="C55" s="558"/>
      <c r="D55" s="558"/>
      <c r="E55" s="554"/>
      <c r="F55" s="900"/>
      <c r="G55" s="554"/>
      <c r="H55" s="554"/>
      <c r="I55" s="559"/>
      <c r="J55" s="554"/>
      <c r="K55" s="900"/>
      <c r="L55" s="554"/>
    </row>
    <row r="56" spans="2:14">
      <c r="B56" s="557"/>
      <c r="C56" s="558"/>
      <c r="D56" s="558"/>
      <c r="E56" s="554"/>
      <c r="F56" s="900"/>
      <c r="G56" s="554"/>
      <c r="H56" s="554"/>
      <c r="I56" s="559"/>
      <c r="J56" s="554"/>
      <c r="K56" s="900"/>
      <c r="L56" s="554"/>
    </row>
    <row r="57" spans="2:14">
      <c r="B57" s="557"/>
      <c r="C57" s="557"/>
      <c r="D57" s="557"/>
      <c r="E57" s="560"/>
      <c r="F57" s="901"/>
      <c r="G57" s="560"/>
      <c r="H57" s="560"/>
      <c r="I57" s="559"/>
      <c r="J57" s="560"/>
      <c r="K57" s="901"/>
      <c r="L57" s="554"/>
      <c r="M57" s="57"/>
      <c r="N57" s="57"/>
    </row>
    <row r="58" spans="2:14">
      <c r="B58" s="557"/>
      <c r="C58" s="557"/>
      <c r="D58" s="557"/>
      <c r="E58" s="560"/>
      <c r="F58" s="901"/>
      <c r="G58" s="560"/>
      <c r="H58" s="560"/>
      <c r="I58" s="559"/>
      <c r="J58" s="560"/>
      <c r="K58" s="901"/>
      <c r="L58" s="554"/>
      <c r="M58" s="57"/>
      <c r="N58" s="57"/>
    </row>
    <row r="59" spans="2:14">
      <c r="B59" s="455" t="s">
        <v>116</v>
      </c>
      <c r="C59" s="472"/>
      <c r="D59" s="472"/>
      <c r="E59" s="475">
        <f>SUM(E49:E58)</f>
        <v>0</v>
      </c>
      <c r="F59" s="475">
        <f>SUM(F49:F58)</f>
        <v>0</v>
      </c>
      <c r="G59" s="468"/>
      <c r="H59" s="468"/>
      <c r="I59" s="468"/>
      <c r="J59" s="475">
        <f t="shared" ref="J59:L59" si="3">SUM(J49:J58)</f>
        <v>0</v>
      </c>
      <c r="K59" s="947">
        <f t="shared" si="3"/>
        <v>0</v>
      </c>
      <c r="L59" s="475">
        <f t="shared" si="3"/>
        <v>0</v>
      </c>
    </row>
    <row r="60" spans="2:14">
      <c r="B60" s="4"/>
      <c r="C60" s="3"/>
      <c r="D60" s="3"/>
      <c r="E60" s="458"/>
      <c r="G60" s="458"/>
      <c r="H60" s="458"/>
      <c r="I60" s="458"/>
      <c r="J60" s="458"/>
      <c r="L60" s="458"/>
    </row>
    <row r="61" spans="2:14" ht="12" thickBot="1">
      <c r="B61" s="4"/>
      <c r="C61" s="3"/>
      <c r="D61" s="3"/>
      <c r="E61" s="458"/>
      <c r="G61" s="458"/>
      <c r="H61" s="458"/>
      <c r="I61" s="458"/>
      <c r="J61" s="458"/>
      <c r="L61" s="458"/>
    </row>
    <row r="62" spans="2:14" ht="13.5" thickTop="1">
      <c r="B62" s="383" t="s">
        <v>58</v>
      </c>
      <c r="C62" s="477"/>
      <c r="D62" s="477"/>
      <c r="E62" s="1260"/>
      <c r="F62" s="1260"/>
      <c r="G62" s="1260"/>
      <c r="H62" s="1260"/>
      <c r="I62" s="1260"/>
      <c r="J62" s="478"/>
      <c r="K62" s="944"/>
      <c r="L62" s="478"/>
    </row>
    <row r="63" spans="2:14" s="12" customFormat="1" ht="13">
      <c r="B63" s="215"/>
      <c r="C63" s="479"/>
      <c r="D63" s="479"/>
      <c r="E63" s="480"/>
      <c r="F63" s="899"/>
      <c r="G63" s="480"/>
      <c r="H63" s="480"/>
      <c r="I63" s="480"/>
      <c r="J63" s="481"/>
      <c r="K63" s="945"/>
      <c r="L63" s="481"/>
    </row>
    <row r="64" spans="2:14" ht="13">
      <c r="B64" s="1259" t="s">
        <v>86</v>
      </c>
      <c r="C64" s="1259" t="s">
        <v>20</v>
      </c>
      <c r="D64" s="1259" t="s">
        <v>507</v>
      </c>
      <c r="E64" s="902" t="s">
        <v>2130</v>
      </c>
      <c r="F64" s="902" t="s">
        <v>2130</v>
      </c>
      <c r="G64" s="1259" t="s">
        <v>508</v>
      </c>
      <c r="H64" s="1259" t="s">
        <v>509</v>
      </c>
      <c r="I64" s="1259" t="s">
        <v>510</v>
      </c>
      <c r="J64" s="898" t="s">
        <v>511</v>
      </c>
      <c r="K64" s="770" t="s">
        <v>511</v>
      </c>
      <c r="L64" s="1259" t="s">
        <v>60</v>
      </c>
    </row>
    <row r="65" spans="2:13" ht="45" customHeight="1">
      <c r="B65" s="1259"/>
      <c r="C65" s="1259"/>
      <c r="D65" s="1259"/>
      <c r="E65" s="848">
        <f>Details!$C$11</f>
        <v>44742</v>
      </c>
      <c r="F65" s="848">
        <f>Details!$C$9</f>
        <v>44561</v>
      </c>
      <c r="G65" s="1259"/>
      <c r="H65" s="1259"/>
      <c r="I65" s="1259"/>
      <c r="J65" s="848">
        <f>Details!$C$11</f>
        <v>44742</v>
      </c>
      <c r="K65" s="946">
        <f>Details!$C$9</f>
        <v>44561</v>
      </c>
      <c r="L65" s="1259"/>
    </row>
    <row r="66" spans="2:13">
      <c r="B66" s="467"/>
      <c r="C66" s="467"/>
      <c r="D66" s="467"/>
      <c r="E66" s="468"/>
      <c r="F66" s="468"/>
      <c r="G66" s="469"/>
      <c r="H66" s="470"/>
      <c r="I66" s="470"/>
      <c r="J66" s="468"/>
      <c r="K66" s="555"/>
      <c r="L66" s="469"/>
    </row>
    <row r="67" spans="2:13">
      <c r="B67" s="1017"/>
      <c r="C67" s="558"/>
      <c r="D67" s="1020" t="s">
        <v>568</v>
      </c>
      <c r="E67" s="554">
        <f>SOFP!E115</f>
        <v>12000000</v>
      </c>
      <c r="F67" s="900">
        <f>SOFP!J115</f>
        <v>12000000</v>
      </c>
      <c r="G67" s="554"/>
      <c r="H67" s="554"/>
      <c r="I67" s="559"/>
      <c r="J67" s="554">
        <f>SOFP!E125</f>
        <v>0</v>
      </c>
      <c r="K67" s="900">
        <f>SOFP!J126</f>
        <v>0</v>
      </c>
      <c r="L67" s="554">
        <f>SOCI!D130</f>
        <v>769633</v>
      </c>
    </row>
    <row r="68" spans="2:13">
      <c r="B68" s="557"/>
      <c r="C68" s="558"/>
      <c r="D68" s="558"/>
      <c r="E68" s="554"/>
      <c r="F68" s="900"/>
      <c r="G68" s="554"/>
      <c r="H68" s="554"/>
      <c r="I68" s="559"/>
      <c r="J68" s="554"/>
      <c r="K68" s="900"/>
      <c r="L68" s="554"/>
    </row>
    <row r="69" spans="2:13">
      <c r="B69" s="557"/>
      <c r="C69" s="558"/>
      <c r="D69" s="558"/>
      <c r="E69" s="554"/>
      <c r="F69" s="900"/>
      <c r="G69" s="554"/>
      <c r="H69" s="554"/>
      <c r="I69" s="559"/>
      <c r="J69" s="554"/>
      <c r="K69" s="900"/>
      <c r="L69" s="554"/>
    </row>
    <row r="70" spans="2:13">
      <c r="B70" s="557"/>
      <c r="C70" s="558"/>
      <c r="D70" s="558"/>
      <c r="E70" s="554"/>
      <c r="F70" s="900"/>
      <c r="G70" s="554"/>
      <c r="H70" s="554"/>
      <c r="I70" s="559"/>
      <c r="J70" s="554"/>
      <c r="K70" s="900"/>
      <c r="L70" s="554"/>
    </row>
    <row r="71" spans="2:13">
      <c r="B71" s="557"/>
      <c r="C71" s="558"/>
      <c r="D71" s="558"/>
      <c r="E71" s="554"/>
      <c r="F71" s="900"/>
      <c r="G71" s="554"/>
      <c r="H71" s="554"/>
      <c r="I71" s="559"/>
      <c r="J71" s="554"/>
      <c r="K71" s="900"/>
      <c r="L71" s="554"/>
    </row>
    <row r="72" spans="2:13">
      <c r="B72" s="557"/>
      <c r="C72" s="558"/>
      <c r="D72" s="558"/>
      <c r="E72" s="554"/>
      <c r="F72" s="900"/>
      <c r="G72" s="554"/>
      <c r="H72" s="554"/>
      <c r="I72" s="559"/>
      <c r="J72" s="554"/>
      <c r="K72" s="900"/>
      <c r="L72" s="554"/>
    </row>
    <row r="73" spans="2:13">
      <c r="B73" s="557"/>
      <c r="C73" s="558"/>
      <c r="D73" s="558"/>
      <c r="E73" s="554"/>
      <c r="F73" s="900"/>
      <c r="G73" s="554"/>
      <c r="H73" s="554"/>
      <c r="I73" s="559"/>
      <c r="J73" s="554"/>
      <c r="K73" s="900"/>
      <c r="L73" s="554"/>
    </row>
    <row r="74" spans="2:13">
      <c r="B74" s="557"/>
      <c r="C74" s="557"/>
      <c r="D74" s="557"/>
      <c r="E74" s="560"/>
      <c r="F74" s="901"/>
      <c r="G74" s="560"/>
      <c r="H74" s="560"/>
      <c r="I74" s="559"/>
      <c r="J74" s="560"/>
      <c r="K74" s="901"/>
      <c r="L74" s="554"/>
    </row>
    <row r="75" spans="2:13">
      <c r="B75" s="526" t="s">
        <v>117</v>
      </c>
      <c r="C75" s="472"/>
      <c r="D75" s="472"/>
      <c r="E75" s="475">
        <f>SUM(E66:E74)</f>
        <v>12000000</v>
      </c>
      <c r="F75" s="475">
        <f>SUM(F66:F74)</f>
        <v>12000000</v>
      </c>
      <c r="G75" s="468"/>
      <c r="H75" s="468"/>
      <c r="I75" s="468"/>
      <c r="J75" s="475">
        <f t="shared" ref="J75:L75" si="4">SUM(J66:J74)</f>
        <v>0</v>
      </c>
      <c r="K75" s="947">
        <f t="shared" ref="K75" si="5">SUM(K66:K74)</f>
        <v>0</v>
      </c>
      <c r="L75" s="475">
        <f t="shared" si="4"/>
        <v>769633</v>
      </c>
    </row>
    <row r="76" spans="2:13">
      <c r="B76" s="651"/>
      <c r="E76" s="650"/>
      <c r="G76" s="650"/>
      <c r="H76" s="650"/>
      <c r="I76" s="650"/>
      <c r="J76" s="650"/>
      <c r="L76" s="650"/>
    </row>
    <row r="77" spans="2:13">
      <c r="B77" s="526" t="s">
        <v>34</v>
      </c>
      <c r="E77" s="475">
        <f>E75+E59</f>
        <v>12000000</v>
      </c>
      <c r="F77" s="475">
        <f>F75+F59</f>
        <v>12000000</v>
      </c>
      <c r="G77" s="468"/>
      <c r="H77" s="468"/>
      <c r="I77" s="468"/>
      <c r="J77" s="475">
        <f>J75+J59</f>
        <v>0</v>
      </c>
      <c r="K77" s="947">
        <f>K75+K59</f>
        <v>0</v>
      </c>
      <c r="L77" s="475">
        <f>L75+L59</f>
        <v>769633</v>
      </c>
    </row>
    <row r="78" spans="2:13" ht="12.5">
      <c r="B78" s="346"/>
      <c r="E78" s="306"/>
      <c r="F78" s="306"/>
      <c r="G78" s="350"/>
      <c r="H78" s="350"/>
      <c r="I78" s="350"/>
      <c r="J78" s="306"/>
      <c r="K78" s="948"/>
      <c r="L78" s="306"/>
    </row>
    <row r="79" spans="2:13" ht="13">
      <c r="E79" s="236" t="s">
        <v>107</v>
      </c>
      <c r="F79" s="903"/>
      <c r="G79" s="148"/>
      <c r="H79" s="148"/>
      <c r="I79" s="148"/>
      <c r="J79" s="241">
        <f>SOFP!E73-J22</f>
        <v>0</v>
      </c>
      <c r="K79" s="949">
        <f>SOFP!J73-K22</f>
        <v>0</v>
      </c>
      <c r="L79" s="148"/>
      <c r="M79" s="237"/>
    </row>
    <row r="80" spans="2:13" ht="13">
      <c r="E80" s="236" t="s">
        <v>107</v>
      </c>
      <c r="F80" s="903"/>
      <c r="G80" s="148"/>
      <c r="H80" s="148"/>
      <c r="I80" s="148"/>
      <c r="J80" s="241">
        <f>+SOFP!E174-J59</f>
        <v>0</v>
      </c>
      <c r="K80" s="949">
        <f>+SOFP!J174-K59</f>
        <v>0</v>
      </c>
      <c r="L80" s="148"/>
      <c r="M80" s="237"/>
    </row>
    <row r="81" spans="5:13" ht="13">
      <c r="E81" s="236" t="s">
        <v>107</v>
      </c>
      <c r="F81" s="903"/>
      <c r="G81" s="148"/>
      <c r="H81" s="148"/>
      <c r="I81" s="148"/>
      <c r="J81" s="241">
        <f>SOFP!E41-J38</f>
        <v>874856</v>
      </c>
      <c r="K81" s="949">
        <f>SOFP!J41-K38</f>
        <v>105223</v>
      </c>
      <c r="L81" s="148"/>
      <c r="M81" s="237"/>
    </row>
    <row r="82" spans="5:13" ht="13">
      <c r="E82" s="236" t="s">
        <v>107</v>
      </c>
      <c r="F82" s="903"/>
      <c r="J82" s="241">
        <f>SOFP!E125-J75</f>
        <v>0</v>
      </c>
      <c r="K82" s="949">
        <f>SOFP!J125-K75</f>
        <v>0</v>
      </c>
    </row>
    <row r="83" spans="5:13" ht="13">
      <c r="E83" s="236" t="s">
        <v>107</v>
      </c>
      <c r="F83" s="903"/>
      <c r="J83" s="241">
        <f>ROUND(SOCI!D130-L40-L77,0)</f>
        <v>0</v>
      </c>
      <c r="K83" s="950"/>
    </row>
    <row r="84" spans="5:13">
      <c r="F84" s="904"/>
    </row>
    <row r="85" spans="5:13">
      <c r="F85" s="335"/>
    </row>
  </sheetData>
  <sheetProtection password="D0B8" sheet="1" objects="1" scenarios="1"/>
  <customSheetViews>
    <customSheetView guid="{B0373AFB-6F3B-4D90-83E2-B7472F9D789B}" showGridLines="0" fitToPage="1">
      <selection activeCell="L28" sqref="L28"/>
      <pageMargins left="0.70866141732283472" right="0.70866141732283472" top="0.74803149606299213" bottom="0.74803149606299213" header="0.31496062992125984" footer="0.31496062992125984"/>
      <pageSetup paperSize="9" scale="75" orientation="portrait" r:id="rId1"/>
      <headerFooter>
        <oddHeader>Page &amp;P of &amp;N</oddHeader>
        <oddFooter>&amp;Z&amp;F</oddFooter>
      </headerFooter>
    </customSheetView>
  </customSheetViews>
  <mergeCells count="34">
    <mergeCell ref="B47:B48"/>
    <mergeCell ref="C47:C48"/>
    <mergeCell ref="D47:D48"/>
    <mergeCell ref="B27:B28"/>
    <mergeCell ref="G47:G48"/>
    <mergeCell ref="C27:C28"/>
    <mergeCell ref="D27:D28"/>
    <mergeCell ref="G27:G28"/>
    <mergeCell ref="E45:I45"/>
    <mergeCell ref="B3:E3"/>
    <mergeCell ref="N1:N2"/>
    <mergeCell ref="B1:C1"/>
    <mergeCell ref="E25:I25"/>
    <mergeCell ref="B10:B11"/>
    <mergeCell ref="C10:C11"/>
    <mergeCell ref="G10:G11"/>
    <mergeCell ref="H10:H11"/>
    <mergeCell ref="I10:I11"/>
    <mergeCell ref="D10:D11"/>
    <mergeCell ref="B64:B65"/>
    <mergeCell ref="C64:C65"/>
    <mergeCell ref="D64:D65"/>
    <mergeCell ref="G64:G65"/>
    <mergeCell ref="H64:H65"/>
    <mergeCell ref="I64:I65"/>
    <mergeCell ref="L10:L11"/>
    <mergeCell ref="L47:L48"/>
    <mergeCell ref="L64:L65"/>
    <mergeCell ref="H47:H48"/>
    <mergeCell ref="I47:I48"/>
    <mergeCell ref="H27:H28"/>
    <mergeCell ref="I27:I28"/>
    <mergeCell ref="L27:L28"/>
    <mergeCell ref="E62:I62"/>
  </mergeCells>
  <pageMargins left="0.70866141732283472" right="0.70866141732283472" top="0.74803149606299213" bottom="0.74803149606299213" header="0.31496062992125984" footer="0.31496062992125984"/>
  <pageSetup paperSize="9" scale="43" orientation="portrait" r:id="rId2"/>
  <headerFooter>
    <oddHeader>Page &amp;P of &amp;N</oddHeader>
    <oddFooter>&amp;Z&amp;F&amp;R&amp;1#&amp;"Calibri"&amp;10&amp;K0078D7Classification : 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B1:P128"/>
  <sheetViews>
    <sheetView showGridLines="0" zoomScale="94" zoomScaleNormal="175" workbookViewId="0">
      <selection activeCell="E12" sqref="E12"/>
    </sheetView>
  </sheetViews>
  <sheetFormatPr defaultColWidth="9.1796875" defaultRowHeight="12.5" outlineLevelRow="1"/>
  <cols>
    <col min="1" max="1" width="2" style="158" customWidth="1"/>
    <col min="2" max="2" width="8.54296875" style="158" customWidth="1"/>
    <col min="3" max="3" width="35.453125" style="158" customWidth="1"/>
    <col min="4" max="4" width="19.54296875" style="159" bestFit="1" customWidth="1"/>
    <col min="5" max="5" width="18.54296875" style="159" customWidth="1"/>
    <col min="6" max="6" width="1.453125" style="160" customWidth="1"/>
    <col min="7" max="7" width="18.54296875" style="161" customWidth="1"/>
    <col min="8" max="12" width="10.54296875" style="158" customWidth="1"/>
    <col min="13" max="13" width="15.54296875" style="158" customWidth="1"/>
    <col min="14" max="14" width="8.54296875" style="158" customWidth="1"/>
    <col min="15" max="15" width="12.54296875" style="158" customWidth="1"/>
    <col min="16" max="16" width="11.54296875" style="158" customWidth="1"/>
    <col min="17" max="16384" width="9.1796875" style="158"/>
  </cols>
  <sheetData>
    <row r="1" spans="2:16" ht="12" customHeight="1">
      <c r="C1" s="15" t="str">
        <f>Details!B1</f>
        <v>Via Crespi 26 Srl</v>
      </c>
      <c r="N1" s="1274"/>
      <c r="O1" s="1269"/>
      <c r="P1" s="1271"/>
    </row>
    <row r="2" spans="2:16">
      <c r="C2" s="16">
        <f>Details!C11</f>
        <v>44742</v>
      </c>
      <c r="N2" s="1275"/>
      <c r="O2" s="1270"/>
      <c r="P2" s="1272"/>
    </row>
    <row r="3" spans="2:16" ht="15.5">
      <c r="C3" s="421" t="s">
        <v>342</v>
      </c>
      <c r="D3" s="427"/>
      <c r="E3" s="427"/>
      <c r="F3" s="305"/>
    </row>
    <row r="4" spans="2:16">
      <c r="C4" s="428"/>
      <c r="D4" s="429"/>
      <c r="E4" s="429"/>
      <c r="G4" s="159"/>
    </row>
    <row r="5" spans="2:16" ht="13">
      <c r="C5" s="430"/>
      <c r="D5" s="429"/>
      <c r="E5" s="429"/>
      <c r="G5" s="159"/>
    </row>
    <row r="6" spans="2:16" ht="13">
      <c r="C6" s="388" t="s">
        <v>530</v>
      </c>
      <c r="D6" s="848">
        <f>Details!$C$11</f>
        <v>44742</v>
      </c>
      <c r="E6" s="848">
        <f>Details!$C$9</f>
        <v>44561</v>
      </c>
      <c r="F6" s="61"/>
      <c r="G6" s="61"/>
    </row>
    <row r="7" spans="2:16">
      <c r="D7" s="131" t="str">
        <f>Details!$C$31</f>
        <v>EUR</v>
      </c>
      <c r="E7" s="131" t="str">
        <f>Details!$C$31</f>
        <v>EUR</v>
      </c>
      <c r="F7" s="112"/>
      <c r="G7" s="131"/>
    </row>
    <row r="8" spans="2:16">
      <c r="C8" s="158" t="s">
        <v>512</v>
      </c>
      <c r="D8" s="141">
        <f>SUM(D9:D10)</f>
        <v>0</v>
      </c>
      <c r="E8" s="141">
        <f>SUM(E9:E10)</f>
        <v>180097</v>
      </c>
      <c r="F8" s="162"/>
      <c r="G8" s="141"/>
    </row>
    <row r="9" spans="2:16" s="91" customFormat="1" ht="11.5" outlineLevel="1">
      <c r="B9" s="136" t="s">
        <v>1014</v>
      </c>
      <c r="C9" s="137" t="str">
        <f>VLOOKUP(B9,'IFRS TB'!B:K,3,FALSE)</f>
        <v xml:space="preserve">Receivables (current) - tenants rent </v>
      </c>
      <c r="D9" s="67">
        <f>ROUND(SUMIF('IFRS TB'!B:B,B9,'IFRS TB'!J:J),0)</f>
        <v>0</v>
      </c>
      <c r="E9" s="67">
        <f>ROUND(SUMIF('IFRS TB'!B:B,B9,'IFRS TB'!K:K),0)</f>
        <v>180097</v>
      </c>
      <c r="F9" s="67"/>
      <c r="G9" s="67"/>
      <c r="H9" s="50"/>
      <c r="I9" s="20"/>
    </row>
    <row r="10" spans="2:16" s="91" customFormat="1" ht="27" customHeight="1" outlineLevel="1">
      <c r="B10" s="136" t="s">
        <v>1015</v>
      </c>
      <c r="C10" s="137" t="str">
        <f>VLOOKUP(B10,'IFRS TB'!B:K,3,FALSE)</f>
        <v>Receivables (current) - tenants (provision for impairment)</v>
      </c>
      <c r="D10" s="67">
        <f>ROUND(SUMIF('IFRS TB'!B:B,B10,'IFRS TB'!J:J),0)</f>
        <v>0</v>
      </c>
      <c r="E10" s="67">
        <f>ROUND(SUMIF('IFRS TB'!B:B,B10,'IFRS TB'!K:K),0)</f>
        <v>0</v>
      </c>
      <c r="F10" s="67"/>
      <c r="G10" s="67"/>
      <c r="H10" s="50"/>
      <c r="I10" s="20"/>
    </row>
    <row r="11" spans="2:16">
      <c r="C11" s="158" t="s">
        <v>513</v>
      </c>
      <c r="D11" s="141">
        <f>D12</f>
        <v>0</v>
      </c>
      <c r="E11" s="141">
        <f>E12</f>
        <v>0</v>
      </c>
      <c r="F11" s="162"/>
      <c r="G11" s="141"/>
    </row>
    <row r="12" spans="2:16" s="91" customFormat="1" ht="11.5" outlineLevel="1">
      <c r="B12" s="693" t="s">
        <v>1016</v>
      </c>
      <c r="C12" s="137" t="str">
        <f>VLOOKUP(B12,'IFRS TB'!B:K,3,FALSE)</f>
        <v>Receivables (current) - tenants service charges</v>
      </c>
      <c r="D12" s="67">
        <f>ROUND(SUMIF('IFRS TB'!B:B,B12,'IFRS TB'!J:J),0)</f>
        <v>0</v>
      </c>
      <c r="E12" s="67">
        <f>ROUND(SUMIF('IFRS TB'!B:B,B12,'IFRS TB'!K:K),0)</f>
        <v>0</v>
      </c>
      <c r="F12" s="67"/>
      <c r="G12" s="67"/>
      <c r="H12" s="50"/>
      <c r="I12" s="20"/>
    </row>
    <row r="13" spans="2:16">
      <c r="C13" s="158" t="s">
        <v>184</v>
      </c>
      <c r="D13" s="163">
        <f>SUM(D14:D14)</f>
        <v>0</v>
      </c>
      <c r="E13" s="163">
        <f>SUM(E14:E14)</f>
        <v>0</v>
      </c>
      <c r="F13" s="165"/>
      <c r="G13" s="164"/>
      <c r="H13" s="172"/>
      <c r="I13" s="172"/>
      <c r="J13" s="172"/>
      <c r="K13" s="172"/>
      <c r="L13" s="172"/>
      <c r="M13" s="172"/>
    </row>
    <row r="14" spans="2:16" outlineLevel="1">
      <c r="B14" s="136" t="s">
        <v>1027</v>
      </c>
      <c r="C14" s="137" t="str">
        <f>VLOOKUP(B14,'IFRS TB'!B:K,3,FALSE)</f>
        <v>Receivables (current) - VAT</v>
      </c>
      <c r="D14" s="67">
        <f>ROUND(SUMIF('IFRS TB'!B:B,B14,'IFRS TB'!J:J),0)</f>
        <v>0</v>
      </c>
      <c r="E14" s="67">
        <f>ROUND(SUMIF('IFRS TB'!B:B,B14,'IFRS TB'!K:K),0)</f>
        <v>0</v>
      </c>
      <c r="F14" s="165"/>
      <c r="G14" s="164"/>
      <c r="H14" s="172"/>
      <c r="I14" s="172"/>
      <c r="J14" s="172"/>
      <c r="K14" s="172"/>
      <c r="L14" s="172"/>
      <c r="M14" s="172"/>
    </row>
    <row r="15" spans="2:16">
      <c r="B15" s="136"/>
      <c r="C15" s="158" t="s">
        <v>121</v>
      </c>
      <c r="D15" s="163">
        <f>SUM(D16)</f>
        <v>0</v>
      </c>
      <c r="E15" s="163">
        <f>SUM(E16)</f>
        <v>0</v>
      </c>
      <c r="F15" s="165"/>
      <c r="G15" s="164"/>
      <c r="H15" s="172"/>
      <c r="I15" s="172"/>
      <c r="J15" s="172"/>
      <c r="K15" s="172"/>
      <c r="L15" s="172"/>
      <c r="M15" s="172"/>
    </row>
    <row r="16" spans="2:16" outlineLevel="1">
      <c r="B16" s="136" t="s">
        <v>1025</v>
      </c>
      <c r="C16" s="137" t="str">
        <f>VLOOKUP(B16,'IFRS TB'!B:K,3,FALSE)</f>
        <v>Receivables (current) - Income Tax</v>
      </c>
      <c r="D16" s="67">
        <f>ROUND(SUMIF('IFRS TB'!B:B,B16,'IFRS TB'!J:J),0)</f>
        <v>0</v>
      </c>
      <c r="E16" s="67">
        <f>ROUND(SUMIF('IFRS TB'!B:B,B16,'IFRS TB'!K:K),0)</f>
        <v>0</v>
      </c>
      <c r="F16" s="165"/>
      <c r="G16" s="164"/>
      <c r="H16" s="172"/>
      <c r="I16" s="172"/>
      <c r="J16" s="172"/>
      <c r="K16" s="172"/>
      <c r="L16" s="172"/>
      <c r="M16" s="172"/>
    </row>
    <row r="17" spans="2:13">
      <c r="B17" s="136"/>
      <c r="C17" s="158" t="s">
        <v>103</v>
      </c>
      <c r="D17" s="163">
        <f>SUM(D18:D19)</f>
        <v>1958</v>
      </c>
      <c r="E17" s="163">
        <f>SUM(E18:E19)</f>
        <v>0</v>
      </c>
      <c r="F17" s="165"/>
      <c r="G17" s="164"/>
      <c r="H17" s="172"/>
      <c r="I17" s="172"/>
      <c r="J17" s="172"/>
      <c r="K17" s="172"/>
      <c r="L17" s="172"/>
      <c r="M17" s="172"/>
    </row>
    <row r="18" spans="2:13" outlineLevel="1">
      <c r="B18" s="243" t="s">
        <v>1017</v>
      </c>
      <c r="C18" s="137" t="str">
        <f>VLOOKUP(B18,'IFRS TB'!B:K,3,FALSE)</f>
        <v>Receivables (current) - others</v>
      </c>
      <c r="D18" s="67">
        <f>ROUND(SUMIF('IFRS TB'!B:B,B18,'IFRS TB'!J:J),0)</f>
        <v>1958</v>
      </c>
      <c r="E18" s="67">
        <f>ROUND(SUMIF('IFRS TB'!B:B,B18,'IFRS TB'!K:K),0)</f>
        <v>0</v>
      </c>
      <c r="F18" s="165"/>
      <c r="G18" s="315" t="s">
        <v>179</v>
      </c>
      <c r="H18" s="172"/>
      <c r="I18" s="172"/>
      <c r="J18" s="172"/>
      <c r="K18" s="172"/>
      <c r="L18" s="172"/>
      <c r="M18" s="172"/>
    </row>
    <row r="19" spans="2:13" outlineLevel="1">
      <c r="B19" s="136" t="s">
        <v>1026</v>
      </c>
      <c r="C19" s="137" t="str">
        <f>VLOOKUP(B19,'IFRS TB'!B:K,3,FALSE)</f>
        <v>Receivables (current) - other taxes</v>
      </c>
      <c r="D19" s="67">
        <f>ROUND(SUMIF('IFRS TB'!B:B,B19,'IFRS TB'!J:J),0)</f>
        <v>0</v>
      </c>
      <c r="E19" s="67">
        <f>ROUND(SUMIF('IFRS TB'!B:B,B19,'IFRS TB'!K:K),0)</f>
        <v>0</v>
      </c>
      <c r="F19" s="165"/>
      <c r="G19" s="315" t="s">
        <v>179</v>
      </c>
      <c r="H19" s="172"/>
      <c r="I19" s="172"/>
      <c r="J19" s="172"/>
      <c r="K19" s="172"/>
      <c r="L19" s="172"/>
      <c r="M19" s="172"/>
    </row>
    <row r="20" spans="2:13">
      <c r="B20" s="136"/>
      <c r="C20" s="158" t="s">
        <v>573</v>
      </c>
      <c r="D20" s="163">
        <f>SUM(D21:D24)</f>
        <v>0</v>
      </c>
      <c r="E20" s="163">
        <f>SUM(E21:E24)</f>
        <v>0</v>
      </c>
      <c r="F20" s="165"/>
      <c r="G20" s="312"/>
      <c r="H20" s="172"/>
      <c r="I20" s="172"/>
      <c r="J20" s="172"/>
      <c r="K20" s="172"/>
      <c r="L20" s="172"/>
      <c r="M20" s="172"/>
    </row>
    <row r="21" spans="2:13" ht="20" outlineLevel="1">
      <c r="B21" s="693" t="s">
        <v>1019</v>
      </c>
      <c r="C21" s="137" t="str">
        <f>VLOOKUP(B21,'IFRS TB'!B:K,3,FALSE)</f>
        <v>Accrued interests - Interest receivable-intercompany (I/C)</v>
      </c>
      <c r="D21" s="67">
        <f>ROUND(SUMIF('IFRS TB'!B:B,B21,'IFRS TB'!J:J),0)</f>
        <v>0</v>
      </c>
      <c r="E21" s="67">
        <f>ROUND(SUMIF('IFRS TB'!B:B,B21,'IFRS TB'!K:K),0)</f>
        <v>0</v>
      </c>
      <c r="F21" s="165"/>
      <c r="G21" s="312"/>
      <c r="H21" s="172"/>
      <c r="I21" s="172"/>
      <c r="J21" s="172"/>
      <c r="K21" s="172"/>
      <c r="L21" s="172"/>
      <c r="M21" s="172"/>
    </row>
    <row r="22" spans="2:13" outlineLevel="1">
      <c r="B22" s="136" t="s">
        <v>1020</v>
      </c>
      <c r="C22" s="137" t="str">
        <f>VLOOKUP(B22,'IFRS TB'!B:K,3,FALSE)</f>
        <v>Other receivables (current) - intercompany (I/C)</v>
      </c>
      <c r="D22" s="67">
        <f>ROUND(SUMIF('IFRS TB'!B:B,B22,'IFRS TB'!J:J),0)</f>
        <v>0</v>
      </c>
      <c r="E22" s="67">
        <f>ROUND(SUMIF('IFRS TB'!B:B,B22,'IFRS TB'!K:K),0)</f>
        <v>0</v>
      </c>
      <c r="F22" s="165"/>
      <c r="G22" s="312"/>
      <c r="H22" s="172"/>
      <c r="I22" s="172"/>
      <c r="J22" s="172"/>
      <c r="K22" s="172"/>
      <c r="L22" s="172"/>
      <c r="M22" s="172"/>
    </row>
    <row r="23" spans="2:13" ht="19.5" customHeight="1" outlineLevel="1">
      <c r="B23" s="136" t="s">
        <v>1022</v>
      </c>
      <c r="C23" s="137" t="str">
        <f>VLOOKUP(B23,'IFRS TB'!B:K,3,FALSE)</f>
        <v>Accrued interests - Interest receivable-related parties</v>
      </c>
      <c r="D23" s="67">
        <f>ROUND(SUMIF('IFRS TB'!B:B,B23,'IFRS TB'!J:J),0)</f>
        <v>0</v>
      </c>
      <c r="E23" s="67">
        <f>ROUND(SUMIF('IFRS TB'!B:B,B23,'IFRS TB'!K:K),0)</f>
        <v>0</v>
      </c>
      <c r="F23" s="165"/>
      <c r="G23" s="312"/>
      <c r="H23" s="172"/>
      <c r="I23" s="172"/>
      <c r="J23" s="172"/>
      <c r="K23" s="172"/>
      <c r="L23" s="172"/>
      <c r="M23" s="172"/>
    </row>
    <row r="24" spans="2:13" outlineLevel="1">
      <c r="B24" s="136" t="s">
        <v>1023</v>
      </c>
      <c r="C24" s="137" t="str">
        <f>VLOOKUP(B24,'IFRS TB'!B:K,3,FALSE)</f>
        <v>Other receivables (current) - related parties</v>
      </c>
      <c r="D24" s="67">
        <f>ROUND(SUMIF('IFRS TB'!B:B,B24,'IFRS TB'!J:J),0)</f>
        <v>0</v>
      </c>
      <c r="E24" s="67">
        <f>ROUND(SUMIF('IFRS TB'!B:B,B24,'IFRS TB'!K:K),0)</f>
        <v>0</v>
      </c>
      <c r="F24" s="165"/>
      <c r="G24" s="312"/>
      <c r="H24" s="172"/>
      <c r="I24" s="172"/>
      <c r="J24" s="172"/>
      <c r="K24" s="172"/>
      <c r="L24" s="172"/>
      <c r="M24" s="172"/>
    </row>
    <row r="25" spans="2:13" ht="13" thickBot="1">
      <c r="B25" s="136"/>
      <c r="C25" s="404" t="s">
        <v>574</v>
      </c>
      <c r="D25" s="180">
        <f>D8+D11+D13++D15+D17+D20</f>
        <v>1958</v>
      </c>
      <c r="E25" s="180">
        <f>E8+E11+E13++E15+E17+E20</f>
        <v>180097</v>
      </c>
      <c r="F25" s="165"/>
      <c r="G25" s="164"/>
      <c r="H25" s="172"/>
      <c r="I25" s="172"/>
      <c r="J25" s="172"/>
      <c r="K25" s="172"/>
      <c r="L25" s="172"/>
      <c r="M25" s="172"/>
    </row>
    <row r="26" spans="2:13" ht="13" thickTop="1">
      <c r="B26" s="136"/>
      <c r="C26" s="181"/>
      <c r="D26" s="67"/>
      <c r="E26" s="67"/>
      <c r="F26" s="165"/>
      <c r="G26" s="164"/>
      <c r="H26" s="172"/>
      <c r="I26" s="172"/>
      <c r="J26" s="172"/>
      <c r="K26" s="172"/>
      <c r="L26" s="172"/>
      <c r="M26" s="172"/>
    </row>
    <row r="27" spans="2:13">
      <c r="C27" s="158" t="s">
        <v>184</v>
      </c>
      <c r="D27" s="163">
        <f>SUM(D28:D28)</f>
        <v>0</v>
      </c>
      <c r="E27" s="163">
        <f>SUM(E28:E28)</f>
        <v>0</v>
      </c>
      <c r="F27" s="165"/>
      <c r="G27" s="164"/>
      <c r="H27" s="172"/>
      <c r="I27" s="172"/>
      <c r="J27" s="172"/>
      <c r="K27" s="172"/>
      <c r="L27" s="172"/>
      <c r="M27" s="172"/>
    </row>
    <row r="28" spans="2:13" outlineLevel="1">
      <c r="B28" s="243" t="s">
        <v>1030</v>
      </c>
      <c r="C28" s="137" t="str">
        <f>VLOOKUP(B28,'IFRS TB'!B:K,3,FALSE)</f>
        <v>Receivables (non-current) - VAT</v>
      </c>
      <c r="D28" s="67">
        <f>ROUND(SUMIF('IFRS TB'!B:B,B28,'IFRS TB'!J:J),0)</f>
        <v>0</v>
      </c>
      <c r="E28" s="67">
        <f>ROUND(SUMIF('IFRS TB'!B:B,B28,'IFRS TB'!K:K),0)</f>
        <v>0</v>
      </c>
      <c r="F28" s="165"/>
      <c r="G28" s="164"/>
      <c r="H28" s="172"/>
      <c r="I28" s="172"/>
      <c r="J28" s="172"/>
      <c r="K28" s="172"/>
      <c r="L28" s="172"/>
      <c r="M28" s="172"/>
    </row>
    <row r="29" spans="2:13">
      <c r="B29" s="136"/>
      <c r="C29" s="158" t="s">
        <v>103</v>
      </c>
      <c r="D29" s="163">
        <f>SUM(D30:D30)</f>
        <v>0</v>
      </c>
      <c r="E29" s="163">
        <f>SUM(E30:E30)</f>
        <v>0</v>
      </c>
      <c r="F29" s="165"/>
      <c r="G29" s="164"/>
      <c r="H29" s="172"/>
      <c r="I29" s="172"/>
      <c r="J29" s="172"/>
      <c r="K29" s="172"/>
      <c r="L29" s="172"/>
      <c r="M29" s="172"/>
    </row>
    <row r="30" spans="2:13" outlineLevel="1">
      <c r="B30" s="136" t="s">
        <v>1018</v>
      </c>
      <c r="C30" s="137" t="str">
        <f>VLOOKUP(B30,'IFRS TB'!B:K,3,FALSE)</f>
        <v>Receivables (non-current) - others</v>
      </c>
      <c r="D30" s="67">
        <f>ROUND(SUMIF('IFRS TB'!B:B,B30,'IFRS TB'!J:J),0)</f>
        <v>0</v>
      </c>
      <c r="E30" s="67">
        <f>ROUND(SUMIF('IFRS TB'!B:B,B30,'IFRS TB'!K:K),0)</f>
        <v>0</v>
      </c>
      <c r="F30" s="165"/>
      <c r="G30" s="315" t="s">
        <v>179</v>
      </c>
      <c r="H30" s="172"/>
      <c r="I30" s="172"/>
      <c r="J30" s="172"/>
      <c r="K30" s="172"/>
      <c r="L30" s="172"/>
      <c r="M30" s="172"/>
    </row>
    <row r="31" spans="2:13">
      <c r="B31" s="136"/>
      <c r="C31" s="158" t="s">
        <v>573</v>
      </c>
      <c r="D31" s="163">
        <f>SUM(D32:D33)</f>
        <v>0</v>
      </c>
      <c r="E31" s="163">
        <f>SUM(E32:E33)</f>
        <v>0</v>
      </c>
      <c r="F31" s="165"/>
      <c r="G31" s="312"/>
      <c r="H31" s="172"/>
      <c r="I31" s="172"/>
      <c r="J31" s="172"/>
      <c r="K31" s="172"/>
      <c r="L31" s="172"/>
      <c r="M31" s="172"/>
    </row>
    <row r="32" spans="2:13" outlineLevel="1">
      <c r="B32" s="136" t="s">
        <v>1021</v>
      </c>
      <c r="C32" s="137" t="str">
        <f>VLOOKUP(B32,'IFRS TB'!B:K,3,FALSE)</f>
        <v>Loans to subsidiaries (non-current) (I/C)</v>
      </c>
      <c r="D32" s="67">
        <f>ROUND(SUMIF('IFRS TB'!B:B,B32,'IFRS TB'!J:J),0)</f>
        <v>0</v>
      </c>
      <c r="E32" s="67">
        <f>ROUND(SUMIF('IFRS TB'!B:B,B32,'IFRS TB'!K:K),0)</f>
        <v>0</v>
      </c>
      <c r="F32" s="165"/>
      <c r="G32" s="312"/>
      <c r="H32" s="172"/>
      <c r="I32" s="172"/>
      <c r="J32" s="172"/>
      <c r="K32" s="172"/>
      <c r="L32" s="172"/>
      <c r="M32" s="172"/>
    </row>
    <row r="33" spans="2:13" outlineLevel="1">
      <c r="B33" s="136" t="s">
        <v>1024</v>
      </c>
      <c r="C33" s="137" t="str">
        <f>VLOOKUP(B33,'IFRS TB'!B:K,3,FALSE)</f>
        <v>Loans to related parties (non-current)</v>
      </c>
      <c r="D33" s="67">
        <f>ROUND(SUMIF('IFRS TB'!B:B,B33,'IFRS TB'!J:J),0)</f>
        <v>0</v>
      </c>
      <c r="E33" s="67">
        <f>ROUND(SUMIF('IFRS TB'!B:B,B33,'IFRS TB'!K:K),0)</f>
        <v>0</v>
      </c>
      <c r="F33" s="165"/>
      <c r="G33" s="312"/>
      <c r="H33" s="172"/>
      <c r="I33" s="172"/>
      <c r="J33" s="172"/>
      <c r="K33" s="172"/>
      <c r="L33" s="172"/>
      <c r="M33" s="172"/>
    </row>
    <row r="34" spans="2:13" ht="13" thickBot="1">
      <c r="B34" s="136"/>
      <c r="C34" s="404" t="s">
        <v>575</v>
      </c>
      <c r="D34" s="180">
        <f>D27+D29+D31</f>
        <v>0</v>
      </c>
      <c r="E34" s="180">
        <f>E27+E29+E31</f>
        <v>0</v>
      </c>
      <c r="F34" s="165"/>
      <c r="G34" s="164"/>
      <c r="H34" s="172"/>
      <c r="I34" s="172"/>
      <c r="J34" s="172"/>
      <c r="K34" s="172"/>
      <c r="L34" s="172"/>
      <c r="M34" s="172"/>
    </row>
    <row r="35" spans="2:13" ht="13" thickTop="1">
      <c r="C35" s="181"/>
      <c r="D35" s="351"/>
      <c r="E35" s="351"/>
      <c r="F35" s="165"/>
      <c r="G35" s="164"/>
      <c r="H35" s="172"/>
      <c r="I35" s="172"/>
      <c r="J35" s="172"/>
      <c r="K35" s="172"/>
      <c r="L35" s="172"/>
      <c r="M35" s="172"/>
    </row>
    <row r="36" spans="2:13">
      <c r="C36" s="181"/>
      <c r="D36" s="170"/>
      <c r="E36" s="170"/>
      <c r="F36" s="165"/>
      <c r="G36" s="164"/>
      <c r="H36" s="172"/>
      <c r="I36" s="172"/>
      <c r="J36" s="172"/>
      <c r="K36" s="172"/>
      <c r="L36" s="172"/>
      <c r="M36" s="172"/>
    </row>
    <row r="37" spans="2:13">
      <c r="C37" s="238"/>
      <c r="D37" s="242"/>
      <c r="E37" s="242"/>
      <c r="F37" s="167"/>
      <c r="G37" s="166"/>
      <c r="H37" s="168"/>
      <c r="I37" s="168"/>
      <c r="J37" s="168"/>
    </row>
    <row r="38" spans="2:13">
      <c r="D38" s="166"/>
      <c r="E38" s="166"/>
      <c r="F38" s="167"/>
      <c r="G38" s="166"/>
      <c r="H38" s="168"/>
      <c r="I38" s="168"/>
      <c r="J38" s="168"/>
    </row>
    <row r="39" spans="2:13" ht="12.75" customHeight="1">
      <c r="C39" s="388" t="s">
        <v>531</v>
      </c>
      <c r="D39" s="388"/>
      <c r="E39" s="875"/>
      <c r="F39" s="167"/>
      <c r="G39" s="166"/>
      <c r="H39" s="168"/>
      <c r="I39" s="168"/>
      <c r="J39" s="168"/>
    </row>
    <row r="40" spans="2:13" s="172" customFormat="1" ht="12.75" customHeight="1">
      <c r="C40" s="864"/>
      <c r="D40" s="389"/>
      <c r="E40" s="389"/>
      <c r="F40" s="390"/>
      <c r="G40" s="391"/>
      <c r="H40" s="392"/>
      <c r="I40" s="392"/>
      <c r="J40" s="392"/>
    </row>
    <row r="41" spans="2:13" ht="13">
      <c r="C41" s="388" t="s">
        <v>530</v>
      </c>
      <c r="D41" s="848">
        <f>Details!$C$11</f>
        <v>44742</v>
      </c>
      <c r="E41" s="848">
        <f>Details!$C$9</f>
        <v>44561</v>
      </c>
      <c r="F41" s="61"/>
      <c r="G41" s="61"/>
    </row>
    <row r="42" spans="2:13">
      <c r="D42" s="131" t="str">
        <f>Details!$C$31</f>
        <v>EUR</v>
      </c>
      <c r="E42" s="131" t="str">
        <f>Details!$C$31</f>
        <v>EUR</v>
      </c>
      <c r="F42" s="112"/>
      <c r="G42" s="131"/>
    </row>
    <row r="43" spans="2:13" ht="13">
      <c r="C43" s="169" t="s">
        <v>2330</v>
      </c>
      <c r="D43" s="561">
        <v>0</v>
      </c>
      <c r="E43" s="891"/>
      <c r="F43" s="171"/>
      <c r="G43" s="296" t="s">
        <v>160</v>
      </c>
    </row>
    <row r="44" spans="2:13" ht="12">
      <c r="C44" s="158" t="s">
        <v>118</v>
      </c>
      <c r="D44" s="489">
        <v>0</v>
      </c>
      <c r="E44" s="892"/>
      <c r="F44" s="221"/>
      <c r="G44" s="296" t="s">
        <v>160</v>
      </c>
    </row>
    <row r="45" spans="2:13" ht="12">
      <c r="C45" s="158" t="s">
        <v>119</v>
      </c>
      <c r="D45" s="489">
        <v>0</v>
      </c>
      <c r="E45" s="892"/>
      <c r="F45" s="221"/>
      <c r="G45" s="296" t="s">
        <v>716</v>
      </c>
    </row>
    <row r="46" spans="2:13" ht="12">
      <c r="C46" s="172" t="s">
        <v>120</v>
      </c>
      <c r="D46" s="489">
        <v>0</v>
      </c>
      <c r="E46" s="892"/>
      <c r="F46" s="221"/>
      <c r="G46" s="296" t="s">
        <v>716</v>
      </c>
    </row>
    <row r="47" spans="2:13" ht="13" thickBot="1">
      <c r="C47" s="169" t="s">
        <v>34</v>
      </c>
      <c r="D47" s="173">
        <f>SUM(D43:D46)</f>
        <v>0</v>
      </c>
      <c r="E47" s="173">
        <f>SUM(E43:E46)</f>
        <v>0</v>
      </c>
      <c r="F47" s="162"/>
      <c r="G47" s="221"/>
    </row>
    <row r="48" spans="2:13" ht="13" thickTop="1">
      <c r="C48" s="169"/>
      <c r="D48" s="170"/>
      <c r="E48" s="170"/>
      <c r="F48" s="162"/>
      <c r="G48" s="221"/>
    </row>
    <row r="49" spans="3:13" s="172" customFormat="1" ht="13">
      <c r="C49" s="919"/>
      <c r="D49" s="890"/>
      <c r="E49" s="890"/>
      <c r="F49" s="920"/>
      <c r="G49" s="221"/>
    </row>
    <row r="50" spans="3:13">
      <c r="C50" s="238" t="s">
        <v>107</v>
      </c>
      <c r="D50" s="241">
        <f>D10-D47</f>
        <v>0</v>
      </c>
      <c r="E50" s="241">
        <f>E10-E47-E49</f>
        <v>0</v>
      </c>
      <c r="G50" s="159"/>
    </row>
    <row r="51" spans="3:13">
      <c r="C51" s="238" t="s">
        <v>107</v>
      </c>
      <c r="D51" s="241">
        <f>SOCI!D62+SOCI!D68+SUM(D44:D46)</f>
        <v>0</v>
      </c>
      <c r="E51" s="241">
        <f>SOCI!M62+SOCI!M68+SUM(E44:E46)</f>
        <v>0</v>
      </c>
      <c r="G51" s="159"/>
    </row>
    <row r="52" spans="3:13">
      <c r="C52" s="238"/>
      <c r="D52" s="241"/>
      <c r="E52" s="241"/>
      <c r="G52" s="159"/>
    </row>
    <row r="53" spans="3:13" outlineLevel="1"/>
    <row r="54" spans="3:13" ht="13" outlineLevel="1">
      <c r="C54" s="639" t="s">
        <v>719</v>
      </c>
      <c r="D54" s="388"/>
      <c r="E54" s="389"/>
    </row>
    <row r="55" spans="3:13" s="172" customFormat="1" ht="13" outlineLevel="1">
      <c r="D55" s="279"/>
      <c r="E55" s="279"/>
      <c r="F55" s="165"/>
      <c r="G55" s="864" t="s">
        <v>2131</v>
      </c>
    </row>
    <row r="56" spans="3:13" outlineLevel="1">
      <c r="C56" s="160"/>
      <c r="D56" s="174"/>
      <c r="E56" s="174"/>
      <c r="G56" s="159"/>
      <c r="H56" s="1273" t="s">
        <v>59</v>
      </c>
      <c r="I56" s="1273"/>
      <c r="J56" s="1273"/>
      <c r="K56" s="1273"/>
      <c r="L56" s="1273"/>
      <c r="M56" s="175"/>
    </row>
    <row r="57" spans="3:13" ht="26" outlineLevel="1">
      <c r="C57" s="176" t="str">
        <f>Details!$C$31</f>
        <v>EUR</v>
      </c>
      <c r="D57" s="177" t="s">
        <v>14</v>
      </c>
      <c r="E57" s="906"/>
      <c r="G57" s="178" t="s">
        <v>15</v>
      </c>
      <c r="H57" s="179" t="s">
        <v>29</v>
      </c>
      <c r="I57" s="179" t="s">
        <v>26</v>
      </c>
      <c r="J57" s="179" t="s">
        <v>27</v>
      </c>
      <c r="K57" s="179" t="s">
        <v>28</v>
      </c>
      <c r="L57" s="179" t="s">
        <v>30</v>
      </c>
      <c r="M57" s="865" t="s">
        <v>1979</v>
      </c>
    </row>
    <row r="58" spans="3:13" outlineLevel="1">
      <c r="C58" s="181" t="s">
        <v>342</v>
      </c>
      <c r="D58" s="163">
        <f>D25+D34</f>
        <v>1958</v>
      </c>
      <c r="E58" s="163"/>
      <c r="F58" s="165"/>
      <c r="G58" s="489"/>
      <c r="H58" s="485">
        <v>1958</v>
      </c>
      <c r="I58" s="485"/>
      <c r="J58" s="485"/>
      <c r="K58" s="485"/>
      <c r="L58" s="485"/>
      <c r="M58" s="921">
        <f>SOFP!E52+SOFP!E66+SOFP!E71</f>
        <v>0</v>
      </c>
    </row>
    <row r="59" spans="3:13" outlineLevel="1">
      <c r="C59" s="238" t="s">
        <v>107</v>
      </c>
      <c r="D59" s="241">
        <f>SUM(G58:M58)-D58</f>
        <v>0</v>
      </c>
      <c r="E59" s="889"/>
      <c r="F59" s="165"/>
      <c r="G59" s="164"/>
      <c r="H59" s="172"/>
      <c r="I59" s="172"/>
      <c r="J59" s="172"/>
      <c r="K59" s="172"/>
      <c r="L59" s="172"/>
      <c r="M59" s="172"/>
    </row>
    <row r="60" spans="3:13" outlineLevel="1">
      <c r="C60" s="238" t="s">
        <v>107</v>
      </c>
      <c r="D60" s="241">
        <f>SOFP!E61-D25</f>
        <v>0</v>
      </c>
      <c r="E60" s="889"/>
      <c r="F60" s="165"/>
      <c r="G60" s="164"/>
      <c r="H60" s="172"/>
      <c r="I60" s="172"/>
      <c r="J60" s="172"/>
      <c r="K60" s="172"/>
      <c r="L60" s="172"/>
      <c r="M60" s="172"/>
    </row>
    <row r="61" spans="3:13" outlineLevel="1">
      <c r="C61" s="238" t="s">
        <v>107</v>
      </c>
      <c r="D61" s="241">
        <f>SOFP!E51-D34</f>
        <v>0</v>
      </c>
      <c r="E61" s="889"/>
      <c r="F61" s="165"/>
      <c r="G61" s="164"/>
      <c r="H61" s="172"/>
      <c r="I61" s="172"/>
      <c r="J61" s="172"/>
      <c r="K61" s="172"/>
      <c r="L61" s="172"/>
      <c r="M61" s="172"/>
    </row>
    <row r="62" spans="3:13" outlineLevel="1">
      <c r="C62" s="585"/>
      <c r="D62" s="244"/>
      <c r="E62" s="244"/>
      <c r="F62" s="165"/>
      <c r="G62" s="164"/>
      <c r="H62" s="172"/>
      <c r="I62" s="172"/>
      <c r="J62" s="172"/>
      <c r="K62" s="172"/>
      <c r="L62" s="172"/>
      <c r="M62" s="172"/>
    </row>
    <row r="63" spans="3:13" outlineLevel="1">
      <c r="C63" s="585"/>
      <c r="D63" s="244"/>
      <c r="E63" s="244"/>
      <c r="F63" s="165"/>
      <c r="G63" s="164"/>
      <c r="H63" s="172"/>
      <c r="I63" s="172"/>
      <c r="J63" s="172"/>
      <c r="K63" s="172"/>
      <c r="L63" s="172"/>
      <c r="M63" s="172"/>
    </row>
    <row r="64" spans="3:13" outlineLevel="1">
      <c r="C64" s="585"/>
      <c r="D64" s="244"/>
      <c r="E64" s="244"/>
      <c r="F64" s="165"/>
      <c r="G64" s="164"/>
      <c r="H64" s="172"/>
      <c r="I64" s="172"/>
      <c r="J64" s="172"/>
      <c r="K64" s="172"/>
      <c r="L64" s="172"/>
      <c r="M64" s="172"/>
    </row>
    <row r="65" spans="3:13" ht="13" outlineLevel="1">
      <c r="C65" s="640" t="s">
        <v>720</v>
      </c>
      <c r="D65" s="640"/>
      <c r="E65" s="602"/>
      <c r="F65" s="165"/>
      <c r="G65" s="164"/>
      <c r="H65" s="172"/>
      <c r="I65" s="172"/>
      <c r="J65" s="172"/>
      <c r="K65" s="172"/>
      <c r="L65" s="172"/>
      <c r="M65" s="172"/>
    </row>
    <row r="66" spans="3:13" s="172" customFormat="1" ht="13" outlineLevel="1">
      <c r="C66" s="602"/>
      <c r="D66" s="602"/>
      <c r="E66" s="602"/>
      <c r="F66" s="165"/>
      <c r="G66" s="164"/>
    </row>
    <row r="67" spans="3:13" s="172" customFormat="1" ht="13" outlineLevel="1">
      <c r="C67" s="602"/>
      <c r="D67" s="602"/>
      <c r="E67" s="602"/>
      <c r="F67" s="165"/>
      <c r="G67" s="164"/>
    </row>
    <row r="68" spans="3:13" s="172" customFormat="1" ht="13" outlineLevel="1">
      <c r="C68" s="1266" t="s">
        <v>720</v>
      </c>
      <c r="D68" s="1266"/>
      <c r="E68" s="602"/>
      <c r="F68" s="165"/>
      <c r="G68" s="164"/>
    </row>
    <row r="69" spans="3:13" s="172" customFormat="1" outlineLevel="1">
      <c r="C69" s="648" t="s">
        <v>727</v>
      </c>
      <c r="D69" s="221">
        <f>SUMIF($L$79:$L$98,C69,$G$79:$G$98)</f>
        <v>0</v>
      </c>
      <c r="E69" s="221"/>
      <c r="F69" s="165"/>
      <c r="G69" s="164"/>
    </row>
    <row r="70" spans="3:13" s="172" customFormat="1" outlineLevel="1">
      <c r="C70" s="648" t="s">
        <v>728</v>
      </c>
      <c r="D70" s="221">
        <f>SUMIF($L$79:$L$98,C70,$G$79:$G$98)</f>
        <v>0</v>
      </c>
      <c r="E70" s="221"/>
      <c r="F70" s="165"/>
      <c r="G70" s="164"/>
    </row>
    <row r="71" spans="3:13" s="172" customFormat="1" outlineLevel="1">
      <c r="C71" s="648" t="s">
        <v>729</v>
      </c>
      <c r="D71" s="221">
        <f>SUMIF($L$79:$L$98,C71,$G$79:$G$98)</f>
        <v>0</v>
      </c>
      <c r="E71" s="221"/>
      <c r="F71" s="165"/>
      <c r="G71" s="164"/>
    </row>
    <row r="72" spans="3:13" s="172" customFormat="1" outlineLevel="1">
      <c r="C72" s="648" t="s">
        <v>730</v>
      </c>
      <c r="D72" s="221">
        <f>SUMIF($L$79:$L$98,C72,$G$79:$G$98)</f>
        <v>0</v>
      </c>
      <c r="E72" s="221"/>
      <c r="F72" s="165"/>
      <c r="G72" s="164"/>
    </row>
    <row r="73" spans="3:13" s="172" customFormat="1" outlineLevel="1">
      <c r="C73" s="648" t="s">
        <v>731</v>
      </c>
      <c r="D73" s="221">
        <f>SUMIF($L$79:$L$98,C73,$G$79:$G$98)</f>
        <v>0</v>
      </c>
      <c r="E73" s="221"/>
      <c r="F73" s="165"/>
      <c r="G73" s="164"/>
    </row>
    <row r="74" spans="3:13" ht="13" outlineLevel="1" thickBot="1">
      <c r="C74" s="705" t="s">
        <v>14</v>
      </c>
      <c r="D74" s="173">
        <f>SUM(D69:D73)</f>
        <v>0</v>
      </c>
      <c r="E74" s="170"/>
      <c r="F74" s="162"/>
      <c r="G74" s="158"/>
    </row>
    <row r="75" spans="3:13" s="172" customFormat="1" ht="13.5" outlineLevel="1" thickTop="1">
      <c r="C75" s="602"/>
      <c r="D75" s="602"/>
      <c r="E75" s="602"/>
      <c r="F75" s="165"/>
      <c r="G75" s="164"/>
    </row>
    <row r="76" spans="3:13" outlineLevel="1">
      <c r="C76" s="585"/>
      <c r="D76" s="244"/>
      <c r="E76" s="244"/>
      <c r="F76" s="165"/>
      <c r="G76" s="164"/>
      <c r="H76" s="172"/>
      <c r="I76" s="172"/>
      <c r="J76" s="172"/>
      <c r="K76" s="172"/>
      <c r="L76" s="172"/>
      <c r="M76" s="172"/>
    </row>
    <row r="77" spans="3:13" ht="13" outlineLevel="1">
      <c r="C77" s="1265" t="s">
        <v>685</v>
      </c>
      <c r="D77" s="1267" t="s">
        <v>721</v>
      </c>
      <c r="E77" s="1268"/>
      <c r="F77" s="1267"/>
      <c r="G77" s="1267"/>
      <c r="H77" s="1267"/>
      <c r="I77" s="1267"/>
      <c r="J77" s="1267"/>
      <c r="K77" s="1267"/>
      <c r="L77" s="1267"/>
      <c r="M77" s="172"/>
    </row>
    <row r="78" spans="3:13" ht="26" outlineLevel="1">
      <c r="C78" s="1265"/>
      <c r="D78" s="640" t="s">
        <v>725</v>
      </c>
      <c r="E78" s="873"/>
      <c r="F78" s="640"/>
      <c r="G78" s="640" t="s">
        <v>41</v>
      </c>
      <c r="H78" s="640" t="s">
        <v>722</v>
      </c>
      <c r="I78" s="640" t="s">
        <v>723</v>
      </c>
      <c r="J78" s="640" t="s">
        <v>665</v>
      </c>
      <c r="K78" s="640" t="s">
        <v>726</v>
      </c>
      <c r="L78" s="640" t="s">
        <v>724</v>
      </c>
      <c r="M78" s="172"/>
    </row>
    <row r="79" spans="3:13" outlineLevel="1">
      <c r="C79" s="642"/>
      <c r="D79" s="643"/>
      <c r="E79" s="643"/>
      <c r="F79" s="644"/>
      <c r="G79" s="645"/>
      <c r="H79" s="710"/>
      <c r="I79" s="646"/>
      <c r="J79" s="641">
        <f>Details!$C$11</f>
        <v>44742</v>
      </c>
      <c r="K79" s="1030">
        <f>J79-I79</f>
        <v>44742</v>
      </c>
      <c r="L79" s="172" t="str">
        <f>IF(AND(-100&lt;K79,K79&lt;31),"Past due: &lt;30",IF(AND(30&lt;K79,K79&lt;61),"Past due: 30-60",IF(AND(60&lt;K79,K79&lt;91),"Past due: 60-90",IF(AND(90&lt;K79,K79&lt;121),"Past due: 90-120",IF(K79&gt;120,"Past due: &gt;120")))))</f>
        <v>Past due: &gt;120</v>
      </c>
      <c r="M79" s="172"/>
    </row>
    <row r="80" spans="3:13" outlineLevel="1">
      <c r="C80" s="642"/>
      <c r="D80" s="643"/>
      <c r="E80" s="643"/>
      <c r="F80" s="644"/>
      <c r="G80" s="645"/>
      <c r="H80" s="710"/>
      <c r="I80" s="646"/>
      <c r="J80" s="641">
        <f>Details!$C$11</f>
        <v>44742</v>
      </c>
      <c r="K80" s="1030">
        <f t="shared" ref="K80:K85" si="0">J80-I80</f>
        <v>44742</v>
      </c>
      <c r="L80" s="172" t="str">
        <f t="shared" ref="L80:L98" si="1">IF(AND(-100&lt;K80,K80&lt;31),"Past due: &lt;30",IF(AND(30&lt;K80,K80&lt;61),"Past due: 30-60",IF(AND(60&lt;K80,K80&lt;91),"Past due: 60-90",IF(AND(90&lt;K80,K80&lt;121),"Past due: 90-120",IF(K80&gt;120,"Past due: &gt;120")))))</f>
        <v>Past due: &gt;120</v>
      </c>
      <c r="M80" s="172"/>
    </row>
    <row r="81" spans="3:13" outlineLevel="1">
      <c r="C81" s="642"/>
      <c r="D81" s="643"/>
      <c r="E81" s="643"/>
      <c r="F81" s="644"/>
      <c r="G81" s="645"/>
      <c r="H81" s="710"/>
      <c r="I81" s="646"/>
      <c r="J81" s="641">
        <f>Details!$C$11</f>
        <v>44742</v>
      </c>
      <c r="K81" s="1030">
        <f t="shared" si="0"/>
        <v>44742</v>
      </c>
      <c r="L81" s="172" t="str">
        <f t="shared" si="1"/>
        <v>Past due: &gt;120</v>
      </c>
      <c r="M81" s="172"/>
    </row>
    <row r="82" spans="3:13" outlineLevel="1">
      <c r="C82" s="642"/>
      <c r="D82" s="643"/>
      <c r="E82" s="643"/>
      <c r="F82" s="644"/>
      <c r="G82" s="645"/>
      <c r="H82" s="710"/>
      <c r="I82" s="646"/>
      <c r="J82" s="641">
        <f>Details!$C$11</f>
        <v>44742</v>
      </c>
      <c r="K82" s="1030">
        <f t="shared" si="0"/>
        <v>44742</v>
      </c>
      <c r="L82" s="172" t="str">
        <f t="shared" si="1"/>
        <v>Past due: &gt;120</v>
      </c>
      <c r="M82" s="172"/>
    </row>
    <row r="83" spans="3:13" outlineLevel="1">
      <c r="C83" s="642"/>
      <c r="D83" s="643"/>
      <c r="E83" s="643"/>
      <c r="F83" s="644"/>
      <c r="G83" s="645"/>
      <c r="H83" s="710"/>
      <c r="I83" s="646"/>
      <c r="J83" s="641">
        <f>Details!$C$11</f>
        <v>44742</v>
      </c>
      <c r="K83" s="1030">
        <f t="shared" si="0"/>
        <v>44742</v>
      </c>
      <c r="L83" s="172" t="str">
        <f t="shared" si="1"/>
        <v>Past due: &gt;120</v>
      </c>
      <c r="M83" s="172"/>
    </row>
    <row r="84" spans="3:13" outlineLevel="1">
      <c r="C84" s="642"/>
      <c r="D84" s="643"/>
      <c r="E84" s="643"/>
      <c r="F84" s="644"/>
      <c r="G84" s="645"/>
      <c r="H84" s="563"/>
      <c r="I84" s="646"/>
      <c r="J84" s="641">
        <f>Details!$C$11</f>
        <v>44742</v>
      </c>
      <c r="K84" s="1030">
        <f t="shared" si="0"/>
        <v>44742</v>
      </c>
      <c r="L84" s="172" t="str">
        <f t="shared" si="1"/>
        <v>Past due: &gt;120</v>
      </c>
      <c r="M84" s="172"/>
    </row>
    <row r="85" spans="3:13" outlineLevel="1">
      <c r="C85" s="642"/>
      <c r="D85" s="643"/>
      <c r="E85" s="643"/>
      <c r="F85" s="644"/>
      <c r="G85" s="645"/>
      <c r="H85" s="563"/>
      <c r="I85" s="646"/>
      <c r="J85" s="641">
        <f>Details!$C$11</f>
        <v>44742</v>
      </c>
      <c r="K85" s="1030">
        <f t="shared" si="0"/>
        <v>44742</v>
      </c>
      <c r="L85" s="172" t="str">
        <f t="shared" si="1"/>
        <v>Past due: &gt;120</v>
      </c>
      <c r="M85" s="172"/>
    </row>
    <row r="86" spans="3:13" outlineLevel="1">
      <c r="C86" s="642"/>
      <c r="D86" s="643"/>
      <c r="E86" s="643"/>
      <c r="F86" s="644"/>
      <c r="G86" s="645"/>
      <c r="H86" s="563"/>
      <c r="I86" s="564"/>
      <c r="J86" s="641">
        <f>Details!$C$11</f>
        <v>44742</v>
      </c>
      <c r="K86" s="1030">
        <f t="shared" ref="K86:K98" si="2">J86-I86</f>
        <v>44742</v>
      </c>
      <c r="L86" s="172" t="str">
        <f t="shared" si="1"/>
        <v>Past due: &gt;120</v>
      </c>
      <c r="M86" s="172"/>
    </row>
    <row r="87" spans="3:13" outlineLevel="1">
      <c r="C87" s="647"/>
      <c r="D87" s="643"/>
      <c r="E87" s="643"/>
      <c r="F87" s="644"/>
      <c r="G87" s="645"/>
      <c r="H87" s="563"/>
      <c r="I87" s="564"/>
      <c r="J87" s="641">
        <f>Details!$C$11</f>
        <v>44742</v>
      </c>
      <c r="K87" s="1030">
        <f t="shared" si="2"/>
        <v>44742</v>
      </c>
      <c r="L87" s="172" t="str">
        <f t="shared" si="1"/>
        <v>Past due: &gt;120</v>
      </c>
      <c r="M87" s="172"/>
    </row>
    <row r="88" spans="3:13" outlineLevel="1">
      <c r="C88" s="642"/>
      <c r="D88" s="643"/>
      <c r="E88" s="643"/>
      <c r="F88" s="644"/>
      <c r="G88" s="645"/>
      <c r="H88" s="563"/>
      <c r="I88" s="564"/>
      <c r="J88" s="641">
        <f>Details!$C$11</f>
        <v>44742</v>
      </c>
      <c r="K88" s="1030">
        <f t="shared" si="2"/>
        <v>44742</v>
      </c>
      <c r="L88" s="172" t="str">
        <f t="shared" si="1"/>
        <v>Past due: &gt;120</v>
      </c>
      <c r="M88" s="172"/>
    </row>
    <row r="89" spans="3:13" outlineLevel="1">
      <c r="C89" s="642"/>
      <c r="D89" s="643"/>
      <c r="E89" s="643"/>
      <c r="F89" s="644"/>
      <c r="G89" s="645"/>
      <c r="H89" s="563"/>
      <c r="I89" s="564"/>
      <c r="J89" s="641">
        <f>Details!$C$11</f>
        <v>44742</v>
      </c>
      <c r="K89" s="1030">
        <f t="shared" si="2"/>
        <v>44742</v>
      </c>
      <c r="L89" s="172" t="str">
        <f t="shared" si="1"/>
        <v>Past due: &gt;120</v>
      </c>
      <c r="M89" s="172"/>
    </row>
    <row r="90" spans="3:13" outlineLevel="1">
      <c r="C90" s="642"/>
      <c r="D90" s="643"/>
      <c r="E90" s="643"/>
      <c r="F90" s="644"/>
      <c r="G90" s="645"/>
      <c r="H90" s="563"/>
      <c r="I90" s="564"/>
      <c r="J90" s="641">
        <f>Details!$C$11</f>
        <v>44742</v>
      </c>
      <c r="K90" s="1030">
        <f t="shared" si="2"/>
        <v>44742</v>
      </c>
      <c r="L90" s="172" t="str">
        <f t="shared" si="1"/>
        <v>Past due: &gt;120</v>
      </c>
      <c r="M90" s="172"/>
    </row>
    <row r="91" spans="3:13" outlineLevel="1">
      <c r="C91" s="642"/>
      <c r="D91" s="643"/>
      <c r="E91" s="643"/>
      <c r="F91" s="644"/>
      <c r="G91" s="645"/>
      <c r="H91" s="563"/>
      <c r="I91" s="564"/>
      <c r="J91" s="641">
        <f>Details!$C$11</f>
        <v>44742</v>
      </c>
      <c r="K91" s="1030">
        <f t="shared" si="2"/>
        <v>44742</v>
      </c>
      <c r="L91" s="172" t="str">
        <f t="shared" si="1"/>
        <v>Past due: &gt;120</v>
      </c>
      <c r="M91" s="172"/>
    </row>
    <row r="92" spans="3:13" outlineLevel="1">
      <c r="C92" s="642"/>
      <c r="D92" s="643"/>
      <c r="E92" s="643"/>
      <c r="F92" s="644"/>
      <c r="G92" s="645"/>
      <c r="H92" s="563"/>
      <c r="I92" s="564"/>
      <c r="J92" s="641">
        <f>Details!$C$11</f>
        <v>44742</v>
      </c>
      <c r="K92" s="1030">
        <f t="shared" si="2"/>
        <v>44742</v>
      </c>
      <c r="L92" s="172" t="str">
        <f t="shared" si="1"/>
        <v>Past due: &gt;120</v>
      </c>
      <c r="M92" s="172"/>
    </row>
    <row r="93" spans="3:13" outlineLevel="1">
      <c r="C93" s="642"/>
      <c r="D93" s="643"/>
      <c r="E93" s="643"/>
      <c r="F93" s="644"/>
      <c r="G93" s="645"/>
      <c r="H93" s="563"/>
      <c r="I93" s="564"/>
      <c r="J93" s="641">
        <f>Details!$C$11</f>
        <v>44742</v>
      </c>
      <c r="K93" s="1030">
        <f t="shared" si="2"/>
        <v>44742</v>
      </c>
      <c r="L93" s="172" t="str">
        <f t="shared" si="1"/>
        <v>Past due: &gt;120</v>
      </c>
      <c r="M93" s="172"/>
    </row>
    <row r="94" spans="3:13" outlineLevel="1">
      <c r="C94" s="642"/>
      <c r="D94" s="643"/>
      <c r="E94" s="643"/>
      <c r="F94" s="644"/>
      <c r="G94" s="645"/>
      <c r="H94" s="563"/>
      <c r="I94" s="564"/>
      <c r="J94" s="641">
        <f>Details!$C$11</f>
        <v>44742</v>
      </c>
      <c r="K94" s="1030">
        <f t="shared" si="2"/>
        <v>44742</v>
      </c>
      <c r="L94" s="172" t="str">
        <f t="shared" si="1"/>
        <v>Past due: &gt;120</v>
      </c>
      <c r="M94" s="172"/>
    </row>
    <row r="95" spans="3:13" outlineLevel="1">
      <c r="C95" s="642"/>
      <c r="D95" s="643"/>
      <c r="E95" s="643"/>
      <c r="F95" s="644"/>
      <c r="G95" s="645"/>
      <c r="H95" s="563"/>
      <c r="I95" s="564"/>
      <c r="J95" s="641">
        <f>Details!$C$11</f>
        <v>44742</v>
      </c>
      <c r="K95" s="1030">
        <f t="shared" si="2"/>
        <v>44742</v>
      </c>
      <c r="L95" s="172" t="str">
        <f t="shared" si="1"/>
        <v>Past due: &gt;120</v>
      </c>
      <c r="M95" s="172"/>
    </row>
    <row r="96" spans="3:13" outlineLevel="1">
      <c r="C96" s="642"/>
      <c r="D96" s="643"/>
      <c r="E96" s="643"/>
      <c r="F96" s="644"/>
      <c r="G96" s="645"/>
      <c r="H96" s="563"/>
      <c r="I96" s="564"/>
      <c r="J96" s="641">
        <f>Details!$C$11</f>
        <v>44742</v>
      </c>
      <c r="K96" s="1030">
        <f t="shared" si="2"/>
        <v>44742</v>
      </c>
      <c r="L96" s="172" t="str">
        <f t="shared" si="1"/>
        <v>Past due: &gt;120</v>
      </c>
      <c r="M96" s="172"/>
    </row>
    <row r="97" spans="3:13" outlineLevel="1">
      <c r="C97" s="642"/>
      <c r="D97" s="643"/>
      <c r="E97" s="643"/>
      <c r="F97" s="644"/>
      <c r="G97" s="645"/>
      <c r="H97" s="563"/>
      <c r="I97" s="564"/>
      <c r="J97" s="641">
        <f>Details!$C$11</f>
        <v>44742</v>
      </c>
      <c r="K97" s="1030">
        <f t="shared" si="2"/>
        <v>44742</v>
      </c>
      <c r="L97" s="172" t="str">
        <f t="shared" si="1"/>
        <v>Past due: &gt;120</v>
      </c>
      <c r="M97" s="172"/>
    </row>
    <row r="98" spans="3:13" outlineLevel="1">
      <c r="C98" s="642"/>
      <c r="D98" s="643"/>
      <c r="E98" s="643"/>
      <c r="F98" s="644"/>
      <c r="G98" s="645"/>
      <c r="H98" s="563"/>
      <c r="I98" s="564"/>
      <c r="J98" s="641">
        <f>Details!$C$11</f>
        <v>44742</v>
      </c>
      <c r="K98" s="1030">
        <f t="shared" si="2"/>
        <v>44742</v>
      </c>
      <c r="L98" s="172" t="str">
        <f t="shared" si="1"/>
        <v>Past due: &gt;120</v>
      </c>
      <c r="M98" s="172"/>
    </row>
    <row r="99" spans="3:13" ht="13" outlineLevel="1" thickBot="1">
      <c r="C99" s="169" t="s">
        <v>34</v>
      </c>
      <c r="D99" s="158"/>
      <c r="E99" s="158"/>
      <c r="F99" s="162"/>
      <c r="G99" s="173">
        <f>SUM(G79:G98)</f>
        <v>0</v>
      </c>
    </row>
    <row r="100" spans="3:13" ht="13" outlineLevel="1" thickTop="1">
      <c r="D100" s="158"/>
      <c r="E100" s="158"/>
      <c r="K100" s="313"/>
    </row>
    <row r="101" spans="3:13" outlineLevel="1">
      <c r="C101" s="585" t="s">
        <v>107</v>
      </c>
      <c r="D101" s="158"/>
      <c r="E101" s="158"/>
      <c r="F101" s="165"/>
      <c r="G101" s="241">
        <f>G99-D74</f>
        <v>0</v>
      </c>
      <c r="H101" s="172"/>
      <c r="I101" s="172"/>
      <c r="J101" s="172"/>
      <c r="K101" s="172"/>
      <c r="L101" s="172"/>
      <c r="M101" s="172"/>
    </row>
    <row r="102" spans="3:13" outlineLevel="1">
      <c r="C102" s="585" t="s">
        <v>107</v>
      </c>
      <c r="D102" s="158"/>
      <c r="E102" s="158"/>
      <c r="F102" s="165"/>
      <c r="G102" s="241">
        <f>G99-D9-D12</f>
        <v>0</v>
      </c>
      <c r="H102" s="172"/>
      <c r="I102" s="172"/>
      <c r="J102" s="172"/>
      <c r="K102" s="172"/>
      <c r="L102" s="172"/>
      <c r="M102" s="172"/>
    </row>
    <row r="103" spans="3:13" outlineLevel="1">
      <c r="D103" s="158"/>
      <c r="E103" s="158"/>
      <c r="K103" s="313"/>
    </row>
    <row r="104" spans="3:13">
      <c r="D104" s="158"/>
      <c r="E104" s="158"/>
      <c r="K104" s="313"/>
    </row>
    <row r="105" spans="3:13">
      <c r="C105" s="496" t="s">
        <v>179</v>
      </c>
      <c r="D105" s="497"/>
      <c r="E105" s="917"/>
    </row>
    <row r="106" spans="3:13">
      <c r="C106" s="315"/>
      <c r="E106" s="164"/>
    </row>
    <row r="107" spans="3:13">
      <c r="C107" s="181" t="s">
        <v>520</v>
      </c>
      <c r="E107" s="164"/>
    </row>
    <row r="108" spans="3:13">
      <c r="C108" s="562" t="s">
        <v>3010</v>
      </c>
      <c r="D108" s="563">
        <v>1958</v>
      </c>
      <c r="E108" s="918"/>
    </row>
    <row r="109" spans="3:13">
      <c r="C109" s="562"/>
      <c r="D109" s="563"/>
      <c r="E109" s="918"/>
    </row>
    <row r="110" spans="3:13">
      <c r="C110" s="562"/>
      <c r="D110" s="563"/>
      <c r="E110" s="918"/>
    </row>
    <row r="111" spans="3:13" ht="13" thickBot="1">
      <c r="C111" s="181" t="s">
        <v>34</v>
      </c>
      <c r="D111" s="180">
        <f>SUM(D108:D110)</f>
        <v>1958</v>
      </c>
      <c r="E111" s="890"/>
    </row>
    <row r="112" spans="3:13" ht="13" thickTop="1">
      <c r="C112" s="238" t="s">
        <v>107</v>
      </c>
      <c r="D112" s="241">
        <f>D111-D18</f>
        <v>0</v>
      </c>
      <c r="E112" s="889"/>
      <c r="F112" s="165"/>
      <c r="G112" s="164"/>
      <c r="H112" s="172"/>
      <c r="I112" s="172"/>
      <c r="J112" s="172"/>
      <c r="K112" s="172"/>
      <c r="L112" s="172"/>
      <c r="M112" s="172"/>
    </row>
    <row r="113" spans="3:13">
      <c r="C113" s="137"/>
      <c r="E113" s="164"/>
    </row>
    <row r="114" spans="3:13">
      <c r="C114" s="137"/>
      <c r="E114" s="164"/>
    </row>
    <row r="115" spans="3:13">
      <c r="C115" s="181" t="s">
        <v>514</v>
      </c>
      <c r="E115" s="164"/>
    </row>
    <row r="116" spans="3:13">
      <c r="C116" s="564"/>
      <c r="D116" s="563"/>
      <c r="E116" s="918"/>
    </row>
    <row r="117" spans="3:13">
      <c r="C117" s="564"/>
      <c r="D117" s="563"/>
      <c r="E117" s="918"/>
    </row>
    <row r="118" spans="3:13">
      <c r="C118" s="564"/>
      <c r="D118" s="563"/>
      <c r="E118" s="918"/>
    </row>
    <row r="119" spans="3:13" ht="13" thickBot="1">
      <c r="C119" s="181" t="s">
        <v>34</v>
      </c>
      <c r="D119" s="180">
        <f>SUM(D116:D118)</f>
        <v>0</v>
      </c>
      <c r="E119" s="890"/>
    </row>
    <row r="120" spans="3:13" ht="13" thickTop="1">
      <c r="C120" s="238" t="s">
        <v>107</v>
      </c>
      <c r="D120" s="241">
        <f>D119-D19</f>
        <v>0</v>
      </c>
      <c r="E120" s="889"/>
      <c r="F120" s="165"/>
      <c r="G120" s="164"/>
      <c r="H120" s="172"/>
      <c r="I120" s="172"/>
      <c r="J120" s="172"/>
      <c r="K120" s="172"/>
      <c r="L120" s="172"/>
      <c r="M120" s="172"/>
    </row>
    <row r="121" spans="3:13">
      <c r="E121" s="164"/>
    </row>
    <row r="122" spans="3:13">
      <c r="E122" s="164"/>
    </row>
    <row r="123" spans="3:13">
      <c r="C123" s="181" t="s">
        <v>519</v>
      </c>
      <c r="E123" s="164"/>
    </row>
    <row r="124" spans="3:13">
      <c r="C124" s="564"/>
      <c r="D124" s="563"/>
      <c r="E124" s="918"/>
    </row>
    <row r="125" spans="3:13">
      <c r="C125" s="564" t="s">
        <v>739</v>
      </c>
      <c r="D125" s="563"/>
      <c r="E125" s="918"/>
    </row>
    <row r="126" spans="3:13">
      <c r="C126" s="564"/>
      <c r="D126" s="563"/>
      <c r="E126" s="918"/>
    </row>
    <row r="127" spans="3:13" ht="13" thickBot="1">
      <c r="C127" s="181" t="s">
        <v>34</v>
      </c>
      <c r="D127" s="180">
        <f>SUM(D124:D126)</f>
        <v>0</v>
      </c>
      <c r="E127" s="890"/>
    </row>
    <row r="128" spans="3:13" ht="13" thickTop="1">
      <c r="C128" s="238" t="s">
        <v>107</v>
      </c>
      <c r="D128" s="241">
        <f>D127-D30</f>
        <v>0</v>
      </c>
      <c r="E128" s="241"/>
      <c r="F128" s="165"/>
      <c r="G128" s="164"/>
      <c r="H128" s="172"/>
      <c r="I128" s="172"/>
      <c r="J128" s="172"/>
      <c r="K128" s="172"/>
      <c r="L128" s="172"/>
      <c r="M128" s="172"/>
    </row>
  </sheetData>
  <sheetProtection algorithmName="SHA-512" hashValue="4p8cGvf4/xNuSc7nsYdgFzTx0TvFov/P+BceCBiMKsTY+JpXBstpZ1QkQsLb8OQOliqnUQuDmBKcF4oi3uVing==" saltValue="5tZD0fLTaALJpoAsOrk7Sg==" spinCount="100000" sheet="1" objects="1" scenarios="1"/>
  <customSheetViews>
    <customSheetView guid="{B0373AFB-6F3B-4D90-83E2-B7472F9D789B}" showGridLines="0" fitToPage="1" topLeftCell="B28">
      <selection activeCell="L47" sqref="L47"/>
      <pageMargins left="0.70866141732283472" right="0.70866141732283472" top="0.74803149606299213" bottom="0.74803149606299213" header="0.31496062992125984" footer="0.31496062992125984"/>
      <pageSetup paperSize="9" scale="79" orientation="landscape" r:id="rId1"/>
      <headerFooter>
        <oddHeader>Page &amp;P of &amp;N</oddHeader>
        <oddFooter>&amp;Z&amp;F</oddFooter>
      </headerFooter>
    </customSheetView>
  </customSheetViews>
  <mergeCells count="7">
    <mergeCell ref="C77:C78"/>
    <mergeCell ref="C68:D68"/>
    <mergeCell ref="D77:L77"/>
    <mergeCell ref="O1:O2"/>
    <mergeCell ref="P1:P2"/>
    <mergeCell ref="H56:L56"/>
    <mergeCell ref="N1:N2"/>
  </mergeCells>
  <conditionalFormatting sqref="B14">
    <cfRule type="duplicateValues" priority="47"/>
    <cfRule type="duplicateValues" dxfId="123" priority="48"/>
  </conditionalFormatting>
  <conditionalFormatting sqref="B9">
    <cfRule type="duplicateValues" priority="39"/>
    <cfRule type="duplicateValues" dxfId="122" priority="40"/>
  </conditionalFormatting>
  <conditionalFormatting sqref="B19">
    <cfRule type="duplicateValues" priority="37"/>
    <cfRule type="duplicateValues" dxfId="121" priority="38"/>
  </conditionalFormatting>
  <conditionalFormatting sqref="B24">
    <cfRule type="duplicateValues" priority="1991"/>
    <cfRule type="duplicateValues" dxfId="120" priority="1992"/>
  </conditionalFormatting>
  <conditionalFormatting sqref="B10">
    <cfRule type="duplicateValues" priority="31"/>
    <cfRule type="duplicateValues" dxfId="119" priority="32"/>
  </conditionalFormatting>
  <conditionalFormatting sqref="B23">
    <cfRule type="duplicateValues" priority="29"/>
    <cfRule type="duplicateValues" dxfId="118" priority="30"/>
  </conditionalFormatting>
  <conditionalFormatting sqref="B25:B26 B20 B15:B17">
    <cfRule type="duplicateValues" priority="1993"/>
    <cfRule type="duplicateValues" dxfId="117" priority="1994"/>
  </conditionalFormatting>
  <conditionalFormatting sqref="B33">
    <cfRule type="duplicateValues" priority="15"/>
    <cfRule type="duplicateValues" dxfId="116" priority="16"/>
  </conditionalFormatting>
  <conditionalFormatting sqref="B34 B29:B31">
    <cfRule type="duplicateValues" priority="27"/>
    <cfRule type="duplicateValues" dxfId="115" priority="28"/>
  </conditionalFormatting>
  <conditionalFormatting sqref="B22">
    <cfRule type="duplicateValues" priority="9"/>
    <cfRule type="duplicateValues" dxfId="114" priority="10"/>
  </conditionalFormatting>
  <conditionalFormatting sqref="B32">
    <cfRule type="duplicateValues" priority="5"/>
    <cfRule type="duplicateValues" dxfId="113" priority="6"/>
  </conditionalFormatting>
  <conditionalFormatting sqref="B12">
    <cfRule type="duplicateValues" priority="3"/>
    <cfRule type="duplicateValues" dxfId="112" priority="4"/>
  </conditionalFormatting>
  <conditionalFormatting sqref="B21">
    <cfRule type="duplicateValues" priority="1"/>
    <cfRule type="duplicateValues" dxfId="111" priority="2"/>
  </conditionalFormatting>
  <pageMargins left="0.70866141732283472" right="0.70866141732283472" top="0.74803149606299213" bottom="0.74803149606299213" header="0.31496062992125984" footer="0.31496062992125984"/>
  <pageSetup paperSize="9" scale="10" orientation="landscape" r:id="rId2"/>
  <headerFooter>
    <oddHeader>Page &amp;P of &amp;N</oddHeader>
    <oddFooter>&amp;Z&amp;F&amp;R&amp;1#&amp;"Calibri"&amp;10&amp;K0078D7Classification : Internal</oddFooter>
  </headerFooter>
  <ignoredErrors>
    <ignoredError sqref="F44:F46" unlockedFormula="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pageSetUpPr fitToPage="1"/>
  </sheetPr>
  <dimension ref="A1:I18"/>
  <sheetViews>
    <sheetView showGridLines="0" workbookViewId="0">
      <selection activeCell="C25" sqref="C25"/>
    </sheetView>
  </sheetViews>
  <sheetFormatPr defaultColWidth="9.1796875" defaultRowHeight="11.5" outlineLevelRow="1"/>
  <cols>
    <col min="1" max="1" width="2" style="5" customWidth="1"/>
    <col min="2" max="2" width="8.54296875" style="5" customWidth="1"/>
    <col min="3" max="3" width="39.54296875" style="5" customWidth="1"/>
    <col min="4" max="4" width="18.1796875" style="11" customWidth="1"/>
    <col min="5" max="5" width="2.54296875" style="2" customWidth="1"/>
    <col min="6" max="6" width="18.1796875" style="2" customWidth="1"/>
    <col min="7" max="7" width="12.81640625" style="2" bestFit="1" customWidth="1"/>
    <col min="8" max="8" width="18.54296875" style="2" bestFit="1" customWidth="1"/>
    <col min="9" max="9" width="12.81640625" style="2" bestFit="1" customWidth="1"/>
    <col min="10" max="16384" width="9.1796875" style="2"/>
  </cols>
  <sheetData>
    <row r="1" spans="2:9" ht="12" customHeight="1">
      <c r="C1" s="8" t="str">
        <f>Details!B1</f>
        <v>Via Crespi 26 Srl</v>
      </c>
      <c r="G1" s="1277"/>
      <c r="H1" s="1269"/>
      <c r="I1" s="1269"/>
    </row>
    <row r="2" spans="2:9" ht="12" customHeight="1">
      <c r="C2" s="10">
        <f>Details!$C$11</f>
        <v>44742</v>
      </c>
      <c r="G2" s="1277"/>
      <c r="H2" s="1276"/>
      <c r="I2" s="1276"/>
    </row>
    <row r="3" spans="2:9" ht="13" customHeight="1">
      <c r="C3" s="421" t="s">
        <v>32</v>
      </c>
      <c r="D3" s="426"/>
      <c r="E3" s="305"/>
    </row>
    <row r="4" spans="2:9">
      <c r="C4" s="6"/>
      <c r="D4" s="335"/>
    </row>
    <row r="5" spans="2:9" s="18" customFormat="1" ht="11.15" customHeight="1">
      <c r="C5" s="388" t="s">
        <v>530</v>
      </c>
      <c r="D5" s="848">
        <f>Details!$C$11</f>
        <v>44742</v>
      </c>
      <c r="E5" s="61"/>
      <c r="F5" s="848">
        <f>Details!$C$9</f>
        <v>44561</v>
      </c>
    </row>
    <row r="6" spans="2:9" s="18" customFormat="1" ht="12.5">
      <c r="C6" s="19"/>
      <c r="D6" s="42" t="str">
        <f>Details!$C$31</f>
        <v>EUR</v>
      </c>
      <c r="E6" s="45"/>
      <c r="F6" s="42" t="str">
        <f>Details!$C$31</f>
        <v>EUR</v>
      </c>
    </row>
    <row r="7" spans="2:9" s="18" customFormat="1" ht="12.5">
      <c r="C7" s="19" t="s">
        <v>550</v>
      </c>
      <c r="D7" s="70">
        <f>SUM(D8)</f>
        <v>1139738</v>
      </c>
      <c r="E7" s="76"/>
      <c r="F7" s="70">
        <f>SUM(F8)</f>
        <v>1173497</v>
      </c>
    </row>
    <row r="8" spans="2:9" s="3" customFormat="1" outlineLevel="1">
      <c r="B8" s="48" t="s">
        <v>355</v>
      </c>
      <c r="C8" s="49" t="str">
        <f>VLOOKUP(B8,'IFRS TB'!B:K,3,FALSE)</f>
        <v xml:space="preserve">Cash and cash equivalents </v>
      </c>
      <c r="D8" s="67">
        <f>ROUND(SUMIF('IFRS TB'!B:B,B8,'IFRS TB'!J:J),0)</f>
        <v>1139738</v>
      </c>
      <c r="E8" s="67"/>
      <c r="F8" s="67">
        <f>ROUND(SUMIF('IFRS TB'!B:B,B8,'IFRS TB'!K:K),0)</f>
        <v>1173497</v>
      </c>
    </row>
    <row r="9" spans="2:9" s="18" customFormat="1" ht="13" thickBot="1">
      <c r="C9" s="19"/>
      <c r="D9" s="75">
        <f>SUM(D7:D7)</f>
        <v>1139738</v>
      </c>
      <c r="E9" s="76"/>
      <c r="F9" s="75">
        <f>SUM(F7:F7)</f>
        <v>1173497</v>
      </c>
    </row>
    <row r="10" spans="2:9" s="18" customFormat="1" ht="13" thickTop="1">
      <c r="C10" s="19"/>
      <c r="D10" s="247"/>
      <c r="E10" s="17"/>
      <c r="F10" s="247"/>
    </row>
    <row r="11" spans="2:9">
      <c r="C11" s="238" t="s">
        <v>107</v>
      </c>
      <c r="D11" s="241">
        <f>SOFP!E76-D9</f>
        <v>0</v>
      </c>
      <c r="F11" s="241">
        <f>SOFP!J76-F9</f>
        <v>0</v>
      </c>
    </row>
    <row r="12" spans="2:9">
      <c r="F12" s="867"/>
    </row>
    <row r="13" spans="2:9">
      <c r="F13" s="867"/>
    </row>
    <row r="14" spans="2:9">
      <c r="C14" s="19" t="s">
        <v>660</v>
      </c>
      <c r="D14" s="552">
        <v>0</v>
      </c>
      <c r="E14" s="953"/>
      <c r="F14" s="881">
        <v>0</v>
      </c>
      <c r="G14" s="57"/>
      <c r="H14" s="57"/>
    </row>
    <row r="15" spans="2:9">
      <c r="C15" s="19" t="s">
        <v>661</v>
      </c>
      <c r="D15" s="142">
        <f>D9-D14</f>
        <v>1139738</v>
      </c>
      <c r="E15" s="57"/>
      <c r="F15" s="142">
        <f>F9-F14</f>
        <v>1173497</v>
      </c>
      <c r="G15" s="57"/>
      <c r="H15" s="57"/>
    </row>
    <row r="16" spans="2:9" ht="12" thickBot="1">
      <c r="D16" s="486">
        <f>SUM(D14:D15)</f>
        <v>1139738</v>
      </c>
      <c r="F16" s="486">
        <f>SUM(F14:F15)</f>
        <v>1173497</v>
      </c>
    </row>
    <row r="17" spans="3:6" ht="12" thickTop="1">
      <c r="D17" s="468"/>
      <c r="F17" s="468"/>
    </row>
    <row r="18" spans="3:6">
      <c r="C18" s="238" t="s">
        <v>107</v>
      </c>
      <c r="D18" s="241">
        <f>D9-D16</f>
        <v>0</v>
      </c>
      <c r="F18" s="241">
        <f>F9-F16</f>
        <v>0</v>
      </c>
    </row>
  </sheetData>
  <sheetProtection algorithmName="SHA-512" hashValue="FdfXnXKvL8kiQq/stwNp3wRNrtcniRStLFTCO7/tcn7GHxtkoXjnFfX6bMxq0zGL6d4ptkSQEAOSbAfNF8f25w==" saltValue="RYhBFrz7Uz8uXqQ8h007IQ==" spinCount="100000" sheet="1" objects="1" scenarios="1"/>
  <customSheetViews>
    <customSheetView guid="{B0373AFB-6F3B-4D90-83E2-B7472F9D789B}" showGridLines="0" fitToPage="1">
      <selection activeCell="D9" sqref="D9"/>
      <pageMargins left="0.70866141732283472" right="0.70866141732283472" top="0.74803149606299213" bottom="0.74803149606299213" header="0.31496062992125984" footer="0.31496062992125984"/>
      <pageSetup paperSize="9" scale="65" orientation="portrait" r:id="rId1"/>
      <headerFooter>
        <oddHeader>Page &amp;P of &amp;N</oddHeader>
        <oddFooter>&amp;Z&amp;F</oddFooter>
      </headerFooter>
    </customSheetView>
  </customSheetViews>
  <mergeCells count="3">
    <mergeCell ref="H1:H2"/>
    <mergeCell ref="I1:I2"/>
    <mergeCell ref="G1:G2"/>
  </mergeCells>
  <conditionalFormatting sqref="B8">
    <cfRule type="duplicateValues" priority="1"/>
    <cfRule type="duplicateValues" dxfId="110" priority="2"/>
  </conditionalFormatting>
  <pageMargins left="0.70866141732283472" right="0.70866141732283472" top="0.74803149606299213" bottom="0.74803149606299213" header="0.31496062992125984" footer="0.31496062992125984"/>
  <pageSetup paperSize="9" scale="10" orientation="portrait" r:id="rId2"/>
  <headerFooter>
    <oddHeader>Page &amp;P of &amp;N</oddHeader>
    <oddFooter>&amp;Z&amp;F&amp;R&amp;1#&amp;"Calibri"&amp;10&amp;K0078D7Classification : 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9">
    <pageSetUpPr fitToPage="1"/>
  </sheetPr>
  <dimension ref="A1:I15"/>
  <sheetViews>
    <sheetView showGridLines="0" workbookViewId="0">
      <selection activeCell="C25" sqref="C25"/>
    </sheetView>
  </sheetViews>
  <sheetFormatPr defaultColWidth="9.1796875" defaultRowHeight="11.5"/>
  <cols>
    <col min="1" max="1" width="2" style="5" customWidth="1"/>
    <col min="2" max="2" width="8.54296875" style="5" customWidth="1"/>
    <col min="3" max="3" width="39.54296875" style="5" customWidth="1"/>
    <col min="4" max="4" width="18.453125" style="371" bestFit="1" customWidth="1"/>
    <col min="5" max="5" width="18.453125" style="874" bestFit="1" customWidth="1"/>
    <col min="6" max="6" width="2.54296875" style="2" customWidth="1"/>
    <col min="7" max="7" width="12.81640625" style="2" bestFit="1" customWidth="1"/>
    <col min="8" max="8" width="18.54296875" style="2" bestFit="1" customWidth="1"/>
    <col min="9" max="9" width="12.81640625" style="2" bestFit="1" customWidth="1"/>
    <col min="10" max="16384" width="9.1796875" style="2"/>
  </cols>
  <sheetData>
    <row r="1" spans="3:9" ht="12" customHeight="1">
      <c r="C1" s="8" t="str">
        <f>Details!B1</f>
        <v>Via Crespi 26 Srl</v>
      </c>
      <c r="G1" s="1277"/>
      <c r="H1" s="1269"/>
      <c r="I1" s="1269"/>
    </row>
    <row r="2" spans="3:9" ht="12" customHeight="1">
      <c r="C2" s="10">
        <f>Details!$C$11</f>
        <v>44742</v>
      </c>
      <c r="G2" s="1277"/>
      <c r="H2" s="1276"/>
      <c r="I2" s="1276"/>
    </row>
    <row r="3" spans="3:9" ht="15.5">
      <c r="C3" s="421" t="s">
        <v>10</v>
      </c>
      <c r="D3" s="426"/>
      <c r="E3" s="426"/>
    </row>
    <row r="4" spans="3:9">
      <c r="C4" s="6"/>
      <c r="D4" s="335"/>
      <c r="E4" s="335"/>
    </row>
    <row r="5" spans="3:9" s="18" customFormat="1" ht="13">
      <c r="C5" s="388" t="s">
        <v>530</v>
      </c>
      <c r="D5" s="848">
        <f>Details!$C$11</f>
        <v>44742</v>
      </c>
      <c r="E5" s="848">
        <f>Details!$C$9</f>
        <v>44561</v>
      </c>
      <c r="F5" s="47"/>
    </row>
    <row r="6" spans="3:9" s="18" customFormat="1">
      <c r="C6" s="19"/>
      <c r="D6" s="42" t="str">
        <f>Details!$C$31</f>
        <v>EUR</v>
      </c>
      <c r="E6" s="42" t="str">
        <f>Details!$C$31</f>
        <v>EUR</v>
      </c>
    </row>
    <row r="7" spans="3:9" s="18" customFormat="1">
      <c r="C7" s="393" t="s">
        <v>2124</v>
      </c>
      <c r="D7" s="707">
        <v>0</v>
      </c>
      <c r="E7" s="882">
        <v>0</v>
      </c>
    </row>
    <row r="8" spans="3:9" s="18" customFormat="1">
      <c r="C8" s="19" t="s">
        <v>552</v>
      </c>
      <c r="D8" s="485">
        <f>SOFP!E86</f>
        <v>10000</v>
      </c>
      <c r="E8" s="883">
        <v>0</v>
      </c>
      <c r="H8" s="663"/>
    </row>
    <row r="9" spans="3:9" s="18" customFormat="1">
      <c r="C9" s="19" t="s">
        <v>741</v>
      </c>
      <c r="D9" s="485">
        <v>0</v>
      </c>
      <c r="E9" s="883">
        <v>0</v>
      </c>
      <c r="H9" s="663"/>
    </row>
    <row r="10" spans="3:9" s="18" customFormat="1">
      <c r="C10" s="19" t="s">
        <v>553</v>
      </c>
      <c r="D10" s="485">
        <v>0</v>
      </c>
      <c r="E10" s="883">
        <v>0</v>
      </c>
      <c r="H10" s="663"/>
    </row>
    <row r="11" spans="3:9" s="18" customFormat="1" ht="12" thickBot="1">
      <c r="C11" s="393" t="s">
        <v>2125</v>
      </c>
      <c r="D11" s="75">
        <f>SUM(D7:D10)</f>
        <v>10000</v>
      </c>
      <c r="E11" s="75">
        <f>SUM(E7:E10)</f>
        <v>0</v>
      </c>
      <c r="H11" s="663"/>
    </row>
    <row r="12" spans="3:9" s="18" customFormat="1" ht="12" thickTop="1">
      <c r="C12" s="19"/>
      <c r="D12" s="247"/>
      <c r="E12" s="247"/>
      <c r="H12" s="663"/>
    </row>
    <row r="13" spans="3:9">
      <c r="C13" s="238" t="s">
        <v>107</v>
      </c>
      <c r="D13" s="241">
        <f>SOFP!E85-D11</f>
        <v>0</v>
      </c>
      <c r="E13" s="241">
        <f>SOFP!J85-E11</f>
        <v>10000</v>
      </c>
    </row>
    <row r="14" spans="3:9">
      <c r="C14" s="238"/>
      <c r="D14" s="241"/>
      <c r="E14" s="241"/>
    </row>
    <row r="15" spans="3:9">
      <c r="C15" s="238"/>
      <c r="D15" s="241"/>
      <c r="E15" s="241"/>
    </row>
  </sheetData>
  <sheetProtection algorithmName="SHA-512" hashValue="u8gDQueG3KvsbSo+sJ8Jlb9W/66UAUEVjyiZt4+/5MVsTx8Udlh+F4Bvd4NbNe7xoShKCwnP+ZU1MciUzCsdAw==" saltValue="E1YEoYzYyed1luq58A/p2g==" spinCount="100000" sheet="1" objects="1" scenarios="1"/>
  <customSheetViews>
    <customSheetView guid="{B0373AFB-6F3B-4D90-83E2-B7472F9D789B}" showGridLines="0" fitToPage="1">
      <selection activeCell="G19" sqref="G19"/>
      <pageMargins left="0.70866141732283472" right="0.70866141732283472" top="0.74803149606299213" bottom="0.74803149606299213" header="0.31496062992125984" footer="0.31496062992125984"/>
      <pageSetup paperSize="9" scale="65" orientation="portrait" r:id="rId1"/>
      <headerFooter>
        <oddHeader>Page &amp;P of &amp;N</oddHeader>
        <oddFooter>&amp;Z&amp;F</oddFooter>
      </headerFooter>
    </customSheetView>
  </customSheetViews>
  <mergeCells count="3">
    <mergeCell ref="G1:G2"/>
    <mergeCell ref="H1:H2"/>
    <mergeCell ref="I1:I2"/>
  </mergeCells>
  <pageMargins left="0.70866141732283472" right="0.70866141732283472" top="0.74803149606299213" bottom="0.74803149606299213" header="0.31496062992125984" footer="0.31496062992125984"/>
  <pageSetup paperSize="9" scale="44" orientation="portrait" r:id="rId2"/>
  <headerFooter>
    <oddHeader>Page &amp;P of &amp;N</oddHeader>
    <oddFooter>&amp;Z&amp;F&amp;R&amp;1#&amp;"Calibri"&amp;10&amp;K0078D7Classification : 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C1:N22"/>
  <sheetViews>
    <sheetView showGridLines="0" topLeftCell="B1" zoomScaleNormal="100" workbookViewId="0">
      <selection activeCell="C25" sqref="C25"/>
    </sheetView>
  </sheetViews>
  <sheetFormatPr defaultColWidth="9.1796875" defaultRowHeight="12.5"/>
  <cols>
    <col min="1" max="2" width="9.1796875" style="355"/>
    <col min="3" max="3" width="50.81640625" style="355" bestFit="1" customWidth="1"/>
    <col min="4" max="5" width="22.453125" style="355" bestFit="1" customWidth="1"/>
    <col min="6" max="6" width="19.81640625" style="355" bestFit="1" customWidth="1"/>
    <col min="7" max="7" width="19.81640625" style="355" customWidth="1"/>
    <col min="8" max="16384" width="9.1796875" style="355"/>
  </cols>
  <sheetData>
    <row r="1" spans="3:14">
      <c r="C1" s="38" t="str">
        <f>Details!$B$1</f>
        <v>Via Crespi 26 Srl</v>
      </c>
      <c r="D1" s="353"/>
      <c r="E1" s="353"/>
      <c r="F1" s="353"/>
      <c r="G1" s="353"/>
      <c r="H1" s="353"/>
      <c r="I1" s="353"/>
      <c r="J1" s="353"/>
      <c r="K1" s="354"/>
      <c r="L1" s="1278"/>
      <c r="M1" s="1256"/>
      <c r="N1" s="28"/>
    </row>
    <row r="2" spans="3:14">
      <c r="C2" s="39">
        <f>Details!$C$11</f>
        <v>44742</v>
      </c>
      <c r="D2" s="353"/>
      <c r="E2" s="353"/>
      <c r="F2" s="353"/>
      <c r="G2" s="353"/>
      <c r="H2" s="353"/>
      <c r="I2" s="353"/>
      <c r="J2" s="353"/>
      <c r="K2" s="354"/>
      <c r="L2" s="1278"/>
      <c r="M2" s="1256"/>
      <c r="N2" s="356"/>
    </row>
    <row r="3" spans="3:14" ht="25.5" customHeight="1">
      <c r="C3" s="398" t="s">
        <v>193</v>
      </c>
      <c r="D3" s="397"/>
      <c r="E3" s="397"/>
      <c r="F3" s="397"/>
      <c r="G3" s="397"/>
      <c r="H3" s="397"/>
      <c r="I3" s="403"/>
      <c r="J3" s="403"/>
      <c r="K3" s="354"/>
      <c r="L3" s="354"/>
      <c r="M3" s="357"/>
      <c r="N3" s="354"/>
    </row>
    <row r="4" spans="3:14">
      <c r="D4" s="424"/>
    </row>
    <row r="5" spans="3:14" s="422" customFormat="1" ht="13">
      <c r="C5" s="1279" t="s">
        <v>530</v>
      </c>
      <c r="D5" s="894"/>
      <c r="E5" s="894"/>
      <c r="F5" s="848">
        <f>Details!$C$11</f>
        <v>44742</v>
      </c>
      <c r="G5" s="848">
        <f>Details!$C$9</f>
        <v>44561</v>
      </c>
    </row>
    <row r="6" spans="3:14" ht="13">
      <c r="C6" s="1279"/>
      <c r="D6" s="770" t="s">
        <v>572</v>
      </c>
      <c r="E6" s="770" t="s">
        <v>572</v>
      </c>
      <c r="F6" s="387" t="s">
        <v>34</v>
      </c>
      <c r="G6" s="876" t="s">
        <v>34</v>
      </c>
    </row>
    <row r="7" spans="3:14">
      <c r="C7" s="158"/>
      <c r="D7" s="131" t="str">
        <f>Details!$C$31</f>
        <v>EUR</v>
      </c>
      <c r="E7" s="131" t="str">
        <f>Details!$C$31</f>
        <v>EUR</v>
      </c>
      <c r="F7" s="131" t="str">
        <f>Details!$C$31</f>
        <v>EUR</v>
      </c>
      <c r="G7" s="131" t="str">
        <f>Details!$C$31</f>
        <v>EUR</v>
      </c>
    </row>
    <row r="8" spans="3:14">
      <c r="G8" s="954"/>
    </row>
    <row r="9" spans="3:14" ht="13">
      <c r="C9" s="359" t="s">
        <v>2127</v>
      </c>
      <c r="D9" s="571">
        <v>0</v>
      </c>
      <c r="E9" s="571">
        <v>0</v>
      </c>
      <c r="F9" s="360">
        <f>SUM(D9:E9)</f>
        <v>0</v>
      </c>
      <c r="G9" s="895">
        <v>0</v>
      </c>
    </row>
    <row r="10" spans="3:14">
      <c r="C10" s="361" t="s">
        <v>569</v>
      </c>
      <c r="D10" s="571">
        <v>0</v>
      </c>
      <c r="E10" s="571">
        <v>0</v>
      </c>
      <c r="F10" s="360">
        <f t="shared" ref="F10:F13" si="0">SUM(D10:E10)</f>
        <v>0</v>
      </c>
      <c r="G10" s="895">
        <v>0</v>
      </c>
    </row>
    <row r="11" spans="3:14">
      <c r="C11" s="361" t="s">
        <v>570</v>
      </c>
      <c r="D11" s="571">
        <v>0</v>
      </c>
      <c r="E11" s="571">
        <v>0</v>
      </c>
      <c r="F11" s="360">
        <f t="shared" si="0"/>
        <v>0</v>
      </c>
      <c r="G11" s="895">
        <v>0</v>
      </c>
    </row>
    <row r="12" spans="3:14">
      <c r="C12" s="361" t="s">
        <v>571</v>
      </c>
      <c r="D12" s="571">
        <v>0</v>
      </c>
      <c r="E12" s="571">
        <v>0</v>
      </c>
      <c r="F12" s="360">
        <f t="shared" si="0"/>
        <v>0</v>
      </c>
      <c r="G12" s="895">
        <v>0</v>
      </c>
    </row>
    <row r="13" spans="3:14">
      <c r="C13" s="361" t="s">
        <v>195</v>
      </c>
      <c r="D13" s="571">
        <v>0</v>
      </c>
      <c r="E13" s="571">
        <v>0</v>
      </c>
      <c r="F13" s="360">
        <f t="shared" si="0"/>
        <v>0</v>
      </c>
      <c r="G13" s="895">
        <v>0</v>
      </c>
    </row>
    <row r="14" spans="3:14" ht="13.5" thickBot="1">
      <c r="C14" s="359" t="s">
        <v>2128</v>
      </c>
      <c r="D14" s="362">
        <f>SUM(D9:D13)</f>
        <v>0</v>
      </c>
      <c r="E14" s="362">
        <f>SUM(E9:E13)</f>
        <v>0</v>
      </c>
      <c r="F14" s="362">
        <f>SUM(F9:F13)</f>
        <v>0</v>
      </c>
      <c r="G14" s="955">
        <f>SUM(G9:G13)</f>
        <v>0</v>
      </c>
    </row>
    <row r="15" spans="3:14" ht="13" thickTop="1">
      <c r="G15" s="954"/>
    </row>
    <row r="16" spans="3:14" ht="13">
      <c r="C16" s="359" t="s">
        <v>116</v>
      </c>
      <c r="D16" s="571">
        <v>0</v>
      </c>
      <c r="E16" s="571">
        <v>0</v>
      </c>
      <c r="F16" s="360">
        <f t="shared" ref="F16:F17" si="1">SUM(D16:E16)</f>
        <v>0</v>
      </c>
      <c r="G16" s="895">
        <v>0</v>
      </c>
    </row>
    <row r="17" spans="3:7" ht="13">
      <c r="C17" s="359" t="s">
        <v>629</v>
      </c>
      <c r="D17" s="440">
        <f>D14-D16</f>
        <v>0</v>
      </c>
      <c r="E17" s="440">
        <f>E14-E16</f>
        <v>0</v>
      </c>
      <c r="F17" s="360">
        <f t="shared" si="1"/>
        <v>0</v>
      </c>
      <c r="G17" s="440">
        <f>G14-G16</f>
        <v>0</v>
      </c>
    </row>
    <row r="18" spans="3:7" ht="13">
      <c r="C18" s="359"/>
      <c r="D18" s="440"/>
      <c r="E18" s="440"/>
      <c r="F18" s="360"/>
    </row>
    <row r="19" spans="3:7">
      <c r="C19" s="363" t="s">
        <v>107</v>
      </c>
      <c r="D19" s="358"/>
      <c r="E19" s="358"/>
      <c r="F19" s="364">
        <f>SOFP!E128+SOFP!E201-F14</f>
        <v>0</v>
      </c>
      <c r="G19" s="364">
        <f>SOFP!J128+SOFP!J201-G14</f>
        <v>0</v>
      </c>
    </row>
    <row r="20" spans="3:7">
      <c r="C20" s="363" t="s">
        <v>107</v>
      </c>
      <c r="D20" s="358"/>
      <c r="E20" s="358"/>
      <c r="F20" s="364">
        <f>SOFP!E128-F17</f>
        <v>0</v>
      </c>
      <c r="G20" s="364">
        <f>SOFP!J128-G17</f>
        <v>0</v>
      </c>
    </row>
    <row r="21" spans="3:7">
      <c r="C21" s="363" t="s">
        <v>107</v>
      </c>
      <c r="D21" s="358"/>
      <c r="E21" s="358"/>
      <c r="F21" s="364">
        <f>SOFP!E201-F16</f>
        <v>0</v>
      </c>
      <c r="G21" s="364">
        <f>SOFP!J201-G16</f>
        <v>0</v>
      </c>
    </row>
    <row r="22" spans="3:7">
      <c r="C22" s="363" t="s">
        <v>107</v>
      </c>
      <c r="D22" s="358"/>
      <c r="E22" s="358"/>
      <c r="F22" s="498">
        <f>SOCI!D69+SOCI!D108+SUM(F10:F13)</f>
        <v>0</v>
      </c>
      <c r="G22" s="498">
        <f>SOCI!M69+SOCI!M108+SUM(G10:G13)</f>
        <v>0</v>
      </c>
    </row>
  </sheetData>
  <sheetProtection algorithmName="SHA-512" hashValue="DS4lW86VQji3MZLef+WtVok5VqD4dZrBceSM4xToVePrMYcoGAD9NKm9U+qpSF+9mUXiCE1e143QJ5LcXai1ZA==" saltValue="o9HUT10wfHD2f0YOaJuTzA==" spinCount="100000" sheet="1" objects="1" scenarios="1"/>
  <customSheetViews>
    <customSheetView guid="{B0373AFB-6F3B-4D90-83E2-B7472F9D789B}" showGridLines="0">
      <selection activeCell="K26" sqref="K26"/>
      <pageMargins left="0.7" right="0.7" top="0.75" bottom="0.75" header="0.3" footer="0.3"/>
      <pageSetup paperSize="9" orientation="portrait" horizontalDpi="300" verticalDpi="300" r:id="rId1"/>
    </customSheetView>
  </customSheetViews>
  <mergeCells count="3">
    <mergeCell ref="L1:L2"/>
    <mergeCell ref="M1:M2"/>
    <mergeCell ref="C5:C6"/>
  </mergeCells>
  <pageMargins left="0.7" right="0.7" top="0.75" bottom="0.75" header="0.3" footer="0.3"/>
  <pageSetup paperSize="9" orientation="portrait" horizontalDpi="300" verticalDpi="300" r:id="rId2"/>
  <headerFooter>
    <oddFooter>&amp;R&amp;1#&amp;"Calibri"&amp;10&amp;K0078D7Classification : 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1"/>
  <dimension ref="C1:L14"/>
  <sheetViews>
    <sheetView showGridLines="0" zoomScaleNormal="100" workbookViewId="0">
      <selection activeCell="C25" sqref="C25"/>
    </sheetView>
  </sheetViews>
  <sheetFormatPr defaultColWidth="9.1796875" defaultRowHeight="12.5"/>
  <cols>
    <col min="1" max="2" width="9.1796875" style="355"/>
    <col min="3" max="3" width="50.81640625" style="355" bestFit="1" customWidth="1"/>
    <col min="4" max="4" width="22.453125" style="355" bestFit="1" customWidth="1"/>
    <col min="5" max="5" width="17.453125" style="355" customWidth="1"/>
    <col min="6" max="16384" width="9.1796875" style="355"/>
  </cols>
  <sheetData>
    <row r="1" spans="3:12">
      <c r="C1" s="38" t="str">
        <f>Details!$B$1</f>
        <v>Via Crespi 26 Srl</v>
      </c>
      <c r="D1" s="353"/>
      <c r="E1" s="353"/>
      <c r="F1" s="353"/>
      <c r="G1" s="353"/>
      <c r="H1" s="353"/>
      <c r="I1" s="354"/>
      <c r="J1" s="1278"/>
      <c r="K1" s="1256"/>
      <c r="L1" s="28"/>
    </row>
    <row r="2" spans="3:12">
      <c r="C2" s="39">
        <f>Details!$C$11</f>
        <v>44742</v>
      </c>
      <c r="D2" s="353"/>
      <c r="E2" s="353"/>
      <c r="F2" s="353"/>
      <c r="G2" s="353"/>
      <c r="H2" s="353"/>
      <c r="I2" s="354"/>
      <c r="J2" s="1278"/>
      <c r="K2" s="1256"/>
      <c r="L2" s="356"/>
    </row>
    <row r="3" spans="3:12" ht="25.5" customHeight="1">
      <c r="C3" s="398" t="s">
        <v>630</v>
      </c>
      <c r="D3" s="397"/>
      <c r="E3" s="397"/>
      <c r="F3" s="397"/>
      <c r="G3" s="403"/>
      <c r="H3" s="403"/>
      <c r="I3" s="354"/>
      <c r="J3" s="354"/>
      <c r="K3" s="357"/>
      <c r="L3" s="354"/>
    </row>
    <row r="6" spans="3:12" ht="13">
      <c r="C6" s="388" t="s">
        <v>530</v>
      </c>
      <c r="D6" s="848">
        <f>Details!$C$11</f>
        <v>44742</v>
      </c>
      <c r="E6" s="848">
        <f>Details!$C$9</f>
        <v>44561</v>
      </c>
    </row>
    <row r="7" spans="3:12">
      <c r="C7" s="158"/>
      <c r="D7" s="131" t="str">
        <f>Details!$C$31</f>
        <v>EUR</v>
      </c>
      <c r="E7" s="131" t="str">
        <f>Details!$C$31</f>
        <v>EUR</v>
      </c>
    </row>
    <row r="9" spans="3:12" ht="13">
      <c r="C9" s="359" t="s">
        <v>2127</v>
      </c>
      <c r="D9" s="571">
        <v>0</v>
      </c>
      <c r="E9" s="895">
        <v>0</v>
      </c>
    </row>
    <row r="10" spans="3:12">
      <c r="C10" s="361" t="s">
        <v>624</v>
      </c>
      <c r="D10" s="571">
        <v>0</v>
      </c>
      <c r="E10" s="895">
        <v>0</v>
      </c>
    </row>
    <row r="11" spans="3:12">
      <c r="C11" s="361" t="s">
        <v>782</v>
      </c>
      <c r="D11" s="571">
        <v>0</v>
      </c>
      <c r="E11" s="895">
        <v>0</v>
      </c>
    </row>
    <row r="12" spans="3:12" ht="13.5" thickBot="1">
      <c r="C12" s="359" t="s">
        <v>2128</v>
      </c>
      <c r="D12" s="362">
        <f>SUM(D9:D11)</f>
        <v>0</v>
      </c>
      <c r="E12" s="362">
        <f>SUM(E9:E11)</f>
        <v>0</v>
      </c>
    </row>
    <row r="13" spans="3:12" ht="13" thickTop="1"/>
    <row r="14" spans="3:12">
      <c r="C14" s="363" t="s">
        <v>107</v>
      </c>
      <c r="D14" s="364">
        <f>SOFP!E130-D12</f>
        <v>0</v>
      </c>
      <c r="E14" s="364">
        <f>SOFP!J130-E12</f>
        <v>0</v>
      </c>
    </row>
  </sheetData>
  <sheetProtection algorithmName="SHA-512" hashValue="IdJrAShlggHXGN4pzbZyze73YvEAYwcHijIahVBCYFHixUjW25g08D3O5lTfxCOLpdyj4CCqg9yh6yxjBl86Gg==" saltValue="qIOE5OvjHbzTmdG/52xh8g==" spinCount="100000" sheet="1" objects="1" scenarios="1"/>
  <customSheetViews>
    <customSheetView guid="{B0373AFB-6F3B-4D90-83E2-B7472F9D789B}" showGridLines="0">
      <selection activeCell="M29" sqref="M29"/>
      <pageMargins left="0.7" right="0.7" top="0.75" bottom="0.75" header="0.3" footer="0.3"/>
    </customSheetView>
  </customSheetViews>
  <mergeCells count="2">
    <mergeCell ref="J1:J2"/>
    <mergeCell ref="K1:K2"/>
  </mergeCells>
  <pageMargins left="0.7" right="0.7" top="0.75" bottom="0.75" header="0.3" footer="0.3"/>
  <pageSetup orientation="portrait" r:id="rId1"/>
  <headerFooter>
    <oddFooter>&amp;R&amp;1#&amp;"Calibri"&amp;10&amp;K0078D7Classification : 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2">
    <pageSetUpPr fitToPage="1"/>
  </sheetPr>
  <dimension ref="B1:K91"/>
  <sheetViews>
    <sheetView showGridLines="0" workbookViewId="0">
      <selection activeCell="C25" sqref="C25"/>
    </sheetView>
  </sheetViews>
  <sheetFormatPr defaultColWidth="9.1796875" defaultRowHeight="11.5" outlineLevelRow="1"/>
  <cols>
    <col min="1" max="1" width="2" style="2" customWidth="1"/>
    <col min="2" max="2" width="8.54296875" style="2" customWidth="1"/>
    <col min="3" max="3" width="47.54296875" style="2" bestFit="1" customWidth="1"/>
    <col min="4" max="4" width="18.453125" style="82" bestFit="1" customWidth="1"/>
    <col min="5" max="5" width="18.453125" style="897" bestFit="1" customWidth="1"/>
    <col min="6" max="6" width="2" style="2" customWidth="1"/>
    <col min="7" max="8" width="10.54296875" style="2" customWidth="1"/>
    <col min="9" max="9" width="12.81640625" style="2" bestFit="1" customWidth="1"/>
    <col min="10" max="10" width="16.54296875" style="2" customWidth="1"/>
    <col min="11" max="11" width="9.54296875" style="2" customWidth="1"/>
    <col min="12" max="16384" width="9.1796875" style="2"/>
  </cols>
  <sheetData>
    <row r="1" spans="2:9" ht="12" customHeight="1">
      <c r="C1" s="8" t="str">
        <f>Details!B1</f>
        <v>Via Crespi 26 Srl</v>
      </c>
      <c r="G1" s="1262"/>
      <c r="H1" s="1269"/>
      <c r="I1" s="27"/>
    </row>
    <row r="2" spans="2:9" ht="12" customHeight="1">
      <c r="C2" s="10">
        <f>Details!B2</f>
        <v>44742</v>
      </c>
      <c r="G2" s="1280"/>
      <c r="H2" s="1276"/>
    </row>
    <row r="3" spans="2:9" ht="31.5" customHeight="1">
      <c r="C3" s="398" t="s">
        <v>85</v>
      </c>
      <c r="D3" s="37"/>
      <c r="E3" s="37"/>
    </row>
    <row r="4" spans="2:9">
      <c r="C4" s="3"/>
    </row>
    <row r="5" spans="2:9" ht="12">
      <c r="C5" s="246"/>
    </row>
    <row r="6" spans="2:9" ht="13">
      <c r="C6" s="388" t="s">
        <v>530</v>
      </c>
      <c r="D6" s="848">
        <f>Details!$C$11</f>
        <v>44742</v>
      </c>
      <c r="E6" s="848">
        <f>Details!$C$9</f>
        <v>44561</v>
      </c>
    </row>
    <row r="7" spans="2:9">
      <c r="D7" s="42" t="str">
        <f>Details!$C$31</f>
        <v>EUR</v>
      </c>
      <c r="E7" s="42" t="str">
        <f>Details!$C$31</f>
        <v>EUR</v>
      </c>
    </row>
    <row r="8" spans="2:9">
      <c r="C8" s="43" t="s">
        <v>268</v>
      </c>
      <c r="D8" s="70">
        <f>SUM(D9:D9)</f>
        <v>29972</v>
      </c>
      <c r="E8" s="70">
        <f>SUM(E9:E9)</f>
        <v>32477</v>
      </c>
    </row>
    <row r="9" spans="2:9" outlineLevel="1">
      <c r="B9" s="405" t="s">
        <v>267</v>
      </c>
      <c r="C9" s="49" t="str">
        <f>VLOOKUP(B9,'IFRS TB'!B:K,3,FALSE)</f>
        <v>VAT payable</v>
      </c>
      <c r="D9" s="67">
        <f>ROUND(SUMIF('IFRS TB'!$B:$B,$B9,'IFRS TB'!J:J),0)</f>
        <v>29972</v>
      </c>
      <c r="E9" s="67">
        <f>ROUND(SUMIF('IFRS TB'!$B:$B,$B9,'IFRS TB'!K:K),0)</f>
        <v>32477</v>
      </c>
    </row>
    <row r="10" spans="2:9">
      <c r="B10" s="48"/>
      <c r="C10" s="43" t="s">
        <v>576</v>
      </c>
      <c r="D10" s="70">
        <f>SUM(D11:D13)</f>
        <v>0</v>
      </c>
      <c r="E10" s="70">
        <f>SUM(E11:E13)</f>
        <v>0</v>
      </c>
    </row>
    <row r="11" spans="2:9" outlineLevel="1">
      <c r="B11" s="406" t="s">
        <v>228</v>
      </c>
      <c r="C11" s="49" t="str">
        <f>VLOOKUP(B11,'IFRS TB'!B:K,3,FALSE)</f>
        <v>Property taxes payable</v>
      </c>
      <c r="D11" s="67">
        <f>ROUND(SUMIF('IFRS TB'!$B:$B,$B11,'IFRS TB'!J:J),0)</f>
        <v>0</v>
      </c>
      <c r="E11" s="67">
        <f>ROUND(SUMIF('IFRS TB'!$B:$B,$B11,'IFRS TB'!K:K),0)</f>
        <v>0</v>
      </c>
    </row>
    <row r="12" spans="2:9" outlineLevel="1">
      <c r="B12" s="406" t="s">
        <v>270</v>
      </c>
      <c r="C12" s="49" t="str">
        <f>VLOOKUP(B12,'IFRS TB'!B:K,3,FALSE)</f>
        <v>Withholding tax payable</v>
      </c>
      <c r="D12" s="67">
        <f>ROUND(SUMIF('IFRS TB'!$B:$B,$B12,'IFRS TB'!J:J),0)</f>
        <v>0</v>
      </c>
      <c r="E12" s="67">
        <f>ROUND(SUMIF('IFRS TB'!$B:$B,$B12,'IFRS TB'!K:K),0)</f>
        <v>0</v>
      </c>
    </row>
    <row r="13" spans="2:9" outlineLevel="1">
      <c r="B13" s="406" t="s">
        <v>517</v>
      </c>
      <c r="C13" s="49" t="str">
        <f>VLOOKUP(B13,'IFRS TB'!B:K,3,FALSE)</f>
        <v>Other taxes payable</v>
      </c>
      <c r="D13" s="67">
        <f>ROUND(SUMIF('IFRS TB'!$B:$B,$B13,'IFRS TB'!J:J),0)</f>
        <v>0</v>
      </c>
      <c r="E13" s="67">
        <f>ROUND(SUMIF('IFRS TB'!$B:$B,$B13,'IFRS TB'!K:K),0)</f>
        <v>0</v>
      </c>
      <c r="G13" s="315" t="s">
        <v>179</v>
      </c>
    </row>
    <row r="14" spans="2:9">
      <c r="B14" s="48"/>
      <c r="C14" s="43" t="s">
        <v>577</v>
      </c>
      <c r="D14" s="70">
        <f>SUM(D15:D21)</f>
        <v>0</v>
      </c>
      <c r="E14" s="70">
        <f>SUM(E15:E21)</f>
        <v>0</v>
      </c>
    </row>
    <row r="15" spans="2:9" outlineLevel="1">
      <c r="B15" s="406" t="s">
        <v>249</v>
      </c>
      <c r="C15" s="49" t="str">
        <f>VLOOKUP(B15,'IFRS TB'!B:K,3,FALSE)</f>
        <v>Director fees payable</v>
      </c>
      <c r="D15" s="67">
        <f>ROUND(SUMIF('IFRS TB'!B:B,B15,'IFRS TB'!J:J),0)</f>
        <v>0</v>
      </c>
      <c r="E15" s="67">
        <f>ROUND(SUMIF('IFRS TB'!$B:$B,$B15,'IFRS TB'!K:K),0)</f>
        <v>0</v>
      </c>
    </row>
    <row r="16" spans="2:9" outlineLevel="1">
      <c r="B16" s="405" t="s">
        <v>250</v>
      </c>
      <c r="C16" s="49" t="str">
        <f>VLOOKUP(B16,'IFRS TB'!B:K,3,FALSE)</f>
        <v>Fund management fees payable</v>
      </c>
      <c r="D16" s="67">
        <f>ROUND(SUMIF('IFRS TB'!B:B,B16,'IFRS TB'!J:J),0)</f>
        <v>0</v>
      </c>
      <c r="E16" s="67">
        <f>ROUND(SUMIF('IFRS TB'!$B:$B,$B16,'IFRS TB'!K:K),0)</f>
        <v>0</v>
      </c>
    </row>
    <row r="17" spans="2:7" outlineLevel="1">
      <c r="B17" s="405" t="s">
        <v>251</v>
      </c>
      <c r="C17" s="49" t="str">
        <f>VLOOKUP(B17,'IFRS TB'!B:K,3,FALSE)</f>
        <v>Asset management fees payable</v>
      </c>
      <c r="D17" s="67">
        <f>ROUND(SUMIF('IFRS TB'!B:B,B17,'IFRS TB'!J:J),0)</f>
        <v>0</v>
      </c>
      <c r="E17" s="67">
        <f>ROUND(SUMIF('IFRS TB'!$B:$B,$B17,'IFRS TB'!K:K),0)</f>
        <v>0</v>
      </c>
    </row>
    <row r="18" spans="2:7" ht="12" customHeight="1" outlineLevel="1">
      <c r="B18" s="405" t="s">
        <v>252</v>
      </c>
      <c r="C18" s="49" t="str">
        <f>VLOOKUP(B18,'IFRS TB'!B:K,3,FALSE)</f>
        <v>Property management fees payable</v>
      </c>
      <c r="D18" s="67">
        <f>ROUND(SUMIF('IFRS TB'!B:B,B18,'IFRS TB'!J:J),0)</f>
        <v>0</v>
      </c>
      <c r="E18" s="67">
        <f>ROUND(SUMIF('IFRS TB'!$B:$B,$B18,'IFRS TB'!K:K),0)</f>
        <v>0</v>
      </c>
    </row>
    <row r="19" spans="2:7" outlineLevel="1">
      <c r="B19" s="405" t="s">
        <v>256</v>
      </c>
      <c r="C19" s="49" t="str">
        <f>VLOOKUP(B19,'IFRS TB'!B:K,3,FALSE)</f>
        <v>Administration fees payable</v>
      </c>
      <c r="D19" s="67">
        <f>ROUND(SUMIF('IFRS TB'!B:B,B19,'IFRS TB'!J:J),0)</f>
        <v>0</v>
      </c>
      <c r="E19" s="67">
        <f>ROUND(SUMIF('IFRS TB'!$B:$B,$B19,'IFRS TB'!K:K),0)</f>
        <v>0</v>
      </c>
      <c r="G19" s="314"/>
    </row>
    <row r="20" spans="2:7" ht="12" customHeight="1" outlineLevel="1">
      <c r="B20" s="405" t="s">
        <v>257</v>
      </c>
      <c r="C20" s="49" t="str">
        <f>VLOOKUP(B20,'IFRS TB'!B:K,3,FALSE)</f>
        <v>AIFM fees payable</v>
      </c>
      <c r="D20" s="67">
        <f>ROUND(SUMIF('IFRS TB'!B:B,B20,'IFRS TB'!J:J),0)</f>
        <v>0</v>
      </c>
      <c r="E20" s="67">
        <f>ROUND(SUMIF('IFRS TB'!$B:$B,$B20,'IFRS TB'!K:K),0)</f>
        <v>0</v>
      </c>
    </row>
    <row r="21" spans="2:7" outlineLevel="1">
      <c r="B21" s="405" t="s">
        <v>258</v>
      </c>
      <c r="C21" s="49" t="str">
        <f>VLOOKUP(B21,'IFRS TB'!B:K,3,FALSE)</f>
        <v>Custodian fees payable</v>
      </c>
      <c r="D21" s="67">
        <f>ROUND(SUMIF('IFRS TB'!B:B,B21,'IFRS TB'!J:J),0)</f>
        <v>0</v>
      </c>
      <c r="E21" s="67">
        <f>ROUND(SUMIF('IFRS TB'!$B:$B,$B21,'IFRS TB'!K:K),0)</f>
        <v>0</v>
      </c>
      <c r="G21" s="314"/>
    </row>
    <row r="22" spans="2:7" s="18" customFormat="1">
      <c r="B22" s="48"/>
      <c r="C22" s="43" t="s">
        <v>591</v>
      </c>
      <c r="D22" s="70">
        <f>SUM(D23:D28)</f>
        <v>0</v>
      </c>
      <c r="E22" s="70">
        <f>SUM(E23:E28)</f>
        <v>0</v>
      </c>
    </row>
    <row r="23" spans="2:7" s="18" customFormat="1" outlineLevel="1">
      <c r="B23" s="405" t="s">
        <v>253</v>
      </c>
      <c r="C23" s="49" t="str">
        <f>VLOOKUP(B23,'IFRS TB'!B:K,3,FALSE)</f>
        <v>Audit fees payable</v>
      </c>
      <c r="D23" s="67">
        <f>ROUND(SUMIF('IFRS TB'!B:B,B23,'IFRS TB'!J:J),0)</f>
        <v>0</v>
      </c>
      <c r="E23" s="67">
        <f>ROUND(SUMIF('IFRS TB'!$B:$B,$B23,'IFRS TB'!K:K),0)</f>
        <v>0</v>
      </c>
    </row>
    <row r="24" spans="2:7" s="18" customFormat="1" outlineLevel="1">
      <c r="B24" s="405" t="s">
        <v>226</v>
      </c>
      <c r="C24" s="49" t="str">
        <f>VLOOKUP(B24,'IFRS TB'!B:K,3,FALSE)</f>
        <v>Legal fees payable</v>
      </c>
      <c r="D24" s="67">
        <f>ROUND(SUMIF('IFRS TB'!B:B,B24,'IFRS TB'!J:J),0)</f>
        <v>0</v>
      </c>
      <c r="E24" s="67">
        <f>ROUND(SUMIF('IFRS TB'!$B:$B,$B24,'IFRS TB'!K:K),0)</f>
        <v>0</v>
      </c>
    </row>
    <row r="25" spans="2:7" s="18" customFormat="1" outlineLevel="1">
      <c r="B25" s="405" t="s">
        <v>255</v>
      </c>
      <c r="C25" s="49" t="str">
        <f>VLOOKUP(B25,'IFRS TB'!B:K,3,FALSE)</f>
        <v>Accounting fees payable</v>
      </c>
      <c r="D25" s="67">
        <f>ROUND(SUMIF('IFRS TB'!B:B,B25,'IFRS TB'!J:J),0)</f>
        <v>0</v>
      </c>
      <c r="E25" s="67">
        <f>ROUND(SUMIF('IFRS TB'!$B:$B,$B25,'IFRS TB'!K:K),0)</f>
        <v>0</v>
      </c>
    </row>
    <row r="26" spans="2:7" s="18" customFormat="1" outlineLevel="1">
      <c r="B26" s="405" t="s">
        <v>259</v>
      </c>
      <c r="C26" s="49" t="str">
        <f>VLOOKUP(B26,'IFRS TB'!B:K,3,FALSE)</f>
        <v>Consultancy fees payable</v>
      </c>
      <c r="D26" s="67">
        <f>ROUND(SUMIF('IFRS TB'!B:B,B26,'IFRS TB'!J:J),0)</f>
        <v>0</v>
      </c>
      <c r="E26" s="67">
        <f>ROUND(SUMIF('IFRS TB'!$B:$B,$B26,'IFRS TB'!K:K),0)</f>
        <v>0</v>
      </c>
    </row>
    <row r="27" spans="2:7" s="18" customFormat="1" outlineLevel="1">
      <c r="B27" s="405" t="s">
        <v>260</v>
      </c>
      <c r="C27" s="49" t="str">
        <f>VLOOKUP(B27,'IFRS TB'!B:K,3,FALSE)</f>
        <v>Tax advisory fees payable</v>
      </c>
      <c r="D27" s="67">
        <f>ROUND(SUMIF('IFRS TB'!B:B,B27,'IFRS TB'!J:J),0)</f>
        <v>0</v>
      </c>
      <c r="E27" s="67">
        <f>ROUND(SUMIF('IFRS TB'!$B:$B,$B27,'IFRS TB'!K:K),0)</f>
        <v>0</v>
      </c>
    </row>
    <row r="28" spans="2:7" s="18" customFormat="1" outlineLevel="1">
      <c r="B28" s="405" t="s">
        <v>261</v>
      </c>
      <c r="C28" s="49" t="str">
        <f>VLOOKUP(B28,'IFRS TB'!B:K,3,FALSE)</f>
        <v>Valuation fees payable</v>
      </c>
      <c r="D28" s="67">
        <f>ROUND(SUMIF('IFRS TB'!B:B,B28,'IFRS TB'!J:J),0)</f>
        <v>0</v>
      </c>
      <c r="E28" s="67">
        <f>ROUND(SUMIF('IFRS TB'!$B:$B,$B28,'IFRS TB'!K:K),0)</f>
        <v>0</v>
      </c>
    </row>
    <row r="29" spans="2:7" s="18" customFormat="1">
      <c r="B29" s="48"/>
      <c r="C29" s="43" t="s">
        <v>578</v>
      </c>
      <c r="D29" s="70">
        <f>SUM(D30:D31)</f>
        <v>0</v>
      </c>
      <c r="E29" s="70">
        <f>SUM(E30:E31)</f>
        <v>0</v>
      </c>
    </row>
    <row r="30" spans="2:7" s="18" customFormat="1" outlineLevel="1">
      <c r="B30" s="405" t="s">
        <v>1035</v>
      </c>
      <c r="C30" s="49" t="str">
        <f>VLOOKUP(B30,'IFRS TB'!B:K,3,FALSE)</f>
        <v xml:space="preserve">Other payables (current) - intercompany (I/C) </v>
      </c>
      <c r="D30" s="67">
        <f>ROUND(SUMIF('IFRS TB'!B:B,B30,'IFRS TB'!J:J),0)</f>
        <v>0</v>
      </c>
      <c r="E30" s="67">
        <f>ROUND(SUMIF('IFRS TB'!$B:$B,$B30,'IFRS TB'!K:K),0)</f>
        <v>0</v>
      </c>
    </row>
    <row r="31" spans="2:7" s="18" customFormat="1" outlineLevel="1">
      <c r="B31" s="405" t="s">
        <v>1037</v>
      </c>
      <c r="C31" s="49" t="str">
        <f>VLOOKUP(B31,'IFRS TB'!B:K,3,FALSE)</f>
        <v>Other payables (current) - related parties</v>
      </c>
      <c r="D31" s="67">
        <f>ROUND(SUMIF('IFRS TB'!B:B,B31,'IFRS TB'!J:J),0)</f>
        <v>0</v>
      </c>
      <c r="E31" s="67">
        <f>ROUND(SUMIF('IFRS TB'!$B:$B,$B31,'IFRS TB'!K:K),0)</f>
        <v>0</v>
      </c>
      <c r="G31" s="315" t="s">
        <v>179</v>
      </c>
    </row>
    <row r="32" spans="2:7" s="18" customFormat="1">
      <c r="B32" s="48"/>
      <c r="C32" s="43" t="s">
        <v>219</v>
      </c>
      <c r="D32" s="70">
        <f>SUM(D33:D33)</f>
        <v>0</v>
      </c>
      <c r="E32" s="70">
        <f>SUM(E33:E33)</f>
        <v>0</v>
      </c>
    </row>
    <row r="33" spans="2:8" s="18" customFormat="1" outlineLevel="1">
      <c r="B33" s="405" t="s">
        <v>1042</v>
      </c>
      <c r="C33" s="49" t="str">
        <f>VLOOKUP(B33,'IFRS TB'!B:K,3,FALSE)</f>
        <v>Tenant deposits (current)</v>
      </c>
      <c r="D33" s="67">
        <f>ROUND(SUMIF('IFRS TB'!B:B,B33,'IFRS TB'!J:J),0)</f>
        <v>0</v>
      </c>
      <c r="E33" s="67">
        <f>ROUND(SUMIF('IFRS TB'!$B:$B,$B33,'IFRS TB'!K:K),0)</f>
        <v>0</v>
      </c>
    </row>
    <row r="34" spans="2:8" s="18" customFormat="1">
      <c r="B34" s="48"/>
      <c r="C34" s="43" t="s">
        <v>248</v>
      </c>
      <c r="D34" s="70">
        <f>SUM(D35:D43)</f>
        <v>52844</v>
      </c>
      <c r="E34" s="70">
        <f>SUM(E35:E43)</f>
        <v>285042</v>
      </c>
    </row>
    <row r="35" spans="2:8" s="18" customFormat="1" outlineLevel="1">
      <c r="B35" s="405" t="s">
        <v>254</v>
      </c>
      <c r="C35" s="49" t="str">
        <f>VLOOKUP(B35,'IFRS TB'!B:K,3,FALSE)</f>
        <v>Trade payables (current) - suppliers</v>
      </c>
      <c r="D35" s="67">
        <f>ROUND(SUMIF('IFRS TB'!B:B,B35,'IFRS TB'!J:J),0)</f>
        <v>52844</v>
      </c>
      <c r="E35" s="67">
        <f>ROUND(SUMIF('IFRS TB'!$B:$B,$B35,'IFRS TB'!K:K),0)</f>
        <v>285042</v>
      </c>
    </row>
    <row r="36" spans="2:8" s="18" customFormat="1" outlineLevel="1">
      <c r="B36" s="405" t="s">
        <v>930</v>
      </c>
      <c r="C36" s="49" t="str">
        <f>VLOOKUP(B36,'IFRS TB'!B:K,3,FALSE)</f>
        <v>Group suppliers</v>
      </c>
      <c r="D36" s="67">
        <f>ROUND(SUMIF('IFRS TB'!B:B,B36,'IFRS TB'!J:J),0)</f>
        <v>0</v>
      </c>
      <c r="E36" s="67">
        <f>ROUND(SUMIF('IFRS TB'!$B:$B,$B36,'IFRS TB'!K:K),0)</f>
        <v>0</v>
      </c>
    </row>
    <row r="37" spans="2:8" s="18" customFormat="1" outlineLevel="1">
      <c r="B37" s="405" t="s">
        <v>263</v>
      </c>
      <c r="C37" s="49" t="str">
        <f>VLOOKUP(B37,'IFRS TB'!B:K,3,FALSE)</f>
        <v>Acquisition fees payable</v>
      </c>
      <c r="D37" s="67">
        <f>ROUND(SUMIF('IFRS TB'!B:B,B37,'IFRS TB'!J:J),0)</f>
        <v>0</v>
      </c>
      <c r="E37" s="67">
        <f>ROUND(SUMIF('IFRS TB'!$B:$B,$B37,'IFRS TB'!K:K),0)</f>
        <v>0</v>
      </c>
    </row>
    <row r="38" spans="2:8" s="18" customFormat="1" outlineLevel="1">
      <c r="B38" s="405" t="s">
        <v>227</v>
      </c>
      <c r="C38" s="49" t="str">
        <f>VLOOKUP(B38,'IFRS TB'!B:K,3,FALSE)</f>
        <v>Service charge payable</v>
      </c>
      <c r="D38" s="67">
        <f>ROUND(SUMIF('IFRS TB'!B:B,B38,'IFRS TB'!J:J),0)</f>
        <v>0</v>
      </c>
      <c r="E38" s="67">
        <f>ROUND(SUMIF('IFRS TB'!$B:$B,$B38,'IFRS TB'!K:K),0)</f>
        <v>0</v>
      </c>
    </row>
    <row r="39" spans="2:8" s="18" customFormat="1" outlineLevel="1">
      <c r="B39" s="405" t="s">
        <v>262</v>
      </c>
      <c r="C39" s="49" t="str">
        <f>VLOOKUP(B39,'IFRS TB'!B:K,3,FALSE)</f>
        <v>Insurance fees payable</v>
      </c>
      <c r="D39" s="67">
        <f>ROUND(SUMIF('IFRS TB'!B:B,B39,'IFRS TB'!J:J),0)</f>
        <v>0</v>
      </c>
      <c r="E39" s="67">
        <f>ROUND(SUMIF('IFRS TB'!$B:$B,$B39,'IFRS TB'!K:K),0)</f>
        <v>0</v>
      </c>
    </row>
    <row r="40" spans="2:8" s="18" customFormat="1" outlineLevel="1">
      <c r="B40" s="405" t="s">
        <v>264</v>
      </c>
      <c r="C40" s="49" t="str">
        <f>VLOOKUP(B40,'IFRS TB'!B:K,3,FALSE)</f>
        <v>Disposal costs payable</v>
      </c>
      <c r="D40" s="67">
        <f>ROUND(SUMIF('IFRS TB'!B:B,B40,'IFRS TB'!J:J),0)</f>
        <v>0</v>
      </c>
      <c r="E40" s="67">
        <f>ROUND(SUMIF('IFRS TB'!$B:$B,$B40,'IFRS TB'!K:K),0)</f>
        <v>0</v>
      </c>
    </row>
    <row r="41" spans="2:8" s="18" customFormat="1" outlineLevel="1">
      <c r="B41" s="405" t="s">
        <v>265</v>
      </c>
      <c r="C41" s="49" t="str">
        <f>VLOOKUP(B41,'IFRS TB'!B:K,3,FALSE)</f>
        <v>Letting fees payable</v>
      </c>
      <c r="D41" s="67">
        <f>ROUND(SUMIF('IFRS TB'!B:B,B41,'IFRS TB'!J:J),0)</f>
        <v>0</v>
      </c>
      <c r="E41" s="67">
        <f>ROUND(SUMIF('IFRS TB'!$B:$B,$B41,'IFRS TB'!K:K),0)</f>
        <v>0</v>
      </c>
    </row>
    <row r="42" spans="2:8" s="18" customFormat="1" outlineLevel="1">
      <c r="B42" s="405" t="s">
        <v>266</v>
      </c>
      <c r="C42" s="49" t="str">
        <f>VLOOKUP(B42,'IFRS TB'!B:K,3,FALSE)</f>
        <v>Retentions payable</v>
      </c>
      <c r="D42" s="67">
        <f>ROUND(SUMIF('IFRS TB'!B:B,B42,'IFRS TB'!J:J),0)</f>
        <v>0</v>
      </c>
      <c r="E42" s="67">
        <f>ROUND(SUMIF('IFRS TB'!$B:$B,$B42,'IFRS TB'!K:K),0)</f>
        <v>0</v>
      </c>
    </row>
    <row r="43" spans="2:8" s="18" customFormat="1" outlineLevel="1">
      <c r="B43" s="405" t="s">
        <v>1036</v>
      </c>
      <c r="C43" s="49" t="str">
        <f>VLOOKUP(B43,'IFRS TB'!B:K,3,FALSE)</f>
        <v>Other payables (current)</v>
      </c>
      <c r="D43" s="67">
        <f>ROUND(SUMIF('IFRS TB'!B:B,B43,'IFRS TB'!J:J),0)</f>
        <v>0</v>
      </c>
      <c r="E43" s="67">
        <f>ROUND(SUMIF('IFRS TB'!$B:$B,$B43,'IFRS TB'!K:K),0)</f>
        <v>0</v>
      </c>
      <c r="G43" s="315" t="s">
        <v>179</v>
      </c>
    </row>
    <row r="44" spans="2:8" ht="13.5" thickBot="1">
      <c r="C44" s="407" t="s">
        <v>574</v>
      </c>
      <c r="D44" s="77">
        <f>D8+D10+D14+D22+D29+D32+D34</f>
        <v>82816</v>
      </c>
      <c r="E44" s="77">
        <f>E8+E10+E14+E22+E29+E32+E34</f>
        <v>317519</v>
      </c>
      <c r="F44" s="57"/>
      <c r="G44" s="57"/>
      <c r="H44" s="57"/>
    </row>
    <row r="45" spans="2:8" ht="13.5" thickTop="1">
      <c r="C45" s="407"/>
      <c r="D45" s="309"/>
      <c r="E45" s="309"/>
      <c r="F45" s="57"/>
      <c r="G45" s="57"/>
      <c r="H45" s="57"/>
    </row>
    <row r="46" spans="2:8">
      <c r="D46" s="60"/>
      <c r="E46" s="60"/>
      <c r="F46" s="57"/>
      <c r="G46" s="57"/>
      <c r="H46" s="57"/>
    </row>
    <row r="47" spans="2:8" s="18" customFormat="1">
      <c r="B47" s="48"/>
      <c r="C47" s="43" t="s">
        <v>219</v>
      </c>
      <c r="D47" s="70">
        <f>SUM(D48:D48)</f>
        <v>0</v>
      </c>
      <c r="E47" s="70">
        <f>SUM(E48:E48)</f>
        <v>0</v>
      </c>
    </row>
    <row r="48" spans="2:8" s="18" customFormat="1" outlineLevel="1">
      <c r="B48" s="405" t="s">
        <v>1043</v>
      </c>
      <c r="C48" s="49" t="str">
        <f>VLOOKUP(B48,'IFRS TB'!B:K,3,FALSE)</f>
        <v>Tenant deposits (non-current)</v>
      </c>
      <c r="D48" s="67">
        <f>ROUND(SUMIF('IFRS TB'!B:B,B48,'IFRS TB'!J:J),0)</f>
        <v>0</v>
      </c>
      <c r="E48" s="67">
        <f>ROUND(SUMIF('IFRS TB'!$B:$B,$B48,'IFRS TB'!K:K),0)</f>
        <v>0</v>
      </c>
    </row>
    <row r="49" spans="2:8" s="18" customFormat="1">
      <c r="B49" s="48"/>
      <c r="C49" s="43" t="s">
        <v>248</v>
      </c>
      <c r="D49" s="70">
        <f>SUM(D50:D50)</f>
        <v>0</v>
      </c>
      <c r="E49" s="70">
        <f>SUM(E50:E50)</f>
        <v>0</v>
      </c>
    </row>
    <row r="50" spans="2:8" s="18" customFormat="1" outlineLevel="1">
      <c r="B50" s="405" t="s">
        <v>1044</v>
      </c>
      <c r="C50" s="49" t="str">
        <f>VLOOKUP(B50,'IFRS TB'!B:K,3,FALSE)</f>
        <v>Other payables (non-current)</v>
      </c>
      <c r="D50" s="67">
        <f>ROUND(SUMIF('IFRS TB'!B:B,B50,'IFRS TB'!J:J),0)</f>
        <v>0</v>
      </c>
      <c r="E50" s="67">
        <f>ROUND(SUMIF('IFRS TB'!$B:$B,$B50,'IFRS TB'!K:K),0)</f>
        <v>0</v>
      </c>
      <c r="G50" s="315" t="s">
        <v>179</v>
      </c>
    </row>
    <row r="51" spans="2:8" ht="13.5" thickBot="1">
      <c r="C51" s="407" t="s">
        <v>579</v>
      </c>
      <c r="D51" s="77">
        <f>D47+D49</f>
        <v>0</v>
      </c>
      <c r="E51" s="77">
        <f>E47+E49</f>
        <v>0</v>
      </c>
      <c r="F51" s="57"/>
      <c r="G51" s="57"/>
      <c r="H51" s="57"/>
    </row>
    <row r="52" spans="2:8" ht="13.5" thickTop="1">
      <c r="C52" s="36"/>
      <c r="D52" s="309"/>
      <c r="E52" s="309"/>
      <c r="F52" s="57"/>
      <c r="G52" s="57"/>
      <c r="H52" s="57"/>
    </row>
    <row r="53" spans="2:8">
      <c r="C53" s="238" t="s">
        <v>107</v>
      </c>
      <c r="D53" s="364">
        <f>SOFP!E144-D44</f>
        <v>0</v>
      </c>
      <c r="E53" s="364">
        <f>SOFP!J144-E44</f>
        <v>0</v>
      </c>
    </row>
    <row r="54" spans="2:8">
      <c r="C54" s="238" t="s">
        <v>107</v>
      </c>
      <c r="D54" s="364">
        <f>SOFP!E120-D51</f>
        <v>0</v>
      </c>
      <c r="E54" s="364">
        <f>SOFP!J120-E51</f>
        <v>0</v>
      </c>
    </row>
    <row r="56" spans="2:8" s="12" customFormat="1">
      <c r="C56" s="496" t="s">
        <v>179</v>
      </c>
      <c r="D56" s="497"/>
      <c r="E56" s="906"/>
    </row>
    <row r="57" spans="2:8" s="12" customFormat="1">
      <c r="C57" s="315"/>
      <c r="D57" s="159"/>
      <c r="E57" s="159"/>
    </row>
    <row r="58" spans="2:8" s="12" customFormat="1">
      <c r="C58" s="181" t="s">
        <v>516</v>
      </c>
      <c r="D58" s="159"/>
      <c r="E58" s="905"/>
    </row>
    <row r="59" spans="2:8" s="12" customFormat="1">
      <c r="C59" s="562"/>
      <c r="D59" s="485"/>
      <c r="E59" s="536"/>
    </row>
    <row r="60" spans="2:8" s="12" customFormat="1">
      <c r="C60" s="562"/>
      <c r="D60" s="485"/>
      <c r="E60" s="536"/>
    </row>
    <row r="61" spans="2:8" s="12" customFormat="1">
      <c r="C61" s="562"/>
      <c r="D61" s="485"/>
      <c r="E61" s="536"/>
    </row>
    <row r="62" spans="2:8" s="12" customFormat="1" ht="12" thickBot="1">
      <c r="C62" s="181" t="s">
        <v>34</v>
      </c>
      <c r="D62" s="180">
        <f>SUM(D59:D61)</f>
        <v>0</v>
      </c>
      <c r="E62" s="890"/>
    </row>
    <row r="63" spans="2:8" s="12" customFormat="1" ht="12" thickTop="1">
      <c r="C63" s="238" t="s">
        <v>107</v>
      </c>
      <c r="D63" s="241">
        <f>D62-D13</f>
        <v>0</v>
      </c>
      <c r="E63" s="259"/>
    </row>
    <row r="64" spans="2:8" s="12" customFormat="1">
      <c r="C64" s="137"/>
      <c r="D64" s="159"/>
      <c r="E64" s="905"/>
    </row>
    <row r="65" spans="3:11" s="12" customFormat="1">
      <c r="C65" s="137"/>
      <c r="D65" s="159"/>
      <c r="E65" s="905"/>
    </row>
    <row r="66" spans="3:11" s="12" customFormat="1">
      <c r="C66" s="181" t="s">
        <v>635</v>
      </c>
      <c r="D66" s="159"/>
      <c r="E66" s="905"/>
    </row>
    <row r="67" spans="3:11">
      <c r="C67" s="564"/>
      <c r="D67" s="485"/>
      <c r="E67" s="536"/>
    </row>
    <row r="68" spans="3:11">
      <c r="C68" s="564"/>
      <c r="D68" s="485"/>
      <c r="E68" s="536"/>
    </row>
    <row r="69" spans="3:11" ht="12.5">
      <c r="C69" s="564"/>
      <c r="D69" s="485"/>
      <c r="E69" s="536"/>
      <c r="I69" s="51"/>
      <c r="J69" s="46"/>
      <c r="K69" s="51"/>
    </row>
    <row r="70" spans="3:11" ht="12" thickBot="1">
      <c r="C70" s="181" t="s">
        <v>34</v>
      </c>
      <c r="D70" s="180">
        <f>SUM(D67:D69)</f>
        <v>0</v>
      </c>
      <c r="E70" s="890"/>
    </row>
    <row r="71" spans="3:11" ht="12" thickTop="1">
      <c r="C71" s="238" t="s">
        <v>107</v>
      </c>
      <c r="D71" s="241">
        <f>D70-D31</f>
        <v>0</v>
      </c>
      <c r="E71" s="259"/>
    </row>
    <row r="72" spans="3:11">
      <c r="C72" s="158"/>
      <c r="D72" s="159"/>
      <c r="E72" s="905"/>
    </row>
    <row r="73" spans="3:11">
      <c r="C73" s="158"/>
      <c r="D73" s="159"/>
      <c r="E73" s="905"/>
    </row>
    <row r="74" spans="3:11">
      <c r="C74" s="181" t="s">
        <v>359</v>
      </c>
      <c r="D74" s="159"/>
      <c r="E74" s="905"/>
    </row>
    <row r="75" spans="3:11">
      <c r="C75" s="564"/>
      <c r="D75" s="485"/>
      <c r="E75" s="536"/>
    </row>
    <row r="76" spans="3:11">
      <c r="C76" s="564"/>
      <c r="D76" s="485"/>
      <c r="E76" s="536"/>
    </row>
    <row r="77" spans="3:11">
      <c r="C77" s="564"/>
      <c r="D77" s="485"/>
      <c r="E77" s="536"/>
    </row>
    <row r="78" spans="3:11" ht="12" thickBot="1">
      <c r="C78" s="181" t="s">
        <v>34</v>
      </c>
      <c r="D78" s="180">
        <f>SUM(D75:D77)</f>
        <v>0</v>
      </c>
      <c r="E78" s="890"/>
    </row>
    <row r="79" spans="3:11" ht="12" thickTop="1">
      <c r="C79" s="238" t="s">
        <v>107</v>
      </c>
      <c r="D79" s="241">
        <f>D78-D43</f>
        <v>0</v>
      </c>
      <c r="E79" s="259"/>
    </row>
    <row r="80" spans="3:11">
      <c r="C80" s="158"/>
      <c r="D80" s="159"/>
      <c r="E80" s="905"/>
    </row>
    <row r="81" spans="3:5">
      <c r="E81" s="904"/>
    </row>
    <row r="82" spans="3:5">
      <c r="C82" s="181" t="s">
        <v>358</v>
      </c>
      <c r="D82" s="159"/>
      <c r="E82" s="905"/>
    </row>
    <row r="83" spans="3:5">
      <c r="C83" s="564"/>
      <c r="D83" s="485"/>
      <c r="E83" s="536"/>
    </row>
    <row r="84" spans="3:5">
      <c r="C84" s="564"/>
      <c r="D84" s="485"/>
      <c r="E84" s="536"/>
    </row>
    <row r="85" spans="3:5">
      <c r="C85" s="564"/>
      <c r="D85" s="485"/>
      <c r="E85" s="536"/>
    </row>
    <row r="86" spans="3:5" ht="12" thickBot="1">
      <c r="C86" s="181" t="s">
        <v>34</v>
      </c>
      <c r="D86" s="180">
        <f>SUM(D83:D85)</f>
        <v>0</v>
      </c>
      <c r="E86" s="890"/>
    </row>
    <row r="87" spans="3:5" ht="12" thickTop="1">
      <c r="C87" s="238" t="s">
        <v>107</v>
      </c>
      <c r="D87" s="241">
        <f>D86-D50</f>
        <v>0</v>
      </c>
      <c r="E87" s="259"/>
    </row>
    <row r="88" spans="3:5">
      <c r="E88" s="904"/>
    </row>
    <row r="89" spans="3:5">
      <c r="E89" s="904"/>
    </row>
    <row r="90" spans="3:5">
      <c r="E90" s="904"/>
    </row>
    <row r="91" spans="3:5">
      <c r="E91" s="904"/>
    </row>
  </sheetData>
  <sheetProtection algorithmName="SHA-512" hashValue="u9v1BUyKmOD2d2oyZInUFSIKosh0mMKnnK6LqQhYyw0PZSFQ2O/shtWYwLyqXzU6fwwtFG+uXieb3lc1t9reeg==" saltValue="hLs6W5WmhBP/NmSIIUW2ZQ==" spinCount="100000" sheet="1" objects="1" scenarios="1"/>
  <customSheetViews>
    <customSheetView guid="{B0373AFB-6F3B-4D90-83E2-B7472F9D789B}" showGridLines="0" fitToPage="1">
      <selection activeCell="L33" sqref="L33"/>
      <pageMargins left="0.70866141732283472" right="0.70866141732283472" top="0.74803149606299213" bottom="0.74803149606299213" header="0.31496062992125984" footer="0.31496062992125984"/>
      <pageSetup paperSize="9" scale="68" orientation="portrait" r:id="rId1"/>
      <headerFooter>
        <oddHeader>Page &amp;P of &amp;N</oddHeader>
        <oddFooter>&amp;Z&amp;F</oddFooter>
      </headerFooter>
    </customSheetView>
  </customSheetViews>
  <mergeCells count="2">
    <mergeCell ref="G1:G2"/>
    <mergeCell ref="H1:H2"/>
  </mergeCells>
  <conditionalFormatting sqref="B14 B10">
    <cfRule type="duplicateValues" priority="117"/>
    <cfRule type="duplicateValues" dxfId="109" priority="118"/>
  </conditionalFormatting>
  <conditionalFormatting sqref="B32">
    <cfRule type="duplicateValues" priority="1625"/>
    <cfRule type="duplicateValues" dxfId="108" priority="1626"/>
  </conditionalFormatting>
  <conditionalFormatting sqref="B15">
    <cfRule type="duplicateValues" priority="103"/>
    <cfRule type="duplicateValues" dxfId="107" priority="104"/>
  </conditionalFormatting>
  <conditionalFormatting sqref="B9">
    <cfRule type="duplicateValues" priority="99"/>
    <cfRule type="duplicateValues" dxfId="106" priority="100"/>
  </conditionalFormatting>
  <conditionalFormatting sqref="B13">
    <cfRule type="duplicateValues" priority="97"/>
    <cfRule type="duplicateValues" dxfId="105" priority="98"/>
  </conditionalFormatting>
  <conditionalFormatting sqref="B11">
    <cfRule type="duplicateValues" priority="95"/>
    <cfRule type="duplicateValues" dxfId="104" priority="96"/>
  </conditionalFormatting>
  <conditionalFormatting sqref="B16">
    <cfRule type="duplicateValues" priority="93"/>
    <cfRule type="duplicateValues" dxfId="103" priority="94"/>
  </conditionalFormatting>
  <conditionalFormatting sqref="B17">
    <cfRule type="duplicateValues" priority="91"/>
    <cfRule type="duplicateValues" dxfId="102" priority="92"/>
  </conditionalFormatting>
  <conditionalFormatting sqref="B12">
    <cfRule type="duplicateValues" priority="89"/>
    <cfRule type="duplicateValues" dxfId="101" priority="90"/>
  </conditionalFormatting>
  <conditionalFormatting sqref="B18:B19">
    <cfRule type="duplicateValues" priority="87"/>
    <cfRule type="duplicateValues" dxfId="100" priority="88"/>
  </conditionalFormatting>
  <conditionalFormatting sqref="B28">
    <cfRule type="duplicateValues" priority="83"/>
    <cfRule type="duplicateValues" dxfId="99" priority="84"/>
  </conditionalFormatting>
  <conditionalFormatting sqref="B22:B25 B27">
    <cfRule type="duplicateValues" priority="85"/>
    <cfRule type="duplicateValues" dxfId="98" priority="86"/>
  </conditionalFormatting>
  <conditionalFormatting sqref="B20:B21">
    <cfRule type="duplicateValues" priority="2069"/>
    <cfRule type="duplicateValues" dxfId="97" priority="2070"/>
  </conditionalFormatting>
  <conditionalFormatting sqref="B26">
    <cfRule type="duplicateValues" priority="81"/>
    <cfRule type="duplicateValues" dxfId="96" priority="82"/>
  </conditionalFormatting>
  <conditionalFormatting sqref="B29:B31">
    <cfRule type="duplicateValues" priority="2071"/>
    <cfRule type="duplicateValues" dxfId="95" priority="2072"/>
  </conditionalFormatting>
  <conditionalFormatting sqref="B33">
    <cfRule type="duplicateValues" priority="2073"/>
    <cfRule type="duplicateValues" dxfId="94" priority="2074"/>
  </conditionalFormatting>
  <conditionalFormatting sqref="B34">
    <cfRule type="duplicateValues" priority="65"/>
    <cfRule type="duplicateValues" dxfId="93" priority="66"/>
  </conditionalFormatting>
  <conditionalFormatting sqref="B43">
    <cfRule type="duplicateValues" priority="61"/>
    <cfRule type="duplicateValues" dxfId="92" priority="62"/>
  </conditionalFormatting>
  <conditionalFormatting sqref="B42">
    <cfRule type="duplicateValues" priority="63"/>
    <cfRule type="duplicateValues" dxfId="91" priority="64"/>
  </conditionalFormatting>
  <conditionalFormatting sqref="B41">
    <cfRule type="duplicateValues" priority="57"/>
    <cfRule type="duplicateValues" dxfId="90" priority="58"/>
  </conditionalFormatting>
  <conditionalFormatting sqref="B40">
    <cfRule type="duplicateValues" priority="59"/>
    <cfRule type="duplicateValues" dxfId="89" priority="60"/>
  </conditionalFormatting>
  <conditionalFormatting sqref="B39">
    <cfRule type="duplicateValues" priority="55"/>
    <cfRule type="duplicateValues" dxfId="88" priority="56"/>
  </conditionalFormatting>
  <conditionalFormatting sqref="B38">
    <cfRule type="duplicateValues" priority="67"/>
    <cfRule type="duplicateValues" dxfId="87" priority="68"/>
  </conditionalFormatting>
  <conditionalFormatting sqref="B35:B36">
    <cfRule type="duplicateValues" priority="51"/>
    <cfRule type="duplicateValues" dxfId="86" priority="52"/>
  </conditionalFormatting>
  <conditionalFormatting sqref="B47">
    <cfRule type="duplicateValues" priority="43"/>
    <cfRule type="duplicateValues" dxfId="85" priority="44"/>
  </conditionalFormatting>
  <conditionalFormatting sqref="B48">
    <cfRule type="duplicateValues" priority="49"/>
    <cfRule type="duplicateValues" dxfId="84" priority="50"/>
  </conditionalFormatting>
  <conditionalFormatting sqref="B49">
    <cfRule type="duplicateValues" priority="17"/>
    <cfRule type="duplicateValues" dxfId="83" priority="18"/>
  </conditionalFormatting>
  <conditionalFormatting sqref="B50">
    <cfRule type="duplicateValues" priority="3"/>
    <cfRule type="duplicateValues" dxfId="82" priority="4"/>
  </conditionalFormatting>
  <conditionalFormatting sqref="B37">
    <cfRule type="duplicateValues" priority="1"/>
    <cfRule type="duplicateValues" dxfId="81" priority="2"/>
  </conditionalFormatting>
  <pageMargins left="0.70866141732283472" right="0.70866141732283472" top="0.74803149606299213" bottom="0.74803149606299213" header="0.31496062992125984" footer="0.31496062992125984"/>
  <pageSetup paperSize="9" scale="10" orientation="portrait" r:id="rId2"/>
  <headerFooter>
    <oddHeader>Page &amp;P of &amp;N</oddHeader>
    <oddFooter>&amp;Z&amp;F&amp;R&amp;1#&amp;"Calibri"&amp;10&amp;K0078D7Classification : 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pageSetUpPr fitToPage="1"/>
  </sheetPr>
  <dimension ref="B1:K53"/>
  <sheetViews>
    <sheetView showGridLines="0" zoomScaleNormal="100" workbookViewId="0">
      <selection activeCell="C25" sqref="C25"/>
    </sheetView>
  </sheetViews>
  <sheetFormatPr defaultColWidth="9.1796875" defaultRowHeight="11.5" outlineLevelRow="1"/>
  <cols>
    <col min="1" max="1" width="2" style="2" customWidth="1"/>
    <col min="2" max="2" width="8.54296875" style="2" customWidth="1"/>
    <col min="3" max="3" width="47.54296875" style="2" bestFit="1" customWidth="1"/>
    <col min="4" max="4" width="18.453125" style="371" bestFit="1" customWidth="1"/>
    <col min="5" max="5" width="18.453125" style="897" bestFit="1" customWidth="1"/>
    <col min="6" max="6" width="2" style="2" customWidth="1"/>
    <col min="7" max="8" width="10.54296875" style="2" customWidth="1"/>
    <col min="9" max="9" width="12.81640625" style="2" bestFit="1" customWidth="1"/>
    <col min="10" max="10" width="16.54296875" style="2" customWidth="1"/>
    <col min="11" max="11" width="9.54296875" style="2" customWidth="1"/>
    <col min="12" max="16384" width="9.1796875" style="2"/>
  </cols>
  <sheetData>
    <row r="1" spans="2:9" ht="12" customHeight="1">
      <c r="C1" s="8" t="str">
        <f>Details!B1</f>
        <v>Via Crespi 26 Srl</v>
      </c>
      <c r="G1" s="1262"/>
      <c r="H1" s="1269"/>
      <c r="I1" s="27"/>
    </row>
    <row r="2" spans="2:9" ht="12" customHeight="1">
      <c r="C2" s="10">
        <f>Details!B2</f>
        <v>44742</v>
      </c>
      <c r="G2" s="1280"/>
      <c r="H2" s="1276"/>
    </row>
    <row r="3" spans="2:9" ht="31.5" customHeight="1">
      <c r="C3" s="398" t="s">
        <v>225</v>
      </c>
      <c r="D3" s="37"/>
      <c r="E3" s="37"/>
    </row>
    <row r="4" spans="2:9">
      <c r="C4" s="3"/>
    </row>
    <row r="5" spans="2:9" ht="12">
      <c r="C5" s="246"/>
    </row>
    <row r="6" spans="2:9" ht="13">
      <c r="C6" s="388" t="s">
        <v>530</v>
      </c>
      <c r="D6" s="848">
        <f>Details!$C$11</f>
        <v>44742</v>
      </c>
      <c r="E6" s="848">
        <f>Details!$C$9</f>
        <v>44561</v>
      </c>
    </row>
    <row r="7" spans="2:9">
      <c r="D7" s="42" t="str">
        <f>Details!$C$31</f>
        <v>EUR</v>
      </c>
      <c r="E7" s="42" t="str">
        <f>Details!$C$31</f>
        <v>EUR</v>
      </c>
    </row>
    <row r="8" spans="2:9">
      <c r="B8" s="48"/>
      <c r="C8" s="43" t="s">
        <v>300</v>
      </c>
      <c r="D8" s="70">
        <f>SUM(D9:D9)</f>
        <v>0</v>
      </c>
      <c r="E8" s="70">
        <f>SUM(E9:E9)</f>
        <v>0</v>
      </c>
    </row>
    <row r="9" spans="2:9" outlineLevel="1">
      <c r="B9" s="406" t="s">
        <v>280</v>
      </c>
      <c r="C9" s="49" t="str">
        <f>VLOOKUP(B9,'IFRS TB'!B:K,3,FALSE)</f>
        <v>Accrued legal fees</v>
      </c>
      <c r="D9" s="67">
        <f>ROUND(SUMIF('IFRS TB'!$B:$B,$B9,'IFRS TB'!J:J),0)</f>
        <v>0</v>
      </c>
      <c r="E9" s="67">
        <f>ROUND(SUMIF('IFRS TB'!$B:$B,$B9,'IFRS TB'!K:K),0)</f>
        <v>0</v>
      </c>
    </row>
    <row r="10" spans="2:9">
      <c r="B10" s="48"/>
      <c r="C10" s="43" t="s">
        <v>580</v>
      </c>
      <c r="D10" s="70">
        <f>SUM(D11:D12)</f>
        <v>39546</v>
      </c>
      <c r="E10" s="70">
        <f>SUM(E11:E12)</f>
        <v>21950</v>
      </c>
    </row>
    <row r="11" spans="2:9" outlineLevel="1">
      <c r="B11" s="406" t="s">
        <v>281</v>
      </c>
      <c r="C11" s="49" t="str">
        <f>VLOOKUP(B11,'IFRS TB'!B:K,3,FALSE)</f>
        <v>Accrued accounting fees</v>
      </c>
      <c r="D11" s="67">
        <f>ROUND(SUMIF('IFRS TB'!B:B,B11,'IFRS TB'!J:J),0)</f>
        <v>39546</v>
      </c>
      <c r="E11" s="67">
        <f>ROUND(SUMIF('IFRS TB'!$B:$B,$B11,'IFRS TB'!K:K),0)</f>
        <v>21950</v>
      </c>
    </row>
    <row r="12" spans="2:9" outlineLevel="1">
      <c r="B12" s="405" t="s">
        <v>282</v>
      </c>
      <c r="C12" s="49" t="str">
        <f>VLOOKUP(B12,'IFRS TB'!B:K,3,FALSE)</f>
        <v>Accrued administration fees</v>
      </c>
      <c r="D12" s="67">
        <f>ROUND(SUMIF('IFRS TB'!B:B,B12,'IFRS TB'!J:J),0)</f>
        <v>0</v>
      </c>
      <c r="E12" s="67">
        <f>ROUND(SUMIF('IFRS TB'!$B:$B,$B12,'IFRS TB'!K:K),0)</f>
        <v>0</v>
      </c>
    </row>
    <row r="13" spans="2:9" s="18" customFormat="1">
      <c r="B13" s="48"/>
      <c r="C13" s="43" t="s">
        <v>299</v>
      </c>
      <c r="D13" s="70">
        <f>SUM(D14:D14)</f>
        <v>0</v>
      </c>
      <c r="E13" s="70">
        <f>SUM(E14:E14)</f>
        <v>0</v>
      </c>
    </row>
    <row r="14" spans="2:9" s="18" customFormat="1" outlineLevel="1">
      <c r="B14" s="405" t="s">
        <v>279</v>
      </c>
      <c r="C14" s="49" t="str">
        <f>VLOOKUP(B14,'IFRS TB'!B:K,3,FALSE)</f>
        <v>Accrued audit fees</v>
      </c>
      <c r="D14" s="67">
        <f>ROUND(SUMIF('IFRS TB'!B:B,B14,'IFRS TB'!J:J),0)</f>
        <v>0</v>
      </c>
      <c r="E14" s="67">
        <f>ROUND(SUMIF('IFRS TB'!$B:$B,$B14,'IFRS TB'!K:K),0)</f>
        <v>0</v>
      </c>
    </row>
    <row r="15" spans="2:9" s="18" customFormat="1">
      <c r="B15" s="48"/>
      <c r="C15" s="43" t="s">
        <v>304</v>
      </c>
      <c r="D15" s="70">
        <f>SUM(D16:D18)</f>
        <v>23392</v>
      </c>
      <c r="E15" s="70">
        <f>SUM(E16:E18)</f>
        <v>11701</v>
      </c>
    </row>
    <row r="16" spans="2:9" s="18" customFormat="1" outlineLevel="1">
      <c r="B16" s="405" t="s">
        <v>285</v>
      </c>
      <c r="C16" s="49" t="str">
        <f>VLOOKUP(B16,'IFRS TB'!B:K,3,FALSE)</f>
        <v>Accrued consultancy fees</v>
      </c>
      <c r="D16" s="67">
        <f>ROUND(SUMIF('IFRS TB'!B:B,B16,'IFRS TB'!J:J),0)</f>
        <v>0</v>
      </c>
      <c r="E16" s="67">
        <f>ROUND(SUMIF('IFRS TB'!$B:$B,$B16,'IFRS TB'!K:K),0)</f>
        <v>0</v>
      </c>
    </row>
    <row r="17" spans="2:5" s="18" customFormat="1" outlineLevel="1">
      <c r="B17" s="405" t="s">
        <v>286</v>
      </c>
      <c r="C17" s="49" t="str">
        <f>VLOOKUP(B17,'IFRS TB'!B:K,3,FALSE)</f>
        <v>Accrued tax advisory fees</v>
      </c>
      <c r="D17" s="67">
        <f>ROUND(SUMIF('IFRS TB'!B:B,B17,'IFRS TB'!J:J),0)</f>
        <v>14901</v>
      </c>
      <c r="E17" s="67">
        <f>ROUND(SUMIF('IFRS TB'!$B:$B,$B17,'IFRS TB'!K:K),0)</f>
        <v>7126</v>
      </c>
    </row>
    <row r="18" spans="2:5" s="18" customFormat="1" outlineLevel="1">
      <c r="B18" s="405" t="s">
        <v>287</v>
      </c>
      <c r="C18" s="49" t="str">
        <f>VLOOKUP(B18,'IFRS TB'!B:K,3,FALSE)</f>
        <v>Accrued valuation fees</v>
      </c>
      <c r="D18" s="67">
        <f>ROUND(SUMIF('IFRS TB'!B:B,B18,'IFRS TB'!J:J),0)</f>
        <v>8491</v>
      </c>
      <c r="E18" s="67">
        <f>ROUND(SUMIF('IFRS TB'!$B:$B,$B18,'IFRS TB'!K:K),0)</f>
        <v>4575</v>
      </c>
    </row>
    <row r="19" spans="2:5" s="18" customFormat="1">
      <c r="B19" s="48"/>
      <c r="C19" s="43" t="s">
        <v>582</v>
      </c>
      <c r="D19" s="70">
        <f>SUM(D20:D24)</f>
        <v>43780</v>
      </c>
      <c r="E19" s="70">
        <f>SUM(E20:E24)</f>
        <v>47230</v>
      </c>
    </row>
    <row r="20" spans="2:5" s="18" customFormat="1" outlineLevel="1">
      <c r="B20" s="405" t="s">
        <v>275</v>
      </c>
      <c r="C20" s="49" t="str">
        <f>VLOOKUP(B20,'IFRS TB'!B:K,3,FALSE)</f>
        <v>Accrued director fees</v>
      </c>
      <c r="D20" s="67">
        <f>ROUND(SUMIF('IFRS TB'!B:B,B20,'IFRS TB'!J:J),0)</f>
        <v>0</v>
      </c>
      <c r="E20" s="67">
        <f>ROUND(SUMIF('IFRS TB'!$B:$B,$B20,'IFRS TB'!K:K),0)</f>
        <v>0</v>
      </c>
    </row>
    <row r="21" spans="2:5" s="18" customFormat="1" outlineLevel="1">
      <c r="B21" s="405" t="s">
        <v>276</v>
      </c>
      <c r="C21" s="49" t="str">
        <f>VLOOKUP(B21,'IFRS TB'!B:K,3,FALSE)</f>
        <v>Accrued fund management fees</v>
      </c>
      <c r="D21" s="67">
        <f>ROUND(SUMIF('IFRS TB'!B:B,B21,'IFRS TB'!J:J),0)</f>
        <v>0</v>
      </c>
      <c r="E21" s="67">
        <f>ROUND(SUMIF('IFRS TB'!$B:$B,$B21,'IFRS TB'!K:K),0)</f>
        <v>0</v>
      </c>
    </row>
    <row r="22" spans="2:5" s="18" customFormat="1" outlineLevel="1">
      <c r="B22" s="405" t="s">
        <v>277</v>
      </c>
      <c r="C22" s="49" t="str">
        <f>VLOOKUP(B22,'IFRS TB'!B:K,3,FALSE)</f>
        <v>Accrued asset management fees</v>
      </c>
      <c r="D22" s="67">
        <f>ROUND(SUMIF('IFRS TB'!B:B,B22,'IFRS TB'!J:J),0)</f>
        <v>8760</v>
      </c>
      <c r="E22" s="67">
        <f>ROUND(SUMIF('IFRS TB'!$B:$B,$B22,'IFRS TB'!K:K),0)</f>
        <v>8760</v>
      </c>
    </row>
    <row r="23" spans="2:5" s="18" customFormat="1" outlineLevel="1">
      <c r="B23" s="405" t="s">
        <v>278</v>
      </c>
      <c r="C23" s="49" t="str">
        <f>VLOOKUP(B23,'IFRS TB'!B:K,3,FALSE)</f>
        <v>Accrued property management fees</v>
      </c>
      <c r="D23" s="67">
        <f>ROUND(SUMIF('IFRS TB'!B:B,B23,'IFRS TB'!J:J),0)</f>
        <v>3630</v>
      </c>
      <c r="E23" s="67">
        <f>ROUND(SUMIF('IFRS TB'!$B:$B,$B23,'IFRS TB'!K:K),0)</f>
        <v>7080</v>
      </c>
    </row>
    <row r="24" spans="2:5" s="18" customFormat="1" outlineLevel="1">
      <c r="B24" s="405" t="s">
        <v>283</v>
      </c>
      <c r="C24" s="49" t="str">
        <f>VLOOKUP(B24,'IFRS TB'!B:K,3,FALSE)</f>
        <v>Accrued AIFM fees</v>
      </c>
      <c r="D24" s="67">
        <f>ROUND(SUMIF('IFRS TB'!B:B,B24,'IFRS TB'!J:J),0)</f>
        <v>31390</v>
      </c>
      <c r="E24" s="67">
        <f>ROUND(SUMIF('IFRS TB'!$B:$B,$B24,'IFRS TB'!K:K),0)</f>
        <v>31390</v>
      </c>
    </row>
    <row r="25" spans="2:5" s="18" customFormat="1">
      <c r="B25" s="48"/>
      <c r="C25" s="43" t="s">
        <v>581</v>
      </c>
      <c r="D25" s="70">
        <f>SUM(D26:D26)</f>
        <v>0</v>
      </c>
      <c r="E25" s="70">
        <f>SUM(E26:E26)</f>
        <v>0</v>
      </c>
    </row>
    <row r="26" spans="2:5" s="18" customFormat="1" outlineLevel="1">
      <c r="B26" s="405" t="s">
        <v>284</v>
      </c>
      <c r="C26" s="49" t="str">
        <f>VLOOKUP(B26,'IFRS TB'!B:K,3,FALSE)</f>
        <v>Accrued custodian and depositary fees</v>
      </c>
      <c r="D26" s="67">
        <f>ROUND(SUMIF('IFRS TB'!B:B,B26,'IFRS TB'!J:J),0)</f>
        <v>0</v>
      </c>
      <c r="E26" s="67">
        <f>ROUND(SUMIF('IFRS TB'!$B:$B,$B26,'IFRS TB'!K:K),0)</f>
        <v>0</v>
      </c>
    </row>
    <row r="27" spans="2:5" s="18" customFormat="1">
      <c r="B27" s="48"/>
      <c r="C27" s="43" t="s">
        <v>308</v>
      </c>
      <c r="D27" s="70">
        <f>SUM(D28:D28)</f>
        <v>12598</v>
      </c>
      <c r="E27" s="70">
        <f>SUM(E28:E28)</f>
        <v>15598</v>
      </c>
    </row>
    <row r="28" spans="2:5" s="18" customFormat="1" outlineLevel="1">
      <c r="B28" s="405" t="s">
        <v>289</v>
      </c>
      <c r="C28" s="49" t="str">
        <f>VLOOKUP(B28,'IFRS TB'!B:K,3,FALSE)</f>
        <v>Accrued acquisition costs</v>
      </c>
      <c r="D28" s="67">
        <f>ROUND(SUMIF('IFRS TB'!B:B,B28,'IFRS TB'!J:J),0)</f>
        <v>12598</v>
      </c>
      <c r="E28" s="67">
        <f>ROUND(SUMIF('IFRS TB'!$B:$B,$B28,'IFRS TB'!K:K),0)</f>
        <v>15598</v>
      </c>
    </row>
    <row r="29" spans="2:5" s="18" customFormat="1">
      <c r="B29" s="48"/>
      <c r="C29" s="43" t="s">
        <v>311</v>
      </c>
      <c r="D29" s="70">
        <f>SUM(D30:D34)</f>
        <v>3600</v>
      </c>
      <c r="E29" s="70">
        <f>SUM(E30:E34)</f>
        <v>0</v>
      </c>
    </row>
    <row r="30" spans="2:5" s="18" customFormat="1" outlineLevel="1">
      <c r="B30" s="405" t="s">
        <v>274</v>
      </c>
      <c r="C30" s="49" t="str">
        <f>VLOOKUP(B30,'IFRS TB'!B:K,3,FALSE)</f>
        <v>Accrued property taxes</v>
      </c>
      <c r="D30" s="67">
        <f>ROUND(SUMIF('IFRS TB'!B:B,B30,'IFRS TB'!J:J),0)</f>
        <v>0</v>
      </c>
      <c r="E30" s="67">
        <f>ROUND(SUMIF('IFRS TB'!$B:$B,$B30,'IFRS TB'!K:K),0)</f>
        <v>0</v>
      </c>
    </row>
    <row r="31" spans="2:5" s="18" customFormat="1" outlineLevel="1">
      <c r="B31" s="405" t="s">
        <v>288</v>
      </c>
      <c r="C31" s="49" t="str">
        <f>VLOOKUP(B31,'IFRS TB'!B:K,3,FALSE)</f>
        <v>Accrued insurance fees</v>
      </c>
      <c r="D31" s="67">
        <f>ROUND(SUMIF('IFRS TB'!B:B,B31,'IFRS TB'!J:J),0)</f>
        <v>0</v>
      </c>
      <c r="E31" s="67">
        <f>ROUND(SUMIF('IFRS TB'!$B:$B,$B31,'IFRS TB'!K:K),0)</f>
        <v>0</v>
      </c>
    </row>
    <row r="32" spans="2:5" s="18" customFormat="1" outlineLevel="1">
      <c r="B32" s="405" t="s">
        <v>290</v>
      </c>
      <c r="C32" s="49" t="str">
        <f>VLOOKUP(B32,'IFRS TB'!B:K,3,FALSE)</f>
        <v>Accrued disposal costs</v>
      </c>
      <c r="D32" s="67">
        <f>ROUND(SUMIF('IFRS TB'!B:B,B32,'IFRS TB'!J:J),0)</f>
        <v>0</v>
      </c>
      <c r="E32" s="67">
        <f>ROUND(SUMIF('IFRS TB'!$B:$B,$B32,'IFRS TB'!K:K),0)</f>
        <v>0</v>
      </c>
    </row>
    <row r="33" spans="2:8" s="18" customFormat="1" outlineLevel="1">
      <c r="B33" s="405" t="s">
        <v>291</v>
      </c>
      <c r="C33" s="49" t="str">
        <f>VLOOKUP(B33,'IFRS TB'!B:K,3,FALSE)</f>
        <v>Accrued letting fees</v>
      </c>
      <c r="D33" s="67">
        <f>ROUND(SUMIF('IFRS TB'!B:B,B33,'IFRS TB'!J:J),0)</f>
        <v>0</v>
      </c>
      <c r="E33" s="67">
        <f>ROUND(SUMIF('IFRS TB'!$B:$B,$B33,'IFRS TB'!K:K),0)</f>
        <v>0</v>
      </c>
    </row>
    <row r="34" spans="2:8" s="18" customFormat="1" outlineLevel="1">
      <c r="B34" s="405" t="s">
        <v>292</v>
      </c>
      <c r="C34" s="49" t="str">
        <f>VLOOKUP(B34,'IFRS TB'!B:K,3,FALSE)</f>
        <v>Accrued expenses - others</v>
      </c>
      <c r="D34" s="67">
        <f>ROUND(SUMIF('IFRS TB'!B:B,B34,'IFRS TB'!J:J),0)</f>
        <v>3600</v>
      </c>
      <c r="E34" s="67">
        <f>ROUND(SUMIF('IFRS TB'!$B:$B,$B34,'IFRS TB'!K:K),0)</f>
        <v>0</v>
      </c>
    </row>
    <row r="35" spans="2:8" ht="13.5" thickBot="1">
      <c r="C35" s="407" t="s">
        <v>34</v>
      </c>
      <c r="D35" s="77">
        <f>+D8+D10+D13+D15+D19+D25+D27+D29</f>
        <v>122916</v>
      </c>
      <c r="E35" s="77">
        <f>+E8+E10+E13+E15+E19+E25+E27+E29</f>
        <v>96479</v>
      </c>
      <c r="F35" s="57"/>
      <c r="G35" s="57"/>
      <c r="H35" s="57"/>
    </row>
    <row r="36" spans="2:8" ht="13.5" thickTop="1">
      <c r="C36" s="407"/>
      <c r="D36" s="309"/>
      <c r="E36" s="309"/>
      <c r="F36" s="57"/>
      <c r="G36" s="57"/>
      <c r="H36" s="57"/>
    </row>
    <row r="37" spans="2:8">
      <c r="C37" s="238" t="s">
        <v>107</v>
      </c>
      <c r="D37" s="364">
        <f>SOFP!E179-D35</f>
        <v>0</v>
      </c>
      <c r="E37" s="364">
        <f>SOFP!J179-E35</f>
        <v>0</v>
      </c>
    </row>
    <row r="38" spans="2:8">
      <c r="C38" s="238"/>
      <c r="D38" s="364"/>
      <c r="E38" s="364"/>
    </row>
    <row r="53" spans="4:11" ht="12.5">
      <c r="D53" s="2"/>
      <c r="E53" s="2"/>
      <c r="I53" s="51"/>
      <c r="J53" s="46"/>
      <c r="K53" s="51"/>
    </row>
  </sheetData>
  <sheetProtection algorithmName="SHA-512" hashValue="A3UiL23tCQqSqIMyZeLCHVUuOHQCETEgk3NctALMGJRMQjo/TWKcH0ak+ruTZQkX60LREnp/aWb36dQYuJY2CA==" saltValue="dtnmoUaOx5YjHou/2jzy5Q==" spinCount="100000" sheet="1" objects="1" scenarios="1"/>
  <customSheetViews>
    <customSheetView guid="{B0373AFB-6F3B-4D90-83E2-B7472F9D789B}" showGridLines="0" fitToPage="1">
      <selection activeCell="B18" sqref="B18"/>
      <pageMargins left="0.70866141732283472" right="0.70866141732283472" top="0.74803149606299213" bottom="0.74803149606299213" header="0.31496062992125984" footer="0.31496062992125984"/>
      <pageSetup paperSize="9" scale="68" orientation="portrait" r:id="rId1"/>
      <headerFooter>
        <oddHeader>Page &amp;P of &amp;N</oddHeader>
        <oddFooter>&amp;Z&amp;F</oddFooter>
      </headerFooter>
    </customSheetView>
  </customSheetViews>
  <mergeCells count="2">
    <mergeCell ref="G1:G2"/>
    <mergeCell ref="H1:H2"/>
  </mergeCells>
  <conditionalFormatting sqref="B10 B8">
    <cfRule type="duplicateValues" priority="71"/>
    <cfRule type="duplicateValues" dxfId="80" priority="72"/>
  </conditionalFormatting>
  <conditionalFormatting sqref="B27">
    <cfRule type="duplicateValues" priority="73"/>
    <cfRule type="duplicateValues" dxfId="79" priority="74"/>
  </conditionalFormatting>
  <conditionalFormatting sqref="B11">
    <cfRule type="duplicateValues" priority="67"/>
    <cfRule type="duplicateValues" dxfId="78" priority="68"/>
  </conditionalFormatting>
  <conditionalFormatting sqref="B9">
    <cfRule type="duplicateValues" priority="61"/>
    <cfRule type="duplicateValues" dxfId="77" priority="62"/>
  </conditionalFormatting>
  <conditionalFormatting sqref="B12">
    <cfRule type="duplicateValues" priority="59"/>
    <cfRule type="duplicateValues" dxfId="76" priority="60"/>
  </conditionalFormatting>
  <conditionalFormatting sqref="B19:B20 B24">
    <cfRule type="duplicateValues" priority="77"/>
    <cfRule type="duplicateValues" dxfId="75" priority="78"/>
  </conditionalFormatting>
  <conditionalFormatting sqref="B29">
    <cfRule type="duplicateValues" priority="43"/>
    <cfRule type="duplicateValues" dxfId="74" priority="44"/>
  </conditionalFormatting>
  <conditionalFormatting sqref="B34">
    <cfRule type="duplicateValues" priority="37"/>
    <cfRule type="duplicateValues" dxfId="73" priority="38"/>
  </conditionalFormatting>
  <conditionalFormatting sqref="B33">
    <cfRule type="duplicateValues" priority="31"/>
    <cfRule type="duplicateValues" dxfId="72" priority="32"/>
  </conditionalFormatting>
  <conditionalFormatting sqref="B32">
    <cfRule type="duplicateValues" priority="33"/>
    <cfRule type="duplicateValues" dxfId="71" priority="34"/>
  </conditionalFormatting>
  <conditionalFormatting sqref="B31">
    <cfRule type="duplicateValues" priority="45"/>
    <cfRule type="duplicateValues" dxfId="70" priority="46"/>
  </conditionalFormatting>
  <conditionalFormatting sqref="B30">
    <cfRule type="duplicateValues" priority="29"/>
    <cfRule type="duplicateValues" dxfId="69" priority="30"/>
  </conditionalFormatting>
  <conditionalFormatting sqref="B13:B14">
    <cfRule type="duplicateValues" priority="2093"/>
    <cfRule type="duplicateValues" dxfId="68" priority="2094"/>
  </conditionalFormatting>
  <conditionalFormatting sqref="B15:B16 B18">
    <cfRule type="duplicateValues" priority="15"/>
    <cfRule type="duplicateValues" dxfId="67" priority="16"/>
  </conditionalFormatting>
  <conditionalFormatting sqref="B17">
    <cfRule type="duplicateValues" priority="13"/>
    <cfRule type="duplicateValues" dxfId="66" priority="14"/>
  </conditionalFormatting>
  <conditionalFormatting sqref="B21">
    <cfRule type="duplicateValues" priority="11"/>
    <cfRule type="duplicateValues" dxfId="65" priority="12"/>
  </conditionalFormatting>
  <conditionalFormatting sqref="B22">
    <cfRule type="duplicateValues" priority="9"/>
    <cfRule type="duplicateValues" dxfId="64" priority="10"/>
  </conditionalFormatting>
  <conditionalFormatting sqref="B23">
    <cfRule type="duplicateValues" priority="7"/>
    <cfRule type="duplicateValues" dxfId="63" priority="8"/>
  </conditionalFormatting>
  <conditionalFormatting sqref="B25">
    <cfRule type="duplicateValues" priority="5"/>
    <cfRule type="duplicateValues" dxfId="62" priority="6"/>
  </conditionalFormatting>
  <conditionalFormatting sqref="B26">
    <cfRule type="duplicateValues" priority="3"/>
    <cfRule type="duplicateValues" dxfId="61" priority="4"/>
  </conditionalFormatting>
  <conditionalFormatting sqref="B28">
    <cfRule type="duplicateValues" priority="1"/>
    <cfRule type="duplicateValues" dxfId="60" priority="2"/>
  </conditionalFormatting>
  <pageMargins left="0.70866141732283472" right="0.70866141732283472" top="0.74803149606299213" bottom="0.74803149606299213" header="0.31496062992125984" footer="0.31496062992125984"/>
  <pageSetup paperSize="9" scale="10" orientation="portrait" r:id="rId2"/>
  <headerFooter>
    <oddHeader>Page &amp;P of &amp;N</oddHeader>
    <oddFooter>&amp;Z&amp;F&amp;R&amp;1#&amp;"Calibri"&amp;10&amp;K0078D7Classification : 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4">
    <pageSetUpPr fitToPage="1"/>
  </sheetPr>
  <dimension ref="B1:M62"/>
  <sheetViews>
    <sheetView showGridLines="0" topLeftCell="B1" zoomScaleNormal="100" workbookViewId="0">
      <selection activeCell="C25" sqref="C25"/>
    </sheetView>
  </sheetViews>
  <sheetFormatPr defaultColWidth="9.1796875" defaultRowHeight="11.5" outlineLevelRow="1"/>
  <cols>
    <col min="1" max="1" width="2" style="84" customWidth="1"/>
    <col min="2" max="2" width="35.1796875" style="84" customWidth="1"/>
    <col min="3" max="3" width="42.1796875" style="84" customWidth="1"/>
    <col min="4" max="5" width="18.453125" style="148" customWidth="1"/>
    <col min="6" max="6" width="14.453125" style="148" customWidth="1"/>
    <col min="7" max="7" width="17" style="148" customWidth="1"/>
    <col min="8" max="8" width="12.453125" style="84" customWidth="1"/>
    <col min="9" max="9" width="2" style="84" customWidth="1"/>
    <col min="10" max="10" width="12.453125" style="84" customWidth="1"/>
    <col min="11" max="11" width="14.453125" style="148" customWidth="1"/>
    <col min="12" max="13" width="10.54296875" style="84" customWidth="1"/>
    <col min="14" max="14" width="16.54296875" style="84" customWidth="1"/>
    <col min="15" max="15" width="9.54296875" style="84" customWidth="1"/>
    <col min="16" max="16384" width="9.1796875" style="84"/>
  </cols>
  <sheetData>
    <row r="1" spans="2:10">
      <c r="C1" s="8" t="str">
        <f>Details!B1</f>
        <v>Via Crespi 26 Srl</v>
      </c>
      <c r="F1" s="1274"/>
      <c r="G1" s="1281"/>
      <c r="H1" s="1283"/>
    </row>
    <row r="2" spans="2:10">
      <c r="C2" s="10">
        <f>Details!B2</f>
        <v>44742</v>
      </c>
      <c r="F2" s="1275"/>
      <c r="G2" s="1282"/>
      <c r="H2" s="1284"/>
    </row>
    <row r="3" spans="2:10" ht="15.5">
      <c r="C3" s="398" t="s">
        <v>106</v>
      </c>
      <c r="D3" s="127"/>
      <c r="E3" s="305"/>
    </row>
    <row r="4" spans="2:10">
      <c r="C4" s="91"/>
    </row>
    <row r="5" spans="2:10" ht="12">
      <c r="C5" s="408"/>
    </row>
    <row r="6" spans="2:10" ht="13">
      <c r="C6" s="783" t="s">
        <v>780</v>
      </c>
      <c r="D6" s="848">
        <f>Details!$C$11</f>
        <v>44742</v>
      </c>
      <c r="E6" s="848">
        <f>Details!$C$9</f>
        <v>44561</v>
      </c>
    </row>
    <row r="7" spans="2:10">
      <c r="D7" s="131" t="str">
        <f>Details!$C$31</f>
        <v>EUR</v>
      </c>
      <c r="E7" s="131" t="str">
        <f>Details!$C$31</f>
        <v>EUR</v>
      </c>
    </row>
    <row r="8" spans="2:10">
      <c r="C8" s="145" t="s">
        <v>6</v>
      </c>
      <c r="D8" s="141">
        <f>SUM(D9:D12)</f>
        <v>910524</v>
      </c>
      <c r="E8" s="141">
        <f>SUM(E9:E12)</f>
        <v>819057</v>
      </c>
    </row>
    <row r="9" spans="2:10" s="158" customFormat="1" outlineLevel="1">
      <c r="B9" s="136" t="s">
        <v>368</v>
      </c>
      <c r="C9" s="137" t="str">
        <f>VLOOKUP(B9,'IFRS TB'!B:K,3,FALSE)</f>
        <v>Property - Rental Income</v>
      </c>
      <c r="D9" s="67">
        <f>ROUND(SUMIF('IFRS TB'!$B:$B,$B9,'IFRS TB'!J:J),0)</f>
        <v>910524</v>
      </c>
      <c r="E9" s="67">
        <f>ROUND(SUMIF('IFRS TB'!$B:$B,$B9,'IFRS TB'!K:K),0)</f>
        <v>819057</v>
      </c>
    </row>
    <row r="10" spans="2:10" s="158" customFormat="1" outlineLevel="1">
      <c r="B10" s="136" t="s">
        <v>371</v>
      </c>
      <c r="C10" s="137" t="str">
        <f>VLOOKUP(B10,'IFRS TB'!B:K,3,FALSE)</f>
        <v>Property - Straight lining of lease incentive</v>
      </c>
      <c r="D10" s="67">
        <f>ROUND(SUMIF('IFRS TB'!$B:$B,$B10,'IFRS TB'!J:J),0)</f>
        <v>0</v>
      </c>
      <c r="E10" s="67">
        <f>ROUND(SUMIF('IFRS TB'!$B:$B,$B10,'IFRS TB'!K:K),0)</f>
        <v>0</v>
      </c>
    </row>
    <row r="11" spans="2:10" s="158" customFormat="1" outlineLevel="1">
      <c r="B11" s="136" t="s">
        <v>975</v>
      </c>
      <c r="C11" s="137" t="str">
        <f>VLOOKUP(B11,'IFRS TB'!B:K,3,FALSE)</f>
        <v>Variable rents - Turnover rent</v>
      </c>
      <c r="D11" s="67">
        <f>ROUND(SUMIF('IFRS TB'!$B:$B,$B11,'IFRS TB'!J:J),0)</f>
        <v>0</v>
      </c>
      <c r="E11" s="67">
        <f>ROUND(SUMIF('IFRS TB'!$B:$B,$B11,'IFRS TB'!K:K),0)</f>
        <v>0</v>
      </c>
    </row>
    <row r="12" spans="2:10">
      <c r="B12" s="136" t="s">
        <v>976</v>
      </c>
      <c r="C12" s="137" t="str">
        <f>VLOOKUP(B12,'IFRS TB'!B:K,3,FALSE)</f>
        <v>Rents - Free Rent income (Negative Amount)</v>
      </c>
      <c r="D12" s="67">
        <f>ROUND(SUMIF('IFRS TB'!$B:$B,$B12,'IFRS TB'!J:J),0)</f>
        <v>0</v>
      </c>
      <c r="E12" s="67">
        <f>ROUND(SUMIF('IFRS TB'!$B:$B,$B12,'IFRS TB'!K:K),0)</f>
        <v>0</v>
      </c>
    </row>
    <row r="13" spans="2:10" ht="12.5">
      <c r="C13" s="145" t="s">
        <v>122</v>
      </c>
      <c r="D13" s="141">
        <f>SUM(D14:D25)</f>
        <v>6059</v>
      </c>
      <c r="E13" s="141">
        <f>SUM(E14:E25)</f>
        <v>2881</v>
      </c>
      <c r="H13" s="94"/>
      <c r="I13" s="97"/>
      <c r="J13" s="184"/>
    </row>
    <row r="14" spans="2:10" s="158" customFormat="1" outlineLevel="1">
      <c r="B14" s="48" t="s">
        <v>372</v>
      </c>
      <c r="C14" s="137" t="str">
        <f>VLOOKUP(B14,'IFRS TB'!B:K,3,FALSE)</f>
        <v>Service charge income - utilities</v>
      </c>
      <c r="D14" s="67">
        <f>ROUND(SUMIF('IFRS TB'!$B:$B,$B14,'IFRS TB'!J:J),0)</f>
        <v>0</v>
      </c>
      <c r="E14" s="67">
        <f>ROUND(SUMIF('IFRS TB'!$B:$B,$B14,'IFRS TB'!K:K),0)</f>
        <v>0</v>
      </c>
    </row>
    <row r="15" spans="2:10" ht="12.5" outlineLevel="1">
      <c r="B15" s="48" t="s">
        <v>373</v>
      </c>
      <c r="C15" s="137" t="str">
        <f>VLOOKUP(B15,'IFRS TB'!B:K,3,FALSE)</f>
        <v>Service charge income - maintenance and repairs</v>
      </c>
      <c r="D15" s="67">
        <f>ROUND(SUMIF('IFRS TB'!$B:$B,$B15,'IFRS TB'!J:J),0)</f>
        <v>0</v>
      </c>
      <c r="E15" s="67">
        <f>ROUND(SUMIF('IFRS TB'!$B:$B,$B15,'IFRS TB'!K:K),0)</f>
        <v>0</v>
      </c>
      <c r="H15" s="94"/>
      <c r="I15" s="97"/>
      <c r="J15" s="184"/>
    </row>
    <row r="16" spans="2:10" s="158" customFormat="1" outlineLevel="1">
      <c r="B16" s="48" t="s">
        <v>374</v>
      </c>
      <c r="C16" s="137" t="str">
        <f>VLOOKUP(B16,'IFRS TB'!B:K,3,FALSE)</f>
        <v>Service charge income - letting costs</v>
      </c>
      <c r="D16" s="67">
        <f>ROUND(SUMIF('IFRS TB'!$B:$B,$B16,'IFRS TB'!J:J),0)</f>
        <v>0</v>
      </c>
      <c r="E16" s="67">
        <f>ROUND(SUMIF('IFRS TB'!$B:$B,$B16,'IFRS TB'!K:K),0)</f>
        <v>0</v>
      </c>
      <c r="F16" s="168"/>
      <c r="G16" s="168"/>
      <c r="H16" s="168"/>
    </row>
    <row r="17" spans="2:11" s="158" customFormat="1" outlineLevel="1">
      <c r="B17" s="48" t="s">
        <v>375</v>
      </c>
      <c r="C17" s="137" t="str">
        <f>VLOOKUP(B17,'IFRS TB'!B:K,3,FALSE)</f>
        <v>Service charge income - leasehold costs</v>
      </c>
      <c r="D17" s="67">
        <f>ROUND(SUMIF('IFRS TB'!$B:$B,$B17,'IFRS TB'!J:J),0)</f>
        <v>0</v>
      </c>
      <c r="E17" s="67">
        <f>ROUND(SUMIF('IFRS TB'!$B:$B,$B17,'IFRS TB'!K:K),0)</f>
        <v>0</v>
      </c>
      <c r="F17" s="168"/>
      <c r="G17" s="168"/>
      <c r="H17" s="168"/>
    </row>
    <row r="18" spans="2:11" s="158" customFormat="1" outlineLevel="1">
      <c r="B18" s="48" t="s">
        <v>376</v>
      </c>
      <c r="C18" s="137" t="str">
        <f>VLOOKUP(B18,'IFRS TB'!B:K,3,FALSE)</f>
        <v>Service charge income - insurance premiums</v>
      </c>
      <c r="D18" s="67">
        <f>ROUND(SUMIF('IFRS TB'!$B:$B,$B18,'IFRS TB'!J:J),0)</f>
        <v>0</v>
      </c>
      <c r="E18" s="67">
        <f>ROUND(SUMIF('IFRS TB'!$B:$B,$B18,'IFRS TB'!K:K),0)</f>
        <v>0</v>
      </c>
      <c r="F18" s="168"/>
      <c r="G18" s="168"/>
      <c r="H18" s="168"/>
    </row>
    <row r="19" spans="2:11" s="158" customFormat="1" outlineLevel="1">
      <c r="B19" s="48" t="s">
        <v>377</v>
      </c>
      <c r="C19" s="137" t="str">
        <f>VLOOKUP(B19,'IFRS TB'!B:K,3,FALSE)</f>
        <v>Service charge income - other</v>
      </c>
      <c r="D19" s="67">
        <f>ROUND(SUMIF('IFRS TB'!$B:$B,$B19,'IFRS TB'!J:J),0)</f>
        <v>1958</v>
      </c>
      <c r="E19" s="67">
        <f>ROUND(SUMIF('IFRS TB'!$B:$B,$B19,'IFRS TB'!K:K),0)</f>
        <v>0</v>
      </c>
      <c r="F19" s="168"/>
      <c r="G19" s="168"/>
      <c r="H19" s="168"/>
    </row>
    <row r="20" spans="2:11" s="158" customFormat="1" outlineLevel="1">
      <c r="B20" s="48" t="s">
        <v>378</v>
      </c>
      <c r="C20" s="137" t="str">
        <f>VLOOKUP(B20,'IFRS TB'!B:K,3,FALSE)</f>
        <v>Service charge income - property taxes</v>
      </c>
      <c r="D20" s="67">
        <f>ROUND(SUMIF('IFRS TB'!$B:$B,$B20,'IFRS TB'!J:J),0)</f>
        <v>0</v>
      </c>
      <c r="E20" s="67">
        <f>ROUND(SUMIF('IFRS TB'!$B:$B,$B20,'IFRS TB'!K:K),0)</f>
        <v>0</v>
      </c>
      <c r="F20" s="168"/>
      <c r="G20" s="168"/>
      <c r="H20" s="168"/>
    </row>
    <row r="21" spans="2:11" s="158" customFormat="1" outlineLevel="1">
      <c r="B21" s="48" t="s">
        <v>994</v>
      </c>
      <c r="C21" s="137" t="str">
        <f>VLOOKUP(B21,'IFRS TB'!B:K,3,FALSE)</f>
        <v>Service charge income - office tax</v>
      </c>
      <c r="D21" s="67">
        <f>ROUND(SUMIF('IFRS TB'!$B:$B,$B21,'IFRS TB'!J:J),0)</f>
        <v>0</v>
      </c>
      <c r="E21" s="67">
        <f>ROUND(SUMIF('IFRS TB'!$B:$B,$B21,'IFRS TB'!K:K),0)</f>
        <v>0</v>
      </c>
      <c r="F21" s="168"/>
      <c r="G21" s="168"/>
      <c r="H21" s="168"/>
    </row>
    <row r="22" spans="2:11" s="158" customFormat="1" outlineLevel="1">
      <c r="B22" s="48" t="s">
        <v>995</v>
      </c>
      <c r="C22" s="137" t="str">
        <f>VLOOKUP(B22,'IFRS TB'!B:K,3,FALSE)</f>
        <v>Service charge income - recharge of PM Fee</v>
      </c>
      <c r="D22" s="67">
        <f>ROUND(SUMIF('IFRS TB'!$B:$B,$B22,'IFRS TB'!J:J),0)</f>
        <v>0</v>
      </c>
      <c r="E22" s="67">
        <f>ROUND(SUMIF('IFRS TB'!$B:$B,$B22,'IFRS TB'!K:K),0)</f>
        <v>0</v>
      </c>
      <c r="F22" s="168"/>
      <c r="G22" s="168"/>
      <c r="H22" s="168"/>
    </row>
    <row r="23" spans="2:11" s="158" customFormat="1" outlineLevel="1">
      <c r="B23" s="48" t="s">
        <v>996</v>
      </c>
      <c r="C23" s="137" t="str">
        <f>VLOOKUP(B23,'IFRS TB'!B:K,3,FALSE)</f>
        <v>Service charge income - recharge of works</v>
      </c>
      <c r="D23" s="67">
        <f>ROUND(SUMIF('IFRS TB'!$B:$B,$B23,'IFRS TB'!J:J),0)</f>
        <v>0</v>
      </c>
      <c r="E23" s="67">
        <f>ROUND(SUMIF('IFRS TB'!$B:$B,$B23,'IFRS TB'!K:K),0)</f>
        <v>0</v>
      </c>
      <c r="F23" s="168"/>
      <c r="G23" s="168"/>
      <c r="H23" s="168"/>
    </row>
    <row r="24" spans="2:11" s="158" customFormat="1" outlineLevel="1">
      <c r="B24" s="48" t="s">
        <v>997</v>
      </c>
      <c r="C24" s="137" t="str">
        <f>VLOOKUP(B24,'IFRS TB'!B:K,3,FALSE)</f>
        <v>Service charge income - recharge of garbage collection tax</v>
      </c>
      <c r="D24" s="67">
        <f>ROUND(SUMIF('IFRS TB'!$B:$B,$B24,'IFRS TB'!J:J),0)</f>
        <v>0</v>
      </c>
      <c r="E24" s="67">
        <f>ROUND(SUMIF('IFRS TB'!$B:$B,$B24,'IFRS TB'!K:K),0)</f>
        <v>0</v>
      </c>
      <c r="F24" s="168"/>
      <c r="G24" s="168"/>
      <c r="H24" s="168"/>
    </row>
    <row r="25" spans="2:11" s="158" customFormat="1" outlineLevel="1">
      <c r="B25" s="48" t="s">
        <v>998</v>
      </c>
      <c r="C25" s="137" t="str">
        <f>VLOOKUP(B25,'IFRS TB'!B:K,3,FALSE)</f>
        <v>Service charge income - recharge of others tax</v>
      </c>
      <c r="D25" s="67">
        <f>ROUND(SUMIF('IFRS TB'!$B:$B,$B25,'IFRS TB'!J:J),0)</f>
        <v>4101</v>
      </c>
      <c r="E25" s="67">
        <f>ROUND(SUMIF('IFRS TB'!$B:$B,$B25,'IFRS TB'!K:K),0)</f>
        <v>2881</v>
      </c>
      <c r="F25" s="168"/>
      <c r="G25" s="168"/>
      <c r="H25" s="168"/>
    </row>
    <row r="26" spans="2:11">
      <c r="C26" s="145" t="s">
        <v>583</v>
      </c>
      <c r="D26" s="141">
        <f>SUM(D27:D27)</f>
        <v>0</v>
      </c>
      <c r="E26" s="141">
        <f>SUM(E27:E27)</f>
        <v>0</v>
      </c>
    </row>
    <row r="27" spans="2:11" s="158" customFormat="1" outlineLevel="1">
      <c r="B27" s="136" t="s">
        <v>370</v>
      </c>
      <c r="C27" s="137" t="str">
        <f>VLOOKUP(B27,'IFRS TB'!B:K,3,FALSE)</f>
        <v>Property - Other income</v>
      </c>
      <c r="D27" s="67">
        <f>ROUND(SUMIF('IFRS TB'!$B:$B,$B27,'IFRS TB'!J:J),0)</f>
        <v>0</v>
      </c>
      <c r="E27" s="67">
        <f>ROUND(SUMIF('IFRS TB'!$B:$B,$B27,'IFRS TB'!K:K),0)</f>
        <v>0</v>
      </c>
    </row>
    <row r="28" spans="2:11" s="150" customFormat="1" ht="13" thickBot="1">
      <c r="C28" s="185"/>
      <c r="D28" s="182">
        <f>D8+D13+D26</f>
        <v>916583</v>
      </c>
      <c r="E28" s="182">
        <f>E8+E13+E26</f>
        <v>821938</v>
      </c>
      <c r="F28" s="186"/>
      <c r="G28" s="186"/>
      <c r="H28" s="187"/>
      <c r="I28" s="97"/>
      <c r="J28" s="184"/>
      <c r="K28" s="151"/>
    </row>
    <row r="29" spans="2:11" s="150" customFormat="1" ht="13" thickTop="1">
      <c r="C29" s="185"/>
      <c r="D29" s="188"/>
      <c r="E29" s="188"/>
      <c r="F29" s="151"/>
      <c r="G29" s="151"/>
      <c r="H29" s="94"/>
      <c r="I29" s="97"/>
      <c r="J29" s="184"/>
      <c r="K29" s="151"/>
    </row>
    <row r="30" spans="2:11" s="150" customFormat="1" ht="13">
      <c r="C30" s="236" t="s">
        <v>107</v>
      </c>
      <c r="D30" s="364">
        <f>SOCI!D13+SOCI!D19-D28</f>
        <v>0</v>
      </c>
      <c r="E30" s="364">
        <f>SOCI!M13+SOCI!M19-E28</f>
        <v>0</v>
      </c>
      <c r="F30" s="151"/>
      <c r="G30" s="151"/>
      <c r="H30" s="94"/>
      <c r="I30" s="97"/>
      <c r="J30" s="184"/>
      <c r="K30" s="151"/>
    </row>
    <row r="31" spans="2:11" s="150" customFormat="1" ht="12.5">
      <c r="C31" s="185"/>
      <c r="D31" s="188"/>
      <c r="E31" s="189"/>
      <c r="F31" s="151"/>
      <c r="G31" s="151"/>
      <c r="H31" s="94"/>
      <c r="I31" s="97"/>
      <c r="J31" s="184"/>
      <c r="K31" s="151"/>
    </row>
    <row r="32" spans="2:11" outlineLevel="1"/>
    <row r="33" spans="2:13" ht="13" outlineLevel="1">
      <c r="C33" s="466" t="s">
        <v>61</v>
      </c>
      <c r="E33" s="61"/>
    </row>
    <row r="34" spans="2:13" ht="12" outlineLevel="1">
      <c r="C34" s="277"/>
      <c r="D34" s="84"/>
      <c r="E34" s="61"/>
    </row>
    <row r="35" spans="2:13" ht="24" outlineLevel="1">
      <c r="B35" s="283" t="s">
        <v>747</v>
      </c>
      <c r="C35" s="722" t="s">
        <v>139</v>
      </c>
      <c r="D35" s="723"/>
      <c r="E35" s="723"/>
      <c r="F35" s="573"/>
      <c r="G35" s="573"/>
      <c r="H35" s="575"/>
      <c r="I35" s="575"/>
      <c r="J35" s="575"/>
      <c r="K35" s="573"/>
      <c r="L35" s="575"/>
      <c r="M35" s="575"/>
    </row>
    <row r="36" spans="2:13" ht="12" outlineLevel="1">
      <c r="C36" s="277"/>
      <c r="D36" s="61"/>
      <c r="E36" s="61"/>
    </row>
    <row r="37" spans="2:13" ht="13" outlineLevel="1">
      <c r="C37" s="277"/>
      <c r="D37" s="848">
        <f>Details!$C$11</f>
        <v>44742</v>
      </c>
      <c r="E37" s="848">
        <f>Details!$C$9</f>
        <v>44561</v>
      </c>
    </row>
    <row r="38" spans="2:13" ht="12" outlineLevel="1">
      <c r="C38" s="277"/>
      <c r="D38" s="131" t="str">
        <f>Details!$C$31</f>
        <v>EUR</v>
      </c>
      <c r="E38" s="131" t="str">
        <f>Details!$C$31</f>
        <v>EUR</v>
      </c>
    </row>
    <row r="39" spans="2:13" outlineLevel="1">
      <c r="C39" s="100"/>
      <c r="D39" s="151"/>
      <c r="E39" s="151"/>
    </row>
    <row r="40" spans="2:13" s="183" customFormat="1" outlineLevel="1">
      <c r="C40" s="191"/>
      <c r="D40" s="151"/>
      <c r="E40" s="151"/>
      <c r="F40" s="192"/>
      <c r="G40" s="192"/>
      <c r="H40" s="84"/>
      <c r="K40" s="192"/>
    </row>
    <row r="41" spans="2:13" outlineLevel="1">
      <c r="C41" s="281" t="s">
        <v>140</v>
      </c>
      <c r="D41" s="572">
        <v>0</v>
      </c>
      <c r="E41" s="908">
        <v>0</v>
      </c>
    </row>
    <row r="42" spans="2:13" outlineLevel="1">
      <c r="C42" s="193" t="s">
        <v>141</v>
      </c>
      <c r="D42" s="572">
        <v>0</v>
      </c>
      <c r="E42" s="908">
        <v>0</v>
      </c>
    </row>
    <row r="43" spans="2:13" ht="12" outlineLevel="1" thickBot="1">
      <c r="C43" s="100" t="s">
        <v>142</v>
      </c>
      <c r="D43" s="182">
        <f>SUM(D41:D42)</f>
        <v>0</v>
      </c>
      <c r="E43" s="182">
        <f>SUM(E41:E42)</f>
        <v>0</v>
      </c>
    </row>
    <row r="44" spans="2:13" ht="12" outlineLevel="1" thickTop="1">
      <c r="C44" s="100"/>
      <c r="D44" s="143"/>
      <c r="E44" s="143"/>
    </row>
    <row r="45" spans="2:13" s="150" customFormat="1" ht="13" outlineLevel="1">
      <c r="C45" s="236" t="s">
        <v>107</v>
      </c>
      <c r="D45" s="364">
        <f>SOFP!E30-D43</f>
        <v>0</v>
      </c>
      <c r="E45" s="364">
        <f>SOFP!J30-E43</f>
        <v>0</v>
      </c>
      <c r="F45" s="151"/>
      <c r="G45" s="151"/>
      <c r="H45" s="94"/>
      <c r="I45" s="97"/>
      <c r="J45" s="184"/>
      <c r="K45" s="151"/>
    </row>
    <row r="46" spans="2:13" s="150" customFormat="1" ht="13" outlineLevel="1">
      <c r="C46" s="236" t="s">
        <v>107</v>
      </c>
      <c r="D46" s="364">
        <f>SOCI!D16+D42</f>
        <v>0</v>
      </c>
      <c r="E46" s="364">
        <f>SOCI!M16+E42</f>
        <v>0</v>
      </c>
      <c r="F46" s="151"/>
      <c r="G46" s="151"/>
      <c r="H46" s="94"/>
      <c r="I46" s="97"/>
      <c r="J46" s="184"/>
      <c r="K46" s="151"/>
    </row>
    <row r="47" spans="2:13" outlineLevel="1">
      <c r="D47" s="151"/>
      <c r="E47" s="151"/>
    </row>
    <row r="48" spans="2:13" outlineLevel="1">
      <c r="D48" s="151"/>
      <c r="E48" s="151"/>
    </row>
    <row r="49" spans="2:12" ht="13" outlineLevel="1">
      <c r="C49" s="466" t="s">
        <v>123</v>
      </c>
      <c r="D49" s="151"/>
      <c r="E49" s="151"/>
    </row>
    <row r="50" spans="2:12" outlineLevel="1">
      <c r="C50" s="100"/>
      <c r="D50" s="151"/>
      <c r="E50" s="151"/>
    </row>
    <row r="51" spans="2:12" s="106" customFormat="1" ht="12" outlineLevel="1">
      <c r="C51" s="278" t="s">
        <v>82</v>
      </c>
      <c r="D51" s="279"/>
      <c r="E51" s="279"/>
      <c r="F51" s="194"/>
      <c r="H51" s="84"/>
      <c r="L51" s="195"/>
    </row>
    <row r="52" spans="2:12" s="106" customFormat="1" outlineLevel="1">
      <c r="C52" s="1021" t="s">
        <v>2253</v>
      </c>
      <c r="D52" s="195"/>
      <c r="E52" s="195"/>
      <c r="F52" s="196"/>
      <c r="G52" s="195"/>
      <c r="H52" s="84"/>
      <c r="L52" s="195"/>
    </row>
    <row r="53" spans="2:12" s="106" customFormat="1" ht="13" outlineLevel="1">
      <c r="C53" s="197"/>
      <c r="D53" s="848">
        <f>Details!$C$11</f>
        <v>44742</v>
      </c>
      <c r="E53" s="848">
        <f>Details!$C$9</f>
        <v>44561</v>
      </c>
      <c r="F53" s="198"/>
      <c r="G53" s="195"/>
      <c r="H53" s="84"/>
      <c r="L53" s="195"/>
    </row>
    <row r="54" spans="2:12" s="106" customFormat="1" outlineLevel="1">
      <c r="D54" s="282" t="str">
        <f>Details!$C$31</f>
        <v>EUR</v>
      </c>
      <c r="E54" s="282" t="str">
        <f>Details!$C$31</f>
        <v>EUR</v>
      </c>
      <c r="F54" s="114"/>
      <c r="G54" s="195"/>
      <c r="H54" s="84"/>
      <c r="L54" s="195"/>
    </row>
    <row r="55" spans="2:12" s="106" customFormat="1" outlineLevel="1">
      <c r="B55" s="1022" t="s">
        <v>2308</v>
      </c>
      <c r="C55" s="199" t="s">
        <v>584</v>
      </c>
      <c r="D55" s="499">
        <v>0</v>
      </c>
      <c r="E55" s="910">
        <v>0</v>
      </c>
      <c r="F55" s="200"/>
      <c r="G55" s="195"/>
      <c r="H55" s="84"/>
      <c r="L55" s="195"/>
    </row>
    <row r="56" spans="2:12" s="106" customFormat="1" outlineLevel="1">
      <c r="B56" s="1022" t="s">
        <v>2309</v>
      </c>
      <c r="C56" s="199" t="s">
        <v>565</v>
      </c>
      <c r="D56" s="499">
        <v>0</v>
      </c>
      <c r="E56" s="910">
        <v>0</v>
      </c>
      <c r="F56" s="200"/>
      <c r="G56" s="195"/>
      <c r="H56" s="84"/>
      <c r="L56" s="195"/>
    </row>
    <row r="57" spans="2:12" s="106" customFormat="1" outlineLevel="1">
      <c r="B57" s="1022" t="s">
        <v>2310</v>
      </c>
      <c r="C57" s="199" t="s">
        <v>2305</v>
      </c>
      <c r="D57" s="499">
        <v>0</v>
      </c>
      <c r="E57" s="910">
        <v>0</v>
      </c>
      <c r="F57" s="200"/>
      <c r="G57" s="195"/>
      <c r="H57" s="84"/>
      <c r="L57" s="195"/>
    </row>
    <row r="58" spans="2:12" s="106" customFormat="1" outlineLevel="1">
      <c r="B58" s="1022" t="s">
        <v>2311</v>
      </c>
      <c r="C58" s="199" t="s">
        <v>2306</v>
      </c>
      <c r="D58" s="499">
        <v>0</v>
      </c>
      <c r="E58" s="910">
        <v>0</v>
      </c>
      <c r="F58" s="200"/>
      <c r="G58" s="195"/>
      <c r="H58" s="84"/>
      <c r="L58" s="195"/>
    </row>
    <row r="59" spans="2:12" s="106" customFormat="1" outlineLevel="1">
      <c r="B59" s="1022" t="s">
        <v>2312</v>
      </c>
      <c r="C59" s="199" t="s">
        <v>2307</v>
      </c>
      <c r="D59" s="500">
        <v>0</v>
      </c>
      <c r="E59" s="911">
        <v>0</v>
      </c>
      <c r="F59" s="200"/>
      <c r="G59" s="195"/>
      <c r="H59" s="84"/>
      <c r="L59" s="195"/>
    </row>
    <row r="60" spans="2:12" s="106" customFormat="1" outlineLevel="1">
      <c r="B60" s="1022" t="s">
        <v>2313</v>
      </c>
      <c r="C60" s="199" t="s">
        <v>585</v>
      </c>
      <c r="D60" s="499">
        <v>0</v>
      </c>
      <c r="E60" s="910">
        <v>0</v>
      </c>
      <c r="F60" s="200"/>
      <c r="G60" s="195"/>
      <c r="H60" s="195"/>
      <c r="L60" s="195"/>
    </row>
    <row r="61" spans="2:12" s="106" customFormat="1" ht="12" outlineLevel="1" thickBot="1">
      <c r="C61" s="201"/>
      <c r="D61" s="202">
        <f>SUM(D55:D60)</f>
        <v>0</v>
      </c>
      <c r="E61" s="202">
        <f>SUM(E55:E60)</f>
        <v>0</v>
      </c>
      <c r="F61" s="203"/>
      <c r="G61" s="204"/>
      <c r="H61" s="204"/>
      <c r="L61" s="195"/>
    </row>
    <row r="62" spans="2:12" ht="12" thickTop="1"/>
  </sheetData>
  <sheetProtection algorithmName="SHA-512" hashValue="B0i3te1yECEay3XE0EOwTAbbetpXI0D3k53DDvrdyzBhXd6wdL32QrpLByz05Jc8iUKCtjYCFKneH+eKhUBNOA==" saltValue="sG/afyEAbOZsF05taE0xQQ==" spinCount="100000" sheet="1" objects="1" scenarios="1"/>
  <customSheetViews>
    <customSheetView guid="{B0373AFB-6F3B-4D90-83E2-B7472F9D789B}" showGridLines="0" fitToPage="1">
      <selection activeCell="J35" sqref="J35"/>
      <pageMargins left="0.70866141732283472" right="0.70866141732283472" top="0.74803149606299213" bottom="0.74803149606299213" header="0.31496062992125984" footer="0.31496062992125984"/>
      <pageSetup paperSize="9" scale="56" orientation="portrait" r:id="rId1"/>
      <headerFooter>
        <oddHeader>Page &amp;P of &amp;N</oddHeader>
        <oddFooter>&amp;Z&amp;F</oddFooter>
      </headerFooter>
    </customSheetView>
  </customSheetViews>
  <mergeCells count="3">
    <mergeCell ref="F1:F2"/>
    <mergeCell ref="G1:G2"/>
    <mergeCell ref="H1:H2"/>
  </mergeCells>
  <conditionalFormatting sqref="J28:J31">
    <cfRule type="duplicateValues" priority="1493"/>
    <cfRule type="duplicateValues" dxfId="59" priority="1494"/>
  </conditionalFormatting>
  <conditionalFormatting sqref="H28:H31">
    <cfRule type="duplicateValues" priority="1499"/>
    <cfRule type="duplicateValues" dxfId="58" priority="1500"/>
  </conditionalFormatting>
  <conditionalFormatting sqref="J13 J15">
    <cfRule type="duplicateValues" priority="11"/>
    <cfRule type="duplicateValues" dxfId="57" priority="12"/>
  </conditionalFormatting>
  <conditionalFormatting sqref="H13 H15">
    <cfRule type="duplicateValues" priority="13"/>
    <cfRule type="duplicateValues" dxfId="56" priority="14"/>
  </conditionalFormatting>
  <conditionalFormatting sqref="B14:B25">
    <cfRule type="duplicateValues" priority="15"/>
    <cfRule type="duplicateValues" dxfId="55" priority="16"/>
  </conditionalFormatting>
  <conditionalFormatting sqref="B27">
    <cfRule type="duplicateValues" priority="2117"/>
    <cfRule type="duplicateValues" dxfId="54" priority="2118"/>
  </conditionalFormatting>
  <conditionalFormatting sqref="J45">
    <cfRule type="duplicateValues" priority="5"/>
    <cfRule type="duplicateValues" dxfId="53" priority="6"/>
  </conditionalFormatting>
  <conditionalFormatting sqref="H45">
    <cfRule type="duplicateValues" priority="7"/>
    <cfRule type="duplicateValues" dxfId="52" priority="8"/>
  </conditionalFormatting>
  <conditionalFormatting sqref="J46">
    <cfRule type="duplicateValues" priority="1"/>
    <cfRule type="duplicateValues" dxfId="51" priority="2"/>
  </conditionalFormatting>
  <conditionalFormatting sqref="H46">
    <cfRule type="duplicateValues" priority="3"/>
    <cfRule type="duplicateValues" dxfId="50" priority="4"/>
  </conditionalFormatting>
  <conditionalFormatting sqref="B9:B12">
    <cfRule type="duplicateValues" priority="2377"/>
    <cfRule type="duplicateValues" dxfId="49" priority="2378"/>
  </conditionalFormatting>
  <pageMargins left="0.70866141732283472" right="0.70866141732283472" top="0.74803149606299213" bottom="0.74803149606299213" header="0.31496062992125984" footer="0.31496062992125984"/>
  <pageSetup paperSize="9" scale="10" orientation="portrait" r:id="rId2"/>
  <headerFooter>
    <oddHeader>Page &amp;P of &amp;N</oddHeader>
    <oddFooter>&amp;Z&amp;F&amp;R&amp;1#&amp;"Calibri"&amp;10&amp;K0078D7Classification : 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pageSetUpPr fitToPage="1"/>
  </sheetPr>
  <dimension ref="B1:L53"/>
  <sheetViews>
    <sheetView showGridLines="0" workbookViewId="0">
      <selection activeCell="C25" sqref="C25"/>
    </sheetView>
  </sheetViews>
  <sheetFormatPr defaultColWidth="9.1796875" defaultRowHeight="11.5" outlineLevelRow="1"/>
  <cols>
    <col min="1" max="1" width="2" style="2" customWidth="1"/>
    <col min="2" max="2" width="8.54296875" style="2" customWidth="1"/>
    <col min="3" max="3" width="49.453125" style="2" customWidth="1"/>
    <col min="4" max="4" width="18.453125" style="11" bestFit="1" customWidth="1"/>
    <col min="5" max="5" width="18.453125" style="884" bestFit="1" customWidth="1"/>
    <col min="6" max="6" width="3" style="21" customWidth="1"/>
    <col min="7" max="7" width="13.1796875" style="11" customWidth="1"/>
    <col min="8" max="8" width="12.54296875" style="11" customWidth="1"/>
    <col min="9" max="9" width="12.453125" style="2" customWidth="1"/>
    <col min="10" max="10" width="2" style="2" customWidth="1"/>
    <col min="11" max="11" width="12.453125" style="2" customWidth="1"/>
    <col min="12" max="12" width="14.453125" style="11" customWidth="1"/>
    <col min="13" max="14" width="10.54296875" style="2" customWidth="1"/>
    <col min="15" max="15" width="16.54296875" style="2" customWidth="1"/>
    <col min="16" max="16" width="9.54296875" style="2" customWidth="1"/>
    <col min="17" max="16384" width="9.1796875" style="2"/>
  </cols>
  <sheetData>
    <row r="1" spans="2:12" ht="12" customHeight="1">
      <c r="C1" s="8" t="str">
        <f>Details!$B$1</f>
        <v>Via Crespi 26 Srl</v>
      </c>
      <c r="G1" s="1285"/>
      <c r="H1" s="1281"/>
      <c r="I1" s="1283"/>
    </row>
    <row r="2" spans="2:12" ht="12" customHeight="1">
      <c r="C2" s="10">
        <f>Details!$B$2</f>
        <v>44742</v>
      </c>
      <c r="G2" s="1286"/>
      <c r="H2" s="1287"/>
      <c r="I2" s="1284"/>
    </row>
    <row r="3" spans="2:12" ht="30.65" customHeight="1">
      <c r="C3" s="398" t="s">
        <v>367</v>
      </c>
      <c r="D3" s="37"/>
      <c r="E3" s="37"/>
    </row>
    <row r="4" spans="2:12">
      <c r="C4" s="3"/>
    </row>
    <row r="5" spans="2:12" ht="12">
      <c r="C5" s="246"/>
      <c r="D5" s="44"/>
    </row>
    <row r="6" spans="2:12" ht="13">
      <c r="C6" s="715" t="str">
        <f>Revenue!C6</f>
        <v xml:space="preserve">For the period ended </v>
      </c>
      <c r="D6" s="848">
        <f>Details!$C$11</f>
        <v>44742</v>
      </c>
      <c r="E6" s="848">
        <f>Details!$C$9</f>
        <v>44561</v>
      </c>
      <c r="F6" s="30"/>
      <c r="K6" s="35"/>
    </row>
    <row r="7" spans="2:12" s="12" customFormat="1" ht="13">
      <c r="C7" s="389"/>
      <c r="D7" s="386"/>
      <c r="E7" s="386"/>
      <c r="F7" s="410"/>
      <c r="G7" s="307"/>
      <c r="H7" s="307"/>
      <c r="K7" s="411"/>
      <c r="L7" s="307"/>
    </row>
    <row r="8" spans="2:12">
      <c r="D8" s="42" t="str">
        <f>Details!$C$31</f>
        <v>EUR</v>
      </c>
      <c r="E8" s="42" t="str">
        <f>Details!$C$31</f>
        <v>EUR</v>
      </c>
      <c r="F8" s="26"/>
      <c r="K8" s="35"/>
    </row>
    <row r="9" spans="2:12">
      <c r="C9" s="412" t="s">
        <v>586</v>
      </c>
      <c r="D9" s="42"/>
      <c r="E9" s="42"/>
      <c r="F9" s="26"/>
      <c r="G9" s="371"/>
      <c r="H9" s="371"/>
      <c r="K9" s="35"/>
      <c r="L9" s="371"/>
    </row>
    <row r="10" spans="2:12">
      <c r="C10" s="43" t="s">
        <v>587</v>
      </c>
      <c r="D10" s="70">
        <f>SUM(D11:D14)</f>
        <v>0</v>
      </c>
      <c r="E10" s="70">
        <f>SUM(E11:E14)</f>
        <v>0</v>
      </c>
      <c r="F10" s="26"/>
      <c r="G10" s="371"/>
      <c r="H10" s="371"/>
      <c r="K10" s="35"/>
      <c r="L10" s="371"/>
    </row>
    <row r="11" spans="2:12" outlineLevel="1">
      <c r="B11" s="48" t="s">
        <v>392</v>
      </c>
      <c r="C11" s="49" t="str">
        <f>VLOOKUP(B11,'IFRS TB'!B:K,3,FALSE)</f>
        <v>Service charge- utilities</v>
      </c>
      <c r="D11" s="67">
        <f>-ROUND(SUMIF('IFRS TB'!$B:$B,B11,'IFRS TB'!J:J),0)</f>
        <v>0</v>
      </c>
      <c r="E11" s="67">
        <f>-ROUND(SUMIF('IFRS TB'!$B:$B,B11,'IFRS TB'!K:K),0)</f>
        <v>0</v>
      </c>
      <c r="F11" s="26"/>
      <c r="G11" s="371"/>
      <c r="H11" s="371"/>
      <c r="K11" s="35"/>
      <c r="L11" s="371"/>
    </row>
    <row r="12" spans="2:12" outlineLevel="1">
      <c r="B12" s="48" t="s">
        <v>393</v>
      </c>
      <c r="C12" s="49" t="str">
        <f>VLOOKUP(B12,'IFRS TB'!B:K,3,FALSE)</f>
        <v>Service charge - maintenance and repairs</v>
      </c>
      <c r="D12" s="67">
        <f>-ROUND(SUMIF('IFRS TB'!B:B,B12,'IFRS TB'!J:J),0)</f>
        <v>0</v>
      </c>
      <c r="E12" s="67">
        <f>-ROUND(SUMIF('IFRS TB'!$B:$B,B12,'IFRS TB'!K:K),0)</f>
        <v>0</v>
      </c>
      <c r="F12" s="26"/>
      <c r="G12" s="371"/>
      <c r="H12" s="371"/>
      <c r="K12" s="35"/>
      <c r="L12" s="371"/>
    </row>
    <row r="13" spans="2:12" outlineLevel="1">
      <c r="B13" s="48" t="s">
        <v>933</v>
      </c>
      <c r="C13" s="49" t="str">
        <f>VLOOKUP(B13,'IFRS TB'!B:K,3,FALSE)</f>
        <v>Service charge - Various works</v>
      </c>
      <c r="D13" s="67">
        <f>-ROUND(SUMIF('IFRS TB'!B:B,B13,'IFRS TB'!J:J),0)</f>
        <v>0</v>
      </c>
      <c r="E13" s="67">
        <f>-ROUND(SUMIF('IFRS TB'!$B:$B,B13,'IFRS TB'!K:K),0)</f>
        <v>0</v>
      </c>
      <c r="F13" s="26"/>
      <c r="G13" s="818"/>
      <c r="H13" s="818"/>
      <c r="K13" s="35"/>
      <c r="L13" s="818"/>
    </row>
    <row r="14" spans="2:12" outlineLevel="1">
      <c r="B14" s="48" t="s">
        <v>934</v>
      </c>
      <c r="C14" s="49" t="str">
        <f>VLOOKUP(B14,'IFRS TB'!B:K,3,FALSE)</f>
        <v>Service charge - Large maintenance works</v>
      </c>
      <c r="D14" s="67">
        <f>-ROUND(SUMIF('IFRS TB'!B:B,B14,'IFRS TB'!J:J),0)</f>
        <v>0</v>
      </c>
      <c r="E14" s="67">
        <f>-ROUND(SUMIF('IFRS TB'!$B:$B,B14,'IFRS TB'!K:K),0)</f>
        <v>0</v>
      </c>
      <c r="F14" s="26"/>
      <c r="G14" s="818"/>
      <c r="H14" s="818"/>
      <c r="K14" s="35"/>
      <c r="L14" s="818"/>
    </row>
    <row r="15" spans="2:12">
      <c r="C15" s="43" t="s">
        <v>588</v>
      </c>
      <c r="D15" s="70">
        <f>SUM(D16)</f>
        <v>9584</v>
      </c>
      <c r="E15" s="70">
        <f>SUM(E16)</f>
        <v>8950</v>
      </c>
      <c r="F15" s="26"/>
      <c r="G15" s="371"/>
      <c r="H15" s="371"/>
      <c r="K15" s="35"/>
      <c r="L15" s="371"/>
    </row>
    <row r="16" spans="2:12" ht="12" customHeight="1" outlineLevel="1">
      <c r="B16" s="48" t="s">
        <v>396</v>
      </c>
      <c r="C16" s="49" t="str">
        <f>VLOOKUP(B16,'IFRS TB'!B:K,3,FALSE)</f>
        <v>Service charge - insurance premiums</v>
      </c>
      <c r="D16" s="67">
        <f>-ROUND(SUMIF('IFRS TB'!B:B,B16,'IFRS TB'!J:J),0)</f>
        <v>9584</v>
      </c>
      <c r="E16" s="67">
        <f>-ROUND(SUMIF('IFRS TB'!$B:$B,B16,'IFRS TB'!K:K),0)</f>
        <v>8950</v>
      </c>
      <c r="F16" s="26"/>
      <c r="G16" s="371"/>
      <c r="H16" s="371"/>
      <c r="K16" s="35"/>
      <c r="L16" s="371"/>
    </row>
    <row r="17" spans="2:12">
      <c r="C17" s="43" t="s">
        <v>1055</v>
      </c>
      <c r="D17" s="70">
        <f>SUM(D18:D21)</f>
        <v>89702</v>
      </c>
      <c r="E17" s="70">
        <f>SUM(E18:E21)</f>
        <v>82555</v>
      </c>
      <c r="F17" s="26"/>
      <c r="G17" s="371"/>
      <c r="H17" s="371"/>
      <c r="K17" s="35"/>
      <c r="L17" s="371"/>
    </row>
    <row r="18" spans="2:12" outlineLevel="1">
      <c r="B18" s="48" t="s">
        <v>398</v>
      </c>
      <c r="C18" s="49" t="str">
        <f>VLOOKUP(B18,'IFRS TB'!B:K,3,FALSE)</f>
        <v>Service charge - property taxes</v>
      </c>
      <c r="D18" s="67">
        <f>-ROUND(SUMIF('IFRS TB'!B:B,B18,'IFRS TB'!J:J),0)</f>
        <v>83041</v>
      </c>
      <c r="E18" s="67">
        <f>-ROUND(SUMIF('IFRS TB'!$B:$B,B18,'IFRS TB'!K:K),0)</f>
        <v>76792</v>
      </c>
      <c r="F18" s="26"/>
      <c r="G18" s="371"/>
      <c r="H18" s="371"/>
      <c r="K18" s="35"/>
      <c r="L18" s="371"/>
    </row>
    <row r="19" spans="2:12" outlineLevel="1">
      <c r="B19" s="48" t="s">
        <v>931</v>
      </c>
      <c r="C19" s="49" t="str">
        <f>VLOOKUP(B19,'IFRS TB'!B:K,3,FALSE)</f>
        <v>Service charge - office tax</v>
      </c>
      <c r="D19" s="67">
        <f>-ROUND(SUMIF('IFRS TB'!B:B,B19,'IFRS TB'!J:J),0)</f>
        <v>0</v>
      </c>
      <c r="E19" s="67">
        <f>-ROUND(SUMIF('IFRS TB'!$B:$B,B19,'IFRS TB'!K:K),0)</f>
        <v>0</v>
      </c>
      <c r="F19" s="26"/>
      <c r="G19" s="818"/>
      <c r="H19" s="818"/>
      <c r="K19" s="35"/>
      <c r="L19" s="818"/>
    </row>
    <row r="20" spans="2:12" outlineLevel="1">
      <c r="B20" s="48" t="s">
        <v>940</v>
      </c>
      <c r="C20" s="49" t="str">
        <f>VLOOKUP(B20,'IFRS TB'!B:K,3,FALSE)</f>
        <v>Service charge - Others tax</v>
      </c>
      <c r="D20" s="67">
        <f>-ROUND(SUMIF('IFRS TB'!B:B,B20,'IFRS TB'!J:J),0)</f>
        <v>6661</v>
      </c>
      <c r="E20" s="67">
        <f>-ROUND(SUMIF('IFRS TB'!$B:$B,B20,'IFRS TB'!K:K),0)</f>
        <v>5763</v>
      </c>
      <c r="F20" s="26"/>
      <c r="G20" s="818"/>
      <c r="H20" s="818"/>
      <c r="K20" s="35"/>
      <c r="L20" s="818"/>
    </row>
    <row r="21" spans="2:12" outlineLevel="1">
      <c r="B21" s="48" t="s">
        <v>941</v>
      </c>
      <c r="C21" s="49" t="str">
        <f>VLOOKUP(B21,'IFRS TB'!B:K,3,FALSE)</f>
        <v>Service charge - Garbage tax</v>
      </c>
      <c r="D21" s="67">
        <f>-ROUND(SUMIF('IFRS TB'!B:B,B21,'IFRS TB'!J:J),0)</f>
        <v>0</v>
      </c>
      <c r="E21" s="67">
        <f>-ROUND(SUMIF('IFRS TB'!$B:$B,B21,'IFRS TB'!K:K),0)</f>
        <v>0</v>
      </c>
      <c r="F21" s="26"/>
      <c r="G21" s="818"/>
      <c r="H21" s="818"/>
      <c r="K21" s="35"/>
      <c r="L21" s="818"/>
    </row>
    <row r="22" spans="2:12">
      <c r="C22" s="43" t="s">
        <v>0</v>
      </c>
      <c r="D22" s="70">
        <f>SUM(D23:D32)</f>
        <v>1958</v>
      </c>
      <c r="E22" s="70">
        <f>SUM(E23:E32)</f>
        <v>0</v>
      </c>
      <c r="F22" s="23"/>
      <c r="G22" s="371"/>
      <c r="H22" s="371"/>
      <c r="K22" s="35"/>
      <c r="L22" s="371"/>
    </row>
    <row r="23" spans="2:12" s="18" customFormat="1" ht="12" customHeight="1" outlineLevel="1">
      <c r="B23" s="48" t="s">
        <v>394</v>
      </c>
      <c r="C23" s="49" t="str">
        <f>VLOOKUP(B23,'IFRS TB'!B:K,3,FALSE)</f>
        <v>Service charge - letting costs</v>
      </c>
      <c r="D23" s="67">
        <f>-ROUND(SUMIF('IFRS TB'!B:B,B23,'IFRS TB'!J:J),0)</f>
        <v>0</v>
      </c>
      <c r="E23" s="67">
        <f>-ROUND(SUMIF('IFRS TB'!$B:$B,B23,'IFRS TB'!K:K),0)</f>
        <v>0</v>
      </c>
    </row>
    <row r="24" spans="2:12" s="18" customFormat="1" ht="12" customHeight="1" outlineLevel="1">
      <c r="B24" s="48" t="s">
        <v>395</v>
      </c>
      <c r="C24" s="49" t="str">
        <f>VLOOKUP(B24,'IFRS TB'!B:K,3,FALSE)</f>
        <v>Service charge - leasehold costs</v>
      </c>
      <c r="D24" s="67">
        <f>-ROUND(SUMIF('IFRS TB'!B:B,B24,'IFRS TB'!J:J),0)</f>
        <v>0</v>
      </c>
      <c r="E24" s="67">
        <f>-ROUND(SUMIF('IFRS TB'!$B:$B,B24,'IFRS TB'!K:K),0)</f>
        <v>0</v>
      </c>
    </row>
    <row r="25" spans="2:12" s="18" customFormat="1" ht="12" customHeight="1" outlineLevel="1">
      <c r="B25" s="48" t="s">
        <v>397</v>
      </c>
      <c r="C25" s="49" t="str">
        <f>VLOOKUP(B25,'IFRS TB'!B:K,3,FALSE)</f>
        <v>Service charge - other</v>
      </c>
      <c r="D25" s="67">
        <f>-ROUND(SUMIF('IFRS TB'!B:B,B25,'IFRS TB'!J:J),0)</f>
        <v>1958</v>
      </c>
      <c r="E25" s="67">
        <f>-ROUND(SUMIF('IFRS TB'!$B:$B,B25,'IFRS TB'!K:K),0)</f>
        <v>0</v>
      </c>
    </row>
    <row r="26" spans="2:12" s="18" customFormat="1" ht="12" customHeight="1" outlineLevel="1">
      <c r="B26" s="48" t="s">
        <v>932</v>
      </c>
      <c r="C26" s="49" t="str">
        <f>VLOOKUP(B26,'IFRS TB'!B:K,3,FALSE)</f>
        <v>Service charge - Property Management fee</v>
      </c>
      <c r="D26" s="67">
        <f>-ROUND(SUMIF('IFRS TB'!B:B,B26,'IFRS TB'!J:J),0)</f>
        <v>0</v>
      </c>
      <c r="E26" s="67">
        <f>-ROUND(SUMIF('IFRS TB'!$B:$B,B26,'IFRS TB'!K:K),0)</f>
        <v>0</v>
      </c>
    </row>
    <row r="27" spans="2:12" s="18" customFormat="1" ht="12" customHeight="1" outlineLevel="1">
      <c r="B27" s="48" t="s">
        <v>935</v>
      </c>
      <c r="C27" s="49" t="str">
        <f>VLOOKUP(B27,'IFRS TB'!B:K,3,FALSE)</f>
        <v>Service charge - Contribution for tenant</v>
      </c>
      <c r="D27" s="67">
        <f>-ROUND(SUMIF('IFRS TB'!B:B,B27,'IFRS TB'!J:J),0)</f>
        <v>0</v>
      </c>
      <c r="E27" s="67">
        <f>-ROUND(SUMIF('IFRS TB'!$B:$B,B27,'IFRS TB'!K:K),0)</f>
        <v>0</v>
      </c>
    </row>
    <row r="28" spans="2:12" s="18" customFormat="1" ht="12" customHeight="1" outlineLevel="1">
      <c r="B28" s="48" t="s">
        <v>936</v>
      </c>
      <c r="C28" s="49" t="str">
        <f>VLOOKUP(B28,'IFRS TB'!B:K,3,FALSE)</f>
        <v>Service charge - Technical costs</v>
      </c>
      <c r="D28" s="67">
        <f>-ROUND(SUMIF('IFRS TB'!B:B,B28,'IFRS TB'!J:J),0)</f>
        <v>0</v>
      </c>
      <c r="E28" s="67">
        <f>-ROUND(SUMIF('IFRS TB'!$B:$B,B28,'IFRS TB'!K:K),0)</f>
        <v>0</v>
      </c>
    </row>
    <row r="29" spans="2:12" s="18" customFormat="1" ht="12" customHeight="1" outlineLevel="1">
      <c r="B29" s="48" t="s">
        <v>937</v>
      </c>
      <c r="C29" s="49" t="str">
        <f>VLOOKUP(B29,'IFRS TB'!B:K,3,FALSE)</f>
        <v>Service charge - Ground rent lease payable</v>
      </c>
      <c r="D29" s="67">
        <f>-ROUND(SUMIF('IFRS TB'!B:B,B29,'IFRS TB'!J:J),0)</f>
        <v>0</v>
      </c>
      <c r="E29" s="67">
        <f>-ROUND(SUMIF('IFRS TB'!$B:$B,B29,'IFRS TB'!K:K),0)</f>
        <v>0</v>
      </c>
    </row>
    <row r="30" spans="2:12" s="18" customFormat="1" ht="12" customHeight="1" outlineLevel="1">
      <c r="B30" s="48" t="s">
        <v>938</v>
      </c>
      <c r="C30" s="49" t="str">
        <f>VLOOKUP(B30,'IFRS TB'!B:K,3,FALSE)</f>
        <v>Service charge - Other general costs</v>
      </c>
      <c r="D30" s="67">
        <f>-ROUND(SUMIF('IFRS TB'!B:B,B30,'IFRS TB'!J:J),0)</f>
        <v>0</v>
      </c>
      <c r="E30" s="67">
        <f>-ROUND(SUMIF('IFRS TB'!$B:$B,B30,'IFRS TB'!K:K),0)</f>
        <v>0</v>
      </c>
    </row>
    <row r="31" spans="2:12" s="18" customFormat="1" ht="12" customHeight="1" outlineLevel="1">
      <c r="B31" s="48" t="s">
        <v>939</v>
      </c>
      <c r="C31" s="49" t="str">
        <f>VLOOKUP(B31,'IFRS TB'!B:K,3,FALSE)</f>
        <v>Service charge - Consultants and advisers</v>
      </c>
      <c r="D31" s="67">
        <f>-ROUND(SUMIF('IFRS TB'!B:B,B31,'IFRS TB'!J:J),0)</f>
        <v>0</v>
      </c>
      <c r="E31" s="67">
        <f>-ROUND(SUMIF('IFRS TB'!$B:$B,B31,'IFRS TB'!K:K),0)</f>
        <v>0</v>
      </c>
    </row>
    <row r="32" spans="2:12" s="18" customFormat="1" ht="12" customHeight="1" outlineLevel="1">
      <c r="B32" s="48" t="s">
        <v>942</v>
      </c>
      <c r="C32" s="49" t="str">
        <f>VLOOKUP(B32,'IFRS TB'!B:K,3,FALSE)</f>
        <v>Service charge - Other operating costs</v>
      </c>
      <c r="D32" s="67">
        <f>-ROUND(SUMIF('IFRS TB'!B:B,B32,'IFRS TB'!J:J),0)</f>
        <v>0</v>
      </c>
      <c r="E32" s="67">
        <f>-ROUND(SUMIF('IFRS TB'!$B:$B,B32,'IFRS TB'!K:K),0)</f>
        <v>0</v>
      </c>
    </row>
    <row r="33" spans="2:12" ht="12" thickBot="1">
      <c r="C33" s="413" t="s">
        <v>589</v>
      </c>
      <c r="D33" s="77">
        <f>D10+D15+D17+D22</f>
        <v>101244</v>
      </c>
      <c r="E33" s="77">
        <f>E10+E15+E17+E22</f>
        <v>91505</v>
      </c>
      <c r="F33" s="23"/>
      <c r="G33" s="371"/>
      <c r="H33" s="371"/>
      <c r="L33" s="371"/>
    </row>
    <row r="34" spans="2:12" ht="12" thickTop="1">
      <c r="C34" s="339"/>
      <c r="D34" s="309"/>
      <c r="E34" s="309"/>
      <c r="F34" s="23"/>
      <c r="G34" s="371"/>
      <c r="H34" s="371"/>
      <c r="L34" s="371"/>
    </row>
    <row r="35" spans="2:12">
      <c r="C35" s="412" t="s">
        <v>369</v>
      </c>
      <c r="D35" s="42"/>
      <c r="E35" s="42"/>
      <c r="F35" s="26"/>
      <c r="G35" s="371"/>
      <c r="H35" s="371"/>
      <c r="K35" s="35"/>
      <c r="L35" s="371"/>
    </row>
    <row r="36" spans="2:12">
      <c r="C36" s="43" t="s">
        <v>587</v>
      </c>
      <c r="D36" s="70">
        <f>SUM(D37:D37)</f>
        <v>0</v>
      </c>
      <c r="E36" s="70">
        <f>SUM(E37:E37)</f>
        <v>0</v>
      </c>
      <c r="F36" s="26"/>
      <c r="G36" s="371"/>
      <c r="H36" s="371"/>
      <c r="K36" s="35"/>
      <c r="L36" s="371"/>
    </row>
    <row r="37" spans="2:12" outlineLevel="1">
      <c r="B37" s="48" t="s">
        <v>401</v>
      </c>
      <c r="C37" s="49" t="str">
        <f>VLOOKUP(B37,'IFRS TB'!B:K,3,FALSE)</f>
        <v>Maintenance, repairs and utilities - not rechargeable to tenants</v>
      </c>
      <c r="D37" s="67">
        <f>-ROUND(SUMIF('IFRS TB'!B:B,B37,'IFRS TB'!J:J),0)</f>
        <v>0</v>
      </c>
      <c r="E37" s="67">
        <f>-ROUND(SUMIF('IFRS TB'!$B:$B,B37,'IFRS TB'!K:K),0)</f>
        <v>0</v>
      </c>
      <c r="F37" s="26"/>
      <c r="G37" s="371"/>
      <c r="H37" s="371"/>
      <c r="K37" s="35"/>
      <c r="L37" s="371"/>
    </row>
    <row r="38" spans="2:12">
      <c r="C38" s="43" t="s">
        <v>400</v>
      </c>
      <c r="D38" s="70">
        <f>SUM(D39)</f>
        <v>0</v>
      </c>
      <c r="E38" s="70">
        <f>SUM(E39)</f>
        <v>0</v>
      </c>
      <c r="F38" s="26"/>
      <c r="G38" s="371"/>
      <c r="H38" s="371"/>
      <c r="K38" s="35"/>
      <c r="L38" s="371"/>
    </row>
    <row r="39" spans="2:12" ht="12" customHeight="1" outlineLevel="1">
      <c r="B39" s="48" t="s">
        <v>399</v>
      </c>
      <c r="C39" s="49" t="str">
        <f>VLOOKUP(B39,'IFRS TB'!B:K,3,FALSE)</f>
        <v>Tenants provision for impairment (charge)</v>
      </c>
      <c r="D39" s="67">
        <f>-ROUND(SUMIF('IFRS TB'!B:B,B39,'IFRS TB'!J:J),0)</f>
        <v>0</v>
      </c>
      <c r="E39" s="67">
        <f>-ROUND(SUMIF('IFRS TB'!$B:$B,B39,'IFRS TB'!K:K),0)</f>
        <v>0</v>
      </c>
      <c r="F39" s="26"/>
      <c r="G39" s="371"/>
      <c r="H39" s="371"/>
      <c r="K39" s="35"/>
      <c r="L39" s="371"/>
    </row>
    <row r="40" spans="2:12">
      <c r="C40" s="43" t="s">
        <v>590</v>
      </c>
      <c r="D40" s="70">
        <f>SUM(D41)</f>
        <v>7747</v>
      </c>
      <c r="E40" s="70">
        <f>SUM(E41)</f>
        <v>7080</v>
      </c>
      <c r="F40" s="26"/>
      <c r="G40" s="371"/>
      <c r="H40" s="371"/>
      <c r="K40" s="35"/>
      <c r="L40" s="371"/>
    </row>
    <row r="41" spans="2:12" outlineLevel="1">
      <c r="B41" s="48" t="s">
        <v>47</v>
      </c>
      <c r="C41" s="49" t="str">
        <f>VLOOKUP(B41,'IFRS TB'!B:K,3,FALSE)</f>
        <v>Property management fees</v>
      </c>
      <c r="D41" s="67">
        <f>-ROUND(SUMIF('IFRS TB'!B:B,B41,'IFRS TB'!J:J),0)</f>
        <v>7747</v>
      </c>
      <c r="E41" s="67">
        <f>-ROUND(SUMIF('IFRS TB'!$B:$B,B41,'IFRS TB'!K:K),0)</f>
        <v>7080</v>
      </c>
      <c r="F41" s="26"/>
      <c r="G41" s="371"/>
      <c r="H41" s="371"/>
      <c r="K41" s="35"/>
      <c r="L41" s="371"/>
    </row>
    <row r="42" spans="2:12">
      <c r="C42" s="43" t="s">
        <v>0</v>
      </c>
      <c r="D42" s="70">
        <f>SUM(D43:D49)</f>
        <v>0</v>
      </c>
      <c r="E42" s="70">
        <f>SUM(E43:E49)</f>
        <v>0</v>
      </c>
      <c r="F42" s="23"/>
      <c r="G42" s="371"/>
      <c r="H42" s="371"/>
      <c r="K42" s="35"/>
      <c r="L42" s="371"/>
    </row>
    <row r="43" spans="2:12" s="18" customFormat="1" ht="12" customHeight="1" outlineLevel="1">
      <c r="B43" s="48" t="s">
        <v>402</v>
      </c>
      <c r="C43" s="49" t="str">
        <f>VLOOKUP(B43,'IFRS TB'!B:K,3,FALSE)</f>
        <v>Other expenses - not rechargeable to tenants</v>
      </c>
      <c r="D43" s="67">
        <f>-ROUND(SUMIF('IFRS TB'!B:B,B43,'IFRS TB'!J:J),0)</f>
        <v>0</v>
      </c>
      <c r="E43" s="67">
        <f>-ROUND(SUMIF('IFRS TB'!$B:$B,B43,'IFRS TB'!K:K),0)</f>
        <v>0</v>
      </c>
    </row>
    <row r="44" spans="2:12" s="18" customFormat="1" ht="12" customHeight="1" outlineLevel="1">
      <c r="B44" s="48" t="s">
        <v>492</v>
      </c>
      <c r="C44" s="49" t="str">
        <f>VLOOKUP(B44,'IFRS TB'!B:K,3,FALSE)</f>
        <v>Investment property - building depreciation charge</v>
      </c>
      <c r="D44" s="67">
        <f>-ROUND(SUMIF('IFRS TB'!B:B,B44,'IFRS TB'!J:J),0)</f>
        <v>0</v>
      </c>
      <c r="E44" s="67">
        <f>-ROUND(SUMIF('IFRS TB'!$B:$B,B44,'IFRS TB'!K:K),0)</f>
        <v>0</v>
      </c>
    </row>
    <row r="45" spans="2:12" s="18" customFormat="1" ht="12" customHeight="1" outlineLevel="1">
      <c r="B45" s="48" t="s">
        <v>493</v>
      </c>
      <c r="C45" s="49" t="str">
        <f>VLOOKUP(B45,'IFRS TB'!B:K,3,FALSE)</f>
        <v>Investment property - capitalised letting fees amortisation charge</v>
      </c>
      <c r="D45" s="67">
        <f>-ROUND(SUMIF('IFRS TB'!B:B,B45,'IFRS TB'!J:J),0)</f>
        <v>0</v>
      </c>
      <c r="E45" s="67">
        <f>-ROUND(SUMIF('IFRS TB'!$B:$B,B45,'IFRS TB'!K:K),0)</f>
        <v>0</v>
      </c>
    </row>
    <row r="46" spans="2:12" s="18" customFormat="1" ht="12" customHeight="1" outlineLevel="1">
      <c r="B46" s="48" t="s">
        <v>957</v>
      </c>
      <c r="C46" s="49" t="str">
        <f>VLOOKUP(B46,'IFRS TB'!B:K,3,FALSE)</f>
        <v>Investment property - marketing</v>
      </c>
      <c r="D46" s="67">
        <f>-ROUND(SUMIF('IFRS TB'!B:B,B46,'IFRS TB'!J:J),0)</f>
        <v>0</v>
      </c>
      <c r="E46" s="67">
        <f>-ROUND(SUMIF('IFRS TB'!$B:$B,B46,'IFRS TB'!K:K),0)</f>
        <v>0</v>
      </c>
    </row>
    <row r="47" spans="2:12" s="18" customFormat="1" ht="12" customHeight="1" outlineLevel="1">
      <c r="B47" s="48" t="s">
        <v>958</v>
      </c>
      <c r="C47" s="49" t="str">
        <f>VLOOKUP(B47,'IFRS TB'!B:K,3,FALSE)</f>
        <v>Investment property - legal costs</v>
      </c>
      <c r="D47" s="67">
        <f>-ROUND(SUMIF('IFRS TB'!B:B,B47,'IFRS TB'!J:J),0)</f>
        <v>0</v>
      </c>
      <c r="E47" s="67">
        <f>-ROUND(SUMIF('IFRS TB'!$B:$B,B47,'IFRS TB'!K:K),0)</f>
        <v>0</v>
      </c>
    </row>
    <row r="48" spans="2:12" s="18" customFormat="1" ht="12" customHeight="1" outlineLevel="1">
      <c r="B48" s="48" t="s">
        <v>959</v>
      </c>
      <c r="C48" s="49" t="str">
        <f>VLOOKUP(B48,'IFRS TB'!B:K,3,FALSE)</f>
        <v>Leasing fee</v>
      </c>
      <c r="D48" s="67">
        <f>-ROUND(SUMIF('IFRS TB'!B:B,B48,'IFRS TB'!J:J),0)</f>
        <v>0</v>
      </c>
      <c r="E48" s="67">
        <f>-ROUND(SUMIF('IFRS TB'!$B:$B,B48,'IFRS TB'!K:K),0)</f>
        <v>0</v>
      </c>
    </row>
    <row r="49" spans="2:12" s="18" customFormat="1" ht="12" customHeight="1" outlineLevel="1">
      <c r="B49" s="48" t="s">
        <v>960</v>
      </c>
      <c r="C49" s="49" t="str">
        <f>VLOOKUP(B49,'IFRS TB'!B:K,3,FALSE)</f>
        <v>Other fees</v>
      </c>
      <c r="D49" s="67">
        <f>-ROUND(SUMIF('IFRS TB'!B:B,B49,'IFRS TB'!J:J),0)</f>
        <v>0</v>
      </c>
      <c r="E49" s="67">
        <f>-ROUND(SUMIF('IFRS TB'!$B:$B,B49,'IFRS TB'!K:K),0)</f>
        <v>0</v>
      </c>
    </row>
    <row r="50" spans="2:12" ht="12" thickBot="1">
      <c r="C50" s="413" t="s">
        <v>589</v>
      </c>
      <c r="D50" s="77">
        <f>D36+D38+D40+D42</f>
        <v>7747</v>
      </c>
      <c r="E50" s="77">
        <f>E36+E38+E40+E42</f>
        <v>7080</v>
      </c>
      <c r="F50" s="23"/>
      <c r="G50" s="371"/>
      <c r="H50" s="371"/>
      <c r="L50" s="371"/>
    </row>
    <row r="51" spans="2:12" ht="12" thickTop="1">
      <c r="C51" s="339"/>
      <c r="D51" s="309"/>
      <c r="E51" s="309"/>
      <c r="F51" s="23"/>
      <c r="G51" s="371"/>
      <c r="H51" s="371"/>
      <c r="L51" s="371"/>
    </row>
    <row r="52" spans="2:12" ht="13">
      <c r="C52" s="236" t="s">
        <v>107</v>
      </c>
      <c r="D52" s="364">
        <f>SOCI!D32+'Property costs'!D33</f>
        <v>0</v>
      </c>
      <c r="E52" s="364">
        <f>SOCI!M32+'Property costs'!E33</f>
        <v>0</v>
      </c>
      <c r="F52" s="23"/>
    </row>
    <row r="53" spans="2:12" ht="13">
      <c r="C53" s="236" t="s">
        <v>107</v>
      </c>
      <c r="D53" s="364">
        <f>SOCI!D52+'Property costs'!D50</f>
        <v>0</v>
      </c>
      <c r="E53" s="364">
        <f>SOCI!M52+'Property costs'!E50</f>
        <v>0</v>
      </c>
    </row>
  </sheetData>
  <sheetProtection algorithmName="SHA-512" hashValue="6zhIkbPCzLKwxzw1kg0xddzLppDPSw2t6R3fgp21gUM+rpepBwsdumbwWWSutCVeDNIazAFu060zcKHjCxvraA==" saltValue="TmNt1HWKV2MK8vLNAXjSxw==" spinCount="100000" sheet="1" objects="1" scenarios="1"/>
  <customSheetViews>
    <customSheetView guid="{B0373AFB-6F3B-4D90-83E2-B7472F9D789B}" showGridLines="0" fitToPage="1">
      <selection activeCell="C9" sqref="C9"/>
      <pageMargins left="0.70866141732283472" right="0.70866141732283472" top="0.74803149606299213" bottom="0.74803149606299213" header="0.31496062992125984" footer="0.31496062992125984"/>
      <pageSetup paperSize="9" scale="63" orientation="portrait" r:id="rId1"/>
      <headerFooter>
        <oddHeader>Page &amp;P of &amp;N</oddHeader>
        <oddFooter>&amp;Z&amp;F</oddFooter>
      </headerFooter>
    </customSheetView>
  </customSheetViews>
  <mergeCells count="3">
    <mergeCell ref="G1:G2"/>
    <mergeCell ref="H1:H2"/>
    <mergeCell ref="I1:I2"/>
  </mergeCells>
  <conditionalFormatting sqref="B23">
    <cfRule type="duplicateValues" priority="31"/>
    <cfRule type="duplicateValues" dxfId="48" priority="32"/>
  </conditionalFormatting>
  <conditionalFormatting sqref="B18:B21">
    <cfRule type="duplicateValues" priority="29"/>
    <cfRule type="duplicateValues" dxfId="47" priority="30"/>
  </conditionalFormatting>
  <conditionalFormatting sqref="B24">
    <cfRule type="duplicateValues" priority="27"/>
    <cfRule type="duplicateValues" dxfId="46" priority="28"/>
  </conditionalFormatting>
  <conditionalFormatting sqref="B16">
    <cfRule type="duplicateValues" priority="25"/>
    <cfRule type="duplicateValues" dxfId="45" priority="26"/>
  </conditionalFormatting>
  <conditionalFormatting sqref="B12:B14">
    <cfRule type="duplicateValues" priority="23"/>
    <cfRule type="duplicateValues" dxfId="44" priority="24"/>
  </conditionalFormatting>
  <conditionalFormatting sqref="B25:B32">
    <cfRule type="duplicateValues" priority="19"/>
    <cfRule type="duplicateValues" dxfId="43" priority="20"/>
  </conditionalFormatting>
  <conditionalFormatting sqref="B11">
    <cfRule type="duplicateValues" priority="15"/>
    <cfRule type="duplicateValues" dxfId="42" priority="16"/>
  </conditionalFormatting>
  <conditionalFormatting sqref="B43">
    <cfRule type="duplicateValues" priority="13"/>
    <cfRule type="duplicateValues" dxfId="41" priority="14"/>
  </conditionalFormatting>
  <conditionalFormatting sqref="B41">
    <cfRule type="duplicateValues" priority="11"/>
    <cfRule type="duplicateValues" dxfId="40" priority="12"/>
  </conditionalFormatting>
  <conditionalFormatting sqref="B44">
    <cfRule type="duplicateValues" priority="9"/>
    <cfRule type="duplicateValues" dxfId="39" priority="10"/>
  </conditionalFormatting>
  <conditionalFormatting sqref="B39">
    <cfRule type="duplicateValues" priority="7"/>
    <cfRule type="duplicateValues" dxfId="38" priority="8"/>
  </conditionalFormatting>
  <conditionalFormatting sqref="B45:B49">
    <cfRule type="duplicateValues" priority="3"/>
    <cfRule type="duplicateValues" dxfId="37" priority="4"/>
  </conditionalFormatting>
  <conditionalFormatting sqref="B37">
    <cfRule type="duplicateValues" priority="1"/>
    <cfRule type="duplicateValues" dxfId="36" priority="2"/>
  </conditionalFormatting>
  <pageMargins left="0.70866141732283472" right="0.70866141732283472" top="0.74803149606299213" bottom="0.74803149606299213" header="0.31496062992125984" footer="0.31496062992125984"/>
  <pageSetup paperSize="9" scale="10" orientation="portrait" r:id="rId2"/>
  <headerFooter>
    <oddHeader>Page &amp;P of &amp;N</oddHeader>
    <oddFooter>&amp;Z&amp;F&amp;R&amp;1#&amp;"Calibri"&amp;10&amp;K0078D7Classification : 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pageSetUpPr fitToPage="1"/>
  </sheetPr>
  <dimension ref="B1:H55"/>
  <sheetViews>
    <sheetView showGridLines="0" zoomScaleNormal="100" workbookViewId="0">
      <selection activeCell="C25" sqref="C25"/>
    </sheetView>
  </sheetViews>
  <sheetFormatPr defaultColWidth="9.1796875" defaultRowHeight="11.5" outlineLevelRow="1"/>
  <cols>
    <col min="1" max="1" width="2" style="2" customWidth="1"/>
    <col min="2" max="2" width="8.81640625" style="2" customWidth="1"/>
    <col min="3" max="3" width="35.453125" style="78" customWidth="1"/>
    <col min="4" max="4" width="27.81640625" style="78" customWidth="1"/>
    <col min="5" max="5" width="27.81640625" style="897" customWidth="1"/>
    <col min="6" max="6" width="2" style="2" customWidth="1"/>
    <col min="7" max="7" width="12.453125" style="2" customWidth="1"/>
    <col min="8" max="8" width="14.453125" style="78" customWidth="1"/>
    <col min="9" max="10" width="10.54296875" style="2" customWidth="1"/>
    <col min="11" max="11" width="16.54296875" style="2" customWidth="1"/>
    <col min="12" max="12" width="9.54296875" style="2" customWidth="1"/>
    <col min="13" max="16384" width="9.1796875" style="2"/>
  </cols>
  <sheetData>
    <row r="1" spans="2:8" ht="12" customHeight="1">
      <c r="C1" s="8" t="str">
        <f>Details!B1</f>
        <v>Via Crespi 26 Srl</v>
      </c>
    </row>
    <row r="2" spans="2:8" ht="12" customHeight="1">
      <c r="C2" s="10">
        <f>Details!B2</f>
        <v>44742</v>
      </c>
    </row>
    <row r="3" spans="2:8" ht="30.65" customHeight="1">
      <c r="C3" s="398" t="s">
        <v>422</v>
      </c>
    </row>
    <row r="4" spans="2:8">
      <c r="B4" s="3"/>
    </row>
    <row r="5" spans="2:8" ht="12">
      <c r="B5" s="246"/>
    </row>
    <row r="6" spans="2:8" ht="13">
      <c r="C6" s="783" t="str">
        <f>Revenue!C6</f>
        <v xml:space="preserve">For the period ended </v>
      </c>
      <c r="D6" s="848">
        <f>Details!$C$11</f>
        <v>44742</v>
      </c>
      <c r="E6" s="848">
        <f>Details!$C$9</f>
        <v>44561</v>
      </c>
    </row>
    <row r="7" spans="2:8">
      <c r="D7" s="42" t="str">
        <f>Details!$C$31</f>
        <v>EUR</v>
      </c>
      <c r="E7" s="42" t="str">
        <f>Details!$C$31</f>
        <v>EUR</v>
      </c>
    </row>
    <row r="8" spans="2:8">
      <c r="C8" s="336" t="s">
        <v>409</v>
      </c>
      <c r="D8" s="70">
        <f>SUM(D9:D10)</f>
        <v>0</v>
      </c>
      <c r="E8" s="70">
        <f>SUM(E9:E10)</f>
        <v>4370</v>
      </c>
      <c r="H8" s="318"/>
    </row>
    <row r="9" spans="2:8" outlineLevel="1">
      <c r="B9" s="52" t="s">
        <v>410</v>
      </c>
      <c r="C9" s="53" t="str">
        <f>VLOOKUP(B9,'IFRS TB'!B13:D305,3,0)</f>
        <v>Legal fees</v>
      </c>
      <c r="D9" s="67">
        <f>-ROUND(SUMIF('IFRS TB'!$B:$B,$B9,'IFRS TB'!J:J),0)</f>
        <v>0</v>
      </c>
      <c r="E9" s="67">
        <f>-ROUND(SUMIF('IFRS TB'!$B:$B,$B9,'IFRS TB'!K:K),0)</f>
        <v>4370</v>
      </c>
    </row>
    <row r="10" spans="2:8" ht="20" outlineLevel="1">
      <c r="B10" s="52" t="s">
        <v>943</v>
      </c>
      <c r="C10" s="53" t="str">
        <f>VLOOKUP(B10,'IFRS TB'!B14:D306,3,0)</f>
        <v>Legal and consulting fees related to property acquisition</v>
      </c>
      <c r="D10" s="67">
        <f>-ROUND(SUMIF('IFRS TB'!B:B,B10,'IFRS TB'!J:J),0)</f>
        <v>0</v>
      </c>
      <c r="E10" s="67">
        <f>-ROUND(SUMIF('IFRS TB'!$B:$B,$B10,'IFRS TB'!K:K),0)</f>
        <v>0</v>
      </c>
      <c r="H10" s="818"/>
    </row>
    <row r="11" spans="2:8">
      <c r="C11" s="43" t="s">
        <v>81</v>
      </c>
      <c r="D11" s="70">
        <f>SUM(D12:D12)</f>
        <v>0</v>
      </c>
      <c r="E11" s="70">
        <f>SUM(E12:E12)</f>
        <v>0</v>
      </c>
      <c r="H11" s="81"/>
    </row>
    <row r="12" spans="2:8" s="18" customFormat="1" outlineLevel="1">
      <c r="B12" s="52" t="s">
        <v>412</v>
      </c>
      <c r="C12" s="53" t="str">
        <f>VLOOKUP(B12,'IFRS TB'!B16:D309,3,0)</f>
        <v>Administration fees</v>
      </c>
      <c r="D12" s="67">
        <f>-ROUND(SUMIF('IFRS TB'!B:B,B12,'IFRS TB'!J:J),0)</f>
        <v>0</v>
      </c>
      <c r="E12" s="67">
        <f>-ROUND(SUMIF('IFRS TB'!$B:$B,$B12,'IFRS TB'!K:K),0)</f>
        <v>0</v>
      </c>
    </row>
    <row r="13" spans="2:8">
      <c r="C13" s="2" t="s">
        <v>592</v>
      </c>
      <c r="D13" s="70">
        <f>SUM(D14:D15)</f>
        <v>0</v>
      </c>
      <c r="E13" s="70">
        <f>SUM(E14:E15)</f>
        <v>0</v>
      </c>
      <c r="H13" s="80"/>
    </row>
    <row r="14" spans="2:8" s="18" customFormat="1" outlineLevel="1">
      <c r="B14" s="52" t="s">
        <v>415</v>
      </c>
      <c r="C14" s="53" t="str">
        <f>VLOOKUP(B14,'IFRS TB'!B19:D312,3,0)</f>
        <v>Custodian fees</v>
      </c>
      <c r="D14" s="67">
        <f>-ROUND(SUMIF('IFRS TB'!B:B,B14,'IFRS TB'!J:J),0)</f>
        <v>0</v>
      </c>
      <c r="E14" s="67">
        <f>-ROUND(SUMIF('IFRS TB'!$B:$B,$B14,'IFRS TB'!K:K),0)</f>
        <v>0</v>
      </c>
    </row>
    <row r="15" spans="2:8" s="18" customFormat="1" outlineLevel="1">
      <c r="B15" s="52" t="s">
        <v>418</v>
      </c>
      <c r="C15" s="53" t="str">
        <f>VLOOKUP(B15,'IFRS TB'!B20:D313,3,0)</f>
        <v>Depositary fees</v>
      </c>
      <c r="D15" s="67">
        <f>-ROUND(SUMIF('IFRS TB'!B:B,B15,'IFRS TB'!J:J),0)</f>
        <v>0</v>
      </c>
      <c r="E15" s="67">
        <f>-ROUND(SUMIF('IFRS TB'!$B:$B,$B15,'IFRS TB'!K:K),0)</f>
        <v>0</v>
      </c>
    </row>
    <row r="16" spans="2:8">
      <c r="C16" s="336" t="s">
        <v>51</v>
      </c>
      <c r="D16" s="70">
        <f>SUM(D17:D17)</f>
        <v>0</v>
      </c>
      <c r="E16" s="70">
        <f>SUM(E17:E17)</f>
        <v>0</v>
      </c>
      <c r="H16" s="79"/>
    </row>
    <row r="17" spans="2:8" s="18" customFormat="1" outlineLevel="1">
      <c r="B17" s="52" t="s">
        <v>407</v>
      </c>
      <c r="C17" s="53" t="str">
        <f>VLOOKUP(B17,'IFRS TB'!B21:D316,3,0)</f>
        <v>Audit fees</v>
      </c>
      <c r="D17" s="67">
        <f>-ROUND(SUMIF('IFRS TB'!B:B,B17,'IFRS TB'!J:J),0)</f>
        <v>0</v>
      </c>
      <c r="E17" s="67">
        <f>-ROUND(SUMIF('IFRS TB'!$B:$B,$B17,'IFRS TB'!K:K),0)</f>
        <v>0</v>
      </c>
    </row>
    <row r="18" spans="2:8" s="18" customFormat="1">
      <c r="B18" s="2"/>
      <c r="C18" s="22" t="s">
        <v>594</v>
      </c>
      <c r="D18" s="70">
        <f>SUM(D19:D23)</f>
        <v>33620</v>
      </c>
      <c r="E18" s="70">
        <f>SUM(E19:E23)</f>
        <v>41468</v>
      </c>
    </row>
    <row r="19" spans="2:8" outlineLevel="1">
      <c r="B19" s="52" t="s">
        <v>408</v>
      </c>
      <c r="C19" s="53" t="str">
        <f>VLOOKUP(B19,'IFRS TB'!B41:D333,3,0)</f>
        <v>Accounting fees (external)</v>
      </c>
      <c r="D19" s="67">
        <f>-ROUND(SUMIF('IFRS TB'!B:B,B19,'IFRS TB'!J:J),0)</f>
        <v>17596</v>
      </c>
      <c r="E19" s="67">
        <f>-ROUND(SUMIF('IFRS TB'!$B:$B,$B19,'IFRS TB'!K:K),0)</f>
        <v>21950</v>
      </c>
    </row>
    <row r="20" spans="2:8" outlineLevel="1">
      <c r="B20" s="52" t="s">
        <v>945</v>
      </c>
      <c r="C20" s="53" t="str">
        <f>VLOOKUP(B20,'IFRS TB'!B42:D334,3,0)</f>
        <v>Accounting fees (internal)</v>
      </c>
      <c r="D20" s="67">
        <f>-ROUND(SUMIF('IFRS TB'!B:B,B20,'IFRS TB'!J:J),0)</f>
        <v>0</v>
      </c>
      <c r="E20" s="67">
        <f>-ROUND(SUMIF('IFRS TB'!$B:$B,$B20,'IFRS TB'!K:K),0)</f>
        <v>0</v>
      </c>
      <c r="H20" s="818"/>
    </row>
    <row r="21" spans="2:8" outlineLevel="1">
      <c r="B21" s="52" t="s">
        <v>417</v>
      </c>
      <c r="C21" s="53" t="str">
        <f>VLOOKUP(B21,'IFRS TB'!B43:D334,3,0)</f>
        <v>Tax advisory fees</v>
      </c>
      <c r="D21" s="67">
        <f>-ROUND(SUMIF('IFRS TB'!B:B,B21,'IFRS TB'!J:J),0)</f>
        <v>7774</v>
      </c>
      <c r="E21" s="67">
        <f>-ROUND(SUMIF('IFRS TB'!$B:$B,$B21,'IFRS TB'!K:K),0)</f>
        <v>7126</v>
      </c>
      <c r="H21" s="352"/>
    </row>
    <row r="22" spans="2:8" outlineLevel="1">
      <c r="B22" s="48" t="s">
        <v>413</v>
      </c>
      <c r="C22" s="53" t="str">
        <f>VLOOKUP(B22,'IFRS TB'!B43:D335,3,0)</f>
        <v>Consultancy fees</v>
      </c>
      <c r="D22" s="67">
        <f>-ROUND(SUMIF('IFRS TB'!B:B,B22,'IFRS TB'!J:J),0)</f>
        <v>3600</v>
      </c>
      <c r="E22" s="67">
        <f>-ROUND(SUMIF('IFRS TB'!$B:$B,$B22,'IFRS TB'!K:K),0)</f>
        <v>5492</v>
      </c>
      <c r="H22" s="352"/>
    </row>
    <row r="23" spans="2:8" outlineLevel="1">
      <c r="B23" s="48" t="s">
        <v>419</v>
      </c>
      <c r="C23" s="53" t="str">
        <f>VLOOKUP(B23,'IFRS TB'!B49:D337,3,0)</f>
        <v>Valuation fees</v>
      </c>
      <c r="D23" s="67">
        <f>-ROUND(SUMIF('IFRS TB'!B:B,B23,'IFRS TB'!J:J),0)</f>
        <v>4650</v>
      </c>
      <c r="E23" s="67">
        <f>-ROUND(SUMIF('IFRS TB'!$B:$B,$B23,'IFRS TB'!K:K),0)</f>
        <v>6900</v>
      </c>
      <c r="H23" s="352"/>
    </row>
    <row r="24" spans="2:8" outlineLevel="1">
      <c r="B24" s="48"/>
      <c r="C24" s="22" t="s">
        <v>1056</v>
      </c>
      <c r="D24" s="70">
        <f>SUM(D25:D29)</f>
        <v>0</v>
      </c>
      <c r="E24" s="70">
        <f>SUM(E25:E29)</f>
        <v>0</v>
      </c>
      <c r="H24" s="818"/>
    </row>
    <row r="25" spans="2:8" outlineLevel="1">
      <c r="B25" s="48" t="s">
        <v>961</v>
      </c>
      <c r="C25" s="53" t="str">
        <f>VLOOKUP(B25,'IFRS TB'!B51:D339,3,0)</f>
        <v>Impairment of Properties (write-down / reversal)</v>
      </c>
      <c r="D25" s="67">
        <f>-ROUND(SUMIF('IFRS TB'!B:B,B25,'IFRS TB'!J:J),0)</f>
        <v>0</v>
      </c>
      <c r="E25" s="67">
        <f>-ROUND(SUMIF('IFRS TB'!$B:$B,$B25,'IFRS TB'!K:K),0)</f>
        <v>0</v>
      </c>
      <c r="H25" s="818"/>
    </row>
    <row r="26" spans="2:8" outlineLevel="1">
      <c r="B26" s="48" t="s">
        <v>962</v>
      </c>
      <c r="C26" s="53" t="str">
        <f>VLOOKUP(B26,'IFRS TB'!B52:D340,3,0)</f>
        <v>Impairment of Subsidiaries (write-down / reversal)</v>
      </c>
      <c r="D26" s="67">
        <f>-ROUND(SUMIF('IFRS TB'!B:B,B26,'IFRS TB'!J:J),0)</f>
        <v>0</v>
      </c>
      <c r="E26" s="67">
        <f>-ROUND(SUMIF('IFRS TB'!$B:$B,$B26,'IFRS TB'!K:K),0)</f>
        <v>0</v>
      </c>
      <c r="H26" s="818"/>
    </row>
    <row r="27" spans="2:8" outlineLevel="1">
      <c r="B27" s="48" t="s">
        <v>963</v>
      </c>
      <c r="C27" s="53" t="str">
        <f>VLOOKUP(B27,'IFRS TB'!B53:D341,3,0)</f>
        <v>Impairment of Other Securities (write-down / reversal)</v>
      </c>
      <c r="D27" s="67">
        <f>-ROUND(SUMIF('IFRS TB'!B:B,B27,'IFRS TB'!J:J),0)</f>
        <v>0</v>
      </c>
      <c r="E27" s="67">
        <f>-ROUND(SUMIF('IFRS TB'!$B:$B,$B27,'IFRS TB'!K:K),0)</f>
        <v>0</v>
      </c>
      <c r="H27" s="818"/>
    </row>
    <row r="28" spans="2:8" ht="20" outlineLevel="1">
      <c r="B28" s="48" t="s">
        <v>964</v>
      </c>
      <c r="C28" s="53" t="str">
        <f>VLOOKUP(B28,'IFRS TB'!B54:D342,3,0)</f>
        <v>Impairment of Other long term assets (write-down / reversal)</v>
      </c>
      <c r="D28" s="67">
        <f>-ROUND(SUMIF('IFRS TB'!B:B,B28,'IFRS TB'!J:J),0)</f>
        <v>0</v>
      </c>
      <c r="E28" s="67">
        <f>-ROUND(SUMIF('IFRS TB'!$B:$B,$B28,'IFRS TB'!K:K),0)</f>
        <v>0</v>
      </c>
      <c r="H28" s="818"/>
    </row>
    <row r="29" spans="2:8" ht="20" outlineLevel="1">
      <c r="B29" s="48" t="s">
        <v>965</v>
      </c>
      <c r="C29" s="53" t="str">
        <f>VLOOKUP(B29,'IFRS TB'!B55:D343,3,0)</f>
        <v>Impairment of Other current assets (write-down / reversal)</v>
      </c>
      <c r="D29" s="67">
        <f>-ROUND(SUMIF('IFRS TB'!B:B,B29,'IFRS TB'!J:J),0)</f>
        <v>0</v>
      </c>
      <c r="E29" s="67">
        <f>-ROUND(SUMIF('IFRS TB'!$B:$B,$B29,'IFRS TB'!K:K),0)</f>
        <v>0</v>
      </c>
      <c r="H29" s="818"/>
    </row>
    <row r="30" spans="2:8">
      <c r="B30" s="52"/>
      <c r="C30" s="22" t="s">
        <v>595</v>
      </c>
      <c r="D30" s="70">
        <f>SUM(D31:D41)</f>
        <v>-884</v>
      </c>
      <c r="E30" s="70">
        <f>SUM(E31:E41)</f>
        <v>430</v>
      </c>
      <c r="H30" s="352"/>
    </row>
    <row r="31" spans="2:8" outlineLevel="1">
      <c r="B31" s="52" t="s">
        <v>420</v>
      </c>
      <c r="C31" s="53" t="str">
        <f>VLOOKUP(B31,'IFRS TB'!B49:D338,3,0)</f>
        <v>Other operating fees</v>
      </c>
      <c r="D31" s="67">
        <f>-ROUND(SUMIF('IFRS TB'!B:B,B31,'IFRS TB'!J:J),0)</f>
        <v>0</v>
      </c>
      <c r="E31" s="67">
        <f>-ROUND(SUMIF('IFRS TB'!$B:$B,$B31,'IFRS TB'!K:K),0)</f>
        <v>0</v>
      </c>
      <c r="G31" s="315" t="s">
        <v>179</v>
      </c>
      <c r="H31" s="371"/>
    </row>
    <row r="32" spans="2:8" outlineLevel="1">
      <c r="B32" s="52" t="s">
        <v>944</v>
      </c>
      <c r="C32" s="53" t="str">
        <f>VLOOKUP(B32,'IFRS TB'!B50:D339,3,0)</f>
        <v>Capitalisation of property acquisition costs</v>
      </c>
      <c r="D32" s="67">
        <f>-ROUND(SUMIF('IFRS TB'!B:B,B32,'IFRS TB'!J:J),0)</f>
        <v>0</v>
      </c>
      <c r="E32" s="67">
        <f>-ROUND(SUMIF('IFRS TB'!$B:$B,$B32,'IFRS TB'!K:K),0)</f>
        <v>0</v>
      </c>
      <c r="G32" s="315"/>
      <c r="H32" s="818"/>
    </row>
    <row r="33" spans="2:8" outlineLevel="1">
      <c r="B33" s="48" t="s">
        <v>1045</v>
      </c>
      <c r="C33" s="53" t="str">
        <f>VLOOKUP(B33,'IFRS TB'!B49:D339,3,0)</f>
        <v>Dead deal costs</v>
      </c>
      <c r="D33" s="67">
        <f>-ROUND(SUMIF('IFRS TB'!B:B,B33,'IFRS TB'!J:J),0)</f>
        <v>0</v>
      </c>
      <c r="E33" s="67">
        <f>-ROUND(SUMIF('IFRS TB'!$B:$B,$B33,'IFRS TB'!K:K),0)</f>
        <v>0</v>
      </c>
      <c r="H33" s="371"/>
    </row>
    <row r="34" spans="2:8" outlineLevel="1">
      <c r="B34" s="48" t="s">
        <v>466</v>
      </c>
      <c r="C34" s="53" t="str">
        <f>VLOOKUP(B34,'IFRS TB'!B50:D340,3,0)</f>
        <v>Amortisation of setup costs</v>
      </c>
      <c r="D34" s="67">
        <f>-ROUND(SUMIF('IFRS TB'!B:B,B34,'IFRS TB'!J:J),0)</f>
        <v>0</v>
      </c>
      <c r="E34" s="67">
        <f>-ROUND(SUMIF('IFRS TB'!$B:$B,$B34,'IFRS TB'!K:K),0)</f>
        <v>0</v>
      </c>
      <c r="H34" s="818"/>
    </row>
    <row r="35" spans="2:8" outlineLevel="1">
      <c r="B35" s="48" t="s">
        <v>390</v>
      </c>
      <c r="C35" s="53" t="str">
        <f>VLOOKUP(B35,'IFRS TB'!B51:D341,3,0)</f>
        <v>Property, plant and equipment depreciation charge</v>
      </c>
      <c r="D35" s="67">
        <f>-ROUND(SUMIF('IFRS TB'!B:B,B35,'IFRS TB'!J:J),0)</f>
        <v>0</v>
      </c>
      <c r="E35" s="67">
        <f>-ROUND(SUMIF('IFRS TB'!$B:$B,$B35,'IFRS TB'!K:K),0)</f>
        <v>0</v>
      </c>
      <c r="H35" s="818"/>
    </row>
    <row r="36" spans="2:8" outlineLevel="1">
      <c r="B36" s="48" t="s">
        <v>966</v>
      </c>
      <c r="C36" s="53" t="str">
        <f>VLOOKUP(B36,'IFRS TB'!B52:D342,3,0)</f>
        <v>Bad debt provisions (write-down / reversal)</v>
      </c>
      <c r="D36" s="67">
        <f>-ROUND(SUMIF('IFRS TB'!B:B,B36,'IFRS TB'!J:J),0)</f>
        <v>0</v>
      </c>
      <c r="E36" s="67">
        <f>-ROUND(SUMIF('IFRS TB'!$B:$B,$B36,'IFRS TB'!K:K),0)</f>
        <v>0</v>
      </c>
      <c r="H36" s="818"/>
    </row>
    <row r="37" spans="2:8" outlineLevel="1">
      <c r="B37" s="48" t="s">
        <v>967</v>
      </c>
      <c r="C37" s="53" t="str">
        <f>VLOOKUP(B37,'IFRS TB'!B53:D343,3,0)</f>
        <v>Provisions (write-down / reversal)</v>
      </c>
      <c r="D37" s="67">
        <f>-ROUND(SUMIF('IFRS TB'!B:B,B37,'IFRS TB'!J:J),0)</f>
        <v>0</v>
      </c>
      <c r="E37" s="67">
        <f>-ROUND(SUMIF('IFRS TB'!$B:$B,$B37,'IFRS TB'!K:K),0)</f>
        <v>0</v>
      </c>
      <c r="H37" s="818"/>
    </row>
    <row r="38" spans="2:8" outlineLevel="1">
      <c r="B38" s="48" t="s">
        <v>968</v>
      </c>
      <c r="C38" s="53" t="str">
        <f>VLOOKUP(B38,'IFRS TB'!B54:D344,3,0)</f>
        <v>Expenses on other investments</v>
      </c>
      <c r="D38" s="67">
        <f>-ROUND(SUMIF('IFRS TB'!B:B,B38,'IFRS TB'!J:J),0)</f>
        <v>0</v>
      </c>
      <c r="E38" s="67">
        <f>-ROUND(SUMIF('IFRS TB'!$B:$B,$B38,'IFRS TB'!K:K),0)</f>
        <v>0</v>
      </c>
      <c r="H38" s="818"/>
    </row>
    <row r="39" spans="2:8" ht="27.75" customHeight="1" outlineLevel="1">
      <c r="B39" s="48" t="s">
        <v>673</v>
      </c>
      <c r="C39" s="53" t="str">
        <f>VLOOKUP(B39,'IFRS TB'!B55:D345,3,0)</f>
        <v>Allocations to operating provisions</v>
      </c>
      <c r="D39" s="67">
        <f>-ROUND(SUMIF('IFRS TB'!B:B,B39,'IFRS TB'!J:J),0)</f>
        <v>0</v>
      </c>
      <c r="E39" s="67">
        <f>-ROUND(SUMIF('IFRS TB'!$B:$B,$B39,'IFRS TB'!K:K),0)</f>
        <v>0</v>
      </c>
      <c r="H39" s="371"/>
    </row>
    <row r="40" spans="2:8" ht="22.5" customHeight="1" outlineLevel="1">
      <c r="B40" s="48" t="s">
        <v>974</v>
      </c>
      <c r="C40" s="53" t="str">
        <f>VLOOKUP(B40,'IFRS TB'!B56:D346,3,0)</f>
        <v>Non recoverable VAT (on structure income/expenses)</v>
      </c>
      <c r="D40" s="67">
        <f>-ROUND(SUMIF('IFRS TB'!B:B,B40,'IFRS TB'!J:J),0)</f>
        <v>0</v>
      </c>
      <c r="E40" s="67">
        <f>-ROUND(SUMIF('IFRS TB'!$B:$B,$B40,'IFRS TB'!K:K),0)</f>
        <v>0</v>
      </c>
      <c r="H40" s="650"/>
    </row>
    <row r="41" spans="2:8" outlineLevel="1">
      <c r="B41" s="48" t="s">
        <v>441</v>
      </c>
      <c r="C41" s="53" t="str">
        <f>VLOOKUP(B41,'IFRS TB'!B57:D347,3,0)</f>
        <v>Other tax expenses</v>
      </c>
      <c r="D41" s="67">
        <f>-ROUND(SUMIF('IFRS TB'!B:B,B41,'IFRS TB'!J:J),0)</f>
        <v>-884</v>
      </c>
      <c r="E41" s="67">
        <f>-ROUND(SUMIF('IFRS TB'!$B:$B,$B41,'IFRS TB'!K:K),0)</f>
        <v>430</v>
      </c>
      <c r="H41" s="352"/>
    </row>
    <row r="42" spans="2:8" ht="12" thickBot="1">
      <c r="B42" s="52"/>
      <c r="C42" s="414" t="s">
        <v>589</v>
      </c>
      <c r="D42" s="77">
        <f>D8+D11+D13+D16+D18+D30</f>
        <v>32736</v>
      </c>
      <c r="E42" s="77">
        <f>E8+E11+E13+E16+E18+E30</f>
        <v>46268</v>
      </c>
    </row>
    <row r="43" spans="2:8" ht="12" thickTop="1">
      <c r="D43" s="335"/>
      <c r="E43" s="335"/>
    </row>
    <row r="44" spans="2:8" ht="13">
      <c r="B44" s="314"/>
      <c r="C44" s="236" t="s">
        <v>107</v>
      </c>
      <c r="D44" s="364">
        <f>SOCI!D83+'Other expenses'!D42</f>
        <v>0</v>
      </c>
      <c r="E44" s="364">
        <f>SOCI!M83+'Other expenses'!E42</f>
        <v>0</v>
      </c>
    </row>
    <row r="45" spans="2:8">
      <c r="B45" s="315"/>
    </row>
    <row r="46" spans="2:8">
      <c r="C46" s="496" t="s">
        <v>179</v>
      </c>
      <c r="D46" s="501"/>
      <c r="E46" s="904"/>
    </row>
    <row r="47" spans="2:8" s="12" customFormat="1">
      <c r="C47" s="502"/>
      <c r="D47" s="307"/>
      <c r="E47" s="904"/>
      <c r="H47" s="307"/>
    </row>
    <row r="48" spans="2:8">
      <c r="C48" s="339" t="s">
        <v>421</v>
      </c>
      <c r="E48" s="904"/>
    </row>
    <row r="49" spans="2:8">
      <c r="C49" s="708"/>
      <c r="D49" s="485"/>
      <c r="E49" s="70"/>
    </row>
    <row r="50" spans="2:8">
      <c r="C50" s="708"/>
      <c r="D50" s="485"/>
      <c r="E50" s="70"/>
    </row>
    <row r="51" spans="2:8">
      <c r="C51" s="708"/>
      <c r="D51" s="485"/>
      <c r="E51" s="70"/>
    </row>
    <row r="52" spans="2:8">
      <c r="C52" s="573"/>
      <c r="D52" s="485"/>
      <c r="E52" s="70"/>
    </row>
    <row r="53" spans="2:8" ht="12" thickBot="1">
      <c r="C53" s="414" t="s">
        <v>589</v>
      </c>
      <c r="D53" s="77">
        <f>SUM(D49:D52)</f>
        <v>0</v>
      </c>
      <c r="E53" s="309"/>
    </row>
    <row r="54" spans="2:8" ht="12" thickTop="1">
      <c r="E54" s="904"/>
    </row>
    <row r="55" spans="2:8" ht="13">
      <c r="B55" s="314"/>
      <c r="C55" s="236" t="s">
        <v>107</v>
      </c>
      <c r="D55" s="364">
        <f>D53-D31</f>
        <v>0</v>
      </c>
      <c r="E55" s="907"/>
      <c r="H55" s="431"/>
    </row>
  </sheetData>
  <sheetProtection algorithmName="SHA-512" hashValue="hXB26xUEB5Mj7ii7DqsWBgusnAdVxNLijZlNcbN+xoBhPYw6Ek8h2cDfIKsURjzuHN54EYaqdVf0zkqOsYGa7w==" saltValue="go4L92GxBUZsx79xt2d9UA==" spinCount="100000" sheet="1" objects="1" scenarios="1"/>
  <autoFilter ref="B8:D42" xr:uid="{00000000-0009-0000-0000-000017000000}"/>
  <customSheetViews>
    <customSheetView guid="{B0373AFB-6F3B-4D90-83E2-B7472F9D789B}" showGridLines="0" fitToPage="1" showAutoFilter="1">
      <selection activeCell="J37" sqref="J37"/>
      <pageMargins left="0.70866141732283472" right="0.70866141732283472" top="0.74803149606299213" bottom="0.74803149606299213" header="0.31496062992125984" footer="0.31496062992125984"/>
      <pageSetup paperSize="9" scale="89" orientation="portrait" r:id="rId1"/>
      <headerFooter>
        <oddHeader>Page &amp;P of &amp;N</oddHeader>
        <oddFooter>&amp;Z&amp;F</oddFooter>
      </headerFooter>
      <autoFilter ref="B8:D28" xr:uid="{00000000-0000-0000-0000-000000000000}"/>
    </customSheetView>
  </customSheetViews>
  <conditionalFormatting sqref="B15">
    <cfRule type="duplicateValues" priority="33"/>
    <cfRule type="duplicateValues" dxfId="35" priority="34"/>
  </conditionalFormatting>
  <conditionalFormatting sqref="B30 B42">
    <cfRule type="duplicateValues" priority="1581"/>
    <cfRule type="duplicateValues" dxfId="34" priority="1582"/>
  </conditionalFormatting>
  <conditionalFormatting sqref="B22">
    <cfRule type="duplicateValues" priority="25"/>
    <cfRule type="duplicateValues" dxfId="33" priority="26"/>
  </conditionalFormatting>
  <conditionalFormatting sqref="B23:B29">
    <cfRule type="duplicateValues" priority="21"/>
    <cfRule type="duplicateValues" dxfId="32" priority="22"/>
  </conditionalFormatting>
  <conditionalFormatting sqref="B41">
    <cfRule type="duplicateValues" priority="13"/>
    <cfRule type="duplicateValues" dxfId="31" priority="14"/>
  </conditionalFormatting>
  <conditionalFormatting sqref="B9:B10 B17 B12">
    <cfRule type="duplicateValues" priority="2127"/>
    <cfRule type="duplicateValues" dxfId="30" priority="2128"/>
  </conditionalFormatting>
  <conditionalFormatting sqref="B19:B21">
    <cfRule type="duplicateValues" priority="2129"/>
    <cfRule type="duplicateValues" dxfId="29" priority="2130"/>
  </conditionalFormatting>
  <conditionalFormatting sqref="B14">
    <cfRule type="duplicateValues" priority="11"/>
    <cfRule type="duplicateValues" dxfId="28" priority="12"/>
  </conditionalFormatting>
  <conditionalFormatting sqref="B33:B38">
    <cfRule type="duplicateValues" priority="7"/>
    <cfRule type="duplicateValues" dxfId="27" priority="8"/>
  </conditionalFormatting>
  <conditionalFormatting sqref="B39">
    <cfRule type="duplicateValues" priority="3"/>
    <cfRule type="duplicateValues" dxfId="26" priority="4"/>
  </conditionalFormatting>
  <conditionalFormatting sqref="B31:B32">
    <cfRule type="duplicateValues" priority="9"/>
    <cfRule type="duplicateValues" dxfId="25" priority="10"/>
  </conditionalFormatting>
  <conditionalFormatting sqref="B40">
    <cfRule type="duplicateValues" priority="1"/>
    <cfRule type="duplicateValues" dxfId="24" priority="2"/>
  </conditionalFormatting>
  <pageMargins left="0.70866141732283472" right="0.70866141732283472" top="0.74803149606299213" bottom="0.74803149606299213" header="0.31496062992125984" footer="0.31496062992125984"/>
  <pageSetup paperSize="9" scale="10" orientation="portrait" r:id="rId2"/>
  <headerFooter>
    <oddHeader>Page &amp;P of &amp;N</oddHeader>
    <oddFooter>&amp;Z&amp;F&amp;R&amp;1#&amp;"Calibri"&amp;10&amp;K0078D7Classification : 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7">
    <pageSetUpPr fitToPage="1"/>
  </sheetPr>
  <dimension ref="B1:H25"/>
  <sheetViews>
    <sheetView showGridLines="0" zoomScaleNormal="100" workbookViewId="0">
      <selection activeCell="C25" sqref="C25"/>
    </sheetView>
  </sheetViews>
  <sheetFormatPr defaultColWidth="9.1796875" defaultRowHeight="11.5" outlineLevelRow="1"/>
  <cols>
    <col min="1" max="1" width="2" style="2" customWidth="1"/>
    <col min="2" max="2" width="6.1796875" style="2" bestFit="1" customWidth="1"/>
    <col min="3" max="3" width="28" style="371" customWidth="1"/>
    <col min="4" max="4" width="27.81640625" style="371" customWidth="1"/>
    <col min="5" max="5" width="27.81640625" style="897" customWidth="1"/>
    <col min="6" max="6" width="2" style="2" customWidth="1"/>
    <col min="7" max="7" width="12.453125" style="2" customWidth="1"/>
    <col min="8" max="8" width="14.453125" style="371" customWidth="1"/>
    <col min="9" max="10" width="10.54296875" style="2" customWidth="1"/>
    <col min="11" max="11" width="16.54296875" style="2" customWidth="1"/>
    <col min="12" max="12" width="9.54296875" style="2" customWidth="1"/>
    <col min="13" max="16384" width="9.1796875" style="2"/>
  </cols>
  <sheetData>
    <row r="1" spans="2:8" ht="12" customHeight="1">
      <c r="C1" s="8" t="str">
        <f>Details!B1</f>
        <v>Via Crespi 26 Srl</v>
      </c>
    </row>
    <row r="2" spans="2:8" ht="12" customHeight="1">
      <c r="C2" s="10">
        <f>Details!B2</f>
        <v>44742</v>
      </c>
    </row>
    <row r="3" spans="2:8" ht="30.65" customHeight="1">
      <c r="C3" s="398" t="s">
        <v>54</v>
      </c>
    </row>
    <row r="4" spans="2:8">
      <c r="B4" s="3"/>
    </row>
    <row r="5" spans="2:8" ht="12">
      <c r="B5" s="246"/>
    </row>
    <row r="6" spans="2:8" ht="13">
      <c r="C6" s="388" t="str">
        <f>Revenue!C6</f>
        <v xml:space="preserve">For the period ended </v>
      </c>
      <c r="D6" s="848">
        <f>Details!$C$11</f>
        <v>44742</v>
      </c>
      <c r="E6" s="848">
        <f>Details!$C$9</f>
        <v>44561</v>
      </c>
    </row>
    <row r="7" spans="2:8">
      <c r="D7" s="42" t="str">
        <f>Details!$C$31</f>
        <v>EUR</v>
      </c>
      <c r="E7" s="42" t="str">
        <f>Details!$C$31</f>
        <v>EUR</v>
      </c>
    </row>
    <row r="8" spans="2:8" ht="12.5">
      <c r="C8" s="231"/>
      <c r="D8" s="337"/>
      <c r="E8" s="337"/>
    </row>
    <row r="9" spans="2:8" ht="13.5" customHeight="1">
      <c r="C9" s="134" t="s">
        <v>2198</v>
      </c>
      <c r="D9" s="337">
        <f>SUM(D10:D12)</f>
        <v>80300</v>
      </c>
      <c r="E9" s="337">
        <f>SUM(E10:E12)</f>
        <v>73672</v>
      </c>
      <c r="H9" s="925"/>
    </row>
    <row r="10" spans="2:8" outlineLevel="1">
      <c r="B10" s="52" t="s">
        <v>48</v>
      </c>
      <c r="C10" s="53" t="str">
        <f>VLOOKUP(B10,'IFRS TB'!B13:D305,3,0)</f>
        <v>AIFM fees</v>
      </c>
      <c r="D10" s="67">
        <f>-ROUND(SUMIF('IFRS TB'!$B:$B,$B10,'IFRS TB'!J:J),0)</f>
        <v>62780</v>
      </c>
      <c r="E10" s="67">
        <f>-ROUND(SUMIF('IFRS TB'!$B:$B,$B10,'IFRS TB'!K:K),0)</f>
        <v>57598</v>
      </c>
    </row>
    <row r="11" spans="2:8" outlineLevel="1">
      <c r="B11" s="48" t="s">
        <v>49</v>
      </c>
      <c r="C11" s="53" t="str">
        <f>VLOOKUP(B11,'IFRS TB'!B14:D306,3,0)</f>
        <v>Asset management fees (internal)</v>
      </c>
      <c r="D11" s="67">
        <f>-ROUND(SUMIF('IFRS TB'!$B:$B,$B11,'IFRS TB'!J:J),0)</f>
        <v>0</v>
      </c>
      <c r="E11" s="67">
        <f>-ROUND(SUMIF('IFRS TB'!$B:$B,$B11,'IFRS TB'!K:K),0)</f>
        <v>0</v>
      </c>
      <c r="H11" s="925"/>
    </row>
    <row r="12" spans="2:8" outlineLevel="1">
      <c r="B12" s="48" t="s">
        <v>947</v>
      </c>
      <c r="C12" s="53" t="str">
        <f>VLOOKUP(B12,'IFRS TB'!B15:D307,3,0)</f>
        <v>Asset management fees (external)</v>
      </c>
      <c r="D12" s="67">
        <f>-ROUND(SUMIF('IFRS TB'!$B:$B,$B12,'IFRS TB'!J:J),0)</f>
        <v>17520</v>
      </c>
      <c r="E12" s="67">
        <f>-ROUND(SUMIF('IFRS TB'!$B:$B,$B12,'IFRS TB'!K:K),0)</f>
        <v>16074</v>
      </c>
      <c r="H12" s="925"/>
    </row>
    <row r="13" spans="2:8" ht="12.5">
      <c r="B13" s="48"/>
      <c r="C13" s="134" t="s">
        <v>743</v>
      </c>
      <c r="D13" s="337">
        <f>SUM(D14)</f>
        <v>0</v>
      </c>
      <c r="E13" s="337">
        <f>SUM(E14)</f>
        <v>0</v>
      </c>
      <c r="H13" s="925"/>
    </row>
    <row r="14" spans="2:8" outlineLevel="1">
      <c r="B14" s="48" t="s">
        <v>744</v>
      </c>
      <c r="C14" s="53" t="str">
        <f>VLOOKUP(B14,'IFRS TB'!B52:D340,3,0)</f>
        <v>Acquisition fees</v>
      </c>
      <c r="D14" s="67">
        <f>-ROUND(SUMIF('IFRS TB'!B:B,B14,'IFRS TB'!J:J),0)</f>
        <v>0</v>
      </c>
      <c r="E14" s="67">
        <f>-ROUND(SUMIF('IFRS TB'!$B:$B,$B14,'IFRS TB'!K:K),0)</f>
        <v>0</v>
      </c>
      <c r="H14" s="714"/>
    </row>
    <row r="15" spans="2:8" ht="12.5">
      <c r="B15" s="48"/>
      <c r="C15" s="134" t="s">
        <v>746</v>
      </c>
      <c r="D15" s="337">
        <f>SUM(D16)</f>
        <v>0</v>
      </c>
      <c r="E15" s="337">
        <f>SUM(E16)</f>
        <v>0</v>
      </c>
      <c r="H15" s="925"/>
    </row>
    <row r="16" spans="2:8" outlineLevel="1">
      <c r="B16" s="48" t="s">
        <v>745</v>
      </c>
      <c r="C16" s="53" t="str">
        <f>VLOOKUP(B16,'IFRS TB'!B52:D340,3,0)</f>
        <v>Disposal fees</v>
      </c>
      <c r="D16" s="67">
        <f>-ROUND(SUMIF('IFRS TB'!B:B,B16,'IFRS TB'!J:J),0)</f>
        <v>0</v>
      </c>
      <c r="E16" s="67">
        <f>-ROUND(SUMIF('IFRS TB'!$B:$B,$B16,'IFRS TB'!K:K),0)</f>
        <v>0</v>
      </c>
      <c r="H16" s="714"/>
    </row>
    <row r="17" spans="2:8" ht="12.5">
      <c r="B17" s="48"/>
      <c r="C17" s="134" t="s">
        <v>2199</v>
      </c>
      <c r="D17" s="337">
        <f>SUM(D18)</f>
        <v>0</v>
      </c>
      <c r="E17" s="337">
        <f>SUM(E18)</f>
        <v>0</v>
      </c>
      <c r="H17" s="925"/>
    </row>
    <row r="18" spans="2:8" outlineLevel="1">
      <c r="B18" s="48" t="s">
        <v>406</v>
      </c>
      <c r="C18" s="53" t="str">
        <f>VLOOKUP(B18,'IFRS TB'!B64:D344,3,0)</f>
        <v>Director fees</v>
      </c>
      <c r="D18" s="67">
        <f>-ROUND(SUMIF('IFRS TB'!B:B,B18,'IFRS TB'!J:J),0)</f>
        <v>0</v>
      </c>
      <c r="E18" s="67">
        <f>-ROUND(SUMIF('IFRS TB'!$B:$B,$B18,'IFRS TB'!K:K),0)</f>
        <v>0</v>
      </c>
      <c r="H18" s="818"/>
    </row>
    <row r="19" spans="2:8" ht="12.5">
      <c r="B19" s="48"/>
      <c r="C19" s="134" t="s">
        <v>430</v>
      </c>
      <c r="D19" s="337">
        <f>SUM(D20)</f>
        <v>0</v>
      </c>
      <c r="E19" s="337">
        <f>SUM(E20)</f>
        <v>0</v>
      </c>
      <c r="H19" s="925"/>
    </row>
    <row r="20" spans="2:8" outlineLevel="1">
      <c r="B20" s="48" t="s">
        <v>450</v>
      </c>
      <c r="C20" s="53" t="str">
        <f>VLOOKUP(B20,'IFRS TB'!B65:D345,3,0)</f>
        <v>Carried interest</v>
      </c>
      <c r="D20" s="67">
        <f>-ROUND(SUMIF('IFRS TB'!B:B,B20,'IFRS TB'!J:J),0)</f>
        <v>0</v>
      </c>
      <c r="E20" s="67">
        <f>-ROUND(SUMIF('IFRS TB'!$B:$B,$B20,'IFRS TB'!K:K),0)</f>
        <v>0</v>
      </c>
      <c r="H20" s="818"/>
    </row>
    <row r="21" spans="2:8" ht="12.5">
      <c r="B21" s="48"/>
      <c r="C21" s="134" t="s">
        <v>2200</v>
      </c>
      <c r="D21" s="337">
        <f>SUM(D22)</f>
        <v>65</v>
      </c>
      <c r="E21" s="337">
        <f>SUM(E22)</f>
        <v>69</v>
      </c>
      <c r="H21" s="925"/>
    </row>
    <row r="22" spans="2:8" outlineLevel="1">
      <c r="B22" s="48" t="s">
        <v>946</v>
      </c>
      <c r="C22" s="53" t="str">
        <f>VLOOKUP(B22,'IFRS TB'!B66:D346,3,0)</f>
        <v>Internal Other fees</v>
      </c>
      <c r="D22" s="67">
        <f>-ROUND(SUMIF('IFRS TB'!B:B,B22,'IFRS TB'!J:J),0)</f>
        <v>65</v>
      </c>
      <c r="E22" s="67">
        <f>-ROUND(SUMIF('IFRS TB'!$B:$B,$B22,'IFRS TB'!K:K),0)</f>
        <v>69</v>
      </c>
      <c r="H22" s="818"/>
    </row>
    <row r="23" spans="2:8" ht="12" thickBot="1">
      <c r="B23" s="48"/>
      <c r="C23" s="413" t="s">
        <v>2197</v>
      </c>
      <c r="D23" s="77">
        <f>SUM(D9,D13,D15,D17,D19,D21)</f>
        <v>80365</v>
      </c>
      <c r="E23" s="77">
        <f>SUM(E9,E13,E15,E17,E19,E21)</f>
        <v>73741</v>
      </c>
    </row>
    <row r="24" spans="2:8" ht="12" thickTop="1">
      <c r="D24" s="335"/>
      <c r="E24" s="335"/>
    </row>
    <row r="25" spans="2:8" ht="13">
      <c r="B25" s="315"/>
      <c r="C25" s="236" t="s">
        <v>107</v>
      </c>
      <c r="D25" s="364">
        <f>SOCI!D74+D23</f>
        <v>0</v>
      </c>
      <c r="E25" s="364">
        <f>SOCI!M74+E23</f>
        <v>0</v>
      </c>
    </row>
  </sheetData>
  <sheetProtection algorithmName="SHA-512" hashValue="Xy0LJ9OaM1F6AbsaGISaeoVnWKwJNzD4mY4+3m4TyPEJxTyfcMrHkN2xxWwnoPLMXBYTUK2I6IFncXI1XazWwg==" saltValue="KMXPVpyqthpA/7H5ZHitUA==" spinCount="100000" sheet="1" objects="1" scenarios="1"/>
  <customSheetViews>
    <customSheetView guid="{B0373AFB-6F3B-4D90-83E2-B7472F9D789B}" showGridLines="0" fitToPage="1">
      <selection activeCell="C6" sqref="C6"/>
      <pageMargins left="0.70866141732283472" right="0.70866141732283472" top="0.74803149606299213" bottom="0.74803149606299213" header="0.31496062992125984" footer="0.31496062992125984"/>
      <pageSetup paperSize="9" scale="89" orientation="portrait" r:id="rId1"/>
      <headerFooter>
        <oddHeader>Page &amp;P of &amp;N</oddHeader>
        <oddFooter>&amp;Z&amp;F</oddFooter>
      </headerFooter>
    </customSheetView>
  </customSheetViews>
  <conditionalFormatting sqref="B10">
    <cfRule type="duplicateValues" priority="2123"/>
    <cfRule type="duplicateValues" dxfId="23" priority="2124"/>
  </conditionalFormatting>
  <conditionalFormatting sqref="B14:B15">
    <cfRule type="duplicateValues" priority="11"/>
    <cfRule type="duplicateValues" dxfId="22" priority="12"/>
  </conditionalFormatting>
  <conditionalFormatting sqref="B16">
    <cfRule type="duplicateValues" priority="9"/>
    <cfRule type="duplicateValues" dxfId="21" priority="10"/>
  </conditionalFormatting>
  <conditionalFormatting sqref="B11">
    <cfRule type="duplicateValues" priority="7"/>
    <cfRule type="duplicateValues" dxfId="20" priority="8"/>
  </conditionalFormatting>
  <conditionalFormatting sqref="B12:B13">
    <cfRule type="duplicateValues" priority="5"/>
    <cfRule type="duplicateValues" dxfId="19" priority="6"/>
  </conditionalFormatting>
  <conditionalFormatting sqref="B23">
    <cfRule type="duplicateValues" priority="3"/>
    <cfRule type="duplicateValues" dxfId="18" priority="4"/>
  </conditionalFormatting>
  <conditionalFormatting sqref="B22">
    <cfRule type="duplicateValues" priority="1"/>
    <cfRule type="duplicateValues" dxfId="17" priority="2"/>
  </conditionalFormatting>
  <conditionalFormatting sqref="B17:B21">
    <cfRule type="duplicateValues" priority="2371"/>
    <cfRule type="duplicateValues" dxfId="16" priority="2372"/>
  </conditionalFormatting>
  <pageMargins left="0.70866141732283472" right="0.70866141732283472" top="0.74803149606299213" bottom="0.74803149606299213" header="0.31496062992125984" footer="0.31496062992125984"/>
  <pageSetup paperSize="9" scale="96" orientation="portrait" r:id="rId2"/>
  <headerFooter>
    <oddHeader>Page &amp;P of &amp;N</oddHeader>
    <oddFooter>&amp;Z&amp;F&amp;R&amp;1#&amp;"Calibri"&amp;10&amp;K0078D7Classification : 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pageSetUpPr fitToPage="1"/>
  </sheetPr>
  <dimension ref="B1:I65"/>
  <sheetViews>
    <sheetView showGridLines="0" workbookViewId="0">
      <selection activeCell="C25" sqref="C25"/>
    </sheetView>
  </sheetViews>
  <sheetFormatPr defaultColWidth="9.1796875" defaultRowHeight="11.5" outlineLevelRow="1"/>
  <cols>
    <col min="1" max="1" width="2" style="2" customWidth="1"/>
    <col min="2" max="2" width="8.54296875" style="2" customWidth="1"/>
    <col min="3" max="3" width="49.453125" style="2" customWidth="1"/>
    <col min="4" max="4" width="18.453125" style="307" bestFit="1" customWidth="1"/>
    <col min="5" max="5" width="18.453125" style="11" customWidth="1"/>
    <col min="6" max="6" width="3" style="21" customWidth="1"/>
    <col min="7" max="7" width="2" style="2" customWidth="1"/>
    <col min="8" max="8" width="12.453125" style="2" customWidth="1"/>
    <col min="9" max="9" width="14.453125" style="11" customWidth="1"/>
    <col min="10" max="11" width="10.54296875" style="2" customWidth="1"/>
    <col min="12" max="12" width="16.54296875" style="2" customWidth="1"/>
    <col min="13" max="13" width="9.54296875" style="2" customWidth="1"/>
    <col min="14" max="16384" width="9.1796875" style="2"/>
  </cols>
  <sheetData>
    <row r="1" spans="2:9" ht="12" customHeight="1">
      <c r="C1" s="8" t="str">
        <f>Details!B1</f>
        <v>Via Crespi 26 Srl</v>
      </c>
      <c r="E1" s="307"/>
    </row>
    <row r="2" spans="2:9" ht="12" customHeight="1">
      <c r="C2" s="10">
        <f>Details!B2</f>
        <v>44742</v>
      </c>
      <c r="E2" s="307"/>
    </row>
    <row r="3" spans="2:9" ht="30.65" customHeight="1">
      <c r="C3" s="398" t="s">
        <v>472</v>
      </c>
      <c r="D3" s="308"/>
      <c r="E3" s="308"/>
    </row>
    <row r="4" spans="2:9">
      <c r="C4" s="3"/>
      <c r="E4" s="307"/>
    </row>
    <row r="5" spans="2:9" ht="12">
      <c r="C5" s="246"/>
      <c r="E5" s="307"/>
    </row>
    <row r="6" spans="2:9" ht="13">
      <c r="C6" s="388" t="str">
        <f>Revenue!C6</f>
        <v xml:space="preserve">For the period ended </v>
      </c>
      <c r="D6" s="848">
        <f>Details!$C$11</f>
        <v>44742</v>
      </c>
      <c r="E6" s="848">
        <f>Details!$C$9</f>
        <v>44561</v>
      </c>
      <c r="F6" s="23"/>
    </row>
    <row r="7" spans="2:9">
      <c r="D7" s="62" t="str">
        <f>Details!$C$31</f>
        <v>EUR</v>
      </c>
      <c r="E7" s="62" t="str">
        <f>Details!$C$31</f>
        <v>EUR</v>
      </c>
      <c r="F7" s="26"/>
    </row>
    <row r="8" spans="2:9">
      <c r="C8" s="13"/>
      <c r="D8" s="309"/>
      <c r="E8" s="309"/>
      <c r="F8" s="59"/>
      <c r="I8" s="249"/>
    </row>
    <row r="9" spans="2:9">
      <c r="C9" s="13"/>
      <c r="D9" s="71"/>
      <c r="E9" s="71"/>
      <c r="F9" s="24"/>
    </row>
    <row r="10" spans="2:9">
      <c r="C10" s="43" t="s">
        <v>596</v>
      </c>
      <c r="D10" s="70">
        <f>SUM(D11:D14)</f>
        <v>119082</v>
      </c>
      <c r="E10" s="70">
        <f>SUM(E11:E14)</f>
        <v>111746</v>
      </c>
      <c r="F10" s="24"/>
    </row>
    <row r="11" spans="2:9" s="18" customFormat="1" outlineLevel="1">
      <c r="B11" s="48" t="s">
        <v>447</v>
      </c>
      <c r="C11" s="49" t="str">
        <f>VLOOKUP(B11,'IFRS TB'!B:K,3,FALSE)</f>
        <v>Interest costs - bank loans (long-term)</v>
      </c>
      <c r="D11" s="67">
        <f>-ROUND(SUMIF('IFRS TB'!$B:$B,$B11,'IFRS TB'!J:J),0)</f>
        <v>83149</v>
      </c>
      <c r="E11" s="67">
        <f>-ROUND(SUMIF('IFRS TB'!$B:$B,$B11,'IFRS TB'!K:K),0)</f>
        <v>75838</v>
      </c>
    </row>
    <row r="12" spans="2:9" s="18" customFormat="1" outlineLevel="1">
      <c r="B12" s="48" t="s">
        <v>971</v>
      </c>
      <c r="C12" s="49" t="str">
        <f>VLOOKUP(B12,'IFRS TB'!B:K,3,FALSE)</f>
        <v>Interest costs - bank loans (short-term)</v>
      </c>
      <c r="D12" s="67">
        <f>-ROUND(SUMIF('IFRS TB'!B:B,B12,'IFRS TB'!J:J),0)</f>
        <v>0</v>
      </c>
      <c r="E12" s="67">
        <f>-ROUND(SUMIF('IFRS TB'!$B:$B,$B12,'IFRS TB'!K:K),0)</f>
        <v>0</v>
      </c>
    </row>
    <row r="13" spans="2:9" s="18" customFormat="1" outlineLevel="1">
      <c r="B13" s="52" t="s">
        <v>456</v>
      </c>
      <c r="C13" s="53" t="str">
        <f>VLOOKUP(B13,'IFRS TB'!B:K,3,FALSE)</f>
        <v>Amortisation of financing fees</v>
      </c>
      <c r="D13" s="67">
        <f>-ROUND(SUMIF('IFRS TB'!B:B,B13,'IFRS TB'!J:J),0)</f>
        <v>19539</v>
      </c>
      <c r="E13" s="67">
        <f>-ROUND(SUMIF('IFRS TB'!$B:$B,$B13,'IFRS TB'!K:K),0)</f>
        <v>19598</v>
      </c>
    </row>
    <row r="14" spans="2:9" s="18" customFormat="1" outlineLevel="1">
      <c r="B14" s="52" t="s">
        <v>973</v>
      </c>
      <c r="C14" s="53" t="str">
        <f>VLOOKUP(B14,'IFRS TB'!B:K,3,FALSE)</f>
        <v>Interest costs - derivatives</v>
      </c>
      <c r="D14" s="67">
        <f>-ROUND(SUMIF('IFRS TB'!B:B,B14,'IFRS TB'!J:J),0)</f>
        <v>16394</v>
      </c>
      <c r="E14" s="67">
        <f>-ROUND(SUMIF('IFRS TB'!$B:$B,$B14,'IFRS TB'!K:K),0)</f>
        <v>16310</v>
      </c>
    </row>
    <row r="15" spans="2:9">
      <c r="C15" s="43" t="s">
        <v>600</v>
      </c>
      <c r="D15" s="70">
        <f>SUM(D16:D16)</f>
        <v>90478</v>
      </c>
      <c r="E15" s="70">
        <f>SUM(E16:E16)</f>
        <v>92738</v>
      </c>
      <c r="F15" s="24"/>
      <c r="I15" s="371"/>
    </row>
    <row r="16" spans="2:9" s="18" customFormat="1" outlineLevel="1">
      <c r="B16" s="48" t="s">
        <v>445</v>
      </c>
      <c r="C16" s="49" t="str">
        <f>VLOOKUP(B16,'IFRS TB'!B:K,3,FALSE)</f>
        <v>Interest costs - intercompany (I/C)</v>
      </c>
      <c r="D16" s="67">
        <f>-ROUND(SUMIF('IFRS TB'!B:B,B16,'IFRS TB'!J:J),0)</f>
        <v>90478</v>
      </c>
      <c r="E16" s="67">
        <f>-ROUND(SUMIF('IFRS TB'!$B:$B,$B16,'IFRS TB'!K:K),0)</f>
        <v>92738</v>
      </c>
    </row>
    <row r="17" spans="2:9">
      <c r="C17" s="43" t="s">
        <v>604</v>
      </c>
      <c r="D17" s="70">
        <f>SUM(D18:D18)</f>
        <v>0</v>
      </c>
      <c r="E17" s="70">
        <f>SUM(E18:E18)</f>
        <v>0</v>
      </c>
      <c r="F17" s="24"/>
      <c r="I17" s="371"/>
    </row>
    <row r="18" spans="2:9" s="18" customFormat="1" outlineLevel="1">
      <c r="B18" s="48" t="s">
        <v>446</v>
      </c>
      <c r="C18" s="49" t="str">
        <f>VLOOKUP(B18,'IFRS TB'!B:K,3,FALSE)</f>
        <v>Interest costs - related parties</v>
      </c>
      <c r="D18" s="67">
        <f>-ROUND(SUMIF('IFRS TB'!B:B,B18,'IFRS TB'!J:J),0)</f>
        <v>0</v>
      </c>
      <c r="E18" s="67">
        <f>-ROUND(SUMIF('IFRS TB'!$B:$B,$B18,'IFRS TB'!K:K),0)</f>
        <v>0</v>
      </c>
    </row>
    <row r="19" spans="2:9">
      <c r="C19" s="43" t="s">
        <v>599</v>
      </c>
      <c r="D19" s="70">
        <f>SUM(D20:D21)</f>
        <v>0</v>
      </c>
      <c r="E19" s="70">
        <f>SUM(E20:E21)</f>
        <v>0</v>
      </c>
      <c r="F19" s="24"/>
      <c r="I19" s="78"/>
    </row>
    <row r="20" spans="2:9" s="18" customFormat="1" outlineLevel="1">
      <c r="B20" s="52" t="s">
        <v>453</v>
      </c>
      <c r="C20" s="53" t="str">
        <f>VLOOKUP(B20,'IFRS TB'!B:K,3,FALSE)</f>
        <v>Foreign currency exchange losses (realized)</v>
      </c>
      <c r="D20" s="67">
        <f>-ROUND(SUMIF('IFRS TB'!B:B,B20,'IFRS TB'!J:J),0)</f>
        <v>0</v>
      </c>
      <c r="E20" s="67">
        <f>-ROUND(SUMIF('IFRS TB'!$B:$B,$B20,'IFRS TB'!K:K),0)</f>
        <v>0</v>
      </c>
      <c r="I20" s="223"/>
    </row>
    <row r="21" spans="2:9" s="18" customFormat="1" outlineLevel="1">
      <c r="B21" s="52" t="s">
        <v>454</v>
      </c>
      <c r="C21" s="53" t="str">
        <f>VLOOKUP(B21,'IFRS TB'!B:K,3,FALSE)</f>
        <v>Foreign currency exchange losses (unrealized)</v>
      </c>
      <c r="D21" s="67">
        <f>-ROUND(SUMIF('IFRS TB'!B:B,B21,'IFRS TB'!J:J),0)</f>
        <v>0</v>
      </c>
      <c r="E21" s="67">
        <f>-ROUND(SUMIF('IFRS TB'!$B:$B,$B21,'IFRS TB'!K:K),0)</f>
        <v>0</v>
      </c>
    </row>
    <row r="22" spans="2:9" ht="15.75" customHeight="1">
      <c r="C22" s="43" t="s">
        <v>185</v>
      </c>
      <c r="D22" s="70">
        <f>SUM(D23:D34)</f>
        <v>1823</v>
      </c>
      <c r="E22" s="70">
        <f>SUM(E23:E34)</f>
        <v>460</v>
      </c>
      <c r="F22" s="24"/>
      <c r="I22" s="341"/>
    </row>
    <row r="23" spans="2:9" outlineLevel="1">
      <c r="B23" s="52" t="s">
        <v>972</v>
      </c>
      <c r="C23" s="53" t="str">
        <f>VLOOKUP(B23,'IFRS TB'!B:K,3,FALSE)</f>
        <v>Impairment of intercompany loan (write-down/reversal)</v>
      </c>
      <c r="D23" s="67">
        <f>-ROUND(SUMIF('IFRS TB'!B:B,B23,'IFRS TB'!J:J),0)</f>
        <v>0</v>
      </c>
      <c r="E23" s="67">
        <f>-ROUND(SUMIF('IFRS TB'!$B:$B,$B23,'IFRS TB'!K:K),0)</f>
        <v>0</v>
      </c>
      <c r="F23" s="24"/>
      <c r="I23" s="344"/>
    </row>
    <row r="24" spans="2:9" s="18" customFormat="1" outlineLevel="1">
      <c r="B24" s="52" t="s">
        <v>449</v>
      </c>
      <c r="C24" s="53" t="str">
        <f>VLOOKUP(B24,'IFRS TB'!B:K,3,FALSE)</f>
        <v>Distributions to investors</v>
      </c>
      <c r="D24" s="67">
        <f>-ROUND(SUMIF('IFRS TB'!B:B,B24,'IFRS TB'!J:J),0)</f>
        <v>0</v>
      </c>
      <c r="E24" s="67">
        <f>-ROUND(SUMIF('IFRS TB'!$B:$B,$B24,'IFRS TB'!K:K),0)</f>
        <v>0</v>
      </c>
    </row>
    <row r="25" spans="2:9" s="18" customFormat="1" outlineLevel="1">
      <c r="B25" s="52" t="s">
        <v>451</v>
      </c>
      <c r="C25" s="53" t="str">
        <f>VLOOKUP(B25,'IFRS TB'!B:K,3,FALSE)</f>
        <v>Fair value adjust. on debts</v>
      </c>
      <c r="D25" s="67">
        <f>-ROUND(SUMIF('IFRS TB'!B:B,B25,'IFRS TB'!J:J),0)</f>
        <v>0</v>
      </c>
      <c r="E25" s="67">
        <f>-ROUND(SUMIF('IFRS TB'!$B:$B,$B25,'IFRS TB'!K:K),0)</f>
        <v>0</v>
      </c>
    </row>
    <row r="26" spans="2:9" s="18" customFormat="1" outlineLevel="1">
      <c r="B26" s="52" t="s">
        <v>457</v>
      </c>
      <c r="C26" s="53" t="str">
        <f>VLOOKUP(B26,'IFRS TB'!B:K,3,FALSE)</f>
        <v>Bank charges</v>
      </c>
      <c r="D26" s="67">
        <f>-ROUND(SUMIF('IFRS TB'!B:B,B26,'IFRS TB'!J:J),0)</f>
        <v>1823</v>
      </c>
      <c r="E26" s="67">
        <f>-ROUND(SUMIF('IFRS TB'!$B:$B,$B26,'IFRS TB'!K:K),0)</f>
        <v>460</v>
      </c>
    </row>
    <row r="27" spans="2:9" s="18" customFormat="1" outlineLevel="1">
      <c r="B27" s="52" t="s">
        <v>458</v>
      </c>
      <c r="C27" s="53" t="str">
        <f>VLOOKUP(B27,'IFRS TB'!B:K,3,FALSE)</f>
        <v>Other financial charges</v>
      </c>
      <c r="D27" s="67">
        <f>-ROUND(SUMIF('IFRS TB'!B:B,B27,'IFRS TB'!J:J),0)</f>
        <v>0</v>
      </c>
      <c r="E27" s="67">
        <f>-ROUND(SUMIF('IFRS TB'!$B:$B,$B27,'IFRS TB'!K:K),0)</f>
        <v>0</v>
      </c>
      <c r="H27" s="315" t="s">
        <v>179</v>
      </c>
    </row>
    <row r="28" spans="2:9" s="18" customFormat="1" outlineLevel="1">
      <c r="B28" s="52" t="s">
        <v>948</v>
      </c>
      <c r="C28" s="53" t="str">
        <f>VLOOKUP(B28,'IFRS TB'!B:K,3,FALSE)</f>
        <v>Arrangement fees</v>
      </c>
      <c r="D28" s="67">
        <f>-ROUND(SUMIF('IFRS TB'!B:B,B28,'IFRS TB'!J:J),0)</f>
        <v>0</v>
      </c>
      <c r="E28" s="67">
        <f>-ROUND(SUMIF('IFRS TB'!$B:$B,$B28,'IFRS TB'!K:K),0)</f>
        <v>0</v>
      </c>
      <c r="H28" s="315"/>
    </row>
    <row r="29" spans="2:9" s="18" customFormat="1" outlineLevel="1">
      <c r="B29" s="52" t="s">
        <v>949</v>
      </c>
      <c r="C29" s="53" t="str">
        <f>VLOOKUP(B29,'IFRS TB'!B:K,3,FALSE)</f>
        <v>Legal and consulting fees related to financing</v>
      </c>
      <c r="D29" s="67">
        <f>-ROUND(SUMIF('IFRS TB'!B:B,B29,'IFRS TB'!J:J),0)</f>
        <v>0</v>
      </c>
      <c r="E29" s="67">
        <f>-ROUND(SUMIF('IFRS TB'!$B:$B,$B29,'IFRS TB'!K:K),0)</f>
        <v>0</v>
      </c>
      <c r="H29" s="315"/>
    </row>
    <row r="30" spans="2:9" s="18" customFormat="1" outlineLevel="1">
      <c r="B30" s="52" t="s">
        <v>950</v>
      </c>
      <c r="C30" s="53" t="str">
        <f>VLOOKUP(B30,'IFRS TB'!B:K,3,FALSE)</f>
        <v>Other financing costs</v>
      </c>
      <c r="D30" s="67">
        <f>-ROUND(SUMIF('IFRS TB'!B:B,B30,'IFRS TB'!J:J),0)</f>
        <v>0</v>
      </c>
      <c r="E30" s="67">
        <f>-ROUND(SUMIF('IFRS TB'!$B:$B,$B30,'IFRS TB'!K:K),0)</f>
        <v>0</v>
      </c>
      <c r="H30" s="315"/>
    </row>
    <row r="31" spans="2:9" s="18" customFormat="1" outlineLevel="1">
      <c r="B31" s="52" t="s">
        <v>951</v>
      </c>
      <c r="C31" s="53" t="str">
        <f>VLOOKUP(B31,'IFRS TB'!B:K,3,FALSE)</f>
        <v>Agent fees</v>
      </c>
      <c r="D31" s="67">
        <f>-ROUND(SUMIF('IFRS TB'!B:B,B31,'IFRS TB'!J:J),0)</f>
        <v>0</v>
      </c>
      <c r="E31" s="67">
        <f>-ROUND(SUMIF('IFRS TB'!$B:$B,$B31,'IFRS TB'!K:K),0)</f>
        <v>0</v>
      </c>
      <c r="H31" s="315"/>
    </row>
    <row r="32" spans="2:9" s="18" customFormat="1" outlineLevel="1">
      <c r="B32" s="52" t="s">
        <v>952</v>
      </c>
      <c r="C32" s="53" t="str">
        <f>VLOOKUP(B32,'IFRS TB'!B:K,3,FALSE)</f>
        <v>Non utilization fees</v>
      </c>
      <c r="D32" s="67">
        <f>-ROUND(SUMIF('IFRS TB'!B:B,B32,'IFRS TB'!J:J),0)</f>
        <v>0</v>
      </c>
      <c r="E32" s="67">
        <f>-ROUND(SUMIF('IFRS TB'!$B:$B,$B32,'IFRS TB'!K:K),0)</f>
        <v>0</v>
      </c>
      <c r="H32" s="315"/>
    </row>
    <row r="33" spans="2:9" s="18" customFormat="1" outlineLevel="1">
      <c r="B33" s="52" t="s">
        <v>953</v>
      </c>
      <c r="C33" s="53" t="str">
        <f>VLOOKUP(B33,'IFRS TB'!B:K,3,FALSE)</f>
        <v>Premium on derivatives</v>
      </c>
      <c r="D33" s="67">
        <f>-ROUND(SUMIF('IFRS TB'!B:B,B33,'IFRS TB'!J:J),0)</f>
        <v>0</v>
      </c>
      <c r="E33" s="67">
        <f>-ROUND(SUMIF('IFRS TB'!$B:$B,$B33,'IFRS TB'!K:K),0)</f>
        <v>0</v>
      </c>
      <c r="H33" s="315"/>
    </row>
    <row r="34" spans="2:9" s="18" customFormat="1" outlineLevel="1">
      <c r="B34" s="52" t="s">
        <v>954</v>
      </c>
      <c r="C34" s="53" t="str">
        <f>VLOOKUP(B34,'IFRS TB'!B:K,3,FALSE)</f>
        <v>Other financing fees</v>
      </c>
      <c r="D34" s="67">
        <f>-ROUND(SUMIF('IFRS TB'!B:B,B34,'IFRS TB'!J:J),0)</f>
        <v>0</v>
      </c>
      <c r="E34" s="67">
        <f>-ROUND(SUMIF('IFRS TB'!$B:$B,$B34,'IFRS TB'!K:K),0)</f>
        <v>0</v>
      </c>
      <c r="H34" s="315"/>
    </row>
    <row r="35" spans="2:9" ht="12" thickBot="1">
      <c r="C35" s="415" t="s">
        <v>597</v>
      </c>
      <c r="D35" s="77">
        <f>D10+D15+D17+D19+D22</f>
        <v>211383</v>
      </c>
      <c r="E35" s="77">
        <f>E10+E15+E17+E19+E22</f>
        <v>204944</v>
      </c>
      <c r="F35" s="25"/>
    </row>
    <row r="36" spans="2:9" ht="12" thickTop="1">
      <c r="C36" s="13"/>
      <c r="D36" s="310"/>
      <c r="E36" s="310"/>
      <c r="F36" s="25"/>
      <c r="I36" s="44"/>
    </row>
    <row r="37" spans="2:9">
      <c r="C37" s="7"/>
      <c r="D37" s="62"/>
      <c r="E37" s="62"/>
      <c r="F37" s="26"/>
      <c r="I37" s="249"/>
    </row>
    <row r="38" spans="2:9" ht="12" customHeight="1">
      <c r="C38" s="43" t="s">
        <v>601</v>
      </c>
      <c r="D38" s="70">
        <f>SUM(D39:D39)</f>
        <v>0</v>
      </c>
      <c r="E38" s="70">
        <f>SUM(E39:E39)</f>
        <v>0</v>
      </c>
      <c r="F38" s="24"/>
      <c r="I38" s="371"/>
    </row>
    <row r="39" spans="2:9" s="18" customFormat="1" outlineLevel="1">
      <c r="B39" s="48" t="s">
        <v>431</v>
      </c>
      <c r="C39" s="49" t="str">
        <f>VLOOKUP(B39,'IFRS TB'!B:K,3,FALSE)</f>
        <v>Interests income - intercompany (I/C)</v>
      </c>
      <c r="D39" s="67">
        <f>ROUND(SUMIF('IFRS TB'!B:B,B39,'IFRS TB'!J:J),0)</f>
        <v>0</v>
      </c>
      <c r="E39" s="67">
        <f>-ROUND(SUMIF('IFRS TB'!$B:$B,$B39,'IFRS TB'!K:K),0)</f>
        <v>0</v>
      </c>
    </row>
    <row r="40" spans="2:9" ht="12" customHeight="1">
      <c r="C40" s="43" t="s">
        <v>603</v>
      </c>
      <c r="D40" s="70">
        <f>SUM(D41:D41)</f>
        <v>0</v>
      </c>
      <c r="E40" s="70">
        <f>SUM(E41:E41)</f>
        <v>0</v>
      </c>
      <c r="F40" s="24"/>
    </row>
    <row r="41" spans="2:9" s="18" customFormat="1" outlineLevel="1">
      <c r="B41" s="48" t="s">
        <v>433</v>
      </c>
      <c r="C41" s="49" t="str">
        <f>VLOOKUP(B41,'IFRS TB'!B:K,3,FALSE)</f>
        <v>Interest income - related parties</v>
      </c>
      <c r="D41" s="67">
        <f>ROUND(SUMIF('IFRS TB'!B:B,B41,'IFRS TB'!J:J),0)</f>
        <v>0</v>
      </c>
      <c r="E41" s="67">
        <f>-ROUND(SUMIF('IFRS TB'!$B:$B,$B41,'IFRS TB'!K:K),0)</f>
        <v>0</v>
      </c>
    </row>
    <row r="42" spans="2:9">
      <c r="C42" s="43" t="s">
        <v>602</v>
      </c>
      <c r="D42" s="70">
        <f>SUM(D43:D44)</f>
        <v>0</v>
      </c>
      <c r="E42" s="70">
        <f>SUM(E43:E44)</f>
        <v>0</v>
      </c>
      <c r="F42" s="24"/>
      <c r="I42" s="78"/>
    </row>
    <row r="43" spans="2:9" s="18" customFormat="1" outlineLevel="1">
      <c r="B43" s="52" t="s">
        <v>439</v>
      </c>
      <c r="C43" s="53" t="str">
        <f>VLOOKUP(B43,'IFRS TB'!B:K,3,FALSE)</f>
        <v>Foreign currency exchange gains (realized)</v>
      </c>
      <c r="D43" s="67">
        <f>IF((SUMIF('IFRS TB'!B:B,B43,'IFRS TB'!J:J)+SUMIF('IFRS TB'!B:B,B44,'IFRS TB'!J:J))&gt;0,(ROUND(SUMIF('IFRS TB'!B:B,B43,'IFRS TB'!J:J),0)),0)</f>
        <v>0</v>
      </c>
      <c r="E43" s="67">
        <f>-ROUND(SUMIF('IFRS TB'!$B:$B,$B43,'IFRS TB'!K:K),0)</f>
        <v>0</v>
      </c>
      <c r="I43" s="223"/>
    </row>
    <row r="44" spans="2:9" s="18" customFormat="1" outlineLevel="1">
      <c r="B44" s="48" t="s">
        <v>440</v>
      </c>
      <c r="C44" s="53" t="str">
        <f>VLOOKUP(B44,'IFRS TB'!B:K,3,FALSE)</f>
        <v>Foreign currency exchange gains (unrealized)</v>
      </c>
      <c r="D44" s="67">
        <f>IF((SUMIF('IFRS TB'!B:B,B43,'IFRS TB'!J:J)+SUMIF('IFRS TB'!B:B,B44,'IFRS TB'!J:J))&gt;0,(ROUND(SUMIF('IFRS TB'!B:B,B44,'IFRS TB'!J:J),0)),0)</f>
        <v>0</v>
      </c>
      <c r="E44" s="67">
        <f>-ROUND(SUMIF('IFRS TB'!$B:$B,$B44,'IFRS TB'!K:K),0)</f>
        <v>0</v>
      </c>
    </row>
    <row r="45" spans="2:9" ht="14.25" customHeight="1">
      <c r="C45" s="43" t="s">
        <v>35</v>
      </c>
      <c r="D45" s="70">
        <f>SUM(D46:D49)</f>
        <v>0</v>
      </c>
      <c r="E45" s="70">
        <f>SUM(E46:E49)</f>
        <v>0</v>
      </c>
      <c r="F45" s="24"/>
      <c r="I45" s="285"/>
    </row>
    <row r="46" spans="2:9" s="18" customFormat="1" ht="14.25" customHeight="1" outlineLevel="1">
      <c r="B46" s="48" t="s">
        <v>437</v>
      </c>
      <c r="C46" s="49" t="str">
        <f>VLOOKUP(B46,'IFRS TB'!B:K,3,FALSE)</f>
        <v>Dividend income - intercompany (I/C)</v>
      </c>
      <c r="D46" s="67">
        <f>ROUND(SUMIF('IFRS TB'!B:B,B46,'IFRS TB'!J:J),0)</f>
        <v>0</v>
      </c>
      <c r="E46" s="67">
        <f>-ROUND(SUMIF('IFRS TB'!$B:$B,$B46,'IFRS TB'!K:K),0)</f>
        <v>0</v>
      </c>
      <c r="F46" s="58"/>
    </row>
    <row r="47" spans="2:9" s="18" customFormat="1" ht="14.25" customHeight="1" outlineLevel="1">
      <c r="B47" s="48" t="s">
        <v>436</v>
      </c>
      <c r="C47" s="49" t="str">
        <f>VLOOKUP(B47,'IFRS TB'!B:K,3,FALSE)</f>
        <v>Other interest income</v>
      </c>
      <c r="D47" s="67">
        <f>ROUND(SUMIF('IFRS TB'!B:B,B47,'IFRS TB'!J:J),0)</f>
        <v>0</v>
      </c>
      <c r="E47" s="67">
        <f>-ROUND(SUMIF('IFRS TB'!$B:$B,$B47,'IFRS TB'!K:K),0)</f>
        <v>0</v>
      </c>
      <c r="F47" s="58"/>
    </row>
    <row r="48" spans="2:9" s="18" customFormat="1" ht="14.25" customHeight="1" outlineLevel="1">
      <c r="B48" s="48" t="s">
        <v>1001</v>
      </c>
      <c r="C48" s="49" t="str">
        <f>VLOOKUP(B48,'IFRS TB'!B:K,3,FALSE)</f>
        <v>Share premium reimbursement (I/C)</v>
      </c>
      <c r="D48" s="67">
        <f>ROUND(SUMIF('IFRS TB'!B:B,B48,'IFRS TB'!J:J),0)</f>
        <v>0</v>
      </c>
      <c r="E48" s="67">
        <f>-ROUND(SUMIF('IFRS TB'!$B:$B,$B48,'IFRS TB'!K:K),0)</f>
        <v>0</v>
      </c>
      <c r="F48" s="58"/>
    </row>
    <row r="49" spans="2:9" s="18" customFormat="1" ht="14.25" customHeight="1" outlineLevel="1">
      <c r="B49" s="48" t="s">
        <v>1002</v>
      </c>
      <c r="C49" s="49" t="str">
        <f>VLOOKUP(B49,'IFRS TB'!B:K,3,FALSE)</f>
        <v>Withholding tax on dividends/interest received</v>
      </c>
      <c r="D49" s="67">
        <f>ROUND(SUMIF('IFRS TB'!B:B,B49,'IFRS TB'!J:J),0)</f>
        <v>0</v>
      </c>
      <c r="E49" s="67">
        <f>-ROUND(SUMIF('IFRS TB'!$B:$B,$B49,'IFRS TB'!K:K),0)</f>
        <v>0</v>
      </c>
      <c r="F49" s="58"/>
    </row>
    <row r="50" spans="2:9" ht="14.25" customHeight="1" thickBot="1">
      <c r="C50" s="415" t="s">
        <v>598</v>
      </c>
      <c r="D50" s="77">
        <f>D38+D40+D42+D45</f>
        <v>0</v>
      </c>
      <c r="E50" s="77">
        <f>E38+E40+E42+E45</f>
        <v>0</v>
      </c>
      <c r="F50" s="59"/>
    </row>
    <row r="51" spans="2:9" ht="12" thickTop="1">
      <c r="C51" s="13"/>
      <c r="D51" s="309"/>
      <c r="E51" s="309"/>
      <c r="F51" s="59"/>
      <c r="I51" s="249"/>
    </row>
    <row r="52" spans="2:9">
      <c r="C52" s="232" t="s">
        <v>472</v>
      </c>
      <c r="D52" s="309">
        <f>D50-D35</f>
        <v>-211383</v>
      </c>
      <c r="E52" s="309">
        <f>E50-E35</f>
        <v>-204944</v>
      </c>
      <c r="F52" s="25"/>
      <c r="I52" s="285"/>
    </row>
    <row r="53" spans="2:9">
      <c r="C53" s="13"/>
      <c r="D53" s="310"/>
      <c r="E53" s="310"/>
      <c r="F53" s="25"/>
      <c r="I53" s="285"/>
    </row>
    <row r="54" spans="2:9" ht="13">
      <c r="C54" s="236" t="s">
        <v>107</v>
      </c>
      <c r="D54" s="364">
        <f>(SOCI!D180)-D52</f>
        <v>0</v>
      </c>
      <c r="E54" s="364">
        <f>(SOCI!M180)-E52</f>
        <v>0</v>
      </c>
      <c r="F54" s="25"/>
      <c r="I54" s="44"/>
    </row>
    <row r="55" spans="2:9" ht="13">
      <c r="C55" s="236"/>
      <c r="D55" s="311"/>
    </row>
    <row r="56" spans="2:9">
      <c r="C56" s="496" t="s">
        <v>179</v>
      </c>
      <c r="D56" s="501"/>
    </row>
    <row r="57" spans="2:9">
      <c r="C57" s="502"/>
    </row>
    <row r="58" spans="2:9">
      <c r="C58" s="339" t="s">
        <v>459</v>
      </c>
      <c r="D58" s="464"/>
    </row>
    <row r="59" spans="2:9">
      <c r="C59" s="573"/>
      <c r="D59" s="485"/>
    </row>
    <row r="60" spans="2:9">
      <c r="C60" s="573"/>
      <c r="D60" s="485"/>
    </row>
    <row r="61" spans="2:9">
      <c r="C61" s="573"/>
      <c r="D61" s="485"/>
    </row>
    <row r="62" spans="2:9">
      <c r="C62" s="573"/>
      <c r="D62" s="485"/>
    </row>
    <row r="63" spans="2:9" ht="12" thickBot="1">
      <c r="C63" s="414" t="s">
        <v>589</v>
      </c>
      <c r="D63" s="77">
        <f>SUM(D59:D62)</f>
        <v>0</v>
      </c>
    </row>
    <row r="64" spans="2:9" ht="12" thickTop="1">
      <c r="C64" s="464"/>
      <c r="D64" s="464"/>
    </row>
    <row r="65" spans="3:4" ht="13">
      <c r="C65" s="236" t="s">
        <v>107</v>
      </c>
      <c r="D65" s="364">
        <f>D63-D27</f>
        <v>0</v>
      </c>
    </row>
  </sheetData>
  <sheetProtection algorithmName="SHA-512" hashValue="CXvd1PyxTCvqD6l5DRuXs8p7i8S1WSayNy3RYdzBEMrAcMxj2pSFVX4xJF2L6mTANdHYpVefATneh9AnE8biGA==" saltValue="0voC6T0VMfUX2wJC0mU1nw==" spinCount="100000" sheet="1" objects="1" scenarios="1"/>
  <autoFilter ref="B10:D35" xr:uid="{00000000-0009-0000-0000-000019000000}"/>
  <customSheetViews>
    <customSheetView guid="{B0373AFB-6F3B-4D90-83E2-B7472F9D789B}" showGridLines="0" fitToPage="1" showAutoFilter="1">
      <selection activeCell="H12" sqref="H12"/>
      <pageMargins left="0.70866141732283472" right="0.70866141732283472" top="0.74803149606299213" bottom="0.74803149606299213" header="0.31496062992125984" footer="0.31496062992125984"/>
      <pageSetup paperSize="9" scale="88" orientation="portrait" r:id="rId1"/>
      <headerFooter>
        <oddHeader>Page &amp;P of &amp;N</oddHeader>
        <oddFooter>&amp;Z&amp;F</oddFooter>
      </headerFooter>
      <autoFilter ref="B10:D26" xr:uid="{00000000-0000-0000-0000-000000000000}"/>
    </customSheetView>
  </customSheetViews>
  <conditionalFormatting sqref="B11:B12">
    <cfRule type="duplicateValues" priority="77"/>
    <cfRule type="duplicateValues" dxfId="15" priority="78"/>
  </conditionalFormatting>
  <conditionalFormatting sqref="B43">
    <cfRule type="duplicateValues" priority="55"/>
    <cfRule type="duplicateValues" dxfId="14" priority="56"/>
  </conditionalFormatting>
  <conditionalFormatting sqref="B20">
    <cfRule type="duplicateValues" priority="39"/>
    <cfRule type="duplicateValues" dxfId="13" priority="40"/>
  </conditionalFormatting>
  <conditionalFormatting sqref="B13:B14 B21">
    <cfRule type="duplicateValues" priority="37"/>
    <cfRule type="duplicateValues" dxfId="12" priority="38"/>
  </conditionalFormatting>
  <conditionalFormatting sqref="B47:B49">
    <cfRule type="duplicateValues" priority="33"/>
    <cfRule type="duplicateValues" dxfId="11" priority="34"/>
  </conditionalFormatting>
  <conditionalFormatting sqref="B44">
    <cfRule type="duplicateValues" priority="27"/>
    <cfRule type="duplicateValues" dxfId="10" priority="28"/>
  </conditionalFormatting>
  <conditionalFormatting sqref="B23">
    <cfRule type="duplicateValues" priority="25"/>
    <cfRule type="duplicateValues" dxfId="9" priority="26"/>
  </conditionalFormatting>
  <conditionalFormatting sqref="B26">
    <cfRule type="duplicateValues" priority="23"/>
    <cfRule type="duplicateValues" dxfId="8" priority="24"/>
  </conditionalFormatting>
  <conditionalFormatting sqref="B27:B34">
    <cfRule type="duplicateValues" priority="21"/>
    <cfRule type="duplicateValues" dxfId="7" priority="22"/>
  </conditionalFormatting>
  <conditionalFormatting sqref="B18">
    <cfRule type="duplicateValues" priority="19"/>
    <cfRule type="duplicateValues" dxfId="6" priority="20"/>
  </conditionalFormatting>
  <conditionalFormatting sqref="B24">
    <cfRule type="duplicateValues" priority="15"/>
    <cfRule type="duplicateValues" dxfId="5" priority="16"/>
  </conditionalFormatting>
  <conditionalFormatting sqref="B25">
    <cfRule type="duplicateValues" priority="13"/>
    <cfRule type="duplicateValues" dxfId="4" priority="14"/>
  </conditionalFormatting>
  <conditionalFormatting sqref="B39">
    <cfRule type="duplicateValues" priority="11"/>
    <cfRule type="duplicateValues" dxfId="3" priority="12"/>
  </conditionalFormatting>
  <conditionalFormatting sqref="B16">
    <cfRule type="duplicateValues" priority="5"/>
    <cfRule type="duplicateValues" dxfId="2" priority="6"/>
  </conditionalFormatting>
  <conditionalFormatting sqref="B41">
    <cfRule type="duplicateValues" priority="3"/>
    <cfRule type="duplicateValues" dxfId="1" priority="4"/>
  </conditionalFormatting>
  <conditionalFormatting sqref="B46">
    <cfRule type="duplicateValues" priority="1"/>
    <cfRule type="duplicateValues" dxfId="0" priority="2"/>
  </conditionalFormatting>
  <pageMargins left="0.70866141732283472" right="0.70866141732283472" top="0.74803149606299213" bottom="0.74803149606299213" header="0.31496062992125984" footer="0.31496062992125984"/>
  <pageSetup paperSize="9" scale="10" orientation="portrait" r:id="rId2"/>
  <headerFooter>
    <oddHeader>Page &amp;P of &amp;N</oddHeader>
    <oddFooter>&amp;Z&amp;F&amp;R&amp;1#&amp;"Calibri"&amp;10&amp;K0078D7Classification : 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9">
    <pageSetUpPr fitToPage="1"/>
  </sheetPr>
  <dimension ref="B1:P138"/>
  <sheetViews>
    <sheetView showGridLines="0" zoomScaleNormal="100" workbookViewId="0">
      <selection activeCell="C25" sqref="C25"/>
    </sheetView>
  </sheetViews>
  <sheetFormatPr defaultColWidth="9.1796875" defaultRowHeight="11.5" outlineLevelRow="1"/>
  <cols>
    <col min="1" max="1" width="2" style="84" customWidth="1"/>
    <col min="2" max="2" width="31.1796875" style="84" customWidth="1"/>
    <col min="3" max="3" width="76.54296875" style="84" customWidth="1"/>
    <col min="4" max="4" width="22.81640625" style="148" customWidth="1"/>
    <col min="5" max="5" width="17.453125" style="192" customWidth="1"/>
    <col min="6" max="6" width="17.81640625" style="148" customWidth="1"/>
    <col min="7" max="7" width="17.81640625" style="192" customWidth="1"/>
    <col min="8" max="8" width="17.453125" style="148" customWidth="1"/>
    <col min="9" max="9" width="2.54296875" style="192" customWidth="1"/>
    <col min="10" max="10" width="17.453125" style="84" customWidth="1"/>
    <col min="11" max="11" width="16.453125" style="84" customWidth="1"/>
    <col min="12" max="12" width="18.54296875" style="84" customWidth="1"/>
    <col min="13" max="13" width="16.54296875" style="84" customWidth="1"/>
    <col min="14" max="14" width="14.453125" style="84" customWidth="1"/>
    <col min="15" max="15" width="19.453125" style="84" customWidth="1"/>
    <col min="16" max="16384" width="9.1796875" style="84"/>
  </cols>
  <sheetData>
    <row r="1" spans="2:11" ht="12" customHeight="1">
      <c r="C1" s="8" t="str">
        <f>Details!$B$1</f>
        <v>Via Crespi 26 Srl</v>
      </c>
    </row>
    <row r="2" spans="2:11" ht="12" customHeight="1">
      <c r="C2" s="10">
        <f>Details!$B$2</f>
        <v>44742</v>
      </c>
    </row>
    <row r="3" spans="2:11" ht="30.65" customHeight="1">
      <c r="C3" s="398" t="s">
        <v>1</v>
      </c>
      <c r="D3" s="127"/>
      <c r="E3" s="305"/>
      <c r="G3" s="305"/>
      <c r="I3" s="305"/>
    </row>
    <row r="4" spans="2:11">
      <c r="C4" s="91"/>
    </row>
    <row r="5" spans="2:11" ht="13">
      <c r="C5" s="783" t="str">
        <f>Revenue!C6</f>
        <v xml:space="preserve">For the period ended </v>
      </c>
      <c r="D5" s="848">
        <f>Details!$C$11</f>
        <v>44742</v>
      </c>
      <c r="E5" s="848">
        <f>Details!$C$9</f>
        <v>44561</v>
      </c>
    </row>
    <row r="6" spans="2:11">
      <c r="C6" s="91"/>
      <c r="E6" s="148"/>
    </row>
    <row r="7" spans="2:11">
      <c r="C7" s="253" t="s">
        <v>124</v>
      </c>
      <c r="E7" s="148"/>
    </row>
    <row r="8" spans="2:11" ht="60">
      <c r="B8" s="302" t="s">
        <v>170</v>
      </c>
      <c r="C8" s="91" t="s">
        <v>125</v>
      </c>
      <c r="D8" s="280">
        <f>-SUM(SOCI!D188:D189)</f>
        <v>16231</v>
      </c>
      <c r="E8" s="280">
        <f>-SUM(SOCI!M188:M189)</f>
        <v>0</v>
      </c>
    </row>
    <row r="9" spans="2:11">
      <c r="C9" s="91"/>
      <c r="E9" s="148"/>
    </row>
    <row r="10" spans="2:11">
      <c r="C10" s="253" t="s">
        <v>126</v>
      </c>
      <c r="E10" s="148"/>
    </row>
    <row r="11" spans="2:11">
      <c r="C11" s="91" t="s">
        <v>127</v>
      </c>
      <c r="D11" s="280">
        <f>-SOCI!D190</f>
        <v>475629</v>
      </c>
      <c r="E11" s="280">
        <f>-SOCI!M190</f>
        <v>0</v>
      </c>
    </row>
    <row r="12" spans="2:11" ht="12" thickBot="1">
      <c r="C12" s="144" t="s">
        <v>609</v>
      </c>
      <c r="D12" s="182">
        <f>D8+D11</f>
        <v>491860</v>
      </c>
      <c r="E12" s="182">
        <f>E8+E11</f>
        <v>0</v>
      </c>
    </row>
    <row r="13" spans="2:11" ht="12.5" thickTop="1">
      <c r="C13" s="91"/>
      <c r="H13" s="256"/>
    </row>
    <row r="14" spans="2:11" ht="12" outlineLevel="1">
      <c r="C14" s="256"/>
      <c r="H14" s="1288"/>
      <c r="I14" s="1288"/>
      <c r="J14" s="1288"/>
      <c r="K14" s="1288"/>
    </row>
    <row r="15" spans="2:11" ht="46.5" outlineLevel="1">
      <c r="B15" s="302" t="s">
        <v>178</v>
      </c>
      <c r="C15" s="338" t="s">
        <v>65</v>
      </c>
      <c r="F15" s="928"/>
      <c r="H15" s="130" t="s">
        <v>199</v>
      </c>
      <c r="J15" s="130" t="s">
        <v>688</v>
      </c>
    </row>
    <row r="16" spans="2:11" s="150" customFormat="1" ht="12" outlineLevel="1">
      <c r="C16" s="205" t="s">
        <v>2214</v>
      </c>
      <c r="D16" s="927">
        <v>0.24940000000000001</v>
      </c>
      <c r="E16" s="927">
        <v>0.2601</v>
      </c>
      <c r="F16" s="928"/>
      <c r="G16" s="151"/>
      <c r="I16" s="151"/>
    </row>
    <row r="17" spans="2:11" ht="13" outlineLevel="1">
      <c r="B17" s="302"/>
      <c r="C17" s="205" t="s">
        <v>96</v>
      </c>
      <c r="D17" s="574">
        <v>0</v>
      </c>
      <c r="E17" s="1018">
        <v>0</v>
      </c>
      <c r="F17" s="928"/>
      <c r="H17" s="574"/>
      <c r="J17" s="574"/>
    </row>
    <row r="18" spans="2:11" ht="12" outlineLevel="1">
      <c r="C18" s="205"/>
      <c r="F18" s="928"/>
      <c r="H18" s="316"/>
    </row>
    <row r="19" spans="2:11" ht="13" outlineLevel="1">
      <c r="C19" s="388" t="s">
        <v>771</v>
      </c>
      <c r="D19" s="848">
        <f>Details!$C$11</f>
        <v>44742</v>
      </c>
      <c r="E19" s="848">
        <f>Details!$C$9</f>
        <v>44561</v>
      </c>
      <c r="F19" s="928"/>
      <c r="G19" s="220"/>
      <c r="H19" s="848">
        <f>Details!$C$11</f>
        <v>44742</v>
      </c>
      <c r="I19" s="220"/>
      <c r="J19" s="848">
        <f>Details!$C$11</f>
        <v>44742</v>
      </c>
      <c r="K19" s="236" t="s">
        <v>200</v>
      </c>
    </row>
    <row r="20" spans="2:11" ht="13" outlineLevel="1">
      <c r="C20" s="205"/>
      <c r="D20" s="209" t="str">
        <f>Details!$C$31</f>
        <v>EUR</v>
      </c>
      <c r="E20" s="209" t="str">
        <f>Details!$C$31</f>
        <v>EUR</v>
      </c>
      <c r="F20" s="928"/>
      <c r="G20" s="112"/>
      <c r="H20" s="209" t="str">
        <f>Details!$C$31</f>
        <v>EUR</v>
      </c>
      <c r="I20" s="112"/>
      <c r="J20" s="209" t="str">
        <f>Details!$C$31</f>
        <v>EUR</v>
      </c>
      <c r="K20" s="369"/>
    </row>
    <row r="21" spans="2:11" ht="13" outlineLevel="1">
      <c r="B21" s="302"/>
      <c r="C21" s="146" t="s">
        <v>605</v>
      </c>
      <c r="D21" s="141">
        <f>+SOCI!D185</f>
        <v>2252741</v>
      </c>
      <c r="E21" s="141">
        <f>+SOCI!M185</f>
        <v>-347171</v>
      </c>
      <c r="F21" s="928"/>
      <c r="G21" s="473"/>
      <c r="H21" s="485">
        <v>0</v>
      </c>
      <c r="I21" s="473"/>
      <c r="J21" s="485">
        <f>+D21-H21</f>
        <v>2252741</v>
      </c>
      <c r="K21" s="364">
        <f>D21-SUM(H21:J21)</f>
        <v>0</v>
      </c>
    </row>
    <row r="22" spans="2:11" ht="13" outlineLevel="1">
      <c r="C22" s="339" t="s">
        <v>2221</v>
      </c>
      <c r="D22" s="141">
        <f>+D21*D17</f>
        <v>0</v>
      </c>
      <c r="E22" s="141">
        <f>+E21*E17</f>
        <v>0</v>
      </c>
      <c r="F22" s="928"/>
      <c r="G22" s="473"/>
      <c r="H22" s="141">
        <f>+H21*H17</f>
        <v>0</v>
      </c>
      <c r="I22" s="473"/>
      <c r="J22" s="141">
        <f>+J21*J17</f>
        <v>0</v>
      </c>
      <c r="K22" s="237"/>
    </row>
    <row r="23" spans="2:11" ht="13" outlineLevel="1">
      <c r="C23" s="145" t="s">
        <v>76</v>
      </c>
      <c r="D23" s="485">
        <v>0</v>
      </c>
      <c r="E23" s="883">
        <v>0</v>
      </c>
      <c r="F23" s="928"/>
      <c r="G23" s="206"/>
      <c r="H23" s="485">
        <v>0</v>
      </c>
      <c r="I23" s="206"/>
      <c r="J23" s="485">
        <v>0</v>
      </c>
      <c r="K23" s="237"/>
    </row>
    <row r="24" spans="2:11" ht="13" outlineLevel="1">
      <c r="C24" s="145" t="s">
        <v>63</v>
      </c>
      <c r="D24" s="485">
        <v>0</v>
      </c>
      <c r="E24" s="883">
        <v>0</v>
      </c>
      <c r="F24" s="928"/>
      <c r="G24" s="206"/>
      <c r="H24" s="485">
        <v>0</v>
      </c>
      <c r="I24" s="206"/>
      <c r="J24" s="485">
        <v>0</v>
      </c>
      <c r="K24" s="237"/>
    </row>
    <row r="25" spans="2:11" ht="13" outlineLevel="1">
      <c r="C25" s="145" t="s">
        <v>64</v>
      </c>
      <c r="D25" s="485">
        <v>0</v>
      </c>
      <c r="E25" s="883">
        <v>0</v>
      </c>
      <c r="F25" s="928"/>
      <c r="G25" s="206"/>
      <c r="H25" s="485">
        <v>0</v>
      </c>
      <c r="I25" s="206"/>
      <c r="J25" s="485">
        <v>0</v>
      </c>
      <c r="K25" s="237"/>
    </row>
    <row r="26" spans="2:11" ht="13" outlineLevel="1">
      <c r="C26" s="145" t="s">
        <v>62</v>
      </c>
      <c r="D26" s="485">
        <v>0</v>
      </c>
      <c r="E26" s="883">
        <v>0</v>
      </c>
      <c r="F26" s="928"/>
      <c r="G26" s="206"/>
      <c r="H26" s="485">
        <v>0</v>
      </c>
      <c r="I26" s="206"/>
      <c r="J26" s="485">
        <v>0</v>
      </c>
      <c r="K26" s="237"/>
    </row>
    <row r="27" spans="2:11" ht="13" outlineLevel="1">
      <c r="C27" s="145" t="s">
        <v>171</v>
      </c>
      <c r="D27" s="485">
        <v>0</v>
      </c>
      <c r="E27" s="883">
        <v>0</v>
      </c>
      <c r="F27" s="928"/>
      <c r="G27" s="206"/>
      <c r="H27" s="485">
        <v>0</v>
      </c>
      <c r="I27" s="206"/>
      <c r="J27" s="485">
        <f>+D27</f>
        <v>0</v>
      </c>
      <c r="K27" s="237"/>
    </row>
    <row r="28" spans="2:11" ht="13" outlineLevel="1">
      <c r="C28" s="145" t="s">
        <v>84</v>
      </c>
      <c r="D28" s="485">
        <v>0</v>
      </c>
      <c r="E28" s="883">
        <v>0</v>
      </c>
      <c r="F28" s="928"/>
      <c r="G28" s="206"/>
      <c r="H28" s="485">
        <v>0</v>
      </c>
      <c r="I28" s="206"/>
      <c r="J28" s="485">
        <v>0</v>
      </c>
      <c r="K28" s="237"/>
    </row>
    <row r="29" spans="2:11" ht="13" outlineLevel="1">
      <c r="C29" s="145" t="s">
        <v>18</v>
      </c>
      <c r="D29" s="485">
        <v>0</v>
      </c>
      <c r="E29" s="883">
        <v>0</v>
      </c>
      <c r="F29" s="928"/>
      <c r="G29" s="206"/>
      <c r="H29" s="485">
        <v>0</v>
      </c>
      <c r="I29" s="206"/>
      <c r="J29" s="485">
        <v>0</v>
      </c>
      <c r="K29" s="237"/>
    </row>
    <row r="30" spans="2:11" ht="12" outlineLevel="1" thickBot="1">
      <c r="C30" s="144" t="s">
        <v>609</v>
      </c>
      <c r="D30" s="182">
        <f>SUM(D22:D29)</f>
        <v>0</v>
      </c>
      <c r="E30" s="182">
        <f>SUM(E22:E29)</f>
        <v>0</v>
      </c>
      <c r="F30" s="928"/>
      <c r="G30" s="143"/>
      <c r="H30" s="182">
        <f>SUM(H22:H29)</f>
        <v>0</v>
      </c>
      <c r="I30" s="143"/>
      <c r="J30" s="182">
        <f>SUM(J22:J29)</f>
        <v>0</v>
      </c>
      <c r="K30" s="364">
        <f t="shared" ref="K30" si="0">D30-SUM(H30:J30)</f>
        <v>0</v>
      </c>
    </row>
    <row r="31" spans="2:11" ht="13.5" outlineLevel="1" thickTop="1">
      <c r="C31" s="205"/>
      <c r="D31" s="207"/>
      <c r="E31" s="208"/>
      <c r="F31" s="928"/>
      <c r="G31" s="208"/>
      <c r="H31" s="207"/>
      <c r="I31" s="208"/>
      <c r="J31" s="207"/>
      <c r="K31" s="207"/>
    </row>
    <row r="32" spans="2:11" ht="13" outlineLevel="1">
      <c r="C32" s="205" t="s">
        <v>2215</v>
      </c>
      <c r="D32" s="206">
        <f>D21*(D16-D17)</f>
        <v>561833.6054</v>
      </c>
      <c r="E32" s="206">
        <f>E21*(E16-E17)</f>
        <v>-90299.177100000001</v>
      </c>
      <c r="F32" s="928"/>
      <c r="G32" s="210"/>
      <c r="I32" s="210"/>
    </row>
    <row r="33" spans="2:12" ht="12.5" outlineLevel="1">
      <c r="C33" s="929" t="s">
        <v>2216</v>
      </c>
      <c r="D33" s="206">
        <f>D30+D32</f>
        <v>561833.6054</v>
      </c>
      <c r="E33" s="206">
        <f>E30+E32</f>
        <v>-90299.177100000001</v>
      </c>
      <c r="F33" s="928"/>
      <c r="G33" s="210"/>
      <c r="I33" s="210"/>
    </row>
    <row r="34" spans="2:12" ht="13" outlineLevel="1">
      <c r="C34" s="205"/>
      <c r="D34" s="209"/>
      <c r="E34" s="210"/>
      <c r="F34" s="928"/>
      <c r="G34" s="210"/>
      <c r="I34" s="210"/>
    </row>
    <row r="35" spans="2:12" ht="13" outlineLevel="1">
      <c r="C35" s="205"/>
      <c r="D35" s="209"/>
      <c r="E35" s="210"/>
      <c r="F35" s="928"/>
      <c r="G35" s="210"/>
      <c r="I35" s="210"/>
    </row>
    <row r="36" spans="2:12" ht="13" outlineLevel="1">
      <c r="C36" s="236" t="s">
        <v>107</v>
      </c>
      <c r="D36" s="364">
        <f>D12-D30</f>
        <v>491860</v>
      </c>
      <c r="E36" s="364">
        <f>E12-E30</f>
        <v>0</v>
      </c>
      <c r="G36" s="210"/>
      <c r="I36" s="210"/>
    </row>
    <row r="37" spans="2:12" ht="13" outlineLevel="1">
      <c r="C37" s="236" t="s">
        <v>107</v>
      </c>
      <c r="D37" s="364">
        <f>SOCI!D187+D12</f>
        <v>0</v>
      </c>
      <c r="E37" s="364">
        <f>SOCI!M187+E12</f>
        <v>0</v>
      </c>
      <c r="G37" s="210"/>
      <c r="I37" s="210"/>
    </row>
    <row r="38" spans="2:12" ht="13" outlineLevel="1">
      <c r="C38" s="236"/>
      <c r="D38" s="364"/>
      <c r="E38" s="210"/>
      <c r="G38" s="210"/>
      <c r="I38" s="210"/>
    </row>
    <row r="39" spans="2:12" ht="13" outlineLevel="1">
      <c r="C39" s="205"/>
      <c r="D39" s="209"/>
      <c r="E39" s="210"/>
      <c r="G39" s="210"/>
      <c r="I39" s="210"/>
    </row>
    <row r="40" spans="2:12">
      <c r="C40" s="145"/>
      <c r="D40" s="151"/>
      <c r="E40" s="151"/>
      <c r="F40" s="394"/>
      <c r="G40" s="151"/>
      <c r="H40" s="84"/>
      <c r="I40" s="151"/>
    </row>
    <row r="41" spans="2:12" ht="13">
      <c r="C41" s="145"/>
      <c r="D41" s="389"/>
      <c r="E41" s="389"/>
      <c r="F41" s="389"/>
      <c r="G41" s="389"/>
      <c r="H41" s="84"/>
      <c r="I41" s="389"/>
    </row>
    <row r="42" spans="2:12" ht="36.75" customHeight="1">
      <c r="C42" s="145"/>
      <c r="D42" s="1259" t="s">
        <v>112</v>
      </c>
      <c r="E42" s="1259"/>
      <c r="F42" s="1259" t="s">
        <v>610</v>
      </c>
      <c r="G42" s="1259"/>
      <c r="I42" s="417"/>
      <c r="J42" s="417"/>
      <c r="K42" s="417"/>
    </row>
    <row r="43" spans="2:12" s="85" customFormat="1" ht="42" customHeight="1">
      <c r="C43" s="389"/>
      <c r="D43" s="848">
        <f>Details!$C$11</f>
        <v>44742</v>
      </c>
      <c r="E43" s="848">
        <f>Details!$C$9</f>
        <v>44561</v>
      </c>
      <c r="F43" s="409" t="s">
        <v>2314</v>
      </c>
      <c r="G43" s="409" t="s">
        <v>2315</v>
      </c>
      <c r="I43" s="386"/>
      <c r="J43" s="386"/>
      <c r="L43" s="487"/>
    </row>
    <row r="44" spans="2:12" ht="13">
      <c r="C44" s="205"/>
      <c r="D44" s="209" t="str">
        <f>Details!$C$31</f>
        <v>EUR</v>
      </c>
      <c r="E44" s="209" t="str">
        <f>Details!$C$31</f>
        <v>EUR</v>
      </c>
      <c r="F44" s="209" t="str">
        <f>Details!$C$31</f>
        <v>EUR</v>
      </c>
      <c r="G44" s="209" t="str">
        <f>Details!$C$31</f>
        <v>EUR</v>
      </c>
      <c r="I44" s="210"/>
      <c r="J44" s="263"/>
      <c r="L44" s="488"/>
    </row>
    <row r="45" spans="2:12" ht="12.5">
      <c r="C45" s="211" t="s">
        <v>606</v>
      </c>
      <c r="D45" s="209"/>
      <c r="E45" s="209"/>
      <c r="F45" s="209"/>
      <c r="G45" s="210"/>
      <c r="I45" s="210"/>
      <c r="J45" s="263"/>
    </row>
    <row r="46" spans="2:12" ht="12">
      <c r="B46" s="256" t="s">
        <v>690</v>
      </c>
      <c r="C46" s="145" t="s">
        <v>19</v>
      </c>
      <c r="D46" s="485">
        <v>0</v>
      </c>
      <c r="E46" s="883">
        <v>0</v>
      </c>
      <c r="F46" s="485">
        <f>D46-E46</f>
        <v>0</v>
      </c>
      <c r="G46" s="883">
        <f>E46</f>
        <v>0</v>
      </c>
      <c r="H46" s="256" t="s">
        <v>689</v>
      </c>
      <c r="I46" s="206"/>
      <c r="J46" s="141"/>
    </row>
    <row r="47" spans="2:12" ht="12">
      <c r="B47" s="256" t="s">
        <v>690</v>
      </c>
      <c r="C47" s="145" t="s">
        <v>104</v>
      </c>
      <c r="D47" s="485">
        <v>0</v>
      </c>
      <c r="E47" s="883">
        <v>0</v>
      </c>
      <c r="F47" s="485">
        <f t="shared" ref="F47" si="1">D47-E47</f>
        <v>0</v>
      </c>
      <c r="G47" s="883">
        <f>E47</f>
        <v>0</v>
      </c>
      <c r="H47" s="256" t="s">
        <v>689</v>
      </c>
      <c r="I47" s="206"/>
      <c r="J47" s="141"/>
    </row>
    <row r="48" spans="2:12" ht="12">
      <c r="B48" s="256" t="s">
        <v>690</v>
      </c>
      <c r="C48" s="145" t="s">
        <v>8</v>
      </c>
      <c r="D48" s="485">
        <v>0</v>
      </c>
      <c r="E48" s="883">
        <v>0</v>
      </c>
      <c r="F48" s="485">
        <v>0</v>
      </c>
      <c r="G48" s="883">
        <v>0</v>
      </c>
      <c r="H48" s="256" t="s">
        <v>689</v>
      </c>
      <c r="I48" s="206"/>
      <c r="J48" s="141"/>
    </row>
    <row r="49" spans="2:12" ht="12">
      <c r="B49" s="256" t="s">
        <v>690</v>
      </c>
      <c r="C49" s="145" t="s">
        <v>18</v>
      </c>
      <c r="D49" s="485">
        <v>0</v>
      </c>
      <c r="E49" s="883">
        <v>0</v>
      </c>
      <c r="F49" s="485">
        <v>0</v>
      </c>
      <c r="G49" s="883">
        <v>0</v>
      </c>
      <c r="H49" s="256" t="s">
        <v>689</v>
      </c>
      <c r="I49" s="206"/>
      <c r="J49" s="141"/>
    </row>
    <row r="50" spans="2:12" ht="12.5" thickBot="1">
      <c r="B50" s="256"/>
      <c r="D50" s="182">
        <f>SUM(D46:D49)</f>
        <v>0</v>
      </c>
      <c r="E50" s="182">
        <f>SUM(E46:E49)</f>
        <v>0</v>
      </c>
      <c r="F50" s="182">
        <f>SUM(F46:F49)</f>
        <v>0</v>
      </c>
      <c r="G50" s="182">
        <f>SUM(G46:G49)</f>
        <v>0</v>
      </c>
      <c r="H50" s="84"/>
      <c r="I50" s="143"/>
      <c r="J50" s="143"/>
    </row>
    <row r="51" spans="2:12" ht="12" thickTop="1">
      <c r="C51" s="145"/>
      <c r="D51" s="190"/>
      <c r="E51" s="190"/>
      <c r="F51" s="190"/>
      <c r="G51" s="190"/>
      <c r="H51" s="84"/>
      <c r="I51" s="190"/>
      <c r="J51" s="418"/>
    </row>
    <row r="52" spans="2:12">
      <c r="C52" s="211" t="s">
        <v>607</v>
      </c>
      <c r="D52" s="190"/>
      <c r="E52" s="190"/>
      <c r="F52" s="190"/>
      <c r="G52" s="190"/>
      <c r="H52" s="84"/>
      <c r="I52" s="190"/>
      <c r="J52" s="418"/>
    </row>
    <row r="53" spans="2:12" ht="12">
      <c r="B53" s="256" t="s">
        <v>690</v>
      </c>
      <c r="C53" s="212" t="s">
        <v>5</v>
      </c>
      <c r="D53" s="485">
        <v>0</v>
      </c>
      <c r="E53" s="883">
        <v>0</v>
      </c>
      <c r="F53" s="485">
        <f>D53-E53</f>
        <v>0</v>
      </c>
      <c r="G53" s="883">
        <f>-E53</f>
        <v>0</v>
      </c>
      <c r="H53" s="256" t="s">
        <v>689</v>
      </c>
      <c r="I53" s="206"/>
      <c r="J53" s="141"/>
    </row>
    <row r="54" spans="2:12" ht="12">
      <c r="B54" s="256" t="s">
        <v>690</v>
      </c>
      <c r="C54" s="212" t="s">
        <v>19</v>
      </c>
      <c r="D54" s="485">
        <v>0</v>
      </c>
      <c r="E54" s="883">
        <v>0</v>
      </c>
      <c r="F54" s="485">
        <f t="shared" ref="F54:F56" si="2">D54-E54</f>
        <v>0</v>
      </c>
      <c r="G54" s="883">
        <f t="shared" ref="G54:G56" si="3">-E54</f>
        <v>0</v>
      </c>
      <c r="H54" s="256" t="s">
        <v>689</v>
      </c>
      <c r="I54" s="206"/>
      <c r="J54" s="141"/>
      <c r="L54" s="150"/>
    </row>
    <row r="55" spans="2:12" ht="12">
      <c r="B55" s="256" t="s">
        <v>690</v>
      </c>
      <c r="C55" s="145" t="s">
        <v>104</v>
      </c>
      <c r="D55" s="485">
        <v>0</v>
      </c>
      <c r="E55" s="883">
        <v>0</v>
      </c>
      <c r="F55" s="485">
        <f t="shared" si="2"/>
        <v>0</v>
      </c>
      <c r="G55" s="883">
        <f t="shared" si="3"/>
        <v>0</v>
      </c>
      <c r="H55" s="256" t="s">
        <v>689</v>
      </c>
      <c r="I55" s="206"/>
      <c r="J55" s="141"/>
    </row>
    <row r="56" spans="2:12" ht="12">
      <c r="B56" s="256" t="s">
        <v>690</v>
      </c>
      <c r="C56" s="145" t="s">
        <v>8</v>
      </c>
      <c r="D56" s="485">
        <v>0</v>
      </c>
      <c r="E56" s="883">
        <v>0</v>
      </c>
      <c r="F56" s="485">
        <f t="shared" si="2"/>
        <v>0</v>
      </c>
      <c r="G56" s="883">
        <f t="shared" si="3"/>
        <v>0</v>
      </c>
      <c r="H56" s="256" t="s">
        <v>689</v>
      </c>
      <c r="I56" s="206"/>
      <c r="J56" s="141"/>
    </row>
    <row r="57" spans="2:12" ht="12">
      <c r="B57" s="256" t="s">
        <v>690</v>
      </c>
      <c r="C57" s="212" t="s">
        <v>66</v>
      </c>
      <c r="D57" s="485">
        <v>0</v>
      </c>
      <c r="E57" s="883">
        <v>0</v>
      </c>
      <c r="F57" s="485">
        <v>0</v>
      </c>
      <c r="G57" s="883">
        <v>0</v>
      </c>
      <c r="H57" s="256" t="s">
        <v>689</v>
      </c>
      <c r="I57" s="206"/>
      <c r="J57" s="141"/>
    </row>
    <row r="58" spans="2:12" ht="12.5" thickBot="1">
      <c r="B58" s="256"/>
      <c r="D58" s="182">
        <f>SUM(D53:D57)</f>
        <v>0</v>
      </c>
      <c r="E58" s="182">
        <f>SUM(E53:E57)</f>
        <v>0</v>
      </c>
      <c r="F58" s="182">
        <f>SUM(F53:F57)</f>
        <v>0</v>
      </c>
      <c r="G58" s="182">
        <f>SUM(G53:G57)</f>
        <v>0</v>
      </c>
      <c r="I58" s="143"/>
      <c r="J58" s="143"/>
    </row>
    <row r="59" spans="2:12" ht="12.5" thickTop="1">
      <c r="B59" s="256"/>
      <c r="D59" s="143"/>
      <c r="E59" s="143"/>
      <c r="F59" s="143"/>
      <c r="G59" s="143"/>
      <c r="I59" s="143"/>
      <c r="J59" s="143"/>
    </row>
    <row r="60" spans="2:12" ht="13">
      <c r="C60" s="205"/>
      <c r="D60" s="209"/>
      <c r="E60" s="209"/>
      <c r="F60" s="209"/>
      <c r="G60" s="209"/>
      <c r="I60" s="210"/>
      <c r="J60" s="263"/>
    </row>
    <row r="61" spans="2:12" ht="12" thickBot="1">
      <c r="C61" s="254" t="s">
        <v>652</v>
      </c>
      <c r="D61" s="303"/>
      <c r="E61" s="303"/>
      <c r="F61" s="182">
        <f>F50-F58</f>
        <v>0</v>
      </c>
      <c r="G61" s="182">
        <f>G50+G58</f>
        <v>0</v>
      </c>
      <c r="I61" s="143"/>
      <c r="J61" s="143"/>
    </row>
    <row r="62" spans="2:12" ht="13" thickTop="1">
      <c r="C62" s="254"/>
      <c r="D62" s="303"/>
      <c r="E62" s="303"/>
      <c r="F62" s="143"/>
      <c r="G62" s="210"/>
      <c r="H62" s="303"/>
      <c r="I62" s="210"/>
      <c r="J62" s="303"/>
    </row>
    <row r="63" spans="2:12" ht="13" thickBot="1">
      <c r="C63" s="254" t="s">
        <v>608</v>
      </c>
      <c r="D63" s="182">
        <f>D58-D50</f>
        <v>0</v>
      </c>
      <c r="E63" s="182">
        <f>E58-E50</f>
        <v>0</v>
      </c>
      <c r="F63" s="143"/>
      <c r="G63" s="210"/>
      <c r="H63" s="303"/>
      <c r="I63" s="210"/>
      <c r="J63" s="303"/>
    </row>
    <row r="64" spans="2:12" ht="13" thickTop="1">
      <c r="C64" s="254"/>
      <c r="D64" s="209"/>
      <c r="E64" s="209"/>
      <c r="F64" s="263"/>
      <c r="G64" s="210"/>
      <c r="H64" s="209"/>
      <c r="I64" s="210"/>
      <c r="J64" s="209"/>
    </row>
    <row r="65" spans="2:10">
      <c r="C65" s="212" t="s">
        <v>128</v>
      </c>
      <c r="D65" s="190"/>
      <c r="E65" s="190"/>
      <c r="F65" s="418"/>
      <c r="G65" s="190"/>
      <c r="H65" s="418"/>
      <c r="I65" s="418"/>
      <c r="J65" s="418"/>
    </row>
    <row r="66" spans="2:10">
      <c r="C66" s="213" t="s">
        <v>9</v>
      </c>
      <c r="D66" s="141">
        <f>IF(D63&gt;0,D63,0)</f>
        <v>0</v>
      </c>
      <c r="E66" s="141">
        <f>IF(E63&gt;0,E63,0)</f>
        <v>0</v>
      </c>
      <c r="F66" s="141"/>
      <c r="G66" s="206"/>
      <c r="H66" s="141"/>
      <c r="I66" s="141"/>
      <c r="J66" s="141"/>
    </row>
    <row r="67" spans="2:10">
      <c r="C67" s="212" t="s">
        <v>7</v>
      </c>
      <c r="D67" s="141">
        <f>IF(D63&lt;0,D63,0)</f>
        <v>0</v>
      </c>
      <c r="E67" s="141">
        <f>IF(E63&lt;0,E63,0)</f>
        <v>0</v>
      </c>
      <c r="F67" s="141"/>
      <c r="G67" s="206"/>
      <c r="H67" s="141"/>
      <c r="I67" s="141"/>
      <c r="J67" s="141"/>
    </row>
    <row r="68" spans="2:10" ht="12" thickBot="1">
      <c r="C68" s="254" t="s">
        <v>175</v>
      </c>
      <c r="D68" s="182">
        <f>SUM(D66:D67)</f>
        <v>0</v>
      </c>
      <c r="E68" s="182">
        <f>SUM(E66:E67)</f>
        <v>0</v>
      </c>
      <c r="F68" s="143"/>
      <c r="G68" s="214"/>
      <c r="H68" s="143"/>
      <c r="I68" s="143"/>
      <c r="J68" s="143"/>
    </row>
    <row r="69" spans="2:10" ht="13.5" thickTop="1">
      <c r="C69" s="205"/>
      <c r="D69" s="131"/>
      <c r="E69" s="131"/>
      <c r="F69" s="394"/>
      <c r="G69" s="112"/>
      <c r="H69" s="394"/>
      <c r="I69" s="419"/>
      <c r="J69" s="394"/>
    </row>
    <row r="70" spans="2:10" ht="13">
      <c r="C70" s="205"/>
      <c r="D70" s="131"/>
      <c r="E70" s="131"/>
      <c r="F70" s="394"/>
      <c r="G70" s="112"/>
      <c r="H70" s="84"/>
      <c r="I70" s="112"/>
    </row>
    <row r="71" spans="2:10">
      <c r="E71" s="148"/>
      <c r="F71" s="395"/>
    </row>
    <row r="72" spans="2:10" ht="13">
      <c r="C72" s="236" t="s">
        <v>107</v>
      </c>
      <c r="D72" s="364">
        <f>F61-D11</f>
        <v>-475629</v>
      </c>
      <c r="E72" s="364">
        <f>G61-E11</f>
        <v>0</v>
      </c>
      <c r="F72" s="474"/>
      <c r="H72" s="84"/>
    </row>
    <row r="73" spans="2:10" ht="13">
      <c r="C73" s="236"/>
      <c r="D73" s="364"/>
      <c r="H73" s="84"/>
    </row>
    <row r="75" spans="2:10" ht="13">
      <c r="C75" s="503" t="s">
        <v>677</v>
      </c>
      <c r="D75" s="1019">
        <f>Details!$C$11</f>
        <v>44742</v>
      </c>
      <c r="H75" s="84"/>
    </row>
    <row r="76" spans="2:10">
      <c r="C76" s="100"/>
      <c r="H76" s="84"/>
    </row>
    <row r="77" spans="2:10" ht="12">
      <c r="B77" s="84">
        <v>1</v>
      </c>
      <c r="C77" s="463" t="s">
        <v>161</v>
      </c>
      <c r="D77" s="485"/>
      <c r="F77" s="256" t="s">
        <v>2328</v>
      </c>
      <c r="H77" s="84"/>
    </row>
    <row r="78" spans="2:10">
      <c r="B78" s="84">
        <v>2</v>
      </c>
      <c r="C78" s="463" t="s">
        <v>2329</v>
      </c>
      <c r="D78" s="485"/>
      <c r="H78" s="84"/>
    </row>
    <row r="79" spans="2:10">
      <c r="B79" s="84">
        <v>3</v>
      </c>
      <c r="C79" s="463" t="s">
        <v>143</v>
      </c>
      <c r="D79" s="485"/>
      <c r="H79" s="84"/>
    </row>
    <row r="80" spans="2:10">
      <c r="B80" s="84">
        <v>4</v>
      </c>
      <c r="C80" s="463" t="s">
        <v>144</v>
      </c>
      <c r="D80" s="485"/>
      <c r="H80" s="84"/>
    </row>
    <row r="83" spans="2:16" ht="13" outlineLevel="1">
      <c r="B83" s="236"/>
      <c r="C83" s="503" t="s">
        <v>691</v>
      </c>
      <c r="D83" s="504"/>
      <c r="E83" s="504"/>
      <c r="F83" s="504"/>
      <c r="H83" s="84"/>
    </row>
    <row r="84" spans="2:16" outlineLevel="1"/>
    <row r="85" spans="2:16" outlineLevel="1"/>
    <row r="86" spans="2:16" ht="52" outlineLevel="1">
      <c r="C86" s="416" t="s">
        <v>1916</v>
      </c>
      <c r="D86" s="416" t="s">
        <v>694</v>
      </c>
      <c r="E86" s="416"/>
      <c r="F86" s="416" t="s">
        <v>678</v>
      </c>
      <c r="G86" s="416"/>
      <c r="H86" s="416" t="s">
        <v>692</v>
      </c>
      <c r="I86" s="416"/>
      <c r="J86" s="416" t="s">
        <v>665</v>
      </c>
      <c r="K86" s="416" t="s">
        <v>693</v>
      </c>
      <c r="L86" s="416" t="s">
        <v>695</v>
      </c>
      <c r="M86" s="416" t="s">
        <v>668</v>
      </c>
      <c r="N86" s="416" t="s">
        <v>679</v>
      </c>
      <c r="O86" s="416" t="s">
        <v>681</v>
      </c>
      <c r="P86" s="236" t="s">
        <v>107</v>
      </c>
    </row>
    <row r="87" spans="2:16" ht="13" outlineLevel="1">
      <c r="D87" s="209" t="str">
        <f>Details!$C$31</f>
        <v>EUR</v>
      </c>
      <c r="J87" s="417"/>
      <c r="M87" s="209" t="str">
        <f>Details!$C$31</f>
        <v>EUR</v>
      </c>
      <c r="N87" s="209" t="str">
        <f>Details!$C$31</f>
        <v>EUR</v>
      </c>
      <c r="O87" s="209" t="str">
        <f>Details!$C$31</f>
        <v>EUR</v>
      </c>
    </row>
    <row r="88" spans="2:16" ht="13" outlineLevel="1">
      <c r="D88" s="209"/>
      <c r="J88" s="417"/>
      <c r="K88" s="417"/>
      <c r="M88" s="209"/>
      <c r="N88" s="209"/>
      <c r="O88" s="209"/>
    </row>
    <row r="89" spans="2:16" outlineLevel="1">
      <c r="C89" s="575"/>
      <c r="D89" s="485"/>
      <c r="F89" s="709"/>
      <c r="H89" s="485">
        <v>33</v>
      </c>
      <c r="J89" s="724">
        <f>Details!$B$2</f>
        <v>44742</v>
      </c>
      <c r="K89" s="725">
        <v>365</v>
      </c>
      <c r="L89" s="485"/>
      <c r="M89" s="485">
        <f>$D$89/$H$89*K89/365</f>
        <v>0</v>
      </c>
      <c r="N89" s="726">
        <f>L89+M89</f>
        <v>0</v>
      </c>
      <c r="O89" s="726">
        <f>D89-N89</f>
        <v>0</v>
      </c>
    </row>
    <row r="90" spans="2:16" outlineLevel="1">
      <c r="J90" s="724">
        <v>43921</v>
      </c>
      <c r="K90" s="725">
        <f>J90-J89</f>
        <v>-821</v>
      </c>
      <c r="L90" s="727"/>
      <c r="M90" s="728">
        <f>$D$89/$H$89*K90/365</f>
        <v>0</v>
      </c>
      <c r="N90" s="726">
        <f>N89+M90</f>
        <v>0</v>
      </c>
      <c r="O90" s="726">
        <f>O89-M90</f>
        <v>0</v>
      </c>
      <c r="P90" s="241">
        <f>$D$89-N90-O90</f>
        <v>0</v>
      </c>
    </row>
    <row r="91" spans="2:16" outlineLevel="1">
      <c r="J91" s="724">
        <v>44012</v>
      </c>
      <c r="K91" s="725">
        <f>J91-J90</f>
        <v>91</v>
      </c>
      <c r="L91" s="727"/>
      <c r="M91" s="728">
        <f t="shared" ref="M91:M114" si="4">$D$89/$H$89*K91/365</f>
        <v>0</v>
      </c>
      <c r="N91" s="726">
        <f>N90+M91</f>
        <v>0</v>
      </c>
      <c r="O91" s="726">
        <f>O90-M91</f>
        <v>0</v>
      </c>
      <c r="P91" s="241">
        <f t="shared" ref="P91:P114" si="5">$D$89-N91-O91</f>
        <v>0</v>
      </c>
    </row>
    <row r="92" spans="2:16" outlineLevel="1">
      <c r="J92" s="724">
        <v>44104</v>
      </c>
      <c r="K92" s="725">
        <f t="shared" ref="K92:K114" si="6">J92-J91</f>
        <v>92</v>
      </c>
      <c r="L92" s="727"/>
      <c r="M92" s="728">
        <f t="shared" si="4"/>
        <v>0</v>
      </c>
      <c r="N92" s="726">
        <f t="shared" ref="N92:N114" si="7">N91+M92</f>
        <v>0</v>
      </c>
      <c r="O92" s="726">
        <f t="shared" ref="O92:O114" si="8">O91-M92</f>
        <v>0</v>
      </c>
      <c r="P92" s="241">
        <f t="shared" si="5"/>
        <v>0</v>
      </c>
    </row>
    <row r="93" spans="2:16" outlineLevel="1">
      <c r="J93" s="724">
        <v>44196</v>
      </c>
      <c r="K93" s="725">
        <f t="shared" si="6"/>
        <v>92</v>
      </c>
      <c r="L93" s="727"/>
      <c r="M93" s="728">
        <f t="shared" si="4"/>
        <v>0</v>
      </c>
      <c r="N93" s="726">
        <f t="shared" si="7"/>
        <v>0</v>
      </c>
      <c r="O93" s="726">
        <f t="shared" si="8"/>
        <v>0</v>
      </c>
      <c r="P93" s="241">
        <f t="shared" si="5"/>
        <v>0</v>
      </c>
    </row>
    <row r="94" spans="2:16" outlineLevel="1">
      <c r="D94" s="492"/>
      <c r="F94" s="505"/>
      <c r="J94" s="724">
        <v>44286</v>
      </c>
      <c r="K94" s="725">
        <f t="shared" si="6"/>
        <v>90</v>
      </c>
      <c r="L94" s="727"/>
      <c r="M94" s="728">
        <f t="shared" si="4"/>
        <v>0</v>
      </c>
      <c r="N94" s="726">
        <f t="shared" si="7"/>
        <v>0</v>
      </c>
      <c r="O94" s="726">
        <f t="shared" si="8"/>
        <v>0</v>
      </c>
      <c r="P94" s="241">
        <f t="shared" si="5"/>
        <v>0</v>
      </c>
    </row>
    <row r="95" spans="2:16" outlineLevel="1">
      <c r="J95" s="724">
        <v>44377</v>
      </c>
      <c r="K95" s="725">
        <f t="shared" si="6"/>
        <v>91</v>
      </c>
      <c r="L95" s="727"/>
      <c r="M95" s="728">
        <f t="shared" si="4"/>
        <v>0</v>
      </c>
      <c r="N95" s="726">
        <f t="shared" si="7"/>
        <v>0</v>
      </c>
      <c r="O95" s="726">
        <f t="shared" si="8"/>
        <v>0</v>
      </c>
      <c r="P95" s="241">
        <f t="shared" si="5"/>
        <v>0</v>
      </c>
    </row>
    <row r="96" spans="2:16" outlineLevel="1">
      <c r="F96" s="505"/>
      <c r="J96" s="724">
        <v>44469</v>
      </c>
      <c r="K96" s="725">
        <f t="shared" si="6"/>
        <v>92</v>
      </c>
      <c r="L96" s="727"/>
      <c r="M96" s="728">
        <f t="shared" si="4"/>
        <v>0</v>
      </c>
      <c r="N96" s="726">
        <f t="shared" si="7"/>
        <v>0</v>
      </c>
      <c r="O96" s="726">
        <f t="shared" si="8"/>
        <v>0</v>
      </c>
      <c r="P96" s="241">
        <f t="shared" si="5"/>
        <v>0</v>
      </c>
    </row>
    <row r="97" spans="6:16" outlineLevel="1">
      <c r="F97" s="505"/>
      <c r="J97" s="724">
        <v>44561</v>
      </c>
      <c r="K97" s="725">
        <f t="shared" si="6"/>
        <v>92</v>
      </c>
      <c r="L97" s="727"/>
      <c r="M97" s="728">
        <f t="shared" si="4"/>
        <v>0</v>
      </c>
      <c r="N97" s="726">
        <f t="shared" si="7"/>
        <v>0</v>
      </c>
      <c r="O97" s="726">
        <f t="shared" si="8"/>
        <v>0</v>
      </c>
      <c r="P97" s="241">
        <f t="shared" si="5"/>
        <v>0</v>
      </c>
    </row>
    <row r="98" spans="6:16" outlineLevel="1">
      <c r="F98" s="505"/>
      <c r="J98" s="724">
        <v>44651</v>
      </c>
      <c r="K98" s="725">
        <f t="shared" si="6"/>
        <v>90</v>
      </c>
      <c r="L98" s="727"/>
      <c r="M98" s="728">
        <f t="shared" si="4"/>
        <v>0</v>
      </c>
      <c r="N98" s="726">
        <f t="shared" si="7"/>
        <v>0</v>
      </c>
      <c r="O98" s="726">
        <f t="shared" si="8"/>
        <v>0</v>
      </c>
      <c r="P98" s="241">
        <f t="shared" si="5"/>
        <v>0</v>
      </c>
    </row>
    <row r="99" spans="6:16" outlineLevel="1">
      <c r="F99" s="505"/>
      <c r="J99" s="724">
        <v>44742</v>
      </c>
      <c r="K99" s="725">
        <f t="shared" si="6"/>
        <v>91</v>
      </c>
      <c r="L99" s="727"/>
      <c r="M99" s="728">
        <f t="shared" si="4"/>
        <v>0</v>
      </c>
      <c r="N99" s="726">
        <f t="shared" si="7"/>
        <v>0</v>
      </c>
      <c r="O99" s="726">
        <f t="shared" si="8"/>
        <v>0</v>
      </c>
      <c r="P99" s="241">
        <f t="shared" si="5"/>
        <v>0</v>
      </c>
    </row>
    <row r="100" spans="6:16" outlineLevel="1">
      <c r="F100" s="505"/>
      <c r="J100" s="724">
        <v>44834</v>
      </c>
      <c r="K100" s="725">
        <f t="shared" si="6"/>
        <v>92</v>
      </c>
      <c r="L100" s="727"/>
      <c r="M100" s="728">
        <f t="shared" si="4"/>
        <v>0</v>
      </c>
      <c r="N100" s="726">
        <f t="shared" si="7"/>
        <v>0</v>
      </c>
      <c r="O100" s="726">
        <f t="shared" si="8"/>
        <v>0</v>
      </c>
      <c r="P100" s="241">
        <f t="shared" si="5"/>
        <v>0</v>
      </c>
    </row>
    <row r="101" spans="6:16" outlineLevel="1">
      <c r="F101" s="505"/>
      <c r="J101" s="724">
        <v>44926</v>
      </c>
      <c r="K101" s="725">
        <f t="shared" si="6"/>
        <v>92</v>
      </c>
      <c r="L101" s="727"/>
      <c r="M101" s="728">
        <f t="shared" si="4"/>
        <v>0</v>
      </c>
      <c r="N101" s="726">
        <f t="shared" si="7"/>
        <v>0</v>
      </c>
      <c r="O101" s="726">
        <f t="shared" si="8"/>
        <v>0</v>
      </c>
      <c r="P101" s="241">
        <f t="shared" si="5"/>
        <v>0</v>
      </c>
    </row>
    <row r="102" spans="6:16" outlineLevel="1">
      <c r="J102" s="724">
        <v>45016</v>
      </c>
      <c r="K102" s="725">
        <f t="shared" si="6"/>
        <v>90</v>
      </c>
      <c r="L102" s="727"/>
      <c r="M102" s="728">
        <f t="shared" si="4"/>
        <v>0</v>
      </c>
      <c r="N102" s="726">
        <f t="shared" si="7"/>
        <v>0</v>
      </c>
      <c r="O102" s="726">
        <f t="shared" si="8"/>
        <v>0</v>
      </c>
      <c r="P102" s="241">
        <f t="shared" si="5"/>
        <v>0</v>
      </c>
    </row>
    <row r="103" spans="6:16" outlineLevel="1">
      <c r="J103" s="724">
        <v>45107</v>
      </c>
      <c r="K103" s="725">
        <f t="shared" si="6"/>
        <v>91</v>
      </c>
      <c r="L103" s="727"/>
      <c r="M103" s="728">
        <f t="shared" si="4"/>
        <v>0</v>
      </c>
      <c r="N103" s="726">
        <f t="shared" si="7"/>
        <v>0</v>
      </c>
      <c r="O103" s="726">
        <f t="shared" si="8"/>
        <v>0</v>
      </c>
      <c r="P103" s="241">
        <f t="shared" si="5"/>
        <v>0</v>
      </c>
    </row>
    <row r="104" spans="6:16" outlineLevel="1">
      <c r="J104" s="724">
        <v>45199</v>
      </c>
      <c r="K104" s="725">
        <f t="shared" si="6"/>
        <v>92</v>
      </c>
      <c r="L104" s="727"/>
      <c r="M104" s="728">
        <f t="shared" si="4"/>
        <v>0</v>
      </c>
      <c r="N104" s="726">
        <f t="shared" si="7"/>
        <v>0</v>
      </c>
      <c r="O104" s="726">
        <f t="shared" si="8"/>
        <v>0</v>
      </c>
      <c r="P104" s="241">
        <f t="shared" si="5"/>
        <v>0</v>
      </c>
    </row>
    <row r="105" spans="6:16" outlineLevel="1">
      <c r="J105" s="724">
        <v>45291</v>
      </c>
      <c r="K105" s="725">
        <f t="shared" si="6"/>
        <v>92</v>
      </c>
      <c r="L105" s="727"/>
      <c r="M105" s="728">
        <f t="shared" si="4"/>
        <v>0</v>
      </c>
      <c r="N105" s="726">
        <f t="shared" si="7"/>
        <v>0</v>
      </c>
      <c r="O105" s="726">
        <f t="shared" si="8"/>
        <v>0</v>
      </c>
      <c r="P105" s="241">
        <f t="shared" si="5"/>
        <v>0</v>
      </c>
    </row>
    <row r="106" spans="6:16" outlineLevel="1">
      <c r="J106" s="724">
        <v>45382</v>
      </c>
      <c r="K106" s="725">
        <f t="shared" si="6"/>
        <v>91</v>
      </c>
      <c r="L106" s="727"/>
      <c r="M106" s="728">
        <f t="shared" si="4"/>
        <v>0</v>
      </c>
      <c r="N106" s="726">
        <f t="shared" si="7"/>
        <v>0</v>
      </c>
      <c r="O106" s="726">
        <f t="shared" si="8"/>
        <v>0</v>
      </c>
      <c r="P106" s="241">
        <f t="shared" si="5"/>
        <v>0</v>
      </c>
    </row>
    <row r="107" spans="6:16" outlineLevel="1">
      <c r="J107" s="724">
        <v>45473</v>
      </c>
      <c r="K107" s="725">
        <f t="shared" si="6"/>
        <v>91</v>
      </c>
      <c r="L107" s="727"/>
      <c r="M107" s="728">
        <f t="shared" si="4"/>
        <v>0</v>
      </c>
      <c r="N107" s="726">
        <f t="shared" si="7"/>
        <v>0</v>
      </c>
      <c r="O107" s="726">
        <f t="shared" si="8"/>
        <v>0</v>
      </c>
      <c r="P107" s="241">
        <f t="shared" si="5"/>
        <v>0</v>
      </c>
    </row>
    <row r="108" spans="6:16" outlineLevel="1">
      <c r="J108" s="724">
        <v>45565</v>
      </c>
      <c r="K108" s="725">
        <f t="shared" si="6"/>
        <v>92</v>
      </c>
      <c r="L108" s="727"/>
      <c r="M108" s="728">
        <f t="shared" si="4"/>
        <v>0</v>
      </c>
      <c r="N108" s="726">
        <f t="shared" si="7"/>
        <v>0</v>
      </c>
      <c r="O108" s="726">
        <f t="shared" si="8"/>
        <v>0</v>
      </c>
      <c r="P108" s="241">
        <f t="shared" si="5"/>
        <v>0</v>
      </c>
    </row>
    <row r="109" spans="6:16" outlineLevel="1">
      <c r="J109" s="724">
        <v>45657</v>
      </c>
      <c r="K109" s="725">
        <f t="shared" si="6"/>
        <v>92</v>
      </c>
      <c r="L109" s="727"/>
      <c r="M109" s="728">
        <f t="shared" si="4"/>
        <v>0</v>
      </c>
      <c r="N109" s="726">
        <f t="shared" si="7"/>
        <v>0</v>
      </c>
      <c r="O109" s="726">
        <f t="shared" si="8"/>
        <v>0</v>
      </c>
      <c r="P109" s="241">
        <f t="shared" si="5"/>
        <v>0</v>
      </c>
    </row>
    <row r="110" spans="6:16" outlineLevel="1">
      <c r="J110" s="724">
        <v>45747</v>
      </c>
      <c r="K110" s="725">
        <f t="shared" si="6"/>
        <v>90</v>
      </c>
      <c r="L110" s="727"/>
      <c r="M110" s="728">
        <f t="shared" si="4"/>
        <v>0</v>
      </c>
      <c r="N110" s="726">
        <f t="shared" si="7"/>
        <v>0</v>
      </c>
      <c r="O110" s="726">
        <f t="shared" si="8"/>
        <v>0</v>
      </c>
      <c r="P110" s="241">
        <f t="shared" si="5"/>
        <v>0</v>
      </c>
    </row>
    <row r="111" spans="6:16" outlineLevel="1">
      <c r="J111" s="724">
        <v>45838</v>
      </c>
      <c r="K111" s="725">
        <f t="shared" si="6"/>
        <v>91</v>
      </c>
      <c r="L111" s="727"/>
      <c r="M111" s="728">
        <f t="shared" si="4"/>
        <v>0</v>
      </c>
      <c r="N111" s="726">
        <f t="shared" si="7"/>
        <v>0</v>
      </c>
      <c r="O111" s="726">
        <f t="shared" si="8"/>
        <v>0</v>
      </c>
      <c r="P111" s="241">
        <f t="shared" si="5"/>
        <v>0</v>
      </c>
    </row>
    <row r="112" spans="6:16" outlineLevel="1">
      <c r="J112" s="724">
        <v>45930</v>
      </c>
      <c r="K112" s="725">
        <f t="shared" si="6"/>
        <v>92</v>
      </c>
      <c r="L112" s="727"/>
      <c r="M112" s="728">
        <f t="shared" si="4"/>
        <v>0</v>
      </c>
      <c r="N112" s="726">
        <f t="shared" si="7"/>
        <v>0</v>
      </c>
      <c r="O112" s="726">
        <f t="shared" si="8"/>
        <v>0</v>
      </c>
      <c r="P112" s="241">
        <f t="shared" si="5"/>
        <v>0</v>
      </c>
    </row>
    <row r="113" spans="10:16" outlineLevel="1">
      <c r="J113" s="724">
        <v>46022</v>
      </c>
      <c r="K113" s="725">
        <f t="shared" si="6"/>
        <v>92</v>
      </c>
      <c r="L113" s="727"/>
      <c r="M113" s="728">
        <f t="shared" si="4"/>
        <v>0</v>
      </c>
      <c r="N113" s="726">
        <f t="shared" si="7"/>
        <v>0</v>
      </c>
      <c r="O113" s="726">
        <f t="shared" si="8"/>
        <v>0</v>
      </c>
      <c r="P113" s="241">
        <f t="shared" si="5"/>
        <v>0</v>
      </c>
    </row>
    <row r="114" spans="10:16" outlineLevel="1">
      <c r="J114" s="724"/>
      <c r="K114" s="725">
        <f t="shared" si="6"/>
        <v>-46022</v>
      </c>
      <c r="L114" s="727"/>
      <c r="M114" s="728">
        <f t="shared" si="4"/>
        <v>0</v>
      </c>
      <c r="N114" s="726">
        <f t="shared" si="7"/>
        <v>0</v>
      </c>
      <c r="O114" s="726">
        <f t="shared" si="8"/>
        <v>0</v>
      </c>
      <c r="P114" s="241">
        <f t="shared" si="5"/>
        <v>0</v>
      </c>
    </row>
    <row r="115" spans="10:16" outlineLevel="1">
      <c r="J115" s="727"/>
      <c r="K115" s="727"/>
      <c r="L115" s="727"/>
      <c r="M115" s="727"/>
      <c r="N115" s="727"/>
      <c r="O115" s="727"/>
      <c r="P115" s="241"/>
    </row>
    <row r="116" spans="10:16" outlineLevel="1">
      <c r="J116" s="727"/>
      <c r="K116" s="727"/>
      <c r="L116" s="727"/>
      <c r="M116" s="727"/>
      <c r="N116" s="727"/>
      <c r="O116" s="727"/>
      <c r="P116" s="241"/>
    </row>
    <row r="117" spans="10:16" outlineLevel="1">
      <c r="J117" s="727"/>
      <c r="K117" s="727"/>
      <c r="L117" s="727"/>
      <c r="M117" s="727"/>
      <c r="N117" s="727"/>
      <c r="O117" s="727"/>
      <c r="P117" s="241"/>
    </row>
    <row r="118" spans="10:16" outlineLevel="1">
      <c r="J118" s="727"/>
      <c r="K118" s="727"/>
      <c r="L118" s="727"/>
      <c r="M118" s="727"/>
      <c r="N118" s="727"/>
      <c r="O118" s="727"/>
      <c r="P118" s="241"/>
    </row>
    <row r="119" spans="10:16" outlineLevel="1">
      <c r="J119" s="727"/>
      <c r="K119" s="727"/>
      <c r="L119" s="727"/>
      <c r="M119" s="727"/>
      <c r="N119" s="727"/>
      <c r="O119" s="727"/>
      <c r="P119" s="241"/>
    </row>
    <row r="120" spans="10:16" outlineLevel="1">
      <c r="J120" s="727"/>
      <c r="K120" s="727"/>
      <c r="L120" s="727"/>
      <c r="M120" s="727"/>
      <c r="N120" s="727"/>
      <c r="O120" s="727"/>
      <c r="P120" s="241"/>
    </row>
    <row r="121" spans="10:16" outlineLevel="1">
      <c r="J121" s="727"/>
      <c r="K121" s="727"/>
      <c r="L121" s="727"/>
      <c r="M121" s="727"/>
      <c r="N121" s="727"/>
      <c r="O121" s="727"/>
      <c r="P121" s="241"/>
    </row>
    <row r="122" spans="10:16" outlineLevel="1">
      <c r="J122" s="727"/>
      <c r="K122" s="727"/>
      <c r="L122" s="727"/>
      <c r="M122" s="727"/>
      <c r="N122" s="727"/>
      <c r="O122" s="727"/>
      <c r="P122" s="241"/>
    </row>
    <row r="123" spans="10:16" outlineLevel="1">
      <c r="J123" s="727"/>
      <c r="K123" s="727"/>
      <c r="L123" s="727"/>
      <c r="M123" s="727"/>
      <c r="N123" s="727"/>
      <c r="O123" s="727"/>
      <c r="P123" s="241"/>
    </row>
    <row r="124" spans="10:16" outlineLevel="1">
      <c r="J124" s="727"/>
      <c r="K124" s="727"/>
      <c r="L124" s="727"/>
      <c r="M124" s="727"/>
      <c r="N124" s="727"/>
      <c r="O124" s="727"/>
      <c r="P124" s="241"/>
    </row>
    <row r="125" spans="10:16" outlineLevel="1">
      <c r="J125" s="727"/>
      <c r="K125" s="727"/>
      <c r="L125" s="727"/>
      <c r="M125" s="727"/>
      <c r="N125" s="727"/>
      <c r="O125" s="727"/>
      <c r="P125" s="241"/>
    </row>
    <row r="126" spans="10:16" outlineLevel="1">
      <c r="J126" s="727"/>
      <c r="K126" s="727"/>
      <c r="L126" s="727"/>
      <c r="M126" s="727"/>
      <c r="N126" s="727"/>
      <c r="O126" s="727"/>
      <c r="P126" s="241"/>
    </row>
    <row r="127" spans="10:16" outlineLevel="1">
      <c r="J127" s="727"/>
      <c r="K127" s="727"/>
      <c r="L127" s="727"/>
      <c r="M127" s="727"/>
      <c r="N127" s="727"/>
      <c r="O127" s="727"/>
      <c r="P127" s="241"/>
    </row>
    <row r="128" spans="10:16" outlineLevel="1">
      <c r="J128" s="727"/>
      <c r="K128" s="727"/>
      <c r="L128" s="727"/>
      <c r="M128" s="727"/>
      <c r="N128" s="727"/>
      <c r="O128" s="727"/>
      <c r="P128" s="241"/>
    </row>
    <row r="129" spans="10:16" outlineLevel="1">
      <c r="J129" s="727"/>
      <c r="K129" s="727"/>
      <c r="L129" s="727"/>
      <c r="M129" s="727"/>
      <c r="N129" s="727"/>
      <c r="O129" s="727"/>
      <c r="P129" s="241"/>
    </row>
    <row r="130" spans="10:16" outlineLevel="1">
      <c r="J130" s="727"/>
      <c r="K130" s="727"/>
      <c r="L130" s="727"/>
      <c r="M130" s="727"/>
      <c r="N130" s="727"/>
      <c r="O130" s="727"/>
      <c r="P130" s="241"/>
    </row>
    <row r="131" spans="10:16" outlineLevel="1">
      <c r="J131" s="727"/>
      <c r="K131" s="727"/>
      <c r="L131" s="727"/>
      <c r="M131" s="727"/>
      <c r="N131" s="727"/>
      <c r="O131" s="727"/>
      <c r="P131" s="241"/>
    </row>
    <row r="132" spans="10:16" outlineLevel="1">
      <c r="J132" s="727"/>
      <c r="K132" s="727"/>
      <c r="L132" s="727"/>
      <c r="M132" s="727"/>
      <c r="N132" s="727"/>
      <c r="O132" s="727"/>
      <c r="P132" s="241"/>
    </row>
    <row r="133" spans="10:16" outlineLevel="1">
      <c r="J133" s="727"/>
      <c r="K133" s="727"/>
      <c r="L133" s="727"/>
      <c r="M133" s="727"/>
      <c r="N133" s="727"/>
      <c r="O133" s="727"/>
      <c r="P133" s="241"/>
    </row>
    <row r="134" spans="10:16" outlineLevel="1">
      <c r="J134" s="727"/>
      <c r="K134" s="727"/>
      <c r="L134" s="727"/>
      <c r="M134" s="727"/>
      <c r="N134" s="727"/>
      <c r="O134" s="727"/>
      <c r="P134" s="241"/>
    </row>
    <row r="135" spans="10:16" outlineLevel="1">
      <c r="J135" s="727"/>
      <c r="K135" s="727"/>
      <c r="L135" s="727"/>
      <c r="M135" s="727"/>
      <c r="N135" s="727"/>
      <c r="O135" s="727"/>
      <c r="P135" s="241"/>
    </row>
    <row r="136" spans="10:16" outlineLevel="1">
      <c r="J136" s="727"/>
      <c r="K136" s="727"/>
      <c r="L136" s="727"/>
      <c r="M136" s="727"/>
      <c r="N136" s="727"/>
      <c r="O136" s="727"/>
      <c r="P136" s="241"/>
    </row>
    <row r="137" spans="10:16" outlineLevel="1">
      <c r="J137" s="727"/>
      <c r="K137" s="727"/>
      <c r="L137" s="727"/>
      <c r="M137" s="727"/>
      <c r="N137" s="727"/>
      <c r="O137" s="727"/>
      <c r="P137" s="241"/>
    </row>
    <row r="138" spans="10:16" outlineLevel="1">
      <c r="J138" s="727"/>
      <c r="K138" s="727"/>
      <c r="L138" s="727"/>
      <c r="M138" s="727"/>
      <c r="N138" s="727"/>
      <c r="O138" s="727"/>
      <c r="P138" s="241"/>
    </row>
  </sheetData>
  <sheetProtection algorithmName="SHA-512" hashValue="mMMPn+afesQJmSrp+JCjrWjdc7EJoHr2moV4jXbzoD090Is9Q8SOTlPxQ7dxhbi8XV5kx/xo+9hoIcpLHp/pNg==" saltValue="DAjKEPjlofBQ+zPsyz0XaA==" spinCount="100000" sheet="1" objects="1" scenarios="1"/>
  <customSheetViews>
    <customSheetView guid="{B0373AFB-6F3B-4D90-83E2-B7472F9D789B}" showGridLines="0" fitToPage="1" topLeftCell="A37">
      <selection activeCell="H59" sqref="H59"/>
      <pageMargins left="0.70866141732283472" right="0.70866141732283472" top="0.74803149606299213" bottom="0.74803149606299213" header="0.31496062992125984" footer="0.31496062992125984"/>
      <pageSetup paperSize="9" scale="86" orientation="portrait" r:id="rId1"/>
      <headerFooter>
        <oddHeader>Page &amp;P of &amp;N</oddHeader>
        <oddFooter>&amp;Z&amp;F</oddFooter>
      </headerFooter>
    </customSheetView>
  </customSheetViews>
  <mergeCells count="3">
    <mergeCell ref="H14:K14"/>
    <mergeCell ref="D42:E42"/>
    <mergeCell ref="F42:G42"/>
  </mergeCells>
  <pageMargins left="0.70866141732283472" right="0.70866141732283472" top="0.74803149606299213" bottom="0.74803149606299213" header="0.31496062992125984" footer="0.31496062992125984"/>
  <pageSetup paperSize="9" scale="26" orientation="portrait" r:id="rId2"/>
  <headerFooter>
    <oddHeader>Page &amp;P of &amp;N</oddHeader>
    <oddFooter>&amp;Z&amp;F&amp;R&amp;1#&amp;"Calibri"&amp;10&amp;K0078D7Classification : Internal</oddFooter>
  </headerFooter>
  <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0">
    <pageSetUpPr fitToPage="1"/>
  </sheetPr>
  <dimension ref="A1:O67"/>
  <sheetViews>
    <sheetView showGridLines="0" zoomScaleNormal="100" workbookViewId="0">
      <selection activeCell="C25" sqref="C25"/>
    </sheetView>
  </sheetViews>
  <sheetFormatPr defaultColWidth="9" defaultRowHeight="11.5"/>
  <cols>
    <col min="1" max="1" width="1.453125" style="148" customWidth="1"/>
    <col min="2" max="2" width="4.453125" style="148" customWidth="1"/>
    <col min="3" max="3" width="38.453125" style="527" customWidth="1"/>
    <col min="4" max="4" width="15.54296875" style="527" customWidth="1"/>
    <col min="5" max="8" width="15.54296875" style="148" customWidth="1"/>
    <col min="9" max="9" width="16.54296875" style="148" customWidth="1"/>
    <col min="10" max="10" width="4" style="148" customWidth="1"/>
    <col min="11" max="11" width="13" style="84" bestFit="1" customWidth="1"/>
    <col min="12" max="12" width="18.54296875" style="84" bestFit="1" customWidth="1"/>
    <col min="13" max="16384" width="9" style="84"/>
  </cols>
  <sheetData>
    <row r="1" spans="1:15" ht="12.5">
      <c r="C1" s="38" t="str">
        <f>Details!$B$1</f>
        <v>Via Crespi 26 Srl</v>
      </c>
      <c r="D1" s="38"/>
      <c r="K1" s="1274"/>
      <c r="L1" s="1256"/>
      <c r="M1" s="28"/>
    </row>
    <row r="2" spans="1:15">
      <c r="C2" s="39">
        <f>Details!$B$2</f>
        <v>44742</v>
      </c>
      <c r="D2" s="39"/>
      <c r="K2" s="1274"/>
      <c r="L2" s="1256"/>
      <c r="M2" s="528"/>
    </row>
    <row r="3" spans="1:15" ht="15.5">
      <c r="C3" s="1289" t="s">
        <v>57</v>
      </c>
      <c r="D3" s="1289"/>
      <c r="E3" s="1289"/>
      <c r="F3" s="1289"/>
      <c r="G3" s="1289"/>
      <c r="H3" s="852"/>
      <c r="I3" s="87"/>
      <c r="J3" s="576"/>
    </row>
    <row r="4" spans="1:15">
      <c r="C4" s="932" t="s">
        <v>2224</v>
      </c>
      <c r="D4" s="129"/>
    </row>
    <row r="5" spans="1:15">
      <c r="C5" s="864" t="s">
        <v>2249</v>
      </c>
      <c r="D5" s="129"/>
    </row>
    <row r="6" spans="1:15">
      <c r="D6" s="129"/>
    </row>
    <row r="7" spans="1:15" s="91" customFormat="1" ht="13">
      <c r="C7" s="1265" t="s">
        <v>696</v>
      </c>
      <c r="D7" s="1265"/>
      <c r="E7" s="1265"/>
      <c r="F7" s="1265"/>
      <c r="G7" s="1265"/>
      <c r="H7" s="851"/>
      <c r="I7" s="126"/>
      <c r="J7" s="126"/>
      <c r="L7" s="126"/>
      <c r="N7" s="126"/>
      <c r="O7" s="126"/>
    </row>
    <row r="8" spans="1:15">
      <c r="C8" s="864" t="s">
        <v>2085</v>
      </c>
      <c r="D8" s="84"/>
      <c r="E8" s="84"/>
      <c r="F8" s="84"/>
      <c r="G8" s="84"/>
      <c r="H8" s="84"/>
      <c r="I8" s="84"/>
    </row>
    <row r="9" spans="1:15" s="578" customFormat="1" ht="31.5" customHeight="1">
      <c r="A9" s="577"/>
      <c r="C9" s="579" t="s">
        <v>2316</v>
      </c>
      <c r="D9" s="580" t="s">
        <v>564</v>
      </c>
      <c r="E9" s="580" t="s">
        <v>180</v>
      </c>
      <c r="F9" s="580" t="s">
        <v>611</v>
      </c>
      <c r="G9" s="581" t="s">
        <v>612</v>
      </c>
      <c r="H9" s="854" t="s">
        <v>1979</v>
      </c>
      <c r="I9" s="581" t="s">
        <v>34</v>
      </c>
    </row>
    <row r="10" spans="1:15" s="578" customFormat="1" ht="12.5">
      <c r="A10" s="577"/>
      <c r="C10" s="577"/>
      <c r="D10" s="577"/>
      <c r="E10" s="577"/>
      <c r="F10" s="577"/>
    </row>
    <row r="11" spans="1:15" s="578" customFormat="1" ht="13">
      <c r="A11" s="582"/>
      <c r="C11" s="583" t="s">
        <v>159</v>
      </c>
      <c r="D11" s="584"/>
      <c r="E11" s="584"/>
      <c r="F11" s="584"/>
      <c r="G11" s="584"/>
      <c r="H11" s="584"/>
      <c r="K11" s="585" t="s">
        <v>107</v>
      </c>
    </row>
    <row r="12" spans="1:15" s="578" customFormat="1" ht="13">
      <c r="A12" s="586"/>
      <c r="C12" s="587" t="s">
        <v>316</v>
      </c>
      <c r="D12" s="506">
        <v>0</v>
      </c>
      <c r="E12" s="506">
        <v>0</v>
      </c>
      <c r="F12" s="506">
        <v>0</v>
      </c>
      <c r="G12" s="506">
        <f>+SOFP!E14</f>
        <v>30200000</v>
      </c>
      <c r="H12" s="956"/>
      <c r="I12" s="588">
        <f t="shared" ref="I12:I19" si="0">SUM(D12:H12)</f>
        <v>30200000</v>
      </c>
      <c r="K12" s="364">
        <f>SOFP!$E$14+SOFP!$E$34-'Financial risk'!I12</f>
        <v>0</v>
      </c>
    </row>
    <row r="13" spans="1:15" s="578" customFormat="1" ht="12.5">
      <c r="C13" s="578" t="s">
        <v>330</v>
      </c>
      <c r="D13" s="506">
        <v>0</v>
      </c>
      <c r="E13" s="506">
        <v>0</v>
      </c>
      <c r="F13" s="506">
        <v>0</v>
      </c>
      <c r="G13" s="506">
        <v>0</v>
      </c>
      <c r="H13" s="956"/>
      <c r="I13" s="588">
        <f t="shared" si="0"/>
        <v>0</v>
      </c>
      <c r="K13" s="364">
        <f>SOFP!$E$38-I13</f>
        <v>0</v>
      </c>
    </row>
    <row r="14" spans="1:15" s="578" customFormat="1" ht="12.5">
      <c r="C14" s="578" t="s">
        <v>8</v>
      </c>
      <c r="D14" s="506">
        <v>0</v>
      </c>
      <c r="E14" s="506">
        <v>0</v>
      </c>
      <c r="F14" s="506">
        <f>SOFP!E42</f>
        <v>874856</v>
      </c>
      <c r="G14" s="506">
        <v>0</v>
      </c>
      <c r="H14" s="956"/>
      <c r="I14" s="588">
        <f t="shared" si="0"/>
        <v>874856</v>
      </c>
      <c r="K14" s="364">
        <f>SOFP!$E$41+SOFP!$E$73-'Financial risk'!I14</f>
        <v>0</v>
      </c>
    </row>
    <row r="15" spans="1:15" s="578" customFormat="1" ht="12.5">
      <c r="C15" s="578" t="s">
        <v>9</v>
      </c>
      <c r="D15" s="506">
        <v>0</v>
      </c>
      <c r="E15" s="506">
        <v>0</v>
      </c>
      <c r="F15" s="506">
        <v>0</v>
      </c>
      <c r="G15" s="506">
        <v>0</v>
      </c>
      <c r="H15" s="956"/>
      <c r="I15" s="588">
        <f t="shared" si="0"/>
        <v>0</v>
      </c>
      <c r="K15" s="364">
        <f>SOFP!$E$56-I15</f>
        <v>0</v>
      </c>
    </row>
    <row r="16" spans="1:15" s="578" customFormat="1" ht="12.5">
      <c r="C16" s="862" t="s">
        <v>342</v>
      </c>
      <c r="D16" s="506">
        <v>0</v>
      </c>
      <c r="E16" s="506">
        <v>0</v>
      </c>
      <c r="F16" s="506">
        <v>0</v>
      </c>
      <c r="G16" s="506">
        <f>SOFP!E51+SOFP!E61</f>
        <v>1958</v>
      </c>
      <c r="H16" s="957">
        <f>(SOFP!E52+SOFP!E66+SOFP!E71)</f>
        <v>0</v>
      </c>
      <c r="I16" s="588">
        <f t="shared" si="0"/>
        <v>1958</v>
      </c>
      <c r="K16" s="364">
        <f>SOFP!$E$51+SOFP!$E$61-'Financial risk'!I16</f>
        <v>0</v>
      </c>
    </row>
    <row r="17" spans="3:12" s="578" customFormat="1" ht="12.5">
      <c r="C17" s="589" t="s">
        <v>32</v>
      </c>
      <c r="D17" s="506">
        <v>0</v>
      </c>
      <c r="E17" s="506">
        <v>0</v>
      </c>
      <c r="F17" s="506">
        <v>0</v>
      </c>
      <c r="G17" s="506">
        <f>SOFP!$E$76</f>
        <v>1139738</v>
      </c>
      <c r="H17" s="956"/>
      <c r="I17" s="588">
        <f t="shared" si="0"/>
        <v>1139738</v>
      </c>
      <c r="K17" s="364">
        <f>SOFP!$E$76-I17</f>
        <v>0</v>
      </c>
    </row>
    <row r="18" spans="3:12" s="578" customFormat="1" ht="12.5">
      <c r="C18" s="589" t="s">
        <v>186</v>
      </c>
      <c r="D18" s="506">
        <v>0</v>
      </c>
      <c r="E18" s="506">
        <v>0</v>
      </c>
      <c r="F18" s="506">
        <v>0</v>
      </c>
      <c r="G18" s="506">
        <f>SOFP!E78</f>
        <v>22246</v>
      </c>
      <c r="H18" s="956"/>
      <c r="I18" s="588">
        <f t="shared" si="0"/>
        <v>22246</v>
      </c>
      <c r="K18" s="364">
        <f>SOFP!$E$78-I18</f>
        <v>0</v>
      </c>
    </row>
    <row r="19" spans="3:12" s="578" customFormat="1" ht="13">
      <c r="C19" s="590" t="s">
        <v>108</v>
      </c>
      <c r="D19" s="591">
        <f>SUM(D12:D18)</f>
        <v>0</v>
      </c>
      <c r="E19" s="591">
        <f>SUM(E12:E18)</f>
        <v>0</v>
      </c>
      <c r="F19" s="591">
        <f>SUM(F12:F18)</f>
        <v>874856</v>
      </c>
      <c r="G19" s="591">
        <f>SUM(G12:G18)</f>
        <v>31363942</v>
      </c>
      <c r="H19" s="922">
        <f>SUM(H12:H18)</f>
        <v>0</v>
      </c>
      <c r="I19" s="591">
        <f t="shared" si="0"/>
        <v>32238798</v>
      </c>
      <c r="K19" s="364">
        <f>SOFP!$E$83-'Financial risk'!I19</f>
        <v>0</v>
      </c>
    </row>
    <row r="20" spans="3:12" s="578" customFormat="1" ht="12.5">
      <c r="C20" s="589"/>
      <c r="D20" s="592"/>
      <c r="E20" s="592"/>
      <c r="F20" s="592"/>
      <c r="G20" s="592"/>
      <c r="H20" s="592"/>
      <c r="I20" s="592"/>
      <c r="K20" s="364"/>
    </row>
    <row r="21" spans="3:12" s="578" customFormat="1" ht="13">
      <c r="C21" s="593" t="s">
        <v>613</v>
      </c>
      <c r="D21" s="592"/>
      <c r="E21" s="592"/>
      <c r="F21" s="592"/>
      <c r="G21" s="592"/>
      <c r="H21" s="592"/>
      <c r="I21" s="592"/>
      <c r="K21" s="364"/>
    </row>
    <row r="22" spans="3:12" s="578" customFormat="1" ht="13">
      <c r="C22" s="593" t="s">
        <v>83</v>
      </c>
      <c r="D22" s="507">
        <v>0</v>
      </c>
      <c r="E22" s="507">
        <v>0</v>
      </c>
      <c r="F22" s="507">
        <v>0</v>
      </c>
      <c r="G22" s="507">
        <f>SOFP!$E$111</f>
        <v>14808387</v>
      </c>
      <c r="H22" s="958">
        <v>0</v>
      </c>
      <c r="I22" s="591">
        <f>SUM(D22:H22)</f>
        <v>14808387</v>
      </c>
      <c r="K22" s="364">
        <f>SOFP!$E$111-I22</f>
        <v>0</v>
      </c>
    </row>
    <row r="23" spans="3:12" s="578" customFormat="1" ht="13">
      <c r="C23" s="593"/>
      <c r="D23" s="588"/>
      <c r="E23" s="588"/>
      <c r="F23" s="588"/>
      <c r="G23" s="588"/>
      <c r="H23" s="588"/>
      <c r="I23" s="588"/>
      <c r="K23" s="364"/>
    </row>
    <row r="24" spans="3:12" s="578" customFormat="1" ht="12.5">
      <c r="C24" s="863" t="s">
        <v>212</v>
      </c>
      <c r="D24" s="506">
        <v>0</v>
      </c>
      <c r="E24" s="506">
        <f>Data_Borrow_Maturity2to5YearsIC</f>
        <v>0</v>
      </c>
      <c r="F24" s="506">
        <v>0</v>
      </c>
      <c r="G24" s="506">
        <f>SOFP!E143</f>
        <v>0</v>
      </c>
      <c r="H24" s="957">
        <f>(SOFP!E118+SOFP!E139+SOFP!E141)</f>
        <v>4891532</v>
      </c>
      <c r="I24" s="588">
        <f>SUM(D24:H24)</f>
        <v>4891532</v>
      </c>
      <c r="K24" s="364">
        <f>SOFP!$E$114+SOFP!$E$135-'Financial risk'!I24</f>
        <v>11835136</v>
      </c>
    </row>
    <row r="25" spans="3:12" s="578" customFormat="1" ht="12.5">
      <c r="C25" s="594" t="s">
        <v>7</v>
      </c>
      <c r="D25" s="506">
        <v>0</v>
      </c>
      <c r="E25" s="506">
        <v>0</v>
      </c>
      <c r="F25" s="506">
        <v>0</v>
      </c>
      <c r="G25" s="506">
        <f>SOFP!$E$123</f>
        <v>475629</v>
      </c>
      <c r="H25" s="957"/>
      <c r="I25" s="588">
        <f t="shared" ref="I25:I33" si="1">SUM(D25:H25)</f>
        <v>475629</v>
      </c>
      <c r="K25" s="364">
        <f>SOFP!$E$123-I25</f>
        <v>0</v>
      </c>
      <c r="L25" s="595"/>
    </row>
    <row r="26" spans="3:12" s="578" customFormat="1" ht="12.5">
      <c r="C26" s="594" t="s">
        <v>8</v>
      </c>
      <c r="D26" s="506">
        <v>0</v>
      </c>
      <c r="E26" s="506">
        <v>0</v>
      </c>
      <c r="F26" s="506">
        <v>0</v>
      </c>
      <c r="G26" s="506">
        <v>0</v>
      </c>
      <c r="H26" s="957"/>
      <c r="I26" s="588">
        <f t="shared" si="1"/>
        <v>0</v>
      </c>
      <c r="K26" s="364">
        <f>SOFP!$E$125+SOFP!$E$174-'Financial risk'!I26</f>
        <v>0</v>
      </c>
      <c r="L26" s="595"/>
    </row>
    <row r="27" spans="3:12" s="578" customFormat="1" ht="12.5">
      <c r="C27" s="594" t="s">
        <v>193</v>
      </c>
      <c r="D27" s="506">
        <v>0</v>
      </c>
      <c r="E27" s="506">
        <v>0</v>
      </c>
      <c r="F27" s="506">
        <v>0</v>
      </c>
      <c r="G27" s="506">
        <v>0</v>
      </c>
      <c r="H27" s="957"/>
      <c r="I27" s="588">
        <f t="shared" si="1"/>
        <v>0</v>
      </c>
      <c r="K27" s="364">
        <f>SOFP!$E$128+SOFP!E201-'Financial risk'!I27</f>
        <v>0</v>
      </c>
    </row>
    <row r="28" spans="3:12" s="578" customFormat="1" ht="12.5">
      <c r="C28" s="861" t="s">
        <v>221</v>
      </c>
      <c r="D28" s="506">
        <v>0</v>
      </c>
      <c r="E28" s="506">
        <v>0</v>
      </c>
      <c r="F28" s="506">
        <v>0</v>
      </c>
      <c r="G28" s="506">
        <v>0</v>
      </c>
      <c r="H28" s="957"/>
      <c r="I28" s="588">
        <f t="shared" si="1"/>
        <v>0</v>
      </c>
      <c r="K28" s="364">
        <f>SOFP!$E$130-'Financial risk'!I28</f>
        <v>0</v>
      </c>
    </row>
    <row r="29" spans="3:12" s="578" customFormat="1" ht="12.5">
      <c r="C29" s="863" t="s">
        <v>85</v>
      </c>
      <c r="D29" s="506">
        <v>0</v>
      </c>
      <c r="E29" s="506">
        <v>0</v>
      </c>
      <c r="F29" s="506">
        <v>0</v>
      </c>
      <c r="G29" s="506">
        <f>SOFP!E144-SOFP!E148</f>
        <v>82816</v>
      </c>
      <c r="H29" s="957">
        <f>SOFP!E148</f>
        <v>0</v>
      </c>
      <c r="I29" s="588">
        <f>SUM(D29:H29)</f>
        <v>82816</v>
      </c>
      <c r="K29" s="364">
        <f>SOFP!$E$120+SOFP!$E$144-'Financial risk'!I29</f>
        <v>0</v>
      </c>
    </row>
    <row r="30" spans="3:12" s="596" customFormat="1" ht="12.5">
      <c r="C30" s="594" t="s">
        <v>224</v>
      </c>
      <c r="D30" s="506">
        <v>0</v>
      </c>
      <c r="E30" s="506">
        <v>0</v>
      </c>
      <c r="F30" s="506">
        <v>0</v>
      </c>
      <c r="G30" s="506">
        <f>SOFP!E177</f>
        <v>16231</v>
      </c>
      <c r="H30" s="957"/>
      <c r="I30" s="588">
        <f t="shared" si="1"/>
        <v>16231</v>
      </c>
      <c r="K30" s="420">
        <f>SOFP!$E$177-I30</f>
        <v>0</v>
      </c>
    </row>
    <row r="31" spans="3:12" s="578" customFormat="1" ht="12.5">
      <c r="C31" s="594" t="s">
        <v>225</v>
      </c>
      <c r="D31" s="506">
        <v>0</v>
      </c>
      <c r="E31" s="506">
        <v>0</v>
      </c>
      <c r="F31" s="506">
        <v>0</v>
      </c>
      <c r="G31" s="506">
        <f>SOFP!$E$179</f>
        <v>122916</v>
      </c>
      <c r="H31" s="957"/>
      <c r="I31" s="588">
        <f t="shared" si="1"/>
        <v>122916</v>
      </c>
      <c r="K31" s="364">
        <f>SOFP!$E$179-'Financial risk'!I31</f>
        <v>0</v>
      </c>
    </row>
    <row r="32" spans="3:12" s="578" customFormat="1" ht="12.5">
      <c r="C32" s="594" t="s">
        <v>341</v>
      </c>
      <c r="D32" s="506">
        <v>0</v>
      </c>
      <c r="E32" s="506">
        <v>0</v>
      </c>
      <c r="F32" s="506">
        <v>0</v>
      </c>
      <c r="G32" s="506">
        <f>SOFP!E199</f>
        <v>6153</v>
      </c>
      <c r="H32" s="957"/>
      <c r="I32" s="588">
        <f t="shared" si="1"/>
        <v>6153</v>
      </c>
      <c r="K32" s="364">
        <f>+SOFP!$E$199-'Financial risk'!I32</f>
        <v>0</v>
      </c>
    </row>
    <row r="33" spans="1:15" s="578" customFormat="1" ht="13">
      <c r="C33" s="593" t="s">
        <v>109</v>
      </c>
      <c r="D33" s="591">
        <f>SUM(D24:D32)</f>
        <v>0</v>
      </c>
      <c r="E33" s="591">
        <f t="shared" ref="E33:H33" si="2">SUM(E24:E32)</f>
        <v>0</v>
      </c>
      <c r="F33" s="591">
        <f t="shared" si="2"/>
        <v>0</v>
      </c>
      <c r="G33" s="591">
        <f t="shared" si="2"/>
        <v>703745</v>
      </c>
      <c r="H33" s="922">
        <f t="shared" si="2"/>
        <v>4891532</v>
      </c>
      <c r="I33" s="591">
        <f t="shared" si="1"/>
        <v>5595277</v>
      </c>
      <c r="K33" s="364">
        <f>SOFP!$E$205-'Financial risk'!I33</f>
        <v>11835136</v>
      </c>
    </row>
    <row r="34" spans="1:15" s="578" customFormat="1" ht="12.5">
      <c r="C34" s="594"/>
      <c r="D34" s="592"/>
      <c r="E34" s="592"/>
      <c r="F34" s="592"/>
      <c r="G34" s="592"/>
      <c r="H34" s="592"/>
      <c r="I34" s="592"/>
      <c r="J34" s="597"/>
      <c r="K34" s="364"/>
    </row>
    <row r="35" spans="1:15" s="578" customFormat="1" ht="13">
      <c r="C35" s="593" t="s">
        <v>614</v>
      </c>
      <c r="D35" s="598">
        <f t="shared" ref="D35:I35" si="3">D33+D22</f>
        <v>0</v>
      </c>
      <c r="E35" s="598">
        <f t="shared" si="3"/>
        <v>0</v>
      </c>
      <c r="F35" s="598">
        <f t="shared" si="3"/>
        <v>0</v>
      </c>
      <c r="G35" s="598">
        <f t="shared" si="3"/>
        <v>15512132</v>
      </c>
      <c r="H35" s="923">
        <f t="shared" si="3"/>
        <v>4891532</v>
      </c>
      <c r="I35" s="598">
        <f t="shared" si="3"/>
        <v>20403664</v>
      </c>
      <c r="J35" s="599"/>
      <c r="K35" s="364">
        <f>SOFP!$E$207-'Financial risk'!I35</f>
        <v>11835136</v>
      </c>
    </row>
    <row r="36" spans="1:15">
      <c r="C36" s="129"/>
      <c r="D36" s="129"/>
    </row>
    <row r="37" spans="1:15">
      <c r="C37" s="152"/>
      <c r="D37" s="152"/>
      <c r="E37" s="153"/>
      <c r="F37" s="245"/>
      <c r="G37" s="245"/>
      <c r="H37" s="245"/>
    </row>
    <row r="38" spans="1:15">
      <c r="C38" s="129"/>
      <c r="D38" s="129"/>
    </row>
    <row r="39" spans="1:15">
      <c r="C39" s="129"/>
      <c r="D39" s="129"/>
    </row>
    <row r="40" spans="1:15" s="91" customFormat="1" ht="13">
      <c r="C40" s="1265" t="s">
        <v>129</v>
      </c>
      <c r="D40" s="1265"/>
      <c r="E40" s="1265"/>
      <c r="F40" s="1265"/>
      <c r="G40" s="1265"/>
      <c r="H40" s="851"/>
      <c r="I40" s="126"/>
      <c r="J40" s="126"/>
      <c r="L40" s="126"/>
      <c r="N40" s="126"/>
      <c r="O40" s="126"/>
    </row>
    <row r="41" spans="1:15" s="92" customFormat="1" ht="15.5">
      <c r="C41" s="864" t="s">
        <v>2085</v>
      </c>
      <c r="D41" s="255"/>
      <c r="E41" s="255"/>
      <c r="F41" s="255"/>
      <c r="G41" s="255"/>
      <c r="H41" s="255"/>
      <c r="I41" s="147"/>
      <c r="J41" s="147"/>
      <c r="L41" s="147"/>
      <c r="N41" s="147"/>
      <c r="O41" s="147"/>
    </row>
    <row r="42" spans="1:15" s="578" customFormat="1" ht="31.5" customHeight="1">
      <c r="A42" s="577"/>
      <c r="C42" s="579" t="s">
        <v>2317</v>
      </c>
      <c r="D42" s="580" t="s">
        <v>564</v>
      </c>
      <c r="E42" s="580" t="s">
        <v>180</v>
      </c>
      <c r="F42" s="580" t="s">
        <v>611</v>
      </c>
      <c r="G42" s="581" t="s">
        <v>615</v>
      </c>
      <c r="H42" s="854" t="s">
        <v>1979</v>
      </c>
      <c r="I42" s="581" t="s">
        <v>34</v>
      </c>
    </row>
    <row r="43" spans="1:15" s="578" customFormat="1" ht="12.5">
      <c r="A43" s="577"/>
      <c r="C43" s="577"/>
      <c r="D43" s="577"/>
      <c r="E43" s="577"/>
      <c r="F43" s="577"/>
    </row>
    <row r="44" spans="1:15" s="578" customFormat="1" ht="13">
      <c r="A44" s="582"/>
      <c r="C44" s="583" t="s">
        <v>3</v>
      </c>
      <c r="D44" s="584"/>
      <c r="E44" s="584"/>
      <c r="F44" s="584"/>
      <c r="G44" s="584"/>
      <c r="H44" s="584"/>
      <c r="K44" s="585" t="s">
        <v>107</v>
      </c>
    </row>
    <row r="45" spans="1:15" s="578" customFormat="1" ht="12.5">
      <c r="C45" s="578" t="s">
        <v>8</v>
      </c>
      <c r="D45" s="506">
        <v>0</v>
      </c>
      <c r="E45" s="506">
        <v>0</v>
      </c>
      <c r="F45" s="506">
        <f>SOFP!E42</f>
        <v>874856</v>
      </c>
      <c r="G45" s="506">
        <v>0</v>
      </c>
      <c r="H45" s="957">
        <v>0</v>
      </c>
      <c r="I45" s="588">
        <f>SUM(D45:H45)</f>
        <v>874856</v>
      </c>
      <c r="K45" s="364">
        <f>SOFP!$E$41+SOFP!$E$73-'Financial risk'!I45</f>
        <v>0</v>
      </c>
    </row>
    <row r="46" spans="1:15" s="578" customFormat="1" ht="12.5">
      <c r="C46" s="862" t="s">
        <v>342</v>
      </c>
      <c r="D46" s="506">
        <f>SOFP!E61</f>
        <v>1958</v>
      </c>
      <c r="E46" s="506">
        <f>SOFP!E51</f>
        <v>0</v>
      </c>
      <c r="F46" s="506">
        <v>0</v>
      </c>
      <c r="G46" s="506">
        <v>0</v>
      </c>
      <c r="H46" s="957">
        <f>(SOFP!E52+SOFP!E66+SOFP!E71)</f>
        <v>0</v>
      </c>
      <c r="I46" s="588">
        <f t="shared" ref="I46:I49" si="4">SUM(D46:H46)</f>
        <v>1958</v>
      </c>
      <c r="K46" s="364">
        <f>SOFP!$E$51+SOFP!$E$61-'Financial risk'!I46</f>
        <v>0</v>
      </c>
    </row>
    <row r="47" spans="1:15" s="578" customFormat="1" ht="12.5">
      <c r="C47" s="589" t="s">
        <v>32</v>
      </c>
      <c r="D47" s="506">
        <f>SOFP!$E$76</f>
        <v>1139738</v>
      </c>
      <c r="E47" s="506">
        <v>0</v>
      </c>
      <c r="F47" s="506">
        <v>0</v>
      </c>
      <c r="G47" s="506">
        <v>0</v>
      </c>
      <c r="H47" s="957">
        <v>0</v>
      </c>
      <c r="I47" s="588">
        <f t="shared" si="4"/>
        <v>1139738</v>
      </c>
      <c r="K47" s="364">
        <f>SOFP!$E$76-I47</f>
        <v>0</v>
      </c>
    </row>
    <row r="48" spans="1:15" s="578" customFormat="1" ht="12.5">
      <c r="C48" s="589" t="s">
        <v>186</v>
      </c>
      <c r="D48" s="506">
        <f>+SOFP!$E$78</f>
        <v>22246</v>
      </c>
      <c r="E48" s="506">
        <v>0</v>
      </c>
      <c r="F48" s="506">
        <v>0</v>
      </c>
      <c r="G48" s="506">
        <v>0</v>
      </c>
      <c r="H48" s="957">
        <v>0</v>
      </c>
      <c r="I48" s="588">
        <f t="shared" si="4"/>
        <v>22246</v>
      </c>
      <c r="K48" s="364">
        <f>SOFP!$E$78-I48</f>
        <v>0</v>
      </c>
    </row>
    <row r="49" spans="1:12" s="578" customFormat="1" ht="13">
      <c r="C49" s="590" t="s">
        <v>648</v>
      </c>
      <c r="D49" s="591">
        <f>SUM(D45:D46,D47:D48)</f>
        <v>1163942</v>
      </c>
      <c r="E49" s="591">
        <f>SUM(E45:E46,E47:E48)</f>
        <v>0</v>
      </c>
      <c r="F49" s="591">
        <f>SUM(F45:F46,F47:F48)</f>
        <v>874856</v>
      </c>
      <c r="G49" s="591">
        <f>SUM(G45:G46,G47:G48)</f>
        <v>0</v>
      </c>
      <c r="H49" s="922">
        <f>SUM(H45:H46,H47:H48)</f>
        <v>0</v>
      </c>
      <c r="I49" s="591">
        <f t="shared" si="4"/>
        <v>2038798</v>
      </c>
      <c r="K49" s="364"/>
    </row>
    <row r="50" spans="1:12" s="578" customFormat="1" ht="12.5">
      <c r="C50" s="589"/>
      <c r="D50" s="592"/>
      <c r="E50" s="592"/>
      <c r="F50" s="592"/>
      <c r="G50" s="592"/>
      <c r="H50" s="592"/>
      <c r="I50" s="592"/>
      <c r="K50" s="364"/>
    </row>
    <row r="51" spans="1:12" s="578" customFormat="1" ht="13">
      <c r="C51" s="593" t="s">
        <v>697</v>
      </c>
      <c r="D51" s="592"/>
      <c r="E51" s="592"/>
      <c r="F51" s="592"/>
      <c r="G51" s="592"/>
      <c r="H51" s="592"/>
      <c r="I51" s="592"/>
      <c r="K51" s="364"/>
    </row>
    <row r="52" spans="1:12" s="578" customFormat="1" ht="13">
      <c r="C52" s="593" t="s">
        <v>83</v>
      </c>
      <c r="D52" s="507">
        <v>0</v>
      </c>
      <c r="E52" s="507">
        <v>0</v>
      </c>
      <c r="F52" s="507">
        <v>0</v>
      </c>
      <c r="G52" s="507">
        <f>SOFP!$E$111</f>
        <v>14808387</v>
      </c>
      <c r="H52" s="958">
        <v>0</v>
      </c>
      <c r="I52" s="591">
        <f>SUM(D52:H52)</f>
        <v>14808387</v>
      </c>
      <c r="K52" s="364">
        <f>SOFP!$E$111-I52</f>
        <v>0</v>
      </c>
    </row>
    <row r="53" spans="1:12" s="578" customFormat="1" ht="13">
      <c r="C53" s="593"/>
      <c r="D53" s="588"/>
      <c r="E53" s="588"/>
      <c r="F53" s="588"/>
      <c r="G53" s="588"/>
      <c r="H53" s="588"/>
      <c r="I53" s="588"/>
      <c r="K53" s="364"/>
    </row>
    <row r="54" spans="1:12" s="578" customFormat="1" ht="12.5">
      <c r="C54" s="863" t="s">
        <v>212</v>
      </c>
      <c r="D54" s="506">
        <f>Data_FinRisk_IR_Borrow04</f>
        <v>0</v>
      </c>
      <c r="E54" s="506">
        <f>Data_FinRisk_IR_Borrow02</f>
        <v>0</v>
      </c>
      <c r="F54" s="506">
        <v>0</v>
      </c>
      <c r="G54" s="506">
        <v>0</v>
      </c>
      <c r="H54" s="957">
        <f>(SOFP!E118+SOFP!E139+SOFP!E141)</f>
        <v>4891532</v>
      </c>
      <c r="I54" s="588">
        <f t="shared" ref="I54:I60" si="5">SUM(D54:H54)</f>
        <v>4891532</v>
      </c>
      <c r="K54" s="364">
        <f>SOFP!$E$114+SOFP!$E$135-'Financial risk'!I54</f>
        <v>11835136</v>
      </c>
    </row>
    <row r="55" spans="1:12" s="578" customFormat="1" ht="12.5">
      <c r="C55" s="594" t="s">
        <v>8</v>
      </c>
      <c r="D55" s="506">
        <f>Data_FinRisk_IR_DerivLiab04</f>
        <v>0</v>
      </c>
      <c r="E55" s="506">
        <f>Data_FinRisk_IR_DerivLiab02</f>
        <v>0</v>
      </c>
      <c r="F55" s="506">
        <v>0</v>
      </c>
      <c r="G55" s="506">
        <v>0</v>
      </c>
      <c r="H55" s="957">
        <v>0</v>
      </c>
      <c r="I55" s="588">
        <f t="shared" si="5"/>
        <v>0</v>
      </c>
      <c r="K55" s="364">
        <f>SOFP!$E$125+SOFP!$E$174-'Financial risk'!I55</f>
        <v>0</v>
      </c>
      <c r="L55" s="595"/>
    </row>
    <row r="56" spans="1:12" s="578" customFormat="1" ht="12.5">
      <c r="C56" s="594" t="s">
        <v>221</v>
      </c>
      <c r="D56" s="506">
        <v>0</v>
      </c>
      <c r="E56" s="506">
        <v>0</v>
      </c>
      <c r="F56" s="506">
        <v>0</v>
      </c>
      <c r="G56" s="506">
        <v>0</v>
      </c>
      <c r="H56" s="957">
        <v>0</v>
      </c>
      <c r="I56" s="588">
        <f t="shared" si="5"/>
        <v>0</v>
      </c>
      <c r="K56" s="364">
        <f>SOFP!$E$130-'Financial risk'!I56</f>
        <v>0</v>
      </c>
    </row>
    <row r="57" spans="1:12" s="578" customFormat="1" ht="12.5">
      <c r="C57" s="863" t="s">
        <v>85</v>
      </c>
      <c r="D57" s="506">
        <f>+SOFP!E144-H57</f>
        <v>82816</v>
      </c>
      <c r="E57" s="506">
        <f>SOFP!E120</f>
        <v>0</v>
      </c>
      <c r="F57" s="506">
        <v>0</v>
      </c>
      <c r="G57" s="506">
        <v>0</v>
      </c>
      <c r="H57" s="957">
        <f>SOFP!E148</f>
        <v>0</v>
      </c>
      <c r="I57" s="588">
        <f t="shared" si="5"/>
        <v>82816</v>
      </c>
      <c r="K57" s="364">
        <f>SOFP!$E$120+SOFP!$E$144-'Financial risk'!I57</f>
        <v>0</v>
      </c>
    </row>
    <row r="58" spans="1:12" s="596" customFormat="1" ht="12.5">
      <c r="C58" s="594" t="s">
        <v>224</v>
      </c>
      <c r="D58" s="506">
        <f>SOFP!$E$177</f>
        <v>16231</v>
      </c>
      <c r="E58" s="506">
        <v>0</v>
      </c>
      <c r="F58" s="506">
        <v>0</v>
      </c>
      <c r="G58" s="506">
        <v>0</v>
      </c>
      <c r="H58" s="957">
        <v>0</v>
      </c>
      <c r="I58" s="588">
        <f t="shared" si="5"/>
        <v>16231</v>
      </c>
      <c r="K58" s="420">
        <f>SOFP!$E$177-I58</f>
        <v>0</v>
      </c>
    </row>
    <row r="59" spans="1:12" s="578" customFormat="1" ht="12.5">
      <c r="C59" s="594" t="s">
        <v>225</v>
      </c>
      <c r="D59" s="506">
        <f>SOFP!$E$179</f>
        <v>122916</v>
      </c>
      <c r="E59" s="506">
        <v>0</v>
      </c>
      <c r="F59" s="506">
        <v>0</v>
      </c>
      <c r="G59" s="506">
        <v>0</v>
      </c>
      <c r="H59" s="957">
        <v>0</v>
      </c>
      <c r="I59" s="588">
        <f t="shared" si="5"/>
        <v>122916</v>
      </c>
      <c r="K59" s="364">
        <f>SOFP!$E$179-'Financial risk'!I59</f>
        <v>0</v>
      </c>
    </row>
    <row r="60" spans="1:12" s="578" customFormat="1" ht="12.5">
      <c r="C60" s="594" t="s">
        <v>341</v>
      </c>
      <c r="D60" s="506">
        <v>0</v>
      </c>
      <c r="E60" s="506">
        <v>0</v>
      </c>
      <c r="F60" s="506">
        <f>SOFP!$E$199</f>
        <v>6153</v>
      </c>
      <c r="G60" s="506">
        <v>0</v>
      </c>
      <c r="H60" s="957">
        <v>0</v>
      </c>
      <c r="I60" s="588">
        <f t="shared" si="5"/>
        <v>6153</v>
      </c>
      <c r="K60" s="364">
        <f>+SOFP!$E$199-'Financial risk'!I60</f>
        <v>0</v>
      </c>
    </row>
    <row r="61" spans="1:12" s="578" customFormat="1" ht="13">
      <c r="C61" s="593" t="s">
        <v>649</v>
      </c>
      <c r="D61" s="591">
        <f t="shared" ref="D61:I61" si="6">SUM(D54:D60)</f>
        <v>221963</v>
      </c>
      <c r="E61" s="591">
        <f t="shared" si="6"/>
        <v>0</v>
      </c>
      <c r="F61" s="591">
        <f t="shared" si="6"/>
        <v>6153</v>
      </c>
      <c r="G61" s="591">
        <f t="shared" si="6"/>
        <v>0</v>
      </c>
      <c r="H61" s="591">
        <f t="shared" si="6"/>
        <v>4891532</v>
      </c>
      <c r="I61" s="591">
        <f t="shared" si="6"/>
        <v>5119648</v>
      </c>
      <c r="K61" s="364"/>
    </row>
    <row r="62" spans="1:12" s="578" customFormat="1" ht="12.5">
      <c r="C62" s="594"/>
      <c r="D62" s="592"/>
      <c r="E62" s="592"/>
      <c r="F62" s="592"/>
      <c r="G62" s="592"/>
      <c r="H62" s="592"/>
      <c r="I62" s="592"/>
      <c r="J62" s="597"/>
      <c r="K62" s="364"/>
    </row>
    <row r="63" spans="1:12">
      <c r="C63" s="129"/>
      <c r="D63" s="129"/>
    </row>
    <row r="64" spans="1:12" s="85" customFormat="1">
      <c r="A64" s="330"/>
      <c r="B64" s="330"/>
      <c r="C64" s="299"/>
      <c r="D64" s="299"/>
      <c r="E64" s="330"/>
      <c r="F64" s="330"/>
      <c r="G64" s="330"/>
      <c r="H64" s="330"/>
      <c r="I64" s="330"/>
      <c r="J64" s="330"/>
    </row>
    <row r="66" spans="3:10" ht="12.5">
      <c r="C66" s="154"/>
      <c r="D66" s="154"/>
      <c r="E66" s="155"/>
      <c r="F66" s="87"/>
      <c r="G66" s="154"/>
      <c r="H66" s="154"/>
      <c r="I66" s="155"/>
      <c r="J66" s="155"/>
    </row>
    <row r="67" spans="3:10" ht="12.5">
      <c r="C67" s="156"/>
      <c r="D67" s="156"/>
      <c r="E67" s="155"/>
      <c r="F67" s="87"/>
      <c r="G67" s="156"/>
      <c r="H67" s="156"/>
      <c r="I67" s="155"/>
      <c r="J67" s="155"/>
    </row>
  </sheetData>
  <sheetProtection algorithmName="SHA-512" hashValue="qmdeYMcgX2LGV93jtUAwrOUxSK4u8MVBcufdwFAXSxLyYM5BoNIrZYZN0eigoGjQTvv73tUpuRj7N+zzRDzgsg==" saltValue="baEj41QmXGLab8b5lytwbA==" spinCount="100000" sheet="1" objects="1" scenarios="1"/>
  <customSheetViews>
    <customSheetView guid="{B0373AFB-6F3B-4D90-83E2-B7472F9D789B}" showGridLines="0" fitToPage="1" hiddenRows="1">
      <selection activeCell="F74" sqref="F74:F83"/>
      <pageMargins left="0.70866141732283472" right="0.70866141732283472" top="0.74803149606299213" bottom="0.74803149606299213" header="0.31496062992125984" footer="0.31496062992125984"/>
      <pageSetup paperSize="9" scale="61" orientation="portrait" r:id="rId1"/>
      <headerFooter>
        <oddHeader>Page &amp;P of &amp;N</oddHeader>
        <oddFooter>&amp;Z&amp;F</oddFooter>
      </headerFooter>
    </customSheetView>
  </customSheetViews>
  <mergeCells count="5">
    <mergeCell ref="L1:L2"/>
    <mergeCell ref="C3:G3"/>
    <mergeCell ref="C7:G7"/>
    <mergeCell ref="C40:G40"/>
    <mergeCell ref="K1:K2"/>
  </mergeCells>
  <pageMargins left="0.70866141732283472" right="0.70866141732283472" top="0.74803149606299213" bottom="0.74803149606299213" header="0.31496062992125984" footer="0.31496062992125984"/>
  <pageSetup paperSize="9" scale="10" orientation="portrait" r:id="rId2"/>
  <headerFooter>
    <oddHeader>Page &amp;P of &amp;N</oddHeader>
    <oddFooter>&amp;Z&amp;F&amp;R&amp;1#&amp;"Calibri"&amp;10&amp;K0078D7Classification : Internal</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1">
    <pageSetUpPr fitToPage="1"/>
  </sheetPr>
  <dimension ref="A1:I26"/>
  <sheetViews>
    <sheetView showGridLines="0" workbookViewId="0">
      <selection activeCell="C25" sqref="C25"/>
    </sheetView>
  </sheetViews>
  <sheetFormatPr defaultColWidth="9" defaultRowHeight="11.5"/>
  <cols>
    <col min="1" max="1" width="1.453125" style="148" customWidth="1"/>
    <col min="2" max="2" width="6.1796875" style="148" customWidth="1"/>
    <col min="3" max="3" width="35.81640625" style="527" customWidth="1"/>
    <col min="4" max="4" width="16.54296875" style="148" customWidth="1"/>
    <col min="5" max="5" width="16.54296875" style="151" customWidth="1"/>
    <col min="6" max="6" width="20.1796875" style="148" bestFit="1" customWidth="1"/>
    <col min="7" max="7" width="20.1796875" style="148" customWidth="1"/>
    <col min="8" max="8" width="14.54296875" style="84" customWidth="1"/>
    <col min="9" max="9" width="13.1796875" style="84" customWidth="1"/>
    <col min="10" max="10" width="12.54296875" style="84" customWidth="1"/>
    <col min="11" max="11" width="16.54296875" style="84" customWidth="1"/>
    <col min="12" max="16384" width="9" style="84"/>
  </cols>
  <sheetData>
    <row r="1" spans="1:9">
      <c r="C1" s="38" t="str">
        <f>Details!$B$1</f>
        <v>Via Crespi 26 Srl</v>
      </c>
    </row>
    <row r="2" spans="1:9" ht="12" customHeight="1">
      <c r="C2" s="39">
        <f>Details!$B$2</f>
        <v>44742</v>
      </c>
    </row>
    <row r="3" spans="1:9" ht="15.75" customHeight="1">
      <c r="C3" s="1289" t="s">
        <v>616</v>
      </c>
      <c r="D3" s="1289"/>
      <c r="E3" s="1289"/>
      <c r="F3" s="1289"/>
      <c r="G3" s="855"/>
    </row>
    <row r="4" spans="1:9">
      <c r="C4" s="932" t="s">
        <v>2224</v>
      </c>
    </row>
    <row r="5" spans="1:9">
      <c r="A5" s="84"/>
      <c r="B5" s="84"/>
      <c r="C5" s="864" t="s">
        <v>2086</v>
      </c>
      <c r="F5" s="151"/>
      <c r="G5" s="151"/>
    </row>
    <row r="6" spans="1:9" ht="12">
      <c r="A6" s="84"/>
      <c r="B6" s="283"/>
      <c r="C6" s="864" t="s">
        <v>2248</v>
      </c>
      <c r="D6" s="157"/>
      <c r="E6" s="157"/>
      <c r="F6" s="157"/>
      <c r="G6" s="157"/>
    </row>
    <row r="7" spans="1:9" ht="26">
      <c r="A7" s="84"/>
      <c r="B7" s="84"/>
      <c r="C7" s="579" t="s">
        <v>2316</v>
      </c>
      <c r="D7" s="600" t="s">
        <v>69</v>
      </c>
      <c r="E7" s="600" t="s">
        <v>70</v>
      </c>
      <c r="F7" s="600" t="s">
        <v>71</v>
      </c>
      <c r="G7" s="854" t="s">
        <v>1979</v>
      </c>
      <c r="H7" s="600" t="s">
        <v>181</v>
      </c>
    </row>
    <row r="8" spans="1:9" ht="12">
      <c r="A8" s="84"/>
      <c r="B8" s="283"/>
      <c r="C8" s="601"/>
      <c r="D8" s="141"/>
      <c r="E8" s="141"/>
      <c r="F8" s="141"/>
      <c r="G8" s="141"/>
    </row>
    <row r="9" spans="1:9" ht="13">
      <c r="A9" s="84"/>
      <c r="B9" s="84"/>
      <c r="C9" s="583"/>
      <c r="D9" s="584"/>
      <c r="E9" s="584"/>
      <c r="F9" s="584"/>
      <c r="G9" s="584"/>
      <c r="H9" s="578"/>
      <c r="I9" s="585" t="s">
        <v>107</v>
      </c>
    </row>
    <row r="10" spans="1:9" ht="13">
      <c r="A10" s="84"/>
      <c r="B10" s="284"/>
      <c r="C10" s="578" t="s">
        <v>8</v>
      </c>
      <c r="D10" s="506">
        <v>0</v>
      </c>
      <c r="E10" s="506">
        <f>SOFP!E42</f>
        <v>874856</v>
      </c>
      <c r="F10" s="506">
        <v>0</v>
      </c>
      <c r="G10" s="957">
        <v>0</v>
      </c>
      <c r="H10" s="588">
        <f>SUM(D10:G10)</f>
        <v>874856</v>
      </c>
      <c r="I10" s="364">
        <f>SOFP!$E$41+SOFP!$E$73-H10</f>
        <v>0</v>
      </c>
    </row>
    <row r="11" spans="1:9" ht="12.5">
      <c r="A11" s="84"/>
      <c r="B11" s="84"/>
      <c r="C11" s="862" t="s">
        <v>342</v>
      </c>
      <c r="D11" s="506">
        <v>0</v>
      </c>
      <c r="E11" s="506">
        <f>SOFP!E51+SOFP!E61</f>
        <v>1958</v>
      </c>
      <c r="F11" s="506">
        <v>0</v>
      </c>
      <c r="G11" s="957">
        <f>(SOFP!E52+SOFP!E66+SOFP!E71)</f>
        <v>0</v>
      </c>
      <c r="H11" s="588">
        <f t="shared" ref="H11:H14" si="0">SUM(D11:G11)</f>
        <v>1958</v>
      </c>
      <c r="I11" s="364">
        <f>SOFP!$E$51+SOFP!$E$61-H11</f>
        <v>0</v>
      </c>
    </row>
    <row r="12" spans="1:9" ht="13">
      <c r="A12" s="84"/>
      <c r="B12" s="283"/>
      <c r="C12" s="589" t="s">
        <v>32</v>
      </c>
      <c r="D12" s="506">
        <f>SOFP!E76</f>
        <v>1139738</v>
      </c>
      <c r="E12" s="506">
        <v>0</v>
      </c>
      <c r="F12" s="506">
        <v>0</v>
      </c>
      <c r="G12" s="957">
        <v>0</v>
      </c>
      <c r="H12" s="588">
        <f t="shared" si="0"/>
        <v>1139738</v>
      </c>
      <c r="I12" s="364">
        <f>SOFP!$E$76-H12</f>
        <v>0</v>
      </c>
    </row>
    <row r="13" spans="1:9" ht="12.5">
      <c r="A13" s="84"/>
      <c r="B13" s="84"/>
      <c r="C13" s="589" t="s">
        <v>186</v>
      </c>
      <c r="D13" s="506">
        <v>0</v>
      </c>
      <c r="E13" s="506">
        <f>SOFP!E78</f>
        <v>22246</v>
      </c>
      <c r="F13" s="506">
        <v>0</v>
      </c>
      <c r="G13" s="957">
        <v>0</v>
      </c>
      <c r="H13" s="588">
        <f t="shared" si="0"/>
        <v>22246</v>
      </c>
      <c r="I13" s="364">
        <f>SOFP!$E$78-H13</f>
        <v>0</v>
      </c>
    </row>
    <row r="14" spans="1:9" ht="13">
      <c r="A14" s="84"/>
      <c r="B14" s="84"/>
      <c r="C14" s="590" t="s">
        <v>617</v>
      </c>
      <c r="D14" s="591">
        <f>SUM(D10:D13)</f>
        <v>1139738</v>
      </c>
      <c r="E14" s="591">
        <f>SUM(E10:E13)</f>
        <v>899060</v>
      </c>
      <c r="F14" s="591">
        <f>SUM(F10:F13)</f>
        <v>0</v>
      </c>
      <c r="G14" s="591">
        <f>SUM(G10:G13)</f>
        <v>0</v>
      </c>
      <c r="H14" s="591">
        <f t="shared" si="0"/>
        <v>2038798</v>
      </c>
      <c r="I14" s="364"/>
    </row>
    <row r="15" spans="1:9" ht="12.5">
      <c r="A15" s="84"/>
      <c r="B15" s="84"/>
      <c r="C15" s="589"/>
      <c r="D15" s="592"/>
      <c r="E15" s="592"/>
      <c r="F15" s="592"/>
      <c r="G15" s="592"/>
      <c r="H15" s="592"/>
      <c r="I15" s="364"/>
    </row>
    <row r="16" spans="1:9" ht="13">
      <c r="A16" s="84"/>
      <c r="B16" s="84"/>
      <c r="C16" s="593"/>
      <c r="D16" s="588"/>
      <c r="E16" s="588"/>
      <c r="F16" s="588"/>
      <c r="G16" s="588"/>
      <c r="H16" s="588"/>
      <c r="I16" s="364"/>
    </row>
    <row r="17" spans="1:9" ht="12.5">
      <c r="A17" s="84"/>
      <c r="B17" s="84"/>
      <c r="C17" s="863" t="s">
        <v>212</v>
      </c>
      <c r="D17" s="506">
        <v>0</v>
      </c>
      <c r="E17" s="506">
        <f>SOFP!E115+SOFP!E117+SOFP!E143</f>
        <v>11835136</v>
      </c>
      <c r="F17" s="506">
        <v>0</v>
      </c>
      <c r="G17" s="957">
        <f>(SOFP!E118+SOFP!E139+SOFP!E141)</f>
        <v>4891532</v>
      </c>
      <c r="H17" s="588">
        <f t="shared" ref="H17:H22" si="1">SUM(D17:G17)</f>
        <v>16726668</v>
      </c>
      <c r="I17" s="364">
        <f>SOFP!$E$114+SOFP!$E$135-H17</f>
        <v>0</v>
      </c>
    </row>
    <row r="18" spans="1:9" ht="12.5">
      <c r="C18" s="594" t="s">
        <v>8</v>
      </c>
      <c r="D18" s="506">
        <v>0</v>
      </c>
      <c r="E18" s="506">
        <f>SOFP!E125</f>
        <v>0</v>
      </c>
      <c r="F18" s="506">
        <v>0</v>
      </c>
      <c r="G18" s="957">
        <v>0</v>
      </c>
      <c r="H18" s="588">
        <f>SUM(D18:G18)</f>
        <v>0</v>
      </c>
      <c r="I18" s="364">
        <f>SOFP!$E$125+SOFP!$E$174-H18</f>
        <v>0</v>
      </c>
    </row>
    <row r="19" spans="1:9" ht="12.5">
      <c r="C19" s="594" t="s">
        <v>221</v>
      </c>
      <c r="D19" s="506">
        <v>0</v>
      </c>
      <c r="E19" s="506">
        <v>0</v>
      </c>
      <c r="F19" s="506">
        <v>0</v>
      </c>
      <c r="G19" s="957">
        <v>0</v>
      </c>
      <c r="H19" s="588">
        <f t="shared" si="1"/>
        <v>0</v>
      </c>
      <c r="I19" s="364">
        <f>SOFP!$E$130-H19</f>
        <v>0</v>
      </c>
    </row>
    <row r="20" spans="1:9" ht="12.5">
      <c r="C20" s="863" t="s">
        <v>85</v>
      </c>
      <c r="D20" s="506">
        <v>0</v>
      </c>
      <c r="E20" s="506">
        <f>SOFP!E144-SOFP!E148</f>
        <v>82816</v>
      </c>
      <c r="F20" s="506">
        <v>0</v>
      </c>
      <c r="G20" s="957">
        <f>SOFP!E148</f>
        <v>0</v>
      </c>
      <c r="H20" s="588">
        <f t="shared" si="1"/>
        <v>82816</v>
      </c>
      <c r="I20" s="364">
        <f>SOFP!$E$120+SOFP!$E$144-H20</f>
        <v>0</v>
      </c>
    </row>
    <row r="21" spans="1:9" ht="12.5">
      <c r="C21" s="594" t="s">
        <v>224</v>
      </c>
      <c r="D21" s="506">
        <v>0</v>
      </c>
      <c r="E21" s="506">
        <f>SOFP!E177</f>
        <v>16231</v>
      </c>
      <c r="F21" s="506">
        <v>0</v>
      </c>
      <c r="G21" s="957">
        <v>0</v>
      </c>
      <c r="H21" s="588">
        <f t="shared" si="1"/>
        <v>16231</v>
      </c>
      <c r="I21" s="420">
        <f>SOFP!$E$177-H21</f>
        <v>0</v>
      </c>
    </row>
    <row r="22" spans="1:9" ht="12.5">
      <c r="C22" s="594" t="s">
        <v>225</v>
      </c>
      <c r="D22" s="506">
        <v>0</v>
      </c>
      <c r="E22" s="506">
        <f>SOFP!E179</f>
        <v>122916</v>
      </c>
      <c r="F22" s="506">
        <v>0</v>
      </c>
      <c r="G22" s="957">
        <v>0</v>
      </c>
      <c r="H22" s="588">
        <f t="shared" si="1"/>
        <v>122916</v>
      </c>
      <c r="I22" s="364">
        <f>SOFP!$E$179-H22</f>
        <v>0</v>
      </c>
    </row>
    <row r="23" spans="1:9" ht="12.5">
      <c r="C23" s="594" t="s">
        <v>341</v>
      </c>
      <c r="D23" s="506">
        <v>0</v>
      </c>
      <c r="E23" s="506">
        <f>SOFP!E199</f>
        <v>6153</v>
      </c>
      <c r="F23" s="506">
        <f>SOFP!E199</f>
        <v>6153</v>
      </c>
      <c r="G23" s="959">
        <v>0</v>
      </c>
      <c r="H23" s="588">
        <f>SUM(D23:G23)</f>
        <v>12306</v>
      </c>
      <c r="I23" s="364">
        <f>SOFP!$E$199-H23</f>
        <v>-6153</v>
      </c>
    </row>
    <row r="24" spans="1:9" ht="13">
      <c r="C24" s="593" t="s">
        <v>618</v>
      </c>
      <c r="D24" s="591">
        <f>SUM(D17:D23)</f>
        <v>0</v>
      </c>
      <c r="E24" s="591">
        <f t="shared" ref="E24:H24" si="2">SUM(E17:E23)</f>
        <v>12063252</v>
      </c>
      <c r="F24" s="591">
        <f t="shared" si="2"/>
        <v>6153</v>
      </c>
      <c r="G24" s="591">
        <f t="shared" si="2"/>
        <v>4891532</v>
      </c>
      <c r="H24" s="591">
        <f t="shared" si="2"/>
        <v>16960937</v>
      </c>
      <c r="I24" s="364"/>
    </row>
    <row r="25" spans="1:9" ht="12.5">
      <c r="C25" s="594"/>
      <c r="D25" s="592"/>
      <c r="E25" s="592"/>
      <c r="F25" s="592"/>
      <c r="G25" s="592"/>
      <c r="H25" s="592"/>
      <c r="I25" s="364"/>
    </row>
    <row r="26" spans="1:9">
      <c r="C26" s="129"/>
      <c r="D26" s="129"/>
      <c r="E26" s="148"/>
      <c r="H26" s="148"/>
    </row>
  </sheetData>
  <sheetProtection algorithmName="SHA-512" hashValue="0dvUi9xiYZpuxSfTwG/b+SUR1h3UO6eNetSgTKwoCMIdW3/3lUAG4K7NhJXA4e70fQlcRFuLokA36DO74Spz3Q==" saltValue="uE7dYdH6i92kKTQ51CxmdQ==" spinCount="100000" sheet="1" objects="1" scenarios="1"/>
  <customSheetViews>
    <customSheetView guid="{B0373AFB-6F3B-4D90-83E2-B7472F9D789B}" showGridLines="0" fitToPage="1">
      <selection activeCell="E32" sqref="E32"/>
      <pageMargins left="0.70866141732283472" right="0.70866141732283472" top="0.74803149606299213" bottom="0.74803149606299213" header="0.31496062992125984" footer="0.31496062992125984"/>
      <pageSetup paperSize="9" scale="57" orientation="landscape" r:id="rId1"/>
      <headerFooter>
        <oddHeader>Page &amp;P of &amp;N</oddHeader>
        <oddFooter>&amp;Z&amp;F</oddFooter>
      </headerFooter>
    </customSheetView>
  </customSheetViews>
  <mergeCells count="1">
    <mergeCell ref="C3:F3"/>
  </mergeCells>
  <pageMargins left="0.70866141732283472" right="0.70866141732283472" top="0.74803149606299213" bottom="0.74803149606299213" header="0.31496062992125984" footer="0.31496062992125984"/>
  <pageSetup paperSize="9" scale="91" orientation="landscape" r:id="rId2"/>
  <headerFooter>
    <oddHeader>Page &amp;P of &amp;N</oddHeader>
    <oddFooter>&amp;Z&amp;F&amp;R&amp;1#&amp;"Calibri"&amp;10&amp;K0078D7Classification : Internal</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2">
    <pageSetUpPr fitToPage="1"/>
  </sheetPr>
  <dimension ref="B1:I65"/>
  <sheetViews>
    <sheetView showGridLines="0" topLeftCell="A52" workbookViewId="0">
      <selection activeCell="C25" sqref="C25"/>
    </sheetView>
  </sheetViews>
  <sheetFormatPr defaultColWidth="9.1796875" defaultRowHeight="11.5"/>
  <cols>
    <col min="1" max="1" width="2" style="84" customWidth="1"/>
    <col min="2" max="2" width="35.54296875" style="84" customWidth="1"/>
    <col min="3" max="3" width="45.54296875" style="148" customWidth="1"/>
    <col min="4" max="4" width="1.54296875" style="148" customWidth="1"/>
    <col min="5" max="5" width="13.54296875" style="84" customWidth="1"/>
    <col min="6" max="6" width="15.54296875" style="84" customWidth="1"/>
    <col min="7" max="7" width="12.453125" style="84" customWidth="1"/>
    <col min="8" max="8" width="14.453125" style="148" customWidth="1"/>
    <col min="9" max="10" width="10.54296875" style="84" customWidth="1"/>
    <col min="11" max="11" width="16.54296875" style="84" customWidth="1"/>
    <col min="12" max="12" width="9.54296875" style="84" customWidth="1"/>
    <col min="13" max="16384" width="9.1796875" style="84"/>
  </cols>
  <sheetData>
    <row r="1" spans="2:9" ht="12" customHeight="1">
      <c r="B1" s="8" t="str">
        <f>Details!B1</f>
        <v>Via Crespi 26 Srl</v>
      </c>
      <c r="E1" s="1290"/>
      <c r="F1" s="1292"/>
      <c r="G1" s="1283"/>
    </row>
    <row r="2" spans="2:9" ht="12" customHeight="1">
      <c r="B2" s="10">
        <f>Details!$C$11</f>
        <v>44742</v>
      </c>
      <c r="E2" s="1291"/>
      <c r="F2" s="1293"/>
      <c r="G2" s="1284"/>
    </row>
    <row r="3" spans="2:9" ht="15.5">
      <c r="B3" s="1289" t="s">
        <v>619</v>
      </c>
      <c r="C3" s="1289"/>
      <c r="D3" s="1289"/>
      <c r="E3" s="1289" t="s">
        <v>174</v>
      </c>
    </row>
    <row r="4" spans="2:9">
      <c r="B4" s="91"/>
    </row>
    <row r="5" spans="2:9" ht="12" customHeight="1">
      <c r="B5" s="91"/>
      <c r="E5" s="148"/>
      <c r="F5" s="148"/>
    </row>
    <row r="6" spans="2:9" ht="12" customHeight="1">
      <c r="B6" s="1265" t="s">
        <v>67</v>
      </c>
      <c r="C6" s="1265"/>
      <c r="D6" s="1265"/>
      <c r="E6" s="1265"/>
      <c r="F6" s="1265"/>
    </row>
    <row r="7" spans="2:9" ht="12" customHeight="1">
      <c r="B7" s="1265"/>
      <c r="C7" s="1265"/>
      <c r="D7" s="1265"/>
      <c r="E7" s="1265"/>
      <c r="F7" s="1265"/>
    </row>
    <row r="8" spans="2:9" ht="12" customHeight="1">
      <c r="B8" s="1265"/>
      <c r="C8" s="1265"/>
      <c r="D8" s="1265"/>
      <c r="E8" s="1265"/>
      <c r="F8" s="1265"/>
    </row>
    <row r="9" spans="2:9" ht="12" customHeight="1">
      <c r="E9" s="148"/>
      <c r="F9" s="148"/>
    </row>
    <row r="10" spans="2:9" ht="12" customHeight="1">
      <c r="E10" s="148"/>
      <c r="F10" s="148"/>
    </row>
    <row r="11" spans="2:9" ht="12" customHeight="1">
      <c r="B11" s="1265" t="s">
        <v>39</v>
      </c>
      <c r="C11" s="1265"/>
      <c r="D11" s="1265"/>
      <c r="E11" s="1265"/>
      <c r="F11" s="1265"/>
    </row>
    <row r="12" spans="2:9" ht="12" customHeight="1">
      <c r="B12" s="1265"/>
      <c r="C12" s="1265"/>
      <c r="D12" s="1265"/>
      <c r="E12" s="1265"/>
      <c r="F12" s="1265"/>
    </row>
    <row r="13" spans="2:9" s="150" customFormat="1" ht="12" customHeight="1">
      <c r="B13" s="602"/>
      <c r="C13" s="602"/>
      <c r="D13" s="602"/>
      <c r="E13" s="602"/>
      <c r="F13" s="602"/>
      <c r="H13" s="151"/>
    </row>
    <row r="14" spans="2:9" ht="23">
      <c r="B14" s="603" t="s">
        <v>682</v>
      </c>
      <c r="C14" s="603" t="s">
        <v>40</v>
      </c>
      <c r="E14" s="603" t="s">
        <v>41</v>
      </c>
      <c r="F14" s="603" t="s">
        <v>42</v>
      </c>
    </row>
    <row r="15" spans="2:9">
      <c r="B15" s="508"/>
      <c r="C15" s="508"/>
      <c r="D15" s="604"/>
      <c r="E15" s="511">
        <v>0</v>
      </c>
      <c r="F15" s="510"/>
      <c r="G15" s="605"/>
      <c r="H15" s="606"/>
      <c r="I15" s="605"/>
    </row>
    <row r="16" spans="2:9">
      <c r="B16" s="508"/>
      <c r="C16" s="509"/>
      <c r="D16" s="607"/>
      <c r="E16" s="511">
        <v>0</v>
      </c>
      <c r="F16" s="508"/>
      <c r="G16" s="605"/>
      <c r="H16" s="606"/>
      <c r="I16" s="605"/>
    </row>
    <row r="17" spans="2:9">
      <c r="B17" s="508"/>
      <c r="C17" s="508"/>
      <c r="D17" s="607"/>
      <c r="E17" s="511">
        <v>0</v>
      </c>
      <c r="F17" s="508"/>
    </row>
    <row r="18" spans="2:9">
      <c r="B18" s="508"/>
      <c r="C18" s="508"/>
      <c r="D18" s="607"/>
      <c r="E18" s="511">
        <v>0</v>
      </c>
      <c r="F18" s="508"/>
    </row>
    <row r="19" spans="2:9">
      <c r="B19" s="508"/>
      <c r="C19" s="508"/>
      <c r="D19" s="607"/>
      <c r="E19" s="511">
        <v>0</v>
      </c>
      <c r="F19" s="508"/>
    </row>
    <row r="20" spans="2:9">
      <c r="B20" s="508"/>
      <c r="C20" s="509"/>
      <c r="D20" s="607"/>
      <c r="E20" s="511">
        <v>0</v>
      </c>
      <c r="F20" s="508"/>
      <c r="G20" s="605"/>
      <c r="H20" s="606"/>
      <c r="I20" s="605"/>
    </row>
    <row r="21" spans="2:9">
      <c r="B21" s="508"/>
      <c r="C21" s="508"/>
      <c r="D21" s="607"/>
      <c r="E21" s="511">
        <v>0</v>
      </c>
      <c r="F21" s="508"/>
    </row>
    <row r="22" spans="2:9">
      <c r="B22" s="508"/>
      <c r="C22" s="508"/>
      <c r="D22" s="607"/>
      <c r="E22" s="511">
        <v>0</v>
      </c>
      <c r="F22" s="508"/>
    </row>
    <row r="23" spans="2:9">
      <c r="B23" s="508"/>
      <c r="C23" s="508"/>
      <c r="D23" s="607"/>
      <c r="E23" s="511">
        <v>0</v>
      </c>
      <c r="F23" s="508"/>
    </row>
    <row r="24" spans="2:9">
      <c r="B24" s="508"/>
      <c r="C24" s="508"/>
      <c r="D24" s="607"/>
      <c r="E24" s="511">
        <v>0</v>
      </c>
      <c r="F24" s="508"/>
    </row>
    <row r="25" spans="2:9">
      <c r="E25" s="148"/>
      <c r="F25" s="148"/>
    </row>
    <row r="26" spans="2:9" ht="12" customHeight="1">
      <c r="B26" s="1265" t="s">
        <v>43</v>
      </c>
      <c r="C26" s="1265"/>
      <c r="D26" s="1265"/>
      <c r="E26" s="1265"/>
      <c r="F26" s="1265"/>
    </row>
    <row r="27" spans="2:9" ht="12" customHeight="1">
      <c r="B27" s="1265"/>
      <c r="C27" s="1265"/>
      <c r="D27" s="1265"/>
      <c r="E27" s="1265"/>
      <c r="F27" s="1265"/>
    </row>
    <row r="28" spans="2:9" s="150" customFormat="1" ht="13">
      <c r="B28" s="608"/>
      <c r="C28" s="608"/>
      <c r="D28" s="608"/>
      <c r="E28" s="608"/>
      <c r="F28" s="608"/>
      <c r="H28" s="151"/>
    </row>
    <row r="29" spans="2:9">
      <c r="B29" s="609" t="s">
        <v>40</v>
      </c>
      <c r="C29" s="609" t="s">
        <v>44</v>
      </c>
      <c r="E29" s="609" t="s">
        <v>45</v>
      </c>
      <c r="F29" s="148"/>
    </row>
    <row r="30" spans="2:9">
      <c r="B30" s="508"/>
      <c r="C30" s="511">
        <v>0</v>
      </c>
      <c r="E30" s="511">
        <v>0</v>
      </c>
      <c r="F30" s="148"/>
    </row>
    <row r="31" spans="2:9">
      <c r="B31" s="508"/>
      <c r="C31" s="511">
        <v>0</v>
      </c>
      <c r="E31" s="511">
        <v>0</v>
      </c>
      <c r="F31" s="148"/>
    </row>
    <row r="32" spans="2:9">
      <c r="B32" s="508"/>
      <c r="C32" s="511">
        <v>0</v>
      </c>
      <c r="E32" s="511">
        <v>0</v>
      </c>
      <c r="F32" s="148"/>
    </row>
    <row r="33" spans="2:8">
      <c r="B33" s="508"/>
      <c r="C33" s="511">
        <v>0</v>
      </c>
      <c r="E33" s="511">
        <v>0</v>
      </c>
      <c r="F33" s="148"/>
    </row>
    <row r="34" spans="2:8">
      <c r="B34" s="508"/>
      <c r="C34" s="511">
        <v>0</v>
      </c>
      <c r="E34" s="511">
        <v>0</v>
      </c>
      <c r="F34" s="148"/>
    </row>
    <row r="35" spans="2:8">
      <c r="B35" s="508"/>
      <c r="C35" s="511">
        <v>0</v>
      </c>
      <c r="E35" s="511">
        <v>0</v>
      </c>
      <c r="F35" s="148"/>
    </row>
    <row r="36" spans="2:8">
      <c r="B36" s="508"/>
      <c r="C36" s="511">
        <v>0</v>
      </c>
      <c r="E36" s="511">
        <v>0</v>
      </c>
      <c r="F36" s="148"/>
    </row>
    <row r="37" spans="2:8">
      <c r="E37" s="148"/>
      <c r="F37" s="148"/>
    </row>
    <row r="38" spans="2:8" ht="12" customHeight="1">
      <c r="B38" s="1265" t="s">
        <v>75</v>
      </c>
      <c r="C38" s="1265"/>
      <c r="D38" s="1265"/>
      <c r="E38" s="1265"/>
      <c r="F38" s="1265"/>
    </row>
    <row r="39" spans="2:8" ht="12" customHeight="1">
      <c r="B39" s="1265"/>
      <c r="C39" s="1265"/>
      <c r="D39" s="1265"/>
      <c r="E39" s="1265"/>
      <c r="F39" s="1265"/>
    </row>
    <row r="40" spans="2:8" s="150" customFormat="1" ht="12" customHeight="1">
      <c r="B40" s="602"/>
      <c r="C40" s="602"/>
      <c r="D40" s="602"/>
      <c r="E40" s="602"/>
      <c r="F40" s="602"/>
      <c r="H40" s="151"/>
    </row>
    <row r="41" spans="2:8">
      <c r="B41" s="603" t="s">
        <v>685</v>
      </c>
      <c r="C41" s="603" t="s">
        <v>74</v>
      </c>
      <c r="E41" s="603" t="s">
        <v>683</v>
      </c>
      <c r="F41" s="603" t="s">
        <v>684</v>
      </c>
    </row>
    <row r="42" spans="2:8">
      <c r="B42" s="508"/>
      <c r="C42" s="511">
        <v>0</v>
      </c>
      <c r="E42" s="508"/>
      <c r="F42" s="508"/>
    </row>
    <row r="43" spans="2:8">
      <c r="B43" s="508"/>
      <c r="C43" s="511">
        <v>0</v>
      </c>
      <c r="E43" s="508"/>
      <c r="F43" s="508"/>
    </row>
    <row r="44" spans="2:8">
      <c r="B44" s="508"/>
      <c r="C44" s="511">
        <v>0</v>
      </c>
      <c r="E44" s="508"/>
      <c r="F44" s="508"/>
    </row>
    <row r="45" spans="2:8">
      <c r="B45" s="508"/>
      <c r="C45" s="511">
        <v>0</v>
      </c>
      <c r="E45" s="508"/>
      <c r="F45" s="508"/>
    </row>
    <row r="46" spans="2:8">
      <c r="B46" s="508"/>
      <c r="C46" s="511">
        <v>0</v>
      </c>
      <c r="E46" s="508"/>
      <c r="F46" s="508"/>
    </row>
    <row r="47" spans="2:8">
      <c r="B47" s="508"/>
      <c r="C47" s="511">
        <v>0</v>
      </c>
      <c r="E47" s="508"/>
      <c r="F47" s="508"/>
    </row>
    <row r="48" spans="2:8">
      <c r="B48" s="508"/>
      <c r="C48" s="511">
        <v>0</v>
      </c>
      <c r="E48" s="508"/>
      <c r="F48" s="508"/>
    </row>
    <row r="49" spans="2:6">
      <c r="B49" s="508"/>
      <c r="C49" s="511">
        <v>0</v>
      </c>
      <c r="E49" s="508"/>
      <c r="F49" s="508"/>
    </row>
    <row r="50" spans="2:6">
      <c r="B50" s="508"/>
      <c r="C50" s="511">
        <v>0</v>
      </c>
      <c r="E50" s="508"/>
      <c r="F50" s="508"/>
    </row>
    <row r="51" spans="2:6">
      <c r="B51" s="508"/>
      <c r="C51" s="511">
        <v>0</v>
      </c>
      <c r="E51" s="508"/>
      <c r="F51" s="508"/>
    </row>
    <row r="52" spans="2:6">
      <c r="B52" s="508"/>
      <c r="C52" s="511">
        <v>0</v>
      </c>
      <c r="E52" s="508"/>
      <c r="F52" s="508"/>
    </row>
    <row r="53" spans="2:6">
      <c r="B53" s="508"/>
      <c r="C53" s="511">
        <v>0</v>
      </c>
      <c r="E53" s="508"/>
      <c r="F53" s="508"/>
    </row>
    <row r="54" spans="2:6">
      <c r="B54" s="508"/>
      <c r="C54" s="511">
        <v>0</v>
      </c>
      <c r="E54" s="508"/>
      <c r="F54" s="508"/>
    </row>
    <row r="55" spans="2:6">
      <c r="B55" s="508"/>
      <c r="C55" s="511">
        <v>0</v>
      </c>
      <c r="E55" s="508"/>
      <c r="F55" s="508"/>
    </row>
    <row r="56" spans="2:6">
      <c r="B56" s="508"/>
      <c r="C56" s="511">
        <v>0</v>
      </c>
      <c r="E56" s="508"/>
      <c r="F56" s="508"/>
    </row>
    <row r="57" spans="2:6">
      <c r="B57" s="508"/>
      <c r="C57" s="511">
        <v>0</v>
      </c>
      <c r="E57" s="508"/>
      <c r="F57" s="508"/>
    </row>
    <row r="58" spans="2:6">
      <c r="B58" s="508"/>
      <c r="C58" s="511">
        <v>0</v>
      </c>
      <c r="E58" s="508"/>
      <c r="F58" s="508"/>
    </row>
    <row r="59" spans="2:6">
      <c r="B59" s="508"/>
      <c r="C59" s="511">
        <v>0</v>
      </c>
      <c r="E59" s="508"/>
      <c r="F59" s="508"/>
    </row>
    <row r="60" spans="2:6">
      <c r="B60" s="508"/>
      <c r="C60" s="511">
        <v>0</v>
      </c>
      <c r="E60" s="508"/>
      <c r="F60" s="508"/>
    </row>
    <row r="61" spans="2:6">
      <c r="B61" s="508"/>
      <c r="C61" s="511">
        <v>0</v>
      </c>
      <c r="E61" s="508"/>
      <c r="F61" s="508"/>
    </row>
    <row r="62" spans="2:6">
      <c r="B62" s="508"/>
      <c r="C62" s="511">
        <v>0</v>
      </c>
      <c r="E62" s="508"/>
      <c r="F62" s="508"/>
    </row>
    <row r="63" spans="2:6">
      <c r="B63" s="508"/>
      <c r="C63" s="511">
        <v>0</v>
      </c>
      <c r="E63" s="508"/>
      <c r="F63" s="508"/>
    </row>
    <row r="64" spans="2:6">
      <c r="B64" s="508"/>
      <c r="C64" s="511">
        <v>0</v>
      </c>
      <c r="E64" s="508"/>
      <c r="F64" s="508"/>
    </row>
    <row r="65" spans="2:6">
      <c r="B65" s="508"/>
      <c r="C65" s="511">
        <v>0</v>
      </c>
      <c r="E65" s="508"/>
      <c r="F65" s="508"/>
    </row>
  </sheetData>
  <sheetProtection algorithmName="SHA-512" hashValue="wivUDsFAS2A1ACB+fhJWpGi3L8X0b3pW95mYKmEtO50S5TLm4iN5A1k6db3ysO23cc1U2yqPnhq9rx3GYrLHPw==" saltValue="2byn8U3vkofpJpK+LdSU4g==" spinCount="100000" sheet="1" objects="1" scenarios="1"/>
  <customSheetViews>
    <customSheetView guid="{B0373AFB-6F3B-4D90-83E2-B7472F9D789B}" showGridLines="0" fitToPage="1">
      <selection activeCell="H41" sqref="H41"/>
      <pageMargins left="0.70866141732283472" right="0.70866141732283472" top="0.74803149606299213" bottom="0.74803149606299213" header="0.31496062992125984" footer="0.31496062992125984"/>
      <pageSetup paperSize="9" scale="78" orientation="landscape" r:id="rId1"/>
      <headerFooter>
        <oddHeader>Page &amp;P of &amp;N</oddHeader>
        <oddFooter>&amp;Z&amp;F</oddFooter>
      </headerFooter>
    </customSheetView>
  </customSheetViews>
  <mergeCells count="8">
    <mergeCell ref="B26:F27"/>
    <mergeCell ref="B38:F39"/>
    <mergeCell ref="E1:E2"/>
    <mergeCell ref="F1:F2"/>
    <mergeCell ref="G1:G2"/>
    <mergeCell ref="B6:F8"/>
    <mergeCell ref="B11:F12"/>
    <mergeCell ref="B3:E3"/>
  </mergeCells>
  <pageMargins left="0.70866141732283472" right="0.70866141732283472" top="0.74803149606299213" bottom="0.74803149606299213" header="0.31496062992125984" footer="0.31496062992125984"/>
  <pageSetup paperSize="9" scale="10" orientation="landscape" r:id="rId2"/>
  <headerFooter>
    <oddHeader>Page &amp;P of &amp;N</oddHeader>
    <oddFooter>&amp;Z&amp;F&amp;R&amp;1#&amp;"Calibri"&amp;10&amp;K0078D7Classification : Internal</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3">
    <pageSetUpPr fitToPage="1"/>
  </sheetPr>
  <dimension ref="A1:G50"/>
  <sheetViews>
    <sheetView showGridLines="0" workbookViewId="0">
      <selection activeCell="C25" sqref="C25"/>
    </sheetView>
  </sheetViews>
  <sheetFormatPr defaultColWidth="12.1796875" defaultRowHeight="11.5"/>
  <cols>
    <col min="1" max="1" width="2" style="610" customWidth="1"/>
    <col min="2" max="2" width="74.54296875" style="91" bestFit="1" customWidth="1"/>
    <col min="3" max="3" width="59.81640625" style="91" customWidth="1"/>
    <col min="4" max="16384" width="12.1796875" style="91"/>
  </cols>
  <sheetData>
    <row r="1" spans="1:7" ht="12" customHeight="1">
      <c r="B1" s="8" t="str">
        <f>Details!$B$1</f>
        <v>Via Crespi 26 Srl</v>
      </c>
      <c r="D1" s="1290"/>
      <c r="E1" s="1292"/>
    </row>
    <row r="2" spans="1:7" ht="12" customHeight="1">
      <c r="B2" s="10">
        <f>Details!$B$2</f>
        <v>44742</v>
      </c>
      <c r="D2" s="1291"/>
      <c r="E2" s="1293"/>
    </row>
    <row r="3" spans="1:7" ht="30.65" customHeight="1">
      <c r="B3" s="1289" t="s">
        <v>620</v>
      </c>
      <c r="C3" s="1289"/>
    </row>
    <row r="4" spans="1:7">
      <c r="B4" s="144"/>
    </row>
    <row r="5" spans="1:7" ht="13">
      <c r="B5" s="611" t="s">
        <v>686</v>
      </c>
      <c r="C5" s="848">
        <f>Details!$C$11</f>
        <v>44742</v>
      </c>
    </row>
    <row r="6" spans="1:7" ht="13">
      <c r="B6" s="612"/>
      <c r="C6" s="613"/>
    </row>
    <row r="7" spans="1:7" s="92" customFormat="1" ht="12" customHeight="1">
      <c r="A7" s="614"/>
      <c r="B7" s="615"/>
      <c r="C7" s="615"/>
      <c r="D7" s="615"/>
    </row>
    <row r="8" spans="1:7" ht="23">
      <c r="A8" s="616">
        <v>1</v>
      </c>
      <c r="B8" s="617" t="s">
        <v>157</v>
      </c>
      <c r="C8" s="1294"/>
    </row>
    <row r="9" spans="1:7">
      <c r="B9" s="129"/>
      <c r="C9" s="1294"/>
    </row>
    <row r="10" spans="1:7">
      <c r="B10" s="617"/>
    </row>
    <row r="11" spans="1:7" ht="24" customHeight="1">
      <c r="A11" s="616">
        <v>2</v>
      </c>
      <c r="B11" s="1295" t="s">
        <v>158</v>
      </c>
      <c r="C11" s="1294"/>
    </row>
    <row r="12" spans="1:7" ht="96.75" customHeight="1">
      <c r="B12" s="1295"/>
      <c r="C12" s="1294"/>
    </row>
    <row r="13" spans="1:7">
      <c r="B13" s="129"/>
    </row>
    <row r="14" spans="1:7" ht="24" customHeight="1">
      <c r="A14" s="616">
        <v>3</v>
      </c>
      <c r="B14" s="1295" t="s">
        <v>12</v>
      </c>
      <c r="C14" s="1294"/>
      <c r="D14" s="605"/>
      <c r="E14" s="605"/>
      <c r="F14" s="605"/>
      <c r="G14" s="605"/>
    </row>
    <row r="15" spans="1:7" s="619" customFormat="1" ht="50.15" customHeight="1">
      <c r="A15" s="610"/>
      <c r="B15" s="1295"/>
      <c r="C15" s="1294"/>
      <c r="D15" s="618"/>
      <c r="E15" s="618"/>
      <c r="F15" s="618"/>
      <c r="G15" s="618"/>
    </row>
    <row r="16" spans="1:7" s="620" customFormat="1">
      <c r="A16" s="614"/>
      <c r="C16" s="621"/>
    </row>
    <row r="17" spans="1:3" s="619" customFormat="1" ht="130" customHeight="1">
      <c r="A17" s="616">
        <v>4</v>
      </c>
      <c r="B17" s="622" t="s">
        <v>13</v>
      </c>
      <c r="C17" s="909"/>
    </row>
    <row r="18" spans="1:3" s="619" customFormat="1">
      <c r="A18" s="610"/>
      <c r="B18" s="623"/>
    </row>
    <row r="19" spans="1:3" s="619" customFormat="1">
      <c r="A19" s="610"/>
    </row>
    <row r="20" spans="1:3" s="619" customFormat="1">
      <c r="A20" s="610"/>
      <c r="B20" s="624"/>
    </row>
    <row r="21" spans="1:3" s="619" customFormat="1">
      <c r="A21" s="610"/>
      <c r="B21" s="624"/>
    </row>
    <row r="22" spans="1:3" s="619" customFormat="1">
      <c r="A22" s="610"/>
      <c r="B22" s="624"/>
    </row>
    <row r="23" spans="1:3" s="619" customFormat="1">
      <c r="A23" s="610"/>
      <c r="B23" s="624"/>
    </row>
    <row r="24" spans="1:3" s="619" customFormat="1">
      <c r="A24" s="610"/>
      <c r="B24" s="623"/>
    </row>
    <row r="50" spans="3:3">
      <c r="C50" s="625"/>
    </row>
  </sheetData>
  <sheetProtection algorithmName="SHA-512" hashValue="JC3h0hN7uK0poNtW4B8EFI/SA4R1fYAdBi7h7wcPmBh4kEFumvxnT7JHyauCSx+aO5y+LYePWVK+1RrBtIDYeg==" saltValue="im6+Fh/usn/tHPVRth3E8Q==" spinCount="100000" sheet="1" objects="1" scenarios="1"/>
  <customSheetViews>
    <customSheetView guid="{B0373AFB-6F3B-4D90-83E2-B7472F9D789B}" showGridLines="0" fitToPage="1" topLeftCell="A4">
      <selection activeCell="B11" sqref="B11:B12"/>
      <pageMargins left="0.70866141732283472" right="0.70866141732283472" top="0.74803149606299213" bottom="0.74803149606299213" header="0.31496062992125984" footer="0.31496062992125984"/>
      <pageSetup paperSize="9" scale="85" orientation="landscape" r:id="rId1"/>
      <headerFooter>
        <oddHeader>Page &amp;P of &amp;N</oddHeader>
        <oddFooter>&amp;Z&amp;F</oddFooter>
      </headerFooter>
    </customSheetView>
  </customSheetViews>
  <mergeCells count="8">
    <mergeCell ref="E1:E2"/>
    <mergeCell ref="D1:D2"/>
    <mergeCell ref="C8:C9"/>
    <mergeCell ref="C11:C12"/>
    <mergeCell ref="C14:C15"/>
    <mergeCell ref="B3:C3"/>
    <mergeCell ref="B11:B12"/>
    <mergeCell ref="B14:B15"/>
  </mergeCells>
  <phoneticPr fontId="19" type="noConversion"/>
  <pageMargins left="0.70866141732283472" right="0.70866141732283472" top="0.74803149606299213" bottom="0.74803149606299213" header="0.31496062992125984" footer="0.31496062992125984"/>
  <pageSetup paperSize="9" scale="23" orientation="landscape" r:id="rId2"/>
  <headerFooter>
    <oddHeader>Page &amp;P of &amp;N</oddHeader>
    <oddFooter>&amp;Z&amp;F&amp;R&amp;1#&amp;"Calibri"&amp;10&amp;K0078D7Classification : Internal</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4">
    <pageSetUpPr fitToPage="1"/>
  </sheetPr>
  <dimension ref="B1:P36"/>
  <sheetViews>
    <sheetView showGridLines="0" topLeftCell="A5" zoomScaleNormal="100" workbookViewId="0">
      <selection activeCell="C25" sqref="C25"/>
    </sheetView>
  </sheetViews>
  <sheetFormatPr defaultColWidth="9.1796875" defaultRowHeight="11.5"/>
  <cols>
    <col min="1" max="1" width="1.54296875" style="626" customWidth="1"/>
    <col min="2" max="2" width="42.453125" style="626" bestFit="1" customWidth="1"/>
    <col min="3" max="4" width="19.1796875" style="626" customWidth="1"/>
    <col min="5" max="11" width="20.54296875" style="626" customWidth="1"/>
    <col min="12" max="12" width="1.54296875" style="626" customWidth="1"/>
    <col min="13" max="16" width="20.54296875" style="626" customWidth="1"/>
    <col min="17" max="16384" width="9.1796875" style="626"/>
  </cols>
  <sheetData>
    <row r="1" spans="2:16" ht="15.5">
      <c r="B1" s="626" t="str">
        <f>Details!$B$1</f>
        <v>Via Crespi 26 Srl</v>
      </c>
      <c r="F1" s="576"/>
    </row>
    <row r="2" spans="2:16">
      <c r="B2" s="10">
        <f>Details!$B$2</f>
        <v>44742</v>
      </c>
      <c r="C2" s="10"/>
      <c r="D2" s="10"/>
    </row>
    <row r="3" spans="2:16" ht="15.5">
      <c r="B3" s="1289" t="s">
        <v>625</v>
      </c>
      <c r="C3" s="1289"/>
      <c r="D3" s="1289"/>
      <c r="E3" s="1289"/>
      <c r="F3" s="1289"/>
      <c r="G3" s="1289"/>
      <c r="H3" s="1289"/>
      <c r="I3" s="1289"/>
      <c r="J3" s="1289"/>
      <c r="K3" s="1289"/>
      <c r="L3" s="1289"/>
      <c r="M3" s="1289"/>
      <c r="N3" s="1289"/>
      <c r="O3" s="821"/>
      <c r="P3" s="627"/>
    </row>
    <row r="4" spans="2:16">
      <c r="B4" s="628"/>
      <c r="C4" s="628"/>
      <c r="D4" s="628"/>
      <c r="E4" s="629"/>
      <c r="F4" s="1301"/>
      <c r="G4" s="1301"/>
      <c r="H4" s="1301"/>
      <c r="I4" s="1301"/>
      <c r="J4" s="1301"/>
      <c r="K4" s="1301"/>
      <c r="L4" s="1301"/>
      <c r="M4" s="1301"/>
      <c r="N4" s="1301"/>
      <c r="O4" s="1301"/>
      <c r="P4" s="1301"/>
    </row>
    <row r="5" spans="2:16">
      <c r="B5" s="628"/>
      <c r="C5" s="628"/>
      <c r="D5" s="628"/>
      <c r="E5" s="629"/>
      <c r="F5" s="630"/>
      <c r="G5" s="630"/>
      <c r="H5" s="630"/>
      <c r="I5" s="630"/>
      <c r="J5" s="630"/>
      <c r="K5" s="630"/>
      <c r="L5" s="630"/>
      <c r="M5" s="630"/>
      <c r="N5" s="630"/>
      <c r="O5" s="822"/>
      <c r="P5" s="630"/>
    </row>
    <row r="6" spans="2:16">
      <c r="B6" s="629"/>
      <c r="C6" s="1299" t="s">
        <v>621</v>
      </c>
      <c r="D6" s="1299"/>
      <c r="E6" s="1299"/>
      <c r="F6" s="1299"/>
      <c r="G6" s="1299"/>
      <c r="H6" s="1299"/>
      <c r="I6" s="1299"/>
      <c r="J6" s="1299"/>
      <c r="K6" s="1299"/>
      <c r="M6" s="1300" t="s">
        <v>622</v>
      </c>
      <c r="N6" s="1300"/>
      <c r="O6" s="1300"/>
      <c r="P6" s="1300"/>
    </row>
    <row r="7" spans="2:16">
      <c r="B7" s="1296" t="s">
        <v>169</v>
      </c>
      <c r="C7" s="631">
        <v>231000</v>
      </c>
      <c r="D7" s="631">
        <v>231900</v>
      </c>
      <c r="E7" s="631">
        <v>411138</v>
      </c>
      <c r="F7" s="631">
        <v>411188</v>
      </c>
      <c r="G7" s="631">
        <v>411229</v>
      </c>
      <c r="H7" s="631">
        <v>440008</v>
      </c>
      <c r="I7" s="631" t="s">
        <v>1035</v>
      </c>
      <c r="J7" s="631">
        <v>451128</v>
      </c>
      <c r="K7" s="631">
        <v>451229</v>
      </c>
      <c r="L7" s="632"/>
      <c r="M7" s="631" t="s">
        <v>445</v>
      </c>
      <c r="N7" s="631" t="s">
        <v>437</v>
      </c>
      <c r="O7" s="631">
        <v>756300</v>
      </c>
      <c r="P7" s="631" t="s">
        <v>431</v>
      </c>
    </row>
    <row r="8" spans="2:16" ht="46">
      <c r="B8" s="1297"/>
      <c r="C8" s="633" t="str">
        <f>SOFP!C47</f>
        <v>Investment in subsidiaries (I/C)</v>
      </c>
      <c r="D8" s="633" t="s">
        <v>344</v>
      </c>
      <c r="E8" s="633" t="str">
        <f>SOFP!C66</f>
        <v>Accrued interests - Interest receivable-intercompany (I/C)</v>
      </c>
      <c r="F8" s="633" t="s">
        <v>350</v>
      </c>
      <c r="G8" s="633" t="s">
        <v>349</v>
      </c>
      <c r="H8" s="633" t="s">
        <v>817</v>
      </c>
      <c r="I8" s="633" t="s">
        <v>636</v>
      </c>
      <c r="J8" s="633" t="s">
        <v>339</v>
      </c>
      <c r="K8" s="633" t="s">
        <v>340</v>
      </c>
      <c r="M8" s="633" t="s">
        <v>443</v>
      </c>
      <c r="N8" s="633" t="s">
        <v>438</v>
      </c>
      <c r="O8" s="633" t="s">
        <v>908</v>
      </c>
      <c r="P8" s="633" t="s">
        <v>432</v>
      </c>
    </row>
    <row r="9" spans="2:16">
      <c r="B9" s="830" t="s">
        <v>748</v>
      </c>
      <c r="C9" s="511">
        <v>0</v>
      </c>
      <c r="D9" s="511">
        <v>0</v>
      </c>
      <c r="E9" s="511">
        <v>0</v>
      </c>
      <c r="F9" s="511">
        <v>0</v>
      </c>
      <c r="G9" s="511">
        <v>0</v>
      </c>
      <c r="H9" s="511">
        <v>0</v>
      </c>
      <c r="I9" s="511">
        <v>0</v>
      </c>
      <c r="J9" s="511">
        <v>0</v>
      </c>
      <c r="K9" s="511">
        <v>0</v>
      </c>
      <c r="M9" s="511">
        <v>0</v>
      </c>
      <c r="N9" s="511">
        <v>0</v>
      </c>
      <c r="O9" s="511">
        <v>0</v>
      </c>
      <c r="P9" s="511">
        <v>0</v>
      </c>
    </row>
    <row r="10" spans="2:16">
      <c r="B10" s="830" t="s">
        <v>749</v>
      </c>
      <c r="C10" s="511">
        <v>0</v>
      </c>
      <c r="D10" s="511">
        <v>0</v>
      </c>
      <c r="E10" s="511">
        <v>0</v>
      </c>
      <c r="F10" s="511">
        <v>0</v>
      </c>
      <c r="G10" s="511">
        <v>0</v>
      </c>
      <c r="H10" s="511">
        <v>0</v>
      </c>
      <c r="I10" s="511">
        <v>0</v>
      </c>
      <c r="J10" s="511">
        <v>0</v>
      </c>
      <c r="K10" s="511">
        <v>0</v>
      </c>
      <c r="M10" s="511">
        <v>0</v>
      </c>
      <c r="N10" s="511">
        <v>0</v>
      </c>
      <c r="O10" s="511">
        <v>0</v>
      </c>
      <c r="P10" s="511">
        <v>0</v>
      </c>
    </row>
    <row r="11" spans="2:16">
      <c r="B11" s="830" t="s">
        <v>750</v>
      </c>
      <c r="C11" s="511">
        <v>0</v>
      </c>
      <c r="D11" s="511">
        <v>0</v>
      </c>
      <c r="E11" s="511">
        <v>0</v>
      </c>
      <c r="F11" s="511">
        <v>0</v>
      </c>
      <c r="G11" s="511">
        <v>0</v>
      </c>
      <c r="H11" s="511">
        <v>0</v>
      </c>
      <c r="I11" s="511">
        <v>0</v>
      </c>
      <c r="J11" s="511">
        <v>0</v>
      </c>
      <c r="K11" s="511">
        <v>0</v>
      </c>
      <c r="M11" s="511">
        <v>0</v>
      </c>
      <c r="N11" s="511">
        <v>0</v>
      </c>
      <c r="O11" s="511">
        <v>0</v>
      </c>
      <c r="P11" s="511">
        <v>0</v>
      </c>
    </row>
    <row r="12" spans="2:16">
      <c r="B12" s="830" t="s">
        <v>751</v>
      </c>
      <c r="C12" s="511">
        <v>0</v>
      </c>
      <c r="D12" s="511">
        <v>0</v>
      </c>
      <c r="E12" s="511">
        <v>0</v>
      </c>
      <c r="F12" s="511">
        <v>0</v>
      </c>
      <c r="G12" s="511">
        <v>0</v>
      </c>
      <c r="H12" s="511">
        <v>0</v>
      </c>
      <c r="I12" s="511">
        <v>0</v>
      </c>
      <c r="J12" s="511">
        <v>0</v>
      </c>
      <c r="K12" s="511">
        <v>0</v>
      </c>
      <c r="M12" s="511">
        <v>0</v>
      </c>
      <c r="N12" s="511">
        <v>0</v>
      </c>
      <c r="O12" s="511">
        <v>0</v>
      </c>
      <c r="P12" s="511">
        <v>0</v>
      </c>
    </row>
    <row r="13" spans="2:16">
      <c r="B13" s="830" t="s">
        <v>752</v>
      </c>
      <c r="C13" s="511">
        <v>0</v>
      </c>
      <c r="D13" s="511">
        <v>0</v>
      </c>
      <c r="E13" s="511">
        <v>0</v>
      </c>
      <c r="F13" s="511">
        <v>0</v>
      </c>
      <c r="G13" s="511">
        <v>0</v>
      </c>
      <c r="H13" s="511">
        <v>0</v>
      </c>
      <c r="I13" s="511">
        <v>0</v>
      </c>
      <c r="J13" s="511">
        <v>0</v>
      </c>
      <c r="K13" s="511">
        <v>0</v>
      </c>
      <c r="M13" s="511">
        <v>0</v>
      </c>
      <c r="N13" s="511">
        <v>0</v>
      </c>
      <c r="O13" s="511">
        <v>0</v>
      </c>
      <c r="P13" s="511">
        <v>0</v>
      </c>
    </row>
    <row r="14" spans="2:16">
      <c r="B14" s="830" t="s">
        <v>753</v>
      </c>
      <c r="C14" s="511">
        <v>0</v>
      </c>
      <c r="D14" s="511">
        <v>0</v>
      </c>
      <c r="E14" s="511">
        <v>0</v>
      </c>
      <c r="F14" s="511">
        <v>0</v>
      </c>
      <c r="G14" s="511">
        <v>0</v>
      </c>
      <c r="H14" s="511">
        <v>0</v>
      </c>
      <c r="I14" s="511">
        <v>0</v>
      </c>
      <c r="J14" s="511">
        <v>0</v>
      </c>
      <c r="K14" s="511">
        <v>0</v>
      </c>
      <c r="M14" s="511">
        <v>0</v>
      </c>
      <c r="N14" s="511">
        <v>0</v>
      </c>
      <c r="O14" s="511">
        <v>0</v>
      </c>
      <c r="P14" s="511">
        <v>0</v>
      </c>
    </row>
    <row r="15" spans="2:16">
      <c r="B15" s="830" t="s">
        <v>754</v>
      </c>
      <c r="C15" s="511">
        <v>0</v>
      </c>
      <c r="D15" s="511">
        <v>0</v>
      </c>
      <c r="E15" s="511">
        <v>0</v>
      </c>
      <c r="F15" s="511">
        <v>0</v>
      </c>
      <c r="G15" s="511">
        <v>0</v>
      </c>
      <c r="H15" s="511">
        <v>0</v>
      </c>
      <c r="I15" s="511">
        <v>0</v>
      </c>
      <c r="J15" s="511">
        <v>0</v>
      </c>
      <c r="K15" s="511">
        <v>0</v>
      </c>
      <c r="M15" s="511">
        <v>0</v>
      </c>
      <c r="N15" s="511">
        <v>0</v>
      </c>
      <c r="O15" s="511">
        <v>0</v>
      </c>
      <c r="P15" s="511">
        <v>0</v>
      </c>
    </row>
    <row r="16" spans="2:16">
      <c r="B16" s="830" t="s">
        <v>755</v>
      </c>
      <c r="C16" s="511">
        <v>0</v>
      </c>
      <c r="D16" s="511">
        <v>0</v>
      </c>
      <c r="E16" s="511">
        <v>0</v>
      </c>
      <c r="F16" s="511">
        <v>0</v>
      </c>
      <c r="G16" s="511">
        <v>0</v>
      </c>
      <c r="H16" s="511">
        <v>0</v>
      </c>
      <c r="I16" s="511">
        <v>0</v>
      </c>
      <c r="J16" s="511">
        <v>0</v>
      </c>
      <c r="K16" s="511">
        <v>0</v>
      </c>
      <c r="M16" s="511">
        <v>0</v>
      </c>
      <c r="N16" s="511">
        <v>0</v>
      </c>
      <c r="O16" s="511">
        <v>0</v>
      </c>
      <c r="P16" s="511">
        <v>0</v>
      </c>
    </row>
    <row r="17" spans="2:16">
      <c r="B17" s="830" t="s">
        <v>756</v>
      </c>
      <c r="C17" s="511">
        <v>0</v>
      </c>
      <c r="D17" s="511">
        <v>0</v>
      </c>
      <c r="E17" s="511">
        <v>0</v>
      </c>
      <c r="F17" s="511">
        <v>0</v>
      </c>
      <c r="G17" s="511">
        <v>0</v>
      </c>
      <c r="H17" s="511">
        <v>0</v>
      </c>
      <c r="I17" s="511">
        <v>0</v>
      </c>
      <c r="J17" s="511">
        <v>0</v>
      </c>
      <c r="K17" s="511">
        <v>0</v>
      </c>
      <c r="M17" s="511">
        <v>0</v>
      </c>
      <c r="N17" s="511">
        <v>0</v>
      </c>
      <c r="O17" s="511">
        <v>0</v>
      </c>
      <c r="P17" s="511">
        <v>0</v>
      </c>
    </row>
    <row r="18" spans="2:16">
      <c r="B18" s="830" t="s">
        <v>757</v>
      </c>
      <c r="C18" s="511">
        <v>0</v>
      </c>
      <c r="D18" s="511">
        <v>0</v>
      </c>
      <c r="E18" s="511">
        <v>0</v>
      </c>
      <c r="F18" s="511">
        <v>0</v>
      </c>
      <c r="G18" s="511">
        <v>0</v>
      </c>
      <c r="H18" s="511">
        <v>0</v>
      </c>
      <c r="I18" s="511">
        <v>0</v>
      </c>
      <c r="J18" s="511">
        <v>0</v>
      </c>
      <c r="K18" s="511">
        <v>0</v>
      </c>
      <c r="M18" s="511">
        <v>0</v>
      </c>
      <c r="N18" s="511">
        <v>0</v>
      </c>
      <c r="O18" s="511">
        <v>0</v>
      </c>
      <c r="P18" s="511">
        <v>0</v>
      </c>
    </row>
    <row r="19" spans="2:16">
      <c r="B19" s="830" t="s">
        <v>758</v>
      </c>
      <c r="C19" s="511">
        <v>0</v>
      </c>
      <c r="D19" s="511">
        <v>0</v>
      </c>
      <c r="E19" s="511">
        <v>0</v>
      </c>
      <c r="F19" s="511">
        <v>0</v>
      </c>
      <c r="G19" s="511">
        <v>0</v>
      </c>
      <c r="H19" s="511">
        <v>0</v>
      </c>
      <c r="I19" s="511">
        <v>0</v>
      </c>
      <c r="J19" s="511">
        <v>0</v>
      </c>
      <c r="K19" s="511">
        <v>0</v>
      </c>
      <c r="M19" s="511">
        <v>0</v>
      </c>
      <c r="N19" s="511">
        <v>0</v>
      </c>
      <c r="O19" s="511">
        <v>0</v>
      </c>
      <c r="P19" s="511">
        <v>0</v>
      </c>
    </row>
    <row r="20" spans="2:16">
      <c r="B20" s="830" t="s">
        <v>1059</v>
      </c>
      <c r="C20" s="511">
        <v>0</v>
      </c>
      <c r="D20" s="511">
        <v>0</v>
      </c>
      <c r="E20" s="511">
        <v>0</v>
      </c>
      <c r="F20" s="511">
        <v>0</v>
      </c>
      <c r="G20" s="511">
        <v>0</v>
      </c>
      <c r="H20" s="511">
        <v>0</v>
      </c>
      <c r="I20" s="511">
        <v>0</v>
      </c>
      <c r="J20" s="511">
        <v>0</v>
      </c>
      <c r="K20" s="511">
        <v>0</v>
      </c>
      <c r="M20" s="511">
        <v>0</v>
      </c>
      <c r="N20" s="511">
        <v>0</v>
      </c>
      <c r="O20" s="511">
        <v>0</v>
      </c>
      <c r="P20" s="511">
        <v>0</v>
      </c>
    </row>
    <row r="21" spans="2:16">
      <c r="B21" s="830" t="s">
        <v>1060</v>
      </c>
      <c r="C21" s="511">
        <v>0</v>
      </c>
      <c r="D21" s="511">
        <v>0</v>
      </c>
      <c r="E21" s="511">
        <v>0</v>
      </c>
      <c r="F21" s="511">
        <v>0</v>
      </c>
      <c r="G21" s="511">
        <v>0</v>
      </c>
      <c r="H21" s="511">
        <v>0</v>
      </c>
      <c r="I21" s="511">
        <v>0</v>
      </c>
      <c r="J21" s="511">
        <v>0</v>
      </c>
      <c r="K21" s="511">
        <v>0</v>
      </c>
      <c r="M21" s="511">
        <v>0</v>
      </c>
      <c r="N21" s="511">
        <v>0</v>
      </c>
      <c r="O21" s="511">
        <v>0</v>
      </c>
      <c r="P21" s="511">
        <v>0</v>
      </c>
    </row>
    <row r="22" spans="2:16">
      <c r="B22" s="830" t="s">
        <v>1058</v>
      </c>
      <c r="C22" s="511">
        <v>0</v>
      </c>
      <c r="D22" s="511">
        <v>0</v>
      </c>
      <c r="E22" s="511">
        <v>0</v>
      </c>
      <c r="F22" s="511">
        <v>0</v>
      </c>
      <c r="G22" s="511">
        <v>0</v>
      </c>
      <c r="H22" s="511">
        <v>0</v>
      </c>
      <c r="I22" s="511">
        <v>0</v>
      </c>
      <c r="J22" s="511">
        <v>0</v>
      </c>
      <c r="K22" s="511">
        <v>0</v>
      </c>
      <c r="M22" s="511">
        <v>0</v>
      </c>
      <c r="N22" s="511">
        <v>0</v>
      </c>
      <c r="O22" s="511">
        <v>0</v>
      </c>
      <c r="P22" s="511">
        <v>0</v>
      </c>
    </row>
    <row r="23" spans="2:16">
      <c r="B23" s="830" t="s">
        <v>759</v>
      </c>
      <c r="C23" s="511">
        <v>0</v>
      </c>
      <c r="D23" s="511">
        <v>0</v>
      </c>
      <c r="E23" s="511">
        <v>0</v>
      </c>
      <c r="F23" s="511">
        <v>0</v>
      </c>
      <c r="G23" s="511">
        <v>0</v>
      </c>
      <c r="H23" s="511">
        <v>0</v>
      </c>
      <c r="I23" s="511">
        <v>0</v>
      </c>
      <c r="J23" s="511">
        <v>0</v>
      </c>
      <c r="K23" s="511">
        <v>0</v>
      </c>
      <c r="M23" s="511">
        <v>0</v>
      </c>
      <c r="N23" s="511">
        <v>0</v>
      </c>
      <c r="O23" s="511">
        <v>0</v>
      </c>
      <c r="P23" s="511">
        <v>0</v>
      </c>
    </row>
    <row r="24" spans="2:16">
      <c r="B24" s="830" t="s">
        <v>1057</v>
      </c>
      <c r="C24" s="511">
        <v>0</v>
      </c>
      <c r="D24" s="511">
        <v>0</v>
      </c>
      <c r="E24" s="511">
        <v>0</v>
      </c>
      <c r="F24" s="511">
        <v>0</v>
      </c>
      <c r="G24" s="511">
        <v>0</v>
      </c>
      <c r="H24" s="511">
        <v>0</v>
      </c>
      <c r="I24" s="511">
        <v>0</v>
      </c>
      <c r="J24" s="511">
        <v>0</v>
      </c>
      <c r="K24" s="511">
        <v>0</v>
      </c>
      <c r="M24" s="511">
        <v>0</v>
      </c>
      <c r="N24" s="511">
        <v>0</v>
      </c>
      <c r="O24" s="511">
        <v>0</v>
      </c>
      <c r="P24" s="511">
        <v>0</v>
      </c>
    </row>
    <row r="25" spans="2:16">
      <c r="B25" s="830" t="s">
        <v>760</v>
      </c>
      <c r="C25" s="511">
        <v>0</v>
      </c>
      <c r="D25" s="511">
        <v>0</v>
      </c>
      <c r="E25" s="511">
        <v>0</v>
      </c>
      <c r="F25" s="511">
        <v>0</v>
      </c>
      <c r="G25" s="511">
        <v>0</v>
      </c>
      <c r="H25" s="511">
        <v>0</v>
      </c>
      <c r="I25" s="511">
        <v>0</v>
      </c>
      <c r="J25" s="511">
        <v>0</v>
      </c>
      <c r="K25" s="511">
        <v>0</v>
      </c>
      <c r="M25" s="511">
        <v>0</v>
      </c>
      <c r="N25" s="511">
        <v>0</v>
      </c>
      <c r="O25" s="511">
        <v>0</v>
      </c>
      <c r="P25" s="511">
        <v>0</v>
      </c>
    </row>
    <row r="26" spans="2:16">
      <c r="B26" s="830" t="s">
        <v>761</v>
      </c>
      <c r="C26" s="511">
        <v>0</v>
      </c>
      <c r="D26" s="511">
        <v>0</v>
      </c>
      <c r="E26" s="511">
        <v>0</v>
      </c>
      <c r="F26" s="511">
        <v>0</v>
      </c>
      <c r="G26" s="511">
        <v>0</v>
      </c>
      <c r="H26" s="511">
        <v>0</v>
      </c>
      <c r="I26" s="511">
        <v>0</v>
      </c>
      <c r="J26" s="511">
        <v>0</v>
      </c>
      <c r="K26" s="511">
        <v>0</v>
      </c>
      <c r="M26" s="511">
        <v>0</v>
      </c>
      <c r="N26" s="511">
        <v>0</v>
      </c>
      <c r="O26" s="511">
        <v>0</v>
      </c>
      <c r="P26" s="511">
        <v>0</v>
      </c>
    </row>
    <row r="27" spans="2:16">
      <c r="B27" s="830" t="s">
        <v>762</v>
      </c>
      <c r="C27" s="511">
        <v>0</v>
      </c>
      <c r="D27" s="511">
        <v>0</v>
      </c>
      <c r="E27" s="511">
        <v>0</v>
      </c>
      <c r="F27" s="511">
        <v>0</v>
      </c>
      <c r="G27" s="511">
        <v>0</v>
      </c>
      <c r="H27" s="511">
        <v>0</v>
      </c>
      <c r="I27" s="511">
        <v>0</v>
      </c>
      <c r="J27" s="511">
        <v>0</v>
      </c>
      <c r="K27" s="511">
        <v>0</v>
      </c>
      <c r="M27" s="511">
        <v>0</v>
      </c>
      <c r="N27" s="511">
        <v>0</v>
      </c>
      <c r="O27" s="511">
        <v>0</v>
      </c>
      <c r="P27" s="511">
        <v>0</v>
      </c>
    </row>
    <row r="28" spans="2:16">
      <c r="B28" s="830" t="s">
        <v>2266</v>
      </c>
      <c r="C28" s="511">
        <v>0</v>
      </c>
      <c r="D28" s="511">
        <v>0</v>
      </c>
      <c r="E28" s="511">
        <v>0</v>
      </c>
      <c r="F28" s="511">
        <v>0</v>
      </c>
      <c r="G28" s="511">
        <v>0</v>
      </c>
      <c r="H28" s="511">
        <v>0</v>
      </c>
      <c r="I28" s="511">
        <v>0</v>
      </c>
      <c r="J28" s="511">
        <v>0</v>
      </c>
      <c r="K28" s="511">
        <v>0</v>
      </c>
      <c r="M28" s="511">
        <v>0</v>
      </c>
      <c r="N28" s="511">
        <v>0</v>
      </c>
      <c r="O28" s="511">
        <v>0</v>
      </c>
      <c r="P28" s="511">
        <v>0</v>
      </c>
    </row>
    <row r="29" spans="2:16">
      <c r="B29" s="830" t="s">
        <v>2257</v>
      </c>
      <c r="C29" s="511">
        <v>0</v>
      </c>
      <c r="D29" s="511">
        <v>0</v>
      </c>
      <c r="E29" s="511">
        <v>0</v>
      </c>
      <c r="F29" s="511">
        <v>0</v>
      </c>
      <c r="G29" s="511">
        <v>0</v>
      </c>
      <c r="H29" s="511">
        <v>0</v>
      </c>
      <c r="I29" s="511">
        <v>0</v>
      </c>
      <c r="J29" s="511">
        <v>0</v>
      </c>
      <c r="K29" s="511">
        <v>0</v>
      </c>
      <c r="M29" s="511">
        <v>0</v>
      </c>
      <c r="N29" s="511">
        <v>0</v>
      </c>
      <c r="O29" s="511">
        <v>0</v>
      </c>
      <c r="P29" s="511">
        <v>0</v>
      </c>
    </row>
    <row r="30" spans="2:16">
      <c r="B30" s="830" t="s">
        <v>2258</v>
      </c>
      <c r="C30" s="511">
        <v>0</v>
      </c>
      <c r="D30" s="511">
        <v>0</v>
      </c>
      <c r="E30" s="511">
        <v>0</v>
      </c>
      <c r="F30" s="511">
        <v>0</v>
      </c>
      <c r="G30" s="511">
        <v>0</v>
      </c>
      <c r="H30" s="511">
        <v>0</v>
      </c>
      <c r="I30" s="511">
        <v>0</v>
      </c>
      <c r="J30" s="511">
        <v>0</v>
      </c>
      <c r="K30" s="511">
        <v>0</v>
      </c>
      <c r="M30" s="511">
        <v>0</v>
      </c>
      <c r="N30" s="511">
        <v>0</v>
      </c>
      <c r="O30" s="511">
        <v>0</v>
      </c>
      <c r="P30" s="511">
        <v>0</v>
      </c>
    </row>
    <row r="31" spans="2:16">
      <c r="B31" s="830" t="s">
        <v>2256</v>
      </c>
      <c r="C31" s="511">
        <v>0</v>
      </c>
      <c r="D31" s="511">
        <v>0</v>
      </c>
      <c r="E31" s="511">
        <v>0</v>
      </c>
      <c r="F31" s="511">
        <v>0</v>
      </c>
      <c r="G31" s="511">
        <v>0</v>
      </c>
      <c r="H31" s="511">
        <v>0</v>
      </c>
      <c r="I31" s="511">
        <v>0</v>
      </c>
      <c r="J31" s="511">
        <v>0</v>
      </c>
      <c r="K31" s="511">
        <v>0</v>
      </c>
      <c r="M31" s="511">
        <v>0</v>
      </c>
      <c r="N31" s="511">
        <v>0</v>
      </c>
      <c r="O31" s="511">
        <v>0</v>
      </c>
      <c r="P31" s="511">
        <v>0</v>
      </c>
    </row>
    <row r="32" spans="2:16">
      <c r="B32" s="634"/>
      <c r="C32" s="1025"/>
      <c r="D32" s="1025"/>
      <c r="E32" s="1025"/>
      <c r="F32" s="1025"/>
      <c r="G32" s="1025"/>
      <c r="H32" s="1025"/>
      <c r="I32" s="1025"/>
      <c r="J32" s="1025"/>
      <c r="K32" s="1025"/>
      <c r="M32" s="1025"/>
      <c r="N32" s="1025"/>
      <c r="O32" s="1025"/>
      <c r="P32" s="1025"/>
    </row>
    <row r="33" spans="2:16" s="637" customFormat="1">
      <c r="B33" s="585" t="s">
        <v>107</v>
      </c>
      <c r="C33" s="420">
        <f>SUMIF(SOFP!$B:$B,C$7,SOFP!$E:$E)-SUM(C9:C31)</f>
        <v>0</v>
      </c>
      <c r="D33" s="420">
        <f>SUMIF(SOFP!$B:$B,D$7,SOFP!$E:$E)-SUM(D9:D31)</f>
        <v>0</v>
      </c>
      <c r="E33" s="420">
        <f>SUMIF(SOFP!$B:$B,E$7,SOFP!$E:$E)-SUM(E9:E31)</f>
        <v>0</v>
      </c>
      <c r="F33" s="420">
        <f>SUMIF(SOFP!$B:$B,F$7,SOFP!$E:$E)-SUM(F9:F31)</f>
        <v>0</v>
      </c>
      <c r="G33" s="420">
        <f>SUMIF(SOFP!$B:$B,G$7,SOFP!$E:$E)-SUM(G9:G31)</f>
        <v>0</v>
      </c>
      <c r="H33" s="420">
        <f>SUMIF(SOFP!$B:$B,H$7,SOFP!$E:$E)-SUM(H9:H31)</f>
        <v>183216</v>
      </c>
      <c r="I33" s="420">
        <f>SUMIF(SOFP!$B:$B,I$7,SOFP!$E:$E)-SUM(I9:I31)</f>
        <v>0</v>
      </c>
      <c r="J33" s="420">
        <f>SUMIF(SOFP!$B:$B,J$7,SOFP!$E:$E)-SUM(J9:J31)</f>
        <v>0</v>
      </c>
      <c r="K33" s="420">
        <f>SUMIF(SOFP!$B:$B,K$7,SOFP!$E:$E)-SUM(K9:K31)</f>
        <v>4708316</v>
      </c>
      <c r="L33" s="420"/>
      <c r="M33" s="420">
        <f>SUMIF(SOCI!$B:$B,M$7,SOCI!$D:$D)-SUM(M9:M31)</f>
        <v>-90478</v>
      </c>
      <c r="N33" s="420">
        <f>SUMIF(SOCI!$B:$B,N$7,SOCI!$D:$D)-SUM(N9:N31)</f>
        <v>0</v>
      </c>
      <c r="O33" s="420">
        <f>SUMIF(SOCI!$B:$B,O$7,SOCI!$D:$D)-SUM(O9:O31)</f>
        <v>0</v>
      </c>
      <c r="P33" s="420">
        <f>SUMIF(SOCI!$B:$B,P$7,SOCI!$D:$D)-SUM(P9:P31)</f>
        <v>0</v>
      </c>
    </row>
    <row r="35" spans="2:16" ht="12">
      <c r="B35" s="1298"/>
      <c r="C35" s="1298"/>
      <c r="D35" s="1298"/>
      <c r="E35" s="1298"/>
      <c r="F35" s="1298"/>
      <c r="G35" s="1298"/>
      <c r="H35" s="1298"/>
      <c r="I35" s="1298"/>
      <c r="J35" s="1298"/>
      <c r="K35" s="1298"/>
      <c r="L35" s="1298"/>
      <c r="M35" s="1298"/>
      <c r="N35" s="1298"/>
      <c r="O35" s="1298"/>
      <c r="P35" s="1298"/>
    </row>
    <row r="36" spans="2:16" ht="12">
      <c r="B36" s="638"/>
      <c r="C36" s="638"/>
      <c r="D36" s="638"/>
    </row>
  </sheetData>
  <sheetProtection algorithmName="SHA-512" hashValue="Xldd/V5T7x0RKWBdc0d7mI0U+nIVhv3Z1C83krztjoRT9taTnfssDpj/TwVwAw6SxixBFMBL8MvVg3kCUKC+Wg==" saltValue="4qxtG8ANw/tIsSAP2ADIHg==" spinCount="100000" sheet="1" objects="1" scenarios="1"/>
  <customSheetViews>
    <customSheetView guid="{B0373AFB-6F3B-4D90-83E2-B7472F9D789B}" fitToPage="1">
      <selection activeCell="A33" sqref="A33"/>
      <pageMargins left="0.70866141732283472" right="0.70866141732283472" top="0.74803149606299213" bottom="0.74803149606299213" header="0.31496062992125984" footer="0.31496062992125984"/>
      <pageSetup paperSize="9" scale="82" orientation="landscape" r:id="rId1"/>
    </customSheetView>
  </customSheetViews>
  <mergeCells count="9">
    <mergeCell ref="B7:B8"/>
    <mergeCell ref="B35:P35"/>
    <mergeCell ref="C6:K6"/>
    <mergeCell ref="M6:P6"/>
    <mergeCell ref="B3:E3"/>
    <mergeCell ref="F3:H3"/>
    <mergeCell ref="I3:K3"/>
    <mergeCell ref="L3:N3"/>
    <mergeCell ref="F4:P4"/>
  </mergeCells>
  <pageMargins left="0.70866141732283472" right="0.70866141732283472" top="0.74803149606299213" bottom="0.74803149606299213" header="0.31496062992125984" footer="0.31496062992125984"/>
  <pageSetup paperSize="9" scale="10" orientation="landscape" r:id="rId2"/>
  <headerFooter>
    <oddFooter>&amp;R&amp;1#&amp;"Calibri"&amp;10&amp;K0078D7Classification : Internal</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5">
    <pageSetUpPr fitToPage="1"/>
  </sheetPr>
  <dimension ref="B1:P29"/>
  <sheetViews>
    <sheetView showGridLines="0" zoomScaleNormal="100" workbookViewId="0">
      <pane xSplit="2" ySplit="8" topLeftCell="C9" activePane="bottomRight" state="frozen"/>
      <selection activeCell="C25" sqref="C25"/>
      <selection pane="topRight" activeCell="C25" sqref="C25"/>
      <selection pane="bottomLeft" activeCell="C25" sqref="C25"/>
      <selection pane="bottomRight" activeCell="C25" sqref="C25"/>
    </sheetView>
  </sheetViews>
  <sheetFormatPr defaultColWidth="9.1796875" defaultRowHeight="11.5"/>
  <cols>
    <col min="1" max="1" width="1.54296875" style="626" customWidth="1"/>
    <col min="2" max="2" width="42.453125" style="626" bestFit="1" customWidth="1"/>
    <col min="3" max="4" width="19.1796875" style="626" customWidth="1"/>
    <col min="5" max="11" width="20.54296875" style="626" customWidth="1"/>
    <col min="12" max="12" width="1.54296875" style="626" customWidth="1"/>
    <col min="13" max="16" width="20.54296875" style="626" customWidth="1"/>
    <col min="17" max="16384" width="9.1796875" style="626"/>
  </cols>
  <sheetData>
    <row r="1" spans="2:16" ht="15.5">
      <c r="B1" s="626" t="str">
        <f>Details!$B$1</f>
        <v>Via Crespi 26 Srl</v>
      </c>
      <c r="F1" s="576"/>
    </row>
    <row r="2" spans="2:16">
      <c r="B2" s="10">
        <f>Details!$B$2</f>
        <v>44742</v>
      </c>
      <c r="C2" s="10"/>
      <c r="D2" s="10"/>
    </row>
    <row r="3" spans="2:16" ht="15.5">
      <c r="B3" s="1289" t="s">
        <v>625</v>
      </c>
      <c r="C3" s="1289"/>
      <c r="D3" s="1289"/>
      <c r="E3" s="1289"/>
      <c r="F3" s="1289"/>
      <c r="G3" s="1289"/>
      <c r="H3" s="1289"/>
      <c r="I3" s="1289"/>
      <c r="J3" s="1289"/>
      <c r="K3" s="1289"/>
      <c r="L3" s="1289"/>
      <c r="M3" s="1289"/>
      <c r="N3" s="1289"/>
      <c r="O3" s="930"/>
      <c r="P3" s="930"/>
    </row>
    <row r="4" spans="2:16">
      <c r="B4" s="628"/>
      <c r="C4" s="628"/>
      <c r="D4" s="628"/>
      <c r="E4" s="629"/>
      <c r="F4" s="1301"/>
      <c r="G4" s="1301"/>
      <c r="H4" s="1301"/>
      <c r="I4" s="1301"/>
      <c r="J4" s="1301"/>
      <c r="K4" s="1301"/>
      <c r="L4" s="1301"/>
      <c r="M4" s="1301"/>
      <c r="N4" s="1301"/>
      <c r="O4" s="1301"/>
      <c r="P4" s="1301"/>
    </row>
    <row r="5" spans="2:16">
      <c r="B5" s="628"/>
      <c r="C5" s="628"/>
      <c r="D5" s="628"/>
      <c r="E5" s="629"/>
      <c r="F5" s="931"/>
      <c r="G5" s="931"/>
      <c r="H5" s="931"/>
      <c r="I5" s="931"/>
      <c r="J5" s="931"/>
      <c r="K5" s="931"/>
      <c r="L5" s="931"/>
      <c r="M5" s="931"/>
      <c r="N5" s="931"/>
      <c r="O5" s="931"/>
      <c r="P5" s="931"/>
    </row>
    <row r="6" spans="2:16">
      <c r="B6" s="629"/>
      <c r="C6" s="1299" t="s">
        <v>621</v>
      </c>
      <c r="D6" s="1299"/>
      <c r="E6" s="1299"/>
      <c r="F6" s="1299"/>
      <c r="G6" s="1299"/>
      <c r="H6" s="1299"/>
      <c r="I6" s="1299"/>
      <c r="J6" s="1299"/>
      <c r="K6" s="1299"/>
      <c r="M6" s="1300" t="s">
        <v>622</v>
      </c>
      <c r="N6" s="1300"/>
      <c r="O6" s="1300"/>
      <c r="P6" s="1300"/>
    </row>
    <row r="7" spans="2:16">
      <c r="B7" s="1296" t="s">
        <v>169</v>
      </c>
      <c r="C7" s="631">
        <v>231000</v>
      </c>
      <c r="D7" s="631">
        <v>231900</v>
      </c>
      <c r="E7" s="631">
        <v>411138</v>
      </c>
      <c r="F7" s="631">
        <v>411188</v>
      </c>
      <c r="G7" s="631">
        <v>411229</v>
      </c>
      <c r="H7" s="631">
        <v>440008</v>
      </c>
      <c r="I7" s="631" t="s">
        <v>1035</v>
      </c>
      <c r="J7" s="631">
        <v>451128</v>
      </c>
      <c r="K7" s="631">
        <v>451229</v>
      </c>
      <c r="L7" s="632"/>
      <c r="M7" s="631" t="s">
        <v>445</v>
      </c>
      <c r="N7" s="631" t="s">
        <v>437</v>
      </c>
      <c r="O7" s="631">
        <v>756300</v>
      </c>
      <c r="P7" s="631" t="s">
        <v>431</v>
      </c>
    </row>
    <row r="8" spans="2:16" ht="46">
      <c r="B8" s="1297"/>
      <c r="C8" s="633" t="str">
        <f>SOFP!C47</f>
        <v>Investment in subsidiaries (I/C)</v>
      </c>
      <c r="D8" s="633" t="s">
        <v>344</v>
      </c>
      <c r="E8" s="633" t="str">
        <f>SOFP!C66</f>
        <v>Accrued interests - Interest receivable-intercompany (I/C)</v>
      </c>
      <c r="F8" s="633" t="s">
        <v>350</v>
      </c>
      <c r="G8" s="633" t="s">
        <v>349</v>
      </c>
      <c r="H8" s="633" t="s">
        <v>817</v>
      </c>
      <c r="I8" s="633" t="s">
        <v>636</v>
      </c>
      <c r="J8" s="633" t="s">
        <v>339</v>
      </c>
      <c r="K8" s="633" t="s">
        <v>340</v>
      </c>
      <c r="M8" s="633" t="s">
        <v>443</v>
      </c>
      <c r="N8" s="633" t="s">
        <v>438</v>
      </c>
      <c r="O8" s="633" t="s">
        <v>908</v>
      </c>
      <c r="P8" s="633" t="s">
        <v>432</v>
      </c>
    </row>
    <row r="9" spans="2:16">
      <c r="B9" s="960" t="s">
        <v>2229</v>
      </c>
      <c r="C9" s="511">
        <v>0</v>
      </c>
      <c r="D9" s="511">
        <v>0</v>
      </c>
      <c r="E9" s="511">
        <v>0</v>
      </c>
      <c r="F9" s="511">
        <v>0</v>
      </c>
      <c r="G9" s="511">
        <v>0</v>
      </c>
      <c r="H9" s="511">
        <v>0</v>
      </c>
      <c r="I9" s="511">
        <v>0</v>
      </c>
      <c r="J9" s="511">
        <v>0</v>
      </c>
      <c r="K9" s="511">
        <v>0</v>
      </c>
      <c r="M9" s="511">
        <v>0</v>
      </c>
      <c r="N9" s="511">
        <v>0</v>
      </c>
      <c r="O9" s="511">
        <v>0</v>
      </c>
      <c r="P9" s="511">
        <v>0</v>
      </c>
    </row>
    <row r="10" spans="2:16">
      <c r="B10" s="960" t="s">
        <v>2230</v>
      </c>
      <c r="C10" s="511">
        <v>0</v>
      </c>
      <c r="D10" s="511">
        <v>0</v>
      </c>
      <c r="E10" s="511">
        <v>0</v>
      </c>
      <c r="F10" s="511">
        <v>0</v>
      </c>
      <c r="G10" s="511">
        <v>0</v>
      </c>
      <c r="H10" s="511">
        <v>0</v>
      </c>
      <c r="I10" s="511">
        <v>0</v>
      </c>
      <c r="J10" s="511">
        <v>0</v>
      </c>
      <c r="K10" s="511">
        <v>0</v>
      </c>
      <c r="M10" s="511">
        <v>0</v>
      </c>
      <c r="N10" s="511">
        <v>0</v>
      </c>
      <c r="O10" s="511">
        <v>0</v>
      </c>
      <c r="P10" s="511">
        <v>0</v>
      </c>
    </row>
    <row r="11" spans="2:16">
      <c r="B11" s="830" t="s">
        <v>2231</v>
      </c>
      <c r="C11" s="511">
        <v>0</v>
      </c>
      <c r="D11" s="511">
        <v>0</v>
      </c>
      <c r="E11" s="511">
        <v>0</v>
      </c>
      <c r="F11" s="511">
        <v>0</v>
      </c>
      <c r="G11" s="511">
        <v>0</v>
      </c>
      <c r="H11" s="511">
        <v>0</v>
      </c>
      <c r="I11" s="511">
        <v>0</v>
      </c>
      <c r="J11" s="511">
        <v>0</v>
      </c>
      <c r="K11" s="511">
        <v>0</v>
      </c>
      <c r="M11" s="511">
        <v>0</v>
      </c>
      <c r="N11" s="511">
        <v>0</v>
      </c>
      <c r="O11" s="511">
        <v>0</v>
      </c>
      <c r="P11" s="511">
        <v>0</v>
      </c>
    </row>
    <row r="12" spans="2:16">
      <c r="B12" s="830" t="s">
        <v>2232</v>
      </c>
      <c r="C12" s="511">
        <v>0</v>
      </c>
      <c r="D12" s="511">
        <v>0</v>
      </c>
      <c r="E12" s="511">
        <v>0</v>
      </c>
      <c r="F12" s="511">
        <v>0</v>
      </c>
      <c r="G12" s="511">
        <v>0</v>
      </c>
      <c r="H12" s="511">
        <v>0</v>
      </c>
      <c r="I12" s="511">
        <v>0</v>
      </c>
      <c r="J12" s="511">
        <v>0</v>
      </c>
      <c r="K12" s="511">
        <v>0</v>
      </c>
      <c r="M12" s="511">
        <v>0</v>
      </c>
      <c r="N12" s="511">
        <v>0</v>
      </c>
      <c r="O12" s="511">
        <v>0</v>
      </c>
      <c r="P12" s="511">
        <v>0</v>
      </c>
    </row>
    <row r="13" spans="2:16">
      <c r="B13" s="960" t="s">
        <v>2233</v>
      </c>
      <c r="C13" s="511">
        <v>0</v>
      </c>
      <c r="D13" s="511">
        <v>0</v>
      </c>
      <c r="E13" s="511">
        <v>0</v>
      </c>
      <c r="F13" s="511">
        <v>0</v>
      </c>
      <c r="G13" s="511">
        <v>0</v>
      </c>
      <c r="H13" s="511">
        <v>0</v>
      </c>
      <c r="I13" s="511">
        <v>0</v>
      </c>
      <c r="J13" s="511">
        <v>0</v>
      </c>
      <c r="K13" s="511">
        <v>0</v>
      </c>
      <c r="M13" s="511">
        <v>0</v>
      </c>
      <c r="N13" s="511">
        <v>0</v>
      </c>
      <c r="O13" s="511">
        <v>0</v>
      </c>
      <c r="P13" s="511">
        <v>0</v>
      </c>
    </row>
    <row r="14" spans="2:16">
      <c r="B14" s="830" t="s">
        <v>2234</v>
      </c>
      <c r="C14" s="511">
        <v>0</v>
      </c>
      <c r="D14" s="511">
        <v>0</v>
      </c>
      <c r="E14" s="511">
        <v>0</v>
      </c>
      <c r="F14" s="511">
        <v>0</v>
      </c>
      <c r="G14" s="511">
        <v>0</v>
      </c>
      <c r="H14" s="511">
        <v>0</v>
      </c>
      <c r="I14" s="511">
        <v>0</v>
      </c>
      <c r="J14" s="511">
        <v>0</v>
      </c>
      <c r="K14" s="511">
        <v>0</v>
      </c>
      <c r="M14" s="511">
        <v>0</v>
      </c>
      <c r="N14" s="511">
        <v>0</v>
      </c>
      <c r="O14" s="511">
        <v>0</v>
      </c>
      <c r="P14" s="511">
        <v>0</v>
      </c>
    </row>
    <row r="15" spans="2:16">
      <c r="B15" s="830" t="s">
        <v>2238</v>
      </c>
      <c r="C15" s="511">
        <v>0</v>
      </c>
      <c r="D15" s="511">
        <v>0</v>
      </c>
      <c r="E15" s="511">
        <v>0</v>
      </c>
      <c r="F15" s="511">
        <v>0</v>
      </c>
      <c r="G15" s="511">
        <v>0</v>
      </c>
      <c r="H15" s="511">
        <v>0</v>
      </c>
      <c r="I15" s="511">
        <v>0</v>
      </c>
      <c r="J15" s="511">
        <v>0</v>
      </c>
      <c r="K15" s="511">
        <v>0</v>
      </c>
      <c r="M15" s="511">
        <v>0</v>
      </c>
      <c r="N15" s="511">
        <v>0</v>
      </c>
      <c r="O15" s="511">
        <v>0</v>
      </c>
      <c r="P15" s="511">
        <v>0</v>
      </c>
    </row>
    <row r="16" spans="2:16">
      <c r="B16" s="830" t="s">
        <v>2267</v>
      </c>
      <c r="C16" s="511">
        <v>0</v>
      </c>
      <c r="D16" s="511">
        <v>0</v>
      </c>
      <c r="E16" s="511">
        <v>0</v>
      </c>
      <c r="F16" s="511">
        <v>0</v>
      </c>
      <c r="G16" s="511">
        <v>0</v>
      </c>
      <c r="H16" s="511">
        <v>0</v>
      </c>
      <c r="I16" s="511">
        <v>0</v>
      </c>
      <c r="J16" s="511">
        <v>0</v>
      </c>
      <c r="K16" s="511">
        <v>0</v>
      </c>
      <c r="M16" s="511">
        <v>0</v>
      </c>
      <c r="N16" s="511">
        <v>0</v>
      </c>
      <c r="O16" s="511">
        <v>0</v>
      </c>
      <c r="P16" s="511">
        <v>0</v>
      </c>
    </row>
    <row r="17" spans="2:16">
      <c r="B17" s="830" t="s">
        <v>2235</v>
      </c>
      <c r="C17" s="511">
        <v>0</v>
      </c>
      <c r="D17" s="511">
        <v>0</v>
      </c>
      <c r="E17" s="511">
        <v>0</v>
      </c>
      <c r="F17" s="511">
        <v>0</v>
      </c>
      <c r="G17" s="511">
        <v>0</v>
      </c>
      <c r="H17" s="511">
        <v>0</v>
      </c>
      <c r="I17" s="511">
        <v>0</v>
      </c>
      <c r="J17" s="511">
        <v>0</v>
      </c>
      <c r="K17" s="511">
        <v>0</v>
      </c>
      <c r="M17" s="511">
        <v>0</v>
      </c>
      <c r="N17" s="511">
        <v>0</v>
      </c>
      <c r="O17" s="511">
        <v>0</v>
      </c>
      <c r="P17" s="511">
        <v>0</v>
      </c>
    </row>
    <row r="18" spans="2:16">
      <c r="B18" s="961" t="s">
        <v>2236</v>
      </c>
      <c r="C18" s="511">
        <v>0</v>
      </c>
      <c r="D18" s="511">
        <v>0</v>
      </c>
      <c r="E18" s="511">
        <v>0</v>
      </c>
      <c r="F18" s="511">
        <v>0</v>
      </c>
      <c r="G18" s="511">
        <v>0</v>
      </c>
      <c r="H18" s="511">
        <v>0</v>
      </c>
      <c r="I18" s="511">
        <v>0</v>
      </c>
      <c r="J18" s="511">
        <v>0</v>
      </c>
      <c r="K18" s="511">
        <v>0</v>
      </c>
      <c r="M18" s="511">
        <v>0</v>
      </c>
      <c r="N18" s="511">
        <v>0</v>
      </c>
      <c r="O18" s="511">
        <v>0</v>
      </c>
      <c r="P18" s="511">
        <v>0</v>
      </c>
    </row>
    <row r="19" spans="2:16">
      <c r="B19" s="961" t="s">
        <v>2237</v>
      </c>
      <c r="C19" s="511">
        <v>0</v>
      </c>
      <c r="D19" s="511">
        <v>0</v>
      </c>
      <c r="E19" s="511">
        <v>0</v>
      </c>
      <c r="F19" s="511">
        <v>0</v>
      </c>
      <c r="G19" s="511">
        <v>0</v>
      </c>
      <c r="H19" s="511">
        <v>0</v>
      </c>
      <c r="I19" s="511">
        <v>0</v>
      </c>
      <c r="J19" s="511">
        <v>0</v>
      </c>
      <c r="K19" s="511">
        <v>0</v>
      </c>
      <c r="M19" s="511">
        <v>0</v>
      </c>
      <c r="N19" s="511">
        <v>0</v>
      </c>
      <c r="O19" s="511">
        <v>0</v>
      </c>
      <c r="P19" s="511">
        <v>0</v>
      </c>
    </row>
    <row r="20" spans="2:16">
      <c r="B20" s="961" t="s">
        <v>2268</v>
      </c>
      <c r="C20" s="511">
        <v>0</v>
      </c>
      <c r="D20" s="511">
        <v>0</v>
      </c>
      <c r="E20" s="511">
        <v>0</v>
      </c>
      <c r="F20" s="511">
        <v>0</v>
      </c>
      <c r="G20" s="511">
        <v>0</v>
      </c>
      <c r="H20" s="511">
        <v>0</v>
      </c>
      <c r="I20" s="511">
        <v>0</v>
      </c>
      <c r="J20" s="511">
        <v>0</v>
      </c>
      <c r="K20" s="511">
        <v>0</v>
      </c>
      <c r="M20" s="511">
        <v>0</v>
      </c>
      <c r="N20" s="511">
        <v>0</v>
      </c>
      <c r="O20" s="511">
        <v>0</v>
      </c>
      <c r="P20" s="511">
        <v>0</v>
      </c>
    </row>
    <row r="21" spans="2:16">
      <c r="B21" s="961" t="s">
        <v>2269</v>
      </c>
      <c r="C21" s="511">
        <v>0</v>
      </c>
      <c r="D21" s="511">
        <v>0</v>
      </c>
      <c r="E21" s="511">
        <v>0</v>
      </c>
      <c r="F21" s="511">
        <v>0</v>
      </c>
      <c r="G21" s="511">
        <v>0</v>
      </c>
      <c r="H21" s="511">
        <v>0</v>
      </c>
      <c r="I21" s="511">
        <v>0</v>
      </c>
      <c r="J21" s="511">
        <v>0</v>
      </c>
      <c r="K21" s="511">
        <v>0</v>
      </c>
      <c r="M21" s="511">
        <v>0</v>
      </c>
      <c r="N21" s="511">
        <v>0</v>
      </c>
      <c r="O21" s="511">
        <v>0</v>
      </c>
      <c r="P21" s="511">
        <v>0</v>
      </c>
    </row>
    <row r="22" spans="2:16">
      <c r="B22" s="961" t="s">
        <v>2295</v>
      </c>
      <c r="C22" s="511">
        <v>0</v>
      </c>
      <c r="D22" s="511">
        <v>0</v>
      </c>
      <c r="E22" s="511">
        <v>0</v>
      </c>
      <c r="F22" s="511">
        <v>0</v>
      </c>
      <c r="G22" s="511">
        <v>0</v>
      </c>
      <c r="H22" s="511">
        <v>0</v>
      </c>
      <c r="I22" s="511">
        <v>0</v>
      </c>
      <c r="J22" s="511">
        <v>0</v>
      </c>
      <c r="K22" s="511">
        <v>0</v>
      </c>
      <c r="M22" s="511">
        <v>0</v>
      </c>
      <c r="N22" s="511">
        <v>0</v>
      </c>
      <c r="O22" s="511">
        <v>0</v>
      </c>
      <c r="P22" s="511">
        <v>0</v>
      </c>
    </row>
    <row r="23" spans="2:16">
      <c r="B23" s="961" t="s">
        <v>2296</v>
      </c>
      <c r="C23" s="511">
        <v>0</v>
      </c>
      <c r="D23" s="511">
        <v>0</v>
      </c>
      <c r="E23" s="511">
        <v>0</v>
      </c>
      <c r="F23" s="511">
        <v>0</v>
      </c>
      <c r="G23" s="511">
        <v>0</v>
      </c>
      <c r="H23" s="511">
        <v>0</v>
      </c>
      <c r="I23" s="511">
        <v>0</v>
      </c>
      <c r="J23" s="511">
        <v>0</v>
      </c>
      <c r="K23" s="511">
        <v>0</v>
      </c>
      <c r="M23" s="511">
        <v>0</v>
      </c>
      <c r="N23" s="511">
        <v>0</v>
      </c>
      <c r="O23" s="511">
        <v>0</v>
      </c>
      <c r="P23" s="511">
        <v>0</v>
      </c>
    </row>
    <row r="24" spans="2:16">
      <c r="B24" s="961" t="s">
        <v>2297</v>
      </c>
      <c r="C24" s="511">
        <v>0</v>
      </c>
      <c r="D24" s="511">
        <v>0</v>
      </c>
      <c r="E24" s="511">
        <v>0</v>
      </c>
      <c r="F24" s="511">
        <v>0</v>
      </c>
      <c r="G24" s="511">
        <v>0</v>
      </c>
      <c r="H24" s="511">
        <v>0</v>
      </c>
      <c r="I24" s="511">
        <v>0</v>
      </c>
      <c r="J24" s="511">
        <v>0</v>
      </c>
      <c r="K24" s="511">
        <v>0</v>
      </c>
      <c r="M24" s="511">
        <v>0</v>
      </c>
      <c r="N24" s="511">
        <v>0</v>
      </c>
      <c r="O24" s="511">
        <v>0</v>
      </c>
      <c r="P24" s="511">
        <v>0</v>
      </c>
    </row>
    <row r="25" spans="2:16">
      <c r="B25" s="634"/>
      <c r="C25" s="634"/>
      <c r="D25" s="634"/>
      <c r="E25" s="635"/>
      <c r="F25" s="635"/>
      <c r="G25" s="635"/>
      <c r="H25" s="635"/>
      <c r="I25" s="635"/>
      <c r="J25" s="635"/>
      <c r="K25" s="635"/>
      <c r="M25" s="636"/>
      <c r="N25" s="636"/>
      <c r="O25" s="636"/>
      <c r="P25" s="636"/>
    </row>
    <row r="26" spans="2:16" s="637" customFormat="1">
      <c r="B26" s="585" t="s">
        <v>107</v>
      </c>
      <c r="C26" s="420">
        <f>SUMIF(SOFP!$B:$B,C$7,SOFP!$E:$E)-SUM(C9:C24)</f>
        <v>0</v>
      </c>
      <c r="D26" s="420">
        <f>SUMIF(SOFP!$B:$B,D$7,SOFP!$E:$E)-SUM(D9:D24)</f>
        <v>0</v>
      </c>
      <c r="E26" s="420">
        <f>SUMIF(SOFP!$B:$B,E$7,SOFP!$E:$E)-SUM(E9:E24)</f>
        <v>0</v>
      </c>
      <c r="F26" s="420">
        <f>SUMIF(SOFP!$B:$B,F$7,SOFP!$E:$E)-SUM(F9:F24)</f>
        <v>0</v>
      </c>
      <c r="G26" s="420">
        <f>SUMIF(SOFP!$B:$B,G$7,SOFP!$E:$E)-SUM(G9:G24)</f>
        <v>0</v>
      </c>
      <c r="H26" s="420">
        <f>SUMIF(SOFP!$B:$B,H$7,SOFP!$E:$E)-SUM(H9:H24)</f>
        <v>183216</v>
      </c>
      <c r="I26" s="420">
        <f>SUMIF(SOFP!$B:$B,I$7,SOFP!$E:$E)-SUM(I9:I24)</f>
        <v>0</v>
      </c>
      <c r="J26" s="420">
        <f>SUMIF(SOFP!$B:$B,J$7,SOFP!$E:$E)-SUM(J9:J24)</f>
        <v>0</v>
      </c>
      <c r="K26" s="420">
        <f>SUMIF(SOFP!$B:$B,K$7,SOFP!$E:$E)-SUM(K9:K24)</f>
        <v>4708316</v>
      </c>
      <c r="L26" s="420"/>
      <c r="M26" s="420">
        <f>SUMIF(SOFP!$B:$B,M$7,SOFP!$E:$E)-SUM(M9:M24)</f>
        <v>0</v>
      </c>
      <c r="N26" s="420">
        <f>SUMIF(SOFP!$B:$B,N$7,SOFP!$E:$E)-SUM(N9:N24)</f>
        <v>0</v>
      </c>
      <c r="O26" s="420">
        <f>SUMIF(SOFP!$B:$B,O$7,SOFP!$E:$E)-SUM(O9:O24)</f>
        <v>0</v>
      </c>
      <c r="P26" s="420">
        <f>SUMIF(SOFP!$B:$B,P$7,SOFP!$E:$E)-SUM(P9:P24)</f>
        <v>0</v>
      </c>
    </row>
    <row r="28" spans="2:16" ht="12">
      <c r="B28" s="1298"/>
      <c r="C28" s="1298"/>
      <c r="D28" s="1298"/>
      <c r="E28" s="1298"/>
      <c r="F28" s="1298"/>
      <c r="G28" s="1298"/>
      <c r="H28" s="1298"/>
      <c r="I28" s="1298"/>
      <c r="J28" s="1298"/>
      <c r="K28" s="1298"/>
      <c r="L28" s="1298"/>
      <c r="M28" s="1298"/>
      <c r="N28" s="1298"/>
      <c r="O28" s="1298"/>
      <c r="P28" s="1298"/>
    </row>
    <row r="29" spans="2:16" ht="12">
      <c r="B29" s="638"/>
      <c r="C29" s="638"/>
      <c r="D29" s="638"/>
    </row>
  </sheetData>
  <sheetProtection algorithmName="SHA-512" hashValue="Yi1Vc/qEOahmY2bIik/9gC0lOIaMW/VS+DdJckA/v003ysGNli3a+9+GcdtF5n7WhpdhBWTVNUI9X1s5WEUd/Q==" saltValue="PbMwYxmSmYfv6wwZKofR2g==" spinCount="100000" sheet="1" objects="1" scenarios="1"/>
  <mergeCells count="9">
    <mergeCell ref="B7:B8"/>
    <mergeCell ref="B28:P28"/>
    <mergeCell ref="B3:E3"/>
    <mergeCell ref="F3:H3"/>
    <mergeCell ref="I3:K3"/>
    <mergeCell ref="L3:N3"/>
    <mergeCell ref="F4:P4"/>
    <mergeCell ref="C6:K6"/>
    <mergeCell ref="M6:P6"/>
  </mergeCells>
  <pageMargins left="0.70866141732283472" right="0.70866141732283472" top="0.74803149606299213" bottom="0.74803149606299213" header="0.31496062992125984" footer="0.31496062992125984"/>
  <pageSetup paperSize="9" scale="42" orientation="landscape" r:id="rId1"/>
  <headerFooter>
    <oddFooter>&amp;R&amp;1#&amp;"Calibri"&amp;10&amp;K0078D7Classification : Internal</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8"/>
  <dimension ref="B1:P17"/>
  <sheetViews>
    <sheetView workbookViewId="0">
      <selection activeCell="C25" sqref="C25"/>
    </sheetView>
  </sheetViews>
  <sheetFormatPr defaultColWidth="9.1796875" defaultRowHeight="11.5"/>
  <cols>
    <col min="1" max="1" width="1.54296875" style="626" customWidth="1"/>
    <col min="2" max="2" width="42.453125" style="626" bestFit="1" customWidth="1"/>
    <col min="3" max="4" width="19.1796875" style="626" customWidth="1"/>
    <col min="5" max="11" width="20.54296875" style="626" customWidth="1"/>
    <col min="12" max="12" width="1.54296875" style="626" customWidth="1"/>
    <col min="13" max="16" width="20.54296875" style="626" customWidth="1"/>
    <col min="17" max="16384" width="9.1796875" style="626"/>
  </cols>
  <sheetData>
    <row r="1" spans="2:16" ht="15.5">
      <c r="B1" s="626" t="str">
        <f>Details!$B$1</f>
        <v>Via Crespi 26 Srl</v>
      </c>
      <c r="F1" s="576"/>
    </row>
    <row r="2" spans="2:16">
      <c r="B2" s="10">
        <f>Details!$B$2</f>
        <v>44742</v>
      </c>
      <c r="C2" s="10"/>
      <c r="D2" s="10"/>
    </row>
    <row r="3" spans="2:16" ht="15.5">
      <c r="B3" s="1289" t="s">
        <v>625</v>
      </c>
      <c r="C3" s="1289"/>
      <c r="D3" s="1289"/>
      <c r="E3" s="1289"/>
      <c r="F3" s="1289"/>
      <c r="G3" s="1289"/>
      <c r="H3" s="1289"/>
      <c r="I3" s="1289"/>
      <c r="J3" s="1289"/>
      <c r="K3" s="1289"/>
      <c r="L3" s="1289"/>
      <c r="M3" s="1289"/>
      <c r="N3" s="1289"/>
      <c r="O3" s="1034"/>
      <c r="P3" s="1034"/>
    </row>
    <row r="4" spans="2:16">
      <c r="B4" s="628"/>
      <c r="C4" s="628"/>
      <c r="D4" s="628"/>
      <c r="E4" s="629"/>
      <c r="F4" s="1301"/>
      <c r="G4" s="1301"/>
      <c r="H4" s="1301"/>
      <c r="I4" s="1301"/>
      <c r="J4" s="1301"/>
      <c r="K4" s="1301"/>
      <c r="L4" s="1301"/>
      <c r="M4" s="1301"/>
      <c r="N4" s="1301"/>
      <c r="O4" s="1301"/>
      <c r="P4" s="1301"/>
    </row>
    <row r="5" spans="2:16">
      <c r="B5" s="628"/>
      <c r="C5" s="628"/>
      <c r="D5" s="628"/>
      <c r="E5" s="629"/>
      <c r="F5" s="1035"/>
      <c r="G5" s="1035"/>
      <c r="H5" s="1035"/>
      <c r="I5" s="1035"/>
      <c r="J5" s="1035"/>
      <c r="K5" s="1035"/>
      <c r="L5" s="1035"/>
      <c r="M5" s="1035"/>
      <c r="N5" s="1035"/>
      <c r="O5" s="1035"/>
      <c r="P5" s="1035"/>
    </row>
    <row r="6" spans="2:16">
      <c r="B6" s="629"/>
      <c r="C6" s="1299" t="s">
        <v>621</v>
      </c>
      <c r="D6" s="1299"/>
      <c r="E6" s="1299"/>
      <c r="F6" s="1299"/>
      <c r="G6" s="1299"/>
      <c r="H6" s="1299"/>
      <c r="I6" s="1299"/>
      <c r="J6" s="1299"/>
      <c r="K6" s="1299"/>
      <c r="M6" s="1300" t="s">
        <v>622</v>
      </c>
      <c r="N6" s="1300"/>
      <c r="O6" s="1300"/>
      <c r="P6" s="1300"/>
    </row>
    <row r="7" spans="2:16">
      <c r="B7" s="1296" t="s">
        <v>169</v>
      </c>
      <c r="C7" s="631">
        <v>231000</v>
      </c>
      <c r="D7" s="631">
        <v>231900</v>
      </c>
      <c r="E7" s="631">
        <v>411138</v>
      </c>
      <c r="F7" s="631">
        <v>411188</v>
      </c>
      <c r="G7" s="631">
        <v>411229</v>
      </c>
      <c r="H7" s="631">
        <v>440008</v>
      </c>
      <c r="I7" s="631" t="s">
        <v>1035</v>
      </c>
      <c r="J7" s="631">
        <v>451128</v>
      </c>
      <c r="K7" s="631">
        <v>451229</v>
      </c>
      <c r="L7" s="632"/>
      <c r="M7" s="631" t="s">
        <v>445</v>
      </c>
      <c r="N7" s="631" t="s">
        <v>437</v>
      </c>
      <c r="O7" s="631">
        <v>756300</v>
      </c>
      <c r="P7" s="631" t="s">
        <v>431</v>
      </c>
    </row>
    <row r="8" spans="2:16" ht="46">
      <c r="B8" s="1297"/>
      <c r="C8" s="633" t="str">
        <f>SOFP!C47</f>
        <v>Investment in subsidiaries (I/C)</v>
      </c>
      <c r="D8" s="633" t="s">
        <v>344</v>
      </c>
      <c r="E8" s="633" t="str">
        <f>SOFP!C66</f>
        <v>Accrued interests - Interest receivable-intercompany (I/C)</v>
      </c>
      <c r="F8" s="633" t="s">
        <v>350</v>
      </c>
      <c r="G8" s="633" t="s">
        <v>349</v>
      </c>
      <c r="H8" s="633" t="s">
        <v>817</v>
      </c>
      <c r="I8" s="633" t="s">
        <v>636</v>
      </c>
      <c r="J8" s="633" t="s">
        <v>339</v>
      </c>
      <c r="K8" s="633" t="s">
        <v>340</v>
      </c>
      <c r="M8" s="633" t="s">
        <v>443</v>
      </c>
      <c r="N8" s="633" t="s">
        <v>438</v>
      </c>
      <c r="O8" s="633" t="s">
        <v>908</v>
      </c>
      <c r="P8" s="633" t="s">
        <v>432</v>
      </c>
    </row>
    <row r="9" spans="2:16" ht="23">
      <c r="B9" s="960" t="s">
        <v>2298</v>
      </c>
      <c r="C9" s="511">
        <v>0</v>
      </c>
      <c r="D9" s="511">
        <v>0</v>
      </c>
      <c r="E9" s="511">
        <v>0</v>
      </c>
      <c r="F9" s="511">
        <v>0</v>
      </c>
      <c r="G9" s="511">
        <v>0</v>
      </c>
      <c r="H9" s="511">
        <v>0</v>
      </c>
      <c r="I9" s="511">
        <v>0</v>
      </c>
      <c r="J9" s="511">
        <v>0</v>
      </c>
      <c r="K9" s="511">
        <v>0</v>
      </c>
      <c r="M9" s="511">
        <v>0</v>
      </c>
      <c r="N9" s="511">
        <v>0</v>
      </c>
      <c r="O9" s="511">
        <v>0</v>
      </c>
      <c r="P9" s="511">
        <v>0</v>
      </c>
    </row>
    <row r="10" spans="2:16">
      <c r="B10" s="960" t="s">
        <v>2299</v>
      </c>
      <c r="C10" s="511">
        <v>0</v>
      </c>
      <c r="D10" s="511">
        <v>0</v>
      </c>
      <c r="E10" s="511">
        <v>0</v>
      </c>
      <c r="F10" s="511">
        <v>0</v>
      </c>
      <c r="G10" s="511">
        <v>0</v>
      </c>
      <c r="H10" s="511">
        <v>0</v>
      </c>
      <c r="I10" s="511">
        <v>0</v>
      </c>
      <c r="J10" s="511">
        <v>0</v>
      </c>
      <c r="K10" s="511">
        <v>0</v>
      </c>
      <c r="M10" s="511">
        <v>0</v>
      </c>
      <c r="N10" s="511">
        <v>0</v>
      </c>
      <c r="O10" s="511">
        <v>0</v>
      </c>
      <c r="P10" s="511">
        <v>0</v>
      </c>
    </row>
    <row r="11" spans="2:16">
      <c r="B11" s="830" t="s">
        <v>2300</v>
      </c>
      <c r="C11" s="511">
        <v>0</v>
      </c>
      <c r="D11" s="511">
        <v>0</v>
      </c>
      <c r="E11" s="511">
        <v>0</v>
      </c>
      <c r="F11" s="511">
        <v>0</v>
      </c>
      <c r="G11" s="511">
        <v>0</v>
      </c>
      <c r="H11" s="511">
        <v>0</v>
      </c>
      <c r="I11" s="511">
        <v>0</v>
      </c>
      <c r="J11" s="511">
        <v>0</v>
      </c>
      <c r="K11" s="511">
        <v>0</v>
      </c>
      <c r="M11" s="511">
        <v>0</v>
      </c>
      <c r="N11" s="511">
        <v>0</v>
      </c>
      <c r="O11" s="511">
        <v>0</v>
      </c>
      <c r="P11" s="511">
        <v>0</v>
      </c>
    </row>
    <row r="12" spans="2:16">
      <c r="B12" s="830" t="s">
        <v>2301</v>
      </c>
      <c r="C12" s="511">
        <v>0</v>
      </c>
      <c r="D12" s="511">
        <v>0</v>
      </c>
      <c r="E12" s="511">
        <v>0</v>
      </c>
      <c r="F12" s="511">
        <v>0</v>
      </c>
      <c r="G12" s="511">
        <v>0</v>
      </c>
      <c r="H12" s="511">
        <v>0</v>
      </c>
      <c r="I12" s="511">
        <v>0</v>
      </c>
      <c r="J12" s="511">
        <v>0</v>
      </c>
      <c r="K12" s="511">
        <v>0</v>
      </c>
      <c r="M12" s="511">
        <v>0</v>
      </c>
      <c r="N12" s="511">
        <v>0</v>
      </c>
      <c r="O12" s="511">
        <v>0</v>
      </c>
      <c r="P12" s="511">
        <v>0</v>
      </c>
    </row>
    <row r="13" spans="2:16">
      <c r="B13" s="634"/>
      <c r="C13" s="634"/>
      <c r="D13" s="634"/>
      <c r="E13" s="635"/>
      <c r="F13" s="635"/>
      <c r="G13" s="635"/>
      <c r="H13" s="635"/>
      <c r="I13" s="635"/>
      <c r="J13" s="635"/>
      <c r="K13" s="635"/>
      <c r="M13" s="636"/>
      <c r="N13" s="636"/>
      <c r="O13" s="636"/>
      <c r="P13" s="636"/>
    </row>
    <row r="14" spans="2:16" s="637" customFormat="1">
      <c r="B14" s="585" t="s">
        <v>107</v>
      </c>
      <c r="C14" s="420">
        <f>SUMIF(SOFP!$B:$B,C$7,SOFP!$E:$E)-SUM(C9:C12)</f>
        <v>0</v>
      </c>
      <c r="D14" s="420">
        <f>SUMIF(SOFP!$B:$B,D$7,SOFP!$E:$E)-SUM(D9:D12)</f>
        <v>0</v>
      </c>
      <c r="E14" s="420">
        <f>SUMIF(SOFP!$B:$B,E$7,SOFP!$E:$E)-SUM(E9:E12)</f>
        <v>0</v>
      </c>
      <c r="F14" s="420">
        <f>SUMIF(SOFP!$B:$B,F$7,SOFP!$E:$E)-SUM(F9:F12)</f>
        <v>0</v>
      </c>
      <c r="G14" s="420">
        <f>SUMIF(SOFP!$B:$B,G$7,SOFP!$E:$E)-SUM(G9:G12)</f>
        <v>0</v>
      </c>
      <c r="H14" s="420">
        <f>SUMIF(SOFP!$B:$B,H$7,SOFP!$E:$E)-SUM(H9:H12)</f>
        <v>183216</v>
      </c>
      <c r="I14" s="420">
        <f>SUMIF(SOFP!$B:$B,I$7,SOFP!$E:$E)-SUM(I9:I12)</f>
        <v>0</v>
      </c>
      <c r="J14" s="420">
        <f>SUMIF(SOFP!$B:$B,J$7,SOFP!$E:$E)-SUM(J9:J12)</f>
        <v>0</v>
      </c>
      <c r="K14" s="420">
        <f>SUMIF(SOFP!$B:$B,K$7,SOFP!$E:$E)-SUM(K9:K12)</f>
        <v>4708316</v>
      </c>
      <c r="L14" s="420"/>
      <c r="M14" s="420">
        <f>SUMIF(SOFP!$B:$B,M$7,SOFP!$E:$E)-SUM(M9:M12)</f>
        <v>0</v>
      </c>
      <c r="N14" s="420">
        <f>SUMIF(SOFP!$B:$B,N$7,SOFP!$E:$E)-SUM(N9:N12)</f>
        <v>0</v>
      </c>
      <c r="O14" s="420">
        <f>SUMIF(SOFP!$B:$B,O$7,SOFP!$E:$E)-SUM(O9:O12)</f>
        <v>0</v>
      </c>
      <c r="P14" s="420">
        <f>SUMIF(SOFP!$B:$B,P$7,SOFP!$E:$E)-SUM(P9:P12)</f>
        <v>0</v>
      </c>
    </row>
    <row r="16" spans="2:16" ht="12">
      <c r="B16" s="1298"/>
      <c r="C16" s="1298"/>
      <c r="D16" s="1298"/>
      <c r="E16" s="1298"/>
      <c r="F16" s="1298"/>
      <c r="G16" s="1298"/>
      <c r="H16" s="1298"/>
      <c r="I16" s="1298"/>
      <c r="J16" s="1298"/>
      <c r="K16" s="1298"/>
      <c r="L16" s="1298"/>
      <c r="M16" s="1298"/>
      <c r="N16" s="1298"/>
      <c r="O16" s="1298"/>
      <c r="P16" s="1298"/>
    </row>
    <row r="17" spans="2:4" ht="12">
      <c r="B17" s="638"/>
      <c r="C17" s="638"/>
      <c r="D17" s="638"/>
    </row>
  </sheetData>
  <mergeCells count="9">
    <mergeCell ref="B7:B8"/>
    <mergeCell ref="B16:P16"/>
    <mergeCell ref="B3:E3"/>
    <mergeCell ref="F3:H3"/>
    <mergeCell ref="I3:K3"/>
    <mergeCell ref="L3:N3"/>
    <mergeCell ref="F4:P4"/>
    <mergeCell ref="C6:K6"/>
    <mergeCell ref="M6:P6"/>
  </mergeCells>
  <pageMargins left="0.7" right="0.7" top="0.75" bottom="0.75" header="0.3" footer="0.3"/>
  <pageSetup orientation="portrait" r:id="rId1"/>
  <headerFooter>
    <oddFooter>&amp;R&amp;1#&amp;"Calibri"&amp;10&amp;K0078D7Classification : Internal</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6">
    <pageSetUpPr fitToPage="1"/>
  </sheetPr>
  <dimension ref="B1:P31"/>
  <sheetViews>
    <sheetView showGridLines="0" topLeftCell="D1" zoomScaleNormal="100" workbookViewId="0">
      <selection activeCell="C25" sqref="C25"/>
    </sheetView>
  </sheetViews>
  <sheetFormatPr defaultColWidth="9.1796875" defaultRowHeight="11.5"/>
  <cols>
    <col min="1" max="1" width="1.54296875" style="626" customWidth="1"/>
    <col min="2" max="2" width="42.453125" style="626" bestFit="1" customWidth="1"/>
    <col min="3" max="4" width="19.1796875" style="626" customWidth="1"/>
    <col min="5" max="11" width="20.54296875" style="626" customWidth="1"/>
    <col min="12" max="12" width="1.54296875" style="626" customWidth="1"/>
    <col min="13" max="16" width="20.54296875" style="626" customWidth="1"/>
    <col min="17" max="16384" width="9.1796875" style="626"/>
  </cols>
  <sheetData>
    <row r="1" spans="2:16" ht="15.5">
      <c r="B1" s="626" t="str">
        <f>Details!$B$1</f>
        <v>Via Crespi 26 Srl</v>
      </c>
      <c r="F1" s="576"/>
    </row>
    <row r="2" spans="2:16">
      <c r="B2" s="10">
        <f>Details!$B$2</f>
        <v>44742</v>
      </c>
      <c r="C2" s="10"/>
      <c r="D2" s="10"/>
    </row>
    <row r="3" spans="2:16" ht="15.5">
      <c r="B3" s="1289" t="s">
        <v>625</v>
      </c>
      <c r="C3" s="1289"/>
      <c r="D3" s="1289"/>
      <c r="E3" s="1289"/>
      <c r="F3" s="1289"/>
      <c r="G3" s="1289"/>
      <c r="H3" s="1289"/>
      <c r="I3" s="1289"/>
      <c r="J3" s="1289"/>
      <c r="K3" s="1289"/>
      <c r="L3" s="1289"/>
      <c r="M3" s="1289"/>
      <c r="N3" s="1289"/>
      <c r="O3" s="930"/>
      <c r="P3" s="930"/>
    </row>
    <row r="4" spans="2:16">
      <c r="B4" s="628"/>
      <c r="C4" s="628"/>
      <c r="D4" s="628"/>
      <c r="E4" s="629"/>
      <c r="F4" s="1301"/>
      <c r="G4" s="1301"/>
      <c r="H4" s="1301"/>
      <c r="I4" s="1301"/>
      <c r="J4" s="1301"/>
      <c r="K4" s="1301"/>
      <c r="L4" s="1301"/>
      <c r="M4" s="1301"/>
      <c r="N4" s="1301"/>
      <c r="O4" s="1301"/>
      <c r="P4" s="1301"/>
    </row>
    <row r="5" spans="2:16">
      <c r="B5" s="628"/>
      <c r="C5" s="628"/>
      <c r="D5" s="628"/>
      <c r="E5" s="629"/>
      <c r="F5" s="931"/>
      <c r="G5" s="931"/>
      <c r="H5" s="931"/>
      <c r="I5" s="931"/>
      <c r="J5" s="931"/>
      <c r="K5" s="931"/>
      <c r="L5" s="931"/>
      <c r="M5" s="931"/>
      <c r="N5" s="931"/>
      <c r="O5" s="931"/>
      <c r="P5" s="931"/>
    </row>
    <row r="6" spans="2:16">
      <c r="B6" s="629"/>
      <c r="C6" s="1299" t="s">
        <v>621</v>
      </c>
      <c r="D6" s="1299"/>
      <c r="E6" s="1299"/>
      <c r="F6" s="1299"/>
      <c r="G6" s="1299"/>
      <c r="H6" s="1299"/>
      <c r="I6" s="1299"/>
      <c r="J6" s="1299"/>
      <c r="K6" s="1299"/>
      <c r="M6" s="1300" t="s">
        <v>622</v>
      </c>
      <c r="N6" s="1300"/>
      <c r="O6" s="1300"/>
      <c r="P6" s="1300"/>
    </row>
    <row r="7" spans="2:16">
      <c r="B7" s="1296" t="s">
        <v>169</v>
      </c>
      <c r="C7" s="631">
        <v>231000</v>
      </c>
      <c r="D7" s="631">
        <v>231900</v>
      </c>
      <c r="E7" s="631">
        <v>411138</v>
      </c>
      <c r="F7" s="631">
        <v>411188</v>
      </c>
      <c r="G7" s="631">
        <v>411229</v>
      </c>
      <c r="H7" s="631">
        <v>440008</v>
      </c>
      <c r="I7" s="631" t="s">
        <v>1035</v>
      </c>
      <c r="J7" s="631">
        <v>451128</v>
      </c>
      <c r="K7" s="631">
        <v>451229</v>
      </c>
      <c r="L7" s="632"/>
      <c r="M7" s="631" t="s">
        <v>445</v>
      </c>
      <c r="N7" s="631" t="s">
        <v>437</v>
      </c>
      <c r="O7" s="631">
        <v>756300</v>
      </c>
      <c r="P7" s="631" t="s">
        <v>431</v>
      </c>
    </row>
    <row r="8" spans="2:16" ht="46">
      <c r="B8" s="1297"/>
      <c r="C8" s="633" t="str">
        <f>SOFP!C47</f>
        <v>Investment in subsidiaries (I/C)</v>
      </c>
      <c r="D8" s="633" t="s">
        <v>344</v>
      </c>
      <c r="E8" s="633" t="str">
        <f>SOFP!C66</f>
        <v>Accrued interests - Interest receivable-intercompany (I/C)</v>
      </c>
      <c r="F8" s="633" t="s">
        <v>350</v>
      </c>
      <c r="G8" s="633" t="s">
        <v>349</v>
      </c>
      <c r="H8" s="633" t="s">
        <v>817</v>
      </c>
      <c r="I8" s="633" t="s">
        <v>636</v>
      </c>
      <c r="J8" s="633" t="s">
        <v>339</v>
      </c>
      <c r="K8" s="633" t="s">
        <v>340</v>
      </c>
      <c r="M8" s="633" t="s">
        <v>443</v>
      </c>
      <c r="N8" s="633" t="s">
        <v>438</v>
      </c>
      <c r="O8" s="633" t="s">
        <v>908</v>
      </c>
      <c r="P8" s="633" t="s">
        <v>432</v>
      </c>
    </row>
    <row r="9" spans="2:16">
      <c r="B9" s="960" t="s">
        <v>2225</v>
      </c>
      <c r="C9" s="511">
        <v>0</v>
      </c>
      <c r="D9" s="511">
        <v>0</v>
      </c>
      <c r="E9" s="511">
        <v>0</v>
      </c>
      <c r="F9" s="511">
        <v>0</v>
      </c>
      <c r="G9" s="511">
        <v>0</v>
      </c>
      <c r="H9" s="511">
        <v>0</v>
      </c>
      <c r="I9" s="511">
        <v>0</v>
      </c>
      <c r="J9" s="511">
        <v>0</v>
      </c>
      <c r="K9" s="511">
        <v>0</v>
      </c>
      <c r="M9" s="511">
        <v>0</v>
      </c>
      <c r="N9" s="511">
        <v>0</v>
      </c>
      <c r="O9" s="511">
        <v>0</v>
      </c>
      <c r="P9" s="511">
        <v>0</v>
      </c>
    </row>
    <row r="10" spans="2:16">
      <c r="B10" s="830" t="s">
        <v>2226</v>
      </c>
      <c r="C10" s="511">
        <v>0</v>
      </c>
      <c r="D10" s="511">
        <v>0</v>
      </c>
      <c r="E10" s="511">
        <v>0</v>
      </c>
      <c r="F10" s="511">
        <v>0</v>
      </c>
      <c r="G10" s="511">
        <v>0</v>
      </c>
      <c r="H10" s="511">
        <v>0</v>
      </c>
      <c r="I10" s="511">
        <v>0</v>
      </c>
      <c r="J10" s="511">
        <v>0</v>
      </c>
      <c r="K10" s="511">
        <v>0</v>
      </c>
      <c r="M10" s="511">
        <v>0</v>
      </c>
      <c r="N10" s="511">
        <v>0</v>
      </c>
      <c r="O10" s="511">
        <v>0</v>
      </c>
      <c r="P10" s="511">
        <v>0</v>
      </c>
    </row>
    <row r="11" spans="2:16">
      <c r="B11" s="830" t="s">
        <v>2227</v>
      </c>
      <c r="C11" s="511">
        <v>0</v>
      </c>
      <c r="D11" s="511">
        <v>0</v>
      </c>
      <c r="E11" s="511">
        <v>0</v>
      </c>
      <c r="F11" s="511">
        <v>0</v>
      </c>
      <c r="G11" s="511">
        <v>0</v>
      </c>
      <c r="H11" s="511">
        <v>0</v>
      </c>
      <c r="I11" s="511">
        <v>0</v>
      </c>
      <c r="J11" s="511">
        <v>0</v>
      </c>
      <c r="K11" s="511">
        <v>0</v>
      </c>
      <c r="M11" s="511">
        <v>0</v>
      </c>
      <c r="N11" s="511">
        <v>0</v>
      </c>
      <c r="O11" s="511">
        <v>0</v>
      </c>
      <c r="P11" s="511">
        <v>0</v>
      </c>
    </row>
    <row r="12" spans="2:16">
      <c r="B12" s="960" t="s">
        <v>2259</v>
      </c>
      <c r="C12" s="511">
        <v>0</v>
      </c>
      <c r="D12" s="511">
        <v>0</v>
      </c>
      <c r="E12" s="511">
        <v>0</v>
      </c>
      <c r="F12" s="511">
        <v>0</v>
      </c>
      <c r="G12" s="511">
        <v>0</v>
      </c>
      <c r="H12" s="511">
        <v>0</v>
      </c>
      <c r="I12" s="511">
        <v>0</v>
      </c>
      <c r="J12" s="511">
        <v>0</v>
      </c>
      <c r="K12" s="511">
        <v>0</v>
      </c>
      <c r="M12" s="511">
        <v>0</v>
      </c>
      <c r="N12" s="511">
        <v>0</v>
      </c>
      <c r="O12" s="511">
        <v>0</v>
      </c>
      <c r="P12" s="511">
        <v>0</v>
      </c>
    </row>
    <row r="13" spans="2:16">
      <c r="B13" s="830" t="s">
        <v>2228</v>
      </c>
      <c r="C13" s="511">
        <v>0</v>
      </c>
      <c r="D13" s="511">
        <v>0</v>
      </c>
      <c r="E13" s="511">
        <v>0</v>
      </c>
      <c r="F13" s="511">
        <v>0</v>
      </c>
      <c r="G13" s="511">
        <v>0</v>
      </c>
      <c r="H13" s="511">
        <v>0</v>
      </c>
      <c r="I13" s="511">
        <v>0</v>
      </c>
      <c r="J13" s="511">
        <v>0</v>
      </c>
      <c r="K13" s="511">
        <v>0</v>
      </c>
      <c r="M13" s="511">
        <v>0</v>
      </c>
      <c r="N13" s="511">
        <v>0</v>
      </c>
      <c r="O13" s="511">
        <v>0</v>
      </c>
      <c r="P13" s="511">
        <v>0</v>
      </c>
    </row>
    <row r="14" spans="2:16">
      <c r="B14" s="830" t="s">
        <v>2260</v>
      </c>
      <c r="C14" s="511">
        <v>0</v>
      </c>
      <c r="D14" s="511">
        <v>0</v>
      </c>
      <c r="E14" s="511">
        <v>0</v>
      </c>
      <c r="F14" s="511">
        <v>0</v>
      </c>
      <c r="G14" s="511">
        <v>0</v>
      </c>
      <c r="H14" s="511">
        <v>0</v>
      </c>
      <c r="I14" s="511">
        <v>0</v>
      </c>
      <c r="J14" s="511">
        <v>0</v>
      </c>
      <c r="K14" s="511">
        <v>0</v>
      </c>
      <c r="M14" s="511">
        <v>0</v>
      </c>
      <c r="N14" s="511">
        <v>0</v>
      </c>
      <c r="O14" s="511">
        <v>0</v>
      </c>
      <c r="P14" s="511">
        <v>0</v>
      </c>
    </row>
    <row r="15" spans="2:16">
      <c r="B15" s="830" t="s">
        <v>2261</v>
      </c>
      <c r="C15" s="511">
        <v>0</v>
      </c>
      <c r="D15" s="511">
        <v>0</v>
      </c>
      <c r="E15" s="511">
        <v>0</v>
      </c>
      <c r="F15" s="511">
        <v>0</v>
      </c>
      <c r="G15" s="511">
        <v>0</v>
      </c>
      <c r="H15" s="511">
        <v>0</v>
      </c>
      <c r="I15" s="511">
        <v>0</v>
      </c>
      <c r="J15" s="511">
        <v>0</v>
      </c>
      <c r="K15" s="511">
        <v>0</v>
      </c>
      <c r="M15" s="511">
        <v>0</v>
      </c>
      <c r="N15" s="511">
        <v>0</v>
      </c>
      <c r="O15" s="511">
        <v>0</v>
      </c>
      <c r="P15" s="511">
        <v>0</v>
      </c>
    </row>
    <row r="16" spans="2:16">
      <c r="B16" s="830" t="s">
        <v>2262</v>
      </c>
      <c r="C16" s="511">
        <v>0</v>
      </c>
      <c r="D16" s="511">
        <v>0</v>
      </c>
      <c r="E16" s="511">
        <v>0</v>
      </c>
      <c r="F16" s="511">
        <v>0</v>
      </c>
      <c r="G16" s="511">
        <v>0</v>
      </c>
      <c r="H16" s="511">
        <v>0</v>
      </c>
      <c r="I16" s="511">
        <v>0</v>
      </c>
      <c r="J16" s="511">
        <v>0</v>
      </c>
      <c r="K16" s="511">
        <v>0</v>
      </c>
      <c r="M16" s="511">
        <v>0</v>
      </c>
      <c r="N16" s="511">
        <v>0</v>
      </c>
      <c r="O16" s="511">
        <v>0</v>
      </c>
      <c r="P16" s="511">
        <v>0</v>
      </c>
    </row>
    <row r="17" spans="2:16">
      <c r="B17" s="961" t="s">
        <v>2263</v>
      </c>
      <c r="C17" s="511">
        <v>0</v>
      </c>
      <c r="D17" s="511">
        <v>0</v>
      </c>
      <c r="E17" s="511">
        <v>0</v>
      </c>
      <c r="F17" s="511">
        <v>0</v>
      </c>
      <c r="G17" s="511">
        <v>0</v>
      </c>
      <c r="H17" s="511">
        <v>0</v>
      </c>
      <c r="I17" s="511">
        <v>0</v>
      </c>
      <c r="J17" s="511">
        <v>0</v>
      </c>
      <c r="K17" s="511">
        <v>0</v>
      </c>
      <c r="M17" s="511">
        <v>0</v>
      </c>
      <c r="N17" s="511">
        <v>0</v>
      </c>
      <c r="O17" s="511">
        <v>0</v>
      </c>
      <c r="P17" s="511">
        <v>0</v>
      </c>
    </row>
    <row r="18" spans="2:16">
      <c r="B18" s="961" t="s">
        <v>2264</v>
      </c>
      <c r="C18" s="511">
        <v>0</v>
      </c>
      <c r="D18" s="511">
        <v>0</v>
      </c>
      <c r="E18" s="511">
        <v>0</v>
      </c>
      <c r="F18" s="511">
        <v>0</v>
      </c>
      <c r="G18" s="511">
        <v>0</v>
      </c>
      <c r="H18" s="511">
        <v>0</v>
      </c>
      <c r="I18" s="511">
        <v>0</v>
      </c>
      <c r="J18" s="511">
        <v>0</v>
      </c>
      <c r="K18" s="511">
        <v>0</v>
      </c>
      <c r="M18" s="511">
        <v>0</v>
      </c>
      <c r="N18" s="511">
        <v>0</v>
      </c>
      <c r="O18" s="511">
        <v>0</v>
      </c>
      <c r="P18" s="511">
        <v>0</v>
      </c>
    </row>
    <row r="19" spans="2:16">
      <c r="B19" s="961" t="s">
        <v>2265</v>
      </c>
      <c r="C19" s="511">
        <v>0</v>
      </c>
      <c r="D19" s="511">
        <v>0</v>
      </c>
      <c r="E19" s="511">
        <v>0</v>
      </c>
      <c r="F19" s="511">
        <v>0</v>
      </c>
      <c r="G19" s="511">
        <v>0</v>
      </c>
      <c r="H19" s="511">
        <v>0</v>
      </c>
      <c r="I19" s="511">
        <v>0</v>
      </c>
      <c r="J19" s="511">
        <v>0</v>
      </c>
      <c r="K19" s="511">
        <v>0</v>
      </c>
      <c r="M19" s="511">
        <v>0</v>
      </c>
      <c r="N19" s="511">
        <v>0</v>
      </c>
      <c r="O19" s="511">
        <v>0</v>
      </c>
      <c r="P19" s="511">
        <v>0</v>
      </c>
    </row>
    <row r="20" spans="2:16">
      <c r="B20" s="830" t="s">
        <v>2290</v>
      </c>
      <c r="C20" s="511">
        <v>0</v>
      </c>
      <c r="D20" s="511">
        <v>0</v>
      </c>
      <c r="E20" s="511">
        <v>0</v>
      </c>
      <c r="F20" s="511">
        <v>0</v>
      </c>
      <c r="G20" s="511">
        <v>0</v>
      </c>
      <c r="H20" s="511">
        <v>0</v>
      </c>
      <c r="I20" s="511">
        <v>0</v>
      </c>
      <c r="J20" s="511">
        <v>0</v>
      </c>
      <c r="K20" s="511">
        <v>0</v>
      </c>
      <c r="M20" s="511">
        <v>0</v>
      </c>
      <c r="N20" s="511">
        <v>0</v>
      </c>
      <c r="O20" s="511">
        <v>0</v>
      </c>
      <c r="P20" s="511">
        <v>0</v>
      </c>
    </row>
    <row r="21" spans="2:16">
      <c r="B21" s="961" t="s">
        <v>2288</v>
      </c>
      <c r="C21" s="511">
        <v>0</v>
      </c>
      <c r="D21" s="511">
        <v>0</v>
      </c>
      <c r="E21" s="511">
        <v>0</v>
      </c>
      <c r="F21" s="511">
        <v>0</v>
      </c>
      <c r="G21" s="511">
        <v>0</v>
      </c>
      <c r="H21" s="511">
        <v>0</v>
      </c>
      <c r="I21" s="511">
        <v>0</v>
      </c>
      <c r="J21" s="511">
        <v>0</v>
      </c>
      <c r="K21" s="511">
        <v>0</v>
      </c>
      <c r="M21" s="511">
        <v>0</v>
      </c>
      <c r="N21" s="511">
        <v>0</v>
      </c>
      <c r="O21" s="511">
        <v>0</v>
      </c>
      <c r="P21" s="511">
        <v>0</v>
      </c>
    </row>
    <row r="22" spans="2:16">
      <c r="B22" s="961" t="s">
        <v>2289</v>
      </c>
      <c r="C22" s="511">
        <v>0</v>
      </c>
      <c r="D22" s="511">
        <v>0</v>
      </c>
      <c r="E22" s="511">
        <v>0</v>
      </c>
      <c r="F22" s="511">
        <v>0</v>
      </c>
      <c r="G22" s="511">
        <v>0</v>
      </c>
      <c r="H22" s="511">
        <v>0</v>
      </c>
      <c r="I22" s="511">
        <v>0</v>
      </c>
      <c r="J22" s="511">
        <v>0</v>
      </c>
      <c r="K22" s="511">
        <v>0</v>
      </c>
      <c r="M22" s="511">
        <v>0</v>
      </c>
      <c r="N22" s="511">
        <v>0</v>
      </c>
      <c r="O22" s="511">
        <v>0</v>
      </c>
      <c r="P22" s="511">
        <v>0</v>
      </c>
    </row>
    <row r="23" spans="2:16">
      <c r="B23" s="961" t="s">
        <v>2291</v>
      </c>
      <c r="C23" s="511">
        <v>0</v>
      </c>
      <c r="D23" s="511">
        <v>0</v>
      </c>
      <c r="E23" s="511">
        <v>0</v>
      </c>
      <c r="F23" s="511">
        <v>0</v>
      </c>
      <c r="G23" s="511">
        <v>0</v>
      </c>
      <c r="H23" s="511">
        <v>0</v>
      </c>
      <c r="I23" s="511">
        <v>0</v>
      </c>
      <c r="J23" s="511">
        <v>0</v>
      </c>
      <c r="K23" s="511">
        <v>0</v>
      </c>
      <c r="M23" s="511">
        <v>0</v>
      </c>
      <c r="N23" s="511">
        <v>0</v>
      </c>
      <c r="O23" s="511">
        <v>0</v>
      </c>
      <c r="P23" s="511">
        <v>0</v>
      </c>
    </row>
    <row r="24" spans="2:16">
      <c r="B24" s="961" t="s">
        <v>2292</v>
      </c>
      <c r="C24" s="511">
        <v>0</v>
      </c>
      <c r="D24" s="511">
        <v>0</v>
      </c>
      <c r="E24" s="511">
        <v>0</v>
      </c>
      <c r="F24" s="511">
        <v>0</v>
      </c>
      <c r="G24" s="511">
        <v>0</v>
      </c>
      <c r="H24" s="511">
        <v>0</v>
      </c>
      <c r="I24" s="511">
        <v>0</v>
      </c>
      <c r="J24" s="511">
        <v>0</v>
      </c>
      <c r="K24" s="511">
        <v>0</v>
      </c>
      <c r="M24" s="511">
        <v>0</v>
      </c>
      <c r="N24" s="511">
        <v>0</v>
      </c>
      <c r="O24" s="511">
        <v>0</v>
      </c>
      <c r="P24" s="511">
        <v>0</v>
      </c>
    </row>
    <row r="25" spans="2:16">
      <c r="B25" s="961" t="s">
        <v>2293</v>
      </c>
      <c r="C25" s="511">
        <v>0</v>
      </c>
      <c r="D25" s="511">
        <v>0</v>
      </c>
      <c r="E25" s="511">
        <v>0</v>
      </c>
      <c r="F25" s="511">
        <v>0</v>
      </c>
      <c r="G25" s="511">
        <v>0</v>
      </c>
      <c r="H25" s="511">
        <v>0</v>
      </c>
      <c r="I25" s="511">
        <v>0</v>
      </c>
      <c r="J25" s="511">
        <v>0</v>
      </c>
      <c r="K25" s="511">
        <v>0</v>
      </c>
      <c r="M25" s="511">
        <v>0</v>
      </c>
      <c r="N25" s="511">
        <v>0</v>
      </c>
      <c r="O25" s="511">
        <v>0</v>
      </c>
      <c r="P25" s="511">
        <v>0</v>
      </c>
    </row>
    <row r="26" spans="2:16">
      <c r="B26" s="961" t="s">
        <v>2294</v>
      </c>
      <c r="C26" s="511">
        <v>0</v>
      </c>
      <c r="D26" s="511">
        <v>0</v>
      </c>
      <c r="E26" s="511">
        <v>0</v>
      </c>
      <c r="F26" s="511">
        <v>0</v>
      </c>
      <c r="G26" s="511">
        <v>0</v>
      </c>
      <c r="H26" s="511">
        <v>0</v>
      </c>
      <c r="I26" s="511">
        <v>0</v>
      </c>
      <c r="J26" s="511">
        <v>0</v>
      </c>
      <c r="K26" s="511">
        <v>0</v>
      </c>
      <c r="M26" s="511">
        <v>0</v>
      </c>
      <c r="N26" s="511">
        <v>0</v>
      </c>
      <c r="O26" s="511">
        <v>0</v>
      </c>
      <c r="P26" s="511">
        <v>0</v>
      </c>
    </row>
    <row r="27" spans="2:16">
      <c r="B27" s="1024"/>
      <c r="C27" s="1025"/>
      <c r="D27" s="1025"/>
      <c r="E27" s="1025"/>
      <c r="F27" s="1025"/>
      <c r="G27" s="1025"/>
      <c r="H27" s="1025"/>
      <c r="I27" s="1025"/>
      <c r="J27" s="1025"/>
      <c r="K27" s="1025"/>
      <c r="M27" s="1025"/>
      <c r="N27" s="1025"/>
      <c r="O27" s="1025"/>
      <c r="P27" s="1025"/>
    </row>
    <row r="28" spans="2:16" s="637" customFormat="1">
      <c r="B28" s="585" t="s">
        <v>107</v>
      </c>
      <c r="C28" s="420">
        <f>SUMIF(SOFP!$B:$B,C$7,SOFP!$E:$E)-SUM(C9:C26)</f>
        <v>0</v>
      </c>
      <c r="D28" s="420">
        <f>SUMIF(SOFP!$B:$B,D$7,SOFP!$E:$E)-SUM(D9:D26)</f>
        <v>0</v>
      </c>
      <c r="E28" s="420">
        <f>SUMIF(SOFP!$B:$B,E$7,SOFP!$E:$E)-SUM(E9:E26)</f>
        <v>0</v>
      </c>
      <c r="F28" s="420">
        <f>SUMIF(SOFP!$B:$B,F$7,SOFP!$E:$E)-SUM(F9:F26)</f>
        <v>0</v>
      </c>
      <c r="G28" s="420">
        <f>SUMIF(SOFP!$B:$B,G$7,SOFP!$E:$E)-SUM(G9:G26)</f>
        <v>0</v>
      </c>
      <c r="H28" s="420">
        <f>SUMIF(SOFP!$B:$B,H$7,SOFP!$E:$E)-SUM(H9:H26)</f>
        <v>183216</v>
      </c>
      <c r="I28" s="420">
        <f>SUMIF(SOFP!$B:$B,I$7,SOFP!$E:$E)-SUM(I9:I26)</f>
        <v>0</v>
      </c>
      <c r="J28" s="420">
        <f>SUMIF(SOFP!$B:$B,J$7,SOFP!$E:$E)-SUM(J9:J26)</f>
        <v>0</v>
      </c>
      <c r="K28" s="420">
        <f>SUMIF(SOFP!$B:$B,K$7,SOFP!$E:$E)-SUM(K9:K26)</f>
        <v>4708316</v>
      </c>
      <c r="L28" s="420">
        <f>SUMIF(SOFP!$B:$B,L$7,SOFP!$E:$E)-SUM(L9:L26)</f>
        <v>0</v>
      </c>
      <c r="M28" s="420">
        <f>SUMIF(SOFP!$B:$B,M$7,SOFP!$E:$E)-SUM(M9:M26)</f>
        <v>0</v>
      </c>
      <c r="N28" s="420">
        <f>SUMIF(SOFP!$B:$B,N$7,SOFP!$E:$E)-SUM(N9:N26)</f>
        <v>0</v>
      </c>
      <c r="O28" s="420">
        <f>SUMIF(SOFP!$B:$B,O$7,SOFP!$E:$E)-SUM(O9:O26)</f>
        <v>0</v>
      </c>
      <c r="P28" s="420">
        <f>SUMIF(SOFP!$B:$B,P$7,SOFP!$E:$E)-SUM(P9:P26)</f>
        <v>0</v>
      </c>
    </row>
    <row r="30" spans="2:16" ht="12">
      <c r="B30" s="1298"/>
      <c r="C30" s="1298"/>
      <c r="D30" s="1298"/>
      <c r="E30" s="1298"/>
      <c r="F30" s="1298"/>
      <c r="G30" s="1298"/>
      <c r="H30" s="1298"/>
      <c r="I30" s="1298"/>
      <c r="J30" s="1298"/>
      <c r="K30" s="1298"/>
      <c r="L30" s="1298"/>
      <c r="M30" s="1298"/>
      <c r="N30" s="1298"/>
      <c r="O30" s="1298"/>
      <c r="P30" s="1298"/>
    </row>
    <row r="31" spans="2:16" ht="12">
      <c r="B31" s="638"/>
      <c r="C31" s="638"/>
      <c r="D31" s="638"/>
    </row>
  </sheetData>
  <sheetProtection algorithmName="SHA-512" hashValue="Li9iHMvDsHN5XWChJt36ZFt7vMRI6r/3kReaDirw8YhUBm2ItPxKONmZll79QT3nnJyMErDijqCQM+esq6I3GQ==" saltValue="HHKuhCm0CTeWl9WJAoKn5w==" spinCount="100000" sheet="1" objects="1" scenarios="1"/>
  <mergeCells count="9">
    <mergeCell ref="B7:B8"/>
    <mergeCell ref="B30:P30"/>
    <mergeCell ref="B3:E3"/>
    <mergeCell ref="F3:H3"/>
    <mergeCell ref="I3:K3"/>
    <mergeCell ref="L3:N3"/>
    <mergeCell ref="F4:P4"/>
    <mergeCell ref="C6:K6"/>
    <mergeCell ref="M6:P6"/>
  </mergeCells>
  <pageMargins left="0.70866141732283472" right="0.70866141732283472" top="0.74803149606299213" bottom="0.74803149606299213" header="0.31496062992125984" footer="0.31496062992125984"/>
  <pageSetup paperSize="9" scale="42" orientation="landscape" r:id="rId1"/>
  <headerFooter>
    <oddFooter>&amp;R&amp;1#&amp;"Calibri"&amp;10&amp;K0078D7Classification : Internal</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9">
    <pageSetUpPr fitToPage="1"/>
  </sheetPr>
  <dimension ref="B1:P21"/>
  <sheetViews>
    <sheetView showGridLines="0" zoomScaleNormal="100" workbookViewId="0">
      <pane xSplit="2" ySplit="8" topLeftCell="C10" activePane="bottomRight" state="frozen"/>
      <selection activeCell="C25" sqref="C25"/>
      <selection pane="topRight" activeCell="C25" sqref="C25"/>
      <selection pane="bottomLeft" activeCell="C25" sqref="C25"/>
      <selection pane="bottomRight" activeCell="C25" sqref="C25"/>
    </sheetView>
  </sheetViews>
  <sheetFormatPr defaultColWidth="9.1796875" defaultRowHeight="11.5"/>
  <cols>
    <col min="1" max="1" width="1.54296875" style="626" customWidth="1"/>
    <col min="2" max="2" width="42.453125" style="626" bestFit="1" customWidth="1"/>
    <col min="3" max="4" width="19.1796875" style="626" customWidth="1"/>
    <col min="5" max="11" width="20.54296875" style="626" customWidth="1"/>
    <col min="12" max="12" width="1.54296875" style="626" customWidth="1"/>
    <col min="13" max="16" width="20.54296875" style="626" customWidth="1"/>
    <col min="17" max="16384" width="9.1796875" style="626"/>
  </cols>
  <sheetData>
    <row r="1" spans="2:16" ht="15.5">
      <c r="B1" s="626" t="str">
        <f>Details!$B$1</f>
        <v>Via Crespi 26 Srl</v>
      </c>
      <c r="F1" s="576"/>
    </row>
    <row r="2" spans="2:16">
      <c r="B2" s="10">
        <f>Details!$B$2</f>
        <v>44742</v>
      </c>
      <c r="C2" s="10"/>
      <c r="D2" s="10"/>
    </row>
    <row r="3" spans="2:16" ht="15.5">
      <c r="B3" s="1289" t="s">
        <v>625</v>
      </c>
      <c r="C3" s="1289"/>
      <c r="D3" s="1289"/>
      <c r="E3" s="1289"/>
      <c r="F3" s="1289"/>
      <c r="G3" s="1289"/>
      <c r="H3" s="1289"/>
      <c r="I3" s="1289"/>
      <c r="J3" s="1289"/>
      <c r="K3" s="1289"/>
      <c r="L3" s="1289"/>
      <c r="M3" s="1289"/>
      <c r="N3" s="1289"/>
      <c r="O3" s="1036"/>
      <c r="P3" s="1036"/>
    </row>
    <row r="4" spans="2:16">
      <c r="B4" s="628"/>
      <c r="C4" s="628"/>
      <c r="D4" s="628"/>
      <c r="E4" s="629"/>
      <c r="F4" s="1301"/>
      <c r="G4" s="1301"/>
      <c r="H4" s="1301"/>
      <c r="I4" s="1301"/>
      <c r="J4" s="1301"/>
      <c r="K4" s="1301"/>
      <c r="L4" s="1301"/>
      <c r="M4" s="1301"/>
      <c r="N4" s="1301"/>
      <c r="O4" s="1301"/>
      <c r="P4" s="1301"/>
    </row>
    <row r="5" spans="2:16">
      <c r="B5" s="628"/>
      <c r="C5" s="628"/>
      <c r="D5" s="628"/>
      <c r="E5" s="629"/>
      <c r="F5" s="1037"/>
      <c r="G5" s="1037"/>
      <c r="H5" s="1037"/>
      <c r="I5" s="1037"/>
      <c r="J5" s="1037"/>
      <c r="K5" s="1037"/>
      <c r="L5" s="1037"/>
      <c r="M5" s="1037"/>
      <c r="N5" s="1037"/>
      <c r="O5" s="1037"/>
      <c r="P5" s="1037"/>
    </row>
    <row r="6" spans="2:16">
      <c r="B6" s="629"/>
      <c r="C6" s="1299" t="s">
        <v>621</v>
      </c>
      <c r="D6" s="1299"/>
      <c r="E6" s="1299"/>
      <c r="F6" s="1299"/>
      <c r="G6" s="1299"/>
      <c r="H6" s="1299"/>
      <c r="I6" s="1299"/>
      <c r="J6" s="1299"/>
      <c r="K6" s="1299"/>
      <c r="M6" s="1300" t="s">
        <v>622</v>
      </c>
      <c r="N6" s="1300"/>
      <c r="O6" s="1300"/>
      <c r="P6" s="1300"/>
    </row>
    <row r="7" spans="2:16">
      <c r="B7" s="1296" t="s">
        <v>169</v>
      </c>
      <c r="C7" s="631">
        <v>231000</v>
      </c>
      <c r="D7" s="631">
        <v>231900</v>
      </c>
      <c r="E7" s="631">
        <v>411138</v>
      </c>
      <c r="F7" s="631">
        <v>411188</v>
      </c>
      <c r="G7" s="631">
        <v>411229</v>
      </c>
      <c r="H7" s="631">
        <v>440008</v>
      </c>
      <c r="I7" s="631" t="s">
        <v>1035</v>
      </c>
      <c r="J7" s="631">
        <v>451128</v>
      </c>
      <c r="K7" s="631">
        <v>451229</v>
      </c>
      <c r="L7" s="632"/>
      <c r="M7" s="631" t="s">
        <v>445</v>
      </c>
      <c r="N7" s="631" t="s">
        <v>437</v>
      </c>
      <c r="O7" s="631">
        <v>756300</v>
      </c>
      <c r="P7" s="631" t="s">
        <v>431</v>
      </c>
    </row>
    <row r="8" spans="2:16" ht="46">
      <c r="B8" s="1297"/>
      <c r="C8" s="633" t="str">
        <f>SOFP!C47</f>
        <v>Investment in subsidiaries (I/C)</v>
      </c>
      <c r="D8" s="633" t="s">
        <v>344</v>
      </c>
      <c r="E8" s="633" t="str">
        <f>SOFP!C66</f>
        <v>Accrued interests - Interest receivable-intercompany (I/C)</v>
      </c>
      <c r="F8" s="633" t="s">
        <v>350</v>
      </c>
      <c r="G8" s="633" t="s">
        <v>349</v>
      </c>
      <c r="H8" s="633" t="s">
        <v>817</v>
      </c>
      <c r="I8" s="633" t="s">
        <v>636</v>
      </c>
      <c r="J8" s="633" t="s">
        <v>339</v>
      </c>
      <c r="K8" s="633" t="s">
        <v>340</v>
      </c>
      <c r="M8" s="633" t="s">
        <v>443</v>
      </c>
      <c r="N8" s="633" t="s">
        <v>438</v>
      </c>
      <c r="O8" s="633" t="s">
        <v>908</v>
      </c>
      <c r="P8" s="633" t="s">
        <v>432</v>
      </c>
    </row>
    <row r="9" spans="2:16">
      <c r="B9" s="960" t="s">
        <v>2320</v>
      </c>
      <c r="C9" s="511">
        <v>0</v>
      </c>
      <c r="D9" s="511">
        <v>0</v>
      </c>
      <c r="E9" s="511">
        <v>0</v>
      </c>
      <c r="F9" s="511">
        <v>0</v>
      </c>
      <c r="G9" s="511">
        <v>0</v>
      </c>
      <c r="H9" s="511">
        <v>0</v>
      </c>
      <c r="I9" s="511">
        <v>0</v>
      </c>
      <c r="J9" s="511">
        <v>0</v>
      </c>
      <c r="K9" s="511">
        <v>0</v>
      </c>
      <c r="M9" s="511">
        <v>0</v>
      </c>
      <c r="N9" s="511">
        <v>0</v>
      </c>
      <c r="O9" s="511">
        <v>0</v>
      </c>
      <c r="P9" s="511">
        <v>0</v>
      </c>
    </row>
    <row r="10" spans="2:16">
      <c r="B10" s="960" t="s">
        <v>2321</v>
      </c>
      <c r="C10" s="511">
        <v>0</v>
      </c>
      <c r="D10" s="511">
        <v>0</v>
      </c>
      <c r="E10" s="511">
        <v>0</v>
      </c>
      <c r="F10" s="511">
        <v>0</v>
      </c>
      <c r="G10" s="511">
        <v>0</v>
      </c>
      <c r="H10" s="511">
        <v>0</v>
      </c>
      <c r="I10" s="511">
        <v>0</v>
      </c>
      <c r="J10" s="511">
        <v>0</v>
      </c>
      <c r="K10" s="511">
        <v>0</v>
      </c>
      <c r="M10" s="511">
        <v>0</v>
      </c>
      <c r="N10" s="511">
        <v>0</v>
      </c>
      <c r="O10" s="511">
        <v>0</v>
      </c>
      <c r="P10" s="511">
        <v>0</v>
      </c>
    </row>
    <row r="11" spans="2:16">
      <c r="B11" s="830" t="s">
        <v>2322</v>
      </c>
      <c r="C11" s="511">
        <v>0</v>
      </c>
      <c r="D11" s="511">
        <v>0</v>
      </c>
      <c r="E11" s="511">
        <v>0</v>
      </c>
      <c r="F11" s="511">
        <v>0</v>
      </c>
      <c r="G11" s="511">
        <v>0</v>
      </c>
      <c r="H11" s="511">
        <v>0</v>
      </c>
      <c r="I11" s="511">
        <v>0</v>
      </c>
      <c r="J11" s="511">
        <v>0</v>
      </c>
      <c r="K11" s="511">
        <v>0</v>
      </c>
      <c r="M11" s="511">
        <v>0</v>
      </c>
      <c r="N11" s="511">
        <v>0</v>
      </c>
      <c r="O11" s="511">
        <v>0</v>
      </c>
      <c r="P11" s="511">
        <v>0</v>
      </c>
    </row>
    <row r="12" spans="2:16">
      <c r="B12" s="830" t="s">
        <v>2323</v>
      </c>
      <c r="C12" s="511">
        <v>0</v>
      </c>
      <c r="D12" s="511">
        <v>0</v>
      </c>
      <c r="E12" s="511">
        <v>0</v>
      </c>
      <c r="F12" s="511">
        <v>0</v>
      </c>
      <c r="G12" s="511">
        <v>0</v>
      </c>
      <c r="H12" s="511">
        <v>0</v>
      </c>
      <c r="I12" s="511">
        <v>0</v>
      </c>
      <c r="J12" s="511">
        <v>0</v>
      </c>
      <c r="K12" s="511">
        <v>0</v>
      </c>
      <c r="M12" s="511">
        <v>0</v>
      </c>
      <c r="N12" s="511">
        <v>0</v>
      </c>
      <c r="O12" s="511">
        <v>0</v>
      </c>
      <c r="P12" s="511">
        <v>0</v>
      </c>
    </row>
    <row r="13" spans="2:16">
      <c r="B13" s="830" t="s">
        <v>2324</v>
      </c>
      <c r="C13" s="511">
        <v>0</v>
      </c>
      <c r="D13" s="511">
        <v>0</v>
      </c>
      <c r="E13" s="511">
        <v>0</v>
      </c>
      <c r="F13" s="511">
        <v>0</v>
      </c>
      <c r="G13" s="511">
        <v>0</v>
      </c>
      <c r="H13" s="511">
        <v>0</v>
      </c>
      <c r="I13" s="511">
        <v>0</v>
      </c>
      <c r="J13" s="511">
        <v>0</v>
      </c>
      <c r="K13" s="511">
        <v>0</v>
      </c>
      <c r="M13" s="511">
        <v>0</v>
      </c>
      <c r="N13" s="511">
        <v>0</v>
      </c>
      <c r="O13" s="511">
        <v>0</v>
      </c>
      <c r="P13" s="511">
        <v>0</v>
      </c>
    </row>
    <row r="14" spans="2:16">
      <c r="B14" s="830" t="s">
        <v>2325</v>
      </c>
      <c r="C14" s="511">
        <v>0</v>
      </c>
      <c r="D14" s="511">
        <v>0</v>
      </c>
      <c r="E14" s="511">
        <v>0</v>
      </c>
      <c r="F14" s="511">
        <v>0</v>
      </c>
      <c r="G14" s="511">
        <v>0</v>
      </c>
      <c r="H14" s="511">
        <v>0</v>
      </c>
      <c r="I14" s="511">
        <v>0</v>
      </c>
      <c r="J14" s="511">
        <v>0</v>
      </c>
      <c r="K14" s="511">
        <v>0</v>
      </c>
      <c r="M14" s="511">
        <v>0</v>
      </c>
      <c r="N14" s="511">
        <v>0</v>
      </c>
      <c r="O14" s="511">
        <v>0</v>
      </c>
      <c r="P14" s="511">
        <v>0</v>
      </c>
    </row>
    <row r="15" spans="2:16">
      <c r="B15" s="830" t="s">
        <v>2326</v>
      </c>
      <c r="C15" s="511">
        <v>0</v>
      </c>
      <c r="D15" s="511">
        <v>0</v>
      </c>
      <c r="E15" s="511">
        <v>0</v>
      </c>
      <c r="F15" s="511">
        <v>0</v>
      </c>
      <c r="G15" s="511">
        <v>0</v>
      </c>
      <c r="H15" s="511">
        <v>0</v>
      </c>
      <c r="I15" s="511">
        <v>0</v>
      </c>
      <c r="J15" s="511">
        <v>0</v>
      </c>
      <c r="K15" s="511">
        <v>0</v>
      </c>
      <c r="M15" s="511">
        <v>0</v>
      </c>
      <c r="N15" s="511">
        <v>0</v>
      </c>
      <c r="O15" s="511">
        <v>0</v>
      </c>
      <c r="P15" s="511">
        <v>0</v>
      </c>
    </row>
    <row r="16" spans="2:16">
      <c r="B16" s="960" t="s">
        <v>2327</v>
      </c>
      <c r="C16" s="511">
        <v>0</v>
      </c>
      <c r="D16" s="511">
        <v>0</v>
      </c>
      <c r="E16" s="511">
        <v>0</v>
      </c>
      <c r="F16" s="511">
        <v>0</v>
      </c>
      <c r="G16" s="511">
        <v>0</v>
      </c>
      <c r="H16" s="511">
        <v>0</v>
      </c>
      <c r="I16" s="511">
        <v>0</v>
      </c>
      <c r="J16" s="511">
        <v>0</v>
      </c>
      <c r="K16" s="511">
        <v>0</v>
      </c>
      <c r="M16" s="511">
        <v>0</v>
      </c>
      <c r="N16" s="511">
        <v>0</v>
      </c>
      <c r="O16" s="511">
        <v>0</v>
      </c>
      <c r="P16" s="511">
        <v>0</v>
      </c>
    </row>
    <row r="17" spans="2:16">
      <c r="B17" s="634"/>
      <c r="C17" s="634"/>
      <c r="D17" s="634"/>
      <c r="E17" s="635"/>
      <c r="F17" s="635"/>
      <c r="G17" s="635"/>
      <c r="H17" s="635"/>
      <c r="I17" s="635"/>
      <c r="J17" s="635"/>
      <c r="K17" s="635"/>
      <c r="M17" s="636"/>
      <c r="N17" s="636"/>
      <c r="O17" s="636"/>
      <c r="P17" s="636"/>
    </row>
    <row r="18" spans="2:16" s="637" customFormat="1">
      <c r="B18" s="585" t="s">
        <v>107</v>
      </c>
      <c r="C18" s="420">
        <f>SUMIF(SOFP!$B:$B,C$7,SOFP!$E:$E)-SUM(C9:C16)</f>
        <v>0</v>
      </c>
      <c r="D18" s="420">
        <f>SUMIF(SOFP!$B:$B,D$7,SOFP!$E:$E)-SUM(D9:D16)</f>
        <v>0</v>
      </c>
      <c r="E18" s="420">
        <f>SUMIF(SOFP!$B:$B,E$7,SOFP!$E:$E)-SUM(E9:E16)</f>
        <v>0</v>
      </c>
      <c r="F18" s="420">
        <f>SUMIF(SOFP!$B:$B,F$7,SOFP!$E:$E)-SUM(F9:F16)</f>
        <v>0</v>
      </c>
      <c r="G18" s="420">
        <f>SUMIF(SOFP!$B:$B,G$7,SOFP!$E:$E)-SUM(G9:G16)</f>
        <v>0</v>
      </c>
      <c r="H18" s="420">
        <f>SUMIF(SOFP!$B:$B,H$7,SOFP!$E:$E)-SUM(H9:H16)</f>
        <v>183216</v>
      </c>
      <c r="I18" s="420">
        <f>SUMIF(SOFP!$B:$B,I$7,SOFP!$E:$E)-SUM(I9:I16)</f>
        <v>0</v>
      </c>
      <c r="J18" s="420">
        <f>SUMIF(SOFP!$B:$B,J$7,SOFP!$E:$E)-SUM(J9:J16)</f>
        <v>0</v>
      </c>
      <c r="K18" s="420">
        <f>SUMIF(SOFP!$B:$B,K$7,SOFP!$E:$E)-SUM(K9:K16)</f>
        <v>4708316</v>
      </c>
      <c r="L18" s="420"/>
      <c r="M18" s="420">
        <f>SUMIF(SOCI!$B:$B,M$7,SOCI!$D:$D)-SUM(M9:M16)</f>
        <v>-90478</v>
      </c>
      <c r="N18" s="420">
        <f>SUMIF(SOCI!$B:$B,N$7,SOCI!$D:$D)-SUM(N9:N16)</f>
        <v>0</v>
      </c>
      <c r="O18" s="420">
        <f>SUMIF(SOCI!$B:$B,O$7,SOCI!$D:$D)-SUM(O9:O16)</f>
        <v>0</v>
      </c>
      <c r="P18" s="420">
        <f>SUMIF(SOCI!$B:$B,P$7,SOCI!$D:$D)-SUM(P9:P16)</f>
        <v>0</v>
      </c>
    </row>
    <row r="20" spans="2:16" ht="12">
      <c r="B20" s="1298"/>
      <c r="C20" s="1298"/>
      <c r="D20" s="1298"/>
      <c r="E20" s="1298"/>
      <c r="F20" s="1298"/>
      <c r="G20" s="1298"/>
      <c r="H20" s="1298"/>
      <c r="I20" s="1298"/>
      <c r="J20" s="1298"/>
      <c r="K20" s="1298"/>
      <c r="L20" s="1298"/>
      <c r="M20" s="1298"/>
      <c r="N20" s="1298"/>
      <c r="O20" s="1298"/>
      <c r="P20" s="1298"/>
    </row>
    <row r="21" spans="2:16" ht="12">
      <c r="B21" s="638"/>
      <c r="C21" s="638"/>
      <c r="D21" s="638"/>
    </row>
  </sheetData>
  <sheetProtection algorithmName="SHA-512" hashValue="ZjH2E562pIZ0jHKMzTrV81w55hjPfukcviYu6qped2AssLgyQZsgFgZfp+DdlP+V4C1BSl4oQvUMhyjhBeKOaA==" saltValue="S4zj8WMeVcekJ7ZJurR8JA==" spinCount="100000" sheet="1" objects="1" scenarios="1"/>
  <mergeCells count="9">
    <mergeCell ref="B7:B8"/>
    <mergeCell ref="B20:P20"/>
    <mergeCell ref="B3:E3"/>
    <mergeCell ref="F3:H3"/>
    <mergeCell ref="I3:K3"/>
    <mergeCell ref="L3:N3"/>
    <mergeCell ref="F4:P4"/>
    <mergeCell ref="C6:K6"/>
    <mergeCell ref="M6:P6"/>
  </mergeCells>
  <pageMargins left="0.70866141732283472" right="0.70866141732283472" top="0.74803149606299213" bottom="0.74803149606299213" header="0.31496062992125984" footer="0.31496062992125984"/>
  <pageSetup paperSize="9" scale="42" orientation="landscape" r:id="rId1"/>
  <headerFooter>
    <oddFooter>&amp;R&amp;1#&amp;"Calibri"&amp;10&amp;K0078D7Classification : Internal</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pageSetUpPr fitToPage="1"/>
  </sheetPr>
  <dimension ref="B1:P18"/>
  <sheetViews>
    <sheetView showGridLines="0" zoomScaleNormal="100" workbookViewId="0">
      <pane xSplit="2" ySplit="8" topLeftCell="C9" activePane="bottomRight" state="frozen"/>
      <selection activeCell="C25" sqref="C25"/>
      <selection pane="topRight" activeCell="C25" sqref="C25"/>
      <selection pane="bottomLeft" activeCell="C25" sqref="C25"/>
      <selection pane="bottomRight" activeCell="C25" sqref="C25"/>
    </sheetView>
  </sheetViews>
  <sheetFormatPr defaultColWidth="9.1796875" defaultRowHeight="11.5"/>
  <cols>
    <col min="1" max="1" width="1.54296875" style="626" customWidth="1"/>
    <col min="2" max="2" width="42.453125" style="626" bestFit="1" customWidth="1"/>
    <col min="3" max="4" width="19.1796875" style="626" customWidth="1"/>
    <col min="5" max="11" width="20.54296875" style="626" customWidth="1"/>
    <col min="12" max="12" width="1.54296875" style="626" customWidth="1"/>
    <col min="13" max="16" width="20.54296875" style="626" customWidth="1"/>
    <col min="17" max="16384" width="9.1796875" style="626"/>
  </cols>
  <sheetData>
    <row r="1" spans="2:16" ht="15.5">
      <c r="B1" s="626" t="str">
        <f>Details!$B$1</f>
        <v>Via Crespi 26 Srl</v>
      </c>
      <c r="F1" s="576"/>
    </row>
    <row r="2" spans="2:16">
      <c r="B2" s="10">
        <f>Details!$B$2</f>
        <v>44742</v>
      </c>
      <c r="C2" s="10"/>
      <c r="D2" s="10"/>
    </row>
    <row r="3" spans="2:16" ht="15.5">
      <c r="B3" s="1289" t="s">
        <v>625</v>
      </c>
      <c r="C3" s="1289"/>
      <c r="D3" s="1289"/>
      <c r="E3" s="1289"/>
      <c r="F3" s="1289"/>
      <c r="G3" s="1289"/>
      <c r="H3" s="1289"/>
      <c r="I3" s="1289"/>
      <c r="J3" s="1289"/>
      <c r="K3" s="1289"/>
      <c r="L3" s="1289"/>
      <c r="M3" s="1289"/>
      <c r="N3" s="1289"/>
      <c r="O3" s="1026"/>
      <c r="P3" s="1026"/>
    </row>
    <row r="4" spans="2:16">
      <c r="B4" s="628"/>
      <c r="C4" s="628"/>
      <c r="D4" s="628"/>
      <c r="E4" s="629"/>
      <c r="F4" s="1301"/>
      <c r="G4" s="1301"/>
      <c r="H4" s="1301"/>
      <c r="I4" s="1301"/>
      <c r="J4" s="1301"/>
      <c r="K4" s="1301"/>
      <c r="L4" s="1301"/>
      <c r="M4" s="1301"/>
      <c r="N4" s="1301"/>
      <c r="O4" s="1301"/>
      <c r="P4" s="1301"/>
    </row>
    <row r="5" spans="2:16">
      <c r="B5" s="628"/>
      <c r="C5" s="628"/>
      <c r="D5" s="628"/>
      <c r="E5" s="629"/>
      <c r="F5" s="1027"/>
      <c r="G5" s="1027"/>
      <c r="H5" s="1027"/>
      <c r="I5" s="1027"/>
      <c r="J5" s="1027"/>
      <c r="K5" s="1027"/>
      <c r="L5" s="1027"/>
      <c r="M5" s="1027"/>
      <c r="N5" s="1027"/>
      <c r="O5" s="1027"/>
      <c r="P5" s="1027"/>
    </row>
    <row r="6" spans="2:16">
      <c r="B6" s="629"/>
      <c r="C6" s="1299" t="s">
        <v>621</v>
      </c>
      <c r="D6" s="1299"/>
      <c r="E6" s="1299"/>
      <c r="F6" s="1299"/>
      <c r="G6" s="1299"/>
      <c r="H6" s="1299"/>
      <c r="I6" s="1299"/>
      <c r="J6" s="1299"/>
      <c r="K6" s="1299"/>
      <c r="M6" s="1300" t="s">
        <v>622</v>
      </c>
      <c r="N6" s="1300"/>
      <c r="O6" s="1300"/>
      <c r="P6" s="1300"/>
    </row>
    <row r="7" spans="2:16">
      <c r="B7" s="1296" t="s">
        <v>169</v>
      </c>
      <c r="C7" s="631">
        <v>231000</v>
      </c>
      <c r="D7" s="631">
        <v>231900</v>
      </c>
      <c r="E7" s="631">
        <v>411138</v>
      </c>
      <c r="F7" s="631">
        <v>411188</v>
      </c>
      <c r="G7" s="631">
        <v>411229</v>
      </c>
      <c r="H7" s="631">
        <v>440008</v>
      </c>
      <c r="I7" s="631" t="s">
        <v>1035</v>
      </c>
      <c r="J7" s="631">
        <v>451128</v>
      </c>
      <c r="K7" s="631">
        <v>451229</v>
      </c>
      <c r="L7" s="632"/>
      <c r="M7" s="631" t="s">
        <v>445</v>
      </c>
      <c r="N7" s="631" t="s">
        <v>437</v>
      </c>
      <c r="O7" s="631">
        <v>756300</v>
      </c>
      <c r="P7" s="631" t="s">
        <v>431</v>
      </c>
    </row>
    <row r="8" spans="2:16" ht="46">
      <c r="B8" s="1297"/>
      <c r="C8" s="633" t="str">
        <f>SOFP!C47</f>
        <v>Investment in subsidiaries (I/C)</v>
      </c>
      <c r="D8" s="633" t="s">
        <v>344</v>
      </c>
      <c r="E8" s="633" t="str">
        <f>SOFP!C66</f>
        <v>Accrued interests - Interest receivable-intercompany (I/C)</v>
      </c>
      <c r="F8" s="633" t="s">
        <v>350</v>
      </c>
      <c r="G8" s="633" t="s">
        <v>349</v>
      </c>
      <c r="H8" s="633" t="s">
        <v>817</v>
      </c>
      <c r="I8" s="633" t="s">
        <v>636</v>
      </c>
      <c r="J8" s="633" t="s">
        <v>339</v>
      </c>
      <c r="K8" s="633" t="s">
        <v>340</v>
      </c>
      <c r="M8" s="633" t="s">
        <v>443</v>
      </c>
      <c r="N8" s="633" t="s">
        <v>438</v>
      </c>
      <c r="O8" s="633" t="s">
        <v>908</v>
      </c>
      <c r="P8" s="633" t="s">
        <v>432</v>
      </c>
    </row>
    <row r="9" spans="2:16">
      <c r="B9" s="960" t="s">
        <v>2270</v>
      </c>
      <c r="C9" s="511">
        <v>0</v>
      </c>
      <c r="D9" s="511">
        <v>0</v>
      </c>
      <c r="E9" s="511">
        <v>0</v>
      </c>
      <c r="F9" s="511">
        <v>0</v>
      </c>
      <c r="G9" s="511">
        <v>0</v>
      </c>
      <c r="H9" s="511">
        <v>0</v>
      </c>
      <c r="I9" s="511">
        <v>0</v>
      </c>
      <c r="J9" s="511">
        <v>0</v>
      </c>
      <c r="K9" s="511">
        <v>0</v>
      </c>
      <c r="M9" s="511">
        <v>0</v>
      </c>
      <c r="N9" s="511">
        <v>0</v>
      </c>
      <c r="O9" s="511">
        <v>0</v>
      </c>
      <c r="P9" s="511">
        <v>0</v>
      </c>
    </row>
    <row r="10" spans="2:16">
      <c r="B10" s="960" t="s">
        <v>2271</v>
      </c>
      <c r="C10" s="511">
        <v>0</v>
      </c>
      <c r="D10" s="511">
        <v>0</v>
      </c>
      <c r="E10" s="511">
        <v>0</v>
      </c>
      <c r="F10" s="511">
        <v>0</v>
      </c>
      <c r="G10" s="511">
        <v>0</v>
      </c>
      <c r="H10" s="511">
        <v>0</v>
      </c>
      <c r="I10" s="511">
        <v>0</v>
      </c>
      <c r="J10" s="511">
        <v>0</v>
      </c>
      <c r="K10" s="511">
        <v>0</v>
      </c>
      <c r="M10" s="511">
        <v>0</v>
      </c>
      <c r="N10" s="511">
        <v>0</v>
      </c>
      <c r="O10" s="511">
        <v>0</v>
      </c>
      <c r="P10" s="511">
        <v>0</v>
      </c>
    </row>
    <row r="11" spans="2:16">
      <c r="B11" s="830" t="s">
        <v>2319</v>
      </c>
      <c r="C11" s="511">
        <v>0</v>
      </c>
      <c r="D11" s="511">
        <v>0</v>
      </c>
      <c r="E11" s="511">
        <v>0</v>
      </c>
      <c r="F11" s="511">
        <v>0</v>
      </c>
      <c r="G11" s="511">
        <v>0</v>
      </c>
      <c r="H11" s="511">
        <v>0</v>
      </c>
      <c r="I11" s="511">
        <v>0</v>
      </c>
      <c r="J11" s="511">
        <v>0</v>
      </c>
      <c r="K11" s="511">
        <v>0</v>
      </c>
      <c r="M11" s="511">
        <v>0</v>
      </c>
      <c r="N11" s="511">
        <v>0</v>
      </c>
      <c r="O11" s="511">
        <v>0</v>
      </c>
      <c r="P11" s="511">
        <v>0</v>
      </c>
    </row>
    <row r="12" spans="2:16">
      <c r="B12" s="830" t="s">
        <v>2318</v>
      </c>
      <c r="C12" s="511">
        <v>0</v>
      </c>
      <c r="D12" s="511">
        <v>0</v>
      </c>
      <c r="E12" s="511">
        <v>0</v>
      </c>
      <c r="F12" s="511">
        <v>0</v>
      </c>
      <c r="G12" s="511">
        <v>0</v>
      </c>
      <c r="H12" s="511">
        <v>0</v>
      </c>
      <c r="I12" s="511">
        <v>0</v>
      </c>
      <c r="J12" s="511">
        <v>0</v>
      </c>
      <c r="K12" s="511">
        <v>0</v>
      </c>
      <c r="M12" s="511">
        <v>0</v>
      </c>
      <c r="N12" s="511">
        <v>0</v>
      </c>
      <c r="O12" s="511">
        <v>0</v>
      </c>
      <c r="P12" s="511">
        <v>0</v>
      </c>
    </row>
    <row r="13" spans="2:16">
      <c r="B13" s="960" t="s">
        <v>2272</v>
      </c>
      <c r="C13" s="511">
        <v>0</v>
      </c>
      <c r="D13" s="511">
        <v>0</v>
      </c>
      <c r="E13" s="511">
        <v>0</v>
      </c>
      <c r="F13" s="511">
        <v>0</v>
      </c>
      <c r="G13" s="511">
        <v>0</v>
      </c>
      <c r="H13" s="511">
        <v>0</v>
      </c>
      <c r="I13" s="511">
        <v>0</v>
      </c>
      <c r="J13" s="511">
        <v>0</v>
      </c>
      <c r="K13" s="511">
        <v>0</v>
      </c>
      <c r="M13" s="511">
        <v>0</v>
      </c>
      <c r="N13" s="511">
        <v>0</v>
      </c>
      <c r="O13" s="511">
        <v>0</v>
      </c>
      <c r="P13" s="511">
        <v>0</v>
      </c>
    </row>
    <row r="14" spans="2:16">
      <c r="B14" s="634"/>
      <c r="C14" s="634"/>
      <c r="D14" s="634"/>
      <c r="E14" s="635"/>
      <c r="F14" s="635"/>
      <c r="G14" s="635"/>
      <c r="H14" s="635"/>
      <c r="I14" s="635"/>
      <c r="J14" s="635"/>
      <c r="K14" s="635"/>
      <c r="M14" s="636"/>
      <c r="N14" s="636"/>
      <c r="O14" s="636"/>
      <c r="P14" s="636"/>
    </row>
    <row r="15" spans="2:16" s="637" customFormat="1">
      <c r="B15" s="585" t="s">
        <v>107</v>
      </c>
      <c r="C15" s="420">
        <f>SUMIF(SOFP!$B:$B,C$7,SOFP!$E:$E)-SUM(C9:C13)</f>
        <v>0</v>
      </c>
      <c r="D15" s="420">
        <f>SUMIF(SOFP!$B:$B,D$7,SOFP!$E:$E)-SUM(D9:D13)</f>
        <v>0</v>
      </c>
      <c r="E15" s="420">
        <f>SUMIF(SOFP!$B:$B,E$7,SOFP!$E:$E)-SUM(E9:E13)</f>
        <v>0</v>
      </c>
      <c r="F15" s="420">
        <f>SUMIF(SOFP!$B:$B,F$7,SOFP!$E:$E)-SUM(F9:F13)</f>
        <v>0</v>
      </c>
      <c r="G15" s="420">
        <f>SUMIF(SOFP!$B:$B,G$7,SOFP!$E:$E)-SUM(G9:G13)</f>
        <v>0</v>
      </c>
      <c r="H15" s="420">
        <f>SUMIF(SOFP!$B:$B,H$7,SOFP!$E:$E)-SUM(H9:H13)</f>
        <v>183216</v>
      </c>
      <c r="I15" s="420">
        <f>SUMIF(SOFP!$B:$B,I$7,SOFP!$E:$E)-SUM(I9:I13)</f>
        <v>0</v>
      </c>
      <c r="J15" s="420">
        <f>SUMIF(SOFP!$B:$B,J$7,SOFP!$E:$E)-SUM(J9:J13)</f>
        <v>0</v>
      </c>
      <c r="K15" s="420">
        <f>SUMIF(SOFP!$B:$B,K$7,SOFP!$E:$E)-SUM(K9:K13)</f>
        <v>4708316</v>
      </c>
      <c r="L15" s="420"/>
      <c r="M15" s="420">
        <f>SUMIF(SOCI!$B:$B,M$7,SOCI!$D:$D)-SUM(M9:M13)</f>
        <v>-90478</v>
      </c>
      <c r="N15" s="420">
        <f>SUMIF(SOCI!$B:$B,N$7,SOCI!$D:$D)-SUM(N9:N13)</f>
        <v>0</v>
      </c>
      <c r="O15" s="420">
        <f>SUMIF(SOCI!$B:$B,O$7,SOCI!$D:$D)-SUM(O9:O13)</f>
        <v>0</v>
      </c>
      <c r="P15" s="420">
        <f>SUMIF(SOCI!$B:$B,P$7,SOCI!$D:$D)-SUM(P9:P13)</f>
        <v>0</v>
      </c>
    </row>
    <row r="17" spans="2:16" ht="12">
      <c r="B17" s="1298"/>
      <c r="C17" s="1298"/>
      <c r="D17" s="1298"/>
      <c r="E17" s="1298"/>
      <c r="F17" s="1298"/>
      <c r="G17" s="1298"/>
      <c r="H17" s="1298"/>
      <c r="I17" s="1298"/>
      <c r="J17" s="1298"/>
      <c r="K17" s="1298"/>
      <c r="L17" s="1298"/>
      <c r="M17" s="1298"/>
      <c r="N17" s="1298"/>
      <c r="O17" s="1298"/>
      <c r="P17" s="1298"/>
    </row>
    <row r="18" spans="2:16" ht="12">
      <c r="B18" s="638"/>
      <c r="C18" s="638"/>
      <c r="D18" s="638"/>
    </row>
  </sheetData>
  <sheetProtection algorithmName="SHA-512" hashValue="ZavswDivTw2qoOKA+mH1nl5vpa9aVqRio/VBNaaR3/rfKAXeGgOjBZiz2F2s3iYGNFFHuHmOTM6xeE/uMMHtnQ==" saltValue="aWvvdK45hPcpsWk3GDCQjw==" spinCount="100000" sheet="1" objects="1" scenarios="1"/>
  <mergeCells count="9">
    <mergeCell ref="B7:B8"/>
    <mergeCell ref="B17:P17"/>
    <mergeCell ref="B3:E3"/>
    <mergeCell ref="F3:H3"/>
    <mergeCell ref="I3:K3"/>
    <mergeCell ref="L3:N3"/>
    <mergeCell ref="F4:P4"/>
    <mergeCell ref="C6:K6"/>
    <mergeCell ref="M6:P6"/>
  </mergeCells>
  <pageMargins left="0.70866141732283472" right="0.70866141732283472" top="0.74803149606299213" bottom="0.74803149606299213" header="0.31496062992125984" footer="0.31496062992125984"/>
  <pageSetup paperSize="9" scale="42" orientation="landscape" r:id="rId1"/>
  <headerFooter>
    <oddFooter>&amp;R&amp;1#&amp;"Calibri"&amp;10&amp;K0078D7Classification : Internal</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16"/>
  <dimension ref="A1"/>
  <sheetViews>
    <sheetView showGridLines="0" workbookViewId="0">
      <selection activeCell="J19" sqref="J19"/>
    </sheetView>
  </sheetViews>
  <sheetFormatPr defaultRowHeight="12.5"/>
  <sheetData/>
  <pageMargins left="0.7" right="0.7" top="0.75" bottom="0.75" header="0.3" footer="0.3"/>
  <pageSetup orientation="portrait" r:id="rId1"/>
  <headerFooter>
    <oddFooter>&amp;R&amp;1#&amp;"Calibri"&amp;10&amp;K0078D7Classification : Internal</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17"/>
  <dimension ref="A1"/>
  <sheetViews>
    <sheetView showGridLines="0" workbookViewId="0">
      <selection activeCell="R20" sqref="R20"/>
    </sheetView>
  </sheetViews>
  <sheetFormatPr defaultRowHeight="12.5"/>
  <sheetData/>
  <pageMargins left="0.7" right="0.7" top="0.75" bottom="0.75" header="0.3" footer="0.3"/>
  <pageSetup orientation="portrait" r:id="rId1"/>
  <headerFooter>
    <oddFooter>&amp;R&amp;1#&amp;"Calibri"&amp;10&amp;K0078D7Classification : Internal</oddFooter>
  </headerFooter>
</worksheet>
</file>

<file path=docProps/CustomMKOP.xml><?xml version="1.0" encoding="utf-8"?>
<Properties xmlns="http://schemas.openxmlformats.org/officeDocument/2006/custom-properties" xmlns:vt="http://schemas.openxmlformats.org/officeDocument/2006/docPropsVTypes">
  <property fmtid="{D5CDD505-2E9C-101B-9397-08002B2CF9AE}" pid="2" name="MKProdID">
    <vt:lpwstr>ZMExtensions</vt:lpwstr>
  </property>
  <property fmtid="{D5CDD505-2E9C-101B-9397-08002B2CF9AE}" pid="3" name="SizeBefore">
    <vt:lpwstr>1946603</vt:lpwstr>
  </property>
  <property fmtid="{D5CDD505-2E9C-101B-9397-08002B2CF9AE}" pid="4" name="OptimizationTime">
    <vt:lpwstr>20220703_0143</vt:lpwstr>
  </property>
</Properties>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44</vt:i4>
      </vt:variant>
      <vt:variant>
        <vt:lpstr>Named Ranges</vt:lpstr>
      </vt:variant>
      <vt:variant>
        <vt:i4>378</vt:i4>
      </vt:variant>
    </vt:vector>
  </HeadingPairs>
  <TitlesOfParts>
    <vt:vector size="422" baseType="lpstr">
      <vt:lpstr>Cover</vt:lpstr>
      <vt:lpstr>Details</vt:lpstr>
      <vt:lpstr>Review checklist</vt:lpstr>
      <vt:lpstr>Controls checklist</vt:lpstr>
      <vt:lpstr>IFRS TB</vt:lpstr>
      <vt:lpstr>IFRS adjustments</vt:lpstr>
      <vt:lpstr>SOFP</vt:lpstr>
      <vt:lpstr>SOCI</vt:lpstr>
      <vt:lpstr>SOCE</vt:lpstr>
      <vt:lpstr>SOCF</vt:lpstr>
      <vt:lpstr>IP under construction</vt:lpstr>
      <vt:lpstr>Cash</vt:lpstr>
      <vt:lpstr>ELF VILLA TB 30GIU22</vt:lpstr>
      <vt:lpstr>GLVILLA30Jun22</vt:lpstr>
      <vt:lpstr>Deferred tax</vt:lpstr>
      <vt:lpstr>IRR Villa</vt:lpstr>
      <vt:lpstr>Investment Properties (IP) </vt:lpstr>
      <vt:lpstr>Borrowings</vt:lpstr>
      <vt:lpstr>Derivative fin. instr.</vt:lpstr>
      <vt:lpstr>Trade and other receivables</vt:lpstr>
      <vt:lpstr>Cash &amp; Cash equivalents</vt:lpstr>
      <vt:lpstr>Share capital</vt:lpstr>
      <vt:lpstr>Provisions</vt:lpstr>
      <vt:lpstr>Other non-current liabilities</vt:lpstr>
      <vt:lpstr>Trade and other payables</vt:lpstr>
      <vt:lpstr>Accrued expenses</vt:lpstr>
      <vt:lpstr>Revenue</vt:lpstr>
      <vt:lpstr>Property costs</vt:lpstr>
      <vt:lpstr>Other expenses</vt:lpstr>
      <vt:lpstr>Management fees</vt:lpstr>
      <vt:lpstr>Finance result</vt:lpstr>
      <vt:lpstr>Income Tax</vt:lpstr>
      <vt:lpstr>Financial risk</vt:lpstr>
      <vt:lpstr>Fair Value</vt:lpstr>
      <vt:lpstr>Contingencies</vt:lpstr>
      <vt:lpstr>Post BS events</vt:lpstr>
      <vt:lpstr>NEIF II_Intercompany matrix</vt:lpstr>
      <vt:lpstr>NEIF III_Intercompany matrix</vt:lpstr>
      <vt:lpstr>EIPF_Intercompany matrix</vt:lpstr>
      <vt:lpstr>ELF_Intercompany matrix</vt:lpstr>
      <vt:lpstr>HPF_Intercompany matrix</vt:lpstr>
      <vt:lpstr>ARCHO_Intercompany matrix</vt:lpstr>
      <vt:lpstr>Additional TAB 1</vt:lpstr>
      <vt:lpstr>Additional TAB 2</vt:lpstr>
      <vt:lpstr>Data_Bonds_Issue</vt:lpstr>
      <vt:lpstr>Data_Bonds_OB</vt:lpstr>
      <vt:lpstr>Data_Bonds_Reimb</vt:lpstr>
      <vt:lpstr>Data_Borrow_InterestPayableIC</vt:lpstr>
      <vt:lpstr>Data_Borrow_InterestPayableNIC</vt:lpstr>
      <vt:lpstr>Data_Borrow_Maturity1to2YearsIC</vt:lpstr>
      <vt:lpstr>Data_Borrow_Maturity2to5YearsIC</vt:lpstr>
      <vt:lpstr>Data_Borrow_MaturityAfter5YearsIC</vt:lpstr>
      <vt:lpstr>Data_Borrow_MaturityLess1YearIC</vt:lpstr>
      <vt:lpstr>Data_BRD_NAVQ2Q_CapCall</vt:lpstr>
      <vt:lpstr>Data_BRD_NAVQ2Q_CapRed</vt:lpstr>
      <vt:lpstr>Data_BRD_NAVQ2Q_CB</vt:lpstr>
      <vt:lpstr>Data_BRD_NAVQ2Q_DefTaxChrg</vt:lpstr>
      <vt:lpstr>Data_BRD_NAVQ2Q_Distr</vt:lpstr>
      <vt:lpstr>Data_BRD_NAVQ2Q_DTLAcq</vt:lpstr>
      <vt:lpstr>Data_BRD_NAVQ2Q_DTLnotcons</vt:lpstr>
      <vt:lpstr>Data_BRD_NAVQ2Q_FVDeriv</vt:lpstr>
      <vt:lpstr>Data_BRD_NAVQ2Q_FVIP</vt:lpstr>
      <vt:lpstr>Data_BRD_NAVQ2Q_HypoCarInt</vt:lpstr>
      <vt:lpstr>Data_BRD_NAVQ2Q_IntecoInjDistr</vt:lpstr>
      <vt:lpstr>Data_BRD_NAVQ2Q_NetResul</vt:lpstr>
      <vt:lpstr>Data_BRD_NAVQ2Q_OB</vt:lpstr>
      <vt:lpstr>Data_BRD_NAVQ2Q_ProfitondispIP</vt:lpstr>
      <vt:lpstr>Data_BRD_NAVYOY_CapCall</vt:lpstr>
      <vt:lpstr>Data_BRD_NAVYOY_CapRed</vt:lpstr>
      <vt:lpstr>Data_BRD_NAVYOY_CB</vt:lpstr>
      <vt:lpstr>Data_BRD_NAVYOY_DefTaxChrg</vt:lpstr>
      <vt:lpstr>Data_BRD_NAVYOY_Distr</vt:lpstr>
      <vt:lpstr>Data_BRD_NAVYOY_DTLAcq</vt:lpstr>
      <vt:lpstr>Data_BRD_NAVYOY_DTLnotcons</vt:lpstr>
      <vt:lpstr>Data_BRD_NAVYOY_FVDeriv</vt:lpstr>
      <vt:lpstr>Data_BRD_NAVYOY_FVIP</vt:lpstr>
      <vt:lpstr>Data_BRD_NAVYOY_HypoCarInt</vt:lpstr>
      <vt:lpstr>Data_BRD_NAVYOY_IntecoInjDistr</vt:lpstr>
      <vt:lpstr>Data_BRD_NAVYOY_NetResul</vt:lpstr>
      <vt:lpstr>Data_BRD_NAVYOY_OB</vt:lpstr>
      <vt:lpstr>Data_BRD_NAVYOY_ProfitondispIP</vt:lpstr>
      <vt:lpstr>Data_Cash_Restricted</vt:lpstr>
      <vt:lpstr>Data_CF_CashEq_FX</vt:lpstr>
      <vt:lpstr>Data_CF_FinAct_CarrIntPaidGP</vt:lpstr>
      <vt:lpstr>Data_CF_FinAct_InvDistr</vt:lpstr>
      <vt:lpstr>Data_CF_FinAct_NetProcIntBearLoansIC</vt:lpstr>
      <vt:lpstr>Data_CF_FinAct_NetProcIntBearLoansNonIC</vt:lpstr>
      <vt:lpstr>Data_CF_FinAct_ProcCapContr</vt:lpstr>
      <vt:lpstr>Data_CF_FinAct_RepaymBorrIC</vt:lpstr>
      <vt:lpstr>Data_CF_FinAct_RepaymBorrNonIC</vt:lpstr>
      <vt:lpstr>Data_CF_FinAct_RepaymCapit</vt:lpstr>
      <vt:lpstr>Data_CF_InvAct_AcquisitSub</vt:lpstr>
      <vt:lpstr>Data_CF_InvAct_CapexIP</vt:lpstr>
      <vt:lpstr>Data_CF_InvAct_DisposIP</vt:lpstr>
      <vt:lpstr>Data_CF_InvAct_DisposSub</vt:lpstr>
      <vt:lpstr>Data_CF_InvAct_LettingFeespaid</vt:lpstr>
      <vt:lpstr>Data_CF_InvAct_PurchIP</vt:lpstr>
      <vt:lpstr>Data_CF_InvAct_PurchPPE</vt:lpstr>
      <vt:lpstr>Data_CF_OperAct_AmortCapLetFees</vt:lpstr>
      <vt:lpstr>Data_CF_OperAct_AmortFinFees</vt:lpstr>
      <vt:lpstr>Data_CF_OperAct_ChangeAccrual</vt:lpstr>
      <vt:lpstr>Data_CF_OperAct_ChangeFX</vt:lpstr>
      <vt:lpstr>Data_CF_OperAct_ChangePayabInterco</vt:lpstr>
      <vt:lpstr>Data_CF_OperAct_ChangePayabNonInterco</vt:lpstr>
      <vt:lpstr>Data_CF_OperAct_ChangePrepaym</vt:lpstr>
      <vt:lpstr>Data_CF_OperAct_ChangeProvis</vt:lpstr>
      <vt:lpstr>Data_CF_OperAct_ChangeReceivInterco</vt:lpstr>
      <vt:lpstr>Data_CF_OperAct_ChangeReceivNonInterco</vt:lpstr>
      <vt:lpstr>Data_CF_OperAct_ChangeSaleIP</vt:lpstr>
      <vt:lpstr>Data_CF_OperAct_DeprecPPE</vt:lpstr>
      <vt:lpstr>Data_CF_OperAct_FinExpInterc</vt:lpstr>
      <vt:lpstr>Data_CF_OperAct_FinExpNonInterc</vt:lpstr>
      <vt:lpstr>Data_CF_OperAct_FinIncInterc</vt:lpstr>
      <vt:lpstr>Data_CF_OperAct_FinIncNonInterc</vt:lpstr>
      <vt:lpstr>Data_CF_OperAct_FVDerivative</vt:lpstr>
      <vt:lpstr>Data_CF_OperAct_FVIP</vt:lpstr>
      <vt:lpstr>Data_CF_OperAct_ImpairReceiv</vt:lpstr>
      <vt:lpstr>Data_CF_OperAct_IncomeTaxPaid</vt:lpstr>
      <vt:lpstr>Data_CF_OperAct_InterPaidIC</vt:lpstr>
      <vt:lpstr>Data_CF_OperAct_InterPaidNonIC</vt:lpstr>
      <vt:lpstr>Data_CF_OperAct_InterRecIC</vt:lpstr>
      <vt:lpstr>Data_CF_OperAct_InterRecNonIC</vt:lpstr>
      <vt:lpstr>Data_CF_OperAct_NonCurrentAsset</vt:lpstr>
      <vt:lpstr>Data_CF_OperAct_NonCurrentLiab</vt:lpstr>
      <vt:lpstr>Data_CF_OperAct_RentStrLine</vt:lpstr>
      <vt:lpstr>Data_CF_OperAct_StrLineLeaseInc</vt:lpstr>
      <vt:lpstr>Data_FinRisk_IR_AccruedExp01</vt:lpstr>
      <vt:lpstr>Data_FinRisk_IR_AccruedExp02</vt:lpstr>
      <vt:lpstr>Data_FinRisk_IR_AccruedExp03</vt:lpstr>
      <vt:lpstr>Data_FinRisk_IR_AccruedExp04</vt:lpstr>
      <vt:lpstr>Data_FinRisk_IR_Borrow01</vt:lpstr>
      <vt:lpstr>Data_FinRisk_IR_Borrow02</vt:lpstr>
      <vt:lpstr>Data_FinRisk_IR_Borrow03</vt:lpstr>
      <vt:lpstr>Data_FinRisk_IR_Borrow04</vt:lpstr>
      <vt:lpstr>Data_FinRisk_IR_Cash01</vt:lpstr>
      <vt:lpstr>Data_FinRisk_IR_Cash02</vt:lpstr>
      <vt:lpstr>Data_FinRisk_IR_Cash03</vt:lpstr>
      <vt:lpstr>Data_FinRisk_IR_Cash04</vt:lpstr>
      <vt:lpstr>Data_FinRisk_IR_CIT01</vt:lpstr>
      <vt:lpstr>Data_FinRisk_IR_CIT02</vt:lpstr>
      <vt:lpstr>Data_FinRisk_IR_CIT03</vt:lpstr>
      <vt:lpstr>Data_FinRisk_IR_CIT04</vt:lpstr>
      <vt:lpstr>Data_FinRisk_IR_DeferredInc01</vt:lpstr>
      <vt:lpstr>Data_FinRisk_IR_DeferredInc02</vt:lpstr>
      <vt:lpstr>Data_FinRisk_IR_DeferredInc03</vt:lpstr>
      <vt:lpstr>Data_FinRisk_IR_DeferredInc04</vt:lpstr>
      <vt:lpstr>Data_FinRisk_IR_DerAss01</vt:lpstr>
      <vt:lpstr>Data_FinRisk_IR_DerAss02</vt:lpstr>
      <vt:lpstr>Data_FinRisk_IR_DerAss03</vt:lpstr>
      <vt:lpstr>Data_FinRisk_IR_DerAss04</vt:lpstr>
      <vt:lpstr>Data_FinRisk_IR_DerivLiab01</vt:lpstr>
      <vt:lpstr>Data_FinRisk_IR_DerivLiab02</vt:lpstr>
      <vt:lpstr>Data_FinRisk_IR_DerivLiab03</vt:lpstr>
      <vt:lpstr>Data_FinRisk_IR_DerivLiab04</vt:lpstr>
      <vt:lpstr>Data_FinRisk_IR_DTA01</vt:lpstr>
      <vt:lpstr>Data_FinRisk_IR_DTA02</vt:lpstr>
      <vt:lpstr>Data_FinRisk_IR_DTA03</vt:lpstr>
      <vt:lpstr>Data_FinRisk_IR_DTA04</vt:lpstr>
      <vt:lpstr>Data_FinRisk_IR_DTL01</vt:lpstr>
      <vt:lpstr>Data_FinRisk_IR_DTL02</vt:lpstr>
      <vt:lpstr>Data_FinRisk_IR_DTL03</vt:lpstr>
      <vt:lpstr>Data_FinRisk_IR_DTL04</vt:lpstr>
      <vt:lpstr>Data_FinRisk_IR_Equity01</vt:lpstr>
      <vt:lpstr>Data_FinRisk_IR_Equity02</vt:lpstr>
      <vt:lpstr>Data_FinRisk_IR_Equity03</vt:lpstr>
      <vt:lpstr>Data_FinRisk_IR_Equity04</vt:lpstr>
      <vt:lpstr>Data_FinRisk_IR_IP01</vt:lpstr>
      <vt:lpstr>Data_FinRisk_IR_IP02</vt:lpstr>
      <vt:lpstr>Data_FinRisk_IR_IP03</vt:lpstr>
      <vt:lpstr>Data_FinRisk_IR_IP04</vt:lpstr>
      <vt:lpstr>Data_FinRisk_IR_OtherLiab01</vt:lpstr>
      <vt:lpstr>Data_FinRisk_IR_OtherLiab02</vt:lpstr>
      <vt:lpstr>Data_FinRisk_IR_OtherLiab03</vt:lpstr>
      <vt:lpstr>Data_FinRisk_IR_OtherLiab04</vt:lpstr>
      <vt:lpstr>Data_FinRisk_IR_Payables01</vt:lpstr>
      <vt:lpstr>Data_FinRisk_IR_Payables014</vt:lpstr>
      <vt:lpstr>Data_FinRisk_IR_Payables02</vt:lpstr>
      <vt:lpstr>Data_FinRisk_IR_Payables03</vt:lpstr>
      <vt:lpstr>Data_FinRisk_IR_Payables04</vt:lpstr>
      <vt:lpstr>Data_FinRisk_IR_PPE01</vt:lpstr>
      <vt:lpstr>Data_FinRisk_IR_PPE02</vt:lpstr>
      <vt:lpstr>Data_FinRisk_IR_PPE03</vt:lpstr>
      <vt:lpstr>Data_FinRisk_IR_PPE04</vt:lpstr>
      <vt:lpstr>Data_FinRisk_IR_Prepaym01</vt:lpstr>
      <vt:lpstr>Data_FinRisk_IR_Prepaym02</vt:lpstr>
      <vt:lpstr>Data_FinRisk_IR_Prepaym03</vt:lpstr>
      <vt:lpstr>Data_FinRisk_IR_Prepaym04</vt:lpstr>
      <vt:lpstr>Data_FinRisk_IR_Prov01</vt:lpstr>
      <vt:lpstr>Data_FinRisk_IR_Prov02</vt:lpstr>
      <vt:lpstr>Data_FinRisk_IR_Prov03</vt:lpstr>
      <vt:lpstr>Data_FinRisk_IR_Prov04</vt:lpstr>
      <vt:lpstr>Data_FinRisk_IR_REC01</vt:lpstr>
      <vt:lpstr>Data_FinRisk_IR_REC02</vt:lpstr>
      <vt:lpstr>Data_FinRisk_IR_REC03</vt:lpstr>
      <vt:lpstr>Data_FinRisk_IR_REC04</vt:lpstr>
      <vt:lpstr>Data_FinRisk_LR_AccrExp01</vt:lpstr>
      <vt:lpstr>Data_FinRisk_LR_AccrExp02</vt:lpstr>
      <vt:lpstr>Data_FinRisk_LR_AccrExp03</vt:lpstr>
      <vt:lpstr>Data_FinRisk_LR_AccrExp04</vt:lpstr>
      <vt:lpstr>Data_FinRisk_LR_Borrow01</vt:lpstr>
      <vt:lpstr>Data_FinRisk_LR_Borrow02</vt:lpstr>
      <vt:lpstr>Data_FinRisk_LR_Borrow03</vt:lpstr>
      <vt:lpstr>Data_FinRisk_LR_Borrow04</vt:lpstr>
      <vt:lpstr>Data_FinRisk_LR_Cash01</vt:lpstr>
      <vt:lpstr>Data_FinRisk_LR_Cash02</vt:lpstr>
      <vt:lpstr>Data_FinRisk_LR_Cash03</vt:lpstr>
      <vt:lpstr>Data_FinRisk_LR_Cash04</vt:lpstr>
      <vt:lpstr>Data_FinRisk_LR_CIT01</vt:lpstr>
      <vt:lpstr>Data_FinRisk_LR_CIT02</vt:lpstr>
      <vt:lpstr>Data_FinRisk_LR_CIT03</vt:lpstr>
      <vt:lpstr>Data_FinRisk_LR_CIT04</vt:lpstr>
      <vt:lpstr>Data_FinRisk_LR_DefInc01</vt:lpstr>
      <vt:lpstr>Data_FinRisk_LR_DefInc02</vt:lpstr>
      <vt:lpstr>Data_FinRisk_LR_DefInc03</vt:lpstr>
      <vt:lpstr>Data_FinRisk_LR_DefInc04</vt:lpstr>
      <vt:lpstr>Data_FinRisk_LR_DerivAsset01</vt:lpstr>
      <vt:lpstr>Data_FinRisk_LR_DerivAsset02</vt:lpstr>
      <vt:lpstr>Data_FinRisk_LR_DerivAsset03</vt:lpstr>
      <vt:lpstr>Data_FinRisk_LR_DerivAsset04</vt:lpstr>
      <vt:lpstr>Data_FinRisk_LR_DerivLiab01</vt:lpstr>
      <vt:lpstr>Data_FinRisk_LR_DerivLiab02</vt:lpstr>
      <vt:lpstr>Data_FinRisk_LR_DerivLiab03</vt:lpstr>
      <vt:lpstr>Data_FinRisk_LR_DerivLiab04</vt:lpstr>
      <vt:lpstr>Data_FinRisk_LR_Equity01</vt:lpstr>
      <vt:lpstr>Data_FinRisk_LR_Equity02</vt:lpstr>
      <vt:lpstr>Data_FinRisk_LR_Equity03</vt:lpstr>
      <vt:lpstr>Data_FinRisk_LR_Equity04</vt:lpstr>
      <vt:lpstr>Data_FinRisk_LR_OtherLiab01</vt:lpstr>
      <vt:lpstr>Data_FinRisk_LR_OtherLiab02</vt:lpstr>
      <vt:lpstr>Data_FinRisk_LR_OtherLiab03</vt:lpstr>
      <vt:lpstr>Data_FinRisk_LR_OtherLiab04</vt:lpstr>
      <vt:lpstr>Data_FinRisk_LR_Payables01</vt:lpstr>
      <vt:lpstr>Data_FinRisk_LR_Payables02</vt:lpstr>
      <vt:lpstr>Data_FinRisk_LR_Payables03</vt:lpstr>
      <vt:lpstr>Data_FinRisk_LR_Payables04</vt:lpstr>
      <vt:lpstr>Data_FinRisk_LR_Prepaym01</vt:lpstr>
      <vt:lpstr>Data_FinRisk_LR_Prepaym02</vt:lpstr>
      <vt:lpstr>Data_FinRisk_LR_Prepaym03</vt:lpstr>
      <vt:lpstr>Data_FinRisk_LR_Prepaym04</vt:lpstr>
      <vt:lpstr>Data_FinRisk_LR_Receiv01</vt:lpstr>
      <vt:lpstr>Data_FinRisk_LR_Receiv02</vt:lpstr>
      <vt:lpstr>Data_FinRisk_LR_Receiv03</vt:lpstr>
      <vt:lpstr>Data_FinRisk_LR_Receiv04</vt:lpstr>
      <vt:lpstr>Data_FV_AccruedExp01</vt:lpstr>
      <vt:lpstr>Data_FV_AccruedExp02</vt:lpstr>
      <vt:lpstr>Data_FV_AccruedExp03</vt:lpstr>
      <vt:lpstr>Data_FV_Borrowin01</vt:lpstr>
      <vt:lpstr>Data_FV_Borrowin02</vt:lpstr>
      <vt:lpstr>Data_FV_Borrowin03</vt:lpstr>
      <vt:lpstr>Data_FV_Cash01</vt:lpstr>
      <vt:lpstr>Data_FV_Cash02</vt:lpstr>
      <vt:lpstr>Data_FV_Cash03</vt:lpstr>
      <vt:lpstr>Data_FV_CurIncTax01</vt:lpstr>
      <vt:lpstr>Data_FV_CurIncTax02</vt:lpstr>
      <vt:lpstr>Data_FV_CurIncTax03</vt:lpstr>
      <vt:lpstr>Data_FV_DeferInc01</vt:lpstr>
      <vt:lpstr>Data_FV_DeferInc02</vt:lpstr>
      <vt:lpstr>Data_FV_DeferInc03</vt:lpstr>
      <vt:lpstr>Data_FV_DerivAsset01</vt:lpstr>
      <vt:lpstr>Data_FV_DerivAsset02</vt:lpstr>
      <vt:lpstr>Data_FV_DerivAsset03</vt:lpstr>
      <vt:lpstr>Data_FV_DerivLiab01</vt:lpstr>
      <vt:lpstr>Data_FV_DerivLiab02</vt:lpstr>
      <vt:lpstr>Data_FV_DerivLiab03</vt:lpstr>
      <vt:lpstr>Data_FV_OtherLiab01</vt:lpstr>
      <vt:lpstr>Data_FV_OtherLiab02</vt:lpstr>
      <vt:lpstr>Data_FV_OtherLiab03</vt:lpstr>
      <vt:lpstr>Data_FV_Payables01</vt:lpstr>
      <vt:lpstr>Data_FV_Payables02</vt:lpstr>
      <vt:lpstr>Data_FV_Payables03</vt:lpstr>
      <vt:lpstr>Data_FV_Prepaym01</vt:lpstr>
      <vt:lpstr>Data_FV_Prepaym02</vt:lpstr>
      <vt:lpstr>Data_FV_Prepaym03</vt:lpstr>
      <vt:lpstr>Data_FV_Receiv01</vt:lpstr>
      <vt:lpstr>Data_FV_Receiv02</vt:lpstr>
      <vt:lpstr>Data_FV_Receiv03</vt:lpstr>
      <vt:lpstr>Data_IP_Acq_T1</vt:lpstr>
      <vt:lpstr>Data_IP_Acq_T2</vt:lpstr>
      <vt:lpstr>Data_IP_Acq_T3</vt:lpstr>
      <vt:lpstr>Data_IP_AmortisationCapLettingFees_T1</vt:lpstr>
      <vt:lpstr>Data_IP_AmortisationCapLettingFees_T2</vt:lpstr>
      <vt:lpstr>Data_IP_AmortisationCapLettingFees_T3</vt:lpstr>
      <vt:lpstr>Data_IP_CapiLettingFees_T1</vt:lpstr>
      <vt:lpstr>Data_IP_CapiLettingFees_T2</vt:lpstr>
      <vt:lpstr>Data_IP_CapiLettingFees_T3</vt:lpstr>
      <vt:lpstr>Data_IP_CostsSubseqCapit_T1</vt:lpstr>
      <vt:lpstr>Data_IP_CostsSubseqCapit_T2</vt:lpstr>
      <vt:lpstr>Data_IP_CostsSubseqCapit_T3</vt:lpstr>
      <vt:lpstr>Data_IP_COUNTRY_T1</vt:lpstr>
      <vt:lpstr>Data_IP_COUNTRY_T2</vt:lpstr>
      <vt:lpstr>Data_IP_COUNTRY_T3</vt:lpstr>
      <vt:lpstr>Data_IP_Disposals_T1</vt:lpstr>
      <vt:lpstr>Data_IP_Disposals_T2</vt:lpstr>
      <vt:lpstr>Data_IP_Disposals_T3</vt:lpstr>
      <vt:lpstr>Data_IP_FXGainLoss_T1</vt:lpstr>
      <vt:lpstr>Data_IP_FXGainLoss_T2</vt:lpstr>
      <vt:lpstr>Data_IP_FXGainLoss_T3</vt:lpstr>
      <vt:lpstr>Data_IP_LeaseIncentives_T1</vt:lpstr>
      <vt:lpstr>Data_IP_LeaseIncentives_T2</vt:lpstr>
      <vt:lpstr>Data_IP_LeaseIncentives_T3</vt:lpstr>
      <vt:lpstr>Data_IP_LessClassifiedHFS_T1</vt:lpstr>
      <vt:lpstr>Data_IP_LessClassifiedHFS_T2</vt:lpstr>
      <vt:lpstr>Data_IP_LessClassifiedHFS_T3</vt:lpstr>
      <vt:lpstr>Data_IP_NetRealizedLossGainDisposalIP_T1</vt:lpstr>
      <vt:lpstr>Data_IP_NetRealizedLossGainDisposalIP_T2</vt:lpstr>
      <vt:lpstr>Data_IP_NetRealizedLossGainDisposalIP_T3</vt:lpstr>
      <vt:lpstr>Data_IP_NetUnrealizedLossGainIPFV_T1</vt:lpstr>
      <vt:lpstr>Data_IP_NetUnrealizedLossGainIPFV_T2</vt:lpstr>
      <vt:lpstr>Data_IP_NetUnrealizedLossGainIPFV_T3</vt:lpstr>
      <vt:lpstr>Data_IP_OB_T1</vt:lpstr>
      <vt:lpstr>Data_IP_OB_T2</vt:lpstr>
      <vt:lpstr>Data_IP_OB_T3</vt:lpstr>
      <vt:lpstr>Data_IP_TransferFromIPUC_T1</vt:lpstr>
      <vt:lpstr>Data_IP_TransferFromIPUC_T2</vt:lpstr>
      <vt:lpstr>Data_IP_TransferFromIPUC_T3</vt:lpstr>
      <vt:lpstr>Data_IPUC_Capex_T1</vt:lpstr>
      <vt:lpstr>Data_IPUC_Capex_T2</vt:lpstr>
      <vt:lpstr>Data_IPUC_Capex_T3</vt:lpstr>
      <vt:lpstr>Data_IPUC_CapInt_T1</vt:lpstr>
      <vt:lpstr>Data_IPUC_CapInt_T2</vt:lpstr>
      <vt:lpstr>Data_IPUC_CapInt_T3</vt:lpstr>
      <vt:lpstr>Data_IPUC_COUNTRY_T1</vt:lpstr>
      <vt:lpstr>Data_IPUC_COUNTRY_T2</vt:lpstr>
      <vt:lpstr>Data_IPUC_COUNTRY_T3</vt:lpstr>
      <vt:lpstr>Data_IPUC_FVGL_T1</vt:lpstr>
      <vt:lpstr>Data_IPUC_FVGL_T2</vt:lpstr>
      <vt:lpstr>Data_IPUC_FVGL_T3</vt:lpstr>
      <vt:lpstr>Data_IPUC_OB_T1</vt:lpstr>
      <vt:lpstr>Data_IPUC_OB_T2</vt:lpstr>
      <vt:lpstr>Data_IPUC_OB_T3</vt:lpstr>
      <vt:lpstr>Data_IPUC_TrfIP_T1</vt:lpstr>
      <vt:lpstr>Data_IPUC_TrfIP_T2</vt:lpstr>
      <vt:lpstr>Data_IPUC_TrfIP_T3</vt:lpstr>
      <vt:lpstr>Data_Prov_ChrgCIT1</vt:lpstr>
      <vt:lpstr>Data_Prov_ChrgCIT2</vt:lpstr>
      <vt:lpstr>Data_Prov_CurrentT1</vt:lpstr>
      <vt:lpstr>Data_Prov_CurrentT2</vt:lpstr>
      <vt:lpstr>Data_Prov_OBT1</vt:lpstr>
      <vt:lpstr>Data_Prov_OBT2</vt:lpstr>
      <vt:lpstr>Data_Prov_UnusedT1</vt:lpstr>
      <vt:lpstr>Data_Prov_UnusedT2</vt:lpstr>
      <vt:lpstr>Data_Prov_UnwidingT1</vt:lpstr>
      <vt:lpstr>Data_Prov_UnwidingT2</vt:lpstr>
      <vt:lpstr>Data_Prov_UtilisedT1</vt:lpstr>
      <vt:lpstr>Data_Prov_UtilisedT2</vt:lpstr>
      <vt:lpstr>Data_Receiv_Aging01</vt:lpstr>
      <vt:lpstr>Data_Receiv_Aging02</vt:lpstr>
      <vt:lpstr>Data_Receiv_Aging03</vt:lpstr>
      <vt:lpstr>Data_Receiv_Aging04</vt:lpstr>
      <vt:lpstr>Data_Receiv_Aging05</vt:lpstr>
      <vt:lpstr>Data_Receiv_Aging06</vt:lpstr>
      <vt:lpstr>Data_Receiv_Impairm01</vt:lpstr>
      <vt:lpstr>Data_Receiv_Impairm02</vt:lpstr>
      <vt:lpstr>Data_Receiv_Impairm03</vt:lpstr>
      <vt:lpstr>Data_Receiv_Impairm04</vt:lpstr>
      <vt:lpstr>Data_Receiv_Tenant01</vt:lpstr>
      <vt:lpstr>Data_Receiv_Tenant02</vt:lpstr>
      <vt:lpstr>Data_Receiv_Tenant03</vt:lpstr>
      <vt:lpstr>Data_Receiv_Tenant04</vt:lpstr>
      <vt:lpstr>Data_Receiv_Tenant05</vt:lpstr>
      <vt:lpstr>Data_Receiv_Tenant3</vt:lpstr>
      <vt:lpstr>Data_Revenue_CumAmountPL</vt:lpstr>
      <vt:lpstr>Data_Revenue_LeaseIncGrosNotAmort</vt:lpstr>
      <vt:lpstr>Data_Revenue_OpLease_btw_1to5</vt:lpstr>
      <vt:lpstr>Data_Revenue_OpLease_less_1</vt:lpstr>
      <vt:lpstr>Data_Revenue_OpLease_more_5</vt:lpstr>
      <vt:lpstr>Data_ShareCapital_CB</vt:lpstr>
      <vt:lpstr>Data_ShareCapital_OB</vt:lpstr>
      <vt:lpstr>Data_ShareCapital_Rdmpt</vt:lpstr>
      <vt:lpstr>Data_ShareCapital_Subscr</vt:lpstr>
      <vt:lpstr>Data_ShareCapital_Trf</vt:lpstr>
      <vt:lpstr>Data_Tax_Movement01</vt:lpstr>
      <vt:lpstr>Data_Tax_Movement02</vt:lpstr>
      <vt:lpstr>Data_Tax_Movement03</vt:lpstr>
      <vt:lpstr>Data_Tax_Movement04</vt:lpstr>
      <vt:lpstr>Data_Tax_Movement05</vt:lpstr>
      <vt:lpstr>Data_Tax_Movement06</vt:lpstr>
      <vt:lpstr>Data_Tax_Movement07</vt:lpstr>
      <vt:lpstr>Data_Tax_Movement08</vt:lpstr>
      <vt:lpstr>Data_Tax_Movement09</vt:lpstr>
      <vt:lpstr>Data_Tax_Movement10</vt:lpstr>
      <vt:lpstr>Data_Tax_Movement11</vt:lpstr>
      <vt:lpstr>Data_Tax_Movement12</vt:lpstr>
      <vt:lpstr>Data_Tax_Movement13</vt:lpstr>
      <vt:lpstr>Data_Tax_Movement14</vt:lpstr>
      <vt:lpstr>Data_Tax_Movement15</vt:lpstr>
      <vt:lpstr>Data_Tax_Movement16</vt:lpstr>
      <vt:lpstr>Data_Tax_Movement17</vt:lpstr>
      <vt:lpstr>Data_Tax_Movement18</vt:lpstr>
      <vt:lpstr>Data_Tax_Reconc01</vt:lpstr>
      <vt:lpstr>Data_Tax_Reconc02</vt:lpstr>
      <vt:lpstr>Data_Tax_Reconc03</vt:lpstr>
      <vt:lpstr>Data_Tax_Reconc04</vt:lpstr>
      <vt:lpstr>Data_Tax_Reconc05</vt:lpstr>
      <vt:lpstr>Data_Tax_Reconc06</vt:lpstr>
      <vt:lpstr>Data_Tax_Reconc07</vt:lpstr>
      <vt:lpstr>Data_Tax_Reconc08</vt:lpstr>
      <vt:lpstr>Data_Tax_Reconc09</vt:lpstr>
      <vt:lpstr>Data_Tax_Reconc10</vt:lpstr>
      <vt:lpstr>Data_Tax_Reconc11</vt:lpstr>
      <vt:lpstr>Data_Tax_Reconc12</vt:lpstr>
      <vt:lpstr>Data_Tax_Reconc13</vt:lpstr>
      <vt:lpstr>Data_Tax_Reconc14</vt:lpstr>
      <vt:lpstr>Data_Tax_Reconc15</vt:lpstr>
      <vt:lpstr>Data_Tax_Reconc16</vt:lpstr>
      <vt:lpstr>Data_Tax_Reconc17</vt:lpstr>
      <vt:lpstr>Data_Tax_Reconc18</vt:lpstr>
      <vt:lpstr>Data_Tax_Reconc19</vt:lpstr>
      <vt:lpstr>Data_Tax_Reconc20</vt:lpstr>
      <vt:lpstr>Data_Tax_Reconc21</vt:lpstr>
      <vt:lpstr>Data_Tax_Reconc22</vt:lpstr>
      <vt:lpstr>Data_Tax_Reconc23</vt:lpstr>
      <vt:lpstr>Data_Tax_Reconc24</vt:lpstr>
      <vt:lpstr>Data_Tax_Reconc25</vt:lpstr>
      <vt:lpstr>Data_Tax_Reconc26</vt:lpstr>
      <vt:lpstr>Data_Tax_Tb3_Expirydate</vt:lpstr>
      <vt:lpstr>Data_Tax_Tb3_TBIPAcq</vt:lpstr>
      <vt:lpstr>Data_Tax_Tb3_TBIPReporting</vt:lpstr>
      <vt:lpstr>Data_Tax_Tb3_TXLossCF</vt:lpstr>
      <vt:lpstr>'ELF VILLA TB 30GIU22'!Print_Area</vt:lpstr>
      <vt:lpstr>SOCF!Print_Area</vt:lpstr>
      <vt:lpstr>SOCI!Print_Area</vt:lpstr>
    </vt:vector>
  </TitlesOfParts>
  <Company>UBS AG - Jersey Branch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Consolidated IFRS reporting package</dc:title>
  <dc:creator>John Pirrie;angelique.krebs@lu.ey.com</dc:creator>
  <cp:lastModifiedBy>Marco Cianchelli</cp:lastModifiedBy>
  <cp:lastPrinted>2022-07-01T15:01:52Z</cp:lastPrinted>
  <dcterms:created xsi:type="dcterms:W3CDTF">2006-04-13T09:45:15Z</dcterms:created>
  <dcterms:modified xsi:type="dcterms:W3CDTF">2022-07-02T19:16:19Z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1033</vt:lpwstr>
  </property>
  <property fmtid="{D5CDD505-2E9C-101B-9397-08002B2CF9AE}" pid="3" name="Create_Backup">
    <vt:lpwstr>3</vt:lpwstr>
  </property>
  <property fmtid="{D5CDD505-2E9C-101B-9397-08002B2CF9AE}" pid="4" name="Workbook_Font">
    <vt:lpwstr>Frutiger 45 Light</vt:lpwstr>
  </property>
  <property fmtid="{D5CDD505-2E9C-101B-9397-08002B2CF9AE}" pid="5" name="Workbook_FontSize">
    <vt:lpwstr>10</vt:lpwstr>
  </property>
  <property fmtid="{D5CDD505-2E9C-101B-9397-08002B2CF9AE}" pid="6" name="Average_Translated">
    <vt:lpwstr>Average</vt:lpwstr>
  </property>
  <property fmtid="{D5CDD505-2E9C-101B-9397-08002B2CF9AE}" pid="7" name="Thick_Lines">
    <vt:lpwstr>0</vt:lpwstr>
  </property>
  <property fmtid="{D5CDD505-2E9C-101B-9397-08002B2CF9AE}" pid="8" name="Num_Categories_On_XAxis">
    <vt:lpwstr>6</vt:lpwstr>
  </property>
  <property fmtid="{D5CDD505-2E9C-101B-9397-08002B2CF9AE}" pid="9" name="Share_PX_Label">
    <vt:lpwstr>Stock Price</vt:lpwstr>
  </property>
  <property fmtid="{D5CDD505-2E9C-101B-9397-08002B2CF9AE}" pid="10" name="Volume_Label">
    <vt:lpwstr>Volume (000s)</vt:lpwstr>
  </property>
  <property fmtid="{D5CDD505-2E9C-101B-9397-08002B2CF9AE}" pid="11" name="Stock_Volume_XAxis_Label">
    <vt:lpwstr>Closing Date</vt:lpwstr>
  </property>
  <property fmtid="{D5CDD505-2E9C-101B-9397-08002B2CF9AE}" pid="12" name="Pie_Chart_Labels">
    <vt:lpwstr>-1</vt:lpwstr>
  </property>
  <property fmtid="{D5CDD505-2E9C-101B-9397-08002B2CF9AE}" pid="13" name="Pie_Chart_Legend">
    <vt:lpwstr>0</vt:lpwstr>
  </property>
  <property fmtid="{D5CDD505-2E9C-101B-9397-08002B2CF9AE}" pid="14" name="Annotation_Add_Date">
    <vt:lpwstr>-1</vt:lpwstr>
  </property>
  <property fmtid="{D5CDD505-2E9C-101B-9397-08002B2CF9AE}" pid="15" name="Annotation_Date_Bold">
    <vt:lpwstr>-1</vt:lpwstr>
  </property>
  <property fmtid="{D5CDD505-2E9C-101B-9397-08002B2CF9AE}" pid="16" name="Annotation_Date_Format">
    <vt:lpwstr>F1</vt:lpwstr>
  </property>
  <property fmtid="{D5CDD505-2E9C-101B-9397-08002B2CF9AE}" pid="17" name="Chart_Format">
    <vt:lpwstr>1</vt:lpwstr>
  </property>
  <property fmtid="{D5CDD505-2E9C-101B-9397-08002B2CF9AE}" pid="18" name="MSIP_Label_8ffbc0b8-e97b-47d1-beac-cb0955d66f3b_Enabled">
    <vt:lpwstr>true</vt:lpwstr>
  </property>
  <property fmtid="{D5CDD505-2E9C-101B-9397-08002B2CF9AE}" pid="19" name="MSIP_Label_8ffbc0b8-e97b-47d1-beac-cb0955d66f3b_SetDate">
    <vt:lpwstr>2022-06-15T09:43:11Z</vt:lpwstr>
  </property>
  <property fmtid="{D5CDD505-2E9C-101B-9397-08002B2CF9AE}" pid="20" name="MSIP_Label_8ffbc0b8-e97b-47d1-beac-cb0955d66f3b_Method">
    <vt:lpwstr>Standard</vt:lpwstr>
  </property>
  <property fmtid="{D5CDD505-2E9C-101B-9397-08002B2CF9AE}" pid="21" name="MSIP_Label_8ffbc0b8-e97b-47d1-beac-cb0955d66f3b_Name">
    <vt:lpwstr>8ffbc0b8-e97b-47d1-beac-cb0955d66f3b</vt:lpwstr>
  </property>
  <property fmtid="{D5CDD505-2E9C-101B-9397-08002B2CF9AE}" pid="22" name="MSIP_Label_8ffbc0b8-e97b-47d1-beac-cb0955d66f3b_SiteId">
    <vt:lpwstr>614f9c25-bffa-42c7-86d8-964101f55fa2</vt:lpwstr>
  </property>
  <property fmtid="{D5CDD505-2E9C-101B-9397-08002B2CF9AE}" pid="23" name="MSIP_Label_8ffbc0b8-e97b-47d1-beac-cb0955d66f3b_ActionId">
    <vt:lpwstr>505fcd4e-3c02-408a-912a-79f76123bf6a</vt:lpwstr>
  </property>
  <property fmtid="{D5CDD505-2E9C-101B-9397-08002B2CF9AE}" pid="24" name="MSIP_Label_8ffbc0b8-e97b-47d1-beac-cb0955d66f3b_ContentBits">
    <vt:lpwstr>2</vt:lpwstr>
  </property>
</Properties>
</file>